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1.xml" ContentType="application/vnd.openxmlformats-officedocument.drawing+xml"/>
  <Override PartName="/xl/customProperty16.bin" ContentType="application/vnd.openxmlformats-officedocument.spreadsheetml.customProperty"/>
  <Override PartName="/xl/drawings/drawing2.xml" ContentType="application/vnd.openxmlformats-officedocument.drawing+xml"/>
  <Override PartName="/xl/customProperty17.bin" ContentType="application/vnd.openxmlformats-officedocument.spreadsheetml.customProperty"/>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pivotTables/pivotTable1.xml" ContentType="application/vnd.openxmlformats-officedocument.spreadsheetml.pivotTable+xml"/>
  <Override PartName="/xl/customProperty18.bin" ContentType="application/vnd.openxmlformats-officedocument.spreadsheetml.customProperty"/>
  <Override PartName="/xl/drawings/drawing4.xml" ContentType="application/vnd.openxmlformats-officedocument.drawing+xml"/>
  <Override PartName="/xl/customProperty19.bin" ContentType="application/vnd.openxmlformats-officedocument.spreadsheetml.customProperty"/>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pivotTables/pivotTable2.xml" ContentType="application/vnd.openxmlformats-officedocument.spreadsheetml.pivotTable+xml"/>
  <Override PartName="/xl/customProperty20.bin" ContentType="application/vnd.openxmlformats-officedocument.spreadsheetml.customProperty"/>
  <Override PartName="/xl/drawings/drawing6.xml" ContentType="application/vnd.openxmlformats-officedocument.drawing+xml"/>
  <Override PartName="/xl/slicers/slicer2.xml" ContentType="application/vnd.ms-excel.slicer+xml"/>
  <Override PartName="/xl/comments3.xml" ContentType="application/vnd.openxmlformats-officedocument.spreadsheetml.comments+xml"/>
  <Override PartName="/xl/customProperty21.bin" ContentType="application/vnd.openxmlformats-officedocument.spreadsheetml.customProperty"/>
  <Override PartName="/xl/drawings/drawing7.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pivotTables/pivotTable3.xml" ContentType="application/vnd.openxmlformats-officedocument.spreadsheetml.pivotTable+xml"/>
  <Override PartName="/xl/customProperty22.bin" ContentType="application/vnd.openxmlformats-officedocument.spreadsheetml.customProperty"/>
  <Override PartName="/xl/drawings/drawing8.xml" ContentType="application/vnd.openxmlformats-officedocument.drawing+xml"/>
  <Override PartName="/xl/slicers/slicer3.xml" ContentType="application/vnd.ms-excel.slicer+xml"/>
  <Override PartName="/xl/comments5.xml" ContentType="application/vnd.openxmlformats-officedocument.spreadsheetml.comments+xml"/>
  <Override PartName="/xl/customProperty23.bin" ContentType="application/vnd.openxmlformats-officedocument.spreadsheetml.customProperty"/>
  <Override PartName="/xl/drawings/drawing9.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comments6.xml" ContentType="application/vnd.openxmlformats-officedocument.spreadsheetml.comments+xml"/>
  <Override PartName="/xl/customProperty24.bin" ContentType="application/vnd.openxmlformats-officedocument.spreadsheetml.customProperty"/>
  <Override PartName="/xl/drawings/drawing10.xml" ContentType="application/vnd.openxmlformats-officedocument.drawing+xml"/>
  <Override PartName="/xl/customProperty25.bin" ContentType="application/vnd.openxmlformats-officedocument.spreadsheetml.customProperty"/>
  <Override PartName="/xl/tables/table8.xml" ContentType="application/vnd.openxmlformats-officedocument.spreadsheetml.table+xml"/>
  <Override PartName="/xl/queryTables/queryTable1.xml" ContentType="application/vnd.openxmlformats-officedocument.spreadsheetml.queryTable+xml"/>
  <Override PartName="/xl/customProperty26.bin" ContentType="application/vnd.openxmlformats-officedocument.spreadsheetml.customProperty"/>
  <Override PartName="/xl/tables/table9.xml" ContentType="application/vnd.openxmlformats-officedocument.spreadsheetml.table+xml"/>
  <Override PartName="/xl/queryTables/queryTable2.xml" ContentType="application/vnd.openxmlformats-officedocument.spreadsheetml.queryTable+xml"/>
  <Override PartName="/xl/customProperty27.bin" ContentType="application/vnd.openxmlformats-officedocument.spreadsheetml.customProperty"/>
  <Override PartName="/xl/tables/table10.xml" ContentType="application/vnd.openxmlformats-officedocument.spreadsheetml.table+xml"/>
  <Override PartName="/xl/queryTables/queryTable3.xml" ContentType="application/vnd.openxmlformats-officedocument.spreadsheetml.queryTable+xml"/>
  <Override PartName="/xl/customProperty28.bin" ContentType="application/vnd.openxmlformats-officedocument.spreadsheetml.customProperty"/>
  <Override PartName="/xl/tables/table11.xml" ContentType="application/vnd.openxmlformats-officedocument.spreadsheetml.table+xml"/>
  <Override PartName="/xl/queryTables/queryTable4.xml" ContentType="application/vnd.openxmlformats-officedocument.spreadsheetml.queryTable+xml"/>
  <Override PartName="/xl/customProperty29.bin" ContentType="application/vnd.openxmlformats-officedocument.spreadsheetml.customProperty"/>
  <Override PartName="/xl/tables/table12.xml" ContentType="application/vnd.openxmlformats-officedocument.spreadsheetml.table+xml"/>
  <Override PartName="/xl/queryTables/queryTable5.xml" ContentType="application/vnd.openxmlformats-officedocument.spreadsheetml.queryTable+xml"/>
  <Override PartName="/xl/customProperty30.bin" ContentType="application/vnd.openxmlformats-officedocument.spreadsheetml.customProperty"/>
  <Override PartName="/xl/tables/table13.xml" ContentType="application/vnd.openxmlformats-officedocument.spreadsheetml.table+xml"/>
  <Override PartName="/xl/queryTables/queryTable6.xml" ContentType="application/vnd.openxmlformats-officedocument.spreadsheetml.queryTable+xml"/>
  <Override PartName="/xl/customProperty31.bin" ContentType="application/vnd.openxmlformats-officedocument.spreadsheetml.customProperty"/>
  <Override PartName="/xl/tables/table1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mariavictoria.sokolo\Downloads\"/>
    </mc:Choice>
  </mc:AlternateContent>
  <xr:revisionPtr revIDLastSave="0" documentId="13_ncr:1_{49E79BB9-3319-41B4-9E7E-6E4248DAA4FC}" xr6:coauthVersionLast="47" xr6:coauthVersionMax="47" xr10:uidLastSave="{00000000-0000-0000-0000-000000000000}"/>
  <bookViews>
    <workbookView xWindow="-98" yWindow="-98" windowWidth="22695" windowHeight="14595" tabRatio="881" xr2:uid="{00000000-000D-0000-FFFF-FFFF00000000}"/>
  </bookViews>
  <sheets>
    <sheet name="Start here" sheetId="21" r:id="rId1"/>
    <sheet name="About this report" sheetId="23" r:id="rId2"/>
    <sheet name="Top tasks for GC" sheetId="40" r:id="rId3"/>
    <sheet name="Tasks to improve GC score" sheetId="43" r:id="rId4"/>
    <sheet name="Results by lead theme" sheetId="14" r:id="rId5"/>
    <sheet name="Tasks to improve theme score" sheetId="29" r:id="rId6"/>
    <sheet name="Results by lead dept" sheetId="15" r:id="rId7"/>
    <sheet name="Tasks to improve dept score" sheetId="25" r:id="rId8"/>
    <sheet name="Results by task" sheetId="16" r:id="rId9"/>
    <sheet name="Where to go from here" sheetId="38" r:id="rId10"/>
    <sheet name="Data-Task" sheetId="31" state="hidden" r:id="rId11"/>
    <sheet name="Data-Detrac-Dept" sheetId="33" state="hidden" r:id="rId12"/>
    <sheet name="Data-Detrac-Theme" sheetId="34" state="hidden" r:id="rId13"/>
    <sheet name="Data-Dept" sheetId="35" state="hidden" r:id="rId14"/>
    <sheet name="Data-Theme" sheetId="37" state="hidden" r:id="rId15"/>
    <sheet name="Data-Top" sheetId="41" state="hidden" r:id="rId16"/>
    <sheet name="Data-Detrac-Top" sheetId="42" state="hidden" r:id="rId17"/>
  </sheets>
  <definedNames>
    <definedName name="_xlnm._FilterDatabase" localSheetId="11" hidden="1">'Data-Detrac-Dept'!$A$1:$B$1352</definedName>
    <definedName name="_xlnm._FilterDatabase" localSheetId="12" hidden="1">'Data-Detrac-Theme'!$A$1:$B$983</definedName>
    <definedName name="_xlnm._FilterDatabase" localSheetId="16" hidden="1">'Data-Detrac-Top'!$I$1:$K$1030</definedName>
    <definedName name="_xlnm._FilterDatabase" localSheetId="10" hidden="1">'Data-Task'!$A$1:$B$1102</definedName>
    <definedName name="ExternalData_1" localSheetId="13" hidden="1">'Data-Dept'!$A$1:$E$53</definedName>
    <definedName name="ExternalData_1" localSheetId="11" hidden="1">'Data-Detrac-Dept'!$D$1:$H$1351</definedName>
    <definedName name="ExternalData_1" localSheetId="12" hidden="1">'Data-Detrac-Theme'!$D$1:$H$568</definedName>
    <definedName name="ExternalData_1" localSheetId="16" hidden="1">'Data-Detrac-Top'!$D$1:$H$1209</definedName>
    <definedName name="ExternalData_1" localSheetId="10" hidden="1">'Data-Task'!$C$1:$G$1412</definedName>
    <definedName name="ExternalData_1" localSheetId="14" hidden="1">'Data-Theme'!$A$1:$E$20</definedName>
    <definedName name="ExternalData_1" localSheetId="15" hidden="1">'Data-Top'!$A$1:$E$1093</definedName>
    <definedName name="ORB_V1_sh3_211108061046945">'Results by lead dept'!$B$10</definedName>
    <definedName name="ORB_V1_sh3_211108061046960">'Results by lead dept'!$D$10</definedName>
    <definedName name="ORB_V1_sh3_211108061046976">'Results by lead dept'!$G$10</definedName>
    <definedName name="ORB_V1_sh3_211108061047007">'Results by lead dept'!$J$10</definedName>
    <definedName name="ORB_V1_sh3_211108061047054">'Results by lead theme'!$B$6</definedName>
    <definedName name="ORB_V1_sh3_211108061047070">'Results by lead theme'!$B$7</definedName>
    <definedName name="ORB_V1_sh3_211108061142784">'Results by lead theme'!$B$10</definedName>
    <definedName name="ORB_V1_sh3_211108061142799">'Results by lead theme'!$D$10</definedName>
    <definedName name="ORB_V1_sh3_211108061142815">'Results by lead theme'!$G$10</definedName>
    <definedName name="ORB_V1_sh3_211108061142846">'Results by lead theme'!$J$10</definedName>
    <definedName name="ORB_V1_sh3_211108061142862">'Results by lead theme'!$B$6</definedName>
    <definedName name="ORB_V1_sh3_211108061142877">'Results by lead theme'!$B$7</definedName>
    <definedName name="ORB_V1_sh3_211108061242831">'Results by task'!$G$10</definedName>
    <definedName name="ORB_V1_sh3_211108061242847">'Results by task'!$I$10</definedName>
    <definedName name="ORB_V1_sh3_211108061242878">'Results by task'!$L$10</definedName>
    <definedName name="ORB_V1_sh3_211108061242894">'Results by task'!$O$10</definedName>
    <definedName name="ORB_V1_sh3_211108061242909">'Results by lead theme'!$B$6</definedName>
    <definedName name="ORB_V1_sh3_211108061242914">'Results by lead theme'!$B$7</definedName>
    <definedName name="ORB_V1_sh4_210719044710743">'Results by lead theme'!$D$11</definedName>
    <definedName name="ORB_V1_sh4_210719044710750">'Results by lead theme'!$G$11</definedName>
    <definedName name="ORB_V1_sh4_210719044710756">'Results by lead theme'!$J$11</definedName>
    <definedName name="ORB_V1_sh4_210719044710761">'Results by lead theme'!$B$11</definedName>
    <definedName name="ORB_V1_sh4_210719044710768">'Results by lead theme'!$B$6</definedName>
    <definedName name="ORB_V1_sh4_210719044710773">'Results by lead theme'!$B$7</definedName>
    <definedName name="ORB_V1_sh6_210719044941881">'Results by lead dept'!$D$11</definedName>
    <definedName name="ORB_V1_sh6_210719044941887">'Results by lead dept'!$G$11</definedName>
    <definedName name="ORB_V1_sh6_210719044941892">'Results by lead dept'!$J$11</definedName>
    <definedName name="ORB_V1_sh6_210719044941899">'Results by lead dept'!$B$11</definedName>
    <definedName name="ORB_V1_sh6_210719044941905">'Results by lead dept'!$B$6</definedName>
    <definedName name="ORB_V1_sh6_210719044941912">'Results by lead dept'!$B$7</definedName>
    <definedName name="ORB_V1_sh8_210719045048678">'Results by task'!$L$11</definedName>
    <definedName name="ORB_V1_sh8_210719045048686">'Results by task'!$I$11</definedName>
    <definedName name="ORB_V1_sh8_210719045048702">'Results by task'!$G$11</definedName>
    <definedName name="ORB_V1_sh8_210719045048714">'Results by task'!$O$11</definedName>
    <definedName name="ORB_V1_sh8_210719045048729">'Results by task'!$B$4</definedName>
    <definedName name="ORB_V1_sh8_210719045048750">'Results by task'!$B$5</definedName>
    <definedName name="Slicer_Department2">#N/A</definedName>
    <definedName name="Slicer_Department21">#N/A</definedName>
    <definedName name="Slicer_Dept.">#N/A</definedName>
    <definedName name="Slicer_Theme">#N/A</definedName>
    <definedName name="Slicer_Theme2">#N/A</definedName>
    <definedName name="Slicer_Theme21">#N/A</definedName>
  </definedNames>
  <calcPr calcId="191028"/>
  <pivotCaches>
    <pivotCache cacheId="6" r:id="rId18"/>
    <pivotCache cacheId="7" r:id="rId19"/>
    <pivotCache cacheId="8"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7" i="43" l="1"/>
  <c r="D17" i="43"/>
  <c r="E17" i="43"/>
  <c r="P14" i="25"/>
  <c r="C64" i="40" l="1"/>
  <c r="D64" i="40" s="1"/>
  <c r="C65" i="40"/>
  <c r="D65" i="40" s="1"/>
  <c r="C66" i="40"/>
  <c r="D66" i="40" s="1"/>
  <c r="C67" i="40"/>
  <c r="C68" i="40"/>
  <c r="G68" i="40" s="1"/>
  <c r="C69" i="40"/>
  <c r="E69" i="40" s="1"/>
  <c r="C70" i="40"/>
  <c r="E70" i="40" s="1"/>
  <c r="C71" i="40"/>
  <c r="D71" i="40" s="1"/>
  <c r="C72" i="40"/>
  <c r="D72" i="40" s="1"/>
  <c r="C73" i="40"/>
  <c r="D73" i="40" s="1"/>
  <c r="C74" i="40"/>
  <c r="D74" i="40" s="1"/>
  <c r="C75" i="40"/>
  <c r="C76" i="40"/>
  <c r="F76" i="40" s="1"/>
  <c r="C77" i="40"/>
  <c r="D77" i="40" s="1"/>
  <c r="C78" i="40"/>
  <c r="D78" i="40" s="1"/>
  <c r="C79" i="40"/>
  <c r="D79" i="40" s="1"/>
  <c r="C80" i="40"/>
  <c r="D80" i="40" s="1"/>
  <c r="C81" i="40"/>
  <c r="D81" i="40" s="1"/>
  <c r="C82" i="40"/>
  <c r="D82" i="40" s="1"/>
  <c r="C83" i="40"/>
  <c r="C84" i="40"/>
  <c r="D84" i="40" s="1"/>
  <c r="C85" i="40"/>
  <c r="D85" i="40" s="1"/>
  <c r="C86" i="40"/>
  <c r="E86" i="40" s="1"/>
  <c r="C87" i="40"/>
  <c r="D87" i="40" s="1"/>
  <c r="C88" i="40"/>
  <c r="D88" i="40" s="1"/>
  <c r="C89" i="40"/>
  <c r="D89" i="40" s="1"/>
  <c r="C90" i="40"/>
  <c r="D90" i="40" s="1"/>
  <c r="C91" i="40"/>
  <c r="C92" i="40"/>
  <c r="D92" i="40" s="1"/>
  <c r="C93" i="40"/>
  <c r="D93" i="40" s="1"/>
  <c r="C94" i="40"/>
  <c r="D94" i="40" s="1"/>
  <c r="C95" i="40"/>
  <c r="D95" i="40" s="1"/>
  <c r="C96" i="40"/>
  <c r="D96" i="40" s="1"/>
  <c r="C97" i="40"/>
  <c r="D97" i="40" s="1"/>
  <c r="C98" i="40"/>
  <c r="D98" i="40" s="1"/>
  <c r="C99" i="40"/>
  <c r="C100" i="40"/>
  <c r="F100" i="40" s="1"/>
  <c r="C101" i="40"/>
  <c r="E101" i="40" s="1"/>
  <c r="C102" i="40"/>
  <c r="E102" i="40" s="1"/>
  <c r="C103" i="40"/>
  <c r="D103" i="40" s="1"/>
  <c r="C104" i="40"/>
  <c r="D104" i="40" s="1"/>
  <c r="C105" i="40"/>
  <c r="D105" i="40" s="1"/>
  <c r="C106" i="40"/>
  <c r="D106" i="40" s="1"/>
  <c r="C107" i="40"/>
  <c r="C108" i="40"/>
  <c r="D108" i="40" s="1"/>
  <c r="C109" i="40"/>
  <c r="D109" i="40" s="1"/>
  <c r="C110" i="40"/>
  <c r="D110" i="40" s="1"/>
  <c r="C111" i="40"/>
  <c r="D111" i="40" s="1"/>
  <c r="C112" i="40"/>
  <c r="E112" i="40" s="1"/>
  <c r="C113" i="40"/>
  <c r="D113" i="40" s="1"/>
  <c r="D67" i="40"/>
  <c r="D75" i="40"/>
  <c r="D83" i="40"/>
  <c r="D91" i="40"/>
  <c r="D99" i="40"/>
  <c r="D107" i="40"/>
  <c r="E66" i="40"/>
  <c r="E67" i="40"/>
  <c r="E68" i="40"/>
  <c r="E75" i="40"/>
  <c r="E77" i="40"/>
  <c r="E83" i="40"/>
  <c r="E91" i="40"/>
  <c r="E99" i="40"/>
  <c r="E106" i="40"/>
  <c r="E107" i="40"/>
  <c r="F66" i="40"/>
  <c r="F67" i="40"/>
  <c r="F69" i="40"/>
  <c r="F70" i="40"/>
  <c r="F72" i="40"/>
  <c r="F74" i="40"/>
  <c r="F75" i="40"/>
  <c r="F83" i="40"/>
  <c r="F88" i="40"/>
  <c r="F89" i="40"/>
  <c r="F90" i="40"/>
  <c r="F91" i="40"/>
  <c r="F93" i="40"/>
  <c r="F98" i="40"/>
  <c r="F99" i="40"/>
  <c r="F101" i="40"/>
  <c r="F107" i="40"/>
  <c r="F112" i="40"/>
  <c r="G64" i="40"/>
  <c r="G65" i="40"/>
  <c r="G66" i="40"/>
  <c r="G67" i="40"/>
  <c r="G69" i="40"/>
  <c r="G70" i="40"/>
  <c r="G72" i="40"/>
  <c r="G73" i="40"/>
  <c r="G74" i="40"/>
  <c r="G75" i="40"/>
  <c r="G78" i="40"/>
  <c r="G80" i="40"/>
  <c r="G81" i="40"/>
  <c r="G82" i="40"/>
  <c r="G83" i="40"/>
  <c r="G84" i="40"/>
  <c r="G85" i="40"/>
  <c r="G86" i="40"/>
  <c r="G88" i="40"/>
  <c r="G89" i="40"/>
  <c r="G90" i="40"/>
  <c r="G91" i="40"/>
  <c r="G92" i="40"/>
  <c r="G93" i="40"/>
  <c r="G94" i="40"/>
  <c r="G96" i="40"/>
  <c r="G97" i="40"/>
  <c r="G98" i="40"/>
  <c r="G99" i="40"/>
  <c r="G100" i="40"/>
  <c r="G101" i="40"/>
  <c r="G102" i="40"/>
  <c r="G104" i="40"/>
  <c r="G105" i="40"/>
  <c r="G106" i="40"/>
  <c r="G107" i="40"/>
  <c r="G108" i="40"/>
  <c r="G109" i="40"/>
  <c r="G110" i="40"/>
  <c r="G112" i="40"/>
  <c r="G113" i="40"/>
  <c r="I64" i="40"/>
  <c r="I65" i="40"/>
  <c r="I66" i="40"/>
  <c r="I67" i="40"/>
  <c r="I68" i="40"/>
  <c r="I69" i="40"/>
  <c r="I70" i="40"/>
  <c r="K70" i="40" s="1"/>
  <c r="I72" i="40"/>
  <c r="K72" i="40" s="1"/>
  <c r="I73" i="40"/>
  <c r="I74" i="40"/>
  <c r="I75" i="40"/>
  <c r="I76" i="40"/>
  <c r="I77" i="40"/>
  <c r="I78" i="40"/>
  <c r="I80" i="40"/>
  <c r="K80" i="40" s="1"/>
  <c r="I81" i="40"/>
  <c r="K81" i="40" s="1"/>
  <c r="I82" i="40"/>
  <c r="I83" i="40"/>
  <c r="K83" i="40" s="1"/>
  <c r="I84" i="40"/>
  <c r="I85" i="40"/>
  <c r="I86" i="40"/>
  <c r="K86" i="40" s="1"/>
  <c r="I88" i="40"/>
  <c r="I89" i="40"/>
  <c r="K89" i="40" s="1"/>
  <c r="I90" i="40"/>
  <c r="K90" i="40" s="1"/>
  <c r="I91" i="40"/>
  <c r="K91" i="40" s="1"/>
  <c r="I92" i="40"/>
  <c r="K92" i="40" s="1"/>
  <c r="I93" i="40"/>
  <c r="I94" i="40"/>
  <c r="I96" i="40"/>
  <c r="K96" i="40" s="1"/>
  <c r="I97" i="40"/>
  <c r="I98" i="40"/>
  <c r="K98" i="40" s="1"/>
  <c r="I99" i="40"/>
  <c r="K99" i="40" s="1"/>
  <c r="I100" i="40"/>
  <c r="K100" i="40" s="1"/>
  <c r="I101" i="40"/>
  <c r="I102" i="40"/>
  <c r="I104" i="40"/>
  <c r="I105" i="40"/>
  <c r="I106" i="40"/>
  <c r="I107" i="40"/>
  <c r="K107" i="40" s="1"/>
  <c r="I108" i="40"/>
  <c r="K108" i="40" s="1"/>
  <c r="I109" i="40"/>
  <c r="I110" i="40"/>
  <c r="I112" i="40"/>
  <c r="I113" i="40"/>
  <c r="K66" i="40"/>
  <c r="K73" i="40"/>
  <c r="K82" i="40"/>
  <c r="L64" i="40"/>
  <c r="L65" i="40"/>
  <c r="L66" i="40"/>
  <c r="N66" i="40" s="1"/>
  <c r="L67" i="40"/>
  <c r="L68" i="40"/>
  <c r="L69" i="40"/>
  <c r="L70" i="40"/>
  <c r="N70" i="40" s="1"/>
  <c r="L72" i="40"/>
  <c r="N72" i="40" s="1"/>
  <c r="L73" i="40"/>
  <c r="L74" i="40"/>
  <c r="L75" i="40"/>
  <c r="N75" i="40" s="1"/>
  <c r="L76" i="40"/>
  <c r="L77" i="40"/>
  <c r="L78" i="40"/>
  <c r="L80" i="40"/>
  <c r="N80" i="40" s="1"/>
  <c r="L81" i="40"/>
  <c r="N81" i="40" s="1"/>
  <c r="L82" i="40"/>
  <c r="L83" i="40"/>
  <c r="N83" i="40" s="1"/>
  <c r="L84" i="40"/>
  <c r="N84" i="40" s="1"/>
  <c r="L85" i="40"/>
  <c r="L86" i="40"/>
  <c r="L88" i="40"/>
  <c r="L89" i="40"/>
  <c r="N89" i="40" s="1"/>
  <c r="L90" i="40"/>
  <c r="N90" i="40" s="1"/>
  <c r="L91" i="40"/>
  <c r="N91" i="40" s="1"/>
  <c r="L92" i="40"/>
  <c r="N92" i="40" s="1"/>
  <c r="L93" i="40"/>
  <c r="L94" i="40"/>
  <c r="N94" i="40" s="1"/>
  <c r="L96" i="40"/>
  <c r="N96" i="40" s="1"/>
  <c r="L97" i="40"/>
  <c r="L98" i="40"/>
  <c r="N98" i="40" s="1"/>
  <c r="L99" i="40"/>
  <c r="N99" i="40" s="1"/>
  <c r="L100" i="40"/>
  <c r="N100" i="40" s="1"/>
  <c r="L101" i="40"/>
  <c r="L102" i="40"/>
  <c r="N102" i="40" s="1"/>
  <c r="L104" i="40"/>
  <c r="N104" i="40" s="1"/>
  <c r="L105" i="40"/>
  <c r="N105" i="40" s="1"/>
  <c r="L106" i="40"/>
  <c r="N106" i="40" s="1"/>
  <c r="L107" i="40"/>
  <c r="N107" i="40" s="1"/>
  <c r="L108" i="40"/>
  <c r="N108" i="40" s="1"/>
  <c r="L109" i="40"/>
  <c r="L110" i="40"/>
  <c r="L112" i="40"/>
  <c r="L113" i="40"/>
  <c r="N113" i="40" s="1"/>
  <c r="N67" i="40"/>
  <c r="N73" i="40"/>
  <c r="N78" i="40"/>
  <c r="N82" i="40"/>
  <c r="N86" i="40"/>
  <c r="N88" i="40"/>
  <c r="N97" i="40"/>
  <c r="O64" i="40"/>
  <c r="O65" i="40"/>
  <c r="Q65" i="40" s="1"/>
  <c r="O66" i="40"/>
  <c r="O67" i="40"/>
  <c r="Q67" i="40" s="1"/>
  <c r="O68" i="40"/>
  <c r="O69" i="40"/>
  <c r="Q69" i="40" s="1"/>
  <c r="O70" i="40"/>
  <c r="Q70" i="40" s="1"/>
  <c r="O72" i="40"/>
  <c r="Q72" i="40" s="1"/>
  <c r="O73" i="40"/>
  <c r="O74" i="40"/>
  <c r="O75" i="40"/>
  <c r="O76" i="40"/>
  <c r="O77" i="40"/>
  <c r="O78" i="40"/>
  <c r="Q78" i="40" s="1"/>
  <c r="O80" i="40"/>
  <c r="Q80" i="40" s="1"/>
  <c r="O81" i="40"/>
  <c r="Q81" i="40" s="1"/>
  <c r="O82" i="40"/>
  <c r="O83" i="40"/>
  <c r="Q83" i="40" s="1"/>
  <c r="O84" i="40"/>
  <c r="O85" i="40"/>
  <c r="O86" i="40"/>
  <c r="Q86" i="40" s="1"/>
  <c r="O88" i="40"/>
  <c r="Q88" i="40" s="1"/>
  <c r="O89" i="40"/>
  <c r="Q89" i="40" s="1"/>
  <c r="O90" i="40"/>
  <c r="Q90" i="40" s="1"/>
  <c r="O91" i="40"/>
  <c r="Q91" i="40" s="1"/>
  <c r="O92" i="40"/>
  <c r="Q92" i="40" s="1"/>
  <c r="O93" i="40"/>
  <c r="O94" i="40"/>
  <c r="Q94" i="40" s="1"/>
  <c r="O96" i="40"/>
  <c r="Q96" i="40" s="1"/>
  <c r="O97" i="40"/>
  <c r="Q97" i="40" s="1"/>
  <c r="O98" i="40"/>
  <c r="Q98" i="40" s="1"/>
  <c r="O99" i="40"/>
  <c r="Q99" i="40" s="1"/>
  <c r="O100" i="40"/>
  <c r="Q100" i="40" s="1"/>
  <c r="O101" i="40"/>
  <c r="Q101" i="40" s="1"/>
  <c r="O102" i="40"/>
  <c r="O104" i="40"/>
  <c r="Q104" i="40" s="1"/>
  <c r="O105" i="40"/>
  <c r="Q105" i="40" s="1"/>
  <c r="O106" i="40"/>
  <c r="Q106" i="40" s="1"/>
  <c r="O107" i="40"/>
  <c r="Q107" i="40" s="1"/>
  <c r="O108" i="40"/>
  <c r="Q108" i="40" s="1"/>
  <c r="O109" i="40"/>
  <c r="Q109" i="40" s="1"/>
  <c r="O110" i="40"/>
  <c r="O112" i="40"/>
  <c r="O113" i="40"/>
  <c r="Q113" i="40" s="1"/>
  <c r="Q66" i="40"/>
  <c r="Q73" i="40"/>
  <c r="Q75" i="40"/>
  <c r="Q82" i="40"/>
  <c r="C1145" i="16"/>
  <c r="C1302" i="16"/>
  <c r="C1208" i="16"/>
  <c r="C1146" i="16"/>
  <c r="C608" i="16"/>
  <c r="C1303" i="16"/>
  <c r="C1304" i="16"/>
  <c r="C1305" i="16"/>
  <c r="C934" i="16"/>
  <c r="C461" i="16"/>
  <c r="C1306" i="16"/>
  <c r="C1091" i="16"/>
  <c r="C1307" i="16"/>
  <c r="C609" i="16"/>
  <c r="C779" i="16"/>
  <c r="C1147" i="16"/>
  <c r="C1044" i="16"/>
  <c r="C641" i="16"/>
  <c r="C1308" i="16"/>
  <c r="C1148" i="16"/>
  <c r="C79" i="16"/>
  <c r="C426" i="16"/>
  <c r="C725" i="16"/>
  <c r="C1000" i="16"/>
  <c r="C1209" i="16"/>
  <c r="C1149" i="16"/>
  <c r="C1309" i="16"/>
  <c r="C634" i="16"/>
  <c r="C521" i="16"/>
  <c r="C1210" i="16"/>
  <c r="C474" i="16"/>
  <c r="C1310" i="16"/>
  <c r="C543" i="16"/>
  <c r="C49" i="16"/>
  <c r="C642" i="16"/>
  <c r="C507" i="16"/>
  <c r="C1311" i="16"/>
  <c r="C1211" i="16"/>
  <c r="C591" i="16"/>
  <c r="C732" i="16"/>
  <c r="C32" i="16"/>
  <c r="C552" i="16"/>
  <c r="C221" i="16"/>
  <c r="C444" i="16"/>
  <c r="C912" i="16"/>
  <c r="C259" i="16"/>
  <c r="C659" i="16"/>
  <c r="C324" i="16"/>
  <c r="C694" i="16"/>
  <c r="C144" i="16"/>
  <c r="C1212" i="16"/>
  <c r="C610" i="16"/>
  <c r="C1001" i="16"/>
  <c r="C434" i="16"/>
  <c r="C325" i="16"/>
  <c r="C254" i="16"/>
  <c r="C403" i="16"/>
  <c r="C322" i="16"/>
  <c r="C130" i="16"/>
  <c r="C1312" i="16"/>
  <c r="C62" i="16"/>
  <c r="C743" i="16"/>
  <c r="C829" i="16"/>
  <c r="C935" i="16"/>
  <c r="C391" i="16"/>
  <c r="C1313" i="16"/>
  <c r="C1314" i="16"/>
  <c r="C1002" i="16"/>
  <c r="C1315" i="16"/>
  <c r="C1316" i="16"/>
  <c r="C1213" i="16"/>
  <c r="C158" i="16"/>
  <c r="C1317" i="16"/>
  <c r="C894" i="16"/>
  <c r="C1214" i="16"/>
  <c r="C870" i="16"/>
  <c r="C1003" i="16"/>
  <c r="C1092" i="16"/>
  <c r="C1215" i="16"/>
  <c r="C970" i="16"/>
  <c r="C770" i="16"/>
  <c r="C847" i="16"/>
  <c r="C793" i="16"/>
  <c r="C1216" i="16"/>
  <c r="C592" i="16"/>
  <c r="C553" i="16"/>
  <c r="C483" i="16"/>
  <c r="C445" i="16"/>
  <c r="C284" i="16"/>
  <c r="C480" i="16"/>
  <c r="C240" i="16"/>
  <c r="C98" i="16"/>
  <c r="C180" i="16"/>
  <c r="C895" i="16"/>
  <c r="C1318" i="16"/>
  <c r="C1319" i="16"/>
  <c r="C1320" i="16"/>
  <c r="C1321" i="16"/>
  <c r="C1093" i="16"/>
  <c r="C1150" i="16"/>
  <c r="C1217" i="16"/>
  <c r="C1218" i="16"/>
  <c r="C660" i="16"/>
  <c r="C685" i="16"/>
  <c r="C484" i="16"/>
  <c r="C1219" i="16"/>
  <c r="C794" i="16"/>
  <c r="C513" i="16"/>
  <c r="C488" i="16"/>
  <c r="C1322" i="16"/>
  <c r="C573" i="16"/>
  <c r="C744" i="16"/>
  <c r="C675" i="16"/>
  <c r="C1151" i="16"/>
  <c r="C1152" i="16"/>
  <c r="C669" i="16"/>
  <c r="C1153" i="16"/>
  <c r="C1323" i="16"/>
  <c r="C583" i="16"/>
  <c r="C1220" i="16"/>
  <c r="C635" i="16"/>
  <c r="C1154" i="16"/>
  <c r="C1221" i="16"/>
  <c r="C1324" i="16"/>
  <c r="C1094" i="16"/>
  <c r="C600" i="16"/>
  <c r="C528" i="16"/>
  <c r="C554" i="16"/>
  <c r="C771" i="16"/>
  <c r="C1222" i="16"/>
  <c r="C1095" i="16"/>
  <c r="C186" i="16"/>
  <c r="C1325" i="16"/>
  <c r="C397" i="16"/>
  <c r="C611" i="16"/>
  <c r="C438" i="16"/>
  <c r="C936" i="16"/>
  <c r="C756" i="16"/>
  <c r="C871" i="16"/>
  <c r="C451" i="16"/>
  <c r="C389" i="16"/>
  <c r="C497" i="16"/>
  <c r="C676" i="16"/>
  <c r="C431" i="16"/>
  <c r="C247" i="16"/>
  <c r="C328" i="16"/>
  <c r="C173" i="16"/>
  <c r="C385" i="16"/>
  <c r="C167" i="16"/>
  <c r="C192" i="16"/>
  <c r="C808" i="16"/>
  <c r="C601" i="16"/>
  <c r="C489" i="16"/>
  <c r="C225" i="16"/>
  <c r="C233" i="16"/>
  <c r="C407" i="16"/>
  <c r="C121" i="16"/>
  <c r="C275" i="16"/>
  <c r="C452" i="16"/>
  <c r="C498" i="16"/>
  <c r="C427" i="16"/>
  <c r="C709" i="16"/>
  <c r="C18" i="16"/>
  <c r="C119" i="16"/>
  <c r="C188" i="16"/>
  <c r="C125" i="16"/>
  <c r="C67" i="16"/>
  <c r="C97" i="16"/>
  <c r="C17" i="16"/>
  <c r="C107" i="16"/>
  <c r="C39" i="16"/>
  <c r="C72" i="16"/>
  <c r="C143" i="16"/>
  <c r="C64" i="16"/>
  <c r="C48" i="16"/>
  <c r="C69" i="16"/>
  <c r="C37" i="16"/>
  <c r="C51" i="16"/>
  <c r="C90" i="16"/>
  <c r="C129" i="16"/>
  <c r="C126" i="16"/>
  <c r="C27" i="16"/>
  <c r="C230" i="16"/>
  <c r="C68" i="16"/>
  <c r="C166" i="16"/>
  <c r="C733" i="16"/>
  <c r="C896" i="16"/>
  <c r="C357" i="16"/>
  <c r="C43" i="16"/>
  <c r="C211" i="16"/>
  <c r="C45" i="16"/>
  <c r="C330" i="16"/>
  <c r="C58" i="16"/>
  <c r="C559" i="16"/>
  <c r="C25" i="16"/>
  <c r="C131" i="16"/>
  <c r="C623" i="16"/>
  <c r="C1326" i="16"/>
  <c r="C636" i="16"/>
  <c r="C913" i="16"/>
  <c r="C872" i="16"/>
  <c r="C238" i="16"/>
  <c r="C745" i="16"/>
  <c r="C382" i="16"/>
  <c r="C361" i="16"/>
  <c r="C734" i="16"/>
  <c r="C643" i="16"/>
  <c r="C326" i="16"/>
  <c r="C356" i="16"/>
  <c r="C148" i="16"/>
  <c r="C757" i="16"/>
  <c r="C268" i="16"/>
  <c r="C830" i="16"/>
  <c r="C574" i="16"/>
  <c r="C1327" i="16"/>
  <c r="C1004" i="16"/>
  <c r="C780" i="16"/>
  <c r="C440" i="16"/>
  <c r="C637" i="16"/>
  <c r="C1328" i="16"/>
  <c r="C151" i="16"/>
  <c r="C720" i="16"/>
  <c r="C392" i="16"/>
  <c r="C1223" i="16"/>
  <c r="C971" i="16"/>
  <c r="C410" i="16"/>
  <c r="C277" i="16"/>
  <c r="C1329" i="16"/>
  <c r="C331" i="16"/>
  <c r="C481" i="16"/>
  <c r="C914" i="16"/>
  <c r="C262" i="16"/>
  <c r="C499" i="16"/>
  <c r="C1330" i="16"/>
  <c r="C1096" i="16"/>
  <c r="C1224" i="16"/>
  <c r="C848" i="16"/>
  <c r="C1045" i="16"/>
  <c r="C450" i="16"/>
  <c r="C1331" i="16"/>
  <c r="C1097" i="16"/>
  <c r="C1046" i="16"/>
  <c r="C1332" i="16"/>
  <c r="C1098" i="16"/>
  <c r="C1225" i="16"/>
  <c r="C809" i="16"/>
  <c r="C1333" i="16"/>
  <c r="C1099" i="16"/>
  <c r="C735" i="16"/>
  <c r="C661" i="16"/>
  <c r="C686" i="16"/>
  <c r="C619" i="16"/>
  <c r="C758" i="16"/>
  <c r="C772" i="16"/>
  <c r="C759" i="16"/>
  <c r="C937" i="16"/>
  <c r="C695" i="16"/>
  <c r="C726" i="16"/>
  <c r="C849" i="16"/>
  <c r="C1047" i="16"/>
  <c r="C320" i="16"/>
  <c r="C850" i="16"/>
  <c r="C485" i="16"/>
  <c r="C546" i="16"/>
  <c r="C702" i="16"/>
  <c r="C272" i="16"/>
  <c r="C938" i="16"/>
  <c r="C810" i="16"/>
  <c r="C811" i="16"/>
  <c r="C120" i="16"/>
  <c r="C972" i="16"/>
  <c r="C303" i="16"/>
  <c r="C1048" i="16"/>
  <c r="C795" i="16"/>
  <c r="C1100" i="16"/>
  <c r="C349" i="16"/>
  <c r="C696" i="16"/>
  <c r="C264" i="16"/>
  <c r="C652" i="16"/>
  <c r="C677" i="16"/>
  <c r="C1226" i="16"/>
  <c r="C255" i="16"/>
  <c r="C653" i="16"/>
  <c r="C1155" i="16"/>
  <c r="C1101" i="16"/>
  <c r="C1049" i="16"/>
  <c r="C316" i="16"/>
  <c r="C1227" i="16"/>
  <c r="C812" i="16"/>
  <c r="C253" i="16"/>
  <c r="C939" i="16"/>
  <c r="C1156" i="16"/>
  <c r="C1334" i="16"/>
  <c r="C678" i="16"/>
  <c r="C781" i="16"/>
  <c r="C1102" i="16"/>
  <c r="C292" i="16"/>
  <c r="C1335" i="16"/>
  <c r="C873" i="16"/>
  <c r="C644" i="16"/>
  <c r="C897" i="16"/>
  <c r="C1005" i="16"/>
  <c r="C940" i="16"/>
  <c r="C1006" i="16"/>
  <c r="C312" i="16"/>
  <c r="C874" i="16"/>
  <c r="C92" i="16"/>
  <c r="C1228" i="16"/>
  <c r="C317" i="16"/>
  <c r="C941" i="16"/>
  <c r="C782" i="16"/>
  <c r="C555" i="16"/>
  <c r="C372" i="16"/>
  <c r="C468" i="16"/>
  <c r="C435" i="16"/>
  <c r="C1103" i="16"/>
  <c r="C358" i="16"/>
  <c r="C679" i="16"/>
  <c r="C428" i="16"/>
  <c r="C1104" i="16"/>
  <c r="C1007" i="16"/>
  <c r="C368" i="16"/>
  <c r="C942" i="16"/>
  <c r="C1229" i="16"/>
  <c r="C1230" i="16"/>
  <c r="C217" i="16"/>
  <c r="C251" i="16"/>
  <c r="C462" i="16"/>
  <c r="C875" i="16"/>
  <c r="C736" i="16"/>
  <c r="C773" i="16"/>
  <c r="C831" i="16"/>
  <c r="C1050" i="16"/>
  <c r="C575" i="16"/>
  <c r="C943" i="16"/>
  <c r="C832" i="16"/>
  <c r="C1008" i="16"/>
  <c r="C662" i="16"/>
  <c r="C783" i="16"/>
  <c r="C314" i="16"/>
  <c r="C522" i="16"/>
  <c r="C813" i="16"/>
  <c r="C390" i="16"/>
  <c r="C915" i="16"/>
  <c r="C321" i="16"/>
  <c r="C814" i="16"/>
  <c r="C851" i="16"/>
  <c r="C703" i="16"/>
  <c r="C432" i="16"/>
  <c r="C748" i="16"/>
  <c r="C285" i="16"/>
  <c r="C52" i="16"/>
  <c r="C494" i="16"/>
  <c r="C398" i="16"/>
  <c r="C796" i="16"/>
  <c r="C876" i="16"/>
  <c r="C409" i="16"/>
  <c r="C1051" i="16"/>
  <c r="C944" i="16"/>
  <c r="C523" i="16"/>
  <c r="C1009" i="16"/>
  <c r="C973" i="16"/>
  <c r="C852" i="16"/>
  <c r="C822" i="16"/>
  <c r="C916" i="16"/>
  <c r="C291" i="16"/>
  <c r="C1010" i="16"/>
  <c r="C110" i="16"/>
  <c r="C945" i="16"/>
  <c r="C1011" i="16"/>
  <c r="C547" i="16"/>
  <c r="C535" i="16"/>
  <c r="C399" i="16"/>
  <c r="C1336" i="16"/>
  <c r="C134" i="16"/>
  <c r="C139" i="16"/>
  <c r="C116" i="16"/>
  <c r="C420" i="16"/>
  <c r="C290" i="16"/>
  <c r="C76" i="16"/>
  <c r="C93" i="16"/>
  <c r="C172" i="16"/>
  <c r="C109" i="16"/>
  <c r="C207" i="16"/>
  <c r="C141" i="16"/>
  <c r="C569" i="16"/>
  <c r="C1337" i="16"/>
  <c r="C1231" i="16"/>
  <c r="C33" i="16"/>
  <c r="C65" i="16"/>
  <c r="C30" i="16"/>
  <c r="C111" i="16"/>
  <c r="C223" i="16"/>
  <c r="C87" i="16"/>
  <c r="C1052" i="16"/>
  <c r="C71" i="16"/>
  <c r="C28" i="16"/>
  <c r="C75" i="16"/>
  <c r="C56" i="16"/>
  <c r="C55" i="16"/>
  <c r="C231" i="16"/>
  <c r="C46" i="16"/>
  <c r="C86" i="16"/>
  <c r="C108" i="16"/>
  <c r="C118" i="16"/>
  <c r="C73" i="16"/>
  <c r="C96" i="16"/>
  <c r="C1105" i="16"/>
  <c r="C1338" i="16"/>
  <c r="C113" i="16"/>
  <c r="C309" i="16"/>
  <c r="C152" i="16"/>
  <c r="C475" i="16"/>
  <c r="C774" i="16"/>
  <c r="C1232" i="16"/>
  <c r="C1157" i="16"/>
  <c r="C1158" i="16"/>
  <c r="C1159" i="16"/>
  <c r="C833" i="16"/>
  <c r="C898" i="16"/>
  <c r="C1106" i="16"/>
  <c r="C128" i="16"/>
  <c r="C463" i="16"/>
  <c r="C482" i="16"/>
  <c r="C536" i="16"/>
  <c r="C1339" i="16"/>
  <c r="C88" i="16"/>
  <c r="C1340" i="16"/>
  <c r="C1107" i="16"/>
  <c r="C1341" i="16"/>
  <c r="C22" i="16"/>
  <c r="C628" i="16"/>
  <c r="C1342" i="16"/>
  <c r="C29" i="16"/>
  <c r="C195" i="16"/>
  <c r="C182" i="16"/>
  <c r="C1343" i="16"/>
  <c r="C974" i="16"/>
  <c r="C975" i="16"/>
  <c r="C1344" i="16"/>
  <c r="C106" i="16"/>
  <c r="C1108" i="16"/>
  <c r="C1012" i="16"/>
  <c r="C1345" i="16"/>
  <c r="C1233" i="16"/>
  <c r="C1160" i="16"/>
  <c r="C1234" i="16"/>
  <c r="C727" i="16"/>
  <c r="C834" i="16"/>
  <c r="C721" i="16"/>
  <c r="C82" i="16"/>
  <c r="C269" i="16"/>
  <c r="C421" i="16"/>
  <c r="C508" i="16"/>
  <c r="C342" i="16"/>
  <c r="C386" i="16"/>
  <c r="C490" i="16"/>
  <c r="C248" i="16"/>
  <c r="C1013" i="16"/>
  <c r="C365" i="16"/>
  <c r="C250" i="16"/>
  <c r="C476" i="16"/>
  <c r="C355" i="16"/>
  <c r="C663" i="16"/>
  <c r="C500" i="16"/>
  <c r="C235" i="16"/>
  <c r="C477" i="16"/>
  <c r="C638" i="16"/>
  <c r="C332" i="16"/>
  <c r="C454" i="16"/>
  <c r="C446" i="16"/>
  <c r="C586" i="16"/>
  <c r="C524" i="16"/>
  <c r="C265" i="16"/>
  <c r="C203" i="16"/>
  <c r="C400" i="16"/>
  <c r="C441" i="16"/>
  <c r="C376" i="16"/>
  <c r="C218" i="16"/>
  <c r="C99" i="16"/>
  <c r="C562" i="16"/>
  <c r="C1346" i="16"/>
  <c r="C537" i="16"/>
  <c r="C593" i="16"/>
  <c r="C1235" i="16"/>
  <c r="C416" i="16"/>
  <c r="C853" i="16"/>
  <c r="C401" i="16"/>
  <c r="C256" i="16"/>
  <c r="C710" i="16"/>
  <c r="C236" i="16"/>
  <c r="C160" i="16"/>
  <c r="C560" i="16"/>
  <c r="C1014" i="16"/>
  <c r="C1236" i="16"/>
  <c r="C1347" i="16"/>
  <c r="C1237" i="16"/>
  <c r="C1348" i="16"/>
  <c r="C1238" i="16"/>
  <c r="C1053" i="16"/>
  <c r="C1239" i="16"/>
  <c r="C1161" i="16"/>
  <c r="C854" i="16"/>
  <c r="C1349" i="16"/>
  <c r="C1240" i="16"/>
  <c r="C1162" i="16"/>
  <c r="C697" i="16"/>
  <c r="C538" i="16"/>
  <c r="C976" i="16"/>
  <c r="C1054" i="16"/>
  <c r="C946" i="16"/>
  <c r="C448" i="16"/>
  <c r="C749" i="16"/>
  <c r="C1163" i="16"/>
  <c r="C1164" i="16"/>
  <c r="C835" i="16"/>
  <c r="C1109" i="16"/>
  <c r="C1350" i="16"/>
  <c r="C1241" i="16"/>
  <c r="C1055" i="16"/>
  <c r="C1242" i="16"/>
  <c r="C977" i="16"/>
  <c r="C202" i="16"/>
  <c r="C491" i="16"/>
  <c r="C1056" i="16"/>
  <c r="C1243" i="16"/>
  <c r="C1057" i="16"/>
  <c r="C797" i="16"/>
  <c r="C1165" i="16"/>
  <c r="C978" i="16"/>
  <c r="C664" i="16"/>
  <c r="C979" i="16"/>
  <c r="C1244" i="16"/>
  <c r="C947" i="16"/>
  <c r="C728" i="16"/>
  <c r="C458" i="16"/>
  <c r="C579" i="16"/>
  <c r="C1166" i="16"/>
  <c r="C1351" i="16"/>
  <c r="C1352" i="16"/>
  <c r="C1245" i="16"/>
  <c r="C1353" i="16"/>
  <c r="C1354" i="16"/>
  <c r="C1246" i="16"/>
  <c r="C1355" i="16"/>
  <c r="C1247" i="16"/>
  <c r="C1356" i="16"/>
  <c r="C1357" i="16"/>
  <c r="C1248" i="16"/>
  <c r="C1249" i="16"/>
  <c r="C1250" i="16"/>
  <c r="C1167" i="16"/>
  <c r="C1358" i="16"/>
  <c r="C1251" i="16"/>
  <c r="C1110" i="16"/>
  <c r="C1359" i="16"/>
  <c r="C215" i="16"/>
  <c r="C1168" i="16"/>
  <c r="C948" i="16"/>
  <c r="C1015" i="16"/>
  <c r="C1360" i="16"/>
  <c r="C949" i="16"/>
  <c r="C950" i="16"/>
  <c r="C594" i="16"/>
  <c r="C1252" i="16"/>
  <c r="C1169" i="16"/>
  <c r="C1058" i="16"/>
  <c r="C1170" i="16"/>
  <c r="C373" i="16"/>
  <c r="C1253" i="16"/>
  <c r="C1361" i="16"/>
  <c r="C1362" i="16"/>
  <c r="C1363" i="16"/>
  <c r="C1254" i="16"/>
  <c r="C1364" i="16"/>
  <c r="C1365" i="16"/>
  <c r="C1366" i="16"/>
  <c r="C1255" i="16"/>
  <c r="C1367" i="16"/>
  <c r="C1016" i="16"/>
  <c r="C1256" i="16"/>
  <c r="C1059" i="16"/>
  <c r="C877" i="16"/>
  <c r="C1171" i="16"/>
  <c r="C980" i="16"/>
  <c r="C1368" i="16"/>
  <c r="C1369" i="16"/>
  <c r="C1111" i="16"/>
  <c r="C1257" i="16"/>
  <c r="C1258" i="16"/>
  <c r="C1112" i="16"/>
  <c r="C951" i="16"/>
  <c r="C1017" i="16"/>
  <c r="C1113" i="16"/>
  <c r="C1259" i="16"/>
  <c r="C981" i="16"/>
  <c r="C1172" i="16"/>
  <c r="C836" i="16"/>
  <c r="C665" i="16"/>
  <c r="C189" i="16"/>
  <c r="C168" i="16"/>
  <c r="C982" i="16"/>
  <c r="C509" i="16"/>
  <c r="C156" i="16"/>
  <c r="C654" i="16"/>
  <c r="C917" i="16"/>
  <c r="C1060" i="16"/>
  <c r="C1370" i="16"/>
  <c r="C379" i="16"/>
  <c r="C1018" i="16"/>
  <c r="C179" i="16"/>
  <c r="C899" i="16"/>
  <c r="C855" i="16"/>
  <c r="C602" i="16"/>
  <c r="C612" i="16"/>
  <c r="C115" i="16"/>
  <c r="C249" i="16"/>
  <c r="C243" i="16"/>
  <c r="C856" i="16"/>
  <c r="C1260" i="16"/>
  <c r="C57" i="16"/>
  <c r="C603" i="16"/>
  <c r="C1371" i="16"/>
  <c r="C857" i="16"/>
  <c r="C563" i="16"/>
  <c r="C1261" i="16"/>
  <c r="C900" i="16"/>
  <c r="C983" i="16"/>
  <c r="C214" i="16"/>
  <c r="C200" i="16"/>
  <c r="C1114" i="16"/>
  <c r="C501" i="16"/>
  <c r="C229" i="16"/>
  <c r="C310" i="16"/>
  <c r="C455" i="16"/>
  <c r="C539" i="16"/>
  <c r="C587" i="16"/>
  <c r="C344" i="16"/>
  <c r="C464" i="16"/>
  <c r="C486" i="16"/>
  <c r="C584" i="16"/>
  <c r="C613" i="16"/>
  <c r="C1262" i="16"/>
  <c r="C1061" i="16"/>
  <c r="C588" i="16"/>
  <c r="C442" i="16"/>
  <c r="C459" i="16"/>
  <c r="C687" i="16"/>
  <c r="C340" i="16"/>
  <c r="C645" i="16"/>
  <c r="C196" i="16"/>
  <c r="C276" i="16"/>
  <c r="C346" i="16"/>
  <c r="C181" i="16"/>
  <c r="C295" i="16"/>
  <c r="C604" i="16"/>
  <c r="C191" i="16"/>
  <c r="C199" i="16"/>
  <c r="C918" i="16"/>
  <c r="C1115" i="16"/>
  <c r="C680" i="16"/>
  <c r="C502" i="16"/>
  <c r="C136" i="16"/>
  <c r="C404" i="16"/>
  <c r="C350" i="16"/>
  <c r="C1173" i="16"/>
  <c r="C1116" i="16"/>
  <c r="C722" i="16"/>
  <c r="C1372" i="16"/>
  <c r="C413" i="16"/>
  <c r="C274" i="16"/>
  <c r="C208" i="16"/>
  <c r="C245" i="16"/>
  <c r="C878" i="16"/>
  <c r="C54" i="16"/>
  <c r="C548" i="16"/>
  <c r="C655" i="16"/>
  <c r="C823" i="16"/>
  <c r="C984" i="16"/>
  <c r="C529" i="16"/>
  <c r="C383" i="16"/>
  <c r="C576" i="16"/>
  <c r="C237" i="16"/>
  <c r="C1263" i="16"/>
  <c r="C750" i="16"/>
  <c r="C281" i="16"/>
  <c r="C366" i="16"/>
  <c r="C985" i="16"/>
  <c r="C505" i="16"/>
  <c r="C698" i="16"/>
  <c r="C1062" i="16"/>
  <c r="C681" i="16"/>
  <c r="C540" i="16"/>
  <c r="C514" i="16"/>
  <c r="C1063" i="16"/>
  <c r="C589" i="16"/>
  <c r="C1174" i="16"/>
  <c r="C986" i="16"/>
  <c r="C53" i="16"/>
  <c r="C104" i="16"/>
  <c r="C184" i="16"/>
  <c r="C159" i="16"/>
  <c r="C60" i="16"/>
  <c r="C133" i="16"/>
  <c r="C117" i="16"/>
  <c r="C44" i="16"/>
  <c r="C147" i="16"/>
  <c r="C204" i="16"/>
  <c r="C570" i="16"/>
  <c r="C515" i="16"/>
  <c r="C367" i="16"/>
  <c r="C100" i="16"/>
  <c r="C226" i="16"/>
  <c r="C405" i="16"/>
  <c r="C333" i="16"/>
  <c r="C351" i="16"/>
  <c r="C408" i="16"/>
  <c r="C422" i="16"/>
  <c r="C219" i="16"/>
  <c r="C307" i="16"/>
  <c r="C301" i="16"/>
  <c r="C620" i="16"/>
  <c r="C293" i="16"/>
  <c r="C423" i="16"/>
  <c r="C287" i="16"/>
  <c r="C417" i="16"/>
  <c r="C556" i="16"/>
  <c r="C1117" i="16"/>
  <c r="C362" i="16"/>
  <c r="C879" i="16"/>
  <c r="C952" i="16"/>
  <c r="C688" i="16"/>
  <c r="C197" i="16"/>
  <c r="C1019" i="16"/>
  <c r="C544" i="16"/>
  <c r="C689" i="16"/>
  <c r="C605" i="16"/>
  <c r="C837" i="16"/>
  <c r="C1373" i="16"/>
  <c r="C711" i="16"/>
  <c r="C629" i="16"/>
  <c r="C149" i="16"/>
  <c r="C89" i="16"/>
  <c r="C15" i="16"/>
  <c r="C19" i="16"/>
  <c r="C414" i="16"/>
  <c r="C66" i="16"/>
  <c r="C31" i="16"/>
  <c r="C26" i="16"/>
  <c r="C14" i="16"/>
  <c r="C337" i="16"/>
  <c r="C24" i="16"/>
  <c r="C353" i="16"/>
  <c r="C81" i="16"/>
  <c r="C59" i="16"/>
  <c r="C47" i="16"/>
  <c r="C140" i="16"/>
  <c r="C85" i="16"/>
  <c r="C42" i="16"/>
  <c r="C101" i="16"/>
  <c r="C78" i="16"/>
  <c r="C35" i="16"/>
  <c r="C760" i="16"/>
  <c r="C424" i="16"/>
  <c r="C20" i="16"/>
  <c r="C1064" i="16"/>
  <c r="C41" i="16"/>
  <c r="C61" i="16"/>
  <c r="C105" i="16"/>
  <c r="C40" i="16"/>
  <c r="C21" i="16"/>
  <c r="C165" i="16"/>
  <c r="C241" i="16"/>
  <c r="C348" i="16"/>
  <c r="C901" i="16"/>
  <c r="C430" i="16"/>
  <c r="C95" i="16"/>
  <c r="C919" i="16"/>
  <c r="C36" i="16"/>
  <c r="C858" i="16"/>
  <c r="C138" i="16"/>
  <c r="C784" i="16"/>
  <c r="C510" i="16"/>
  <c r="C16" i="16"/>
  <c r="C124" i="16"/>
  <c r="C785" i="16"/>
  <c r="C920" i="16"/>
  <c r="C145" i="16"/>
  <c r="C712" i="16"/>
  <c r="C987" i="16"/>
  <c r="C258" i="16"/>
  <c r="C352" i="16"/>
  <c r="C530" i="16"/>
  <c r="C880" i="16"/>
  <c r="C162" i="16"/>
  <c r="C1065" i="16"/>
  <c r="C1118" i="16"/>
  <c r="C1119" i="16"/>
  <c r="C761" i="16"/>
  <c r="C1374" i="16"/>
  <c r="C881" i="16"/>
  <c r="C153" i="16"/>
  <c r="C988" i="16"/>
  <c r="C989" i="16"/>
  <c r="C34" i="16"/>
  <c r="C1264" i="16"/>
  <c r="C1020" i="16"/>
  <c r="C690" i="16"/>
  <c r="C266" i="16"/>
  <c r="C525" i="16"/>
  <c r="C478" i="16"/>
  <c r="C374" i="16"/>
  <c r="C163" i="16"/>
  <c r="C699" i="16"/>
  <c r="C260" i="16"/>
  <c r="C824" i="16"/>
  <c r="C531" i="16"/>
  <c r="C516" i="16"/>
  <c r="C557" i="16"/>
  <c r="C190" i="16"/>
  <c r="C288" i="16"/>
  <c r="C334" i="16"/>
  <c r="C232" i="16"/>
  <c r="C252" i="16"/>
  <c r="C77" i="16"/>
  <c r="C393" i="16"/>
  <c r="C953" i="16"/>
  <c r="C384" i="16"/>
  <c r="C298" i="16"/>
  <c r="C453" i="16"/>
  <c r="C212" i="16"/>
  <c r="C213" i="16"/>
  <c r="C369" i="16"/>
  <c r="C585" i="16"/>
  <c r="C210" i="16"/>
  <c r="C532" i="16"/>
  <c r="C577" i="16"/>
  <c r="C363" i="16"/>
  <c r="C1066" i="16"/>
  <c r="C1265" i="16"/>
  <c r="C364" i="16"/>
  <c r="C954" i="16"/>
  <c r="C656" i="16"/>
  <c r="C1375" i="16"/>
  <c r="C902" i="16"/>
  <c r="C1175" i="16"/>
  <c r="C614" i="16"/>
  <c r="C595" i="16"/>
  <c r="C1176" i="16"/>
  <c r="C345" i="16"/>
  <c r="C1021" i="16"/>
  <c r="C323" i="16"/>
  <c r="C1022" i="16"/>
  <c r="C1376" i="16"/>
  <c r="C135" i="16"/>
  <c r="C425" i="16"/>
  <c r="C1120" i="16"/>
  <c r="C1266" i="16"/>
  <c r="C375" i="16"/>
  <c r="C1177" i="16"/>
  <c r="C1377" i="16"/>
  <c r="C1378" i="16"/>
  <c r="C606" i="16"/>
  <c r="C762" i="16"/>
  <c r="C164" i="16"/>
  <c r="C549" i="16"/>
  <c r="C746" i="16"/>
  <c r="C206" i="16"/>
  <c r="C775" i="16"/>
  <c r="C74" i="16"/>
  <c r="C282" i="16"/>
  <c r="C311" i="16"/>
  <c r="C270" i="16"/>
  <c r="C154" i="16"/>
  <c r="C380" i="16"/>
  <c r="C161" i="16"/>
  <c r="C1379" i="16"/>
  <c r="C1380" i="16"/>
  <c r="C1381" i="16"/>
  <c r="C1382" i="16"/>
  <c r="C1267" i="16"/>
  <c r="C955" i="16"/>
  <c r="C1067" i="16"/>
  <c r="C1121" i="16"/>
  <c r="C1383" i="16"/>
  <c r="C956" i="16"/>
  <c r="C903" i="16"/>
  <c r="C957" i="16"/>
  <c r="C1068" i="16"/>
  <c r="C436" i="16"/>
  <c r="C815" i="16"/>
  <c r="C1178" i="16"/>
  <c r="C1384" i="16"/>
  <c r="C1069" i="16"/>
  <c r="C1122" i="16"/>
  <c r="C859" i="16"/>
  <c r="C1070" i="16"/>
  <c r="C209" i="16"/>
  <c r="C411" i="16"/>
  <c r="C1179" i="16"/>
  <c r="C1123" i="16"/>
  <c r="C1180" i="16"/>
  <c r="C1385" i="16"/>
  <c r="C1181" i="16"/>
  <c r="C776" i="16"/>
  <c r="C860" i="16"/>
  <c r="C838" i="16"/>
  <c r="C839" i="16"/>
  <c r="C921" i="16"/>
  <c r="C922" i="16"/>
  <c r="C1268" i="16"/>
  <c r="C1182" i="16"/>
  <c r="C923" i="16"/>
  <c r="C1124" i="16"/>
  <c r="C1125" i="16"/>
  <c r="C1269" i="16"/>
  <c r="C1183" i="16"/>
  <c r="C1023" i="16"/>
  <c r="C990" i="16"/>
  <c r="C178" i="16"/>
  <c r="C1024" i="16"/>
  <c r="C1184" i="16"/>
  <c r="C1386" i="16"/>
  <c r="C1185" i="16"/>
  <c r="C1270" i="16"/>
  <c r="C289" i="16"/>
  <c r="C729" i="16"/>
  <c r="C1071" i="16"/>
  <c r="C958" i="16"/>
  <c r="C1126" i="16"/>
  <c r="C786" i="16"/>
  <c r="C1186" i="16"/>
  <c r="C991" i="16"/>
  <c r="C1127" i="16"/>
  <c r="C1187" i="16"/>
  <c r="C992" i="16"/>
  <c r="C1188" i="16"/>
  <c r="C1189" i="16"/>
  <c r="C1072" i="16"/>
  <c r="C1271" i="16"/>
  <c r="C924" i="16"/>
  <c r="C691" i="16"/>
  <c r="C1387" i="16"/>
  <c r="C1272" i="16"/>
  <c r="C1388" i="16"/>
  <c r="C1273" i="16"/>
  <c r="C1128" i="16"/>
  <c r="C1025" i="16"/>
  <c r="C646" i="16"/>
  <c r="C861" i="16"/>
  <c r="C315" i="16"/>
  <c r="C925" i="16"/>
  <c r="C1389" i="16"/>
  <c r="C840" i="16"/>
  <c r="C1190" i="16"/>
  <c r="C657" i="16"/>
  <c r="C1129" i="16"/>
  <c r="C222" i="16"/>
  <c r="C993" i="16"/>
  <c r="C279" i="16"/>
  <c r="C682" i="16"/>
  <c r="C624" i="16"/>
  <c r="C1274" i="16"/>
  <c r="C517" i="16"/>
  <c r="C763" i="16"/>
  <c r="C825" i="16"/>
  <c r="C1130" i="16"/>
  <c r="C370" i="16"/>
  <c r="C533" i="16"/>
  <c r="C713" i="16"/>
  <c r="C1390" i="16"/>
  <c r="C683" i="16"/>
  <c r="C730" i="16"/>
  <c r="C959" i="16"/>
  <c r="C343" i="16"/>
  <c r="C615" i="16"/>
  <c r="C639" i="16"/>
  <c r="C296" i="16"/>
  <c r="C882" i="16"/>
  <c r="C798" i="16"/>
  <c r="C580" i="16"/>
  <c r="C1131" i="16"/>
  <c r="C469" i="16"/>
  <c r="C1026" i="16"/>
  <c r="C737" i="16"/>
  <c r="C738" i="16"/>
  <c r="C704" i="16"/>
  <c r="C777" i="16"/>
  <c r="C994" i="16"/>
  <c r="C904" i="16"/>
  <c r="C170" i="16"/>
  <c r="C308" i="16"/>
  <c r="C239" i="16"/>
  <c r="C841" i="16"/>
  <c r="C1132" i="16"/>
  <c r="C616" i="16"/>
  <c r="C1275" i="16"/>
  <c r="C433" i="16"/>
  <c r="C1027" i="16"/>
  <c r="C127" i="16"/>
  <c r="C700" i="16"/>
  <c r="C1276" i="16"/>
  <c r="C1133" i="16"/>
  <c r="C1391" i="16"/>
  <c r="C1277" i="16"/>
  <c r="C1028" i="16"/>
  <c r="C1278" i="16"/>
  <c r="C739" i="16"/>
  <c r="C1029" i="16"/>
  <c r="C377" i="16"/>
  <c r="C1392" i="16"/>
  <c r="C1393" i="16"/>
  <c r="C1394" i="16"/>
  <c r="C1279" i="16"/>
  <c r="C1395" i="16"/>
  <c r="C1396" i="16"/>
  <c r="C1280" i="16"/>
  <c r="C926" i="16"/>
  <c r="C1281" i="16"/>
  <c r="C1397" i="16"/>
  <c r="C1282" i="16"/>
  <c r="C1283" i="16"/>
  <c r="C1398" i="16"/>
  <c r="C1073" i="16"/>
  <c r="C1399" i="16"/>
  <c r="C787" i="16"/>
  <c r="C1074" i="16"/>
  <c r="C299" i="16"/>
  <c r="C617" i="16"/>
  <c r="C1075" i="16"/>
  <c r="C960" i="16"/>
  <c r="C692" i="16"/>
  <c r="C1400" i="16"/>
  <c r="C842" i="16"/>
  <c r="C465" i="16"/>
  <c r="C495" i="16"/>
  <c r="C666" i="16"/>
  <c r="C541" i="16"/>
  <c r="C1030" i="16"/>
  <c r="C305" i="16"/>
  <c r="C174" i="16"/>
  <c r="C329" i="16"/>
  <c r="C466" i="16"/>
  <c r="C261" i="16"/>
  <c r="C302" i="16"/>
  <c r="C338" i="16"/>
  <c r="C412" i="16"/>
  <c r="C647" i="16"/>
  <c r="C518" i="16"/>
  <c r="C169" i="16"/>
  <c r="C341" i="16"/>
  <c r="C216" i="16"/>
  <c r="C84" i="16"/>
  <c r="C670" i="16"/>
  <c r="C347" i="16"/>
  <c r="C394" i="16"/>
  <c r="C625" i="16"/>
  <c r="C705" i="16"/>
  <c r="C437" i="16"/>
  <c r="C1134" i="16"/>
  <c r="C1135" i="16"/>
  <c r="C1191" i="16"/>
  <c r="C883" i="16"/>
  <c r="C1076" i="16"/>
  <c r="C1284" i="16"/>
  <c r="C545" i="16"/>
  <c r="C479" i="16"/>
  <c r="C995" i="16"/>
  <c r="C506" i="16"/>
  <c r="C418" i="16"/>
  <c r="C799" i="16"/>
  <c r="C402" i="16"/>
  <c r="C1031" i="16"/>
  <c r="C335" i="16"/>
  <c r="C626" i="16"/>
  <c r="C961" i="16"/>
  <c r="C1136" i="16"/>
  <c r="C764" i="16"/>
  <c r="C395" i="16"/>
  <c r="C419" i="16"/>
  <c r="C618" i="16"/>
  <c r="C283" i="16"/>
  <c r="C765" i="16"/>
  <c r="C862" i="16"/>
  <c r="C996" i="16"/>
  <c r="C336" i="16"/>
  <c r="C800" i="16"/>
  <c r="C816" i="16"/>
  <c r="C706" i="16"/>
  <c r="C778" i="16"/>
  <c r="C863" i="16"/>
  <c r="C534" i="16"/>
  <c r="C927" i="16"/>
  <c r="C671" i="16"/>
  <c r="C817" i="16"/>
  <c r="C1192" i="16"/>
  <c r="C102" i="16"/>
  <c r="C884" i="16"/>
  <c r="C542" i="16"/>
  <c r="C648" i="16"/>
  <c r="C526" i="16"/>
  <c r="C177" i="16"/>
  <c r="C242" i="16"/>
  <c r="C519" i="16"/>
  <c r="C649" i="16"/>
  <c r="O649" i="16" s="1"/>
  <c r="C621" i="16"/>
  <c r="C928" i="16"/>
  <c r="C630" i="16"/>
  <c r="C962" i="16"/>
  <c r="C1193" i="16"/>
  <c r="C751" i="16"/>
  <c r="C929" i="16"/>
  <c r="C224" i="16"/>
  <c r="O224" i="16" s="1"/>
  <c r="C297" i="16"/>
  <c r="C122" i="16"/>
  <c r="C103" i="16"/>
  <c r="C631" i="16"/>
  <c r="C1401" i="16"/>
  <c r="C63" i="16"/>
  <c r="C571" i="16"/>
  <c r="C1137" i="16"/>
  <c r="O1137" i="16" s="1"/>
  <c r="C905" i="16"/>
  <c r="C234" i="16"/>
  <c r="C1194" i="16"/>
  <c r="C843" i="16"/>
  <c r="C1285" i="16"/>
  <c r="L1285" i="16" s="1"/>
  <c r="C1402" i="16"/>
  <c r="C1032" i="16"/>
  <c r="C1403" i="16"/>
  <c r="C752" i="16"/>
  <c r="C1033" i="16"/>
  <c r="C1404" i="16"/>
  <c r="C1405" i="16"/>
  <c r="C684" i="16"/>
  <c r="C864" i="16"/>
  <c r="C865" i="16"/>
  <c r="C1406" i="16"/>
  <c r="O1406" i="16" s="1"/>
  <c r="C930" i="16"/>
  <c r="C866" i="16"/>
  <c r="C714" i="16"/>
  <c r="C667" i="16"/>
  <c r="C470" i="16"/>
  <c r="C1286" i="16"/>
  <c r="C668" i="16"/>
  <c r="C503" i="16"/>
  <c r="O503" i="16" s="1"/>
  <c r="C906" i="16"/>
  <c r="C672" i="16"/>
  <c r="C753" i="16"/>
  <c r="C826" i="16"/>
  <c r="C70" i="16"/>
  <c r="C23" i="16"/>
  <c r="C467" i="16"/>
  <c r="C581" i="16"/>
  <c r="O581" i="16" s="1"/>
  <c r="C766" i="16"/>
  <c r="C1407" i="16"/>
  <c r="C885" i="16"/>
  <c r="C1077" i="16"/>
  <c r="C313" i="16"/>
  <c r="C561" i="16"/>
  <c r="C1287" i="16"/>
  <c r="C707" i="16"/>
  <c r="C1408" i="16"/>
  <c r="C1288" i="16"/>
  <c r="C1289" i="16"/>
  <c r="C1409" i="16"/>
  <c r="C1410" i="16"/>
  <c r="C801" i="16"/>
  <c r="C572" i="16"/>
  <c r="C492" i="16"/>
  <c r="O492" i="16" s="1"/>
  <c r="C650" i="16"/>
  <c r="C788" i="16"/>
  <c r="C558" i="16"/>
  <c r="C50" i="16"/>
  <c r="C228" i="16"/>
  <c r="C715" i="16"/>
  <c r="C1078" i="16"/>
  <c r="C318" i="16"/>
  <c r="O318" i="16" s="1"/>
  <c r="C137" i="16"/>
  <c r="C693" i="16"/>
  <c r="C193" i="16"/>
  <c r="C1079" i="16"/>
  <c r="C527" i="16"/>
  <c r="C708" i="16"/>
  <c r="C456" i="16"/>
  <c r="C396" i="16"/>
  <c r="O396" i="16" s="1"/>
  <c r="C1080" i="16"/>
  <c r="C1034" i="16"/>
  <c r="C565" i="16"/>
  <c r="C1195" i="16"/>
  <c r="C1411" i="16"/>
  <c r="C1081" i="16"/>
  <c r="C1196" i="16"/>
  <c r="C1290" i="16"/>
  <c r="C867" i="16"/>
  <c r="C1291" i="16"/>
  <c r="C550" i="16"/>
  <c r="C1138" i="16"/>
  <c r="C1412" i="16"/>
  <c r="C1413" i="16"/>
  <c r="C566" i="16"/>
  <c r="C886" i="16"/>
  <c r="O886" i="16" s="1"/>
  <c r="C551" i="16"/>
  <c r="C1197" i="16"/>
  <c r="C496" i="16"/>
  <c r="C1414" i="16"/>
  <c r="C997" i="16"/>
  <c r="C1292" i="16"/>
  <c r="C887" i="16"/>
  <c r="C319" i="16"/>
  <c r="O319" i="16" s="1"/>
  <c r="C1198" i="16"/>
  <c r="C471" i="16"/>
  <c r="C740" i="16"/>
  <c r="C504" i="16"/>
  <c r="C716" i="16"/>
  <c r="C327" i="16"/>
  <c r="C354" i="16"/>
  <c r="C1082" i="16"/>
  <c r="O1082" i="16" s="1"/>
  <c r="C818" i="16"/>
  <c r="C673" i="16"/>
  <c r="C1083" i="16"/>
  <c r="C1293" i="16"/>
  <c r="C415" i="16"/>
  <c r="L415" i="16" s="1"/>
  <c r="C1139" i="16"/>
  <c r="C278" i="16"/>
  <c r="C963" i="16"/>
  <c r="C378" i="16"/>
  <c r="C94" i="16"/>
  <c r="C246" i="16"/>
  <c r="C1294" i="16"/>
  <c r="C114" i="16"/>
  <c r="C460" i="16"/>
  <c r="C406" i="16"/>
  <c r="C1295" i="16"/>
  <c r="O1295" i="16" s="1"/>
  <c r="C1199" i="16"/>
  <c r="C157" i="16"/>
  <c r="C827" i="16"/>
  <c r="C1084" i="16"/>
  <c r="C1085" i="16"/>
  <c r="C132" i="16"/>
  <c r="C91" i="16"/>
  <c r="C1200" i="16"/>
  <c r="O1200" i="16" s="1"/>
  <c r="C1035" i="16"/>
  <c r="C112" i="16"/>
  <c r="C802" i="16"/>
  <c r="C819" i="16"/>
  <c r="C1415" i="16"/>
  <c r="C627" i="16"/>
  <c r="C185" i="16"/>
  <c r="C1416" i="16"/>
  <c r="O1416" i="16" s="1"/>
  <c r="Q1416" i="16" s="1"/>
  <c r="C198" i="16"/>
  <c r="C1140" i="16"/>
  <c r="C1296" i="16"/>
  <c r="C1417" i="16"/>
  <c r="C717" i="16"/>
  <c r="L717" i="16" s="1"/>
  <c r="C150" i="16"/>
  <c r="C1201" i="16"/>
  <c r="C244" i="16"/>
  <c r="C194" i="16"/>
  <c r="C449" i="16"/>
  <c r="C123" i="16"/>
  <c r="C300" i="16"/>
  <c r="C803" i="16"/>
  <c r="C286" i="16"/>
  <c r="C1141" i="16"/>
  <c r="C907" i="16"/>
  <c r="O907" i="16" s="1"/>
  <c r="C1418" i="16"/>
  <c r="C931" i="16"/>
  <c r="C964" i="16"/>
  <c r="C1297" i="16"/>
  <c r="C1298" i="16"/>
  <c r="C1086" i="16"/>
  <c r="C888" i="16"/>
  <c r="C844" i="16"/>
  <c r="O844" i="16" s="1"/>
  <c r="C889" i="16"/>
  <c r="C1036" i="16"/>
  <c r="C723" i="16"/>
  <c r="C1419" i="16"/>
  <c r="C741" i="16"/>
  <c r="C651" i="16"/>
  <c r="C83" i="16"/>
  <c r="C142" i="16"/>
  <c r="O142" i="16" s="1"/>
  <c r="C1142" i="16"/>
  <c r="C359" i="16"/>
  <c r="C339" i="16"/>
  <c r="C381" i="16"/>
  <c r="C789" i="16"/>
  <c r="C183" i="16"/>
  <c r="C567" i="16"/>
  <c r="C387" i="16"/>
  <c r="C306" i="16"/>
  <c r="C155" i="16"/>
  <c r="C447" i="16"/>
  <c r="C175" i="16"/>
  <c r="C187" i="16"/>
  <c r="C271" i="16"/>
  <c r="C267" i="16"/>
  <c r="C965" i="16"/>
  <c r="O965" i="16" s="1"/>
  <c r="C176" i="16"/>
  <c r="C966" i="16"/>
  <c r="C38" i="16"/>
  <c r="C146" i="16"/>
  <c r="C742" i="16"/>
  <c r="C767" i="16"/>
  <c r="C520" i="16"/>
  <c r="C597" i="16"/>
  <c r="O597" i="16" s="1"/>
  <c r="C747" i="16"/>
  <c r="C674" i="16"/>
  <c r="C868" i="16"/>
  <c r="C1143" i="16"/>
  <c r="C908" i="16"/>
  <c r="C273" i="16"/>
  <c r="C360" i="16"/>
  <c r="C171" i="16"/>
  <c r="O171" i="16" s="1"/>
  <c r="C932" i="16"/>
  <c r="C511" i="16"/>
  <c r="C820" i="16"/>
  <c r="C472" i="16"/>
  <c r="C294" i="16"/>
  <c r="C227" i="16"/>
  <c r="C205" i="16"/>
  <c r="C564" i="16"/>
  <c r="C790" i="16"/>
  <c r="C443" i="16"/>
  <c r="C718" i="16"/>
  <c r="C622" i="16"/>
  <c r="C257" i="16"/>
  <c r="C632" i="16"/>
  <c r="C388" i="16"/>
  <c r="C457" i="16"/>
  <c r="O457" i="16" s="1"/>
  <c r="C607" i="16"/>
  <c r="C598" i="16"/>
  <c r="C220" i="16"/>
  <c r="C596" i="16"/>
  <c r="C304" i="16"/>
  <c r="C869" i="16"/>
  <c r="C582" i="16"/>
  <c r="C80" i="16"/>
  <c r="O80" i="16" s="1"/>
  <c r="C493" i="16"/>
  <c r="C512" i="16"/>
  <c r="C429" i="16"/>
  <c r="C263" i="16"/>
  <c r="C845" i="16"/>
  <c r="C1144" i="16"/>
  <c r="C1037" i="16"/>
  <c r="C1202" i="16"/>
  <c r="O1202" i="16" s="1"/>
  <c r="C1038" i="16"/>
  <c r="C1420" i="16"/>
  <c r="C890" i="16"/>
  <c r="C719" i="16"/>
  <c r="C998" i="16"/>
  <c r="L998" i="16" s="1"/>
  <c r="C1203" i="16"/>
  <c r="C1087" i="16"/>
  <c r="C1421" i="16"/>
  <c r="C1299" i="16"/>
  <c r="C821" i="16"/>
  <c r="C933" i="16"/>
  <c r="C633" i="16"/>
  <c r="C1204" i="16"/>
  <c r="C280" i="16"/>
  <c r="C473" i="16"/>
  <c r="C1039" i="16"/>
  <c r="O1039" i="16" s="1"/>
  <c r="C1300" i="16"/>
  <c r="C791" i="16"/>
  <c r="C439" i="16"/>
  <c r="C754" i="16"/>
  <c r="C755" i="16"/>
  <c r="C804" i="16"/>
  <c r="C1040" i="16"/>
  <c r="C701" i="16"/>
  <c r="O701" i="16" s="1"/>
  <c r="C1422" i="16"/>
  <c r="C1041" i="16"/>
  <c r="C1423" i="16"/>
  <c r="C640" i="16"/>
  <c r="C891" i="16"/>
  <c r="C590" i="16"/>
  <c r="C599" i="16"/>
  <c r="C999" i="16"/>
  <c r="O999" i="16" s="1"/>
  <c r="C909" i="16"/>
  <c r="C1088" i="16"/>
  <c r="C892" i="16"/>
  <c r="C967" i="16"/>
  <c r="C805" i="16"/>
  <c r="L805" i="16" s="1"/>
  <c r="C1205" i="16"/>
  <c r="C1042" i="16"/>
  <c r="C724" i="16"/>
  <c r="C1089" i="16"/>
  <c r="C1206" i="16"/>
  <c r="C910" i="16"/>
  <c r="C1424" i="16"/>
  <c r="C968" i="16"/>
  <c r="C1043" i="16"/>
  <c r="C731" i="16"/>
  <c r="C806" i="16"/>
  <c r="O806" i="16" s="1"/>
  <c r="C578" i="16"/>
  <c r="C792" i="16"/>
  <c r="C969" i="16"/>
  <c r="C201" i="16"/>
  <c r="C371" i="16"/>
  <c r="C658" i="16"/>
  <c r="C828" i="16"/>
  <c r="C807" i="16"/>
  <c r="O807" i="16" s="1"/>
  <c r="C768" i="16"/>
  <c r="C893" i="16"/>
  <c r="C568" i="16"/>
  <c r="C487" i="16"/>
  <c r="C769" i="16"/>
  <c r="C911" i="16"/>
  <c r="C846" i="16"/>
  <c r="C1301" i="16"/>
  <c r="O1301" i="16" s="1"/>
  <c r="C1090" i="16"/>
  <c r="C1207" i="16"/>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C61" i="15" s="1"/>
  <c r="B62" i="15"/>
  <c r="C62" i="15" s="1"/>
  <c r="B63" i="15"/>
  <c r="C63" i="15" s="1"/>
  <c r="B64" i="15"/>
  <c r="C64" i="15" s="1"/>
  <c r="B65" i="15"/>
  <c r="C65" i="15" s="1"/>
  <c r="B66" i="15"/>
  <c r="C66" i="15" s="1"/>
  <c r="B67" i="15"/>
  <c r="C67" i="15" s="1"/>
  <c r="D17" i="15"/>
  <c r="D18" i="15"/>
  <c r="F18" i="15" s="1"/>
  <c r="D19" i="15"/>
  <c r="D20" i="15"/>
  <c r="D21" i="15"/>
  <c r="D22" i="15"/>
  <c r="D23" i="15"/>
  <c r="F23" i="15" s="1"/>
  <c r="D24" i="15"/>
  <c r="D25" i="15"/>
  <c r="D26" i="15"/>
  <c r="F26" i="15" s="1"/>
  <c r="D27" i="15"/>
  <c r="D28" i="15"/>
  <c r="D29" i="15"/>
  <c r="D30" i="15"/>
  <c r="D31" i="15"/>
  <c r="F31" i="15" s="1"/>
  <c r="D32" i="15"/>
  <c r="D33" i="15"/>
  <c r="D34" i="15"/>
  <c r="F34" i="15" s="1"/>
  <c r="D35" i="15"/>
  <c r="D36" i="15"/>
  <c r="D37" i="15"/>
  <c r="D38" i="15"/>
  <c r="D39" i="15"/>
  <c r="F39" i="15" s="1"/>
  <c r="D40" i="15"/>
  <c r="D41" i="15"/>
  <c r="D42" i="15"/>
  <c r="F42" i="15" s="1"/>
  <c r="D43" i="15"/>
  <c r="D44" i="15"/>
  <c r="D45" i="15"/>
  <c r="D46" i="15"/>
  <c r="D47" i="15"/>
  <c r="F47" i="15" s="1"/>
  <c r="D48" i="15"/>
  <c r="D49" i="15"/>
  <c r="D50" i="15"/>
  <c r="F50" i="15" s="1"/>
  <c r="D51" i="15"/>
  <c r="D52" i="15"/>
  <c r="D53" i="15"/>
  <c r="D54" i="15"/>
  <c r="D55" i="15"/>
  <c r="F55" i="15" s="1"/>
  <c r="D56" i="15"/>
  <c r="D57" i="15"/>
  <c r="D58" i="15"/>
  <c r="F58" i="15" s="1"/>
  <c r="D59" i="15"/>
  <c r="F59" i="15" s="1"/>
  <c r="D60" i="15"/>
  <c r="D61" i="15"/>
  <c r="F61" i="15" s="1"/>
  <c r="D62" i="15"/>
  <c r="D63" i="15"/>
  <c r="F63" i="15" s="1"/>
  <c r="D64" i="15"/>
  <c r="D65" i="15"/>
  <c r="F65" i="15" s="1"/>
  <c r="D66" i="15"/>
  <c r="F66" i="15" s="1"/>
  <c r="D67" i="15"/>
  <c r="F67" i="15" s="1"/>
  <c r="F17" i="15"/>
  <c r="F19" i="15"/>
  <c r="F20" i="15"/>
  <c r="F21" i="15"/>
  <c r="F25" i="15"/>
  <c r="F27" i="15"/>
  <c r="F28" i="15"/>
  <c r="F29" i="15"/>
  <c r="F33" i="15"/>
  <c r="F35" i="15"/>
  <c r="F36" i="15"/>
  <c r="F37" i="15"/>
  <c r="F41" i="15"/>
  <c r="F43" i="15"/>
  <c r="F44" i="15"/>
  <c r="F45" i="15"/>
  <c r="F49" i="15"/>
  <c r="F51" i="15"/>
  <c r="F52" i="15"/>
  <c r="F53" i="15"/>
  <c r="F57" i="15"/>
  <c r="F60" i="15"/>
  <c r="G17" i="15"/>
  <c r="I17" i="15" s="1"/>
  <c r="G18" i="15"/>
  <c r="I18" i="15" s="1"/>
  <c r="G19" i="15"/>
  <c r="I19" i="15" s="1"/>
  <c r="G20" i="15"/>
  <c r="G21" i="15"/>
  <c r="I21" i="15" s="1"/>
  <c r="G22" i="15"/>
  <c r="G23" i="15"/>
  <c r="G24" i="15"/>
  <c r="G25" i="15"/>
  <c r="I25" i="15" s="1"/>
  <c r="G26" i="15"/>
  <c r="I26" i="15" s="1"/>
  <c r="G27" i="15"/>
  <c r="I27" i="15" s="1"/>
  <c r="G28" i="15"/>
  <c r="G29" i="15"/>
  <c r="I29" i="15" s="1"/>
  <c r="G30" i="15"/>
  <c r="G31" i="15"/>
  <c r="G32" i="15"/>
  <c r="G33" i="15"/>
  <c r="I33" i="15" s="1"/>
  <c r="G34" i="15"/>
  <c r="I34" i="15" s="1"/>
  <c r="G35" i="15"/>
  <c r="I35" i="15" s="1"/>
  <c r="G36" i="15"/>
  <c r="G37" i="15"/>
  <c r="I37" i="15" s="1"/>
  <c r="G38" i="15"/>
  <c r="G39" i="15"/>
  <c r="G40" i="15"/>
  <c r="G41" i="15"/>
  <c r="I41" i="15" s="1"/>
  <c r="G42" i="15"/>
  <c r="I42" i="15" s="1"/>
  <c r="G43" i="15"/>
  <c r="I43" i="15" s="1"/>
  <c r="G44" i="15"/>
  <c r="G45" i="15"/>
  <c r="I45" i="15" s="1"/>
  <c r="G46" i="15"/>
  <c r="I46" i="15" s="1"/>
  <c r="G47" i="15"/>
  <c r="G48" i="15"/>
  <c r="G49" i="15"/>
  <c r="I49" i="15" s="1"/>
  <c r="G50" i="15"/>
  <c r="I50" i="15" s="1"/>
  <c r="G51" i="15"/>
  <c r="I51" i="15" s="1"/>
  <c r="G52" i="15"/>
  <c r="G53" i="15"/>
  <c r="I53" i="15" s="1"/>
  <c r="G54" i="15"/>
  <c r="I54" i="15" s="1"/>
  <c r="G55" i="15"/>
  <c r="G56" i="15"/>
  <c r="G57" i="15"/>
  <c r="I57" i="15" s="1"/>
  <c r="G58" i="15"/>
  <c r="I58" i="15" s="1"/>
  <c r="G59" i="15"/>
  <c r="I59" i="15" s="1"/>
  <c r="G60" i="15"/>
  <c r="G61" i="15"/>
  <c r="I61" i="15" s="1"/>
  <c r="G62" i="15"/>
  <c r="I62" i="15" s="1"/>
  <c r="G63" i="15"/>
  <c r="I63" i="15" s="1"/>
  <c r="G64" i="15"/>
  <c r="G65" i="15"/>
  <c r="I65" i="15" s="1"/>
  <c r="G66" i="15"/>
  <c r="I66" i="15" s="1"/>
  <c r="G67" i="15"/>
  <c r="I67" i="15" s="1"/>
  <c r="I20" i="15"/>
  <c r="I23" i="15"/>
  <c r="I28" i="15"/>
  <c r="I31" i="15"/>
  <c r="I36" i="15"/>
  <c r="I39" i="15"/>
  <c r="I44" i="15"/>
  <c r="I47" i="15"/>
  <c r="I52" i="15"/>
  <c r="I55" i="15"/>
  <c r="I60" i="15"/>
  <c r="J17" i="15"/>
  <c r="L17" i="15" s="1"/>
  <c r="J18" i="15"/>
  <c r="J19" i="15"/>
  <c r="J20" i="15"/>
  <c r="L20" i="15" s="1"/>
  <c r="J21" i="15"/>
  <c r="J22" i="15"/>
  <c r="L22" i="15" s="1"/>
  <c r="J23" i="15"/>
  <c r="J24" i="15"/>
  <c r="J25" i="15"/>
  <c r="L25" i="15" s="1"/>
  <c r="J26" i="15"/>
  <c r="L26" i="15" s="1"/>
  <c r="J27" i="15"/>
  <c r="J28" i="15"/>
  <c r="L28" i="15" s="1"/>
  <c r="J29" i="15"/>
  <c r="L29" i="15" s="1"/>
  <c r="J30" i="15"/>
  <c r="L30" i="15" s="1"/>
  <c r="J31" i="15"/>
  <c r="J32" i="15"/>
  <c r="J33" i="15"/>
  <c r="L33" i="15" s="1"/>
  <c r="J34" i="15"/>
  <c r="L34" i="15" s="1"/>
  <c r="J35" i="15"/>
  <c r="J36" i="15"/>
  <c r="L36" i="15" s="1"/>
  <c r="J37" i="15"/>
  <c r="J38" i="15"/>
  <c r="L38" i="15" s="1"/>
  <c r="J39" i="15"/>
  <c r="J40" i="15"/>
  <c r="J41" i="15"/>
  <c r="L41" i="15" s="1"/>
  <c r="J42" i="15"/>
  <c r="L42" i="15" s="1"/>
  <c r="J43" i="15"/>
  <c r="J44" i="15"/>
  <c r="L44" i="15" s="1"/>
  <c r="J45" i="15"/>
  <c r="L45" i="15" s="1"/>
  <c r="J46" i="15"/>
  <c r="L46" i="15" s="1"/>
  <c r="J47" i="15"/>
  <c r="J48" i="15"/>
  <c r="J49" i="15"/>
  <c r="L49" i="15" s="1"/>
  <c r="J50" i="15"/>
  <c r="L50" i="15" s="1"/>
  <c r="J51" i="15"/>
  <c r="L51" i="15" s="1"/>
  <c r="J52" i="15"/>
  <c r="L52" i="15" s="1"/>
  <c r="J53" i="15"/>
  <c r="L53" i="15" s="1"/>
  <c r="J54" i="15"/>
  <c r="J55" i="15"/>
  <c r="J56" i="15"/>
  <c r="J57" i="15"/>
  <c r="L57" i="15" s="1"/>
  <c r="J58" i="15"/>
  <c r="L58" i="15" s="1"/>
  <c r="J59" i="15"/>
  <c r="J60" i="15"/>
  <c r="L60" i="15" s="1"/>
  <c r="J61" i="15"/>
  <c r="L61" i="15" s="1"/>
  <c r="J62" i="15"/>
  <c r="L62" i="15" s="1"/>
  <c r="J63" i="15"/>
  <c r="J64" i="15"/>
  <c r="J65" i="15"/>
  <c r="L65" i="15" s="1"/>
  <c r="J66" i="15"/>
  <c r="L66" i="15" s="1"/>
  <c r="J67" i="15"/>
  <c r="L18" i="15"/>
  <c r="L19" i="15"/>
  <c r="L21" i="15"/>
  <c r="L23" i="15"/>
  <c r="L27" i="15"/>
  <c r="L31" i="15"/>
  <c r="L35" i="15"/>
  <c r="L37" i="15"/>
  <c r="L39" i="15"/>
  <c r="L43" i="15"/>
  <c r="L47" i="15"/>
  <c r="L54" i="15"/>
  <c r="L55" i="15"/>
  <c r="L59" i="15"/>
  <c r="L63" i="15"/>
  <c r="L67" i="15"/>
  <c r="B16" i="15"/>
  <c r="D16" i="15"/>
  <c r="G16" i="15"/>
  <c r="J16" i="15"/>
  <c r="B5" i="40"/>
  <c r="B4" i="40"/>
  <c r="B5" i="16"/>
  <c r="B4" i="16"/>
  <c r="B7" i="15"/>
  <c r="B6" i="15"/>
  <c r="A985" i="42"/>
  <c r="B985" i="42"/>
  <c r="C985" i="42" s="1"/>
  <c r="A986" i="42"/>
  <c r="B986" i="42"/>
  <c r="C986" i="42" s="1"/>
  <c r="A987" i="42"/>
  <c r="B987" i="42"/>
  <c r="C987" i="42"/>
  <c r="A988" i="42"/>
  <c r="B988" i="42"/>
  <c r="C988" i="42" s="1"/>
  <c r="A989" i="42"/>
  <c r="B989" i="42"/>
  <c r="C989" i="42" s="1"/>
  <c r="A990" i="42"/>
  <c r="B990" i="42"/>
  <c r="C990" i="42" s="1"/>
  <c r="A991" i="42"/>
  <c r="B991" i="42"/>
  <c r="C991" i="42" s="1"/>
  <c r="A992" i="42"/>
  <c r="B992" i="42"/>
  <c r="C992" i="42" s="1"/>
  <c r="A993" i="42"/>
  <c r="B993" i="42"/>
  <c r="C993" i="42" s="1"/>
  <c r="A994" i="42"/>
  <c r="B994" i="42"/>
  <c r="C994" i="42"/>
  <c r="A995" i="42"/>
  <c r="B995" i="42"/>
  <c r="C995" i="42" s="1"/>
  <c r="A996" i="42"/>
  <c r="B996" i="42"/>
  <c r="C996" i="42"/>
  <c r="A997" i="42"/>
  <c r="B997" i="42"/>
  <c r="C997" i="42" s="1"/>
  <c r="A998" i="42"/>
  <c r="B998" i="42"/>
  <c r="C998" i="42" s="1"/>
  <c r="A999" i="42"/>
  <c r="B999" i="42"/>
  <c r="C999" i="42" s="1"/>
  <c r="A1000" i="42"/>
  <c r="B1000" i="42"/>
  <c r="C1000" i="42" s="1"/>
  <c r="A1001" i="42"/>
  <c r="B1001" i="42"/>
  <c r="C1001" i="42" s="1"/>
  <c r="A1002" i="42"/>
  <c r="B1002" i="42"/>
  <c r="C1002" i="42"/>
  <c r="A1003" i="42"/>
  <c r="B1003" i="42"/>
  <c r="C1003" i="42" s="1"/>
  <c r="A1004" i="42"/>
  <c r="B1004" i="42"/>
  <c r="C1004" i="42" s="1"/>
  <c r="A1005" i="42"/>
  <c r="B1005" i="42"/>
  <c r="C1005" i="42" s="1"/>
  <c r="A1006" i="42"/>
  <c r="B1006" i="42"/>
  <c r="C1006" i="42" s="1"/>
  <c r="A1007" i="42"/>
  <c r="B1007" i="42"/>
  <c r="C1007" i="42" s="1"/>
  <c r="A1008" i="42"/>
  <c r="B1008" i="42"/>
  <c r="C1008" i="42" s="1"/>
  <c r="A1009" i="42"/>
  <c r="B1009" i="42"/>
  <c r="C1009" i="42" s="1"/>
  <c r="A1010" i="42"/>
  <c r="B1010" i="42"/>
  <c r="C1010" i="42"/>
  <c r="A1011" i="42"/>
  <c r="B1011" i="42"/>
  <c r="C1011" i="42" s="1"/>
  <c r="A1012" i="42"/>
  <c r="B1012" i="42"/>
  <c r="C1012" i="42"/>
  <c r="A1013" i="42"/>
  <c r="B1013" i="42"/>
  <c r="C1013" i="42" s="1"/>
  <c r="A1014" i="42"/>
  <c r="B1014" i="42"/>
  <c r="C1014" i="42" s="1"/>
  <c r="A1015" i="42"/>
  <c r="B1015" i="42"/>
  <c r="C1015" i="42" s="1"/>
  <c r="A1016" i="42"/>
  <c r="B1016" i="42"/>
  <c r="C1016" i="42" s="1"/>
  <c r="A1017" i="42"/>
  <c r="B1017" i="42"/>
  <c r="C1017" i="42" s="1"/>
  <c r="A1018" i="42"/>
  <c r="B1018" i="42"/>
  <c r="C1018" i="42"/>
  <c r="A1019" i="42"/>
  <c r="B1019" i="42"/>
  <c r="C1019" i="42" s="1"/>
  <c r="A1020" i="42"/>
  <c r="B1020" i="42"/>
  <c r="C1020" i="42" s="1"/>
  <c r="A1021" i="42"/>
  <c r="B1021" i="42"/>
  <c r="C1021" i="42" s="1"/>
  <c r="A1022" i="42"/>
  <c r="B1022" i="42"/>
  <c r="C1022" i="42" s="1"/>
  <c r="A1023" i="42"/>
  <c r="B1023" i="42"/>
  <c r="C1023" i="42" s="1"/>
  <c r="A1024" i="42"/>
  <c r="B1024" i="42"/>
  <c r="C1024" i="42" s="1"/>
  <c r="A1025" i="42"/>
  <c r="B1025" i="42"/>
  <c r="C1025" i="42" s="1"/>
  <c r="A1026" i="42"/>
  <c r="B1026" i="42"/>
  <c r="C1026" i="42"/>
  <c r="A1027" i="42"/>
  <c r="B1027" i="42"/>
  <c r="C1027" i="42" s="1"/>
  <c r="A1028" i="42"/>
  <c r="B1028" i="42"/>
  <c r="C1028" i="42" s="1"/>
  <c r="A1029" i="42"/>
  <c r="B1029" i="42"/>
  <c r="C1029" i="42" s="1"/>
  <c r="A1030" i="42"/>
  <c r="B1030" i="42"/>
  <c r="C1030" i="42" s="1"/>
  <c r="A1031" i="42"/>
  <c r="B1031" i="42"/>
  <c r="C1031" i="42" s="1"/>
  <c r="A1032" i="42"/>
  <c r="B1032" i="42"/>
  <c r="C1032" i="42" s="1"/>
  <c r="A1033" i="42"/>
  <c r="B1033" i="42"/>
  <c r="C1033" i="42" s="1"/>
  <c r="A1034" i="42"/>
  <c r="B1034" i="42"/>
  <c r="C1034" i="42"/>
  <c r="A1035" i="42"/>
  <c r="B1035" i="42"/>
  <c r="C1035" i="42" s="1"/>
  <c r="A1036" i="42"/>
  <c r="B1036" i="42"/>
  <c r="C1036" i="42" s="1"/>
  <c r="A1037" i="42"/>
  <c r="B1037" i="42"/>
  <c r="C1037" i="42" s="1"/>
  <c r="A1038" i="42"/>
  <c r="B1038" i="42"/>
  <c r="C1038" i="42" s="1"/>
  <c r="A1039" i="42"/>
  <c r="B1039" i="42"/>
  <c r="C1039" i="42" s="1"/>
  <c r="A1040" i="42"/>
  <c r="B1040" i="42"/>
  <c r="C1040" i="42" s="1"/>
  <c r="A1041" i="42"/>
  <c r="B1041" i="42"/>
  <c r="C1041" i="42" s="1"/>
  <c r="A1042" i="42"/>
  <c r="B1042" i="42"/>
  <c r="C1042" i="42"/>
  <c r="A1043" i="42"/>
  <c r="B1043" i="42"/>
  <c r="C1043" i="42" s="1"/>
  <c r="A1044" i="42"/>
  <c r="B1044" i="42"/>
  <c r="C1044" i="42" s="1"/>
  <c r="A1045" i="42"/>
  <c r="B1045" i="42"/>
  <c r="C1045" i="42" s="1"/>
  <c r="A1046" i="42"/>
  <c r="B1046" i="42"/>
  <c r="C1046" i="42" s="1"/>
  <c r="A1047" i="42"/>
  <c r="B1047" i="42"/>
  <c r="C1047" i="42" s="1"/>
  <c r="A1048" i="42"/>
  <c r="B1048" i="42"/>
  <c r="C1048" i="42" s="1"/>
  <c r="A1049" i="42"/>
  <c r="B1049" i="42"/>
  <c r="C1049" i="42" s="1"/>
  <c r="A1050" i="42"/>
  <c r="B1050" i="42"/>
  <c r="C1050" i="42"/>
  <c r="A1051" i="42"/>
  <c r="B1051" i="42"/>
  <c r="C1051" i="42" s="1"/>
  <c r="A1052" i="42"/>
  <c r="B1052" i="42"/>
  <c r="C1052" i="42" s="1"/>
  <c r="A1053" i="42"/>
  <c r="B1053" i="42"/>
  <c r="C1053" i="42" s="1"/>
  <c r="A1054" i="42"/>
  <c r="B1054" i="42"/>
  <c r="C1054" i="42" s="1"/>
  <c r="A1055" i="42"/>
  <c r="B1055" i="42"/>
  <c r="C1055" i="42" s="1"/>
  <c r="A1056" i="42"/>
  <c r="B1056" i="42"/>
  <c r="C1056" i="42" s="1"/>
  <c r="A1057" i="42"/>
  <c r="B1057" i="42"/>
  <c r="C1057" i="42" s="1"/>
  <c r="A1058" i="42"/>
  <c r="B1058" i="42"/>
  <c r="C1058" i="42"/>
  <c r="A1059" i="42"/>
  <c r="B1059" i="42"/>
  <c r="C1059" i="42" s="1"/>
  <c r="A1060" i="42"/>
  <c r="B1060" i="42"/>
  <c r="C1060" i="42" s="1"/>
  <c r="A1061" i="42"/>
  <c r="B1061" i="42"/>
  <c r="C1061" i="42" s="1"/>
  <c r="A1062" i="42"/>
  <c r="B1062" i="42"/>
  <c r="C1062" i="42" s="1"/>
  <c r="A1063" i="42"/>
  <c r="B1063" i="42"/>
  <c r="C1063" i="42" s="1"/>
  <c r="A1064" i="42"/>
  <c r="B1064" i="42"/>
  <c r="C1064" i="42" s="1"/>
  <c r="A1065" i="42"/>
  <c r="B1065" i="42"/>
  <c r="C1065" i="42" s="1"/>
  <c r="A1066" i="42"/>
  <c r="B1066" i="42"/>
  <c r="C1066" i="42"/>
  <c r="A1067" i="42"/>
  <c r="B1067" i="42"/>
  <c r="C1067" i="42" s="1"/>
  <c r="A1068" i="42"/>
  <c r="B1068" i="42"/>
  <c r="C1068" i="42" s="1"/>
  <c r="A1069" i="42"/>
  <c r="B1069" i="42"/>
  <c r="C1069" i="42" s="1"/>
  <c r="A1070" i="42"/>
  <c r="B1070" i="42"/>
  <c r="C1070" i="42" s="1"/>
  <c r="A1071" i="42"/>
  <c r="B1071" i="42"/>
  <c r="C1071" i="42" s="1"/>
  <c r="A1072" i="42"/>
  <c r="B1072" i="42"/>
  <c r="C1072" i="42" s="1"/>
  <c r="A1073" i="42"/>
  <c r="B1073" i="42"/>
  <c r="C1073" i="42" s="1"/>
  <c r="A1074" i="42"/>
  <c r="B1074" i="42"/>
  <c r="C1074" i="42"/>
  <c r="A1075" i="42"/>
  <c r="B1075" i="42"/>
  <c r="C1075" i="42" s="1"/>
  <c r="A1076" i="42"/>
  <c r="B1076" i="42"/>
  <c r="C1076" i="42" s="1"/>
  <c r="A1077" i="42"/>
  <c r="B1077" i="42"/>
  <c r="C1077" i="42" s="1"/>
  <c r="A1078" i="42"/>
  <c r="B1078" i="42"/>
  <c r="C1078" i="42" s="1"/>
  <c r="A1079" i="42"/>
  <c r="B1079" i="42"/>
  <c r="C1079" i="42" s="1"/>
  <c r="A1080" i="42"/>
  <c r="B1080" i="42"/>
  <c r="C1080" i="42" s="1"/>
  <c r="A1081" i="42"/>
  <c r="B1081" i="42"/>
  <c r="C1081" i="42" s="1"/>
  <c r="A1082" i="42"/>
  <c r="B1082" i="42"/>
  <c r="C1082" i="42"/>
  <c r="A1083" i="42"/>
  <c r="B1083" i="42"/>
  <c r="C1083" i="42" s="1"/>
  <c r="A1084" i="42"/>
  <c r="B1084" i="42"/>
  <c r="C1084" i="42" s="1"/>
  <c r="A1085" i="42"/>
  <c r="B1085" i="42"/>
  <c r="C1085" i="42" s="1"/>
  <c r="A1086" i="42"/>
  <c r="B1086" i="42"/>
  <c r="C1086" i="42" s="1"/>
  <c r="A1087" i="42"/>
  <c r="B1087" i="42"/>
  <c r="C1087" i="42" s="1"/>
  <c r="A1088" i="42"/>
  <c r="B1088" i="42"/>
  <c r="C1088" i="42" s="1"/>
  <c r="A1089" i="42"/>
  <c r="B1089" i="42"/>
  <c r="C1089" i="42" s="1"/>
  <c r="A1090" i="42"/>
  <c r="B1090" i="42"/>
  <c r="C1090" i="42"/>
  <c r="A1091" i="42"/>
  <c r="B1091" i="42"/>
  <c r="C1091" i="42" s="1"/>
  <c r="A1092" i="42"/>
  <c r="B1092" i="42"/>
  <c r="C1092" i="42" s="1"/>
  <c r="A1093" i="42"/>
  <c r="B1093" i="42"/>
  <c r="C1093" i="42" s="1"/>
  <c r="A1094" i="42"/>
  <c r="B1094" i="42"/>
  <c r="C1094" i="42" s="1"/>
  <c r="A1095" i="42"/>
  <c r="B1095" i="42"/>
  <c r="C1095" i="42" s="1"/>
  <c r="A1096" i="42"/>
  <c r="B1096" i="42"/>
  <c r="C1096" i="42" s="1"/>
  <c r="A1097" i="42"/>
  <c r="B1097" i="42"/>
  <c r="C1097" i="42" s="1"/>
  <c r="A1098" i="42"/>
  <c r="B1098" i="42"/>
  <c r="C1098" i="42"/>
  <c r="A1099" i="42"/>
  <c r="B1099" i="42"/>
  <c r="C1099" i="42" s="1"/>
  <c r="A1100" i="42"/>
  <c r="B1100" i="42"/>
  <c r="C1100" i="42" s="1"/>
  <c r="A1101" i="42"/>
  <c r="B1101" i="42"/>
  <c r="C1101" i="42" s="1"/>
  <c r="A1102" i="42"/>
  <c r="B1102" i="42"/>
  <c r="C1102" i="42" s="1"/>
  <c r="A1103" i="42"/>
  <c r="B1103" i="42"/>
  <c r="C1103" i="42" s="1"/>
  <c r="A1104" i="42"/>
  <c r="B1104" i="42"/>
  <c r="C1104" i="42" s="1"/>
  <c r="A1105" i="42"/>
  <c r="B1105" i="42"/>
  <c r="C1105" i="42" s="1"/>
  <c r="A1106" i="42"/>
  <c r="B1106" i="42"/>
  <c r="C1106" i="42"/>
  <c r="A1107" i="42"/>
  <c r="B1107" i="42"/>
  <c r="C1107" i="42" s="1"/>
  <c r="A1108" i="42"/>
  <c r="B1108" i="42"/>
  <c r="C1108" i="42" s="1"/>
  <c r="A1109" i="42"/>
  <c r="B1109" i="42"/>
  <c r="C1109" i="42" s="1"/>
  <c r="A1110" i="42"/>
  <c r="B1110" i="42"/>
  <c r="C1110" i="42" s="1"/>
  <c r="A1111" i="42"/>
  <c r="B1111" i="42"/>
  <c r="C1111" i="42" s="1"/>
  <c r="A1112" i="42"/>
  <c r="B1112" i="42"/>
  <c r="C1112" i="42" s="1"/>
  <c r="A1113" i="42"/>
  <c r="B1113" i="42"/>
  <c r="C1113" i="42" s="1"/>
  <c r="A1114" i="42"/>
  <c r="B1114" i="42"/>
  <c r="C1114" i="42"/>
  <c r="A1115" i="42"/>
  <c r="B1115" i="42"/>
  <c r="C1115" i="42" s="1"/>
  <c r="A1116" i="42"/>
  <c r="B1116" i="42"/>
  <c r="C1116" i="42" s="1"/>
  <c r="A1117" i="42"/>
  <c r="B1117" i="42"/>
  <c r="C1117" i="42" s="1"/>
  <c r="A1118" i="42"/>
  <c r="B1118" i="42"/>
  <c r="C1118" i="42" s="1"/>
  <c r="A1119" i="42"/>
  <c r="B1119" i="42"/>
  <c r="C1119" i="42" s="1"/>
  <c r="A1120" i="42"/>
  <c r="B1120" i="42"/>
  <c r="C1120" i="42" s="1"/>
  <c r="A1121" i="42"/>
  <c r="B1121" i="42"/>
  <c r="C1121" i="42" s="1"/>
  <c r="A1122" i="42"/>
  <c r="B1122" i="42"/>
  <c r="C1122" i="42"/>
  <c r="A1123" i="42"/>
  <c r="B1123" i="42"/>
  <c r="C1123" i="42" s="1"/>
  <c r="A1124" i="42"/>
  <c r="B1124" i="42"/>
  <c r="C1124" i="42" s="1"/>
  <c r="A1125" i="42"/>
  <c r="B1125" i="42"/>
  <c r="C1125" i="42" s="1"/>
  <c r="A1126" i="42"/>
  <c r="B1126" i="42"/>
  <c r="C1126" i="42" s="1"/>
  <c r="A1127" i="42"/>
  <c r="B1127" i="42"/>
  <c r="C1127" i="42" s="1"/>
  <c r="A1128" i="42"/>
  <c r="B1128" i="42"/>
  <c r="C1128" i="42" s="1"/>
  <c r="A1129" i="42"/>
  <c r="B1129" i="42"/>
  <c r="C1129" i="42" s="1"/>
  <c r="A1130" i="42"/>
  <c r="B1130" i="42"/>
  <c r="C1130" i="42"/>
  <c r="A1131" i="42"/>
  <c r="B1131" i="42"/>
  <c r="C1131" i="42" s="1"/>
  <c r="A1132" i="42"/>
  <c r="B1132" i="42"/>
  <c r="C1132" i="42" s="1"/>
  <c r="A1133" i="42"/>
  <c r="B1133" i="42"/>
  <c r="C1133" i="42" s="1"/>
  <c r="A1134" i="42"/>
  <c r="B1134" i="42"/>
  <c r="C1134" i="42" s="1"/>
  <c r="A1135" i="42"/>
  <c r="B1135" i="42"/>
  <c r="C1135" i="42" s="1"/>
  <c r="A1136" i="42"/>
  <c r="B1136" i="42"/>
  <c r="C1136" i="42" s="1"/>
  <c r="A1137" i="42"/>
  <c r="B1137" i="42"/>
  <c r="C1137" i="42" s="1"/>
  <c r="A1138" i="42"/>
  <c r="B1138" i="42"/>
  <c r="C1138" i="42"/>
  <c r="A1139" i="42"/>
  <c r="B1139" i="42"/>
  <c r="C1139" i="42" s="1"/>
  <c r="A1140" i="42"/>
  <c r="B1140" i="42"/>
  <c r="C1140" i="42" s="1"/>
  <c r="A1141" i="42"/>
  <c r="B1141" i="42"/>
  <c r="C1141" i="42" s="1"/>
  <c r="A1142" i="42"/>
  <c r="B1142" i="42"/>
  <c r="C1142" i="42" s="1"/>
  <c r="A1143" i="42"/>
  <c r="B1143" i="42"/>
  <c r="C1143" i="42" s="1"/>
  <c r="A1144" i="42"/>
  <c r="B1144" i="42"/>
  <c r="C1144" i="42" s="1"/>
  <c r="A1145" i="42"/>
  <c r="B1145" i="42"/>
  <c r="C1145" i="42" s="1"/>
  <c r="A1146" i="42"/>
  <c r="B1146" i="42"/>
  <c r="C1146" i="42" s="1"/>
  <c r="A1147" i="42"/>
  <c r="B1147" i="42"/>
  <c r="C1147" i="42" s="1"/>
  <c r="A1148" i="42"/>
  <c r="B1148" i="42"/>
  <c r="C1148" i="42" s="1"/>
  <c r="A1149" i="42"/>
  <c r="B1149" i="42"/>
  <c r="C1149" i="42" s="1"/>
  <c r="A1150" i="42"/>
  <c r="B1150" i="42"/>
  <c r="C1150" i="42" s="1"/>
  <c r="A1151" i="42"/>
  <c r="B1151" i="42"/>
  <c r="C1151" i="42" s="1"/>
  <c r="A1152" i="42"/>
  <c r="B1152" i="42"/>
  <c r="C1152" i="42" s="1"/>
  <c r="A1153" i="42"/>
  <c r="B1153" i="42"/>
  <c r="C1153" i="42" s="1"/>
  <c r="A1154" i="42"/>
  <c r="B1154" i="42"/>
  <c r="C1154" i="42" s="1"/>
  <c r="A1155" i="42"/>
  <c r="B1155" i="42"/>
  <c r="C1155" i="42" s="1"/>
  <c r="A1156" i="42"/>
  <c r="B1156" i="42"/>
  <c r="C1156" i="42" s="1"/>
  <c r="A1157" i="42"/>
  <c r="B1157" i="42"/>
  <c r="C1157" i="42" s="1"/>
  <c r="A1158" i="42"/>
  <c r="B1158" i="42"/>
  <c r="C1158" i="42" s="1"/>
  <c r="A1159" i="42"/>
  <c r="B1159" i="42"/>
  <c r="C1159" i="42" s="1"/>
  <c r="A1160" i="42"/>
  <c r="B1160" i="42"/>
  <c r="C1160" i="42" s="1"/>
  <c r="A1161" i="42"/>
  <c r="B1161" i="42"/>
  <c r="C1161" i="42" s="1"/>
  <c r="A1162" i="42"/>
  <c r="B1162" i="42"/>
  <c r="C1162" i="42" s="1"/>
  <c r="A1163" i="42"/>
  <c r="B1163" i="42"/>
  <c r="C1163" i="42" s="1"/>
  <c r="A1164" i="42"/>
  <c r="B1164" i="42"/>
  <c r="C1164" i="42" s="1"/>
  <c r="A1165" i="42"/>
  <c r="B1165" i="42"/>
  <c r="C1165" i="42" s="1"/>
  <c r="A1166" i="42"/>
  <c r="B1166" i="42"/>
  <c r="C1166" i="42" s="1"/>
  <c r="A1167" i="42"/>
  <c r="B1167" i="42"/>
  <c r="C1167" i="42" s="1"/>
  <c r="A1168" i="42"/>
  <c r="B1168" i="42"/>
  <c r="C1168" i="42" s="1"/>
  <c r="A1169" i="42"/>
  <c r="B1169" i="42"/>
  <c r="C1169" i="42" s="1"/>
  <c r="A1170" i="42"/>
  <c r="B1170" i="42"/>
  <c r="C1170" i="42" s="1"/>
  <c r="A1171" i="42"/>
  <c r="B1171" i="42"/>
  <c r="C1171" i="42" s="1"/>
  <c r="A1172" i="42"/>
  <c r="B1172" i="42"/>
  <c r="C1172" i="42" s="1"/>
  <c r="A1173" i="42"/>
  <c r="B1173" i="42"/>
  <c r="C1173" i="42" s="1"/>
  <c r="A1174" i="42"/>
  <c r="B1174" i="42"/>
  <c r="C1174" i="42" s="1"/>
  <c r="A1175" i="42"/>
  <c r="B1175" i="42"/>
  <c r="C1175" i="42" s="1"/>
  <c r="A1176" i="42"/>
  <c r="B1176" i="42"/>
  <c r="C1176" i="42" s="1"/>
  <c r="A1177" i="42"/>
  <c r="B1177" i="42"/>
  <c r="C1177" i="42" s="1"/>
  <c r="A1178" i="42"/>
  <c r="B1178" i="42"/>
  <c r="C1178" i="42" s="1"/>
  <c r="A1179" i="42"/>
  <c r="B1179" i="42"/>
  <c r="C1179" i="42" s="1"/>
  <c r="A1180" i="42"/>
  <c r="B1180" i="42"/>
  <c r="C1180" i="42" s="1"/>
  <c r="A1181" i="42"/>
  <c r="B1181" i="42"/>
  <c r="C1181" i="42" s="1"/>
  <c r="A1182" i="42"/>
  <c r="B1182" i="42"/>
  <c r="C1182" i="42" s="1"/>
  <c r="A1183" i="42"/>
  <c r="B1183" i="42"/>
  <c r="C1183" i="42" s="1"/>
  <c r="A1184" i="42"/>
  <c r="B1184" i="42"/>
  <c r="C1184" i="42" s="1"/>
  <c r="A1185" i="42"/>
  <c r="B1185" i="42"/>
  <c r="C1185" i="42" s="1"/>
  <c r="A1186" i="42"/>
  <c r="B1186" i="42"/>
  <c r="C1186" i="42" s="1"/>
  <c r="A1187" i="42"/>
  <c r="B1187" i="42"/>
  <c r="C1187" i="42" s="1"/>
  <c r="A1188" i="42"/>
  <c r="B1188" i="42"/>
  <c r="C1188" i="42" s="1"/>
  <c r="A1189" i="42"/>
  <c r="B1189" i="42"/>
  <c r="C1189" i="42" s="1"/>
  <c r="A1190" i="42"/>
  <c r="B1190" i="42"/>
  <c r="C1190" i="42" s="1"/>
  <c r="A1191" i="42"/>
  <c r="B1191" i="42"/>
  <c r="C1191" i="42" s="1"/>
  <c r="A1192" i="42"/>
  <c r="B1192" i="42"/>
  <c r="C1192" i="42" s="1"/>
  <c r="A1193" i="42"/>
  <c r="B1193" i="42"/>
  <c r="C1193" i="42" s="1"/>
  <c r="A1194" i="42"/>
  <c r="B1194" i="42"/>
  <c r="C1194" i="42" s="1"/>
  <c r="A1195" i="42"/>
  <c r="B1195" i="42"/>
  <c r="C1195" i="42" s="1"/>
  <c r="A1196" i="42"/>
  <c r="B1196" i="42"/>
  <c r="C1196" i="42" s="1"/>
  <c r="A1197" i="42"/>
  <c r="B1197" i="42"/>
  <c r="C1197" i="42" s="1"/>
  <c r="A1198" i="42"/>
  <c r="B1198" i="42"/>
  <c r="C1198" i="42" s="1"/>
  <c r="A1199" i="42"/>
  <c r="B1199" i="42"/>
  <c r="C1199" i="42" s="1"/>
  <c r="A1200" i="42"/>
  <c r="B1200" i="42"/>
  <c r="C1200" i="42" s="1"/>
  <c r="A1201" i="42"/>
  <c r="B1201" i="42"/>
  <c r="C1201" i="42" s="1"/>
  <c r="A1202" i="42"/>
  <c r="B1202" i="42"/>
  <c r="C1202" i="42" s="1"/>
  <c r="A1203" i="42"/>
  <c r="B1203" i="42"/>
  <c r="C1203" i="42" s="1"/>
  <c r="A1204" i="42"/>
  <c r="B1204" i="42"/>
  <c r="C1204" i="42" s="1"/>
  <c r="A1205" i="42"/>
  <c r="B1205" i="42"/>
  <c r="C1205" i="42" s="1"/>
  <c r="A1206" i="42"/>
  <c r="B1206" i="42"/>
  <c r="C1206" i="42" s="1"/>
  <c r="A1207" i="42"/>
  <c r="B1207" i="42"/>
  <c r="C1207" i="42" s="1"/>
  <c r="A1208" i="42"/>
  <c r="B1208" i="42"/>
  <c r="C1208" i="42" s="1"/>
  <c r="A1209" i="42"/>
  <c r="B1209" i="42"/>
  <c r="C1209" i="42" s="1"/>
  <c r="A923" i="42"/>
  <c r="B923" i="42"/>
  <c r="C923" i="42" s="1"/>
  <c r="A924" i="42"/>
  <c r="B924" i="42"/>
  <c r="C924" i="42" s="1"/>
  <c r="A925" i="42"/>
  <c r="B925" i="42"/>
  <c r="C925" i="42" s="1"/>
  <c r="A926" i="42"/>
  <c r="B926" i="42"/>
  <c r="C926" i="42" s="1"/>
  <c r="A927" i="42"/>
  <c r="B927" i="42"/>
  <c r="C927" i="42" s="1"/>
  <c r="A928" i="42"/>
  <c r="B928" i="42"/>
  <c r="C928" i="42" s="1"/>
  <c r="A929" i="42"/>
  <c r="B929" i="42"/>
  <c r="C929" i="42" s="1"/>
  <c r="A930" i="42"/>
  <c r="B930" i="42"/>
  <c r="C930" i="42" s="1"/>
  <c r="A931" i="42"/>
  <c r="B931" i="42"/>
  <c r="C931" i="42" s="1"/>
  <c r="A932" i="42"/>
  <c r="B932" i="42"/>
  <c r="C932" i="42" s="1"/>
  <c r="A933" i="42"/>
  <c r="B933" i="42"/>
  <c r="C933" i="42" s="1"/>
  <c r="A934" i="42"/>
  <c r="B934" i="42"/>
  <c r="C934" i="42" s="1"/>
  <c r="A935" i="42"/>
  <c r="B935" i="42"/>
  <c r="C935" i="42" s="1"/>
  <c r="A936" i="42"/>
  <c r="B936" i="42"/>
  <c r="C936" i="42"/>
  <c r="A937" i="42"/>
  <c r="B937" i="42"/>
  <c r="C937" i="42" s="1"/>
  <c r="A938" i="42"/>
  <c r="B938" i="42"/>
  <c r="C938" i="42" s="1"/>
  <c r="A939" i="42"/>
  <c r="B939" i="42"/>
  <c r="C939" i="42" s="1"/>
  <c r="A940" i="42"/>
  <c r="B940" i="42"/>
  <c r="C940" i="42" s="1"/>
  <c r="A941" i="42"/>
  <c r="B941" i="42"/>
  <c r="C941" i="42" s="1"/>
  <c r="A942" i="42"/>
  <c r="B942" i="42"/>
  <c r="C942" i="42"/>
  <c r="A943" i="42"/>
  <c r="B943" i="42"/>
  <c r="C943" i="42" s="1"/>
  <c r="A944" i="42"/>
  <c r="B944" i="42"/>
  <c r="C944" i="42" s="1"/>
  <c r="A945" i="42"/>
  <c r="B945" i="42"/>
  <c r="C945" i="42"/>
  <c r="A946" i="42"/>
  <c r="B946" i="42"/>
  <c r="C946" i="42" s="1"/>
  <c r="A947" i="42"/>
  <c r="B947" i="42"/>
  <c r="C947" i="42" s="1"/>
  <c r="A948" i="42"/>
  <c r="B948" i="42"/>
  <c r="C948" i="42"/>
  <c r="A949" i="42"/>
  <c r="B949" i="42"/>
  <c r="C949" i="42" s="1"/>
  <c r="A950" i="42"/>
  <c r="B950" i="42"/>
  <c r="C950" i="42" s="1"/>
  <c r="A951" i="42"/>
  <c r="B951" i="42"/>
  <c r="C951" i="42" s="1"/>
  <c r="A952" i="42"/>
  <c r="B952" i="42"/>
  <c r="C952" i="42" s="1"/>
  <c r="A953" i="42"/>
  <c r="B953" i="42"/>
  <c r="C953" i="42" s="1"/>
  <c r="A954" i="42"/>
  <c r="B954" i="42"/>
  <c r="C954" i="42"/>
  <c r="A955" i="42"/>
  <c r="B955" i="42"/>
  <c r="C955" i="42" s="1"/>
  <c r="A956" i="42"/>
  <c r="B956" i="42"/>
  <c r="C956" i="42" s="1"/>
  <c r="A957" i="42"/>
  <c r="B957" i="42"/>
  <c r="C957" i="42" s="1"/>
  <c r="A958" i="42"/>
  <c r="B958" i="42"/>
  <c r="C958" i="42" s="1"/>
  <c r="A959" i="42"/>
  <c r="B959" i="42"/>
  <c r="C959" i="42" s="1"/>
  <c r="A960" i="42"/>
  <c r="B960" i="42"/>
  <c r="C960" i="42"/>
  <c r="A961" i="42"/>
  <c r="B961" i="42"/>
  <c r="C961" i="42" s="1"/>
  <c r="A962" i="42"/>
  <c r="B962" i="42"/>
  <c r="C962" i="42" s="1"/>
  <c r="A963" i="42"/>
  <c r="B963" i="42"/>
  <c r="C963" i="42" s="1"/>
  <c r="A964" i="42"/>
  <c r="B964" i="42"/>
  <c r="C964" i="42" s="1"/>
  <c r="A965" i="42"/>
  <c r="B965" i="42"/>
  <c r="C965" i="42" s="1"/>
  <c r="A966" i="42"/>
  <c r="B966" i="42"/>
  <c r="C966" i="42"/>
  <c r="A967" i="42"/>
  <c r="B967" i="42"/>
  <c r="C967" i="42" s="1"/>
  <c r="A968" i="42"/>
  <c r="B968" i="42"/>
  <c r="C968" i="42"/>
  <c r="A969" i="42"/>
  <c r="B969" i="42"/>
  <c r="C969" i="42"/>
  <c r="A970" i="42"/>
  <c r="B970" i="42"/>
  <c r="C970" i="42" s="1"/>
  <c r="A971" i="42"/>
  <c r="B971" i="42"/>
  <c r="C971" i="42" s="1"/>
  <c r="A972" i="42"/>
  <c r="B972" i="42"/>
  <c r="C972" i="42"/>
  <c r="A973" i="42"/>
  <c r="B973" i="42"/>
  <c r="C973" i="42" s="1"/>
  <c r="A974" i="42"/>
  <c r="B974" i="42"/>
  <c r="C974" i="42"/>
  <c r="A975" i="42"/>
  <c r="B975" i="42"/>
  <c r="C975" i="42" s="1"/>
  <c r="A976" i="42"/>
  <c r="B976" i="42"/>
  <c r="C976" i="42" s="1"/>
  <c r="A977" i="42"/>
  <c r="B977" i="42"/>
  <c r="C977" i="42"/>
  <c r="A978" i="42"/>
  <c r="B978" i="42"/>
  <c r="C978" i="42"/>
  <c r="A979" i="42"/>
  <c r="B979" i="42"/>
  <c r="C979" i="42" s="1"/>
  <c r="A980" i="42"/>
  <c r="B980" i="42"/>
  <c r="C980" i="42"/>
  <c r="A981" i="42"/>
  <c r="B981" i="42"/>
  <c r="C981" i="42" s="1"/>
  <c r="A982" i="42"/>
  <c r="B982" i="42"/>
  <c r="C982" i="42" s="1"/>
  <c r="A983" i="42"/>
  <c r="B983" i="42"/>
  <c r="C983" i="42" s="1"/>
  <c r="A984" i="42"/>
  <c r="B984" i="42"/>
  <c r="C984" i="42" s="1"/>
  <c r="I472" i="34"/>
  <c r="J472" i="34"/>
  <c r="K472" i="34"/>
  <c r="I473" i="34"/>
  <c r="J473" i="34"/>
  <c r="K473" i="34"/>
  <c r="I474" i="34"/>
  <c r="J474" i="34"/>
  <c r="K474" i="34"/>
  <c r="I475" i="34"/>
  <c r="J475" i="34"/>
  <c r="K475" i="34"/>
  <c r="I476" i="34"/>
  <c r="J476" i="34"/>
  <c r="K476" i="34"/>
  <c r="I477" i="34"/>
  <c r="J477" i="34"/>
  <c r="K477" i="34"/>
  <c r="I478" i="34"/>
  <c r="J478" i="34"/>
  <c r="K478" i="34"/>
  <c r="I479" i="34"/>
  <c r="J479" i="34"/>
  <c r="K479" i="34"/>
  <c r="I480" i="34"/>
  <c r="J480" i="34"/>
  <c r="K480" i="34"/>
  <c r="I481" i="34"/>
  <c r="J481" i="34"/>
  <c r="K481" i="34"/>
  <c r="I482" i="34"/>
  <c r="J482" i="34"/>
  <c r="K482" i="34"/>
  <c r="I483" i="34"/>
  <c r="J483" i="34"/>
  <c r="K483" i="34"/>
  <c r="I484" i="34"/>
  <c r="J484" i="34"/>
  <c r="K484" i="34"/>
  <c r="I485" i="34"/>
  <c r="J485" i="34"/>
  <c r="K485" i="34"/>
  <c r="I486" i="34"/>
  <c r="J486" i="34"/>
  <c r="K486" i="34"/>
  <c r="I487" i="34"/>
  <c r="J487" i="34"/>
  <c r="K487" i="34"/>
  <c r="I488" i="34"/>
  <c r="J488" i="34"/>
  <c r="K488" i="34"/>
  <c r="I489" i="34"/>
  <c r="J489" i="34"/>
  <c r="K489" i="34"/>
  <c r="I490" i="34"/>
  <c r="J490" i="34"/>
  <c r="K490" i="34"/>
  <c r="I491" i="34"/>
  <c r="J491" i="34"/>
  <c r="K491" i="34"/>
  <c r="I492" i="34"/>
  <c r="J492" i="34"/>
  <c r="K492" i="34"/>
  <c r="I493" i="34"/>
  <c r="J493" i="34"/>
  <c r="K493" i="34"/>
  <c r="I494" i="34"/>
  <c r="J494" i="34"/>
  <c r="K494" i="34"/>
  <c r="I495" i="34"/>
  <c r="J495" i="34"/>
  <c r="K495" i="34"/>
  <c r="I496" i="34"/>
  <c r="J496" i="34"/>
  <c r="K496" i="34"/>
  <c r="I497" i="34"/>
  <c r="J497" i="34"/>
  <c r="K497" i="34"/>
  <c r="I498" i="34"/>
  <c r="J498" i="34"/>
  <c r="K498" i="34"/>
  <c r="I499" i="34"/>
  <c r="J499" i="34"/>
  <c r="K499" i="34"/>
  <c r="I500" i="34"/>
  <c r="J500" i="34"/>
  <c r="K500" i="34"/>
  <c r="I501" i="34"/>
  <c r="J501" i="34"/>
  <c r="K501" i="34"/>
  <c r="I502" i="34"/>
  <c r="J502" i="34"/>
  <c r="K502" i="34"/>
  <c r="I503" i="34"/>
  <c r="J503" i="34"/>
  <c r="K503" i="34"/>
  <c r="I504" i="34"/>
  <c r="J504" i="34"/>
  <c r="K504" i="34"/>
  <c r="I505" i="34"/>
  <c r="J505" i="34"/>
  <c r="K505" i="34"/>
  <c r="I506" i="34"/>
  <c r="J506" i="34"/>
  <c r="K506" i="34"/>
  <c r="I507" i="34"/>
  <c r="J507" i="34"/>
  <c r="K507" i="34"/>
  <c r="I508" i="34"/>
  <c r="J508" i="34"/>
  <c r="K508" i="34"/>
  <c r="I509" i="34"/>
  <c r="J509" i="34"/>
  <c r="K509" i="34"/>
  <c r="I510" i="34"/>
  <c r="J510" i="34"/>
  <c r="K510" i="34"/>
  <c r="I511" i="34"/>
  <c r="J511" i="34"/>
  <c r="K511" i="34"/>
  <c r="I512" i="34"/>
  <c r="J512" i="34"/>
  <c r="K512" i="34"/>
  <c r="I513" i="34"/>
  <c r="J513" i="34"/>
  <c r="K513" i="34"/>
  <c r="I514" i="34"/>
  <c r="J514" i="34"/>
  <c r="K514" i="34"/>
  <c r="I515" i="34"/>
  <c r="J515" i="34"/>
  <c r="K515" i="34"/>
  <c r="I516" i="34"/>
  <c r="J516" i="34"/>
  <c r="K516" i="34"/>
  <c r="I517" i="34"/>
  <c r="J517" i="34"/>
  <c r="K517" i="34"/>
  <c r="I518" i="34"/>
  <c r="J518" i="34"/>
  <c r="K518" i="34"/>
  <c r="I519" i="34"/>
  <c r="J519" i="34"/>
  <c r="K519" i="34"/>
  <c r="I520" i="34"/>
  <c r="J520" i="34"/>
  <c r="K520" i="34"/>
  <c r="I521" i="34"/>
  <c r="J521" i="34"/>
  <c r="K521" i="34"/>
  <c r="I522" i="34"/>
  <c r="J522" i="34"/>
  <c r="K522" i="34"/>
  <c r="I523" i="34"/>
  <c r="J523" i="34"/>
  <c r="K523" i="34"/>
  <c r="I524" i="34"/>
  <c r="J524" i="34"/>
  <c r="K524" i="34"/>
  <c r="I525" i="34"/>
  <c r="J525" i="34"/>
  <c r="K525" i="34"/>
  <c r="I526" i="34"/>
  <c r="J526" i="34"/>
  <c r="K526" i="34"/>
  <c r="I527" i="34"/>
  <c r="J527" i="34"/>
  <c r="K527" i="34"/>
  <c r="I528" i="34"/>
  <c r="J528" i="34"/>
  <c r="K528" i="34"/>
  <c r="I529" i="34"/>
  <c r="J529" i="34"/>
  <c r="K529" i="34"/>
  <c r="I530" i="34"/>
  <c r="J530" i="34"/>
  <c r="K530" i="34"/>
  <c r="I531" i="34"/>
  <c r="J531" i="34"/>
  <c r="K531" i="34"/>
  <c r="I532" i="34"/>
  <c r="J532" i="34"/>
  <c r="K532" i="34"/>
  <c r="I533" i="34"/>
  <c r="J533" i="34"/>
  <c r="K533" i="34"/>
  <c r="I534" i="34"/>
  <c r="J534" i="34"/>
  <c r="K534" i="34"/>
  <c r="I535" i="34"/>
  <c r="J535" i="34"/>
  <c r="K535" i="34"/>
  <c r="I536" i="34"/>
  <c r="J536" i="34"/>
  <c r="K536" i="34"/>
  <c r="I537" i="34"/>
  <c r="J537" i="34"/>
  <c r="K537" i="34"/>
  <c r="I538" i="34"/>
  <c r="J538" i="34"/>
  <c r="K538" i="34"/>
  <c r="I539" i="34"/>
  <c r="J539" i="34"/>
  <c r="K539" i="34"/>
  <c r="I540" i="34"/>
  <c r="J540" i="34"/>
  <c r="K540" i="34"/>
  <c r="I541" i="34"/>
  <c r="J541" i="34"/>
  <c r="K541" i="34"/>
  <c r="I542" i="34"/>
  <c r="J542" i="34"/>
  <c r="K542" i="34"/>
  <c r="I543" i="34"/>
  <c r="J543" i="34"/>
  <c r="K543" i="34"/>
  <c r="I544" i="34"/>
  <c r="J544" i="34"/>
  <c r="K544" i="34"/>
  <c r="I545" i="34"/>
  <c r="J545" i="34"/>
  <c r="K545" i="34"/>
  <c r="I546" i="34"/>
  <c r="J546" i="34"/>
  <c r="K546" i="34"/>
  <c r="I547" i="34"/>
  <c r="J547" i="34"/>
  <c r="K547" i="34"/>
  <c r="I548" i="34"/>
  <c r="J548" i="34"/>
  <c r="K548" i="34"/>
  <c r="I549" i="34"/>
  <c r="J549" i="34"/>
  <c r="K549" i="34"/>
  <c r="I550" i="34"/>
  <c r="J550" i="34"/>
  <c r="K550" i="34"/>
  <c r="I551" i="34"/>
  <c r="J551" i="34"/>
  <c r="K551" i="34"/>
  <c r="I552" i="34"/>
  <c r="J552" i="34"/>
  <c r="K552" i="34"/>
  <c r="I553" i="34"/>
  <c r="J553" i="34"/>
  <c r="K553" i="34"/>
  <c r="I554" i="34"/>
  <c r="J554" i="34"/>
  <c r="K554" i="34"/>
  <c r="I555" i="34"/>
  <c r="J555" i="34"/>
  <c r="K555" i="34"/>
  <c r="I556" i="34"/>
  <c r="J556" i="34"/>
  <c r="K556" i="34"/>
  <c r="I557" i="34"/>
  <c r="J557" i="34"/>
  <c r="K557" i="34"/>
  <c r="I558" i="34"/>
  <c r="J558" i="34"/>
  <c r="K558" i="34"/>
  <c r="I559" i="34"/>
  <c r="J559" i="34"/>
  <c r="K559" i="34"/>
  <c r="I560" i="34"/>
  <c r="J560" i="34"/>
  <c r="K560" i="34"/>
  <c r="I561" i="34"/>
  <c r="J561" i="34"/>
  <c r="K561" i="34"/>
  <c r="I562" i="34"/>
  <c r="J562" i="34"/>
  <c r="K562" i="34"/>
  <c r="I563" i="34"/>
  <c r="J563" i="34"/>
  <c r="K563" i="34"/>
  <c r="I564" i="34"/>
  <c r="J564" i="34"/>
  <c r="K564" i="34"/>
  <c r="I565" i="34"/>
  <c r="J565" i="34"/>
  <c r="K565" i="34"/>
  <c r="I566" i="34"/>
  <c r="J566" i="34"/>
  <c r="K566" i="34"/>
  <c r="I567" i="34"/>
  <c r="J567" i="34"/>
  <c r="K567" i="34"/>
  <c r="I568" i="34"/>
  <c r="J568" i="34"/>
  <c r="K568" i="34"/>
  <c r="A479" i="34"/>
  <c r="B479" i="34"/>
  <c r="A480" i="34"/>
  <c r="B480" i="34"/>
  <c r="A481" i="34"/>
  <c r="B481" i="34"/>
  <c r="A482" i="34"/>
  <c r="B482" i="34"/>
  <c r="A483" i="34"/>
  <c r="B483" i="34"/>
  <c r="A484" i="34"/>
  <c r="B484" i="34"/>
  <c r="A485" i="34"/>
  <c r="B485" i="34"/>
  <c r="A486" i="34"/>
  <c r="B486" i="34"/>
  <c r="A487" i="34"/>
  <c r="B487" i="34"/>
  <c r="A488" i="34"/>
  <c r="B488" i="34"/>
  <c r="A489" i="34"/>
  <c r="B489" i="34"/>
  <c r="A490" i="34"/>
  <c r="B490" i="34"/>
  <c r="A491" i="34"/>
  <c r="B491" i="34"/>
  <c r="A492" i="34"/>
  <c r="B492" i="34"/>
  <c r="A493" i="34"/>
  <c r="B493" i="34"/>
  <c r="C493" i="34"/>
  <c r="A494" i="34"/>
  <c r="B494" i="34"/>
  <c r="A495" i="34"/>
  <c r="B495" i="34"/>
  <c r="A496" i="34"/>
  <c r="B496" i="34"/>
  <c r="A497" i="34"/>
  <c r="B497" i="34"/>
  <c r="A498" i="34"/>
  <c r="B498" i="34"/>
  <c r="A499" i="34"/>
  <c r="B499" i="34"/>
  <c r="A500" i="34"/>
  <c r="B500" i="34"/>
  <c r="A501" i="34"/>
  <c r="B501" i="34"/>
  <c r="A502" i="34"/>
  <c r="B502" i="34"/>
  <c r="A503" i="34"/>
  <c r="B503" i="34"/>
  <c r="A504" i="34"/>
  <c r="B504" i="34"/>
  <c r="A505" i="34"/>
  <c r="B505" i="34"/>
  <c r="A506" i="34"/>
  <c r="B506" i="34"/>
  <c r="A507" i="34"/>
  <c r="B507" i="34"/>
  <c r="A508" i="34"/>
  <c r="B508" i="34"/>
  <c r="A509" i="34"/>
  <c r="B509" i="34"/>
  <c r="A510" i="34"/>
  <c r="B510" i="34"/>
  <c r="A511" i="34"/>
  <c r="B511" i="34"/>
  <c r="A512" i="34"/>
  <c r="B512" i="34"/>
  <c r="A513" i="34"/>
  <c r="B513" i="34"/>
  <c r="A514" i="34"/>
  <c r="B514" i="34"/>
  <c r="A515" i="34"/>
  <c r="B515" i="34"/>
  <c r="A516" i="34"/>
  <c r="B516" i="34"/>
  <c r="A517" i="34"/>
  <c r="B517" i="34"/>
  <c r="A518" i="34"/>
  <c r="B518" i="34"/>
  <c r="A519" i="34"/>
  <c r="B519" i="34"/>
  <c r="A520" i="34"/>
  <c r="B520" i="34"/>
  <c r="A521" i="34"/>
  <c r="B521" i="34"/>
  <c r="A522" i="34"/>
  <c r="B522" i="34"/>
  <c r="A523" i="34"/>
  <c r="B523" i="34"/>
  <c r="A524" i="34"/>
  <c r="B524" i="34"/>
  <c r="A525" i="34"/>
  <c r="B525" i="34"/>
  <c r="A526" i="34"/>
  <c r="B526" i="34"/>
  <c r="A527" i="34"/>
  <c r="B527" i="34"/>
  <c r="A528" i="34"/>
  <c r="B528" i="34"/>
  <c r="A529" i="34"/>
  <c r="B529" i="34"/>
  <c r="A530" i="34"/>
  <c r="B530" i="34"/>
  <c r="A531" i="34"/>
  <c r="B531" i="34"/>
  <c r="A532" i="34"/>
  <c r="B532" i="34"/>
  <c r="A533" i="34"/>
  <c r="B533" i="34"/>
  <c r="A534" i="34"/>
  <c r="B534" i="34"/>
  <c r="A535" i="34"/>
  <c r="B535" i="34"/>
  <c r="A536" i="34"/>
  <c r="B536" i="34"/>
  <c r="A537" i="34"/>
  <c r="B537" i="34"/>
  <c r="A538" i="34"/>
  <c r="B538" i="34"/>
  <c r="A539" i="34"/>
  <c r="B539" i="34"/>
  <c r="A540" i="34"/>
  <c r="B540" i="34"/>
  <c r="A541" i="34"/>
  <c r="B541" i="34"/>
  <c r="A542" i="34"/>
  <c r="B542" i="34"/>
  <c r="A543" i="34"/>
  <c r="B543" i="34"/>
  <c r="A544" i="34"/>
  <c r="B544" i="34"/>
  <c r="A545" i="34"/>
  <c r="B545" i="34"/>
  <c r="A546" i="34"/>
  <c r="B546" i="34"/>
  <c r="A547" i="34"/>
  <c r="B547" i="34"/>
  <c r="A548" i="34"/>
  <c r="B548" i="34"/>
  <c r="A549" i="34"/>
  <c r="B549" i="34"/>
  <c r="A550" i="34"/>
  <c r="B550" i="34"/>
  <c r="A551" i="34"/>
  <c r="B551" i="34"/>
  <c r="A552" i="34"/>
  <c r="B552" i="34"/>
  <c r="A553" i="34"/>
  <c r="B553" i="34"/>
  <c r="A554" i="34"/>
  <c r="B554" i="34"/>
  <c r="A555" i="34"/>
  <c r="B555" i="34"/>
  <c r="A556" i="34"/>
  <c r="B556" i="34"/>
  <c r="A557" i="34"/>
  <c r="B557" i="34"/>
  <c r="A558" i="34"/>
  <c r="B558" i="34"/>
  <c r="A559" i="34"/>
  <c r="B559" i="34"/>
  <c r="A560" i="34"/>
  <c r="B560" i="34"/>
  <c r="A561" i="34"/>
  <c r="B561" i="34"/>
  <c r="A562" i="34"/>
  <c r="B562" i="34"/>
  <c r="A563" i="34"/>
  <c r="B563" i="34"/>
  <c r="A564" i="34"/>
  <c r="B564" i="34"/>
  <c r="A565" i="34"/>
  <c r="B565" i="34"/>
  <c r="A566" i="34"/>
  <c r="B566" i="34"/>
  <c r="A567" i="34"/>
  <c r="B567" i="34"/>
  <c r="A568" i="34"/>
  <c r="B568" i="34"/>
  <c r="A1035" i="33"/>
  <c r="B1035" i="33"/>
  <c r="A1036" i="33"/>
  <c r="B1036" i="33"/>
  <c r="A1037" i="33"/>
  <c r="B1037" i="33"/>
  <c r="A1038" i="33"/>
  <c r="B1038" i="33"/>
  <c r="A1039" i="33"/>
  <c r="B1039" i="33"/>
  <c r="A1040" i="33"/>
  <c r="B1040" i="33"/>
  <c r="A1041" i="33"/>
  <c r="B1041" i="33"/>
  <c r="A1042" i="33"/>
  <c r="B1042" i="33"/>
  <c r="A1043" i="33"/>
  <c r="B1043" i="33"/>
  <c r="A1044" i="33"/>
  <c r="B1044" i="33"/>
  <c r="A1045" i="33"/>
  <c r="B1045" i="33"/>
  <c r="A1046" i="33"/>
  <c r="B1046" i="33"/>
  <c r="A1047" i="33"/>
  <c r="B1047" i="33"/>
  <c r="A1048" i="33"/>
  <c r="B1048" i="33"/>
  <c r="A1049" i="33"/>
  <c r="B1049" i="33"/>
  <c r="A1050" i="33"/>
  <c r="B1050" i="33"/>
  <c r="A1051" i="33"/>
  <c r="B1051" i="33"/>
  <c r="A1052" i="33"/>
  <c r="B1052" i="33"/>
  <c r="A1053" i="33"/>
  <c r="B1053" i="33"/>
  <c r="A1054" i="33"/>
  <c r="B1054" i="33"/>
  <c r="A1055" i="33"/>
  <c r="B1055" i="33"/>
  <c r="A1056" i="33"/>
  <c r="B1056" i="33"/>
  <c r="A1057" i="33"/>
  <c r="B1057" i="33"/>
  <c r="A1058" i="33"/>
  <c r="B1058" i="33"/>
  <c r="A1059" i="33"/>
  <c r="B1059" i="33"/>
  <c r="A1060" i="33"/>
  <c r="B1060" i="33"/>
  <c r="A1061" i="33"/>
  <c r="B1061" i="33"/>
  <c r="A1062" i="33"/>
  <c r="B1062" i="33"/>
  <c r="A1063" i="33"/>
  <c r="B1063" i="33"/>
  <c r="A1064" i="33"/>
  <c r="B1064" i="33"/>
  <c r="A1065" i="33"/>
  <c r="B1065" i="33"/>
  <c r="A1066" i="33"/>
  <c r="B1066" i="33"/>
  <c r="A1067" i="33"/>
  <c r="B1067" i="33"/>
  <c r="A1068" i="33"/>
  <c r="B1068" i="33"/>
  <c r="A1069" i="33"/>
  <c r="B1069" i="33"/>
  <c r="A1070" i="33"/>
  <c r="B1070" i="33"/>
  <c r="A1071" i="33"/>
  <c r="B1071" i="33"/>
  <c r="A1072" i="33"/>
  <c r="B1072" i="33"/>
  <c r="A1073" i="33"/>
  <c r="B1073" i="33"/>
  <c r="A1074" i="33"/>
  <c r="B1074" i="33"/>
  <c r="A1075" i="33"/>
  <c r="B1075" i="33"/>
  <c r="A1076" i="33"/>
  <c r="B1076" i="33"/>
  <c r="A1077" i="33"/>
  <c r="B1077" i="33"/>
  <c r="A1078" i="33"/>
  <c r="B1078" i="33"/>
  <c r="A1079" i="33"/>
  <c r="B1079" i="33"/>
  <c r="A1080" i="33"/>
  <c r="B1080" i="33"/>
  <c r="A1081" i="33"/>
  <c r="B1081" i="33"/>
  <c r="A1082" i="33"/>
  <c r="B1082" i="33"/>
  <c r="A1083" i="33"/>
  <c r="B1083" i="33"/>
  <c r="A1084" i="33"/>
  <c r="B1084" i="33"/>
  <c r="A1085" i="33"/>
  <c r="B1085" i="33"/>
  <c r="A1086" i="33"/>
  <c r="B1086" i="33"/>
  <c r="A1087" i="33"/>
  <c r="B1087" i="33"/>
  <c r="A1088" i="33"/>
  <c r="B1088" i="33"/>
  <c r="A1089" i="33"/>
  <c r="B1089" i="33"/>
  <c r="A1090" i="33"/>
  <c r="B1090" i="33"/>
  <c r="A1091" i="33"/>
  <c r="B1091" i="33"/>
  <c r="A1092" i="33"/>
  <c r="B1092" i="33"/>
  <c r="A1093" i="33"/>
  <c r="B1093" i="33"/>
  <c r="A1094" i="33"/>
  <c r="B1094" i="33"/>
  <c r="A1095" i="33"/>
  <c r="B1095" i="33"/>
  <c r="A1096" i="33"/>
  <c r="B1096" i="33"/>
  <c r="A1097" i="33"/>
  <c r="B1097" i="33"/>
  <c r="A1098" i="33"/>
  <c r="B1098" i="33"/>
  <c r="A1099" i="33"/>
  <c r="B1099" i="33"/>
  <c r="A1100" i="33"/>
  <c r="B1100" i="33"/>
  <c r="A1101" i="33"/>
  <c r="B1101" i="33"/>
  <c r="A1102" i="33"/>
  <c r="B1102" i="33"/>
  <c r="A1103" i="33"/>
  <c r="B1103" i="33"/>
  <c r="A1104" i="33"/>
  <c r="B1104" i="33"/>
  <c r="A1105" i="33"/>
  <c r="B1105" i="33"/>
  <c r="A1106" i="33"/>
  <c r="B1106" i="33"/>
  <c r="A1107" i="33"/>
  <c r="B1107" i="33"/>
  <c r="A1108" i="33"/>
  <c r="B1108" i="33"/>
  <c r="A1109" i="33"/>
  <c r="B1109" i="33"/>
  <c r="A1110" i="33"/>
  <c r="B1110" i="33"/>
  <c r="A1111" i="33"/>
  <c r="B1111" i="33"/>
  <c r="A1112" i="33"/>
  <c r="B1112" i="33"/>
  <c r="A1113" i="33"/>
  <c r="B1113" i="33"/>
  <c r="A1114" i="33"/>
  <c r="B1114" i="33"/>
  <c r="A1115" i="33"/>
  <c r="B1115" i="33"/>
  <c r="A1116" i="33"/>
  <c r="B1116" i="33"/>
  <c r="A1117" i="33"/>
  <c r="B1117" i="33"/>
  <c r="A1118" i="33"/>
  <c r="B1118" i="33"/>
  <c r="A1119" i="33"/>
  <c r="B1119" i="33"/>
  <c r="A1120" i="33"/>
  <c r="B1120" i="33"/>
  <c r="A1121" i="33"/>
  <c r="B1121" i="33"/>
  <c r="A1122" i="33"/>
  <c r="B1122" i="33"/>
  <c r="A1123" i="33"/>
  <c r="B1123" i="33"/>
  <c r="A1124" i="33"/>
  <c r="B1124" i="33"/>
  <c r="A1125" i="33"/>
  <c r="B1125" i="33"/>
  <c r="A1126" i="33"/>
  <c r="B1126" i="33"/>
  <c r="A1127" i="33"/>
  <c r="B1127" i="33"/>
  <c r="A1128" i="33"/>
  <c r="B1128" i="33"/>
  <c r="A1129" i="33"/>
  <c r="B1129" i="33"/>
  <c r="A1130" i="33"/>
  <c r="B1130" i="33"/>
  <c r="A1131" i="33"/>
  <c r="B1131" i="33"/>
  <c r="A1132" i="33"/>
  <c r="B1132" i="33"/>
  <c r="A1133" i="33"/>
  <c r="B1133" i="33"/>
  <c r="A1134" i="33"/>
  <c r="B1134" i="33"/>
  <c r="A1135" i="33"/>
  <c r="B1135" i="33"/>
  <c r="A1136" i="33"/>
  <c r="B1136" i="33"/>
  <c r="A1137" i="33"/>
  <c r="B1137" i="33"/>
  <c r="A1138" i="33"/>
  <c r="B1138" i="33"/>
  <c r="A1139" i="33"/>
  <c r="B1139" i="33"/>
  <c r="A1140" i="33"/>
  <c r="B1140" i="33"/>
  <c r="A1141" i="33"/>
  <c r="B1141" i="33"/>
  <c r="A1142" i="33"/>
  <c r="B1142" i="33"/>
  <c r="A1143" i="33"/>
  <c r="B1143" i="33"/>
  <c r="A1144" i="33"/>
  <c r="B1144" i="33"/>
  <c r="A1145" i="33"/>
  <c r="B1145" i="33"/>
  <c r="A1146" i="33"/>
  <c r="B1146" i="33"/>
  <c r="A1147" i="33"/>
  <c r="B1147" i="33"/>
  <c r="A1148" i="33"/>
  <c r="B1148" i="33"/>
  <c r="A1149" i="33"/>
  <c r="B1149" i="33"/>
  <c r="A1150" i="33"/>
  <c r="B1150" i="33"/>
  <c r="A1151" i="33"/>
  <c r="B1151" i="33"/>
  <c r="A1152" i="33"/>
  <c r="B1152" i="33"/>
  <c r="A1153" i="33"/>
  <c r="B1153" i="33"/>
  <c r="A1154" i="33"/>
  <c r="B1154" i="33"/>
  <c r="A1155" i="33"/>
  <c r="B1155" i="33"/>
  <c r="A1156" i="33"/>
  <c r="B1156" i="33"/>
  <c r="A1157" i="33"/>
  <c r="B1157" i="33"/>
  <c r="A1158" i="33"/>
  <c r="B1158" i="33"/>
  <c r="A1159" i="33"/>
  <c r="B1159" i="33"/>
  <c r="A1160" i="33"/>
  <c r="B1160" i="33"/>
  <c r="A1161" i="33"/>
  <c r="B1161" i="33"/>
  <c r="A1162" i="33"/>
  <c r="B1162" i="33"/>
  <c r="A1163" i="33"/>
  <c r="B1163" i="33"/>
  <c r="A1164" i="33"/>
  <c r="B1164" i="33"/>
  <c r="A1165" i="33"/>
  <c r="B1165" i="33"/>
  <c r="A1166" i="33"/>
  <c r="B1166" i="33"/>
  <c r="A1167" i="33"/>
  <c r="B1167" i="33"/>
  <c r="A1168" i="33"/>
  <c r="B1168" i="33"/>
  <c r="A1169" i="33"/>
  <c r="B1169" i="33"/>
  <c r="A1170" i="33"/>
  <c r="B1170" i="33"/>
  <c r="A1171" i="33"/>
  <c r="B1171" i="33"/>
  <c r="A1172" i="33"/>
  <c r="B1172" i="33"/>
  <c r="A1173" i="33"/>
  <c r="B1173" i="33"/>
  <c r="A1174" i="33"/>
  <c r="B1174" i="33"/>
  <c r="A1175" i="33"/>
  <c r="B1175" i="33"/>
  <c r="A1176" i="33"/>
  <c r="B1176" i="33"/>
  <c r="A1177" i="33"/>
  <c r="B1177" i="33"/>
  <c r="A1178" i="33"/>
  <c r="B1178" i="33"/>
  <c r="A1179" i="33"/>
  <c r="B1179" i="33"/>
  <c r="A1180" i="33"/>
  <c r="B1180" i="33"/>
  <c r="A1181" i="33"/>
  <c r="B1181" i="33"/>
  <c r="A1182" i="33"/>
  <c r="B1182" i="33"/>
  <c r="A1183" i="33"/>
  <c r="B1183" i="33"/>
  <c r="A1184" i="33"/>
  <c r="B1184" i="33"/>
  <c r="A1185" i="33"/>
  <c r="B1185" i="33"/>
  <c r="A1186" i="33"/>
  <c r="B1186" i="33"/>
  <c r="A1187" i="33"/>
  <c r="B1187" i="33"/>
  <c r="A1188" i="33"/>
  <c r="B1188" i="33"/>
  <c r="A1189" i="33"/>
  <c r="B1189" i="33"/>
  <c r="A1190" i="33"/>
  <c r="B1190" i="33"/>
  <c r="A1191" i="33"/>
  <c r="B1191" i="33"/>
  <c r="A1192" i="33"/>
  <c r="B1192" i="33"/>
  <c r="A1193" i="33"/>
  <c r="B1193" i="33"/>
  <c r="A1194" i="33"/>
  <c r="B1194" i="33"/>
  <c r="A1195" i="33"/>
  <c r="B1195" i="33"/>
  <c r="A1196" i="33"/>
  <c r="B1196" i="33"/>
  <c r="A1197" i="33"/>
  <c r="B1197" i="33"/>
  <c r="A1198" i="33"/>
  <c r="B1198" i="33"/>
  <c r="A1199" i="33"/>
  <c r="B1199" i="33"/>
  <c r="A1200" i="33"/>
  <c r="B1200" i="33"/>
  <c r="A1201" i="33"/>
  <c r="B1201" i="33"/>
  <c r="A1202" i="33"/>
  <c r="B1202" i="33"/>
  <c r="A1203" i="33"/>
  <c r="B1203" i="33"/>
  <c r="A1204" i="33"/>
  <c r="B1204" i="33"/>
  <c r="A1205" i="33"/>
  <c r="B1205" i="33"/>
  <c r="A1206" i="33"/>
  <c r="B1206" i="33"/>
  <c r="A1207" i="33"/>
  <c r="B1207" i="33"/>
  <c r="A1208" i="33"/>
  <c r="B1208" i="33"/>
  <c r="A1209" i="33"/>
  <c r="B1209" i="33"/>
  <c r="A1210" i="33"/>
  <c r="B1210" i="33"/>
  <c r="A1211" i="33"/>
  <c r="B1211" i="33"/>
  <c r="A1212" i="33"/>
  <c r="B1212" i="33"/>
  <c r="A1213" i="33"/>
  <c r="B1213" i="33"/>
  <c r="A1214" i="33"/>
  <c r="B1214" i="33"/>
  <c r="A1215" i="33"/>
  <c r="B1215" i="33"/>
  <c r="A1216" i="33"/>
  <c r="B1216" i="33"/>
  <c r="A1217" i="33"/>
  <c r="B1217" i="33"/>
  <c r="A1218" i="33"/>
  <c r="B1218" i="33"/>
  <c r="A1219" i="33"/>
  <c r="B1219" i="33"/>
  <c r="A1220" i="33"/>
  <c r="B1220" i="33"/>
  <c r="A1221" i="33"/>
  <c r="B1221" i="33"/>
  <c r="A1222" i="33"/>
  <c r="B1222" i="33"/>
  <c r="A1223" i="33"/>
  <c r="B1223" i="33"/>
  <c r="A1224" i="33"/>
  <c r="B1224" i="33"/>
  <c r="A1225" i="33"/>
  <c r="B1225" i="33"/>
  <c r="A1226" i="33"/>
  <c r="B1226" i="33"/>
  <c r="A1227" i="33"/>
  <c r="B1227" i="33"/>
  <c r="A1228" i="33"/>
  <c r="B1228" i="33"/>
  <c r="A1229" i="33"/>
  <c r="B1229" i="33"/>
  <c r="A1230" i="33"/>
  <c r="B1230" i="33"/>
  <c r="A1231" i="33"/>
  <c r="B1231" i="33"/>
  <c r="A1232" i="33"/>
  <c r="B1232" i="33"/>
  <c r="A1233" i="33"/>
  <c r="B1233" i="33"/>
  <c r="A1234" i="33"/>
  <c r="B1234" i="33"/>
  <c r="A1235" i="33"/>
  <c r="B1235" i="33"/>
  <c r="A1236" i="33"/>
  <c r="B1236" i="33"/>
  <c r="A1237" i="33"/>
  <c r="B1237" i="33"/>
  <c r="A1238" i="33"/>
  <c r="B1238" i="33"/>
  <c r="A1239" i="33"/>
  <c r="B1239" i="33"/>
  <c r="K1239" i="33" s="1"/>
  <c r="A1240" i="33"/>
  <c r="B1240" i="33"/>
  <c r="A1241" i="33"/>
  <c r="B1241" i="33"/>
  <c r="A1242" i="33"/>
  <c r="B1242" i="33"/>
  <c r="A1243" i="33"/>
  <c r="B1243" i="33"/>
  <c r="K1243" i="33" s="1"/>
  <c r="A1244" i="33"/>
  <c r="B1244" i="33"/>
  <c r="A1245" i="33"/>
  <c r="B1245" i="33"/>
  <c r="A1246" i="33"/>
  <c r="B1246" i="33"/>
  <c r="A1247" i="33"/>
  <c r="B1247" i="33"/>
  <c r="K1247" i="33" s="1"/>
  <c r="A1248" i="33"/>
  <c r="B1248" i="33"/>
  <c r="A1249" i="33"/>
  <c r="B1249" i="33"/>
  <c r="I1249" i="33" s="1"/>
  <c r="A1250" i="33"/>
  <c r="B1250" i="33"/>
  <c r="A1251" i="33"/>
  <c r="B1251" i="33"/>
  <c r="A1252" i="33"/>
  <c r="B1252" i="33"/>
  <c r="A1253" i="33"/>
  <c r="B1253" i="33"/>
  <c r="A1254" i="33"/>
  <c r="B1254" i="33"/>
  <c r="A1255" i="33"/>
  <c r="B1255" i="33"/>
  <c r="K1255" i="33" s="1"/>
  <c r="A1256" i="33"/>
  <c r="B1256" i="33"/>
  <c r="A1257" i="33"/>
  <c r="B1257" i="33"/>
  <c r="A1258" i="33"/>
  <c r="B1258" i="33"/>
  <c r="A1259" i="33"/>
  <c r="B1259" i="33"/>
  <c r="K1259" i="33" s="1"/>
  <c r="A1260" i="33"/>
  <c r="B1260" i="33"/>
  <c r="A1261" i="33"/>
  <c r="B1261" i="33"/>
  <c r="I1261" i="33" s="1"/>
  <c r="A1262" i="33"/>
  <c r="B1262" i="33"/>
  <c r="A1263" i="33"/>
  <c r="B1263" i="33"/>
  <c r="A1264" i="33"/>
  <c r="B1264" i="33"/>
  <c r="A1265" i="33"/>
  <c r="B1265" i="33"/>
  <c r="I1265" i="33" s="1"/>
  <c r="A1266" i="33"/>
  <c r="B1266" i="33"/>
  <c r="K1266" i="33" s="1"/>
  <c r="A1267" i="33"/>
  <c r="B1267" i="33"/>
  <c r="I1267" i="33" s="1"/>
  <c r="A1268" i="33"/>
  <c r="B1268" i="33"/>
  <c r="I1268" i="33" s="1"/>
  <c r="A1269" i="33"/>
  <c r="B1269" i="33"/>
  <c r="J1269" i="33" s="1"/>
  <c r="A1270" i="33"/>
  <c r="B1270" i="33"/>
  <c r="I1270" i="33" s="1"/>
  <c r="A1271" i="33"/>
  <c r="B1271" i="33"/>
  <c r="I1271" i="33" s="1"/>
  <c r="A1272" i="33"/>
  <c r="B1272" i="33"/>
  <c r="I1272" i="33" s="1"/>
  <c r="A1273" i="33"/>
  <c r="B1273" i="33"/>
  <c r="I1273" i="33" s="1"/>
  <c r="A1274" i="33"/>
  <c r="B1274" i="33"/>
  <c r="K1274" i="33" s="1"/>
  <c r="A1275" i="33"/>
  <c r="B1275" i="33"/>
  <c r="I1275" i="33" s="1"/>
  <c r="A1276" i="33"/>
  <c r="B1276" i="33"/>
  <c r="I1276" i="33" s="1"/>
  <c r="A1277" i="33"/>
  <c r="B1277" i="33"/>
  <c r="J1277" i="33" s="1"/>
  <c r="A1278" i="33"/>
  <c r="B1278" i="33"/>
  <c r="I1278" i="33" s="1"/>
  <c r="A1279" i="33"/>
  <c r="B1279" i="33"/>
  <c r="I1279" i="33" s="1"/>
  <c r="A1280" i="33"/>
  <c r="B1280" i="33"/>
  <c r="I1280" i="33" s="1"/>
  <c r="A1281" i="33"/>
  <c r="B1281" i="33"/>
  <c r="I1281" i="33" s="1"/>
  <c r="A1282" i="33"/>
  <c r="B1282" i="33"/>
  <c r="K1282" i="33" s="1"/>
  <c r="A1283" i="33"/>
  <c r="B1283" i="33"/>
  <c r="I1283" i="33" s="1"/>
  <c r="A1284" i="33"/>
  <c r="B1284" i="33"/>
  <c r="I1284" i="33" s="1"/>
  <c r="A1285" i="33"/>
  <c r="B1285" i="33"/>
  <c r="J1285" i="33" s="1"/>
  <c r="A1286" i="33"/>
  <c r="B1286" i="33"/>
  <c r="I1286" i="33" s="1"/>
  <c r="A1287" i="33"/>
  <c r="B1287" i="33"/>
  <c r="I1287" i="33" s="1"/>
  <c r="A1288" i="33"/>
  <c r="B1288" i="33"/>
  <c r="I1288" i="33" s="1"/>
  <c r="A1289" i="33"/>
  <c r="B1289" i="33"/>
  <c r="I1289" i="33" s="1"/>
  <c r="A1290" i="33"/>
  <c r="B1290" i="33"/>
  <c r="K1290" i="33" s="1"/>
  <c r="A1291" i="33"/>
  <c r="B1291" i="33"/>
  <c r="I1291" i="33" s="1"/>
  <c r="A1292" i="33"/>
  <c r="B1292" i="33"/>
  <c r="I1292" i="33" s="1"/>
  <c r="A1293" i="33"/>
  <c r="B1293" i="33"/>
  <c r="J1293" i="33" s="1"/>
  <c r="A1294" i="33"/>
  <c r="B1294" i="33"/>
  <c r="I1294" i="33" s="1"/>
  <c r="A1295" i="33"/>
  <c r="B1295" i="33"/>
  <c r="I1295" i="33" s="1"/>
  <c r="A1296" i="33"/>
  <c r="B1296" i="33"/>
  <c r="I1296" i="33" s="1"/>
  <c r="A1297" i="33"/>
  <c r="B1297" i="33"/>
  <c r="I1297" i="33" s="1"/>
  <c r="A1298" i="33"/>
  <c r="B1298" i="33"/>
  <c r="K1298" i="33" s="1"/>
  <c r="A1299" i="33"/>
  <c r="B1299" i="33"/>
  <c r="I1299" i="33" s="1"/>
  <c r="A1300" i="33"/>
  <c r="B1300" i="33"/>
  <c r="I1300" i="33" s="1"/>
  <c r="A1301" i="33"/>
  <c r="B1301" i="33"/>
  <c r="J1301" i="33" s="1"/>
  <c r="A1302" i="33"/>
  <c r="B1302" i="33"/>
  <c r="I1302" i="33" s="1"/>
  <c r="A1303" i="33"/>
  <c r="B1303" i="33"/>
  <c r="I1303" i="33" s="1"/>
  <c r="A1304" i="33"/>
  <c r="B1304" i="33"/>
  <c r="I1304" i="33" s="1"/>
  <c r="A1305" i="33"/>
  <c r="B1305" i="33"/>
  <c r="I1305" i="33" s="1"/>
  <c r="A1306" i="33"/>
  <c r="B1306" i="33"/>
  <c r="K1306" i="33" s="1"/>
  <c r="A1307" i="33"/>
  <c r="B1307" i="33"/>
  <c r="I1307" i="33" s="1"/>
  <c r="A1308" i="33"/>
  <c r="B1308" i="33"/>
  <c r="I1308" i="33" s="1"/>
  <c r="A1309" i="33"/>
  <c r="B1309" i="33"/>
  <c r="J1309" i="33" s="1"/>
  <c r="A1310" i="33"/>
  <c r="B1310" i="33"/>
  <c r="I1310" i="33" s="1"/>
  <c r="A1311" i="33"/>
  <c r="B1311" i="33"/>
  <c r="I1311" i="33" s="1"/>
  <c r="A1312" i="33"/>
  <c r="B1312" i="33"/>
  <c r="I1312" i="33" s="1"/>
  <c r="A1313" i="33"/>
  <c r="B1313" i="33"/>
  <c r="I1313" i="33" s="1"/>
  <c r="A1314" i="33"/>
  <c r="B1314" i="33"/>
  <c r="K1314" i="33" s="1"/>
  <c r="A1315" i="33"/>
  <c r="B1315" i="33"/>
  <c r="I1315" i="33" s="1"/>
  <c r="A1316" i="33"/>
  <c r="B1316" i="33"/>
  <c r="I1316" i="33" s="1"/>
  <c r="A1317" i="33"/>
  <c r="B1317" i="33"/>
  <c r="J1317" i="33" s="1"/>
  <c r="A1318" i="33"/>
  <c r="B1318" i="33"/>
  <c r="I1318" i="33" s="1"/>
  <c r="A1319" i="33"/>
  <c r="B1319" i="33"/>
  <c r="I1319" i="33" s="1"/>
  <c r="A1320" i="33"/>
  <c r="B1320" i="33"/>
  <c r="I1320" i="33" s="1"/>
  <c r="A1321" i="33"/>
  <c r="B1321" i="33"/>
  <c r="I1321" i="33" s="1"/>
  <c r="A1322" i="33"/>
  <c r="B1322" i="33"/>
  <c r="K1322" i="33" s="1"/>
  <c r="A1323" i="33"/>
  <c r="B1323" i="33"/>
  <c r="I1323" i="33" s="1"/>
  <c r="A1324" i="33"/>
  <c r="B1324" i="33"/>
  <c r="I1324" i="33" s="1"/>
  <c r="A1325" i="33"/>
  <c r="B1325" i="33"/>
  <c r="J1325" i="33" s="1"/>
  <c r="A1326" i="33"/>
  <c r="B1326" i="33"/>
  <c r="I1326" i="33" s="1"/>
  <c r="A1327" i="33"/>
  <c r="B1327" i="33"/>
  <c r="I1327" i="33" s="1"/>
  <c r="A1328" i="33"/>
  <c r="B1328" i="33"/>
  <c r="I1328" i="33" s="1"/>
  <c r="A1329" i="33"/>
  <c r="B1329" i="33"/>
  <c r="I1329" i="33" s="1"/>
  <c r="A1330" i="33"/>
  <c r="B1330" i="33"/>
  <c r="K1330" i="33" s="1"/>
  <c r="A1331" i="33"/>
  <c r="B1331" i="33"/>
  <c r="I1331" i="33" s="1"/>
  <c r="A1332" i="33"/>
  <c r="B1332" i="33"/>
  <c r="I1332" i="33" s="1"/>
  <c r="A1333" i="33"/>
  <c r="B1333" i="33"/>
  <c r="J1333" i="33" s="1"/>
  <c r="A1334" i="33"/>
  <c r="B1334" i="33"/>
  <c r="I1334" i="33" s="1"/>
  <c r="A1335" i="33"/>
  <c r="B1335" i="33"/>
  <c r="I1335" i="33" s="1"/>
  <c r="A1336" i="33"/>
  <c r="B1336" i="33"/>
  <c r="I1336" i="33" s="1"/>
  <c r="A1337" i="33"/>
  <c r="B1337" i="33"/>
  <c r="I1337" i="33" s="1"/>
  <c r="A1338" i="33"/>
  <c r="B1338" i="33"/>
  <c r="K1338" i="33" s="1"/>
  <c r="A1339" i="33"/>
  <c r="B1339" i="33"/>
  <c r="I1339" i="33" s="1"/>
  <c r="A1340" i="33"/>
  <c r="B1340" i="33"/>
  <c r="I1340" i="33" s="1"/>
  <c r="A1341" i="33"/>
  <c r="B1341" i="33"/>
  <c r="J1341" i="33" s="1"/>
  <c r="A1342" i="33"/>
  <c r="B1342" i="33"/>
  <c r="I1342" i="33" s="1"/>
  <c r="A1343" i="33"/>
  <c r="B1343" i="33"/>
  <c r="I1343" i="33" s="1"/>
  <c r="A1344" i="33"/>
  <c r="B1344" i="33"/>
  <c r="I1344" i="33" s="1"/>
  <c r="A1345" i="33"/>
  <c r="B1345" i="33"/>
  <c r="I1345" i="33" s="1"/>
  <c r="A1346" i="33"/>
  <c r="B1346" i="33"/>
  <c r="K1346" i="33" s="1"/>
  <c r="A1347" i="33"/>
  <c r="B1347" i="33"/>
  <c r="I1347" i="33" s="1"/>
  <c r="A1348" i="33"/>
  <c r="B1348" i="33"/>
  <c r="I1348" i="33" s="1"/>
  <c r="A1349" i="33"/>
  <c r="B1349" i="33"/>
  <c r="J1349" i="33" s="1"/>
  <c r="A1350" i="33"/>
  <c r="B1350" i="33"/>
  <c r="I1350" i="33" s="1"/>
  <c r="A1351" i="33"/>
  <c r="B1351" i="33"/>
  <c r="I1351" i="33" s="1"/>
  <c r="A1099" i="31"/>
  <c r="B1099" i="31"/>
  <c r="A1100" i="31"/>
  <c r="B1100" i="31"/>
  <c r="A1101" i="31"/>
  <c r="B1101" i="31"/>
  <c r="A1102" i="31"/>
  <c r="B1102" i="31"/>
  <c r="A1103" i="31"/>
  <c r="B1103" i="31"/>
  <c r="A1104" i="31"/>
  <c r="B1104" i="31"/>
  <c r="A1105" i="31"/>
  <c r="B1105" i="31"/>
  <c r="A1106" i="31"/>
  <c r="B1106" i="31"/>
  <c r="A1107" i="31"/>
  <c r="B1107" i="31"/>
  <c r="A1108" i="31"/>
  <c r="B1108" i="31"/>
  <c r="A1109" i="31"/>
  <c r="B1109" i="31"/>
  <c r="A1110" i="31"/>
  <c r="B1110" i="31"/>
  <c r="A1111" i="31"/>
  <c r="B1111" i="31"/>
  <c r="A1112" i="31"/>
  <c r="B1112" i="31"/>
  <c r="A1113" i="31"/>
  <c r="B1113" i="31"/>
  <c r="A1114" i="31"/>
  <c r="B1114" i="31"/>
  <c r="A1115" i="31"/>
  <c r="B1115" i="31"/>
  <c r="A1116" i="31"/>
  <c r="B1116" i="31"/>
  <c r="A1117" i="31"/>
  <c r="B1117" i="31"/>
  <c r="A1118" i="31"/>
  <c r="B1118" i="31"/>
  <c r="A1119" i="31"/>
  <c r="B1119" i="31"/>
  <c r="A1120" i="31"/>
  <c r="B1120" i="31"/>
  <c r="A1121" i="31"/>
  <c r="B1121" i="31"/>
  <c r="A1122" i="31"/>
  <c r="B1122" i="31"/>
  <c r="A1123" i="31"/>
  <c r="B1123" i="31"/>
  <c r="A1124" i="31"/>
  <c r="B1124" i="31"/>
  <c r="A1125" i="31"/>
  <c r="B1125" i="31"/>
  <c r="A1126" i="31"/>
  <c r="B1126" i="31"/>
  <c r="A1127" i="31"/>
  <c r="B1127" i="31"/>
  <c r="A1128" i="31"/>
  <c r="B1128" i="31"/>
  <c r="A1129" i="31"/>
  <c r="B1129" i="31"/>
  <c r="A1130" i="31"/>
  <c r="B1130" i="31"/>
  <c r="A1131" i="31"/>
  <c r="B1131" i="31"/>
  <c r="A1132" i="31"/>
  <c r="B1132" i="31"/>
  <c r="A1133" i="31"/>
  <c r="B1133" i="31"/>
  <c r="A1134" i="31"/>
  <c r="B1134" i="31"/>
  <c r="A1135" i="31"/>
  <c r="B1135" i="31"/>
  <c r="A1136" i="31"/>
  <c r="B1136" i="31"/>
  <c r="A1137" i="31"/>
  <c r="B1137" i="31"/>
  <c r="A1138" i="31"/>
  <c r="B1138" i="31"/>
  <c r="A1139" i="31"/>
  <c r="B1139" i="31"/>
  <c r="A1140" i="31"/>
  <c r="B1140" i="31"/>
  <c r="A1141" i="31"/>
  <c r="B1141" i="31"/>
  <c r="A1142" i="31"/>
  <c r="B1142" i="31"/>
  <c r="A1143" i="31"/>
  <c r="B1143" i="31"/>
  <c r="A1144" i="31"/>
  <c r="B1144" i="31"/>
  <c r="A1145" i="31"/>
  <c r="B1145" i="31"/>
  <c r="A1146" i="31"/>
  <c r="B1146" i="31"/>
  <c r="A1147" i="31"/>
  <c r="B1147" i="31"/>
  <c r="A1148" i="31"/>
  <c r="B1148" i="31"/>
  <c r="A1149" i="31"/>
  <c r="B1149" i="31"/>
  <c r="A1150" i="31"/>
  <c r="B1150" i="31"/>
  <c r="A1151" i="31"/>
  <c r="B1151" i="31"/>
  <c r="A1152" i="31"/>
  <c r="B1152" i="31"/>
  <c r="A1153" i="31"/>
  <c r="B1153" i="31"/>
  <c r="A1154" i="31"/>
  <c r="B1154" i="31"/>
  <c r="A1155" i="31"/>
  <c r="B1155" i="31"/>
  <c r="A1156" i="31"/>
  <c r="B1156" i="31"/>
  <c r="A1157" i="31"/>
  <c r="B1157" i="31"/>
  <c r="A1158" i="31"/>
  <c r="B1158" i="31"/>
  <c r="A1159" i="31"/>
  <c r="B1159" i="31"/>
  <c r="A1160" i="31"/>
  <c r="B1160" i="31"/>
  <c r="A1161" i="31"/>
  <c r="B1161" i="31"/>
  <c r="A1162" i="31"/>
  <c r="B1162" i="31"/>
  <c r="A1163" i="31"/>
  <c r="B1163" i="31"/>
  <c r="A1164" i="31"/>
  <c r="B1164" i="31"/>
  <c r="A1165" i="31"/>
  <c r="B1165" i="31"/>
  <c r="A1166" i="31"/>
  <c r="B1166" i="31"/>
  <c r="A1167" i="31"/>
  <c r="B1167" i="31"/>
  <c r="A1168" i="31"/>
  <c r="B1168" i="31"/>
  <c r="A1169" i="31"/>
  <c r="B1169" i="31"/>
  <c r="A1170" i="31"/>
  <c r="B1170" i="31"/>
  <c r="A1171" i="31"/>
  <c r="B1171" i="31"/>
  <c r="A1172" i="31"/>
  <c r="B1172" i="31"/>
  <c r="A1173" i="31"/>
  <c r="B1173" i="31"/>
  <c r="A1174" i="31"/>
  <c r="B1174" i="31"/>
  <c r="A1175" i="31"/>
  <c r="B1175" i="31"/>
  <c r="A1176" i="31"/>
  <c r="B1176" i="31"/>
  <c r="A1177" i="31"/>
  <c r="B1177" i="31"/>
  <c r="A1178" i="31"/>
  <c r="B1178" i="31"/>
  <c r="A1179" i="31"/>
  <c r="B1179" i="31"/>
  <c r="A1180" i="31"/>
  <c r="B1180" i="31"/>
  <c r="A1181" i="31"/>
  <c r="B1181" i="31"/>
  <c r="A1182" i="31"/>
  <c r="B1182" i="31"/>
  <c r="A1183" i="31"/>
  <c r="B1183" i="31"/>
  <c r="A1184" i="31"/>
  <c r="B1184" i="31"/>
  <c r="A1185" i="31"/>
  <c r="B1185" i="31"/>
  <c r="A1186" i="31"/>
  <c r="B1186" i="31"/>
  <c r="A1187" i="31"/>
  <c r="B1187" i="31"/>
  <c r="A1188" i="31"/>
  <c r="B1188" i="31"/>
  <c r="A1189" i="31"/>
  <c r="B1189" i="31"/>
  <c r="A1190" i="31"/>
  <c r="B1190" i="31"/>
  <c r="A1191" i="31"/>
  <c r="B1191" i="31"/>
  <c r="A1192" i="31"/>
  <c r="B1192" i="31"/>
  <c r="A1193" i="31"/>
  <c r="B1193" i="31"/>
  <c r="A1194" i="31"/>
  <c r="B1194" i="31"/>
  <c r="A1195" i="31"/>
  <c r="B1195" i="31"/>
  <c r="A1196" i="31"/>
  <c r="B1196" i="31"/>
  <c r="A1197" i="31"/>
  <c r="B1197" i="31"/>
  <c r="A1198" i="31"/>
  <c r="B1198" i="31"/>
  <c r="A1199" i="31"/>
  <c r="B1199" i="31"/>
  <c r="A1200" i="31"/>
  <c r="B1200" i="31"/>
  <c r="A1201" i="31"/>
  <c r="B1201" i="31"/>
  <c r="A1202" i="31"/>
  <c r="B1202" i="31"/>
  <c r="A1203" i="31"/>
  <c r="B1203" i="31"/>
  <c r="A1204" i="31"/>
  <c r="B1204" i="31"/>
  <c r="A1205" i="31"/>
  <c r="B1205" i="31"/>
  <c r="A1206" i="31"/>
  <c r="B1206" i="31"/>
  <c r="A1207" i="31"/>
  <c r="B1207" i="31"/>
  <c r="A1208" i="31"/>
  <c r="B1208" i="31"/>
  <c r="A1209" i="31"/>
  <c r="B1209" i="31"/>
  <c r="A1210" i="31"/>
  <c r="B1210" i="31"/>
  <c r="A1211" i="31"/>
  <c r="B1211" i="31"/>
  <c r="A1212" i="31"/>
  <c r="B1212" i="31"/>
  <c r="A1213" i="31"/>
  <c r="B1213" i="31"/>
  <c r="A1214" i="31"/>
  <c r="B1214" i="31"/>
  <c r="A1215" i="31"/>
  <c r="B1215" i="31"/>
  <c r="A1216" i="31"/>
  <c r="B1216" i="31"/>
  <c r="A1217" i="31"/>
  <c r="B1217" i="31"/>
  <c r="A1218" i="31"/>
  <c r="B1218" i="31"/>
  <c r="A1219" i="31"/>
  <c r="B1219" i="31"/>
  <c r="A1220" i="31"/>
  <c r="B1220" i="31"/>
  <c r="A1221" i="31"/>
  <c r="B1221" i="31"/>
  <c r="A1222" i="31"/>
  <c r="B1222" i="31"/>
  <c r="A1223" i="31"/>
  <c r="B1223" i="31"/>
  <c r="A1224" i="31"/>
  <c r="B1224" i="31"/>
  <c r="A1225" i="31"/>
  <c r="B1225" i="31"/>
  <c r="A1226" i="31"/>
  <c r="B1226" i="31"/>
  <c r="A1227" i="31"/>
  <c r="B1227" i="31"/>
  <c r="A1228" i="31"/>
  <c r="B1228" i="31"/>
  <c r="A1229" i="31"/>
  <c r="B1229" i="31"/>
  <c r="A1230" i="31"/>
  <c r="B1230" i="31"/>
  <c r="A1231" i="31"/>
  <c r="B1231" i="31"/>
  <c r="A1232" i="31"/>
  <c r="B1232" i="31"/>
  <c r="A1233" i="31"/>
  <c r="B1233" i="31"/>
  <c r="A1234" i="31"/>
  <c r="B1234" i="31"/>
  <c r="A1235" i="31"/>
  <c r="B1235" i="31"/>
  <c r="A1236" i="31"/>
  <c r="B1236" i="31"/>
  <c r="A1237" i="31"/>
  <c r="B1237" i="31"/>
  <c r="A1238" i="31"/>
  <c r="B1238" i="31"/>
  <c r="A1239" i="31"/>
  <c r="B1239" i="31"/>
  <c r="A1240" i="31"/>
  <c r="B1240" i="31"/>
  <c r="A1241" i="31"/>
  <c r="B1241" i="31"/>
  <c r="A1242" i="31"/>
  <c r="B1242" i="31"/>
  <c r="A1243" i="31"/>
  <c r="B1243" i="31"/>
  <c r="A1244" i="31"/>
  <c r="B1244" i="31"/>
  <c r="A1245" i="31"/>
  <c r="B1245" i="31"/>
  <c r="A1246" i="31"/>
  <c r="B1246" i="31"/>
  <c r="A1247" i="31"/>
  <c r="B1247" i="31"/>
  <c r="A1248" i="31"/>
  <c r="B1248" i="31"/>
  <c r="A1249" i="31"/>
  <c r="B1249" i="31"/>
  <c r="A1250" i="31"/>
  <c r="B1250" i="31"/>
  <c r="A1251" i="31"/>
  <c r="B1251" i="31"/>
  <c r="A1252" i="31"/>
  <c r="B1252" i="31"/>
  <c r="A1253" i="31"/>
  <c r="B1253" i="31"/>
  <c r="A1254" i="31"/>
  <c r="B1254" i="31"/>
  <c r="A1255" i="31"/>
  <c r="B1255" i="31"/>
  <c r="A1256" i="31"/>
  <c r="B1256" i="31"/>
  <c r="A1257" i="31"/>
  <c r="B1257" i="31"/>
  <c r="A1258" i="31"/>
  <c r="B1258" i="31"/>
  <c r="A1259" i="31"/>
  <c r="B1259" i="31"/>
  <c r="A1260" i="31"/>
  <c r="B1260" i="31"/>
  <c r="A1261" i="31"/>
  <c r="B1261" i="31"/>
  <c r="A1262" i="31"/>
  <c r="B1262" i="31"/>
  <c r="A1263" i="31"/>
  <c r="B1263" i="31"/>
  <c r="A1264" i="31"/>
  <c r="B1264" i="31"/>
  <c r="A1265" i="31"/>
  <c r="B1265" i="31"/>
  <c r="A1266" i="31"/>
  <c r="B1266" i="31"/>
  <c r="A1267" i="31"/>
  <c r="B1267" i="31"/>
  <c r="A1268" i="31"/>
  <c r="B1268" i="31"/>
  <c r="A1269" i="31"/>
  <c r="B1269" i="31"/>
  <c r="A1270" i="31"/>
  <c r="B1270" i="31"/>
  <c r="A1271" i="31"/>
  <c r="B1271" i="31"/>
  <c r="A1272" i="31"/>
  <c r="B1272" i="31"/>
  <c r="A1273" i="31"/>
  <c r="B1273" i="31"/>
  <c r="A1274" i="31"/>
  <c r="B1274" i="31"/>
  <c r="A1275" i="31"/>
  <c r="B1275" i="31"/>
  <c r="A1276" i="31"/>
  <c r="B1276" i="31"/>
  <c r="A1277" i="31"/>
  <c r="B1277" i="31"/>
  <c r="A1278" i="31"/>
  <c r="B1278" i="31"/>
  <c r="A1279" i="31"/>
  <c r="B1279" i="31"/>
  <c r="A1280" i="31"/>
  <c r="B1280" i="31"/>
  <c r="A1281" i="31"/>
  <c r="B1281" i="31"/>
  <c r="A1282" i="31"/>
  <c r="B1282" i="31"/>
  <c r="A1283" i="31"/>
  <c r="B1283" i="31"/>
  <c r="A1284" i="31"/>
  <c r="B1284" i="31"/>
  <c r="A1285" i="31"/>
  <c r="B1285" i="31"/>
  <c r="A1286" i="31"/>
  <c r="B1286" i="31"/>
  <c r="A1287" i="31"/>
  <c r="B1287" i="31"/>
  <c r="A1288" i="31"/>
  <c r="B1288" i="31"/>
  <c r="A1289" i="31"/>
  <c r="B1289" i="31"/>
  <c r="A1290" i="31"/>
  <c r="B1290" i="31"/>
  <c r="A1291" i="31"/>
  <c r="B1291" i="31"/>
  <c r="A1292" i="31"/>
  <c r="B1292" i="31"/>
  <c r="A1293" i="31"/>
  <c r="B1293" i="31"/>
  <c r="A1294" i="31"/>
  <c r="B1294" i="31"/>
  <c r="A1295" i="31"/>
  <c r="B1295" i="31"/>
  <c r="A1296" i="31"/>
  <c r="B1296" i="31"/>
  <c r="A1297" i="31"/>
  <c r="B1297" i="31"/>
  <c r="A1298" i="31"/>
  <c r="B1298" i="31"/>
  <c r="A1299" i="31"/>
  <c r="B1299" i="31"/>
  <c r="A1300" i="31"/>
  <c r="B1300" i="31"/>
  <c r="A1301" i="31"/>
  <c r="B1301" i="31"/>
  <c r="A1302" i="31"/>
  <c r="B1302" i="31"/>
  <c r="A1303" i="31"/>
  <c r="B1303" i="31"/>
  <c r="A1304" i="31"/>
  <c r="B1304" i="31"/>
  <c r="A1305" i="31"/>
  <c r="B1305" i="31"/>
  <c r="A1306" i="31"/>
  <c r="B1306" i="31"/>
  <c r="A1307" i="31"/>
  <c r="B1307" i="31"/>
  <c r="A1308" i="31"/>
  <c r="B1308" i="31"/>
  <c r="A1309" i="31"/>
  <c r="B1309" i="31"/>
  <c r="A1310" i="31"/>
  <c r="B1310" i="31"/>
  <c r="A1311" i="31"/>
  <c r="B1311" i="31"/>
  <c r="A1312" i="31"/>
  <c r="B1312" i="31"/>
  <c r="A1313" i="31"/>
  <c r="B1313" i="31"/>
  <c r="A1314" i="31"/>
  <c r="B1314" i="31"/>
  <c r="A1315" i="31"/>
  <c r="B1315" i="31"/>
  <c r="A1316" i="31"/>
  <c r="B1316" i="31"/>
  <c r="A1317" i="31"/>
  <c r="B1317" i="31"/>
  <c r="A1318" i="31"/>
  <c r="B1318" i="31"/>
  <c r="A1319" i="31"/>
  <c r="B1319" i="31"/>
  <c r="A1320" i="31"/>
  <c r="B1320" i="31"/>
  <c r="A1321" i="31"/>
  <c r="B1321" i="31"/>
  <c r="A1322" i="31"/>
  <c r="B1322" i="31"/>
  <c r="A1323" i="31"/>
  <c r="B1323" i="31"/>
  <c r="A1324" i="31"/>
  <c r="B1324" i="31"/>
  <c r="A1325" i="31"/>
  <c r="B1325" i="31"/>
  <c r="A1326" i="31"/>
  <c r="B1326" i="31"/>
  <c r="A1327" i="31"/>
  <c r="B1327" i="31"/>
  <c r="A1328" i="31"/>
  <c r="B1328" i="31"/>
  <c r="A1329" i="31"/>
  <c r="B1329" i="31"/>
  <c r="A1330" i="31"/>
  <c r="B1330" i="31"/>
  <c r="A1331" i="31"/>
  <c r="B1331" i="31"/>
  <c r="A1332" i="31"/>
  <c r="B1332" i="31"/>
  <c r="A1333" i="31"/>
  <c r="B1333" i="31"/>
  <c r="A1334" i="31"/>
  <c r="B1334" i="31"/>
  <c r="A1335" i="31"/>
  <c r="B1335" i="31"/>
  <c r="A1336" i="31"/>
  <c r="B1336" i="31"/>
  <c r="A1337" i="31"/>
  <c r="B1337" i="31"/>
  <c r="A1338" i="31"/>
  <c r="B1338" i="31"/>
  <c r="A1339" i="31"/>
  <c r="B1339" i="31"/>
  <c r="A1340" i="31"/>
  <c r="B1340" i="31"/>
  <c r="A1341" i="31"/>
  <c r="B1341" i="31"/>
  <c r="A1342" i="31"/>
  <c r="B1342" i="31"/>
  <c r="A1343" i="31"/>
  <c r="B1343" i="31"/>
  <c r="A1344" i="31"/>
  <c r="B1344" i="31"/>
  <c r="A1345" i="31"/>
  <c r="B1345" i="31"/>
  <c r="A1346" i="31"/>
  <c r="B1346" i="31"/>
  <c r="A1347" i="31"/>
  <c r="B1347" i="31"/>
  <c r="A1348" i="31"/>
  <c r="B1348" i="31"/>
  <c r="A1349" i="31"/>
  <c r="B1349" i="31"/>
  <c r="A1350" i="31"/>
  <c r="B1350" i="31"/>
  <c r="A1351" i="31"/>
  <c r="B1351" i="31"/>
  <c r="A1352" i="31"/>
  <c r="B1352" i="31"/>
  <c r="A1353" i="31"/>
  <c r="B1353" i="31"/>
  <c r="A1354" i="31"/>
  <c r="B1354" i="31"/>
  <c r="A1355" i="31"/>
  <c r="B1355" i="31"/>
  <c r="A1356" i="31"/>
  <c r="B1356" i="31"/>
  <c r="A1357" i="31"/>
  <c r="B1357" i="31"/>
  <c r="A1358" i="31"/>
  <c r="B1358" i="31"/>
  <c r="A1359" i="31"/>
  <c r="B1359" i="31"/>
  <c r="A1360" i="31"/>
  <c r="B1360" i="31"/>
  <c r="A1361" i="31"/>
  <c r="B1361" i="31"/>
  <c r="A1362" i="31"/>
  <c r="B1362" i="31"/>
  <c r="A1363" i="31"/>
  <c r="B1363" i="31"/>
  <c r="A1364" i="31"/>
  <c r="B1364" i="31"/>
  <c r="A1365" i="31"/>
  <c r="B1365" i="31"/>
  <c r="A1366" i="31"/>
  <c r="B1366" i="31"/>
  <c r="A1367" i="31"/>
  <c r="B1367" i="31"/>
  <c r="A1368" i="31"/>
  <c r="B1368" i="31"/>
  <c r="A1369" i="31"/>
  <c r="B1369" i="31"/>
  <c r="A1370" i="31"/>
  <c r="B1370" i="31"/>
  <c r="A1371" i="31"/>
  <c r="B1371" i="31"/>
  <c r="A1372" i="31"/>
  <c r="B1372" i="31"/>
  <c r="A1373" i="31"/>
  <c r="B1373" i="31"/>
  <c r="A1374" i="31"/>
  <c r="B1374" i="31"/>
  <c r="A1375" i="31"/>
  <c r="B1375" i="31"/>
  <c r="A1376" i="31"/>
  <c r="B1376" i="31"/>
  <c r="A1377" i="31"/>
  <c r="B1377" i="31"/>
  <c r="A1378" i="31"/>
  <c r="B1378" i="31"/>
  <c r="A1379" i="31"/>
  <c r="B1379" i="31"/>
  <c r="A1380" i="31"/>
  <c r="B1380" i="31"/>
  <c r="A1381" i="31"/>
  <c r="B1381" i="31"/>
  <c r="A1382" i="31"/>
  <c r="B1382" i="31"/>
  <c r="A1383" i="31"/>
  <c r="B1383" i="31"/>
  <c r="A1384" i="31"/>
  <c r="B1384" i="31"/>
  <c r="A1385" i="31"/>
  <c r="B1385" i="31"/>
  <c r="A1386" i="31"/>
  <c r="B1386" i="31"/>
  <c r="A1387" i="31"/>
  <c r="B1387" i="31"/>
  <c r="A1388" i="31"/>
  <c r="B1388" i="31"/>
  <c r="A1389" i="31"/>
  <c r="B1389" i="31"/>
  <c r="A1390" i="31"/>
  <c r="B1390" i="31"/>
  <c r="A1391" i="31"/>
  <c r="B1391" i="31"/>
  <c r="A1392" i="31"/>
  <c r="B1392" i="31"/>
  <c r="A1393" i="31"/>
  <c r="B1393" i="31"/>
  <c r="A1394" i="31"/>
  <c r="B1394" i="31"/>
  <c r="A1395" i="31"/>
  <c r="B1395" i="31"/>
  <c r="A1396" i="31"/>
  <c r="B1396" i="31"/>
  <c r="A1397" i="31"/>
  <c r="B1397" i="31"/>
  <c r="A1398" i="31"/>
  <c r="B1398" i="31"/>
  <c r="A1399" i="31"/>
  <c r="B1399" i="31"/>
  <c r="A1400" i="31"/>
  <c r="B1400" i="31"/>
  <c r="A1401" i="31"/>
  <c r="B1401" i="31"/>
  <c r="A1402" i="31"/>
  <c r="B1402" i="31"/>
  <c r="A1403" i="31"/>
  <c r="B1403" i="31"/>
  <c r="A1404" i="31"/>
  <c r="B1404" i="31"/>
  <c r="A1405" i="31"/>
  <c r="B1405" i="31"/>
  <c r="A1406" i="31"/>
  <c r="B1406" i="31"/>
  <c r="A1407" i="31"/>
  <c r="B1407" i="31"/>
  <c r="A1408" i="31"/>
  <c r="B1408" i="31"/>
  <c r="A1409" i="31"/>
  <c r="B1409" i="31"/>
  <c r="A1410" i="31"/>
  <c r="B1410" i="31"/>
  <c r="A1411" i="31"/>
  <c r="B1411" i="31"/>
  <c r="A1412" i="31"/>
  <c r="B1412" i="31"/>
  <c r="A1097" i="31"/>
  <c r="B1097" i="31"/>
  <c r="A1098" i="31"/>
  <c r="B1098" i="31"/>
  <c r="F86" i="40" l="1"/>
  <c r="E74" i="40"/>
  <c r="G76" i="40"/>
  <c r="N76" i="40" s="1"/>
  <c r="K84" i="40"/>
  <c r="N74" i="40"/>
  <c r="N64" i="40"/>
  <c r="E72" i="40"/>
  <c r="N112" i="40"/>
  <c r="Q84" i="40"/>
  <c r="Q112" i="40"/>
  <c r="Q102" i="40"/>
  <c r="Q93" i="40"/>
  <c r="Q74" i="40"/>
  <c r="Q64" i="40"/>
  <c r="K112" i="40"/>
  <c r="K102" i="40"/>
  <c r="K74" i="40"/>
  <c r="K64" i="40"/>
  <c r="D86" i="40"/>
  <c r="N65" i="40"/>
  <c r="E98" i="40"/>
  <c r="F110" i="40"/>
  <c r="E104" i="40"/>
  <c r="F97" i="40"/>
  <c r="F78" i="40"/>
  <c r="F65" i="40"/>
  <c r="E90" i="40"/>
  <c r="D70" i="40"/>
  <c r="E110" i="40"/>
  <c r="K106" i="40"/>
  <c r="K97" i="40"/>
  <c r="K88" i="40"/>
  <c r="K78" i="40"/>
  <c r="E88" i="40"/>
  <c r="K67" i="40"/>
  <c r="E100" i="40"/>
  <c r="F102" i="40"/>
  <c r="D69" i="40"/>
  <c r="E78" i="40"/>
  <c r="F94" i="40"/>
  <c r="E94" i="40"/>
  <c r="N110" i="40"/>
  <c r="K105" i="40"/>
  <c r="H105" i="40" s="1"/>
  <c r="K113" i="40"/>
  <c r="K104" i="40"/>
  <c r="H104" i="40" s="1"/>
  <c r="K94" i="40"/>
  <c r="K85" i="40"/>
  <c r="E109" i="40"/>
  <c r="E93" i="40"/>
  <c r="D102" i="40"/>
  <c r="K75" i="40"/>
  <c r="Q110" i="40"/>
  <c r="K110" i="40"/>
  <c r="K65" i="40"/>
  <c r="H65" i="40" s="1"/>
  <c r="D76" i="40"/>
  <c r="F108" i="40"/>
  <c r="F84" i="40"/>
  <c r="F106" i="40"/>
  <c r="F92" i="40"/>
  <c r="F80" i="40"/>
  <c r="E84" i="40"/>
  <c r="D68" i="40"/>
  <c r="K68" i="40"/>
  <c r="Q68" i="40"/>
  <c r="F105" i="40"/>
  <c r="F96" i="40"/>
  <c r="F77" i="40"/>
  <c r="F68" i="40"/>
  <c r="E108" i="40"/>
  <c r="E76" i="40"/>
  <c r="D101" i="40"/>
  <c r="H94" i="40"/>
  <c r="M94" i="40" s="1"/>
  <c r="F113" i="40"/>
  <c r="F104" i="40"/>
  <c r="F85" i="40"/>
  <c r="E96" i="40"/>
  <c r="E85" i="40"/>
  <c r="E64" i="40"/>
  <c r="D100" i="40"/>
  <c r="D112" i="40"/>
  <c r="N68" i="40"/>
  <c r="H73" i="40"/>
  <c r="R73" i="40" s="1"/>
  <c r="K69" i="40"/>
  <c r="H100" i="40"/>
  <c r="S100" i="40" s="1"/>
  <c r="G77" i="40"/>
  <c r="K77" i="40" s="1"/>
  <c r="F109" i="40"/>
  <c r="F82" i="40"/>
  <c r="F73" i="40"/>
  <c r="F64" i="40"/>
  <c r="E92" i="40"/>
  <c r="E82" i="40"/>
  <c r="H84" i="40"/>
  <c r="J84" i="40" s="1"/>
  <c r="Q85" i="40"/>
  <c r="F81" i="40"/>
  <c r="E80" i="40"/>
  <c r="O111" i="40"/>
  <c r="O103" i="40"/>
  <c r="O95" i="40"/>
  <c r="O87" i="40"/>
  <c r="O79" i="40"/>
  <c r="O71" i="40"/>
  <c r="N69" i="40"/>
  <c r="H69" i="40" s="1"/>
  <c r="M69" i="40" s="1"/>
  <c r="H96" i="40"/>
  <c r="S96" i="40" s="1"/>
  <c r="H82" i="40"/>
  <c r="J82" i="40" s="1"/>
  <c r="H72" i="40"/>
  <c r="S72" i="40" s="1"/>
  <c r="K93" i="40"/>
  <c r="H75" i="40"/>
  <c r="J75" i="40" s="1"/>
  <c r="H81" i="40"/>
  <c r="R81" i="40" s="1"/>
  <c r="H70" i="40"/>
  <c r="M70" i="40" s="1"/>
  <c r="K101" i="40"/>
  <c r="N85" i="40"/>
  <c r="H92" i="40"/>
  <c r="R92" i="40" s="1"/>
  <c r="H80" i="40"/>
  <c r="P80" i="40" s="1"/>
  <c r="K109" i="40"/>
  <c r="N93" i="40"/>
  <c r="H78" i="40"/>
  <c r="J78" i="40" s="1"/>
  <c r="H108" i="40"/>
  <c r="R108" i="40" s="1"/>
  <c r="H97" i="40"/>
  <c r="R97" i="40" s="1"/>
  <c r="H89" i="40"/>
  <c r="R89" i="40" s="1"/>
  <c r="N101" i="40"/>
  <c r="H101" i="40" s="1"/>
  <c r="H102" i="40"/>
  <c r="P102" i="40" s="1"/>
  <c r="H66" i="40"/>
  <c r="M66" i="40" s="1"/>
  <c r="H107" i="40"/>
  <c r="J107" i="40" s="1"/>
  <c r="N109" i="40"/>
  <c r="H88" i="40"/>
  <c r="S88" i="40" s="1"/>
  <c r="G111" i="40"/>
  <c r="G103" i="40"/>
  <c r="G95" i="40"/>
  <c r="G87" i="40"/>
  <c r="G79" i="40"/>
  <c r="G71" i="40"/>
  <c r="H86" i="40"/>
  <c r="R86" i="40" s="1"/>
  <c r="H74" i="40"/>
  <c r="J74" i="40" s="1"/>
  <c r="H64" i="40"/>
  <c r="P64" i="40" s="1"/>
  <c r="H112" i="40"/>
  <c r="S73" i="40"/>
  <c r="P73" i="40"/>
  <c r="M73" i="40"/>
  <c r="J73" i="40"/>
  <c r="H67" i="40"/>
  <c r="P96" i="40"/>
  <c r="R75" i="40"/>
  <c r="P94" i="40"/>
  <c r="H83" i="40"/>
  <c r="H91" i="40"/>
  <c r="H106" i="40"/>
  <c r="H90" i="40"/>
  <c r="H99" i="40"/>
  <c r="H113" i="40"/>
  <c r="P97" i="40"/>
  <c r="J97" i="40"/>
  <c r="J66" i="40"/>
  <c r="J88" i="40"/>
  <c r="R88" i="40"/>
  <c r="H98" i="40"/>
  <c r="S74" i="40"/>
  <c r="P74" i="40"/>
  <c r="M74" i="40"/>
  <c r="F111" i="40"/>
  <c r="F103" i="40"/>
  <c r="F95" i="40"/>
  <c r="F87" i="40"/>
  <c r="F79" i="40"/>
  <c r="F71" i="40"/>
  <c r="E113" i="40"/>
  <c r="E105" i="40"/>
  <c r="E97" i="40"/>
  <c r="E89" i="40"/>
  <c r="E81" i="40"/>
  <c r="E73" i="40"/>
  <c r="E65" i="40"/>
  <c r="I111" i="40"/>
  <c r="K111" i="40" s="1"/>
  <c r="I103" i="40"/>
  <c r="K103" i="40" s="1"/>
  <c r="I95" i="40"/>
  <c r="I87" i="40"/>
  <c r="I79" i="40"/>
  <c r="I71" i="40"/>
  <c r="E111" i="40"/>
  <c r="E103" i="40"/>
  <c r="E95" i="40"/>
  <c r="E87" i="40"/>
  <c r="E79" i="40"/>
  <c r="E71" i="40"/>
  <c r="L111" i="40"/>
  <c r="N111" i="40" s="1"/>
  <c r="L103" i="40"/>
  <c r="N103" i="40" s="1"/>
  <c r="L95" i="40"/>
  <c r="L87" i="40"/>
  <c r="L79" i="40"/>
  <c r="N79" i="40" s="1"/>
  <c r="L71" i="40"/>
  <c r="I1262" i="33"/>
  <c r="K1262" i="33"/>
  <c r="I1258" i="33"/>
  <c r="K1258" i="33"/>
  <c r="I1254" i="33"/>
  <c r="K1254" i="33"/>
  <c r="I1250" i="33"/>
  <c r="K1250" i="33"/>
  <c r="I1246" i="33"/>
  <c r="K1246" i="33"/>
  <c r="I1242" i="33"/>
  <c r="K1242" i="33"/>
  <c r="I1238" i="33"/>
  <c r="K1238" i="33"/>
  <c r="I1234" i="33"/>
  <c r="J1234" i="33"/>
  <c r="K1234" i="33"/>
  <c r="I1230" i="33"/>
  <c r="J1230" i="33"/>
  <c r="K1230" i="33"/>
  <c r="I1226" i="33"/>
  <c r="J1226" i="33"/>
  <c r="K1226" i="33"/>
  <c r="I1222" i="33"/>
  <c r="J1222" i="33"/>
  <c r="K1222" i="33"/>
  <c r="I1218" i="33"/>
  <c r="J1218" i="33"/>
  <c r="K1218" i="33"/>
  <c r="I1214" i="33"/>
  <c r="J1214" i="33"/>
  <c r="K1214" i="33"/>
  <c r="I1210" i="33"/>
  <c r="J1210" i="33"/>
  <c r="K1210" i="33"/>
  <c r="I1206" i="33"/>
  <c r="J1206" i="33"/>
  <c r="K1206" i="33"/>
  <c r="I1202" i="33"/>
  <c r="J1202" i="33"/>
  <c r="K1202" i="33"/>
  <c r="I1198" i="33"/>
  <c r="J1198" i="33"/>
  <c r="K1198" i="33"/>
  <c r="I1194" i="33"/>
  <c r="J1194" i="33"/>
  <c r="K1194" i="33"/>
  <c r="I1190" i="33"/>
  <c r="J1190" i="33"/>
  <c r="K1190" i="33"/>
  <c r="I1186" i="33"/>
  <c r="J1186" i="33"/>
  <c r="K1186" i="33"/>
  <c r="I1182" i="33"/>
  <c r="J1182" i="33"/>
  <c r="K1182" i="33"/>
  <c r="I1178" i="33"/>
  <c r="J1178" i="33"/>
  <c r="K1178" i="33"/>
  <c r="I1174" i="33"/>
  <c r="J1174" i="33"/>
  <c r="K1174" i="33"/>
  <c r="I1170" i="33"/>
  <c r="J1170" i="33"/>
  <c r="K1170" i="33"/>
  <c r="I1166" i="33"/>
  <c r="J1166" i="33"/>
  <c r="K1166" i="33"/>
  <c r="I1162" i="33"/>
  <c r="J1162" i="33"/>
  <c r="K1162" i="33"/>
  <c r="I1158" i="33"/>
  <c r="J1158" i="33"/>
  <c r="K1158" i="33"/>
  <c r="I1154" i="33"/>
  <c r="J1154" i="33"/>
  <c r="K1154" i="33"/>
  <c r="I1150" i="33"/>
  <c r="J1150" i="33"/>
  <c r="K1150" i="33"/>
  <c r="I1146" i="33"/>
  <c r="J1146" i="33"/>
  <c r="K1146" i="33"/>
  <c r="I1142" i="33"/>
  <c r="J1142" i="33"/>
  <c r="K1142" i="33"/>
  <c r="I1138" i="33"/>
  <c r="J1138" i="33"/>
  <c r="K1138" i="33"/>
  <c r="I1134" i="33"/>
  <c r="J1134" i="33"/>
  <c r="K1134" i="33"/>
  <c r="I1130" i="33"/>
  <c r="J1130" i="33"/>
  <c r="K1130" i="33"/>
  <c r="I1126" i="33"/>
  <c r="J1126" i="33"/>
  <c r="K1126" i="33"/>
  <c r="I1122" i="33"/>
  <c r="J1122" i="33"/>
  <c r="K1122" i="33"/>
  <c r="I1118" i="33"/>
  <c r="J1118" i="33"/>
  <c r="K1118" i="33"/>
  <c r="I1114" i="33"/>
  <c r="J1114" i="33"/>
  <c r="K1114" i="33"/>
  <c r="I1110" i="33"/>
  <c r="J1110" i="33"/>
  <c r="K1110" i="33"/>
  <c r="I1106" i="33"/>
  <c r="J1106" i="33"/>
  <c r="K1106" i="33"/>
  <c r="I1102" i="33"/>
  <c r="J1102" i="33"/>
  <c r="K1102" i="33"/>
  <c r="I1098" i="33"/>
  <c r="J1098" i="33"/>
  <c r="K1098" i="33"/>
  <c r="I1094" i="33"/>
  <c r="J1094" i="33"/>
  <c r="K1094" i="33"/>
  <c r="I1090" i="33"/>
  <c r="J1090" i="33"/>
  <c r="K1090" i="33"/>
  <c r="I1086" i="33"/>
  <c r="J1086" i="33"/>
  <c r="K1086" i="33"/>
  <c r="I1082" i="33"/>
  <c r="J1082" i="33"/>
  <c r="K1082" i="33"/>
  <c r="I1078" i="33"/>
  <c r="J1078" i="33"/>
  <c r="K1078" i="33"/>
  <c r="I1074" i="33"/>
  <c r="J1074" i="33"/>
  <c r="K1074" i="33"/>
  <c r="I1070" i="33"/>
  <c r="J1070" i="33"/>
  <c r="K1070" i="33"/>
  <c r="I1066" i="33"/>
  <c r="J1066" i="33"/>
  <c r="K1066" i="33"/>
  <c r="I1062" i="33"/>
  <c r="J1062" i="33"/>
  <c r="K1062" i="33"/>
  <c r="I1058" i="33"/>
  <c r="J1058" i="33"/>
  <c r="K1058" i="33"/>
  <c r="I1054" i="33"/>
  <c r="J1054" i="33"/>
  <c r="K1054" i="33"/>
  <c r="I1050" i="33"/>
  <c r="J1050" i="33"/>
  <c r="K1050" i="33"/>
  <c r="I1046" i="33"/>
  <c r="J1046" i="33"/>
  <c r="K1046" i="33"/>
  <c r="I1042" i="33"/>
  <c r="J1042" i="33"/>
  <c r="K1042" i="33"/>
  <c r="I1038" i="33"/>
  <c r="J1038" i="33"/>
  <c r="K1038" i="33"/>
  <c r="K1351" i="33"/>
  <c r="I1349" i="33"/>
  <c r="J1346" i="33"/>
  <c r="K1343" i="33"/>
  <c r="I1341" i="33"/>
  <c r="J1338" i="33"/>
  <c r="K1335" i="33"/>
  <c r="I1333" i="33"/>
  <c r="J1330" i="33"/>
  <c r="K1327" i="33"/>
  <c r="I1325" i="33"/>
  <c r="J1322" i="33"/>
  <c r="K1319" i="33"/>
  <c r="I1317" i="33"/>
  <c r="J1314" i="33"/>
  <c r="K1311" i="33"/>
  <c r="I1309" i="33"/>
  <c r="J1306" i="33"/>
  <c r="K1303" i="33"/>
  <c r="I1301" i="33"/>
  <c r="J1298" i="33"/>
  <c r="K1295" i="33"/>
  <c r="I1293" i="33"/>
  <c r="J1290" i="33"/>
  <c r="K1287" i="33"/>
  <c r="I1285" i="33"/>
  <c r="J1282" i="33"/>
  <c r="K1279" i="33"/>
  <c r="I1277" i="33"/>
  <c r="J1274" i="33"/>
  <c r="K1271" i="33"/>
  <c r="I1269" i="33"/>
  <c r="J1266" i="33"/>
  <c r="J1250" i="33"/>
  <c r="J1351" i="33"/>
  <c r="K1348" i="33"/>
  <c r="I1346" i="33"/>
  <c r="J1343" i="33"/>
  <c r="K1340" i="33"/>
  <c r="I1338" i="33"/>
  <c r="J1335" i="33"/>
  <c r="K1332" i="33"/>
  <c r="I1330" i="33"/>
  <c r="J1327" i="33"/>
  <c r="K1324" i="33"/>
  <c r="I1322" i="33"/>
  <c r="J1319" i="33"/>
  <c r="K1316" i="33"/>
  <c r="I1314" i="33"/>
  <c r="J1311" i="33"/>
  <c r="K1308" i="33"/>
  <c r="I1306" i="33"/>
  <c r="J1303" i="33"/>
  <c r="K1300" i="33"/>
  <c r="I1298" i="33"/>
  <c r="J1295" i="33"/>
  <c r="K1292" i="33"/>
  <c r="I1290" i="33"/>
  <c r="J1287" i="33"/>
  <c r="K1284" i="33"/>
  <c r="I1282" i="33"/>
  <c r="J1279" i="33"/>
  <c r="K1276" i="33"/>
  <c r="I1274" i="33"/>
  <c r="J1271" i="33"/>
  <c r="K1268" i="33"/>
  <c r="I1266" i="33"/>
  <c r="J1238" i="33"/>
  <c r="J1261" i="33"/>
  <c r="K1261" i="33"/>
  <c r="K1257" i="33"/>
  <c r="J1257" i="33"/>
  <c r="J1253" i="33"/>
  <c r="K1253" i="33"/>
  <c r="K1249" i="33"/>
  <c r="J1249" i="33"/>
  <c r="J1245" i="33"/>
  <c r="K1245" i="33"/>
  <c r="K1241" i="33"/>
  <c r="J1241" i="33"/>
  <c r="J1237" i="33"/>
  <c r="K1237" i="33"/>
  <c r="K1233" i="33"/>
  <c r="I1233" i="33"/>
  <c r="J1233" i="33"/>
  <c r="I1229" i="33"/>
  <c r="J1229" i="33"/>
  <c r="K1229" i="33"/>
  <c r="K1225" i="33"/>
  <c r="I1225" i="33"/>
  <c r="J1225" i="33"/>
  <c r="I1221" i="33"/>
  <c r="J1221" i="33"/>
  <c r="K1221" i="33"/>
  <c r="K1217" i="33"/>
  <c r="I1217" i="33"/>
  <c r="J1217" i="33"/>
  <c r="I1213" i="33"/>
  <c r="J1213" i="33"/>
  <c r="K1213" i="33"/>
  <c r="K1209" i="33"/>
  <c r="I1209" i="33"/>
  <c r="J1209" i="33"/>
  <c r="I1205" i="33"/>
  <c r="J1205" i="33"/>
  <c r="K1205" i="33"/>
  <c r="K1201" i="33"/>
  <c r="I1201" i="33"/>
  <c r="J1201" i="33"/>
  <c r="I1197" i="33"/>
  <c r="J1197" i="33"/>
  <c r="K1197" i="33"/>
  <c r="K1193" i="33"/>
  <c r="I1193" i="33"/>
  <c r="J1193" i="33"/>
  <c r="I1189" i="33"/>
  <c r="J1189" i="33"/>
  <c r="K1189" i="33"/>
  <c r="K1185" i="33"/>
  <c r="I1185" i="33"/>
  <c r="J1185" i="33"/>
  <c r="I1181" i="33"/>
  <c r="J1181" i="33"/>
  <c r="K1181" i="33"/>
  <c r="K1177" i="33"/>
  <c r="I1177" i="33"/>
  <c r="J1177" i="33"/>
  <c r="I1173" i="33"/>
  <c r="J1173" i="33"/>
  <c r="K1173" i="33"/>
  <c r="K1169" i="33"/>
  <c r="I1169" i="33"/>
  <c r="J1169" i="33"/>
  <c r="I1165" i="33"/>
  <c r="J1165" i="33"/>
  <c r="K1165" i="33"/>
  <c r="K1161" i="33"/>
  <c r="I1161" i="33"/>
  <c r="J1161" i="33"/>
  <c r="I1157" i="33"/>
  <c r="J1157" i="33"/>
  <c r="K1157" i="33"/>
  <c r="K1153" i="33"/>
  <c r="I1153" i="33"/>
  <c r="J1153" i="33"/>
  <c r="I1149" i="33"/>
  <c r="J1149" i="33"/>
  <c r="K1149" i="33"/>
  <c r="K1145" i="33"/>
  <c r="I1145" i="33"/>
  <c r="J1145" i="33"/>
  <c r="I1141" i="33"/>
  <c r="J1141" i="33"/>
  <c r="K1141" i="33"/>
  <c r="K1137" i="33"/>
  <c r="I1137" i="33"/>
  <c r="J1137" i="33"/>
  <c r="I1133" i="33"/>
  <c r="J1133" i="33"/>
  <c r="K1133" i="33"/>
  <c r="K1129" i="33"/>
  <c r="I1129" i="33"/>
  <c r="J1129" i="33"/>
  <c r="I1125" i="33"/>
  <c r="J1125" i="33"/>
  <c r="K1125" i="33"/>
  <c r="K1121" i="33"/>
  <c r="I1121" i="33"/>
  <c r="J1121" i="33"/>
  <c r="I1117" i="33"/>
  <c r="J1117" i="33"/>
  <c r="K1117" i="33"/>
  <c r="K1113" i="33"/>
  <c r="I1113" i="33"/>
  <c r="J1113" i="33"/>
  <c r="I1109" i="33"/>
  <c r="J1109" i="33"/>
  <c r="K1109" i="33"/>
  <c r="K1105" i="33"/>
  <c r="I1105" i="33"/>
  <c r="J1105" i="33"/>
  <c r="I1101" i="33"/>
  <c r="J1101" i="33"/>
  <c r="K1101" i="33"/>
  <c r="K1097" i="33"/>
  <c r="I1097" i="33"/>
  <c r="J1097" i="33"/>
  <c r="I1093" i="33"/>
  <c r="J1093" i="33"/>
  <c r="K1093" i="33"/>
  <c r="K1089" i="33"/>
  <c r="I1089" i="33"/>
  <c r="J1089" i="33"/>
  <c r="I1085" i="33"/>
  <c r="J1085" i="33"/>
  <c r="K1085" i="33"/>
  <c r="K1081" i="33"/>
  <c r="I1081" i="33"/>
  <c r="J1081" i="33"/>
  <c r="I1077" i="33"/>
  <c r="J1077" i="33"/>
  <c r="K1077" i="33"/>
  <c r="K1073" i="33"/>
  <c r="I1073" i="33"/>
  <c r="J1073" i="33"/>
  <c r="I1069" i="33"/>
  <c r="J1069" i="33"/>
  <c r="K1069" i="33"/>
  <c r="K1065" i="33"/>
  <c r="I1065" i="33"/>
  <c r="J1065" i="33"/>
  <c r="I1061" i="33"/>
  <c r="J1061" i="33"/>
  <c r="K1061" i="33"/>
  <c r="K1057" i="33"/>
  <c r="I1057" i="33"/>
  <c r="J1057" i="33"/>
  <c r="I1053" i="33"/>
  <c r="J1053" i="33"/>
  <c r="K1053" i="33"/>
  <c r="K1049" i="33"/>
  <c r="I1049" i="33"/>
  <c r="J1049" i="33"/>
  <c r="I1045" i="33"/>
  <c r="J1045" i="33"/>
  <c r="K1045" i="33"/>
  <c r="K1041" i="33"/>
  <c r="I1041" i="33"/>
  <c r="J1041" i="33"/>
  <c r="J1348" i="33"/>
  <c r="K1345" i="33"/>
  <c r="J1340" i="33"/>
  <c r="K1337" i="33"/>
  <c r="J1332" i="33"/>
  <c r="K1329" i="33"/>
  <c r="J1324" i="33"/>
  <c r="K1321" i="33"/>
  <c r="J1316" i="33"/>
  <c r="K1313" i="33"/>
  <c r="J1308" i="33"/>
  <c r="K1305" i="33"/>
  <c r="J1300" i="33"/>
  <c r="K1297" i="33"/>
  <c r="J1292" i="33"/>
  <c r="K1289" i="33"/>
  <c r="J1284" i="33"/>
  <c r="K1281" i="33"/>
  <c r="J1276" i="33"/>
  <c r="K1273" i="33"/>
  <c r="J1268" i="33"/>
  <c r="K1265" i="33"/>
  <c r="J1258" i="33"/>
  <c r="I1237" i="33"/>
  <c r="K1350" i="33"/>
  <c r="J1345" i="33"/>
  <c r="K1342" i="33"/>
  <c r="J1337" i="33"/>
  <c r="K1334" i="33"/>
  <c r="J1329" i="33"/>
  <c r="K1326" i="33"/>
  <c r="J1321" i="33"/>
  <c r="K1318" i="33"/>
  <c r="J1313" i="33"/>
  <c r="K1310" i="33"/>
  <c r="J1305" i="33"/>
  <c r="K1302" i="33"/>
  <c r="J1297" i="33"/>
  <c r="K1294" i="33"/>
  <c r="J1289" i="33"/>
  <c r="K1286" i="33"/>
  <c r="J1281" i="33"/>
  <c r="K1278" i="33"/>
  <c r="J1273" i="33"/>
  <c r="K1270" i="33"/>
  <c r="J1265" i="33"/>
  <c r="I1257" i="33"/>
  <c r="J1246" i="33"/>
  <c r="I1264" i="33"/>
  <c r="J1264" i="33"/>
  <c r="J1260" i="33"/>
  <c r="K1260" i="33"/>
  <c r="I1260" i="33"/>
  <c r="I1256" i="33"/>
  <c r="J1256" i="33"/>
  <c r="K1256" i="33"/>
  <c r="J1252" i="33"/>
  <c r="K1252" i="33"/>
  <c r="I1252" i="33"/>
  <c r="I1248" i="33"/>
  <c r="J1248" i="33"/>
  <c r="K1248" i="33"/>
  <c r="J1244" i="33"/>
  <c r="K1244" i="33"/>
  <c r="I1244" i="33"/>
  <c r="I1240" i="33"/>
  <c r="J1240" i="33"/>
  <c r="K1240" i="33"/>
  <c r="J1236" i="33"/>
  <c r="K1236" i="33"/>
  <c r="I1236" i="33"/>
  <c r="I1232" i="33"/>
  <c r="J1232" i="33"/>
  <c r="K1232" i="33"/>
  <c r="J1228" i="33"/>
  <c r="K1228" i="33"/>
  <c r="I1228" i="33"/>
  <c r="I1224" i="33"/>
  <c r="J1224" i="33"/>
  <c r="K1224" i="33"/>
  <c r="J1220" i="33"/>
  <c r="K1220" i="33"/>
  <c r="I1220" i="33"/>
  <c r="I1216" i="33"/>
  <c r="J1216" i="33"/>
  <c r="K1216" i="33"/>
  <c r="J1212" i="33"/>
  <c r="K1212" i="33"/>
  <c r="I1212" i="33"/>
  <c r="I1208" i="33"/>
  <c r="J1208" i="33"/>
  <c r="K1208" i="33"/>
  <c r="J1204" i="33"/>
  <c r="K1204" i="33"/>
  <c r="I1204" i="33"/>
  <c r="I1200" i="33"/>
  <c r="J1200" i="33"/>
  <c r="K1200" i="33"/>
  <c r="J1196" i="33"/>
  <c r="K1196" i="33"/>
  <c r="I1196" i="33"/>
  <c r="I1192" i="33"/>
  <c r="J1192" i="33"/>
  <c r="K1192" i="33"/>
  <c r="J1188" i="33"/>
  <c r="K1188" i="33"/>
  <c r="I1188" i="33"/>
  <c r="I1184" i="33"/>
  <c r="J1184" i="33"/>
  <c r="K1184" i="33"/>
  <c r="J1180" i="33"/>
  <c r="K1180" i="33"/>
  <c r="I1180" i="33"/>
  <c r="I1176" i="33"/>
  <c r="J1176" i="33"/>
  <c r="K1176" i="33"/>
  <c r="J1172" i="33"/>
  <c r="K1172" i="33"/>
  <c r="I1172" i="33"/>
  <c r="I1168" i="33"/>
  <c r="J1168" i="33"/>
  <c r="K1168" i="33"/>
  <c r="J1164" i="33"/>
  <c r="K1164" i="33"/>
  <c r="I1164" i="33"/>
  <c r="I1160" i="33"/>
  <c r="J1160" i="33"/>
  <c r="K1160" i="33"/>
  <c r="J1156" i="33"/>
  <c r="K1156" i="33"/>
  <c r="I1156" i="33"/>
  <c r="I1152" i="33"/>
  <c r="J1152" i="33"/>
  <c r="K1152" i="33"/>
  <c r="J1148" i="33"/>
  <c r="K1148" i="33"/>
  <c r="I1148" i="33"/>
  <c r="I1144" i="33"/>
  <c r="J1144" i="33"/>
  <c r="K1144" i="33"/>
  <c r="J1140" i="33"/>
  <c r="K1140" i="33"/>
  <c r="I1140" i="33"/>
  <c r="I1136" i="33"/>
  <c r="J1136" i="33"/>
  <c r="K1136" i="33"/>
  <c r="J1132" i="33"/>
  <c r="K1132" i="33"/>
  <c r="I1132" i="33"/>
  <c r="I1128" i="33"/>
  <c r="J1128" i="33"/>
  <c r="K1128" i="33"/>
  <c r="J1124" i="33"/>
  <c r="K1124" i="33"/>
  <c r="I1124" i="33"/>
  <c r="I1120" i="33"/>
  <c r="J1120" i="33"/>
  <c r="K1120" i="33"/>
  <c r="J1116" i="33"/>
  <c r="K1116" i="33"/>
  <c r="I1116" i="33"/>
  <c r="I1112" i="33"/>
  <c r="J1112" i="33"/>
  <c r="K1112" i="33"/>
  <c r="J1108" i="33"/>
  <c r="K1108" i="33"/>
  <c r="I1108" i="33"/>
  <c r="I1104" i="33"/>
  <c r="J1104" i="33"/>
  <c r="K1104" i="33"/>
  <c r="J1100" i="33"/>
  <c r="K1100" i="33"/>
  <c r="I1100" i="33"/>
  <c r="I1096" i="33"/>
  <c r="J1096" i="33"/>
  <c r="K1096" i="33"/>
  <c r="J1092" i="33"/>
  <c r="K1092" i="33"/>
  <c r="I1092" i="33"/>
  <c r="I1088" i="33"/>
  <c r="J1088" i="33"/>
  <c r="K1088" i="33"/>
  <c r="J1084" i="33"/>
  <c r="K1084" i="33"/>
  <c r="I1084" i="33"/>
  <c r="I1080" i="33"/>
  <c r="J1080" i="33"/>
  <c r="K1080" i="33"/>
  <c r="J1076" i="33"/>
  <c r="K1076" i="33"/>
  <c r="I1076" i="33"/>
  <c r="I1072" i="33"/>
  <c r="J1072" i="33"/>
  <c r="K1072" i="33"/>
  <c r="J1068" i="33"/>
  <c r="K1068" i="33"/>
  <c r="I1068" i="33"/>
  <c r="I1064" i="33"/>
  <c r="J1064" i="33"/>
  <c r="K1064" i="33"/>
  <c r="J1060" i="33"/>
  <c r="K1060" i="33"/>
  <c r="I1060" i="33"/>
  <c r="I1056" i="33"/>
  <c r="J1056" i="33"/>
  <c r="K1056" i="33"/>
  <c r="J1052" i="33"/>
  <c r="K1052" i="33"/>
  <c r="I1052" i="33"/>
  <c r="I1048" i="33"/>
  <c r="J1048" i="33"/>
  <c r="K1048" i="33"/>
  <c r="J1044" i="33"/>
  <c r="K1044" i="33"/>
  <c r="I1044" i="33"/>
  <c r="I1040" i="33"/>
  <c r="J1040" i="33"/>
  <c r="K1040" i="33"/>
  <c r="J1350" i="33"/>
  <c r="K1347" i="33"/>
  <c r="J1342" i="33"/>
  <c r="K1339" i="33"/>
  <c r="J1334" i="33"/>
  <c r="K1331" i="33"/>
  <c r="J1326" i="33"/>
  <c r="K1323" i="33"/>
  <c r="J1318" i="33"/>
  <c r="K1315" i="33"/>
  <c r="J1310" i="33"/>
  <c r="K1307" i="33"/>
  <c r="J1302" i="33"/>
  <c r="K1299" i="33"/>
  <c r="J1294" i="33"/>
  <c r="K1291" i="33"/>
  <c r="J1286" i="33"/>
  <c r="K1283" i="33"/>
  <c r="J1278" i="33"/>
  <c r="K1275" i="33"/>
  <c r="J1270" i="33"/>
  <c r="K1267" i="33"/>
  <c r="I1245" i="33"/>
  <c r="J1347" i="33"/>
  <c r="K1344" i="33"/>
  <c r="J1339" i="33"/>
  <c r="K1336" i="33"/>
  <c r="J1331" i="33"/>
  <c r="K1328" i="33"/>
  <c r="J1323" i="33"/>
  <c r="K1320" i="33"/>
  <c r="J1315" i="33"/>
  <c r="K1312" i="33"/>
  <c r="J1307" i="33"/>
  <c r="K1304" i="33"/>
  <c r="J1299" i="33"/>
  <c r="K1296" i="33"/>
  <c r="J1291" i="33"/>
  <c r="K1288" i="33"/>
  <c r="J1283" i="33"/>
  <c r="K1280" i="33"/>
  <c r="J1275" i="33"/>
  <c r="K1272" i="33"/>
  <c r="J1267" i="33"/>
  <c r="K1264" i="33"/>
  <c r="J1254" i="33"/>
  <c r="I1263" i="33"/>
  <c r="J1263" i="33"/>
  <c r="I1259" i="33"/>
  <c r="J1259" i="33"/>
  <c r="I1255" i="33"/>
  <c r="J1255" i="33"/>
  <c r="I1251" i="33"/>
  <c r="J1251" i="33"/>
  <c r="I1247" i="33"/>
  <c r="J1247" i="33"/>
  <c r="I1243" i="33"/>
  <c r="J1243" i="33"/>
  <c r="I1239" i="33"/>
  <c r="J1239" i="33"/>
  <c r="I1235" i="33"/>
  <c r="J1235" i="33"/>
  <c r="K1235" i="33"/>
  <c r="I1231" i="33"/>
  <c r="J1231" i="33"/>
  <c r="K1231" i="33"/>
  <c r="I1227" i="33"/>
  <c r="J1227" i="33"/>
  <c r="K1227" i="33"/>
  <c r="I1223" i="33"/>
  <c r="J1223" i="33"/>
  <c r="K1223" i="33"/>
  <c r="I1219" i="33"/>
  <c r="J1219" i="33"/>
  <c r="K1219" i="33"/>
  <c r="I1215" i="33"/>
  <c r="J1215" i="33"/>
  <c r="K1215" i="33"/>
  <c r="I1211" i="33"/>
  <c r="J1211" i="33"/>
  <c r="K1211" i="33"/>
  <c r="I1207" i="33"/>
  <c r="J1207" i="33"/>
  <c r="K1207" i="33"/>
  <c r="I1203" i="33"/>
  <c r="J1203" i="33"/>
  <c r="K1203" i="33"/>
  <c r="I1199" i="33"/>
  <c r="J1199" i="33"/>
  <c r="K1199" i="33"/>
  <c r="I1195" i="33"/>
  <c r="J1195" i="33"/>
  <c r="K1195" i="33"/>
  <c r="I1191" i="33"/>
  <c r="J1191" i="33"/>
  <c r="K1191" i="33"/>
  <c r="I1187" i="33"/>
  <c r="J1187" i="33"/>
  <c r="K1187" i="33"/>
  <c r="I1183" i="33"/>
  <c r="J1183" i="33"/>
  <c r="K1183" i="33"/>
  <c r="I1179" i="33"/>
  <c r="J1179" i="33"/>
  <c r="K1179" i="33"/>
  <c r="I1175" i="33"/>
  <c r="J1175" i="33"/>
  <c r="K1175" i="33"/>
  <c r="I1171" i="33"/>
  <c r="J1171" i="33"/>
  <c r="K1171" i="33"/>
  <c r="I1167" i="33"/>
  <c r="J1167" i="33"/>
  <c r="K1167" i="33"/>
  <c r="I1163" i="33"/>
  <c r="J1163" i="33"/>
  <c r="K1163" i="33"/>
  <c r="I1159" i="33"/>
  <c r="J1159" i="33"/>
  <c r="K1159" i="33"/>
  <c r="I1155" i="33"/>
  <c r="J1155" i="33"/>
  <c r="K1155" i="33"/>
  <c r="I1151" i="33"/>
  <c r="J1151" i="33"/>
  <c r="K1151" i="33"/>
  <c r="I1147" i="33"/>
  <c r="J1147" i="33"/>
  <c r="K1147" i="33"/>
  <c r="I1143" i="33"/>
  <c r="J1143" i="33"/>
  <c r="K1143" i="33"/>
  <c r="I1139" i="33"/>
  <c r="J1139" i="33"/>
  <c r="K1139" i="33"/>
  <c r="I1135" i="33"/>
  <c r="J1135" i="33"/>
  <c r="K1135" i="33"/>
  <c r="I1131" i="33"/>
  <c r="J1131" i="33"/>
  <c r="K1131" i="33"/>
  <c r="I1127" i="33"/>
  <c r="J1127" i="33"/>
  <c r="K1127" i="33"/>
  <c r="I1123" i="33"/>
  <c r="J1123" i="33"/>
  <c r="K1123" i="33"/>
  <c r="I1119" i="33"/>
  <c r="J1119" i="33"/>
  <c r="K1119" i="33"/>
  <c r="I1115" i="33"/>
  <c r="J1115" i="33"/>
  <c r="K1115" i="33"/>
  <c r="I1111" i="33"/>
  <c r="J1111" i="33"/>
  <c r="K1111" i="33"/>
  <c r="I1107" i="33"/>
  <c r="J1107" i="33"/>
  <c r="K1107" i="33"/>
  <c r="I1103" i="33"/>
  <c r="J1103" i="33"/>
  <c r="K1103" i="33"/>
  <c r="I1099" i="33"/>
  <c r="J1099" i="33"/>
  <c r="K1099" i="33"/>
  <c r="I1095" i="33"/>
  <c r="J1095" i="33"/>
  <c r="K1095" i="33"/>
  <c r="I1091" i="33"/>
  <c r="J1091" i="33"/>
  <c r="K1091" i="33"/>
  <c r="I1087" i="33"/>
  <c r="J1087" i="33"/>
  <c r="K1087" i="33"/>
  <c r="I1083" i="33"/>
  <c r="J1083" i="33"/>
  <c r="K1083" i="33"/>
  <c r="I1079" i="33"/>
  <c r="J1079" i="33"/>
  <c r="K1079" i="33"/>
  <c r="I1075" i="33"/>
  <c r="J1075" i="33"/>
  <c r="K1075" i="33"/>
  <c r="I1071" i="33"/>
  <c r="J1071" i="33"/>
  <c r="K1071" i="33"/>
  <c r="I1067" i="33"/>
  <c r="J1067" i="33"/>
  <c r="K1067" i="33"/>
  <c r="I1063" i="33"/>
  <c r="J1063" i="33"/>
  <c r="K1063" i="33"/>
  <c r="I1059" i="33"/>
  <c r="J1059" i="33"/>
  <c r="K1059" i="33"/>
  <c r="I1055" i="33"/>
  <c r="J1055" i="33"/>
  <c r="K1055" i="33"/>
  <c r="I1051" i="33"/>
  <c r="J1051" i="33"/>
  <c r="K1051" i="33"/>
  <c r="I1047" i="33"/>
  <c r="J1047" i="33"/>
  <c r="K1047" i="33"/>
  <c r="I1043" i="33"/>
  <c r="J1043" i="33"/>
  <c r="K1043" i="33"/>
  <c r="I1039" i="33"/>
  <c r="J1039" i="33"/>
  <c r="K1039" i="33"/>
  <c r="K1349" i="33"/>
  <c r="J1344" i="33"/>
  <c r="K1341" i="33"/>
  <c r="J1336" i="33"/>
  <c r="K1333" i="33"/>
  <c r="J1328" i="33"/>
  <c r="K1325" i="33"/>
  <c r="J1320" i="33"/>
  <c r="K1317" i="33"/>
  <c r="J1312" i="33"/>
  <c r="K1309" i="33"/>
  <c r="J1304" i="33"/>
  <c r="K1301" i="33"/>
  <c r="J1296" i="33"/>
  <c r="K1293" i="33"/>
  <c r="J1288" i="33"/>
  <c r="K1285" i="33"/>
  <c r="J1280" i="33"/>
  <c r="K1277" i="33"/>
  <c r="J1272" i="33"/>
  <c r="K1269" i="33"/>
  <c r="K1263" i="33"/>
  <c r="I1253" i="33"/>
  <c r="J1242" i="33"/>
  <c r="J1262" i="33"/>
  <c r="K1251" i="33"/>
  <c r="I1241" i="33"/>
  <c r="E1043" i="16"/>
  <c r="D1043" i="16"/>
  <c r="F1043" i="16"/>
  <c r="G1043" i="16"/>
  <c r="H1043" i="16" s="1"/>
  <c r="I1043" i="16"/>
  <c r="L1043" i="16"/>
  <c r="O1043" i="16"/>
  <c r="E804" i="16"/>
  <c r="D804" i="16"/>
  <c r="F804" i="16"/>
  <c r="G804" i="16"/>
  <c r="H804" i="16" s="1"/>
  <c r="I804" i="16"/>
  <c r="L804" i="16"/>
  <c r="O804" i="16"/>
  <c r="E1144" i="16"/>
  <c r="D1144" i="16"/>
  <c r="F1144" i="16"/>
  <c r="G1144" i="16"/>
  <c r="H1144" i="16" s="1"/>
  <c r="I1144" i="16"/>
  <c r="K1144" i="16" s="1"/>
  <c r="L1144" i="16"/>
  <c r="N1144" i="16" s="1"/>
  <c r="O1144" i="16"/>
  <c r="Q1144" i="16" s="1"/>
  <c r="E227" i="16"/>
  <c r="D227" i="16"/>
  <c r="F227" i="16"/>
  <c r="G227" i="16"/>
  <c r="I227" i="16"/>
  <c r="L227" i="16"/>
  <c r="O227" i="16"/>
  <c r="E183" i="16"/>
  <c r="D183" i="16"/>
  <c r="G183" i="16"/>
  <c r="F183" i="16"/>
  <c r="I183" i="16"/>
  <c r="L183" i="16"/>
  <c r="O183" i="16"/>
  <c r="E627" i="16"/>
  <c r="D627" i="16"/>
  <c r="F627" i="16"/>
  <c r="G627" i="16"/>
  <c r="I627" i="16"/>
  <c r="L627" i="16"/>
  <c r="O627" i="16"/>
  <c r="E1139" i="16"/>
  <c r="D1139" i="16"/>
  <c r="G1139" i="16"/>
  <c r="H1139" i="16" s="1"/>
  <c r="F1139" i="16"/>
  <c r="I1139" i="16"/>
  <c r="L1139" i="16"/>
  <c r="O1139" i="16"/>
  <c r="E1413" i="16"/>
  <c r="D1413" i="16"/>
  <c r="F1413" i="16"/>
  <c r="G1413" i="16"/>
  <c r="H1413" i="16" s="1"/>
  <c r="I1413" i="16"/>
  <c r="L1413" i="16"/>
  <c r="N1413" i="16" s="1"/>
  <c r="O1413" i="16"/>
  <c r="E715" i="16"/>
  <c r="D715" i="16"/>
  <c r="G715" i="16"/>
  <c r="H715" i="16" s="1"/>
  <c r="F715" i="16"/>
  <c r="I715" i="16"/>
  <c r="L715" i="16"/>
  <c r="O715" i="16"/>
  <c r="E23" i="16"/>
  <c r="D23" i="16"/>
  <c r="F23" i="16"/>
  <c r="G23" i="16"/>
  <c r="I23" i="16"/>
  <c r="L23" i="16"/>
  <c r="O23" i="16"/>
  <c r="E63" i="16"/>
  <c r="D63" i="16"/>
  <c r="F63" i="16"/>
  <c r="G63" i="16"/>
  <c r="I63" i="16"/>
  <c r="K63" i="16" s="1"/>
  <c r="L63" i="16"/>
  <c r="O63" i="16"/>
  <c r="D911" i="16"/>
  <c r="E911" i="16"/>
  <c r="F911" i="16"/>
  <c r="G911" i="16"/>
  <c r="H911" i="16" s="1"/>
  <c r="I911" i="16"/>
  <c r="L911" i="16"/>
  <c r="O911" i="16"/>
  <c r="E1205" i="16"/>
  <c r="D1205" i="16"/>
  <c r="F1205" i="16"/>
  <c r="G1205" i="16"/>
  <c r="H1205" i="16" s="1"/>
  <c r="I1205" i="16"/>
  <c r="L1205" i="16"/>
  <c r="O1205" i="16"/>
  <c r="Q1205" i="16" s="1"/>
  <c r="E280" i="16"/>
  <c r="D280" i="16"/>
  <c r="F280" i="16"/>
  <c r="G280" i="16"/>
  <c r="I280" i="16"/>
  <c r="L280" i="16"/>
  <c r="O280" i="16"/>
  <c r="Q280" i="16" s="1"/>
  <c r="E869" i="16"/>
  <c r="D869" i="16"/>
  <c r="F869" i="16"/>
  <c r="G869" i="16"/>
  <c r="H869" i="16" s="1"/>
  <c r="I869" i="16"/>
  <c r="K869" i="16" s="1"/>
  <c r="L869" i="16"/>
  <c r="N869" i="16" s="1"/>
  <c r="O869" i="16"/>
  <c r="Q869" i="16" s="1"/>
  <c r="E273" i="16"/>
  <c r="D273" i="16"/>
  <c r="F273" i="16"/>
  <c r="G273" i="16"/>
  <c r="I273" i="16"/>
  <c r="L273" i="16"/>
  <c r="O273" i="16"/>
  <c r="E271" i="16"/>
  <c r="D271" i="16"/>
  <c r="F271" i="16"/>
  <c r="G271" i="16"/>
  <c r="I271" i="16"/>
  <c r="L271" i="16"/>
  <c r="O271" i="16"/>
  <c r="E1086" i="16"/>
  <c r="D1086" i="16"/>
  <c r="G1086" i="16"/>
  <c r="H1086" i="16" s="1"/>
  <c r="F1086" i="16"/>
  <c r="I1086" i="16"/>
  <c r="L1086" i="16"/>
  <c r="O1086" i="16"/>
  <c r="E132" i="16"/>
  <c r="D132" i="16"/>
  <c r="G132" i="16"/>
  <c r="F132" i="16"/>
  <c r="I132" i="16"/>
  <c r="L132" i="16"/>
  <c r="O132" i="16"/>
  <c r="E1292" i="16"/>
  <c r="D1292" i="16"/>
  <c r="G1292" i="16"/>
  <c r="H1292" i="16" s="1"/>
  <c r="F1292" i="16"/>
  <c r="I1292" i="16"/>
  <c r="K1292" i="16" s="1"/>
  <c r="L1292" i="16"/>
  <c r="N1292" i="16" s="1"/>
  <c r="O1292" i="16"/>
  <c r="E708" i="16"/>
  <c r="D708" i="16"/>
  <c r="F708" i="16"/>
  <c r="G708" i="16"/>
  <c r="H708" i="16" s="1"/>
  <c r="I708" i="16"/>
  <c r="L708" i="16"/>
  <c r="O708" i="16"/>
  <c r="E561" i="16"/>
  <c r="D561" i="16"/>
  <c r="G561" i="16"/>
  <c r="F561" i="16"/>
  <c r="I561" i="16"/>
  <c r="K561" i="16" s="1"/>
  <c r="L561" i="16"/>
  <c r="N561" i="16" s="1"/>
  <c r="O561" i="16"/>
  <c r="Q561" i="16" s="1"/>
  <c r="E864" i="16"/>
  <c r="D864" i="16"/>
  <c r="F864" i="16"/>
  <c r="G864" i="16"/>
  <c r="H864" i="16" s="1"/>
  <c r="I864" i="16"/>
  <c r="L864" i="16"/>
  <c r="O864" i="16"/>
  <c r="Q864" i="16" s="1"/>
  <c r="E751" i="16"/>
  <c r="D751" i="16"/>
  <c r="G751" i="16"/>
  <c r="H751" i="16" s="1"/>
  <c r="F751" i="16"/>
  <c r="I751" i="16"/>
  <c r="L751" i="16"/>
  <c r="O751" i="16"/>
  <c r="E658" i="16"/>
  <c r="F658" i="16"/>
  <c r="D658" i="16"/>
  <c r="G658" i="16"/>
  <c r="I658" i="16"/>
  <c r="L658" i="16"/>
  <c r="O658" i="16"/>
  <c r="E590" i="16"/>
  <c r="D590" i="16"/>
  <c r="F590" i="16"/>
  <c r="G590" i="16"/>
  <c r="I590" i="16"/>
  <c r="L590" i="16"/>
  <c r="O590" i="16"/>
  <c r="E1203" i="16"/>
  <c r="D1203" i="16"/>
  <c r="G1203" i="16"/>
  <c r="H1203" i="16" s="1"/>
  <c r="F1203" i="16"/>
  <c r="I1203" i="16"/>
  <c r="L1203" i="16"/>
  <c r="O1203" i="16"/>
  <c r="E632" i="16"/>
  <c r="D632" i="16"/>
  <c r="F632" i="16"/>
  <c r="G632" i="16"/>
  <c r="I632" i="16"/>
  <c r="L632" i="16"/>
  <c r="O632" i="16"/>
  <c r="E767" i="16"/>
  <c r="D767" i="16"/>
  <c r="G767" i="16"/>
  <c r="H767" i="16" s="1"/>
  <c r="F767" i="16"/>
  <c r="L767" i="16"/>
  <c r="I767" i="16"/>
  <c r="O767" i="16"/>
  <c r="E651" i="16"/>
  <c r="D651" i="16"/>
  <c r="F651" i="16"/>
  <c r="G651" i="16"/>
  <c r="I651" i="16"/>
  <c r="L651" i="16"/>
  <c r="O651" i="16"/>
  <c r="E150" i="16"/>
  <c r="D150" i="16"/>
  <c r="G150" i="16"/>
  <c r="F150" i="16"/>
  <c r="I150" i="16"/>
  <c r="L150" i="16"/>
  <c r="O150" i="16"/>
  <c r="E460" i="16"/>
  <c r="D460" i="16"/>
  <c r="F460" i="16"/>
  <c r="G460" i="16"/>
  <c r="I460" i="16"/>
  <c r="L460" i="16"/>
  <c r="O460" i="16"/>
  <c r="E327" i="16"/>
  <c r="D327" i="16"/>
  <c r="F327" i="16"/>
  <c r="G327" i="16"/>
  <c r="I327" i="16"/>
  <c r="L327" i="16"/>
  <c r="O327" i="16"/>
  <c r="E1081" i="16"/>
  <c r="D1081" i="16"/>
  <c r="G1081" i="16"/>
  <c r="H1081" i="16" s="1"/>
  <c r="F1081" i="16"/>
  <c r="I1081" i="16"/>
  <c r="L1081" i="16"/>
  <c r="O1081" i="16"/>
  <c r="E801" i="16"/>
  <c r="D801" i="16"/>
  <c r="F801" i="16"/>
  <c r="G801" i="16"/>
  <c r="H801" i="16" s="1"/>
  <c r="I801" i="16"/>
  <c r="L801" i="16"/>
  <c r="O801" i="16"/>
  <c r="E1286" i="16"/>
  <c r="D1286" i="16"/>
  <c r="G1286" i="16"/>
  <c r="H1286" i="16" s="1"/>
  <c r="F1286" i="16"/>
  <c r="I1286" i="16"/>
  <c r="L1286" i="16"/>
  <c r="O1286" i="16"/>
  <c r="Q1286" i="16" s="1"/>
  <c r="E1402" i="16"/>
  <c r="D1402" i="16"/>
  <c r="G1402" i="16"/>
  <c r="H1402" i="16" s="1"/>
  <c r="F1402" i="16"/>
  <c r="I1402" i="16"/>
  <c r="L1402" i="16"/>
  <c r="O1402" i="16"/>
  <c r="E242" i="16"/>
  <c r="D242" i="16"/>
  <c r="F242" i="16"/>
  <c r="G242" i="16"/>
  <c r="I242" i="16"/>
  <c r="L242" i="16"/>
  <c r="O242" i="16"/>
  <c r="D487" i="16"/>
  <c r="E487" i="16"/>
  <c r="F487" i="16"/>
  <c r="I487" i="16"/>
  <c r="L487" i="16"/>
  <c r="G487" i="16"/>
  <c r="O487" i="16"/>
  <c r="E201" i="16"/>
  <c r="D201" i="16"/>
  <c r="I201" i="16"/>
  <c r="G201" i="16"/>
  <c r="L201" i="16"/>
  <c r="F201" i="16"/>
  <c r="O201" i="16"/>
  <c r="E1424" i="16"/>
  <c r="D1424" i="16"/>
  <c r="I1424" i="16"/>
  <c r="G1424" i="16"/>
  <c r="H1424" i="16" s="1"/>
  <c r="F1424" i="16"/>
  <c r="L1424" i="16"/>
  <c r="O1424" i="16"/>
  <c r="D967" i="16"/>
  <c r="E967" i="16"/>
  <c r="F967" i="16"/>
  <c r="G967" i="16"/>
  <c r="H967" i="16" s="1"/>
  <c r="I967" i="16"/>
  <c r="L967" i="16"/>
  <c r="O967" i="16"/>
  <c r="E640" i="16"/>
  <c r="F640" i="16"/>
  <c r="D640" i="16"/>
  <c r="I640" i="16"/>
  <c r="G640" i="16"/>
  <c r="L640" i="16"/>
  <c r="O640" i="16"/>
  <c r="D754" i="16"/>
  <c r="E754" i="16"/>
  <c r="F754" i="16"/>
  <c r="I754" i="16"/>
  <c r="G754" i="16"/>
  <c r="H754" i="16" s="1"/>
  <c r="L754" i="16"/>
  <c r="O754" i="16"/>
  <c r="F633" i="16"/>
  <c r="E633" i="16"/>
  <c r="I633" i="16"/>
  <c r="D633" i="16"/>
  <c r="G633" i="16"/>
  <c r="L633" i="16"/>
  <c r="O633" i="16"/>
  <c r="D719" i="16"/>
  <c r="F719" i="16"/>
  <c r="E719" i="16"/>
  <c r="G719" i="16"/>
  <c r="H719" i="16" s="1"/>
  <c r="I719" i="16"/>
  <c r="L719" i="16"/>
  <c r="O719" i="16"/>
  <c r="E263" i="16"/>
  <c r="G263" i="16"/>
  <c r="D263" i="16"/>
  <c r="F263" i="16"/>
  <c r="I263" i="16"/>
  <c r="L263" i="16"/>
  <c r="O263" i="16"/>
  <c r="D596" i="16"/>
  <c r="E596" i="16"/>
  <c r="G596" i="16"/>
  <c r="F596" i="16"/>
  <c r="I596" i="16"/>
  <c r="L596" i="16"/>
  <c r="O596" i="16"/>
  <c r="E622" i="16"/>
  <c r="G622" i="16"/>
  <c r="F622" i="16"/>
  <c r="I622" i="16"/>
  <c r="D622" i="16"/>
  <c r="L622" i="16"/>
  <c r="O622" i="16"/>
  <c r="D472" i="16"/>
  <c r="G472" i="16"/>
  <c r="E472" i="16"/>
  <c r="I472" i="16"/>
  <c r="F472" i="16"/>
  <c r="L472" i="16"/>
  <c r="O472" i="16"/>
  <c r="E1143" i="16"/>
  <c r="F1143" i="16"/>
  <c r="G1143" i="16"/>
  <c r="H1143" i="16" s="1"/>
  <c r="D1143" i="16"/>
  <c r="I1143" i="16"/>
  <c r="L1143" i="16"/>
  <c r="O1143" i="16"/>
  <c r="D146" i="16"/>
  <c r="E146" i="16"/>
  <c r="G146" i="16"/>
  <c r="F146" i="16"/>
  <c r="I146" i="16"/>
  <c r="L146" i="16"/>
  <c r="O146" i="16"/>
  <c r="G175" i="16"/>
  <c r="E175" i="16"/>
  <c r="F175" i="16"/>
  <c r="I175" i="16"/>
  <c r="D175" i="16"/>
  <c r="L175" i="16"/>
  <c r="O175" i="16"/>
  <c r="D381" i="16"/>
  <c r="E381" i="16"/>
  <c r="G381" i="16"/>
  <c r="F381" i="16"/>
  <c r="I381" i="16"/>
  <c r="L381" i="16"/>
  <c r="O381" i="16"/>
  <c r="E1419" i="16"/>
  <c r="G1419" i="16"/>
  <c r="H1419" i="16" s="1"/>
  <c r="D1419" i="16"/>
  <c r="F1419" i="16"/>
  <c r="I1419" i="16"/>
  <c r="L1419" i="16"/>
  <c r="O1419" i="16"/>
  <c r="D1297" i="16"/>
  <c r="G1297" i="16"/>
  <c r="H1297" i="16" s="1"/>
  <c r="F1297" i="16"/>
  <c r="E1297" i="16"/>
  <c r="I1297" i="16"/>
  <c r="L1297" i="16"/>
  <c r="O1297" i="16"/>
  <c r="E300" i="16"/>
  <c r="G300" i="16"/>
  <c r="F300" i="16"/>
  <c r="I300" i="16"/>
  <c r="D300" i="16"/>
  <c r="L300" i="16"/>
  <c r="O300" i="16"/>
  <c r="D1417" i="16"/>
  <c r="G1417" i="16"/>
  <c r="H1417" i="16" s="1"/>
  <c r="F1417" i="16"/>
  <c r="E1417" i="16"/>
  <c r="I1417" i="16"/>
  <c r="L1417" i="16"/>
  <c r="O1417" i="16"/>
  <c r="Q1417" i="16" s="1"/>
  <c r="E819" i="16"/>
  <c r="G819" i="16"/>
  <c r="H819" i="16" s="1"/>
  <c r="D819" i="16"/>
  <c r="F819" i="16"/>
  <c r="I819" i="16"/>
  <c r="L819" i="16"/>
  <c r="O819" i="16"/>
  <c r="D1084" i="16"/>
  <c r="E1084" i="16"/>
  <c r="G1084" i="16"/>
  <c r="H1084" i="16" s="1"/>
  <c r="F1084" i="16"/>
  <c r="I1084" i="16"/>
  <c r="L1084" i="16"/>
  <c r="O1084" i="16"/>
  <c r="G1294" i="16"/>
  <c r="H1294" i="16" s="1"/>
  <c r="F1294" i="16"/>
  <c r="I1294" i="16"/>
  <c r="D1294" i="16"/>
  <c r="E1294" i="16"/>
  <c r="L1294" i="16"/>
  <c r="O1294" i="16"/>
  <c r="D1293" i="16"/>
  <c r="G1293" i="16"/>
  <c r="H1293" i="16" s="1"/>
  <c r="F1293" i="16"/>
  <c r="I1293" i="16"/>
  <c r="E1293" i="16"/>
  <c r="L1293" i="16"/>
  <c r="O1293" i="16"/>
  <c r="E504" i="16"/>
  <c r="G504" i="16"/>
  <c r="D504" i="16"/>
  <c r="F504" i="16"/>
  <c r="I504" i="16"/>
  <c r="L504" i="16"/>
  <c r="O504" i="16"/>
  <c r="D1414" i="16"/>
  <c r="E1414" i="16"/>
  <c r="G1414" i="16"/>
  <c r="H1414" i="16" s="1"/>
  <c r="F1414" i="16"/>
  <c r="I1414" i="16"/>
  <c r="L1414" i="16"/>
  <c r="N1414" i="16" s="1"/>
  <c r="O1414" i="16"/>
  <c r="Q1414" i="16" s="1"/>
  <c r="E1138" i="16"/>
  <c r="G1138" i="16"/>
  <c r="H1138" i="16" s="1"/>
  <c r="F1138" i="16"/>
  <c r="I1138" i="16"/>
  <c r="K1138" i="16" s="1"/>
  <c r="D1138" i="16"/>
  <c r="L1138" i="16"/>
  <c r="O1138" i="16"/>
  <c r="Q1138" i="16" s="1"/>
  <c r="D1195" i="16"/>
  <c r="G1195" i="16"/>
  <c r="H1195" i="16" s="1"/>
  <c r="E1195" i="16"/>
  <c r="F1195" i="16"/>
  <c r="I1195" i="16"/>
  <c r="L1195" i="16"/>
  <c r="O1195" i="16"/>
  <c r="E1079" i="16"/>
  <c r="G1079" i="16"/>
  <c r="H1079" i="16" s="1"/>
  <c r="D1079" i="16"/>
  <c r="F1079" i="16"/>
  <c r="I1079" i="16"/>
  <c r="L1079" i="16"/>
  <c r="O1079" i="16"/>
  <c r="D50" i="16"/>
  <c r="E50" i="16"/>
  <c r="G50" i="16"/>
  <c r="F50" i="16"/>
  <c r="I50" i="16"/>
  <c r="L50" i="16"/>
  <c r="O50" i="16"/>
  <c r="G1409" i="16"/>
  <c r="H1409" i="16" s="1"/>
  <c r="E1409" i="16"/>
  <c r="F1409" i="16"/>
  <c r="I1409" i="16"/>
  <c r="D1409" i="16"/>
  <c r="L1409" i="16"/>
  <c r="O1409" i="16"/>
  <c r="D1077" i="16"/>
  <c r="E1077" i="16"/>
  <c r="G1077" i="16"/>
  <c r="H1077" i="16" s="1"/>
  <c r="F1077" i="16"/>
  <c r="I1077" i="16"/>
  <c r="L1077" i="16"/>
  <c r="O1077" i="16"/>
  <c r="E826" i="16"/>
  <c r="G826" i="16"/>
  <c r="H826" i="16" s="1"/>
  <c r="D826" i="16"/>
  <c r="F826" i="16"/>
  <c r="I826" i="16"/>
  <c r="L826" i="16"/>
  <c r="O826" i="16"/>
  <c r="D667" i="16"/>
  <c r="G667" i="16"/>
  <c r="F667" i="16"/>
  <c r="E667" i="16"/>
  <c r="I667" i="16"/>
  <c r="L667" i="16"/>
  <c r="O667" i="16"/>
  <c r="E1405" i="16"/>
  <c r="G1405" i="16"/>
  <c r="H1405" i="16" s="1"/>
  <c r="F1405" i="16"/>
  <c r="I1405" i="16"/>
  <c r="D1405" i="16"/>
  <c r="L1405" i="16"/>
  <c r="O1405" i="16"/>
  <c r="D843" i="16"/>
  <c r="G843" i="16"/>
  <c r="H843" i="16" s="1"/>
  <c r="F843" i="16"/>
  <c r="E843" i="16"/>
  <c r="I843" i="16"/>
  <c r="L843" i="16"/>
  <c r="O843" i="16"/>
  <c r="E631" i="16"/>
  <c r="G631" i="16"/>
  <c r="D631" i="16"/>
  <c r="F631" i="16"/>
  <c r="I631" i="16"/>
  <c r="L631" i="16"/>
  <c r="O631" i="16"/>
  <c r="D962" i="16"/>
  <c r="E962" i="16"/>
  <c r="G962" i="16"/>
  <c r="H962" i="16" s="1"/>
  <c r="F962" i="16"/>
  <c r="I962" i="16"/>
  <c r="L962" i="16"/>
  <c r="O962" i="16"/>
  <c r="D526" i="16"/>
  <c r="G526" i="16"/>
  <c r="F526" i="16"/>
  <c r="I526" i="16"/>
  <c r="E526" i="16"/>
  <c r="L526" i="16"/>
  <c r="O526" i="16"/>
  <c r="E286" i="16"/>
  <c r="D286" i="16"/>
  <c r="F286" i="16"/>
  <c r="G286" i="16"/>
  <c r="I286" i="16"/>
  <c r="L286" i="16"/>
  <c r="O286" i="16"/>
  <c r="E769" i="16"/>
  <c r="F769" i="16"/>
  <c r="G769" i="16"/>
  <c r="H769" i="16" s="1"/>
  <c r="D769" i="16"/>
  <c r="I769" i="16"/>
  <c r="O769" i="16"/>
  <c r="D371" i="16"/>
  <c r="F371" i="16"/>
  <c r="G371" i="16"/>
  <c r="E371" i="16"/>
  <c r="I371" i="16"/>
  <c r="L371" i="16"/>
  <c r="O371" i="16"/>
  <c r="E968" i="16"/>
  <c r="D968" i="16"/>
  <c r="F968" i="16"/>
  <c r="G968" i="16"/>
  <c r="H968" i="16" s="1"/>
  <c r="I968" i="16"/>
  <c r="L968" i="16"/>
  <c r="O968" i="16"/>
  <c r="E805" i="16"/>
  <c r="D805" i="16"/>
  <c r="F805" i="16"/>
  <c r="G805" i="16"/>
  <c r="H805" i="16" s="1"/>
  <c r="I805" i="16"/>
  <c r="O805" i="16"/>
  <c r="E891" i="16"/>
  <c r="F891" i="16"/>
  <c r="D891" i="16"/>
  <c r="G891" i="16"/>
  <c r="H891" i="16" s="1"/>
  <c r="I891" i="16"/>
  <c r="O891" i="16"/>
  <c r="E755" i="16"/>
  <c r="D755" i="16"/>
  <c r="F755" i="16"/>
  <c r="G755" i="16"/>
  <c r="H755" i="16" s="1"/>
  <c r="I755" i="16"/>
  <c r="L755" i="16"/>
  <c r="O755" i="16"/>
  <c r="E1204" i="16"/>
  <c r="D1204" i="16"/>
  <c r="F1204" i="16"/>
  <c r="G1204" i="16"/>
  <c r="H1204" i="16" s="1"/>
  <c r="I1204" i="16"/>
  <c r="L1204" i="16"/>
  <c r="O1204" i="16"/>
  <c r="E998" i="16"/>
  <c r="D998" i="16"/>
  <c r="G998" i="16"/>
  <c r="H998" i="16" s="1"/>
  <c r="F998" i="16"/>
  <c r="I998" i="16"/>
  <c r="O998" i="16"/>
  <c r="E845" i="16"/>
  <c r="G845" i="16"/>
  <c r="H845" i="16" s="1"/>
  <c r="D845" i="16"/>
  <c r="F845" i="16"/>
  <c r="I845" i="16"/>
  <c r="O845" i="16"/>
  <c r="E304" i="16"/>
  <c r="D304" i="16"/>
  <c r="G304" i="16"/>
  <c r="F304" i="16"/>
  <c r="I304" i="16"/>
  <c r="L304" i="16"/>
  <c r="O304" i="16"/>
  <c r="E257" i="16"/>
  <c r="D257" i="16"/>
  <c r="G257" i="16"/>
  <c r="I257" i="16"/>
  <c r="F257" i="16"/>
  <c r="L257" i="16"/>
  <c r="O257" i="16"/>
  <c r="E294" i="16"/>
  <c r="D294" i="16"/>
  <c r="F294" i="16"/>
  <c r="G294" i="16"/>
  <c r="I294" i="16"/>
  <c r="O294" i="16"/>
  <c r="E908" i="16"/>
  <c r="F908" i="16"/>
  <c r="G908" i="16"/>
  <c r="H908" i="16" s="1"/>
  <c r="D908" i="16"/>
  <c r="I908" i="16"/>
  <c r="O908" i="16"/>
  <c r="E742" i="16"/>
  <c r="D742" i="16"/>
  <c r="G742" i="16"/>
  <c r="H742" i="16" s="1"/>
  <c r="F742" i="16"/>
  <c r="I742" i="16"/>
  <c r="L742" i="16"/>
  <c r="O742" i="16"/>
  <c r="E187" i="16"/>
  <c r="D187" i="16"/>
  <c r="G187" i="16"/>
  <c r="F187" i="16"/>
  <c r="L187" i="16"/>
  <c r="I187" i="16"/>
  <c r="O187" i="16"/>
  <c r="E789" i="16"/>
  <c r="D789" i="16"/>
  <c r="G789" i="16"/>
  <c r="H789" i="16" s="1"/>
  <c r="F789" i="16"/>
  <c r="I789" i="16"/>
  <c r="O789" i="16"/>
  <c r="E741" i="16"/>
  <c r="G741" i="16"/>
  <c r="H741" i="16" s="1"/>
  <c r="D741" i="16"/>
  <c r="F741" i="16"/>
  <c r="I741" i="16"/>
  <c r="O741" i="16"/>
  <c r="E1298" i="16"/>
  <c r="D1298" i="16"/>
  <c r="G1298" i="16"/>
  <c r="H1298" i="16" s="1"/>
  <c r="F1298" i="16"/>
  <c r="I1298" i="16"/>
  <c r="L1298" i="16"/>
  <c r="N1298" i="16" s="1"/>
  <c r="O1298" i="16"/>
  <c r="Q1298" i="16" s="1"/>
  <c r="E803" i="16"/>
  <c r="D803" i="16"/>
  <c r="G803" i="16"/>
  <c r="H803" i="16" s="1"/>
  <c r="I803" i="16"/>
  <c r="F803" i="16"/>
  <c r="L803" i="16"/>
  <c r="O803" i="16"/>
  <c r="E717" i="16"/>
  <c r="D717" i="16"/>
  <c r="G717" i="16"/>
  <c r="H717" i="16" s="1"/>
  <c r="F717" i="16"/>
  <c r="I717" i="16"/>
  <c r="O717" i="16"/>
  <c r="E1415" i="16"/>
  <c r="G1415" i="16"/>
  <c r="H1415" i="16" s="1"/>
  <c r="D1415" i="16"/>
  <c r="I1415" i="16"/>
  <c r="K1415" i="16" s="1"/>
  <c r="F1415" i="16"/>
  <c r="O1415" i="16"/>
  <c r="E1085" i="16"/>
  <c r="D1085" i="16"/>
  <c r="G1085" i="16"/>
  <c r="H1085" i="16" s="1"/>
  <c r="F1085" i="16"/>
  <c r="I1085" i="16"/>
  <c r="L1085" i="16"/>
  <c r="O1085" i="16"/>
  <c r="E114" i="16"/>
  <c r="D114" i="16"/>
  <c r="G114" i="16"/>
  <c r="F114" i="16"/>
  <c r="I114" i="16"/>
  <c r="L114" i="16"/>
  <c r="O114" i="16"/>
  <c r="E415" i="16"/>
  <c r="D415" i="16"/>
  <c r="G415" i="16"/>
  <c r="N415" i="16" s="1"/>
  <c r="F415" i="16"/>
  <c r="I415" i="16"/>
  <c r="O415" i="16"/>
  <c r="E716" i="16"/>
  <c r="G716" i="16"/>
  <c r="H716" i="16" s="1"/>
  <c r="D716" i="16"/>
  <c r="I716" i="16"/>
  <c r="F716" i="16"/>
  <c r="O716" i="16"/>
  <c r="E997" i="16"/>
  <c r="D997" i="16"/>
  <c r="G997" i="16"/>
  <c r="H997" i="16" s="1"/>
  <c r="F997" i="16"/>
  <c r="I997" i="16"/>
  <c r="L997" i="16"/>
  <c r="O997" i="16"/>
  <c r="E1412" i="16"/>
  <c r="D1412" i="16"/>
  <c r="G1412" i="16"/>
  <c r="H1412" i="16" s="1"/>
  <c r="I1412" i="16"/>
  <c r="F1412" i="16"/>
  <c r="L1412" i="16"/>
  <c r="N1412" i="16" s="1"/>
  <c r="O1412" i="16"/>
  <c r="Q1412" i="16" s="1"/>
  <c r="E1411" i="16"/>
  <c r="D1411" i="16"/>
  <c r="G1411" i="16"/>
  <c r="H1411" i="16" s="1"/>
  <c r="F1411" i="16"/>
  <c r="I1411" i="16"/>
  <c r="O1411" i="16"/>
  <c r="E527" i="16"/>
  <c r="G527" i="16"/>
  <c r="D527" i="16"/>
  <c r="I527" i="16"/>
  <c r="F527" i="16"/>
  <c r="O527" i="16"/>
  <c r="E228" i="16"/>
  <c r="D228" i="16"/>
  <c r="G228" i="16"/>
  <c r="F228" i="16"/>
  <c r="I228" i="16"/>
  <c r="L228" i="16"/>
  <c r="O228" i="16"/>
  <c r="E1410" i="16"/>
  <c r="D1410" i="16"/>
  <c r="G1410" i="16"/>
  <c r="H1410" i="16" s="1"/>
  <c r="F1410" i="16"/>
  <c r="I1410" i="16"/>
  <c r="L1410" i="16"/>
  <c r="N1410" i="16" s="1"/>
  <c r="O1410" i="16"/>
  <c r="Q1410" i="16" s="1"/>
  <c r="E313" i="16"/>
  <c r="D313" i="16"/>
  <c r="G313" i="16"/>
  <c r="F313" i="16"/>
  <c r="I313" i="16"/>
  <c r="O313" i="16"/>
  <c r="E70" i="16"/>
  <c r="G70" i="16"/>
  <c r="D70" i="16"/>
  <c r="I70" i="16"/>
  <c r="F70" i="16"/>
  <c r="O70" i="16"/>
  <c r="E470" i="16"/>
  <c r="D470" i="16"/>
  <c r="G470" i="16"/>
  <c r="F470" i="16"/>
  <c r="I470" i="16"/>
  <c r="L470" i="16"/>
  <c r="O470" i="16"/>
  <c r="E684" i="16"/>
  <c r="D684" i="16"/>
  <c r="G684" i="16"/>
  <c r="H684" i="16" s="1"/>
  <c r="I684" i="16"/>
  <c r="F684" i="16"/>
  <c r="L684" i="16"/>
  <c r="O684" i="16"/>
  <c r="E1285" i="16"/>
  <c r="D1285" i="16"/>
  <c r="G1285" i="16"/>
  <c r="H1285" i="16" s="1"/>
  <c r="F1285" i="16"/>
  <c r="I1285" i="16"/>
  <c r="O1285" i="16"/>
  <c r="E1401" i="16"/>
  <c r="G1401" i="16"/>
  <c r="H1401" i="16" s="1"/>
  <c r="D1401" i="16"/>
  <c r="I1401" i="16"/>
  <c r="F1401" i="16"/>
  <c r="O1401" i="16"/>
  <c r="Q1401" i="16" s="1"/>
  <c r="E1193" i="16"/>
  <c r="D1193" i="16"/>
  <c r="G1193" i="16"/>
  <c r="H1193" i="16" s="1"/>
  <c r="F1193" i="16"/>
  <c r="I1193" i="16"/>
  <c r="L1193" i="16"/>
  <c r="N1193" i="16" s="1"/>
  <c r="O1193" i="16"/>
  <c r="Q1193" i="16" s="1"/>
  <c r="E177" i="16"/>
  <c r="D177" i="16"/>
  <c r="G177" i="16"/>
  <c r="F177" i="16"/>
  <c r="I177" i="16"/>
  <c r="L177" i="16"/>
  <c r="O177" i="16"/>
  <c r="L891" i="16"/>
  <c r="L1415" i="16"/>
  <c r="N1415" i="16" s="1"/>
  <c r="L1401" i="16"/>
  <c r="D568" i="16"/>
  <c r="F568" i="16"/>
  <c r="G568" i="16"/>
  <c r="I568" i="16"/>
  <c r="E568" i="16"/>
  <c r="O568" i="16"/>
  <c r="L568" i="16"/>
  <c r="D969" i="16"/>
  <c r="E969" i="16"/>
  <c r="F969" i="16"/>
  <c r="G969" i="16"/>
  <c r="H969" i="16" s="1"/>
  <c r="I969" i="16"/>
  <c r="L969" i="16"/>
  <c r="O969" i="16"/>
  <c r="D910" i="16"/>
  <c r="E910" i="16"/>
  <c r="F910" i="16"/>
  <c r="G910" i="16"/>
  <c r="H910" i="16" s="1"/>
  <c r="I910" i="16"/>
  <c r="L910" i="16"/>
  <c r="O910" i="16"/>
  <c r="D892" i="16"/>
  <c r="E892" i="16"/>
  <c r="F892" i="16"/>
  <c r="G892" i="16"/>
  <c r="H892" i="16" s="1"/>
  <c r="I892" i="16"/>
  <c r="O892" i="16"/>
  <c r="L892" i="16"/>
  <c r="D1423" i="16"/>
  <c r="E1423" i="16"/>
  <c r="F1423" i="16"/>
  <c r="G1423" i="16"/>
  <c r="H1423" i="16" s="1"/>
  <c r="I1423" i="16"/>
  <c r="O1423" i="16"/>
  <c r="L1423" i="16"/>
  <c r="D439" i="16"/>
  <c r="E439" i="16"/>
  <c r="F439" i="16"/>
  <c r="G439" i="16"/>
  <c r="I439" i="16"/>
  <c r="L439" i="16"/>
  <c r="O439" i="16"/>
  <c r="D933" i="16"/>
  <c r="F933" i="16"/>
  <c r="E933" i="16"/>
  <c r="G933" i="16"/>
  <c r="H933" i="16" s="1"/>
  <c r="I933" i="16"/>
  <c r="L933" i="16"/>
  <c r="O933" i="16"/>
  <c r="D890" i="16"/>
  <c r="E890" i="16"/>
  <c r="G890" i="16"/>
  <c r="H890" i="16" s="1"/>
  <c r="F890" i="16"/>
  <c r="I890" i="16"/>
  <c r="O890" i="16"/>
  <c r="L890" i="16"/>
  <c r="D429" i="16"/>
  <c r="E429" i="16"/>
  <c r="G429" i="16"/>
  <c r="F429" i="16"/>
  <c r="I429" i="16"/>
  <c r="O429" i="16"/>
  <c r="L429" i="16"/>
  <c r="D220" i="16"/>
  <c r="G220" i="16"/>
  <c r="F220" i="16"/>
  <c r="I220" i="16"/>
  <c r="E220" i="16"/>
  <c r="L220" i="16"/>
  <c r="O220" i="16"/>
  <c r="D718" i="16"/>
  <c r="G718" i="16"/>
  <c r="H718" i="16" s="1"/>
  <c r="E718" i="16"/>
  <c r="F718" i="16"/>
  <c r="I718" i="16"/>
  <c r="L718" i="16"/>
  <c r="O718" i="16"/>
  <c r="D820" i="16"/>
  <c r="E820" i="16"/>
  <c r="G820" i="16"/>
  <c r="H820" i="16" s="1"/>
  <c r="F820" i="16"/>
  <c r="I820" i="16"/>
  <c r="O820" i="16"/>
  <c r="L820" i="16"/>
  <c r="D868" i="16"/>
  <c r="F868" i="16"/>
  <c r="E868" i="16"/>
  <c r="G868" i="16"/>
  <c r="H868" i="16" s="1"/>
  <c r="I868" i="16"/>
  <c r="O868" i="16"/>
  <c r="L868" i="16"/>
  <c r="D38" i="16"/>
  <c r="E38" i="16"/>
  <c r="F38" i="16"/>
  <c r="G38" i="16"/>
  <c r="I38" i="16"/>
  <c r="L38" i="16"/>
  <c r="O38" i="16"/>
  <c r="D447" i="16"/>
  <c r="F447" i="16"/>
  <c r="G447" i="16"/>
  <c r="E447" i="16"/>
  <c r="I447" i="16"/>
  <c r="L447" i="16"/>
  <c r="O447" i="16"/>
  <c r="D339" i="16"/>
  <c r="E339" i="16"/>
  <c r="F339" i="16"/>
  <c r="G339" i="16"/>
  <c r="I339" i="16"/>
  <c r="O339" i="16"/>
  <c r="L339" i="16"/>
  <c r="D723" i="16"/>
  <c r="E723" i="16"/>
  <c r="F723" i="16"/>
  <c r="G723" i="16"/>
  <c r="H723" i="16" s="1"/>
  <c r="I723" i="16"/>
  <c r="O723" i="16"/>
  <c r="L723" i="16"/>
  <c r="D964" i="16"/>
  <c r="F964" i="16"/>
  <c r="G964" i="16"/>
  <c r="H964" i="16" s="1"/>
  <c r="E964" i="16"/>
  <c r="I964" i="16"/>
  <c r="L964" i="16"/>
  <c r="O964" i="16"/>
  <c r="D123" i="16"/>
  <c r="F123" i="16"/>
  <c r="G123" i="16"/>
  <c r="E123" i="16"/>
  <c r="I123" i="16"/>
  <c r="L123" i="16"/>
  <c r="O123" i="16"/>
  <c r="D1296" i="16"/>
  <c r="E1296" i="16"/>
  <c r="F1296" i="16"/>
  <c r="G1296" i="16"/>
  <c r="H1296" i="16" s="1"/>
  <c r="I1296" i="16"/>
  <c r="O1296" i="16"/>
  <c r="L1296" i="16"/>
  <c r="D802" i="16"/>
  <c r="F802" i="16"/>
  <c r="G802" i="16"/>
  <c r="H802" i="16" s="1"/>
  <c r="E802" i="16"/>
  <c r="I802" i="16"/>
  <c r="O802" i="16"/>
  <c r="L802" i="16"/>
  <c r="D827" i="16"/>
  <c r="E827" i="16"/>
  <c r="F827" i="16"/>
  <c r="G827" i="16"/>
  <c r="H827" i="16" s="1"/>
  <c r="I827" i="16"/>
  <c r="L827" i="16"/>
  <c r="O827" i="16"/>
  <c r="D246" i="16"/>
  <c r="F246" i="16"/>
  <c r="G246" i="16"/>
  <c r="E246" i="16"/>
  <c r="I246" i="16"/>
  <c r="L246" i="16"/>
  <c r="O246" i="16"/>
  <c r="D1083" i="16"/>
  <c r="E1083" i="16"/>
  <c r="F1083" i="16"/>
  <c r="G1083" i="16"/>
  <c r="H1083" i="16" s="1"/>
  <c r="I1083" i="16"/>
  <c r="O1083" i="16"/>
  <c r="L1083" i="16"/>
  <c r="D740" i="16"/>
  <c r="E740" i="16"/>
  <c r="F740" i="16"/>
  <c r="G740" i="16"/>
  <c r="H740" i="16" s="1"/>
  <c r="I740" i="16"/>
  <c r="O740" i="16"/>
  <c r="L740" i="16"/>
  <c r="D496" i="16"/>
  <c r="F496" i="16"/>
  <c r="G496" i="16"/>
  <c r="I496" i="16"/>
  <c r="E496" i="16"/>
  <c r="L496" i="16"/>
  <c r="O496" i="16"/>
  <c r="D550" i="16"/>
  <c r="F550" i="16"/>
  <c r="G550" i="16"/>
  <c r="E550" i="16"/>
  <c r="I550" i="16"/>
  <c r="L550" i="16"/>
  <c r="O550" i="16"/>
  <c r="D565" i="16"/>
  <c r="E565" i="16"/>
  <c r="F565" i="16"/>
  <c r="G565" i="16"/>
  <c r="I565" i="16"/>
  <c r="O565" i="16"/>
  <c r="L565" i="16"/>
  <c r="D193" i="16"/>
  <c r="F193" i="16"/>
  <c r="E193" i="16"/>
  <c r="G193" i="16"/>
  <c r="I193" i="16"/>
  <c r="O193" i="16"/>
  <c r="L193" i="16"/>
  <c r="D558" i="16"/>
  <c r="E558" i="16"/>
  <c r="F558" i="16"/>
  <c r="G558" i="16"/>
  <c r="I558" i="16"/>
  <c r="L558" i="16"/>
  <c r="O558" i="16"/>
  <c r="D1289" i="16"/>
  <c r="F1289" i="16"/>
  <c r="G1289" i="16"/>
  <c r="H1289" i="16" s="1"/>
  <c r="E1289" i="16"/>
  <c r="I1289" i="16"/>
  <c r="L1289" i="16"/>
  <c r="O1289" i="16"/>
  <c r="D885" i="16"/>
  <c r="E885" i="16"/>
  <c r="F885" i="16"/>
  <c r="G885" i="16"/>
  <c r="H885" i="16" s="1"/>
  <c r="O885" i="16"/>
  <c r="L885" i="16"/>
  <c r="D753" i="16"/>
  <c r="E753" i="16"/>
  <c r="F753" i="16"/>
  <c r="G753" i="16"/>
  <c r="H753" i="16" s="1"/>
  <c r="I753" i="16"/>
  <c r="O753" i="16"/>
  <c r="L753" i="16"/>
  <c r="D714" i="16"/>
  <c r="F714" i="16"/>
  <c r="G714" i="16"/>
  <c r="H714" i="16" s="1"/>
  <c r="E714" i="16"/>
  <c r="I714" i="16"/>
  <c r="L714" i="16"/>
  <c r="O714" i="16"/>
  <c r="D1404" i="16"/>
  <c r="F1404" i="16"/>
  <c r="G1404" i="16"/>
  <c r="H1404" i="16" s="1"/>
  <c r="E1404" i="16"/>
  <c r="I1404" i="16"/>
  <c r="L1404" i="16"/>
  <c r="N1404" i="16" s="1"/>
  <c r="O1404" i="16"/>
  <c r="Q1404" i="16" s="1"/>
  <c r="D1194" i="16"/>
  <c r="E1194" i="16"/>
  <c r="F1194" i="16"/>
  <c r="G1194" i="16"/>
  <c r="H1194" i="16" s="1"/>
  <c r="O1194" i="16"/>
  <c r="I1194" i="16"/>
  <c r="L1194" i="16"/>
  <c r="D103" i="16"/>
  <c r="F103" i="16"/>
  <c r="G103" i="16"/>
  <c r="E103" i="16"/>
  <c r="I103" i="16"/>
  <c r="O103" i="16"/>
  <c r="L103" i="16"/>
  <c r="D630" i="16"/>
  <c r="E630" i="16"/>
  <c r="F630" i="16"/>
  <c r="G630" i="16"/>
  <c r="I630" i="16"/>
  <c r="L630" i="16"/>
  <c r="O630" i="16"/>
  <c r="D648" i="16"/>
  <c r="F648" i="16"/>
  <c r="G648" i="16"/>
  <c r="E648" i="16"/>
  <c r="I648" i="16"/>
  <c r="L648" i="16"/>
  <c r="O648" i="16"/>
  <c r="L845" i="16"/>
  <c r="L716" i="16"/>
  <c r="D893" i="16"/>
  <c r="E893" i="16"/>
  <c r="F893" i="16"/>
  <c r="G893" i="16"/>
  <c r="H893" i="16" s="1"/>
  <c r="L893" i="16"/>
  <c r="I893" i="16"/>
  <c r="O893" i="16"/>
  <c r="D792" i="16"/>
  <c r="E792" i="16"/>
  <c r="F792" i="16"/>
  <c r="G792" i="16"/>
  <c r="H792" i="16" s="1"/>
  <c r="L792" i="16"/>
  <c r="I792" i="16"/>
  <c r="O792" i="16"/>
  <c r="E1206" i="16"/>
  <c r="D1206" i="16"/>
  <c r="F1206" i="16"/>
  <c r="G1206" i="16"/>
  <c r="H1206" i="16" s="1"/>
  <c r="I1206" i="16"/>
  <c r="L1206" i="16"/>
  <c r="O1206" i="16"/>
  <c r="E1088" i="16"/>
  <c r="D1088" i="16"/>
  <c r="F1088" i="16"/>
  <c r="G1088" i="16"/>
  <c r="H1088" i="16" s="1"/>
  <c r="I1088" i="16"/>
  <c r="L1088" i="16"/>
  <c r="O1088" i="16"/>
  <c r="D1041" i="16"/>
  <c r="E1041" i="16"/>
  <c r="F1041" i="16"/>
  <c r="G1041" i="16"/>
  <c r="H1041" i="16" s="1"/>
  <c r="L1041" i="16"/>
  <c r="O1041" i="16"/>
  <c r="D791" i="16"/>
  <c r="E791" i="16"/>
  <c r="G791" i="16"/>
  <c r="H791" i="16" s="1"/>
  <c r="F791" i="16"/>
  <c r="L791" i="16"/>
  <c r="O791" i="16"/>
  <c r="I791" i="16"/>
  <c r="E821" i="16"/>
  <c r="F821" i="16"/>
  <c r="D821" i="16"/>
  <c r="G821" i="16"/>
  <c r="H821" i="16" s="1"/>
  <c r="I821" i="16"/>
  <c r="L821" i="16"/>
  <c r="O821" i="16"/>
  <c r="F1420" i="16"/>
  <c r="E1420" i="16"/>
  <c r="G1420" i="16"/>
  <c r="H1420" i="16" s="1"/>
  <c r="D1420" i="16"/>
  <c r="I1420" i="16"/>
  <c r="L1420" i="16"/>
  <c r="O1420" i="16"/>
  <c r="E512" i="16"/>
  <c r="D512" i="16"/>
  <c r="F512" i="16"/>
  <c r="G512" i="16"/>
  <c r="L512" i="16"/>
  <c r="O512" i="16"/>
  <c r="D598" i="16"/>
  <c r="F598" i="16"/>
  <c r="E598" i="16"/>
  <c r="G598" i="16"/>
  <c r="L598" i="16"/>
  <c r="O598" i="16"/>
  <c r="I598" i="16"/>
  <c r="E443" i="16"/>
  <c r="F443" i="16"/>
  <c r="D443" i="16"/>
  <c r="G443" i="16"/>
  <c r="I443" i="16"/>
  <c r="L443" i="16"/>
  <c r="O443" i="16"/>
  <c r="E511" i="16"/>
  <c r="D511" i="16"/>
  <c r="F511" i="16"/>
  <c r="I511" i="16"/>
  <c r="G511" i="16"/>
  <c r="L511" i="16"/>
  <c r="O511" i="16"/>
  <c r="F674" i="16"/>
  <c r="D674" i="16"/>
  <c r="E674" i="16"/>
  <c r="I674" i="16"/>
  <c r="G674" i="16"/>
  <c r="L674" i="16"/>
  <c r="O674" i="16"/>
  <c r="F966" i="16"/>
  <c r="D966" i="16"/>
  <c r="G966" i="16"/>
  <c r="H966" i="16" s="1"/>
  <c r="E966" i="16"/>
  <c r="I966" i="16"/>
  <c r="L966" i="16"/>
  <c r="O966" i="16"/>
  <c r="F155" i="16"/>
  <c r="E155" i="16"/>
  <c r="D155" i="16"/>
  <c r="G155" i="16"/>
  <c r="I155" i="16"/>
  <c r="L155" i="16"/>
  <c r="O155" i="16"/>
  <c r="F359" i="16"/>
  <c r="E359" i="16"/>
  <c r="D359" i="16"/>
  <c r="I359" i="16"/>
  <c r="G359" i="16"/>
  <c r="L359" i="16"/>
  <c r="O359" i="16"/>
  <c r="E1036" i="16"/>
  <c r="F1036" i="16"/>
  <c r="D1036" i="16"/>
  <c r="I1036" i="16"/>
  <c r="G1036" i="16"/>
  <c r="H1036" i="16" s="1"/>
  <c r="L1036" i="16"/>
  <c r="O1036" i="16"/>
  <c r="F931" i="16"/>
  <c r="D931" i="16"/>
  <c r="E931" i="16"/>
  <c r="G931" i="16"/>
  <c r="H931" i="16" s="1"/>
  <c r="I931" i="16"/>
  <c r="L931" i="16"/>
  <c r="O931" i="16"/>
  <c r="E449" i="16"/>
  <c r="F449" i="16"/>
  <c r="D449" i="16"/>
  <c r="G449" i="16"/>
  <c r="I449" i="16"/>
  <c r="L449" i="16"/>
  <c r="O449" i="16"/>
  <c r="E1140" i="16"/>
  <c r="F1140" i="16"/>
  <c r="D1140" i="16"/>
  <c r="I1140" i="16"/>
  <c r="G1140" i="16"/>
  <c r="H1140" i="16" s="1"/>
  <c r="L1140" i="16"/>
  <c r="O1140" i="16"/>
  <c r="F112" i="16"/>
  <c r="D112" i="16"/>
  <c r="E112" i="16"/>
  <c r="I112" i="16"/>
  <c r="G112" i="16"/>
  <c r="L112" i="16"/>
  <c r="O112" i="16"/>
  <c r="F157" i="16"/>
  <c r="D157" i="16"/>
  <c r="E157" i="16"/>
  <c r="G157" i="16"/>
  <c r="I157" i="16"/>
  <c r="L157" i="16"/>
  <c r="O157" i="16"/>
  <c r="F94" i="16"/>
  <c r="E94" i="16"/>
  <c r="D94" i="16"/>
  <c r="G94" i="16"/>
  <c r="I94" i="16"/>
  <c r="L94" i="16"/>
  <c r="O94" i="16"/>
  <c r="F673" i="16"/>
  <c r="E673" i="16"/>
  <c r="D673" i="16"/>
  <c r="I673" i="16"/>
  <c r="G673" i="16"/>
  <c r="L673" i="16"/>
  <c r="O673" i="16"/>
  <c r="E471" i="16"/>
  <c r="F471" i="16"/>
  <c r="D471" i="16"/>
  <c r="I471" i="16"/>
  <c r="G471" i="16"/>
  <c r="L471" i="16"/>
  <c r="O471" i="16"/>
  <c r="F1197" i="16"/>
  <c r="D1197" i="16"/>
  <c r="E1197" i="16"/>
  <c r="G1197" i="16"/>
  <c r="H1197" i="16" s="1"/>
  <c r="I1197" i="16"/>
  <c r="L1197" i="16"/>
  <c r="O1197" i="16"/>
  <c r="E1291" i="16"/>
  <c r="F1291" i="16"/>
  <c r="D1291" i="16"/>
  <c r="G1291" i="16"/>
  <c r="H1291" i="16" s="1"/>
  <c r="I1291" i="16"/>
  <c r="K1291" i="16" s="1"/>
  <c r="L1291" i="16"/>
  <c r="O1291" i="16"/>
  <c r="Q1291" i="16" s="1"/>
  <c r="E1034" i="16"/>
  <c r="F1034" i="16"/>
  <c r="D1034" i="16"/>
  <c r="I1034" i="16"/>
  <c r="L1034" i="16"/>
  <c r="G1034" i="16"/>
  <c r="H1034" i="16" s="1"/>
  <c r="O1034" i="16"/>
  <c r="F693" i="16"/>
  <c r="D693" i="16"/>
  <c r="E693" i="16"/>
  <c r="I693" i="16"/>
  <c r="G693" i="16"/>
  <c r="H693" i="16" s="1"/>
  <c r="L693" i="16"/>
  <c r="O693" i="16"/>
  <c r="F788" i="16"/>
  <c r="D788" i="16"/>
  <c r="E788" i="16"/>
  <c r="G788" i="16"/>
  <c r="H788" i="16" s="1"/>
  <c r="I788" i="16"/>
  <c r="L788" i="16"/>
  <c r="O788" i="16"/>
  <c r="F1288" i="16"/>
  <c r="E1288" i="16"/>
  <c r="D1288" i="16"/>
  <c r="G1288" i="16"/>
  <c r="H1288" i="16" s="1"/>
  <c r="I1288" i="16"/>
  <c r="L1288" i="16"/>
  <c r="N1288" i="16" s="1"/>
  <c r="O1288" i="16"/>
  <c r="Q1288" i="16" s="1"/>
  <c r="F1407" i="16"/>
  <c r="E1407" i="16"/>
  <c r="D1407" i="16"/>
  <c r="I1407" i="16"/>
  <c r="L1407" i="16"/>
  <c r="G1407" i="16"/>
  <c r="H1407" i="16" s="1"/>
  <c r="O1407" i="16"/>
  <c r="E672" i="16"/>
  <c r="F672" i="16"/>
  <c r="D672" i="16"/>
  <c r="I672" i="16"/>
  <c r="G672" i="16"/>
  <c r="L672" i="16"/>
  <c r="O672" i="16"/>
  <c r="F866" i="16"/>
  <c r="D866" i="16"/>
  <c r="E866" i="16"/>
  <c r="G866" i="16"/>
  <c r="H866" i="16" s="1"/>
  <c r="I866" i="16"/>
  <c r="L866" i="16"/>
  <c r="O866" i="16"/>
  <c r="E1033" i="16"/>
  <c r="F1033" i="16"/>
  <c r="D1033" i="16"/>
  <c r="G1033" i="16"/>
  <c r="H1033" i="16" s="1"/>
  <c r="I1033" i="16"/>
  <c r="L1033" i="16"/>
  <c r="O1033" i="16"/>
  <c r="E234" i="16"/>
  <c r="F234" i="16"/>
  <c r="D234" i="16"/>
  <c r="I234" i="16"/>
  <c r="G234" i="16"/>
  <c r="L234" i="16"/>
  <c r="O234" i="16"/>
  <c r="F122" i="16"/>
  <c r="D122" i="16"/>
  <c r="E122" i="16"/>
  <c r="I122" i="16"/>
  <c r="G122" i="16"/>
  <c r="L122" i="16"/>
  <c r="O122" i="16"/>
  <c r="F928" i="16"/>
  <c r="D928" i="16"/>
  <c r="E928" i="16"/>
  <c r="G928" i="16"/>
  <c r="H928" i="16" s="1"/>
  <c r="I928" i="16"/>
  <c r="L928" i="16"/>
  <c r="O928" i="16"/>
  <c r="D542" i="16"/>
  <c r="F542" i="16"/>
  <c r="E542" i="16"/>
  <c r="G542" i="16"/>
  <c r="I542" i="16"/>
  <c r="L542" i="16"/>
  <c r="O542" i="16"/>
  <c r="L294" i="16"/>
  <c r="L1411" i="16"/>
  <c r="I1041" i="16"/>
  <c r="D1090" i="16"/>
  <c r="E1090" i="16"/>
  <c r="F1090" i="16"/>
  <c r="G1090" i="16"/>
  <c r="H1090" i="16" s="1"/>
  <c r="I1090" i="16"/>
  <c r="K1090" i="16" s="1"/>
  <c r="L1090" i="16"/>
  <c r="O1090" i="16"/>
  <c r="Q1090" i="16" s="1"/>
  <c r="D768" i="16"/>
  <c r="E768" i="16"/>
  <c r="F768" i="16"/>
  <c r="G768" i="16"/>
  <c r="H768" i="16" s="1"/>
  <c r="I768" i="16"/>
  <c r="L768" i="16"/>
  <c r="O768" i="16"/>
  <c r="D578" i="16"/>
  <c r="E578" i="16"/>
  <c r="F578" i="16"/>
  <c r="G578" i="16"/>
  <c r="I578" i="16"/>
  <c r="L578" i="16"/>
  <c r="O578" i="16"/>
  <c r="D1089" i="16"/>
  <c r="E1089" i="16"/>
  <c r="F1089" i="16"/>
  <c r="G1089" i="16"/>
  <c r="H1089" i="16" s="1"/>
  <c r="I1089" i="16"/>
  <c r="L1089" i="16"/>
  <c r="O1089" i="16"/>
  <c r="D909" i="16"/>
  <c r="E909" i="16"/>
  <c r="F909" i="16"/>
  <c r="G909" i="16"/>
  <c r="H909" i="16" s="1"/>
  <c r="I909" i="16"/>
  <c r="L909" i="16"/>
  <c r="O909" i="16"/>
  <c r="D1422" i="16"/>
  <c r="E1422" i="16"/>
  <c r="F1422" i="16"/>
  <c r="G1422" i="16"/>
  <c r="H1422" i="16" s="1"/>
  <c r="I1422" i="16"/>
  <c r="L1422" i="16"/>
  <c r="O1422" i="16"/>
  <c r="D1300" i="16"/>
  <c r="E1300" i="16"/>
  <c r="F1300" i="16"/>
  <c r="G1300" i="16"/>
  <c r="H1300" i="16" s="1"/>
  <c r="I1300" i="16"/>
  <c r="L1300" i="16"/>
  <c r="O1300" i="16"/>
  <c r="D1299" i="16"/>
  <c r="E1299" i="16"/>
  <c r="G1299" i="16"/>
  <c r="H1299" i="16" s="1"/>
  <c r="F1299" i="16"/>
  <c r="I1299" i="16"/>
  <c r="K1299" i="16" s="1"/>
  <c r="L1299" i="16"/>
  <c r="N1299" i="16" s="1"/>
  <c r="O1299" i="16"/>
  <c r="Q1299" i="16" s="1"/>
  <c r="D1038" i="16"/>
  <c r="F1038" i="16"/>
  <c r="E1038" i="16"/>
  <c r="G1038" i="16"/>
  <c r="H1038" i="16" s="1"/>
  <c r="I1038" i="16"/>
  <c r="K1038" i="16" s="1"/>
  <c r="L1038" i="16"/>
  <c r="O1038" i="16"/>
  <c r="D493" i="16"/>
  <c r="E493" i="16"/>
  <c r="F493" i="16"/>
  <c r="G493" i="16"/>
  <c r="I493" i="16"/>
  <c r="L493" i="16"/>
  <c r="O493" i="16"/>
  <c r="D607" i="16"/>
  <c r="E607" i="16"/>
  <c r="F607" i="16"/>
  <c r="G607" i="16"/>
  <c r="I607" i="16"/>
  <c r="L607" i="16"/>
  <c r="O607" i="16"/>
  <c r="D790" i="16"/>
  <c r="F790" i="16"/>
  <c r="E790" i="16"/>
  <c r="G790" i="16"/>
  <c r="H790" i="16" s="1"/>
  <c r="I790" i="16"/>
  <c r="L790" i="16"/>
  <c r="O790" i="16"/>
  <c r="D932" i="16"/>
  <c r="E932" i="16"/>
  <c r="F932" i="16"/>
  <c r="G932" i="16"/>
  <c r="H932" i="16" s="1"/>
  <c r="I932" i="16"/>
  <c r="L932" i="16"/>
  <c r="O932" i="16"/>
  <c r="D747" i="16"/>
  <c r="E747" i="16"/>
  <c r="G747" i="16"/>
  <c r="H747" i="16" s="1"/>
  <c r="F747" i="16"/>
  <c r="I747" i="16"/>
  <c r="L747" i="16"/>
  <c r="O747" i="16"/>
  <c r="D176" i="16"/>
  <c r="E176" i="16"/>
  <c r="F176" i="16"/>
  <c r="G176" i="16"/>
  <c r="I176" i="16"/>
  <c r="L176" i="16"/>
  <c r="O176" i="16"/>
  <c r="D306" i="16"/>
  <c r="F306" i="16"/>
  <c r="E306" i="16"/>
  <c r="G306" i="16"/>
  <c r="L306" i="16"/>
  <c r="I306" i="16"/>
  <c r="O306" i="16"/>
  <c r="D1142" i="16"/>
  <c r="F1142" i="16"/>
  <c r="G1142" i="16"/>
  <c r="H1142" i="16" s="1"/>
  <c r="E1142" i="16"/>
  <c r="I1142" i="16"/>
  <c r="L1142" i="16"/>
  <c r="O1142" i="16"/>
  <c r="D889" i="16"/>
  <c r="F889" i="16"/>
  <c r="G889" i="16"/>
  <c r="H889" i="16" s="1"/>
  <c r="E889" i="16"/>
  <c r="I889" i="16"/>
  <c r="L889" i="16"/>
  <c r="O889" i="16"/>
  <c r="D1418" i="16"/>
  <c r="F1418" i="16"/>
  <c r="E1418" i="16"/>
  <c r="G1418" i="16"/>
  <c r="H1418" i="16" s="1"/>
  <c r="I1418" i="16"/>
  <c r="L1418" i="16"/>
  <c r="N1418" i="16" s="1"/>
  <c r="O1418" i="16"/>
  <c r="Q1418" i="16" s="1"/>
  <c r="D194" i="16"/>
  <c r="F194" i="16"/>
  <c r="E194" i="16"/>
  <c r="G194" i="16"/>
  <c r="I194" i="16"/>
  <c r="L194" i="16"/>
  <c r="O194" i="16"/>
  <c r="D198" i="16"/>
  <c r="E198" i="16"/>
  <c r="F198" i="16"/>
  <c r="G198" i="16"/>
  <c r="I198" i="16"/>
  <c r="L198" i="16"/>
  <c r="O198" i="16"/>
  <c r="D1035" i="16"/>
  <c r="F1035" i="16"/>
  <c r="E1035" i="16"/>
  <c r="G1035" i="16"/>
  <c r="H1035" i="16" s="1"/>
  <c r="I1035" i="16"/>
  <c r="L1035" i="16"/>
  <c r="O1035" i="16"/>
  <c r="D1199" i="16"/>
  <c r="E1199" i="16"/>
  <c r="F1199" i="16"/>
  <c r="G1199" i="16"/>
  <c r="H1199" i="16" s="1"/>
  <c r="I1199" i="16"/>
  <c r="L1199" i="16"/>
  <c r="O1199" i="16"/>
  <c r="D378" i="16"/>
  <c r="F378" i="16"/>
  <c r="E378" i="16"/>
  <c r="G378" i="16"/>
  <c r="I378" i="16"/>
  <c r="L378" i="16"/>
  <c r="O378" i="16"/>
  <c r="D818" i="16"/>
  <c r="F818" i="16"/>
  <c r="E818" i="16"/>
  <c r="G818" i="16"/>
  <c r="H818" i="16" s="1"/>
  <c r="I818" i="16"/>
  <c r="L818" i="16"/>
  <c r="O818" i="16"/>
  <c r="D1198" i="16"/>
  <c r="F1198" i="16"/>
  <c r="E1198" i="16"/>
  <c r="G1198" i="16"/>
  <c r="H1198" i="16" s="1"/>
  <c r="I1198" i="16"/>
  <c r="L1198" i="16"/>
  <c r="O1198" i="16"/>
  <c r="D551" i="16"/>
  <c r="F551" i="16"/>
  <c r="E551" i="16"/>
  <c r="G551" i="16"/>
  <c r="I551" i="16"/>
  <c r="L551" i="16"/>
  <c r="O551" i="16"/>
  <c r="D867" i="16"/>
  <c r="F867" i="16"/>
  <c r="E867" i="16"/>
  <c r="G867" i="16"/>
  <c r="H867" i="16" s="1"/>
  <c r="I867" i="16"/>
  <c r="L867" i="16"/>
  <c r="O867" i="16"/>
  <c r="D1080" i="16"/>
  <c r="E1080" i="16"/>
  <c r="F1080" i="16"/>
  <c r="G1080" i="16"/>
  <c r="H1080" i="16" s="1"/>
  <c r="I1080" i="16"/>
  <c r="L1080" i="16"/>
  <c r="N1080" i="16" s="1"/>
  <c r="O1080" i="16"/>
  <c r="D137" i="16"/>
  <c r="F137" i="16"/>
  <c r="E137" i="16"/>
  <c r="G137" i="16"/>
  <c r="I137" i="16"/>
  <c r="L137" i="16"/>
  <c r="O137" i="16"/>
  <c r="D650" i="16"/>
  <c r="E650" i="16"/>
  <c r="F650" i="16"/>
  <c r="G650" i="16"/>
  <c r="I650" i="16"/>
  <c r="L650" i="16"/>
  <c r="O650" i="16"/>
  <c r="D1408" i="16"/>
  <c r="F1408" i="16"/>
  <c r="E1408" i="16"/>
  <c r="G1408" i="16"/>
  <c r="H1408" i="16" s="1"/>
  <c r="I1408" i="16"/>
  <c r="L1408" i="16"/>
  <c r="O1408" i="16"/>
  <c r="D766" i="16"/>
  <c r="F766" i="16"/>
  <c r="G766" i="16"/>
  <c r="H766" i="16" s="1"/>
  <c r="E766" i="16"/>
  <c r="I766" i="16"/>
  <c r="L766" i="16"/>
  <c r="O766" i="16"/>
  <c r="D906" i="16"/>
  <c r="F906" i="16"/>
  <c r="G906" i="16"/>
  <c r="H906" i="16" s="1"/>
  <c r="E906" i="16"/>
  <c r="I906" i="16"/>
  <c r="L906" i="16"/>
  <c r="O906" i="16"/>
  <c r="D930" i="16"/>
  <c r="F930" i="16"/>
  <c r="E930" i="16"/>
  <c r="G930" i="16"/>
  <c r="H930" i="16" s="1"/>
  <c r="I930" i="16"/>
  <c r="L930" i="16"/>
  <c r="O930" i="16"/>
  <c r="D752" i="16"/>
  <c r="F752" i="16"/>
  <c r="E752" i="16"/>
  <c r="G752" i="16"/>
  <c r="H752" i="16" s="1"/>
  <c r="I752" i="16"/>
  <c r="L752" i="16"/>
  <c r="O752" i="16"/>
  <c r="D905" i="16"/>
  <c r="E905" i="16"/>
  <c r="F905" i="16"/>
  <c r="G905" i="16"/>
  <c r="H905" i="16" s="1"/>
  <c r="I905" i="16"/>
  <c r="L905" i="16"/>
  <c r="O905" i="16"/>
  <c r="D297" i="16"/>
  <c r="F297" i="16"/>
  <c r="E297" i="16"/>
  <c r="G297" i="16"/>
  <c r="I297" i="16"/>
  <c r="L297" i="16"/>
  <c r="O297" i="16"/>
  <c r="D621" i="16"/>
  <c r="E621" i="16"/>
  <c r="F621" i="16"/>
  <c r="G621" i="16"/>
  <c r="I621" i="16"/>
  <c r="L621" i="16"/>
  <c r="O621" i="16"/>
  <c r="D884" i="16"/>
  <c r="F884" i="16"/>
  <c r="E884" i="16"/>
  <c r="G884" i="16"/>
  <c r="H884" i="16" s="1"/>
  <c r="I884" i="16"/>
  <c r="L884" i="16"/>
  <c r="O884" i="16"/>
  <c r="L908" i="16"/>
  <c r="L527" i="16"/>
  <c r="I512" i="16"/>
  <c r="D1301" i="16"/>
  <c r="E1301" i="16"/>
  <c r="F1301" i="16"/>
  <c r="G1301" i="16"/>
  <c r="H1301" i="16" s="1"/>
  <c r="I1301" i="16"/>
  <c r="L1301" i="16"/>
  <c r="D807" i="16"/>
  <c r="E807" i="16"/>
  <c r="F807" i="16"/>
  <c r="G807" i="16"/>
  <c r="H807" i="16" s="1"/>
  <c r="L807" i="16"/>
  <c r="I807" i="16"/>
  <c r="D806" i="16"/>
  <c r="E806" i="16"/>
  <c r="F806" i="16"/>
  <c r="G806" i="16"/>
  <c r="H806" i="16" s="1"/>
  <c r="L806" i="16"/>
  <c r="I806" i="16"/>
  <c r="D724" i="16"/>
  <c r="F724" i="16"/>
  <c r="E724" i="16"/>
  <c r="G724" i="16"/>
  <c r="H724" i="16" s="1"/>
  <c r="I724" i="16"/>
  <c r="L724" i="16"/>
  <c r="D999" i="16"/>
  <c r="F999" i="16"/>
  <c r="E999" i="16"/>
  <c r="G999" i="16"/>
  <c r="H999" i="16" s="1"/>
  <c r="I999" i="16"/>
  <c r="L999" i="16"/>
  <c r="D701" i="16"/>
  <c r="E701" i="16"/>
  <c r="F701" i="16"/>
  <c r="G701" i="16"/>
  <c r="H701" i="16" s="1"/>
  <c r="L701" i="16"/>
  <c r="I701" i="16"/>
  <c r="D1039" i="16"/>
  <c r="E1039" i="16"/>
  <c r="G1039" i="16"/>
  <c r="H1039" i="16" s="1"/>
  <c r="F1039" i="16"/>
  <c r="L1039" i="16"/>
  <c r="I1039" i="16"/>
  <c r="D1421" i="16"/>
  <c r="E1421" i="16"/>
  <c r="F1421" i="16"/>
  <c r="G1421" i="16"/>
  <c r="H1421" i="16" s="1"/>
  <c r="J1421" i="16" s="1"/>
  <c r="I1421" i="16"/>
  <c r="L1421" i="16"/>
  <c r="D1202" i="16"/>
  <c r="E1202" i="16"/>
  <c r="G1202" i="16"/>
  <c r="H1202" i="16" s="1"/>
  <c r="F1202" i="16"/>
  <c r="I1202" i="16"/>
  <c r="L1202" i="16"/>
  <c r="D80" i="16"/>
  <c r="E80" i="16"/>
  <c r="F80" i="16"/>
  <c r="G80" i="16"/>
  <c r="L80" i="16"/>
  <c r="I80" i="16"/>
  <c r="D457" i="16"/>
  <c r="E457" i="16"/>
  <c r="F457" i="16"/>
  <c r="G457" i="16"/>
  <c r="L457" i="16"/>
  <c r="I457" i="16"/>
  <c r="D564" i="16"/>
  <c r="F564" i="16"/>
  <c r="E564" i="16"/>
  <c r="G564" i="16"/>
  <c r="I564" i="16"/>
  <c r="L564" i="16"/>
  <c r="D171" i="16"/>
  <c r="E171" i="16"/>
  <c r="F171" i="16"/>
  <c r="G171" i="16"/>
  <c r="Q171" i="16" s="1"/>
  <c r="I171" i="16"/>
  <c r="L171" i="16"/>
  <c r="D597" i="16"/>
  <c r="E597" i="16"/>
  <c r="F597" i="16"/>
  <c r="G597" i="16"/>
  <c r="Q597" i="16" s="1"/>
  <c r="L597" i="16"/>
  <c r="I597" i="16"/>
  <c r="D965" i="16"/>
  <c r="F965" i="16"/>
  <c r="E965" i="16"/>
  <c r="G965" i="16"/>
  <c r="H965" i="16" s="1"/>
  <c r="I965" i="16"/>
  <c r="L965" i="16"/>
  <c r="D387" i="16"/>
  <c r="E387" i="16"/>
  <c r="F387" i="16"/>
  <c r="G387" i="16"/>
  <c r="I387" i="16"/>
  <c r="L387" i="16"/>
  <c r="D142" i="16"/>
  <c r="F142" i="16"/>
  <c r="E142" i="16"/>
  <c r="G142" i="16"/>
  <c r="L142" i="16"/>
  <c r="I142" i="16"/>
  <c r="D844" i="16"/>
  <c r="E844" i="16"/>
  <c r="G844" i="16"/>
  <c r="H844" i="16" s="1"/>
  <c r="F844" i="16"/>
  <c r="I844" i="16"/>
  <c r="L844" i="16"/>
  <c r="D907" i="16"/>
  <c r="E907" i="16"/>
  <c r="F907" i="16"/>
  <c r="G907" i="16"/>
  <c r="H907" i="16" s="1"/>
  <c r="I907" i="16"/>
  <c r="L907" i="16"/>
  <c r="N907" i="16" s="1"/>
  <c r="D244" i="16"/>
  <c r="G244" i="16"/>
  <c r="E244" i="16"/>
  <c r="F244" i="16"/>
  <c r="I244" i="16"/>
  <c r="L244" i="16"/>
  <c r="D1416" i="16"/>
  <c r="F1416" i="16"/>
  <c r="E1416" i="16"/>
  <c r="G1416" i="16"/>
  <c r="H1416" i="16" s="1"/>
  <c r="L1416" i="16"/>
  <c r="I1416" i="16"/>
  <c r="K1416" i="16" s="1"/>
  <c r="D1200" i="16"/>
  <c r="E1200" i="16"/>
  <c r="F1200" i="16"/>
  <c r="G1200" i="16"/>
  <c r="H1200" i="16" s="1"/>
  <c r="I1200" i="16"/>
  <c r="L1200" i="16"/>
  <c r="N1200" i="16" s="1"/>
  <c r="D1295" i="16"/>
  <c r="E1295" i="16"/>
  <c r="F1295" i="16"/>
  <c r="G1295" i="16"/>
  <c r="H1295" i="16" s="1"/>
  <c r="L1295" i="16"/>
  <c r="I1295" i="16"/>
  <c r="D963" i="16"/>
  <c r="E963" i="16"/>
  <c r="F963" i="16"/>
  <c r="G963" i="16"/>
  <c r="H963" i="16" s="1"/>
  <c r="I963" i="16"/>
  <c r="L963" i="16"/>
  <c r="D1082" i="16"/>
  <c r="F1082" i="16"/>
  <c r="E1082" i="16"/>
  <c r="I1082" i="16"/>
  <c r="G1082" i="16"/>
  <c r="H1082" i="16" s="1"/>
  <c r="L1082" i="16"/>
  <c r="D319" i="16"/>
  <c r="E319" i="16"/>
  <c r="G319" i="16"/>
  <c r="Q319" i="16" s="1"/>
  <c r="I319" i="16"/>
  <c r="K319" i="16" s="1"/>
  <c r="F319" i="16"/>
  <c r="L319" i="16"/>
  <c r="D886" i="16"/>
  <c r="E886" i="16"/>
  <c r="F886" i="16"/>
  <c r="G886" i="16"/>
  <c r="H886" i="16" s="1"/>
  <c r="I886" i="16"/>
  <c r="L886" i="16"/>
  <c r="D1290" i="16"/>
  <c r="E1290" i="16"/>
  <c r="G1290" i="16"/>
  <c r="H1290" i="16" s="1"/>
  <c r="F1290" i="16"/>
  <c r="I1290" i="16"/>
  <c r="L1290" i="16"/>
  <c r="D396" i="16"/>
  <c r="E396" i="16"/>
  <c r="F396" i="16"/>
  <c r="I396" i="16"/>
  <c r="G396" i="16"/>
  <c r="Q396" i="16" s="1"/>
  <c r="L396" i="16"/>
  <c r="D318" i="16"/>
  <c r="E318" i="16"/>
  <c r="F318" i="16"/>
  <c r="G318" i="16"/>
  <c r="I318" i="16"/>
  <c r="L318" i="16"/>
  <c r="D492" i="16"/>
  <c r="F492" i="16"/>
  <c r="E492" i="16"/>
  <c r="G492" i="16"/>
  <c r="I492" i="16"/>
  <c r="L492" i="16"/>
  <c r="D707" i="16"/>
  <c r="E707" i="16"/>
  <c r="F707" i="16"/>
  <c r="G707" i="16"/>
  <c r="H707" i="16" s="1"/>
  <c r="I707" i="16"/>
  <c r="L707" i="16"/>
  <c r="D581" i="16"/>
  <c r="F581" i="16"/>
  <c r="E581" i="16"/>
  <c r="I581" i="16"/>
  <c r="G581" i="16"/>
  <c r="Q581" i="16" s="1"/>
  <c r="L581" i="16"/>
  <c r="D503" i="16"/>
  <c r="E503" i="16"/>
  <c r="G503" i="16"/>
  <c r="Q503" i="16" s="1"/>
  <c r="I503" i="16"/>
  <c r="K503" i="16" s="1"/>
  <c r="F503" i="16"/>
  <c r="L503" i="16"/>
  <c r="D1406" i="16"/>
  <c r="E1406" i="16"/>
  <c r="F1406" i="16"/>
  <c r="G1406" i="16"/>
  <c r="H1406" i="16" s="1"/>
  <c r="I1406" i="16"/>
  <c r="L1406" i="16"/>
  <c r="D1403" i="16"/>
  <c r="G1403" i="16"/>
  <c r="H1403" i="16" s="1"/>
  <c r="F1403" i="16"/>
  <c r="I1403" i="16"/>
  <c r="E1403" i="16"/>
  <c r="L1403" i="16"/>
  <c r="D1137" i="16"/>
  <c r="F1137" i="16"/>
  <c r="I1137" i="16"/>
  <c r="E1137" i="16"/>
  <c r="G1137" i="16"/>
  <c r="H1137" i="16" s="1"/>
  <c r="L1137" i="16"/>
  <c r="D224" i="16"/>
  <c r="E224" i="16"/>
  <c r="F224" i="16"/>
  <c r="G224" i="16"/>
  <c r="Q224" i="16" s="1"/>
  <c r="I224" i="16"/>
  <c r="L224" i="16"/>
  <c r="D649" i="16"/>
  <c r="E649" i="16"/>
  <c r="F649" i="16"/>
  <c r="G649" i="16"/>
  <c r="I649" i="16"/>
  <c r="L649" i="16"/>
  <c r="D102" i="16"/>
  <c r="E102" i="16"/>
  <c r="F102" i="16"/>
  <c r="G102" i="16"/>
  <c r="I102" i="16"/>
  <c r="L102" i="16"/>
  <c r="O724" i="16"/>
  <c r="O1421" i="16"/>
  <c r="O564" i="16"/>
  <c r="O387" i="16"/>
  <c r="O244" i="16"/>
  <c r="O963" i="16"/>
  <c r="Q963" i="16" s="1"/>
  <c r="O1290" i="16"/>
  <c r="O707" i="16"/>
  <c r="O1403" i="16"/>
  <c r="O102" i="16"/>
  <c r="L789" i="16"/>
  <c r="L313" i="16"/>
  <c r="I885" i="16"/>
  <c r="D846" i="16"/>
  <c r="E846" i="16"/>
  <c r="F846" i="16"/>
  <c r="G846" i="16"/>
  <c r="H846" i="16" s="1"/>
  <c r="I846" i="16"/>
  <c r="L846" i="16"/>
  <c r="O846" i="16"/>
  <c r="D828" i="16"/>
  <c r="E828" i="16"/>
  <c r="F828" i="16"/>
  <c r="G828" i="16"/>
  <c r="H828" i="16" s="1"/>
  <c r="I828" i="16"/>
  <c r="L828" i="16"/>
  <c r="O828" i="16"/>
  <c r="D731" i="16"/>
  <c r="E731" i="16"/>
  <c r="F731" i="16"/>
  <c r="G731" i="16"/>
  <c r="H731" i="16" s="1"/>
  <c r="I731" i="16"/>
  <c r="L731" i="16"/>
  <c r="O731" i="16"/>
  <c r="D1042" i="16"/>
  <c r="E1042" i="16"/>
  <c r="F1042" i="16"/>
  <c r="G1042" i="16"/>
  <c r="H1042" i="16" s="1"/>
  <c r="I1042" i="16"/>
  <c r="L1042" i="16"/>
  <c r="O1042" i="16"/>
  <c r="D599" i="16"/>
  <c r="E599" i="16"/>
  <c r="F599" i="16"/>
  <c r="G599" i="16"/>
  <c r="I599" i="16"/>
  <c r="L599" i="16"/>
  <c r="O599" i="16"/>
  <c r="D1040" i="16"/>
  <c r="E1040" i="16"/>
  <c r="F1040" i="16"/>
  <c r="G1040" i="16"/>
  <c r="H1040" i="16" s="1"/>
  <c r="I1040" i="16"/>
  <c r="L1040" i="16"/>
  <c r="O1040" i="16"/>
  <c r="D473" i="16"/>
  <c r="E473" i="16"/>
  <c r="F473" i="16"/>
  <c r="G473" i="16"/>
  <c r="I473" i="16"/>
  <c r="L473" i="16"/>
  <c r="O473" i="16"/>
  <c r="D1087" i="16"/>
  <c r="E1087" i="16"/>
  <c r="F1087" i="16"/>
  <c r="G1087" i="16"/>
  <c r="H1087" i="16" s="1"/>
  <c r="I1087" i="16"/>
  <c r="L1087" i="16"/>
  <c r="O1087" i="16"/>
  <c r="D1037" i="16"/>
  <c r="E1037" i="16"/>
  <c r="F1037" i="16"/>
  <c r="G1037" i="16"/>
  <c r="H1037" i="16" s="1"/>
  <c r="I1037" i="16"/>
  <c r="L1037" i="16"/>
  <c r="O1037" i="16"/>
  <c r="D582" i="16"/>
  <c r="E582" i="16"/>
  <c r="F582" i="16"/>
  <c r="G582" i="16"/>
  <c r="I582" i="16"/>
  <c r="L582" i="16"/>
  <c r="O582" i="16"/>
  <c r="D388" i="16"/>
  <c r="E388" i="16"/>
  <c r="F388" i="16"/>
  <c r="G388" i="16"/>
  <c r="I388" i="16"/>
  <c r="L388" i="16"/>
  <c r="O388" i="16"/>
  <c r="D205" i="16"/>
  <c r="E205" i="16"/>
  <c r="F205" i="16"/>
  <c r="G205" i="16"/>
  <c r="I205" i="16"/>
  <c r="L205" i="16"/>
  <c r="O205" i="16"/>
  <c r="D360" i="16"/>
  <c r="E360" i="16"/>
  <c r="F360" i="16"/>
  <c r="G360" i="16"/>
  <c r="I360" i="16"/>
  <c r="L360" i="16"/>
  <c r="O360" i="16"/>
  <c r="D520" i="16"/>
  <c r="E520" i="16"/>
  <c r="F520" i="16"/>
  <c r="G520" i="16"/>
  <c r="I520" i="16"/>
  <c r="L520" i="16"/>
  <c r="O520" i="16"/>
  <c r="D267" i="16"/>
  <c r="E267" i="16"/>
  <c r="F267" i="16"/>
  <c r="G267" i="16"/>
  <c r="I267" i="16"/>
  <c r="L267" i="16"/>
  <c r="O267" i="16"/>
  <c r="D567" i="16"/>
  <c r="E567" i="16"/>
  <c r="F567" i="16"/>
  <c r="G567" i="16"/>
  <c r="I567" i="16"/>
  <c r="L567" i="16"/>
  <c r="O567" i="16"/>
  <c r="D83" i="16"/>
  <c r="E83" i="16"/>
  <c r="F83" i="16"/>
  <c r="G83" i="16"/>
  <c r="I83" i="16"/>
  <c r="L83" i="16"/>
  <c r="O83" i="16"/>
  <c r="D888" i="16"/>
  <c r="E888" i="16"/>
  <c r="F888" i="16"/>
  <c r="G888" i="16"/>
  <c r="H888" i="16" s="1"/>
  <c r="I888" i="16"/>
  <c r="L888" i="16"/>
  <c r="O888" i="16"/>
  <c r="D1141" i="16"/>
  <c r="E1141" i="16"/>
  <c r="F1141" i="16"/>
  <c r="G1141" i="16"/>
  <c r="H1141" i="16" s="1"/>
  <c r="I1141" i="16"/>
  <c r="L1141" i="16"/>
  <c r="O1141" i="16"/>
  <c r="D1201" i="16"/>
  <c r="E1201" i="16"/>
  <c r="F1201" i="16"/>
  <c r="G1201" i="16"/>
  <c r="H1201" i="16" s="1"/>
  <c r="I1201" i="16"/>
  <c r="L1201" i="16"/>
  <c r="O1201" i="16"/>
  <c r="D185" i="16"/>
  <c r="E185" i="16"/>
  <c r="F185" i="16"/>
  <c r="G185" i="16"/>
  <c r="I185" i="16"/>
  <c r="L185" i="16"/>
  <c r="O185" i="16"/>
  <c r="D91" i="16"/>
  <c r="E91" i="16"/>
  <c r="F91" i="16"/>
  <c r="G91" i="16"/>
  <c r="I91" i="16"/>
  <c r="L91" i="16"/>
  <c r="O91" i="16"/>
  <c r="D406" i="16"/>
  <c r="E406" i="16"/>
  <c r="F406" i="16"/>
  <c r="G406" i="16"/>
  <c r="I406" i="16"/>
  <c r="L406" i="16"/>
  <c r="O406" i="16"/>
  <c r="D278" i="16"/>
  <c r="E278" i="16"/>
  <c r="F278" i="16"/>
  <c r="G278" i="16"/>
  <c r="I278" i="16"/>
  <c r="L278" i="16"/>
  <c r="O278" i="16"/>
  <c r="D354" i="16"/>
  <c r="E354" i="16"/>
  <c r="F354" i="16"/>
  <c r="G354" i="16"/>
  <c r="I354" i="16"/>
  <c r="L354" i="16"/>
  <c r="O354" i="16"/>
  <c r="D887" i="16"/>
  <c r="E887" i="16"/>
  <c r="F887" i="16"/>
  <c r="G887" i="16"/>
  <c r="H887" i="16" s="1"/>
  <c r="I887" i="16"/>
  <c r="L887" i="16"/>
  <c r="O887" i="16"/>
  <c r="D566" i="16"/>
  <c r="E566" i="16"/>
  <c r="F566" i="16"/>
  <c r="G566" i="16"/>
  <c r="I566" i="16"/>
  <c r="L566" i="16"/>
  <c r="O566" i="16"/>
  <c r="D1196" i="16"/>
  <c r="E1196" i="16"/>
  <c r="F1196" i="16"/>
  <c r="G1196" i="16"/>
  <c r="H1196" i="16" s="1"/>
  <c r="I1196" i="16"/>
  <c r="L1196" i="16"/>
  <c r="O1196" i="16"/>
  <c r="D456" i="16"/>
  <c r="E456" i="16"/>
  <c r="F456" i="16"/>
  <c r="G456" i="16"/>
  <c r="I456" i="16"/>
  <c r="L456" i="16"/>
  <c r="O456" i="16"/>
  <c r="D1078" i="16"/>
  <c r="E1078" i="16"/>
  <c r="F1078" i="16"/>
  <c r="G1078" i="16"/>
  <c r="H1078" i="16" s="1"/>
  <c r="I1078" i="16"/>
  <c r="L1078" i="16"/>
  <c r="O1078" i="16"/>
  <c r="D572" i="16"/>
  <c r="E572" i="16"/>
  <c r="F572" i="16"/>
  <c r="G572" i="16"/>
  <c r="I572" i="16"/>
  <c r="L572" i="16"/>
  <c r="O572" i="16"/>
  <c r="D1287" i="16"/>
  <c r="E1287" i="16"/>
  <c r="F1287" i="16"/>
  <c r="G1287" i="16"/>
  <c r="H1287" i="16" s="1"/>
  <c r="I1287" i="16"/>
  <c r="L1287" i="16"/>
  <c r="O1287" i="16"/>
  <c r="Q1287" i="16" s="1"/>
  <c r="D467" i="16"/>
  <c r="E467" i="16"/>
  <c r="F467" i="16"/>
  <c r="G467" i="16"/>
  <c r="I467" i="16"/>
  <c r="L467" i="16"/>
  <c r="O467" i="16"/>
  <c r="D668" i="16"/>
  <c r="E668" i="16"/>
  <c r="F668" i="16"/>
  <c r="G668" i="16"/>
  <c r="I668" i="16"/>
  <c r="L668" i="16"/>
  <c r="O668" i="16"/>
  <c r="D865" i="16"/>
  <c r="E865" i="16"/>
  <c r="F865" i="16"/>
  <c r="G865" i="16"/>
  <c r="H865" i="16" s="1"/>
  <c r="I865" i="16"/>
  <c r="L865" i="16"/>
  <c r="O865" i="16"/>
  <c r="D1032" i="16"/>
  <c r="E1032" i="16"/>
  <c r="F1032" i="16"/>
  <c r="G1032" i="16"/>
  <c r="H1032" i="16" s="1"/>
  <c r="I1032" i="16"/>
  <c r="L1032" i="16"/>
  <c r="O1032" i="16"/>
  <c r="D571" i="16"/>
  <c r="E571" i="16"/>
  <c r="F571" i="16"/>
  <c r="G571" i="16"/>
  <c r="I571" i="16"/>
  <c r="L571" i="16"/>
  <c r="O571" i="16"/>
  <c r="D929" i="16"/>
  <c r="E929" i="16"/>
  <c r="F929" i="16"/>
  <c r="G929" i="16"/>
  <c r="H929" i="16" s="1"/>
  <c r="I929" i="16"/>
  <c r="L929" i="16"/>
  <c r="O929" i="16"/>
  <c r="D519" i="16"/>
  <c r="E519" i="16"/>
  <c r="F519" i="16"/>
  <c r="G519" i="16"/>
  <c r="I519" i="16"/>
  <c r="L519" i="16"/>
  <c r="O519" i="16"/>
  <c r="D1192" i="16"/>
  <c r="E1192" i="16"/>
  <c r="F1192" i="16"/>
  <c r="G1192" i="16"/>
  <c r="H1192" i="16" s="1"/>
  <c r="I1192" i="16"/>
  <c r="L1192" i="16"/>
  <c r="O1192" i="16"/>
  <c r="L769" i="16"/>
  <c r="L741" i="16"/>
  <c r="L70" i="16"/>
  <c r="E67" i="15"/>
  <c r="H67" i="15"/>
  <c r="M67" i="15"/>
  <c r="M66" i="15"/>
  <c r="N66" i="15"/>
  <c r="I38" i="15"/>
  <c r="I30" i="15"/>
  <c r="I22" i="15"/>
  <c r="L16" i="15"/>
  <c r="N63" i="15"/>
  <c r="E63" i="15"/>
  <c r="K63" i="15"/>
  <c r="O63" i="15"/>
  <c r="H63" i="15"/>
  <c r="M63" i="15"/>
  <c r="F16" i="15"/>
  <c r="O67" i="15"/>
  <c r="K67" i="15"/>
  <c r="C55" i="15"/>
  <c r="H55" i="15" s="1"/>
  <c r="C47" i="15"/>
  <c r="M47" i="15" s="1"/>
  <c r="C39" i="15"/>
  <c r="C31" i="15"/>
  <c r="H31" i="15" s="1"/>
  <c r="C23" i="15"/>
  <c r="E23" i="15" s="1"/>
  <c r="F62" i="15"/>
  <c r="F54" i="15"/>
  <c r="F46" i="15"/>
  <c r="C46" i="15" s="1"/>
  <c r="F38" i="15"/>
  <c r="C38" i="15" s="1"/>
  <c r="K38" i="15" s="1"/>
  <c r="F30" i="15"/>
  <c r="F22" i="15"/>
  <c r="N67" i="15"/>
  <c r="M62" i="15"/>
  <c r="H62" i="15"/>
  <c r="O62" i="15"/>
  <c r="K62" i="15"/>
  <c r="E62" i="15"/>
  <c r="N62" i="15"/>
  <c r="N61" i="15"/>
  <c r="K61" i="15"/>
  <c r="E65" i="15"/>
  <c r="M65" i="15"/>
  <c r="O65" i="15"/>
  <c r="K65" i="15"/>
  <c r="N65" i="15"/>
  <c r="C27" i="15"/>
  <c r="K27" i="15" s="1"/>
  <c r="E66" i="15"/>
  <c r="C54" i="15"/>
  <c r="K54" i="15" s="1"/>
  <c r="C22" i="15"/>
  <c r="M22" i="15" s="1"/>
  <c r="K66" i="15"/>
  <c r="L64" i="15"/>
  <c r="L56" i="15"/>
  <c r="L48" i="15"/>
  <c r="L40" i="15"/>
  <c r="L32" i="15"/>
  <c r="L24" i="15"/>
  <c r="C51" i="15"/>
  <c r="E51" i="15" s="1"/>
  <c r="O66" i="15"/>
  <c r="H66" i="15"/>
  <c r="C35" i="15"/>
  <c r="M35" i="15" s="1"/>
  <c r="C59" i="15"/>
  <c r="H59" i="15" s="1"/>
  <c r="C53" i="15"/>
  <c r="K53" i="15" s="1"/>
  <c r="C45" i="15"/>
  <c r="E45" i="15" s="1"/>
  <c r="C37" i="15"/>
  <c r="N37" i="15" s="1"/>
  <c r="C29" i="15"/>
  <c r="N29" i="15" s="1"/>
  <c r="C21" i="15"/>
  <c r="M21" i="15" s="1"/>
  <c r="C19" i="15"/>
  <c r="K19" i="15" s="1"/>
  <c r="I16" i="15"/>
  <c r="C43" i="15"/>
  <c r="K43" i="15" s="1"/>
  <c r="C57" i="15"/>
  <c r="C49" i="15"/>
  <c r="C41" i="15"/>
  <c r="C33" i="15"/>
  <c r="C25" i="15"/>
  <c r="C17" i="15"/>
  <c r="H39" i="15"/>
  <c r="M39" i="15"/>
  <c r="K39" i="15"/>
  <c r="N39" i="15"/>
  <c r="E39" i="15"/>
  <c r="H27" i="15"/>
  <c r="M51" i="15"/>
  <c r="K23" i="15"/>
  <c r="N47" i="15"/>
  <c r="E47" i="15"/>
  <c r="H35" i="15"/>
  <c r="K35" i="15"/>
  <c r="C60" i="15"/>
  <c r="C52" i="15"/>
  <c r="C44" i="15"/>
  <c r="C36" i="15"/>
  <c r="C28" i="15"/>
  <c r="C20" i="15"/>
  <c r="E53" i="15"/>
  <c r="M53" i="15"/>
  <c r="H53" i="15"/>
  <c r="K45" i="15"/>
  <c r="M45" i="15"/>
  <c r="K37" i="15"/>
  <c r="H37" i="15"/>
  <c r="K29" i="15"/>
  <c r="K21" i="15"/>
  <c r="E21" i="15"/>
  <c r="C58" i="15"/>
  <c r="C50" i="15"/>
  <c r="C42" i="15"/>
  <c r="C34" i="15"/>
  <c r="C26" i="15"/>
  <c r="C18" i="15"/>
  <c r="H19" i="15"/>
  <c r="E64" i="15"/>
  <c r="M64" i="15"/>
  <c r="H64" i="15"/>
  <c r="K64" i="15"/>
  <c r="N64" i="15"/>
  <c r="O64" i="15"/>
  <c r="H61" i="15"/>
  <c r="M61" i="15"/>
  <c r="E61" i="15"/>
  <c r="I64" i="15"/>
  <c r="I56" i="15"/>
  <c r="I48" i="15"/>
  <c r="I40" i="15"/>
  <c r="I32" i="15"/>
  <c r="I24" i="15"/>
  <c r="F64" i="15"/>
  <c r="F56" i="15"/>
  <c r="F48" i="15"/>
  <c r="F40" i="15"/>
  <c r="F32" i="15"/>
  <c r="F24" i="15"/>
  <c r="C16" i="15"/>
  <c r="N16" i="15" s="1"/>
  <c r="H65" i="15"/>
  <c r="O61" i="15"/>
  <c r="E995" i="16"/>
  <c r="L799" i="16"/>
  <c r="L402" i="16"/>
  <c r="O1031" i="16"/>
  <c r="D335" i="16"/>
  <c r="I961" i="16"/>
  <c r="F419" i="16"/>
  <c r="I283" i="16"/>
  <c r="D395" i="16"/>
  <c r="D765" i="16"/>
  <c r="I862" i="16"/>
  <c r="L800" i="16"/>
  <c r="G816" i="16"/>
  <c r="G706" i="16"/>
  <c r="D778" i="16"/>
  <c r="F863" i="16"/>
  <c r="O534" i="16"/>
  <c r="D817" i="16"/>
  <c r="A919" i="42"/>
  <c r="B919" i="42"/>
  <c r="A920" i="42"/>
  <c r="B920" i="42"/>
  <c r="A921" i="42"/>
  <c r="B921" i="42"/>
  <c r="A922" i="42"/>
  <c r="B922" i="42"/>
  <c r="A473" i="34"/>
  <c r="B473" i="34"/>
  <c r="A474" i="34"/>
  <c r="B474" i="34"/>
  <c r="A475" i="34"/>
  <c r="B475" i="34"/>
  <c r="A476" i="34"/>
  <c r="B476" i="34"/>
  <c r="A477" i="34"/>
  <c r="B477" i="34"/>
  <c r="A478" i="34"/>
  <c r="B478" i="34"/>
  <c r="A1020" i="33"/>
  <c r="B1020" i="33"/>
  <c r="A1021" i="33"/>
  <c r="B1021" i="33"/>
  <c r="J1021" i="33" s="1"/>
  <c r="A1022" i="33"/>
  <c r="B1022" i="33"/>
  <c r="A1023" i="33"/>
  <c r="B1023" i="33"/>
  <c r="A1024" i="33"/>
  <c r="B1024" i="33"/>
  <c r="K1024" i="33" s="1"/>
  <c r="A1025" i="33"/>
  <c r="B1025" i="33"/>
  <c r="A1026" i="33"/>
  <c r="B1026" i="33"/>
  <c r="I1026" i="33" s="1"/>
  <c r="A1027" i="33"/>
  <c r="B1027" i="33"/>
  <c r="J1027" i="33" s="1"/>
  <c r="A1028" i="33"/>
  <c r="B1028" i="33"/>
  <c r="I1028" i="33" s="1"/>
  <c r="A1029" i="33"/>
  <c r="B1029" i="33"/>
  <c r="J1029" i="33" s="1"/>
  <c r="A1030" i="33"/>
  <c r="B1030" i="33"/>
  <c r="A1031" i="33"/>
  <c r="B1031" i="33"/>
  <c r="K1031" i="33" s="1"/>
  <c r="A1032" i="33"/>
  <c r="B1032" i="33"/>
  <c r="K1032" i="33" s="1"/>
  <c r="A1033" i="33"/>
  <c r="B1033" i="33"/>
  <c r="A1034" i="33"/>
  <c r="B1034" i="33"/>
  <c r="I1034" i="33" s="1"/>
  <c r="J1035" i="33"/>
  <c r="I1036" i="33"/>
  <c r="I1037" i="33"/>
  <c r="A1096" i="31"/>
  <c r="B1096" i="31"/>
  <c r="R105" i="40" l="1"/>
  <c r="S105" i="40"/>
  <c r="P105" i="40"/>
  <c r="K76" i="40"/>
  <c r="H76" i="40" s="1"/>
  <c r="Q76" i="40"/>
  <c r="N313" i="16"/>
  <c r="N789" i="16"/>
  <c r="Q1415" i="16"/>
  <c r="Q747" i="16"/>
  <c r="K1409" i="16"/>
  <c r="K818" i="16"/>
  <c r="Q227" i="16"/>
  <c r="N911" i="16"/>
  <c r="N227" i="16"/>
  <c r="N1409" i="16"/>
  <c r="K227" i="16"/>
  <c r="H227" i="16" s="1"/>
  <c r="J72" i="40"/>
  <c r="M72" i="40"/>
  <c r="K79" i="40"/>
  <c r="K95" i="40"/>
  <c r="H110" i="40"/>
  <c r="P110" i="40" s="1"/>
  <c r="Q257" i="16"/>
  <c r="N526" i="16"/>
  <c r="Q1077" i="16"/>
  <c r="Q1293" i="16"/>
  <c r="N1294" i="16"/>
  <c r="Q381" i="16"/>
  <c r="N175" i="16"/>
  <c r="Q719" i="16"/>
  <c r="N633" i="16"/>
  <c r="K175" i="16"/>
  <c r="Q201" i="16"/>
  <c r="K519" i="16"/>
  <c r="K572" i="16"/>
  <c r="K406" i="16"/>
  <c r="K267" i="16"/>
  <c r="K473" i="16"/>
  <c r="H561" i="16"/>
  <c r="N866" i="16"/>
  <c r="N1197" i="16"/>
  <c r="N931" i="16"/>
  <c r="Q598" i="16"/>
  <c r="N1088" i="16"/>
  <c r="K1401" i="16"/>
  <c r="Q294" i="16"/>
  <c r="N755" i="16"/>
  <c r="K526" i="16"/>
  <c r="K1077" i="16"/>
  <c r="K381" i="16"/>
  <c r="Q1043" i="16"/>
  <c r="N1043" i="16"/>
  <c r="N294" i="16"/>
  <c r="N132" i="16"/>
  <c r="N1401" i="16"/>
  <c r="M92" i="40"/>
  <c r="P89" i="40"/>
  <c r="S92" i="40"/>
  <c r="S82" i="40"/>
  <c r="J92" i="40"/>
  <c r="P92" i="40"/>
  <c r="R72" i="40"/>
  <c r="R100" i="40"/>
  <c r="M84" i="40"/>
  <c r="M78" i="40"/>
  <c r="P78" i="40"/>
  <c r="H85" i="40"/>
  <c r="J85" i="40" s="1"/>
  <c r="M81" i="40"/>
  <c r="R104" i="40"/>
  <c r="S104" i="40"/>
  <c r="P104" i="40"/>
  <c r="M104" i="40"/>
  <c r="J104" i="40"/>
  <c r="S65" i="40"/>
  <c r="P65" i="40"/>
  <c r="M65" i="40"/>
  <c r="J65" i="40"/>
  <c r="R65" i="40"/>
  <c r="J110" i="40"/>
  <c r="R110" i="40"/>
  <c r="S110" i="40"/>
  <c r="M110" i="40"/>
  <c r="S66" i="40"/>
  <c r="P72" i="40"/>
  <c r="R66" i="40"/>
  <c r="J81" i="40"/>
  <c r="Q220" i="16"/>
  <c r="N286" i="16"/>
  <c r="N242" i="16"/>
  <c r="K1402" i="16"/>
  <c r="N651" i="16"/>
  <c r="N767" i="16"/>
  <c r="N280" i="16"/>
  <c r="K719" i="16"/>
  <c r="K242" i="16"/>
  <c r="Q715" i="16"/>
  <c r="N1287" i="16"/>
  <c r="N278" i="16"/>
  <c r="Q83" i="16"/>
  <c r="N1087" i="16"/>
  <c r="Q846" i="16"/>
  <c r="N224" i="16"/>
  <c r="N318" i="16"/>
  <c r="N319" i="16"/>
  <c r="N844" i="16"/>
  <c r="K597" i="16"/>
  <c r="K80" i="16"/>
  <c r="K701" i="16"/>
  <c r="K807" i="16"/>
  <c r="Q818" i="16"/>
  <c r="Q1038" i="16"/>
  <c r="Q804" i="16"/>
  <c r="N1192" i="16"/>
  <c r="Q467" i="16"/>
  <c r="Q354" i="16"/>
  <c r="N567" i="16"/>
  <c r="Q1037" i="16"/>
  <c r="N503" i="16"/>
  <c r="H503" i="16" s="1"/>
  <c r="K565" i="16"/>
  <c r="K1296" i="16"/>
  <c r="K892" i="16"/>
  <c r="K271" i="16"/>
  <c r="Q63" i="16"/>
  <c r="N23" i="16"/>
  <c r="K715" i="16"/>
  <c r="N804" i="16"/>
  <c r="K590" i="16"/>
  <c r="K804" i="16"/>
  <c r="K187" i="16"/>
  <c r="K845" i="16"/>
  <c r="Q460" i="16"/>
  <c r="N150" i="16"/>
  <c r="K651" i="16"/>
  <c r="N519" i="16"/>
  <c r="N572" i="16"/>
  <c r="N406" i="16"/>
  <c r="N267" i="16"/>
  <c r="N473" i="16"/>
  <c r="K885" i="16"/>
  <c r="N621" i="16"/>
  <c r="N650" i="16"/>
  <c r="N1199" i="16"/>
  <c r="N176" i="16"/>
  <c r="K747" i="16"/>
  <c r="N1300" i="16"/>
  <c r="K1041" i="16"/>
  <c r="Q234" i="16"/>
  <c r="N1033" i="16"/>
  <c r="N1291" i="16"/>
  <c r="Q1140" i="16"/>
  <c r="N449" i="16"/>
  <c r="Q511" i="16"/>
  <c r="N443" i="16"/>
  <c r="Q1041" i="16"/>
  <c r="N714" i="16"/>
  <c r="N565" i="16"/>
  <c r="N550" i="16"/>
  <c r="N1296" i="16"/>
  <c r="N123" i="16"/>
  <c r="K964" i="16"/>
  <c r="N892" i="16"/>
  <c r="N910" i="16"/>
  <c r="K1139" i="16"/>
  <c r="K201" i="16"/>
  <c r="Q1192" i="16"/>
  <c r="K929" i="16"/>
  <c r="K1078" i="16"/>
  <c r="Q278" i="16"/>
  <c r="K91" i="16"/>
  <c r="Q567" i="16"/>
  <c r="K520" i="16"/>
  <c r="Q1087" i="16"/>
  <c r="K1040" i="16"/>
  <c r="Q884" i="16"/>
  <c r="K297" i="16"/>
  <c r="Q1408" i="16"/>
  <c r="K137" i="16"/>
  <c r="Q378" i="16"/>
  <c r="K1035" i="16"/>
  <c r="Q306" i="16"/>
  <c r="K1422" i="16"/>
  <c r="Q1200" i="16"/>
  <c r="Q1033" i="16"/>
  <c r="K1407" i="16"/>
  <c r="Q449" i="16"/>
  <c r="Q443" i="16"/>
  <c r="N1077" i="16"/>
  <c r="N381" i="16"/>
  <c r="H381" i="16" s="1"/>
  <c r="N908" i="16"/>
  <c r="K865" i="16"/>
  <c r="K566" i="16"/>
  <c r="K1141" i="16"/>
  <c r="K388" i="16"/>
  <c r="K731" i="16"/>
  <c r="N630" i="16"/>
  <c r="K103" i="16"/>
  <c r="N933" i="16"/>
  <c r="Q844" i="16"/>
  <c r="K527" i="16"/>
  <c r="Q716" i="16"/>
  <c r="Q187" i="16"/>
  <c r="Q845" i="16"/>
  <c r="Q805" i="16"/>
  <c r="P108" i="40"/>
  <c r="P81" i="40"/>
  <c r="H68" i="40"/>
  <c r="M68" i="40" s="1"/>
  <c r="S64" i="40"/>
  <c r="S108" i="40"/>
  <c r="S81" i="40"/>
  <c r="N71" i="40"/>
  <c r="J108" i="40"/>
  <c r="S94" i="40"/>
  <c r="S78" i="40"/>
  <c r="R94" i="40"/>
  <c r="R107" i="40"/>
  <c r="R78" i="40"/>
  <c r="J94" i="40"/>
  <c r="S86" i="40"/>
  <c r="P66" i="40"/>
  <c r="P70" i="40"/>
  <c r="R96" i="40"/>
  <c r="J100" i="40"/>
  <c r="M100" i="40"/>
  <c r="N95" i="40"/>
  <c r="R74" i="40"/>
  <c r="M88" i="40"/>
  <c r="S97" i="40"/>
  <c r="M80" i="40"/>
  <c r="P84" i="40"/>
  <c r="H109" i="40"/>
  <c r="S109" i="40" s="1"/>
  <c r="P88" i="40"/>
  <c r="J105" i="40"/>
  <c r="S80" i="40"/>
  <c r="M82" i="40"/>
  <c r="S84" i="40"/>
  <c r="P100" i="40"/>
  <c r="M105" i="40"/>
  <c r="M75" i="40"/>
  <c r="R84" i="40"/>
  <c r="J89" i="40"/>
  <c r="R80" i="40"/>
  <c r="P75" i="40"/>
  <c r="M107" i="40"/>
  <c r="M89" i="40"/>
  <c r="J68" i="40"/>
  <c r="J80" i="40"/>
  <c r="S75" i="40"/>
  <c r="Q103" i="40"/>
  <c r="H103" i="40" s="1"/>
  <c r="P103" i="40" s="1"/>
  <c r="M64" i="40"/>
  <c r="J86" i="40"/>
  <c r="S89" i="40"/>
  <c r="J70" i="40"/>
  <c r="R82" i="40"/>
  <c r="N77" i="40"/>
  <c r="Q77" i="40"/>
  <c r="K71" i="40"/>
  <c r="M86" i="40"/>
  <c r="P107" i="40"/>
  <c r="M108" i="40"/>
  <c r="S70" i="40"/>
  <c r="J96" i="40"/>
  <c r="Q71" i="40"/>
  <c r="P86" i="40"/>
  <c r="S107" i="40"/>
  <c r="S102" i="40"/>
  <c r="P68" i="40"/>
  <c r="R70" i="40"/>
  <c r="M96" i="40"/>
  <c r="P69" i="40"/>
  <c r="Q79" i="40"/>
  <c r="H79" i="40" s="1"/>
  <c r="K87" i="40"/>
  <c r="R102" i="40"/>
  <c r="S69" i="40"/>
  <c r="H93" i="40"/>
  <c r="Q87" i="40"/>
  <c r="R64" i="40"/>
  <c r="J102" i="40"/>
  <c r="M97" i="40"/>
  <c r="P82" i="40"/>
  <c r="R69" i="40"/>
  <c r="Q95" i="40"/>
  <c r="J64" i="40"/>
  <c r="M102" i="40"/>
  <c r="J69" i="40"/>
  <c r="Q111" i="40"/>
  <c r="H111" i="40" s="1"/>
  <c r="N87" i="40"/>
  <c r="S113" i="40"/>
  <c r="P113" i="40"/>
  <c r="M113" i="40"/>
  <c r="J113" i="40"/>
  <c r="R113" i="40"/>
  <c r="J91" i="40"/>
  <c r="R91" i="40"/>
  <c r="M91" i="40"/>
  <c r="S91" i="40"/>
  <c r="P91" i="40"/>
  <c r="J99" i="40"/>
  <c r="R99" i="40"/>
  <c r="S99" i="40"/>
  <c r="P99" i="40"/>
  <c r="M99" i="40"/>
  <c r="J90" i="40"/>
  <c r="R90" i="40"/>
  <c r="S90" i="40"/>
  <c r="P90" i="40"/>
  <c r="M90" i="40"/>
  <c r="J98" i="40"/>
  <c r="R98" i="40"/>
  <c r="S98" i="40"/>
  <c r="P98" i="40"/>
  <c r="M98" i="40"/>
  <c r="J83" i="40"/>
  <c r="R83" i="40"/>
  <c r="S83" i="40"/>
  <c r="P83" i="40"/>
  <c r="M83" i="40"/>
  <c r="J67" i="40"/>
  <c r="R67" i="40"/>
  <c r="S67" i="40"/>
  <c r="P67" i="40"/>
  <c r="M67" i="40"/>
  <c r="M101" i="40"/>
  <c r="J101" i="40"/>
  <c r="R101" i="40"/>
  <c r="S101" i="40"/>
  <c r="P101" i="40"/>
  <c r="M85" i="40"/>
  <c r="J106" i="40"/>
  <c r="R106" i="40"/>
  <c r="S106" i="40"/>
  <c r="P106" i="40"/>
  <c r="M106" i="40"/>
  <c r="S112" i="40"/>
  <c r="P112" i="40"/>
  <c r="M112" i="40"/>
  <c r="J112" i="40"/>
  <c r="R112" i="40"/>
  <c r="K280" i="16"/>
  <c r="Q865" i="16"/>
  <c r="Q566" i="16"/>
  <c r="Q1141" i="16"/>
  <c r="Q388" i="16"/>
  <c r="Q731" i="16"/>
  <c r="N649" i="16"/>
  <c r="N1406" i="16"/>
  <c r="N492" i="16"/>
  <c r="N886" i="16"/>
  <c r="K1295" i="16"/>
  <c r="N965" i="16"/>
  <c r="K457" i="16"/>
  <c r="K1039" i="16"/>
  <c r="K806" i="16"/>
  <c r="K766" i="16"/>
  <c r="N1198" i="16"/>
  <c r="K1142" i="16"/>
  <c r="N493" i="16"/>
  <c r="N768" i="16"/>
  <c r="N716" i="16"/>
  <c r="Q1289" i="16"/>
  <c r="Q246" i="16"/>
  <c r="Q447" i="16"/>
  <c r="Q228" i="16"/>
  <c r="Q742" i="16"/>
  <c r="N327" i="16"/>
  <c r="Q590" i="16"/>
  <c r="N658" i="16"/>
  <c r="K928" i="16"/>
  <c r="Q1407" i="16"/>
  <c r="K788" i="16"/>
  <c r="K157" i="16"/>
  <c r="K821" i="16"/>
  <c r="N1289" i="16"/>
  <c r="K558" i="16"/>
  <c r="N1083" i="16"/>
  <c r="N246" i="16"/>
  <c r="K827" i="16"/>
  <c r="N339" i="16"/>
  <c r="N447" i="16"/>
  <c r="K38" i="16"/>
  <c r="K439" i="16"/>
  <c r="Q1285" i="16"/>
  <c r="N228" i="16"/>
  <c r="Q717" i="16"/>
  <c r="N742" i="16"/>
  <c r="K968" i="16"/>
  <c r="N885" i="16"/>
  <c r="K1289" i="16"/>
  <c r="Q1083" i="16"/>
  <c r="K246" i="16"/>
  <c r="Q339" i="16"/>
  <c r="K447" i="16"/>
  <c r="Q997" i="16"/>
  <c r="Q304" i="16"/>
  <c r="N1137" i="16"/>
  <c r="N581" i="16"/>
  <c r="N396" i="16"/>
  <c r="N1082" i="16"/>
  <c r="Q621" i="16"/>
  <c r="N297" i="16"/>
  <c r="K905" i="16"/>
  <c r="Q650" i="16"/>
  <c r="N137" i="16"/>
  <c r="K1080" i="16"/>
  <c r="Q1199" i="16"/>
  <c r="N1035" i="16"/>
  <c r="K198" i="16"/>
  <c r="Q176" i="16"/>
  <c r="N747" i="16"/>
  <c r="K932" i="16"/>
  <c r="Q1300" i="16"/>
  <c r="N1422" i="16"/>
  <c r="K909" i="16"/>
  <c r="Q885" i="16"/>
  <c r="K1083" i="16"/>
  <c r="K339" i="16"/>
  <c r="N717" i="16"/>
  <c r="Q1409" i="16"/>
  <c r="Q1294" i="16"/>
  <c r="Q175" i="16"/>
  <c r="H175" i="16" s="1"/>
  <c r="Q766" i="16"/>
  <c r="Q1142" i="16"/>
  <c r="K866" i="16"/>
  <c r="Q1034" i="16"/>
  <c r="K1197" i="16"/>
  <c r="K931" i="16"/>
  <c r="N598" i="16"/>
  <c r="K1088" i="16"/>
  <c r="K753" i="16"/>
  <c r="K969" i="16"/>
  <c r="K568" i="16"/>
  <c r="N1293" i="16"/>
  <c r="Q150" i="16"/>
  <c r="K581" i="16"/>
  <c r="K1192" i="16"/>
  <c r="Q668" i="16"/>
  <c r="N467" i="16"/>
  <c r="K1287" i="16"/>
  <c r="Q887" i="16"/>
  <c r="N354" i="16"/>
  <c r="K278" i="16"/>
  <c r="H278" i="16" s="1"/>
  <c r="Q888" i="16"/>
  <c r="N83" i="16"/>
  <c r="K567" i="16"/>
  <c r="H567" i="16" s="1"/>
  <c r="Q582" i="16"/>
  <c r="N1037" i="16"/>
  <c r="K1087" i="16"/>
  <c r="Q828" i="16"/>
  <c r="N846" i="16"/>
  <c r="Q564" i="16"/>
  <c r="K224" i="16"/>
  <c r="K1137" i="16"/>
  <c r="K318" i="16"/>
  <c r="K1200" i="16"/>
  <c r="K844" i="16"/>
  <c r="N597" i="16"/>
  <c r="H597" i="16" s="1"/>
  <c r="N80" i="16"/>
  <c r="N701" i="16"/>
  <c r="N807" i="16"/>
  <c r="K884" i="16"/>
  <c r="N766" i="16"/>
  <c r="K1408" i="16"/>
  <c r="Q1198" i="16"/>
  <c r="N818" i="16"/>
  <c r="K378" i="16"/>
  <c r="N1142" i="16"/>
  <c r="N306" i="16"/>
  <c r="Q493" i="16"/>
  <c r="N1038" i="16"/>
  <c r="Q768" i="16"/>
  <c r="N1090" i="16"/>
  <c r="Q122" i="16"/>
  <c r="N234" i="16"/>
  <c r="K1033" i="16"/>
  <c r="Q693" i="16"/>
  <c r="Q112" i="16"/>
  <c r="N1140" i="16"/>
  <c r="K449" i="16"/>
  <c r="Q674" i="16"/>
  <c r="N511" i="16"/>
  <c r="K443" i="16"/>
  <c r="K791" i="16"/>
  <c r="N1041" i="16"/>
  <c r="N891" i="16"/>
  <c r="K313" i="16"/>
  <c r="K997" i="16"/>
  <c r="K789" i="16"/>
  <c r="N257" i="16"/>
  <c r="K304" i="16"/>
  <c r="Q755" i="16"/>
  <c r="K891" i="16"/>
  <c r="K1293" i="16"/>
  <c r="K1294" i="16"/>
  <c r="K633" i="16"/>
  <c r="Q327" i="16"/>
  <c r="Q658" i="16"/>
  <c r="Q102" i="16"/>
  <c r="Q966" i="16"/>
  <c r="N820" i="16"/>
  <c r="N718" i="16"/>
  <c r="Q1081" i="16"/>
  <c r="Q23" i="16"/>
  <c r="N715" i="16"/>
  <c r="Q1421" i="16"/>
  <c r="M1421" i="16"/>
  <c r="Q1032" i="16"/>
  <c r="N865" i="16"/>
  <c r="K668" i="16"/>
  <c r="Q1196" i="16"/>
  <c r="N566" i="16"/>
  <c r="K887" i="16"/>
  <c r="Q1201" i="16"/>
  <c r="N1141" i="16"/>
  <c r="K888" i="16"/>
  <c r="Q205" i="16"/>
  <c r="N388" i="16"/>
  <c r="K582" i="16"/>
  <c r="Q1042" i="16"/>
  <c r="N731" i="16"/>
  <c r="K828" i="16"/>
  <c r="Q724" i="16"/>
  <c r="K1198" i="16"/>
  <c r="K493" i="16"/>
  <c r="K768" i="16"/>
  <c r="Q542" i="16"/>
  <c r="N928" i="16"/>
  <c r="K234" i="16"/>
  <c r="N788" i="16"/>
  <c r="Q94" i="16"/>
  <c r="N157" i="16"/>
  <c r="K1140" i="16"/>
  <c r="Q155" i="16"/>
  <c r="N966" i="16"/>
  <c r="K511" i="16"/>
  <c r="N821" i="16"/>
  <c r="N791" i="16"/>
  <c r="Q893" i="16"/>
  <c r="N1194" i="16"/>
  <c r="K714" i="16"/>
  <c r="N193" i="16"/>
  <c r="Q565" i="16"/>
  <c r="K550" i="16"/>
  <c r="K496" i="16"/>
  <c r="N802" i="16"/>
  <c r="Q1296" i="16"/>
  <c r="K123" i="16"/>
  <c r="N868" i="16"/>
  <c r="Q820" i="16"/>
  <c r="K718" i="16"/>
  <c r="K220" i="16"/>
  <c r="N1423" i="16"/>
  <c r="Q892" i="16"/>
  <c r="K910" i="16"/>
  <c r="K1412" i="16"/>
  <c r="K294" i="16"/>
  <c r="H294" i="16" s="1"/>
  <c r="K257" i="16"/>
  <c r="K755" i="16"/>
  <c r="Q801" i="16"/>
  <c r="N1081" i="16"/>
  <c r="K327" i="16"/>
  <c r="Q1203" i="16"/>
  <c r="N590" i="16"/>
  <c r="K658" i="16"/>
  <c r="N1086" i="16"/>
  <c r="K1043" i="16"/>
  <c r="K1082" i="16"/>
  <c r="N1032" i="16"/>
  <c r="N1196" i="16"/>
  <c r="N1201" i="16"/>
  <c r="N205" i="16"/>
  <c r="N1042" i="16"/>
  <c r="Q707" i="16"/>
  <c r="N102" i="16"/>
  <c r="N707" i="16"/>
  <c r="N1290" i="16"/>
  <c r="N963" i="16"/>
  <c r="N387" i="16"/>
  <c r="N564" i="16"/>
  <c r="N1421" i="16"/>
  <c r="N724" i="16"/>
  <c r="N542" i="16"/>
  <c r="Q673" i="16"/>
  <c r="N94" i="16"/>
  <c r="Q359" i="16"/>
  <c r="N155" i="16"/>
  <c r="K966" i="16"/>
  <c r="K893" i="16"/>
  <c r="N103" i="16"/>
  <c r="Q558" i="16"/>
  <c r="Q827" i="16"/>
  <c r="Q802" i="16"/>
  <c r="Q38" i="16"/>
  <c r="Q439" i="16"/>
  <c r="Q1082" i="16"/>
  <c r="Q962" i="16"/>
  <c r="N631" i="16"/>
  <c r="K843" i="16"/>
  <c r="K1405" i="16"/>
  <c r="Q50" i="16"/>
  <c r="N1079" i="16"/>
  <c r="K1195" i="16"/>
  <c r="Q1084" i="16"/>
  <c r="N819" i="16"/>
  <c r="K1417" i="16"/>
  <c r="K300" i="16"/>
  <c r="Q146" i="16"/>
  <c r="N1143" i="16"/>
  <c r="K622" i="16"/>
  <c r="Q754" i="16"/>
  <c r="Q1292" i="16"/>
  <c r="K396" i="16"/>
  <c r="K1032" i="16"/>
  <c r="K1196" i="16"/>
  <c r="K1201" i="16"/>
  <c r="K205" i="16"/>
  <c r="K1042" i="16"/>
  <c r="Q1290" i="16"/>
  <c r="K102" i="16"/>
  <c r="K707" i="16"/>
  <c r="K1290" i="16"/>
  <c r="K963" i="16"/>
  <c r="K387" i="16"/>
  <c r="K564" i="16"/>
  <c r="K1421" i="16"/>
  <c r="K724" i="16"/>
  <c r="N527" i="16"/>
  <c r="Q297" i="16"/>
  <c r="N905" i="16"/>
  <c r="K752" i="16"/>
  <c r="Q137" i="16"/>
  <c r="K867" i="16"/>
  <c r="Q1035" i="16"/>
  <c r="N198" i="16"/>
  <c r="K194" i="16"/>
  <c r="N932" i="16"/>
  <c r="K790" i="16"/>
  <c r="Q1422" i="16"/>
  <c r="N909" i="16"/>
  <c r="K1089" i="16"/>
  <c r="K542" i="16"/>
  <c r="K1288" i="16"/>
  <c r="N673" i="16"/>
  <c r="K94" i="16"/>
  <c r="N359" i="16"/>
  <c r="K155" i="16"/>
  <c r="N893" i="16"/>
  <c r="N684" i="16"/>
  <c r="K470" i="16"/>
  <c r="K415" i="16"/>
  <c r="N803" i="16"/>
  <c r="K1298" i="16"/>
  <c r="K908" i="16"/>
  <c r="K998" i="16"/>
  <c r="N968" i="16"/>
  <c r="K371" i="16"/>
  <c r="Q526" i="16"/>
  <c r="N962" i="16"/>
  <c r="K631" i="16"/>
  <c r="N50" i="16"/>
  <c r="K1079" i="16"/>
  <c r="N1084" i="16"/>
  <c r="K819" i="16"/>
  <c r="N146" i="16"/>
  <c r="K1143" i="16"/>
  <c r="K472" i="16"/>
  <c r="Q633" i="16"/>
  <c r="N754" i="16"/>
  <c r="K1424" i="16"/>
  <c r="Q708" i="16"/>
  <c r="N1205" i="16"/>
  <c r="K673" i="16"/>
  <c r="K359" i="16"/>
  <c r="K1206" i="16"/>
  <c r="K630" i="16"/>
  <c r="K933" i="16"/>
  <c r="K684" i="16"/>
  <c r="K803" i="16"/>
  <c r="K805" i="16"/>
  <c r="K286" i="16"/>
  <c r="K708" i="16"/>
  <c r="K1205" i="16"/>
  <c r="J1204" i="16"/>
  <c r="M1204" i="16"/>
  <c r="P1204" i="16"/>
  <c r="S1204" i="16"/>
  <c r="R1204" i="16"/>
  <c r="J769" i="16"/>
  <c r="M769" i="16"/>
  <c r="P769" i="16"/>
  <c r="S769" i="16"/>
  <c r="R769" i="16"/>
  <c r="M826" i="16"/>
  <c r="J826" i="16"/>
  <c r="R826" i="16"/>
  <c r="P826" i="16"/>
  <c r="S826" i="16"/>
  <c r="J1414" i="16"/>
  <c r="M1414" i="16"/>
  <c r="P1414" i="16"/>
  <c r="S1414" i="16"/>
  <c r="R1414" i="16"/>
  <c r="J1419" i="16"/>
  <c r="M1419" i="16"/>
  <c r="P1419" i="16"/>
  <c r="R1419" i="16"/>
  <c r="S1419" i="16"/>
  <c r="N640" i="16"/>
  <c r="K967" i="16"/>
  <c r="J1424" i="16"/>
  <c r="P1424" i="16"/>
  <c r="M1424" i="16"/>
  <c r="S1424" i="16"/>
  <c r="R1424" i="16"/>
  <c r="J1203" i="16"/>
  <c r="P1203" i="16"/>
  <c r="R1203" i="16"/>
  <c r="M1203" i="16"/>
  <c r="S1203" i="16"/>
  <c r="Q807" i="16"/>
  <c r="Q132" i="16"/>
  <c r="Q457" i="16"/>
  <c r="J740" i="16"/>
  <c r="R740" i="16"/>
  <c r="M740" i="16"/>
  <c r="P740" i="16"/>
  <c r="S740" i="16"/>
  <c r="M1202" i="16"/>
  <c r="J1202" i="16"/>
  <c r="P1202" i="16"/>
  <c r="S1202" i="16"/>
  <c r="R1202" i="16"/>
  <c r="J867" i="16"/>
  <c r="M867" i="16"/>
  <c r="P867" i="16"/>
  <c r="S867" i="16"/>
  <c r="R867" i="16"/>
  <c r="J741" i="16"/>
  <c r="P741" i="16"/>
  <c r="S741" i="16"/>
  <c r="M741" i="16"/>
  <c r="R741" i="16"/>
  <c r="J1297" i="16"/>
  <c r="M1297" i="16"/>
  <c r="R1297" i="16"/>
  <c r="P1297" i="16"/>
  <c r="S1297" i="16"/>
  <c r="J967" i="16"/>
  <c r="P967" i="16"/>
  <c r="M967" i="16"/>
  <c r="S967" i="16"/>
  <c r="R967" i="16"/>
  <c r="J1286" i="16"/>
  <c r="M1286" i="16"/>
  <c r="P1286" i="16"/>
  <c r="S1286" i="16"/>
  <c r="R1286" i="16"/>
  <c r="Q492" i="16"/>
  <c r="J751" i="16"/>
  <c r="M751" i="16"/>
  <c r="R751" i="16"/>
  <c r="S751" i="16"/>
  <c r="P751" i="16"/>
  <c r="K1086" i="16"/>
  <c r="Q911" i="16"/>
  <c r="Q1137" i="16"/>
  <c r="K1413" i="16"/>
  <c r="Q868" i="16"/>
  <c r="Q1423" i="16"/>
  <c r="J910" i="16"/>
  <c r="M910" i="16"/>
  <c r="S910" i="16"/>
  <c r="R910" i="16"/>
  <c r="P910" i="16"/>
  <c r="J998" i="16"/>
  <c r="M998" i="16"/>
  <c r="P998" i="16"/>
  <c r="S998" i="16"/>
  <c r="R998" i="16"/>
  <c r="K962" i="16"/>
  <c r="J1405" i="16"/>
  <c r="M1405" i="16"/>
  <c r="P1405" i="16"/>
  <c r="S1405" i="16"/>
  <c r="R1405" i="16"/>
  <c r="K132" i="16"/>
  <c r="J1413" i="16"/>
  <c r="M1413" i="16"/>
  <c r="R1413" i="16"/>
  <c r="P1413" i="16"/>
  <c r="S1413" i="16"/>
  <c r="J1139" i="16"/>
  <c r="M1139" i="16"/>
  <c r="P1139" i="16"/>
  <c r="R1139" i="16"/>
  <c r="S1139" i="16"/>
  <c r="J999" i="16"/>
  <c r="M999" i="16"/>
  <c r="P999" i="16"/>
  <c r="R999" i="16"/>
  <c r="S999" i="16"/>
  <c r="J1036" i="16"/>
  <c r="M1036" i="16"/>
  <c r="P1036" i="16"/>
  <c r="R1036" i="16"/>
  <c r="S1036" i="16"/>
  <c r="J890" i="16"/>
  <c r="M890" i="16"/>
  <c r="P890" i="16"/>
  <c r="S890" i="16"/>
  <c r="R890" i="16"/>
  <c r="J929" i="16"/>
  <c r="M929" i="16"/>
  <c r="P929" i="16"/>
  <c r="R929" i="16"/>
  <c r="S929" i="16"/>
  <c r="K471" i="16"/>
  <c r="K1036" i="16"/>
  <c r="M1200" i="16"/>
  <c r="P1200" i="16"/>
  <c r="R1200" i="16"/>
  <c r="J1200" i="16"/>
  <c r="S1200" i="16"/>
  <c r="J701" i="16"/>
  <c r="M701" i="16"/>
  <c r="S701" i="16"/>
  <c r="P701" i="16"/>
  <c r="R701" i="16"/>
  <c r="M932" i="16"/>
  <c r="J932" i="16"/>
  <c r="P932" i="16"/>
  <c r="S932" i="16"/>
  <c r="R932" i="16"/>
  <c r="J909" i="16"/>
  <c r="M909" i="16"/>
  <c r="R909" i="16"/>
  <c r="P909" i="16"/>
  <c r="S909" i="16"/>
  <c r="N1411" i="16"/>
  <c r="J866" i="16"/>
  <c r="M866" i="16"/>
  <c r="P866" i="16"/>
  <c r="S866" i="16"/>
  <c r="R866" i="16"/>
  <c r="J1034" i="16"/>
  <c r="M1034" i="16"/>
  <c r="P1034" i="16"/>
  <c r="S1034" i="16"/>
  <c r="R1034" i="16"/>
  <c r="M1197" i="16"/>
  <c r="J1197" i="16"/>
  <c r="R1197" i="16"/>
  <c r="P1197" i="16"/>
  <c r="S1197" i="16"/>
  <c r="J931" i="16"/>
  <c r="M931" i="16"/>
  <c r="P931" i="16"/>
  <c r="R931" i="16"/>
  <c r="S931" i="16"/>
  <c r="J1088" i="16"/>
  <c r="M1088" i="16"/>
  <c r="P1088" i="16"/>
  <c r="S1088" i="16"/>
  <c r="R1088" i="16"/>
  <c r="K1194" i="16"/>
  <c r="K1404" i="16"/>
  <c r="Q193" i="16"/>
  <c r="J964" i="16"/>
  <c r="M964" i="16"/>
  <c r="P964" i="16"/>
  <c r="R964" i="16"/>
  <c r="S964" i="16"/>
  <c r="K820" i="16"/>
  <c r="K1285" i="16"/>
  <c r="K228" i="16"/>
  <c r="H228" i="16" s="1"/>
  <c r="K717" i="16"/>
  <c r="J1298" i="16"/>
  <c r="P1298" i="16"/>
  <c r="M1298" i="16"/>
  <c r="S1298" i="16"/>
  <c r="R1298" i="16"/>
  <c r="K742" i="16"/>
  <c r="J908" i="16"/>
  <c r="M908" i="16"/>
  <c r="P908" i="16"/>
  <c r="R908" i="16"/>
  <c r="S908" i="16"/>
  <c r="J968" i="16"/>
  <c r="M968" i="16"/>
  <c r="P968" i="16"/>
  <c r="R968" i="16"/>
  <c r="S968" i="16"/>
  <c r="Q142" i="16"/>
  <c r="Q886" i="16"/>
  <c r="K50" i="16"/>
  <c r="J1138" i="16"/>
  <c r="M1138" i="16"/>
  <c r="P1138" i="16"/>
  <c r="S1138" i="16"/>
  <c r="R1138" i="16"/>
  <c r="K1084" i="16"/>
  <c r="K146" i="16"/>
  <c r="H146" i="16" s="1"/>
  <c r="P146" i="16" s="1"/>
  <c r="J754" i="16"/>
  <c r="M754" i="16"/>
  <c r="P754" i="16"/>
  <c r="R754" i="16"/>
  <c r="S754" i="16"/>
  <c r="K640" i="16"/>
  <c r="J1402" i="16"/>
  <c r="M1402" i="16"/>
  <c r="P1402" i="16"/>
  <c r="R1402" i="16"/>
  <c r="S1402" i="16"/>
  <c r="N460" i="16"/>
  <c r="K150" i="16"/>
  <c r="H150" i="16" s="1"/>
  <c r="R150" i="16" s="1"/>
  <c r="J767" i="16"/>
  <c r="M767" i="16"/>
  <c r="P767" i="16"/>
  <c r="R767" i="16"/>
  <c r="S767" i="16"/>
  <c r="J1192" i="16"/>
  <c r="M1192" i="16"/>
  <c r="P1192" i="16"/>
  <c r="S1192" i="16"/>
  <c r="R1192" i="16"/>
  <c r="N668" i="16"/>
  <c r="K467" i="16"/>
  <c r="J1287" i="16"/>
  <c r="M1287" i="16"/>
  <c r="P1287" i="16"/>
  <c r="S1287" i="16"/>
  <c r="R1287" i="16"/>
  <c r="N887" i="16"/>
  <c r="K354" i="16"/>
  <c r="H354" i="16" s="1"/>
  <c r="J354" i="16" s="1"/>
  <c r="N888" i="16"/>
  <c r="K83" i="16"/>
  <c r="N582" i="16"/>
  <c r="K1037" i="16"/>
  <c r="J1087" i="16"/>
  <c r="M1087" i="16"/>
  <c r="P1087" i="16"/>
  <c r="S1087" i="16"/>
  <c r="R1087" i="16"/>
  <c r="N828" i="16"/>
  <c r="K846" i="16"/>
  <c r="K649" i="16"/>
  <c r="K1406" i="16"/>
  <c r="K492" i="16"/>
  <c r="K886" i="16"/>
  <c r="N1295" i="16"/>
  <c r="K907" i="16"/>
  <c r="J844" i="16"/>
  <c r="M844" i="16"/>
  <c r="P844" i="16"/>
  <c r="R844" i="16"/>
  <c r="S844" i="16"/>
  <c r="K965" i="16"/>
  <c r="N457" i="16"/>
  <c r="N1039" i="16"/>
  <c r="N806" i="16"/>
  <c r="N884" i="16"/>
  <c r="K621" i="16"/>
  <c r="N1408" i="16"/>
  <c r="K650" i="16"/>
  <c r="N378" i="16"/>
  <c r="K1199" i="16"/>
  <c r="J1035" i="16"/>
  <c r="M1035" i="16"/>
  <c r="R1035" i="16"/>
  <c r="P1035" i="16"/>
  <c r="S1035" i="16"/>
  <c r="K306" i="16"/>
  <c r="K176" i="16"/>
  <c r="H176" i="16" s="1"/>
  <c r="K1300" i="16"/>
  <c r="P1422" i="16"/>
  <c r="J1422" i="16"/>
  <c r="M1422" i="16"/>
  <c r="S1422" i="16"/>
  <c r="R1422" i="16"/>
  <c r="Q928" i="16"/>
  <c r="N122" i="16"/>
  <c r="J1033" i="16"/>
  <c r="M1033" i="16"/>
  <c r="P1033" i="16"/>
  <c r="S1033" i="16"/>
  <c r="R1033" i="16"/>
  <c r="Q788" i="16"/>
  <c r="N693" i="16"/>
  <c r="N1034" i="16"/>
  <c r="J1291" i="16"/>
  <c r="M1291" i="16"/>
  <c r="P1291" i="16"/>
  <c r="S1291" i="16"/>
  <c r="R1291" i="16"/>
  <c r="Q157" i="16"/>
  <c r="H157" i="16" s="1"/>
  <c r="P157" i="16" s="1"/>
  <c r="N112" i="16"/>
  <c r="J1140" i="16"/>
  <c r="M1140" i="16"/>
  <c r="P1140" i="16"/>
  <c r="S1140" i="16"/>
  <c r="R1140" i="16"/>
  <c r="N674" i="16"/>
  <c r="Q821" i="16"/>
  <c r="Q791" i="16"/>
  <c r="J1041" i="16"/>
  <c r="M1041" i="16"/>
  <c r="P1041" i="16"/>
  <c r="R1041" i="16"/>
  <c r="S1041" i="16"/>
  <c r="N845" i="16"/>
  <c r="Q630" i="16"/>
  <c r="H630" i="16" s="1"/>
  <c r="Q103" i="16"/>
  <c r="Q1194" i="16"/>
  <c r="J714" i="16"/>
  <c r="M714" i="16"/>
  <c r="P714" i="16"/>
  <c r="S714" i="16"/>
  <c r="R714" i="16"/>
  <c r="N558" i="16"/>
  <c r="H558" i="16" s="1"/>
  <c r="K193" i="16"/>
  <c r="N827" i="16"/>
  <c r="K802" i="16"/>
  <c r="J1296" i="16"/>
  <c r="M1296" i="16"/>
  <c r="P1296" i="16"/>
  <c r="R1296" i="16"/>
  <c r="S1296" i="16"/>
  <c r="N38" i="16"/>
  <c r="H38" i="16" s="1"/>
  <c r="J38" i="16" s="1"/>
  <c r="K868" i="16"/>
  <c r="Q933" i="16"/>
  <c r="N439" i="16"/>
  <c r="K1423" i="16"/>
  <c r="J892" i="16"/>
  <c r="M892" i="16"/>
  <c r="S892" i="16"/>
  <c r="P892" i="16"/>
  <c r="R892" i="16"/>
  <c r="J684" i="16"/>
  <c r="M684" i="16"/>
  <c r="R684" i="16"/>
  <c r="P684" i="16"/>
  <c r="S684" i="16"/>
  <c r="Q313" i="16"/>
  <c r="H313" i="16" s="1"/>
  <c r="K1410" i="16"/>
  <c r="N997" i="16"/>
  <c r="K716" i="16"/>
  <c r="J803" i="16"/>
  <c r="M803" i="16"/>
  <c r="P803" i="16"/>
  <c r="S803" i="16"/>
  <c r="R803" i="16"/>
  <c r="Q789" i="16"/>
  <c r="N187" i="16"/>
  <c r="N304" i="16"/>
  <c r="Q891" i="16"/>
  <c r="J805" i="16"/>
  <c r="M805" i="16"/>
  <c r="P805" i="16"/>
  <c r="R805" i="16"/>
  <c r="S805" i="16"/>
  <c r="Q907" i="16"/>
  <c r="Q1039" i="16"/>
  <c r="J843" i="16"/>
  <c r="M843" i="16"/>
  <c r="P843" i="16"/>
  <c r="S843" i="16"/>
  <c r="R843" i="16"/>
  <c r="Q826" i="16"/>
  <c r="J1195" i="16"/>
  <c r="M1195" i="16"/>
  <c r="P1195" i="16"/>
  <c r="S1195" i="16"/>
  <c r="R1195" i="16"/>
  <c r="Q504" i="16"/>
  <c r="J1417" i="16"/>
  <c r="M1417" i="16"/>
  <c r="P1417" i="16"/>
  <c r="R1417" i="16"/>
  <c r="S1417" i="16"/>
  <c r="Q1419" i="16"/>
  <c r="M1143" i="16"/>
  <c r="J1143" i="16"/>
  <c r="P1143" i="16"/>
  <c r="S1143" i="16"/>
  <c r="R1143" i="16"/>
  <c r="Q263" i="16"/>
  <c r="N719" i="16"/>
  <c r="K754" i="16"/>
  <c r="Q487" i="16"/>
  <c r="K460" i="16"/>
  <c r="H460" i="16" s="1"/>
  <c r="Q701" i="16"/>
  <c r="N708" i="16"/>
  <c r="J1086" i="16"/>
  <c r="M1086" i="16"/>
  <c r="P1086" i="16"/>
  <c r="S1086" i="16"/>
  <c r="R1086" i="16"/>
  <c r="K911" i="16"/>
  <c r="N63" i="16"/>
  <c r="H63" i="16" s="1"/>
  <c r="S63" i="16" s="1"/>
  <c r="K23" i="16"/>
  <c r="J1043" i="16"/>
  <c r="P1043" i="16"/>
  <c r="M1043" i="16"/>
  <c r="S1043" i="16"/>
  <c r="R1043" i="16"/>
  <c r="J1416" i="16"/>
  <c r="M1416" i="16"/>
  <c r="P1416" i="16"/>
  <c r="R1416" i="16"/>
  <c r="S1416" i="16"/>
  <c r="J906" i="16"/>
  <c r="M906" i="16"/>
  <c r="R906" i="16"/>
  <c r="S906" i="16"/>
  <c r="P906" i="16"/>
  <c r="J1418" i="16"/>
  <c r="M1418" i="16"/>
  <c r="P1418" i="16"/>
  <c r="S1418" i="16"/>
  <c r="R1418" i="16"/>
  <c r="J1193" i="16"/>
  <c r="P1193" i="16"/>
  <c r="M1193" i="16"/>
  <c r="S1193" i="16"/>
  <c r="R1193" i="16"/>
  <c r="J1085" i="16"/>
  <c r="M1085" i="16"/>
  <c r="P1085" i="16"/>
  <c r="R1085" i="16"/>
  <c r="S1085" i="16"/>
  <c r="H224" i="16"/>
  <c r="J1089" i="16"/>
  <c r="M1089" i="16"/>
  <c r="R1089" i="16"/>
  <c r="P1089" i="16"/>
  <c r="S1089" i="16"/>
  <c r="J753" i="16"/>
  <c r="M753" i="16"/>
  <c r="P753" i="16"/>
  <c r="R753" i="16"/>
  <c r="S753" i="16"/>
  <c r="J1037" i="16"/>
  <c r="M1037" i="16"/>
  <c r="P1037" i="16"/>
  <c r="S1037" i="16"/>
  <c r="R1037" i="16"/>
  <c r="J846" i="16"/>
  <c r="M846" i="16"/>
  <c r="R846" i="16"/>
  <c r="P846" i="16"/>
  <c r="S846" i="16"/>
  <c r="J693" i="16"/>
  <c r="M693" i="16"/>
  <c r="P693" i="16"/>
  <c r="R693" i="16"/>
  <c r="S693" i="16"/>
  <c r="Q1420" i="16"/>
  <c r="J718" i="16"/>
  <c r="M718" i="16"/>
  <c r="P718" i="16"/>
  <c r="R718" i="16"/>
  <c r="S718" i="16"/>
  <c r="Q1085" i="16"/>
  <c r="Q318" i="16"/>
  <c r="Q667" i="16"/>
  <c r="N826" i="16"/>
  <c r="J1079" i="16"/>
  <c r="M1079" i="16"/>
  <c r="P1079" i="16"/>
  <c r="S1079" i="16"/>
  <c r="R1079" i="16"/>
  <c r="N504" i="16"/>
  <c r="J1084" i="16"/>
  <c r="M1084" i="16"/>
  <c r="P1084" i="16"/>
  <c r="S1084" i="16"/>
  <c r="R1084" i="16"/>
  <c r="J819" i="16"/>
  <c r="M819" i="16"/>
  <c r="P819" i="16"/>
  <c r="S819" i="16"/>
  <c r="R819" i="16"/>
  <c r="Q1297" i="16"/>
  <c r="N1419" i="16"/>
  <c r="Q596" i="16"/>
  <c r="N263" i="16"/>
  <c r="Q999" i="16"/>
  <c r="J911" i="16"/>
  <c r="M911" i="16"/>
  <c r="P911" i="16"/>
  <c r="R911" i="16"/>
  <c r="S911" i="16"/>
  <c r="J715" i="16"/>
  <c r="P715" i="16"/>
  <c r="R715" i="16"/>
  <c r="M715" i="16"/>
  <c r="S715" i="16"/>
  <c r="Q183" i="16"/>
  <c r="J804" i="16"/>
  <c r="M804" i="16"/>
  <c r="R804" i="16"/>
  <c r="P804" i="16"/>
  <c r="S804" i="16"/>
  <c r="J1301" i="16"/>
  <c r="M1301" i="16"/>
  <c r="P1301" i="16"/>
  <c r="S1301" i="16"/>
  <c r="R1301" i="16"/>
  <c r="J792" i="16"/>
  <c r="M792" i="16"/>
  <c r="P792" i="16"/>
  <c r="R792" i="16"/>
  <c r="S792" i="16"/>
  <c r="J790" i="16"/>
  <c r="M790" i="16"/>
  <c r="R790" i="16"/>
  <c r="P790" i="16"/>
  <c r="S790" i="16"/>
  <c r="H319" i="16"/>
  <c r="J1406" i="16"/>
  <c r="M1406" i="16"/>
  <c r="P1406" i="16"/>
  <c r="S1406" i="16"/>
  <c r="R1406" i="16"/>
  <c r="N244" i="16"/>
  <c r="J965" i="16"/>
  <c r="M965" i="16"/>
  <c r="P965" i="16"/>
  <c r="R965" i="16"/>
  <c r="S965" i="16"/>
  <c r="J806" i="16"/>
  <c r="P806" i="16"/>
  <c r="R806" i="16"/>
  <c r="M806" i="16"/>
  <c r="S806" i="16"/>
  <c r="Q889" i="16"/>
  <c r="J1404" i="16"/>
  <c r="M1404" i="16"/>
  <c r="P1404" i="16"/>
  <c r="S1404" i="16"/>
  <c r="R1404" i="16"/>
  <c r="J820" i="16"/>
  <c r="M820" i="16"/>
  <c r="P820" i="16"/>
  <c r="S820" i="16"/>
  <c r="R820" i="16"/>
  <c r="N890" i="16"/>
  <c r="J717" i="16"/>
  <c r="M717" i="16"/>
  <c r="R717" i="16"/>
  <c r="P717" i="16"/>
  <c r="S717" i="16"/>
  <c r="J742" i="16"/>
  <c r="M742" i="16"/>
  <c r="R742" i="16"/>
  <c r="P742" i="16"/>
  <c r="S742" i="16"/>
  <c r="N906" i="16"/>
  <c r="N801" i="16"/>
  <c r="K1081" i="16"/>
  <c r="Q632" i="16"/>
  <c r="N1203" i="16"/>
  <c r="Q751" i="16"/>
  <c r="N864" i="16"/>
  <c r="J708" i="16"/>
  <c r="M708" i="16"/>
  <c r="P708" i="16"/>
  <c r="S708" i="16"/>
  <c r="R708" i="16"/>
  <c r="J1292" i="16"/>
  <c r="M1292" i="16"/>
  <c r="P1292" i="16"/>
  <c r="S1292" i="16"/>
  <c r="R1292" i="16"/>
  <c r="Q273" i="16"/>
  <c r="M1205" i="16"/>
  <c r="P1205" i="16"/>
  <c r="J1205" i="16"/>
  <c r="S1205" i="16"/>
  <c r="R1205" i="16"/>
  <c r="Q627" i="16"/>
  <c r="N183" i="16"/>
  <c r="J1144" i="16"/>
  <c r="M1144" i="16"/>
  <c r="P1144" i="16"/>
  <c r="R1144" i="16"/>
  <c r="S1144" i="16"/>
  <c r="J1403" i="16"/>
  <c r="M1403" i="16"/>
  <c r="P1403" i="16"/>
  <c r="S1403" i="16"/>
  <c r="R1403" i="16"/>
  <c r="J723" i="16"/>
  <c r="M723" i="16"/>
  <c r="P723" i="16"/>
  <c r="R723" i="16"/>
  <c r="S723" i="16"/>
  <c r="J1411" i="16"/>
  <c r="M1411" i="16"/>
  <c r="R1411" i="16"/>
  <c r="P1411" i="16"/>
  <c r="S1411" i="16"/>
  <c r="J752" i="16"/>
  <c r="M752" i="16"/>
  <c r="P752" i="16"/>
  <c r="S752" i="16"/>
  <c r="R752" i="16"/>
  <c r="K672" i="16"/>
  <c r="J969" i="16"/>
  <c r="M969" i="16"/>
  <c r="P969" i="16"/>
  <c r="S969" i="16"/>
  <c r="R969" i="16"/>
  <c r="J905" i="16"/>
  <c r="M905" i="16"/>
  <c r="P905" i="16"/>
  <c r="S905" i="16"/>
  <c r="R905" i="16"/>
  <c r="J1080" i="16"/>
  <c r="M1080" i="16"/>
  <c r="P1080" i="16"/>
  <c r="S1080" i="16"/>
  <c r="R1080" i="16"/>
  <c r="N1403" i="16"/>
  <c r="J907" i="16"/>
  <c r="M907" i="16"/>
  <c r="P907" i="16"/>
  <c r="R907" i="16"/>
  <c r="S907" i="16"/>
  <c r="K1034" i="16"/>
  <c r="Q648" i="16"/>
  <c r="J1194" i="16"/>
  <c r="P1194" i="16"/>
  <c r="M1194" i="16"/>
  <c r="S1194" i="16"/>
  <c r="R1194" i="16"/>
  <c r="J868" i="16"/>
  <c r="P868" i="16"/>
  <c r="M868" i="16"/>
  <c r="S868" i="16"/>
  <c r="R868" i="16"/>
  <c r="J962" i="16"/>
  <c r="M962" i="16"/>
  <c r="P962" i="16"/>
  <c r="S962" i="16"/>
  <c r="R962" i="16"/>
  <c r="Q571" i="16"/>
  <c r="J887" i="16"/>
  <c r="M887" i="16"/>
  <c r="P887" i="16"/>
  <c r="S887" i="16"/>
  <c r="R887" i="16"/>
  <c r="Q185" i="16"/>
  <c r="J828" i="16"/>
  <c r="M828" i="16"/>
  <c r="P828" i="16"/>
  <c r="S828" i="16"/>
  <c r="R828" i="16"/>
  <c r="K244" i="16"/>
  <c r="J1039" i="16"/>
  <c r="P1039" i="16"/>
  <c r="M1039" i="16"/>
  <c r="S1039" i="16"/>
  <c r="R1039" i="16"/>
  <c r="M884" i="16"/>
  <c r="P884" i="16"/>
  <c r="J884" i="16"/>
  <c r="S884" i="16"/>
  <c r="R884" i="16"/>
  <c r="J1408" i="16"/>
  <c r="M1408" i="16"/>
  <c r="P1408" i="16"/>
  <c r="R1408" i="16"/>
  <c r="S1408" i="16"/>
  <c r="Q607" i="16"/>
  <c r="Q578" i="16"/>
  <c r="K693" i="16"/>
  <c r="K674" i="16"/>
  <c r="H674" i="16" s="1"/>
  <c r="Q792" i="16"/>
  <c r="N648" i="16"/>
  <c r="M827" i="16"/>
  <c r="J827" i="16"/>
  <c r="P827" i="16"/>
  <c r="R827" i="16"/>
  <c r="S827" i="16"/>
  <c r="N723" i="16"/>
  <c r="N429" i="16"/>
  <c r="Q177" i="16"/>
  <c r="J1410" i="16"/>
  <c r="M1410" i="16"/>
  <c r="P1410" i="16"/>
  <c r="S1410" i="16"/>
  <c r="R1410" i="16"/>
  <c r="Q114" i="16"/>
  <c r="Q741" i="16"/>
  <c r="Q1204" i="16"/>
  <c r="J891" i="16"/>
  <c r="M891" i="16"/>
  <c r="P891" i="16"/>
  <c r="R891" i="16"/>
  <c r="S891" i="16"/>
  <c r="Q769" i="16"/>
  <c r="Q80" i="16"/>
  <c r="H80" i="16" s="1"/>
  <c r="N667" i="16"/>
  <c r="K504" i="16"/>
  <c r="Q300" i="16"/>
  <c r="K1419" i="16"/>
  <c r="Q622" i="16"/>
  <c r="K263" i="16"/>
  <c r="N741" i="16"/>
  <c r="Q929" i="16"/>
  <c r="Q1078" i="16"/>
  <c r="N185" i="16"/>
  <c r="J1141" i="16"/>
  <c r="M1141" i="16"/>
  <c r="P1141" i="16"/>
  <c r="S1141" i="16"/>
  <c r="R1141" i="16"/>
  <c r="N360" i="16"/>
  <c r="N599" i="16"/>
  <c r="J731" i="16"/>
  <c r="M731" i="16"/>
  <c r="P731" i="16"/>
  <c r="R731" i="16"/>
  <c r="S731" i="16"/>
  <c r="K1403" i="16"/>
  <c r="J707" i="16"/>
  <c r="R707" i="16"/>
  <c r="S707" i="16"/>
  <c r="M707" i="16"/>
  <c r="P707" i="16"/>
  <c r="K142" i="16"/>
  <c r="N171" i="16"/>
  <c r="P1421" i="16"/>
  <c r="S1421" i="16"/>
  <c r="R1421" i="16"/>
  <c r="N999" i="16"/>
  <c r="Q752" i="16"/>
  <c r="K906" i="16"/>
  <c r="Q867" i="16"/>
  <c r="Q194" i="16"/>
  <c r="K889" i="16"/>
  <c r="N607" i="16"/>
  <c r="J1038" i="16"/>
  <c r="M1038" i="16"/>
  <c r="P1038" i="16"/>
  <c r="R1038" i="16"/>
  <c r="S1038" i="16"/>
  <c r="Q1089" i="16"/>
  <c r="Q672" i="16"/>
  <c r="Q471" i="16"/>
  <c r="Q1036" i="16"/>
  <c r="Q512" i="16"/>
  <c r="K1420" i="16"/>
  <c r="J821" i="16"/>
  <c r="M821" i="16"/>
  <c r="P821" i="16"/>
  <c r="R821" i="16"/>
  <c r="S821" i="16"/>
  <c r="J791" i="16"/>
  <c r="M791" i="16"/>
  <c r="P791" i="16"/>
  <c r="S791" i="16"/>
  <c r="R791" i="16"/>
  <c r="Q1206" i="16"/>
  <c r="K792" i="16"/>
  <c r="K648" i="16"/>
  <c r="N753" i="16"/>
  <c r="Q496" i="16"/>
  <c r="Q740" i="16"/>
  <c r="Q964" i="16"/>
  <c r="Q723" i="16"/>
  <c r="Q429" i="16"/>
  <c r="K890" i="16"/>
  <c r="J933" i="16"/>
  <c r="M933" i="16"/>
  <c r="P933" i="16"/>
  <c r="S933" i="16"/>
  <c r="R933" i="16"/>
  <c r="Q969" i="16"/>
  <c r="Q568" i="16"/>
  <c r="N177" i="16"/>
  <c r="K1193" i="16"/>
  <c r="Q470" i="16"/>
  <c r="K1411" i="16"/>
  <c r="J997" i="16"/>
  <c r="M997" i="16"/>
  <c r="P997" i="16"/>
  <c r="S997" i="16"/>
  <c r="R997" i="16"/>
  <c r="N114" i="16"/>
  <c r="K1085" i="16"/>
  <c r="K741" i="16"/>
  <c r="J789" i="16"/>
  <c r="M789" i="16"/>
  <c r="P789" i="16"/>
  <c r="S789" i="16"/>
  <c r="R789" i="16"/>
  <c r="N1204" i="16"/>
  <c r="Q371" i="16"/>
  <c r="K769" i="16"/>
  <c r="Q1295" i="16"/>
  <c r="Q1202" i="16"/>
  <c r="Q1301" i="16"/>
  <c r="Q843" i="16"/>
  <c r="N1405" i="16"/>
  <c r="K667" i="16"/>
  <c r="J1077" i="16"/>
  <c r="P1077" i="16"/>
  <c r="M1077" i="16"/>
  <c r="S1077" i="16"/>
  <c r="R1077" i="16"/>
  <c r="Q1195" i="16"/>
  <c r="N1138" i="16"/>
  <c r="K1414" i="16"/>
  <c r="N300" i="16"/>
  <c r="K1297" i="16"/>
  <c r="Q472" i="16"/>
  <c r="N622" i="16"/>
  <c r="K596" i="16"/>
  <c r="Q967" i="16"/>
  <c r="N1424" i="16"/>
  <c r="N201" i="16"/>
  <c r="K487" i="16"/>
  <c r="Q1402" i="16"/>
  <c r="N1286" i="16"/>
  <c r="K801" i="16"/>
  <c r="Q767" i="16"/>
  <c r="N632" i="16"/>
  <c r="K1203" i="16"/>
  <c r="N751" i="16"/>
  <c r="K864" i="16"/>
  <c r="Q271" i="16"/>
  <c r="N273" i="16"/>
  <c r="Q1139" i="16"/>
  <c r="N627" i="16"/>
  <c r="K183" i="16"/>
  <c r="Q649" i="16"/>
  <c r="J930" i="16"/>
  <c r="M930" i="16"/>
  <c r="P930" i="16"/>
  <c r="S930" i="16"/>
  <c r="R930" i="16"/>
  <c r="J889" i="16"/>
  <c r="M889" i="16"/>
  <c r="P889" i="16"/>
  <c r="S889" i="16"/>
  <c r="R889" i="16"/>
  <c r="J1420" i="16"/>
  <c r="R1420" i="16"/>
  <c r="M1420" i="16"/>
  <c r="P1420" i="16"/>
  <c r="S1420" i="16"/>
  <c r="J1078" i="16"/>
  <c r="M1078" i="16"/>
  <c r="P1078" i="16"/>
  <c r="R1078" i="16"/>
  <c r="S1078" i="16"/>
  <c r="J1040" i="16"/>
  <c r="M1040" i="16"/>
  <c r="P1040" i="16"/>
  <c r="S1040" i="16"/>
  <c r="R1040" i="16"/>
  <c r="J1206" i="16"/>
  <c r="M1206" i="16"/>
  <c r="P1206" i="16"/>
  <c r="S1206" i="16"/>
  <c r="R1206" i="16"/>
  <c r="Q1403" i="16"/>
  <c r="J807" i="16"/>
  <c r="P807" i="16"/>
  <c r="S807" i="16"/>
  <c r="R807" i="16"/>
  <c r="M807" i="16"/>
  <c r="J886" i="16"/>
  <c r="M886" i="16"/>
  <c r="P886" i="16"/>
  <c r="R886" i="16"/>
  <c r="S886" i="16"/>
  <c r="J1295" i="16"/>
  <c r="M1295" i="16"/>
  <c r="P1295" i="16"/>
  <c r="S1295" i="16"/>
  <c r="R1295" i="16"/>
  <c r="Q906" i="16"/>
  <c r="J1199" i="16"/>
  <c r="M1199" i="16"/>
  <c r="P1199" i="16"/>
  <c r="S1199" i="16"/>
  <c r="R1199" i="16"/>
  <c r="J747" i="16"/>
  <c r="M747" i="16"/>
  <c r="S747" i="16"/>
  <c r="R747" i="16"/>
  <c r="P747" i="16"/>
  <c r="J1300" i="16"/>
  <c r="M1300" i="16"/>
  <c r="P1300" i="16"/>
  <c r="R1300" i="16"/>
  <c r="S1300" i="16"/>
  <c r="J1423" i="16"/>
  <c r="P1423" i="16"/>
  <c r="M1423" i="16"/>
  <c r="S1423" i="16"/>
  <c r="R1423" i="16"/>
  <c r="J1285" i="16"/>
  <c r="P1285" i="16"/>
  <c r="R1285" i="16"/>
  <c r="S1285" i="16"/>
  <c r="M1285" i="16"/>
  <c r="N70" i="16"/>
  <c r="Q456" i="16"/>
  <c r="J888" i="16"/>
  <c r="M888" i="16"/>
  <c r="P888" i="16"/>
  <c r="S888" i="16"/>
  <c r="R888" i="16"/>
  <c r="Q360" i="16"/>
  <c r="Q599" i="16"/>
  <c r="Q930" i="16"/>
  <c r="Q551" i="16"/>
  <c r="N889" i="16"/>
  <c r="K122" i="16"/>
  <c r="H122" i="16" s="1"/>
  <c r="K112" i="16"/>
  <c r="N1420" i="16"/>
  <c r="N740" i="16"/>
  <c r="J802" i="16"/>
  <c r="P802" i="16"/>
  <c r="M802" i="16"/>
  <c r="S802" i="16"/>
  <c r="R802" i="16"/>
  <c r="Q890" i="16"/>
  <c r="N568" i="16"/>
  <c r="H568" i="16" s="1"/>
  <c r="Q70" i="16"/>
  <c r="Q1411" i="16"/>
  <c r="M716" i="16"/>
  <c r="J716" i="16"/>
  <c r="P716" i="16"/>
  <c r="S716" i="16"/>
  <c r="R716" i="16"/>
  <c r="N1085" i="16"/>
  <c r="J845" i="16"/>
  <c r="P845" i="16"/>
  <c r="M845" i="16"/>
  <c r="S845" i="16"/>
  <c r="R845" i="16"/>
  <c r="Q1405" i="16"/>
  <c r="K826" i="16"/>
  <c r="N1297" i="16"/>
  <c r="N596" i="16"/>
  <c r="J719" i="16"/>
  <c r="M719" i="16"/>
  <c r="S719" i="16"/>
  <c r="R719" i="16"/>
  <c r="P719" i="16"/>
  <c r="Q1424" i="16"/>
  <c r="N487" i="16"/>
  <c r="N571" i="16"/>
  <c r="J865" i="16"/>
  <c r="M865" i="16"/>
  <c r="R865" i="16"/>
  <c r="P865" i="16"/>
  <c r="S865" i="16"/>
  <c r="N456" i="16"/>
  <c r="Q91" i="16"/>
  <c r="Q520" i="16"/>
  <c r="Q1040" i="16"/>
  <c r="Q244" i="16"/>
  <c r="J963" i="16"/>
  <c r="M963" i="16"/>
  <c r="P963" i="16"/>
  <c r="R963" i="16"/>
  <c r="S963" i="16"/>
  <c r="N1202" i="16"/>
  <c r="J724" i="16"/>
  <c r="M724" i="16"/>
  <c r="P724" i="16"/>
  <c r="R724" i="16"/>
  <c r="S724" i="16"/>
  <c r="N1301" i="16"/>
  <c r="N998" i="16"/>
  <c r="N930" i="16"/>
  <c r="N551" i="16"/>
  <c r="M818" i="16"/>
  <c r="P818" i="16"/>
  <c r="J818" i="16"/>
  <c r="S818" i="16"/>
  <c r="R818" i="16"/>
  <c r="Q790" i="16"/>
  <c r="M1299" i="16"/>
  <c r="J1299" i="16"/>
  <c r="P1299" i="16"/>
  <c r="R1299" i="16"/>
  <c r="S1299" i="16"/>
  <c r="N578" i="16"/>
  <c r="J1090" i="16"/>
  <c r="M1090" i="16"/>
  <c r="S1090" i="16"/>
  <c r="P1090" i="16"/>
  <c r="R1090" i="16"/>
  <c r="J928" i="16"/>
  <c r="P928" i="16"/>
  <c r="M928" i="16"/>
  <c r="S928" i="16"/>
  <c r="R928" i="16"/>
  <c r="J1407" i="16"/>
  <c r="M1407" i="16"/>
  <c r="P1407" i="16"/>
  <c r="S1407" i="16"/>
  <c r="R1407" i="16"/>
  <c r="J788" i="16"/>
  <c r="M788" i="16"/>
  <c r="P788" i="16"/>
  <c r="S788" i="16"/>
  <c r="R788" i="16"/>
  <c r="N769" i="16"/>
  <c r="Q519" i="16"/>
  <c r="H519" i="16" s="1"/>
  <c r="N929" i="16"/>
  <c r="K571" i="16"/>
  <c r="J1032" i="16"/>
  <c r="M1032" i="16"/>
  <c r="P1032" i="16"/>
  <c r="R1032" i="16"/>
  <c r="S1032" i="16"/>
  <c r="Q572" i="16"/>
  <c r="H572" i="16" s="1"/>
  <c r="N1078" i="16"/>
  <c r="K456" i="16"/>
  <c r="J1196" i="16"/>
  <c r="M1196" i="16"/>
  <c r="R1196" i="16"/>
  <c r="P1196" i="16"/>
  <c r="S1196" i="16"/>
  <c r="Q406" i="16"/>
  <c r="H406" i="16" s="1"/>
  <c r="N91" i="16"/>
  <c r="K185" i="16"/>
  <c r="J1201" i="16"/>
  <c r="P1201" i="16"/>
  <c r="M1201" i="16"/>
  <c r="S1201" i="16"/>
  <c r="R1201" i="16"/>
  <c r="Q267" i="16"/>
  <c r="N520" i="16"/>
  <c r="K360" i="16"/>
  <c r="Q473" i="16"/>
  <c r="H473" i="16" s="1"/>
  <c r="N1040" i="16"/>
  <c r="K599" i="16"/>
  <c r="J1042" i="16"/>
  <c r="M1042" i="16"/>
  <c r="P1042" i="16"/>
  <c r="R1042" i="16"/>
  <c r="S1042" i="16"/>
  <c r="Q387" i="16"/>
  <c r="J1137" i="16"/>
  <c r="M1137" i="16"/>
  <c r="P1137" i="16"/>
  <c r="S1137" i="16"/>
  <c r="R1137" i="16"/>
  <c r="J1290" i="16"/>
  <c r="M1290" i="16"/>
  <c r="P1290" i="16"/>
  <c r="S1290" i="16"/>
  <c r="R1290" i="16"/>
  <c r="J1082" i="16"/>
  <c r="M1082" i="16"/>
  <c r="P1082" i="16"/>
  <c r="S1082" i="16"/>
  <c r="R1082" i="16"/>
  <c r="N1416" i="16"/>
  <c r="N142" i="16"/>
  <c r="H142" i="16" s="1"/>
  <c r="K171" i="16"/>
  <c r="K1202" i="16"/>
  <c r="K999" i="16"/>
  <c r="K1301" i="16"/>
  <c r="K512" i="16"/>
  <c r="Q905" i="16"/>
  <c r="N752" i="16"/>
  <c r="K930" i="16"/>
  <c r="J766" i="16"/>
  <c r="M766" i="16"/>
  <c r="P766" i="16"/>
  <c r="S766" i="16"/>
  <c r="R766" i="16"/>
  <c r="Q1080" i="16"/>
  <c r="N867" i="16"/>
  <c r="K551" i="16"/>
  <c r="J1198" i="16"/>
  <c r="M1198" i="16"/>
  <c r="P1198" i="16"/>
  <c r="R1198" i="16"/>
  <c r="S1198" i="16"/>
  <c r="Q198" i="16"/>
  <c r="H198" i="16" s="1"/>
  <c r="N194" i="16"/>
  <c r="K1418" i="16"/>
  <c r="M1142" i="16"/>
  <c r="J1142" i="16"/>
  <c r="P1142" i="16"/>
  <c r="S1142" i="16"/>
  <c r="R1142" i="16"/>
  <c r="Q932" i="16"/>
  <c r="N790" i="16"/>
  <c r="K607" i="16"/>
  <c r="Q909" i="16"/>
  <c r="N1089" i="16"/>
  <c r="K578" i="16"/>
  <c r="J768" i="16"/>
  <c r="M768" i="16"/>
  <c r="P768" i="16"/>
  <c r="R768" i="16"/>
  <c r="S768" i="16"/>
  <c r="Q866" i="16"/>
  <c r="N672" i="16"/>
  <c r="N1407" i="16"/>
  <c r="J1288" i="16"/>
  <c r="M1288" i="16"/>
  <c r="R1288" i="16"/>
  <c r="P1288" i="16"/>
  <c r="S1288" i="16"/>
  <c r="Q1197" i="16"/>
  <c r="N471" i="16"/>
  <c r="Q931" i="16"/>
  <c r="N1036" i="16"/>
  <c r="J966" i="16"/>
  <c r="M966" i="16"/>
  <c r="P966" i="16"/>
  <c r="R966" i="16"/>
  <c r="S966" i="16"/>
  <c r="K598" i="16"/>
  <c r="H598" i="16" s="1"/>
  <c r="R598" i="16" s="1"/>
  <c r="N512" i="16"/>
  <c r="Q1088" i="16"/>
  <c r="N1206" i="16"/>
  <c r="N792" i="16"/>
  <c r="J893" i="16"/>
  <c r="M893" i="16"/>
  <c r="P893" i="16"/>
  <c r="S893" i="16"/>
  <c r="R893" i="16"/>
  <c r="Q714" i="16"/>
  <c r="Q753" i="16"/>
  <c r="J885" i="16"/>
  <c r="M885" i="16"/>
  <c r="P885" i="16"/>
  <c r="S885" i="16"/>
  <c r="R885" i="16"/>
  <c r="J1289" i="16"/>
  <c r="M1289" i="16"/>
  <c r="P1289" i="16"/>
  <c r="S1289" i="16"/>
  <c r="R1289" i="16"/>
  <c r="Q550" i="16"/>
  <c r="N496" i="16"/>
  <c r="H496" i="16" s="1"/>
  <c r="K740" i="16"/>
  <c r="J1083" i="16"/>
  <c r="M1083" i="16"/>
  <c r="P1083" i="16"/>
  <c r="R1083" i="16"/>
  <c r="S1083" i="16"/>
  <c r="Q123" i="16"/>
  <c r="H123" i="16" s="1"/>
  <c r="N964" i="16"/>
  <c r="K723" i="16"/>
  <c r="Q718" i="16"/>
  <c r="N220" i="16"/>
  <c r="K429" i="16"/>
  <c r="Q910" i="16"/>
  <c r="N969" i="16"/>
  <c r="K177" i="16"/>
  <c r="J1401" i="16"/>
  <c r="M1401" i="16"/>
  <c r="P1401" i="16"/>
  <c r="S1401" i="16"/>
  <c r="R1401" i="16"/>
  <c r="Q684" i="16"/>
  <c r="N470" i="16"/>
  <c r="K70" i="16"/>
  <c r="Q527" i="16"/>
  <c r="H527" i="16" s="1"/>
  <c r="J1412" i="16"/>
  <c r="M1412" i="16"/>
  <c r="P1412" i="16"/>
  <c r="S1412" i="16"/>
  <c r="R1412" i="16"/>
  <c r="Q415" i="16"/>
  <c r="H415" i="16" s="1"/>
  <c r="J415" i="16" s="1"/>
  <c r="K114" i="16"/>
  <c r="J1415" i="16"/>
  <c r="M1415" i="16"/>
  <c r="P1415" i="16"/>
  <c r="S1415" i="16"/>
  <c r="R1415" i="16"/>
  <c r="Q803" i="16"/>
  <c r="Q908" i="16"/>
  <c r="Q998" i="16"/>
  <c r="K1204" i="16"/>
  <c r="J755" i="16"/>
  <c r="M755" i="16"/>
  <c r="P755" i="16"/>
  <c r="R755" i="16"/>
  <c r="S755" i="16"/>
  <c r="Q968" i="16"/>
  <c r="N371" i="16"/>
  <c r="N1285" i="16"/>
  <c r="Q806" i="16"/>
  <c r="Q286" i="16"/>
  <c r="H286" i="16" s="1"/>
  <c r="N805" i="16"/>
  <c r="Q631" i="16"/>
  <c r="N843" i="16"/>
  <c r="M1409" i="16"/>
  <c r="J1409" i="16"/>
  <c r="P1409" i="16"/>
  <c r="S1409" i="16"/>
  <c r="R1409" i="16"/>
  <c r="Q1079" i="16"/>
  <c r="N1195" i="16"/>
  <c r="J1293" i="16"/>
  <c r="M1293" i="16"/>
  <c r="P1293" i="16"/>
  <c r="S1293" i="16"/>
  <c r="R1293" i="16"/>
  <c r="J1294" i="16"/>
  <c r="P1294" i="16"/>
  <c r="S1294" i="16"/>
  <c r="R1294" i="16"/>
  <c r="M1294" i="16"/>
  <c r="Q819" i="16"/>
  <c r="N1417" i="16"/>
  <c r="Q1143" i="16"/>
  <c r="N472" i="16"/>
  <c r="Q640" i="16"/>
  <c r="N967" i="16"/>
  <c r="Q242" i="16"/>
  <c r="H242" i="16" s="1"/>
  <c r="N1402" i="16"/>
  <c r="K1286" i="16"/>
  <c r="P801" i="16"/>
  <c r="M801" i="16"/>
  <c r="S801" i="16"/>
  <c r="J801" i="16"/>
  <c r="R801" i="16"/>
  <c r="M1081" i="16"/>
  <c r="J1081" i="16"/>
  <c r="P1081" i="16"/>
  <c r="R1081" i="16"/>
  <c r="S1081" i="16"/>
  <c r="Q651" i="16"/>
  <c r="H651" i="16" s="1"/>
  <c r="J651" i="16" s="1"/>
  <c r="K767" i="16"/>
  <c r="K632" i="16"/>
  <c r="K751" i="16"/>
  <c r="J864" i="16"/>
  <c r="M864" i="16"/>
  <c r="P864" i="16"/>
  <c r="R864" i="16"/>
  <c r="S864" i="16"/>
  <c r="Q1086" i="16"/>
  <c r="N271" i="16"/>
  <c r="K273" i="16"/>
  <c r="J869" i="16"/>
  <c r="M869" i="16"/>
  <c r="S869" i="16"/>
  <c r="P869" i="16"/>
  <c r="R869" i="16"/>
  <c r="Q1406" i="16"/>
  <c r="Q1413" i="16"/>
  <c r="N1139" i="16"/>
  <c r="K627" i="16"/>
  <c r="Q965" i="16"/>
  <c r="J674" i="16"/>
  <c r="M674" i="16"/>
  <c r="P674" i="16"/>
  <c r="R674" i="16"/>
  <c r="S674" i="16"/>
  <c r="M38" i="16"/>
  <c r="P150" i="16"/>
  <c r="J294" i="16"/>
  <c r="M294" i="16"/>
  <c r="R294" i="16"/>
  <c r="P294" i="16"/>
  <c r="S294" i="16"/>
  <c r="J227" i="16"/>
  <c r="M227" i="16"/>
  <c r="R227" i="16"/>
  <c r="P227" i="16"/>
  <c r="S227" i="16"/>
  <c r="J473" i="16"/>
  <c r="P473" i="16"/>
  <c r="R473" i="16"/>
  <c r="M473" i="16"/>
  <c r="S473" i="16"/>
  <c r="J561" i="16"/>
  <c r="M561" i="16"/>
  <c r="P561" i="16"/>
  <c r="S561" i="16"/>
  <c r="R561" i="16"/>
  <c r="S415" i="16"/>
  <c r="M460" i="16"/>
  <c r="J460" i="16"/>
  <c r="P460" i="16"/>
  <c r="R460" i="16"/>
  <c r="S460" i="16"/>
  <c r="P354" i="16"/>
  <c r="E37" i="15"/>
  <c r="N53" i="15"/>
  <c r="N35" i="15"/>
  <c r="N23" i="15"/>
  <c r="N22" i="15"/>
  <c r="M23" i="15"/>
  <c r="H43" i="15"/>
  <c r="E31" i="15"/>
  <c r="E35" i="15"/>
  <c r="H23" i="15"/>
  <c r="N43" i="15"/>
  <c r="K31" i="15"/>
  <c r="N51" i="15"/>
  <c r="C30" i="15"/>
  <c r="N30" i="15" s="1"/>
  <c r="E22" i="15"/>
  <c r="M37" i="15"/>
  <c r="E59" i="15"/>
  <c r="H22" i="15"/>
  <c r="K30" i="15"/>
  <c r="E30" i="15"/>
  <c r="M30" i="15"/>
  <c r="E46" i="15"/>
  <c r="K46" i="15"/>
  <c r="H46" i="15"/>
  <c r="M46" i="15"/>
  <c r="N46" i="15"/>
  <c r="E19" i="15"/>
  <c r="N21" i="15"/>
  <c r="C32" i="15"/>
  <c r="E32" i="15" s="1"/>
  <c r="E55" i="15"/>
  <c r="H29" i="15"/>
  <c r="K51" i="15"/>
  <c r="C40" i="15"/>
  <c r="E40" i="15" s="1"/>
  <c r="M55" i="15"/>
  <c r="M31" i="15"/>
  <c r="M29" i="15"/>
  <c r="H47" i="15"/>
  <c r="H51" i="15"/>
  <c r="E27" i="15"/>
  <c r="M27" i="15"/>
  <c r="K47" i="15"/>
  <c r="K22" i="15"/>
  <c r="N55" i="15"/>
  <c r="N31" i="15"/>
  <c r="E29" i="15"/>
  <c r="M19" i="15"/>
  <c r="K55" i="15"/>
  <c r="H21" i="15"/>
  <c r="N19" i="15"/>
  <c r="N27" i="15"/>
  <c r="M43" i="15"/>
  <c r="N45" i="15"/>
  <c r="M59" i="15"/>
  <c r="M38" i="15"/>
  <c r="E38" i="15"/>
  <c r="O59" i="15"/>
  <c r="K16" i="15"/>
  <c r="C56" i="15"/>
  <c r="K56" i="15" s="1"/>
  <c r="N38" i="15"/>
  <c r="M54" i="15"/>
  <c r="E43" i="15"/>
  <c r="H38" i="15"/>
  <c r="E54" i="15"/>
  <c r="C48" i="15"/>
  <c r="E48" i="15" s="1"/>
  <c r="H45" i="15"/>
  <c r="N59" i="15"/>
  <c r="H54" i="15"/>
  <c r="N54" i="15"/>
  <c r="K59" i="15"/>
  <c r="C24" i="15"/>
  <c r="E24" i="15" s="1"/>
  <c r="N40" i="15"/>
  <c r="H32" i="15"/>
  <c r="N32" i="15"/>
  <c r="E26" i="15"/>
  <c r="M26" i="15"/>
  <c r="H26" i="15"/>
  <c r="K26" i="15"/>
  <c r="N26" i="15"/>
  <c r="M16" i="15"/>
  <c r="E50" i="15"/>
  <c r="M50" i="15"/>
  <c r="H50" i="15"/>
  <c r="K50" i="15"/>
  <c r="N50" i="15"/>
  <c r="E16" i="15"/>
  <c r="O58" i="15"/>
  <c r="E58" i="15"/>
  <c r="M58" i="15"/>
  <c r="H58" i="15"/>
  <c r="K58" i="15"/>
  <c r="N58" i="15"/>
  <c r="E20" i="15"/>
  <c r="M20" i="15"/>
  <c r="H20" i="15"/>
  <c r="N20" i="15"/>
  <c r="K20" i="15"/>
  <c r="E17" i="15"/>
  <c r="M17" i="15"/>
  <c r="H17" i="15"/>
  <c r="K17" i="15"/>
  <c r="N17" i="15"/>
  <c r="N28" i="15"/>
  <c r="E28" i="15"/>
  <c r="M28" i="15"/>
  <c r="H28" i="15"/>
  <c r="K28" i="15"/>
  <c r="N36" i="15"/>
  <c r="E36" i="15"/>
  <c r="M36" i="15"/>
  <c r="H36" i="15"/>
  <c r="K36" i="15"/>
  <c r="E33" i="15"/>
  <c r="M33" i="15"/>
  <c r="H33" i="15"/>
  <c r="K33" i="15"/>
  <c r="N33" i="15"/>
  <c r="E25" i="15"/>
  <c r="M25" i="15"/>
  <c r="H25" i="15"/>
  <c r="K25" i="15"/>
  <c r="N25" i="15"/>
  <c r="E18" i="15"/>
  <c r="M18" i="15"/>
  <c r="H18" i="15"/>
  <c r="K18" i="15"/>
  <c r="N18" i="15"/>
  <c r="N44" i="15"/>
  <c r="E44" i="15"/>
  <c r="M44" i="15"/>
  <c r="H44" i="15"/>
  <c r="K44" i="15"/>
  <c r="E41" i="15"/>
  <c r="M41" i="15"/>
  <c r="H41" i="15"/>
  <c r="K41" i="15"/>
  <c r="N41" i="15"/>
  <c r="E49" i="15"/>
  <c r="M49" i="15"/>
  <c r="H49" i="15"/>
  <c r="K49" i="15"/>
  <c r="N49" i="15"/>
  <c r="H16" i="15"/>
  <c r="E34" i="15"/>
  <c r="M34" i="15"/>
  <c r="H34" i="15"/>
  <c r="K34" i="15"/>
  <c r="N34" i="15"/>
  <c r="O60" i="15"/>
  <c r="E60" i="15"/>
  <c r="M60" i="15"/>
  <c r="H60" i="15"/>
  <c r="K60" i="15"/>
  <c r="N60" i="15"/>
  <c r="E57" i="15"/>
  <c r="M57" i="15"/>
  <c r="H57" i="15"/>
  <c r="K57" i="15"/>
  <c r="N57" i="15"/>
  <c r="E52" i="15"/>
  <c r="M52" i="15"/>
  <c r="H52" i="15"/>
  <c r="N52" i="15"/>
  <c r="K52" i="15"/>
  <c r="E42" i="15"/>
  <c r="M42" i="15"/>
  <c r="H42" i="15"/>
  <c r="K42" i="15"/>
  <c r="N42" i="15"/>
  <c r="I1032" i="33"/>
  <c r="I1021" i="33"/>
  <c r="K1037" i="33"/>
  <c r="J1037" i="33"/>
  <c r="K1029" i="33"/>
  <c r="I1035" i="33"/>
  <c r="K1026" i="33"/>
  <c r="K1034" i="33"/>
  <c r="J1026" i="33"/>
  <c r="J1034" i="33"/>
  <c r="K1021" i="33"/>
  <c r="J1032" i="33"/>
  <c r="K1023" i="33"/>
  <c r="J1024" i="33"/>
  <c r="I1024" i="33"/>
  <c r="I1029" i="33"/>
  <c r="K1036" i="33"/>
  <c r="J1031" i="33"/>
  <c r="K1028" i="33"/>
  <c r="J1023" i="33"/>
  <c r="K1020" i="33"/>
  <c r="J1036" i="33"/>
  <c r="K1033" i="33"/>
  <c r="I1031" i="33"/>
  <c r="J1028" i="33"/>
  <c r="K1025" i="33"/>
  <c r="I1023" i="33"/>
  <c r="J1020" i="33"/>
  <c r="J1033" i="33"/>
  <c r="K1030" i="33"/>
  <c r="J1025" i="33"/>
  <c r="K1022" i="33"/>
  <c r="I1020" i="33"/>
  <c r="I1027" i="33"/>
  <c r="K1035" i="33"/>
  <c r="I1033" i="33"/>
  <c r="J1030" i="33"/>
  <c r="K1027" i="33"/>
  <c r="I1025" i="33"/>
  <c r="J1022" i="33"/>
  <c r="I1030" i="33"/>
  <c r="I1022" i="33"/>
  <c r="F799" i="16"/>
  <c r="L961" i="16"/>
  <c r="L995" i="16"/>
  <c r="E534" i="16"/>
  <c r="E706" i="16"/>
  <c r="E283" i="16"/>
  <c r="G1031" i="16"/>
  <c r="Q1031" i="16" s="1"/>
  <c r="O283" i="16"/>
  <c r="G402" i="16"/>
  <c r="L816" i="16"/>
  <c r="N816" i="16" s="1"/>
  <c r="D800" i="16"/>
  <c r="L419" i="16"/>
  <c r="F765" i="16"/>
  <c r="D419" i="16"/>
  <c r="D927" i="16"/>
  <c r="L927" i="16"/>
  <c r="F927" i="16"/>
  <c r="E927" i="16"/>
  <c r="I927" i="16"/>
  <c r="O927" i="16"/>
  <c r="G927" i="16"/>
  <c r="D996" i="16"/>
  <c r="L996" i="16"/>
  <c r="F996" i="16"/>
  <c r="O996" i="16"/>
  <c r="G996" i="16"/>
  <c r="E996" i="16"/>
  <c r="D1136" i="16"/>
  <c r="L1136" i="16"/>
  <c r="F1136" i="16"/>
  <c r="G1136" i="16"/>
  <c r="O1136" i="16"/>
  <c r="E1136" i="16"/>
  <c r="I1136" i="16"/>
  <c r="D506" i="16"/>
  <c r="L506" i="16"/>
  <c r="F506" i="16"/>
  <c r="I506" i="16"/>
  <c r="O506" i="16"/>
  <c r="G506" i="16"/>
  <c r="E506" i="16"/>
  <c r="E671" i="16"/>
  <c r="I671" i="16"/>
  <c r="O671" i="16"/>
  <c r="D671" i="16"/>
  <c r="G671" i="16"/>
  <c r="L671" i="16"/>
  <c r="E336" i="16"/>
  <c r="I336" i="16"/>
  <c r="O336" i="16"/>
  <c r="D336" i="16"/>
  <c r="G336" i="16"/>
  <c r="L336" i="16"/>
  <c r="F336" i="16"/>
  <c r="E764" i="16"/>
  <c r="I764" i="16"/>
  <c r="O764" i="16"/>
  <c r="D764" i="16"/>
  <c r="G764" i="16"/>
  <c r="L764" i="16"/>
  <c r="F764" i="16"/>
  <c r="E418" i="16"/>
  <c r="I418" i="16"/>
  <c r="O418" i="16"/>
  <c r="D418" i="16"/>
  <c r="G418" i="16"/>
  <c r="L418" i="16"/>
  <c r="F418" i="16"/>
  <c r="I996" i="16"/>
  <c r="F671" i="16"/>
  <c r="D534" i="16"/>
  <c r="G534" i="16"/>
  <c r="F534" i="16"/>
  <c r="D862" i="16"/>
  <c r="G862" i="16"/>
  <c r="F862" i="16"/>
  <c r="D961" i="16"/>
  <c r="G961" i="16"/>
  <c r="F961" i="16"/>
  <c r="D995" i="16"/>
  <c r="G995" i="16"/>
  <c r="F995" i="16"/>
  <c r="O961" i="16"/>
  <c r="L817" i="16"/>
  <c r="F800" i="16"/>
  <c r="G863" i="16"/>
  <c r="L863" i="16"/>
  <c r="E863" i="16"/>
  <c r="I863" i="16"/>
  <c r="O863" i="16"/>
  <c r="G765" i="16"/>
  <c r="L765" i="16"/>
  <c r="E765" i="16"/>
  <c r="I765" i="16"/>
  <c r="O765" i="16"/>
  <c r="G626" i="16"/>
  <c r="L626" i="16"/>
  <c r="E626" i="16"/>
  <c r="I626" i="16"/>
  <c r="O626" i="16"/>
  <c r="L534" i="16"/>
  <c r="E862" i="16"/>
  <c r="L706" i="16"/>
  <c r="N706" i="16" s="1"/>
  <c r="F706" i="16"/>
  <c r="D706" i="16"/>
  <c r="L283" i="16"/>
  <c r="F283" i="16"/>
  <c r="D283" i="16"/>
  <c r="L1031" i="16"/>
  <c r="F1031" i="16"/>
  <c r="D1031" i="16"/>
  <c r="O706" i="16"/>
  <c r="Q706" i="16" s="1"/>
  <c r="O995" i="16"/>
  <c r="Q995" i="16" s="1"/>
  <c r="I1031" i="16"/>
  <c r="G283" i="16"/>
  <c r="D626" i="16"/>
  <c r="F816" i="16"/>
  <c r="E816" i="16"/>
  <c r="I816" i="16"/>
  <c r="K816" i="16" s="1"/>
  <c r="O816" i="16"/>
  <c r="Q816" i="16" s="1"/>
  <c r="D816" i="16"/>
  <c r="F618" i="16"/>
  <c r="E618" i="16"/>
  <c r="I618" i="16"/>
  <c r="O618" i="16"/>
  <c r="D618" i="16"/>
  <c r="F402" i="16"/>
  <c r="E402" i="16"/>
  <c r="I402" i="16"/>
  <c r="O402" i="16"/>
  <c r="D402" i="16"/>
  <c r="L862" i="16"/>
  <c r="I534" i="16"/>
  <c r="G618" i="16"/>
  <c r="E961" i="16"/>
  <c r="G778" i="16"/>
  <c r="L778" i="16"/>
  <c r="F778" i="16"/>
  <c r="E778" i="16"/>
  <c r="I778" i="16"/>
  <c r="O778" i="16"/>
  <c r="G395" i="16"/>
  <c r="L395" i="16"/>
  <c r="F395" i="16"/>
  <c r="E395" i="16"/>
  <c r="I395" i="16"/>
  <c r="O395" i="16"/>
  <c r="G335" i="16"/>
  <c r="L335" i="16"/>
  <c r="F335" i="16"/>
  <c r="E335" i="16"/>
  <c r="I335" i="16"/>
  <c r="O335" i="16"/>
  <c r="E817" i="16"/>
  <c r="I817" i="16"/>
  <c r="O817" i="16"/>
  <c r="G817" i="16"/>
  <c r="H817" i="16" s="1"/>
  <c r="E800" i="16"/>
  <c r="I800" i="16"/>
  <c r="O800" i="16"/>
  <c r="G800" i="16"/>
  <c r="E419" i="16"/>
  <c r="I419" i="16"/>
  <c r="O419" i="16"/>
  <c r="G419" i="16"/>
  <c r="E799" i="16"/>
  <c r="I799" i="16"/>
  <c r="O799" i="16"/>
  <c r="G799" i="16"/>
  <c r="O862" i="16"/>
  <c r="L618" i="16"/>
  <c r="I706" i="16"/>
  <c r="K706" i="16" s="1"/>
  <c r="H706" i="16" s="1"/>
  <c r="I995" i="16"/>
  <c r="F817" i="16"/>
  <c r="F626" i="16"/>
  <c r="E1031" i="16"/>
  <c r="D863" i="16"/>
  <c r="D799" i="16"/>
  <c r="A1060" i="31"/>
  <c r="B1060" i="31"/>
  <c r="A1061" i="31"/>
  <c r="B1061" i="31"/>
  <c r="A1062" i="31"/>
  <c r="B1062" i="31"/>
  <c r="A1063" i="31"/>
  <c r="B1063" i="31"/>
  <c r="A1064" i="31"/>
  <c r="B1064" i="31"/>
  <c r="A1065" i="31"/>
  <c r="B1065" i="31"/>
  <c r="A1066" i="31"/>
  <c r="B1066" i="31"/>
  <c r="A1067" i="31"/>
  <c r="B1067" i="31"/>
  <c r="A1068" i="31"/>
  <c r="B1068" i="31"/>
  <c r="A1069" i="31"/>
  <c r="B1069" i="31"/>
  <c r="A1070" i="31"/>
  <c r="B1070" i="31"/>
  <c r="A1071" i="31"/>
  <c r="B1071" i="31"/>
  <c r="A1072" i="31"/>
  <c r="B1072" i="31"/>
  <c r="A1073" i="31"/>
  <c r="B1073" i="31"/>
  <c r="A1074" i="31"/>
  <c r="B1074" i="31"/>
  <c r="A1075" i="31"/>
  <c r="B1075" i="31"/>
  <c r="A1076" i="31"/>
  <c r="B1076" i="31"/>
  <c r="A1077" i="31"/>
  <c r="B1077" i="31"/>
  <c r="A1078" i="31"/>
  <c r="B1078" i="31"/>
  <c r="A1079" i="31"/>
  <c r="B1079" i="31"/>
  <c r="A1080" i="31"/>
  <c r="B1080" i="31"/>
  <c r="A1081" i="31"/>
  <c r="B1081" i="31"/>
  <c r="A1082" i="31"/>
  <c r="B1082" i="31"/>
  <c r="A1083" i="31"/>
  <c r="B1083" i="31"/>
  <c r="A1084" i="31"/>
  <c r="B1084" i="31"/>
  <c r="A1085" i="31"/>
  <c r="B1085" i="31"/>
  <c r="A1086" i="31"/>
  <c r="B1086" i="31"/>
  <c r="A1087" i="31"/>
  <c r="B1087" i="31"/>
  <c r="A1088" i="31"/>
  <c r="B1088" i="31"/>
  <c r="A1089" i="31"/>
  <c r="B1089" i="31"/>
  <c r="A1090" i="31"/>
  <c r="B1090" i="31"/>
  <c r="A1091" i="31"/>
  <c r="B1091" i="31"/>
  <c r="A1092" i="31"/>
  <c r="B1092" i="31"/>
  <c r="A1093" i="31"/>
  <c r="B1093" i="31"/>
  <c r="A1094" i="31"/>
  <c r="B1094" i="31"/>
  <c r="A1095" i="31"/>
  <c r="B1095" i="31"/>
  <c r="S76" i="40" l="1"/>
  <c r="R76" i="40"/>
  <c r="P76" i="40"/>
  <c r="J76" i="40"/>
  <c r="M76" i="40"/>
  <c r="P85" i="40"/>
  <c r="S85" i="40"/>
  <c r="R109" i="40"/>
  <c r="R85" i="40"/>
  <c r="M567" i="16"/>
  <c r="R567" i="16"/>
  <c r="H622" i="16"/>
  <c r="K1031" i="16"/>
  <c r="H633" i="16"/>
  <c r="J633" i="16" s="1"/>
  <c r="H280" i="16"/>
  <c r="N1031" i="16"/>
  <c r="S354" i="16"/>
  <c r="J146" i="16"/>
  <c r="M146" i="16"/>
  <c r="M354" i="16"/>
  <c r="R354" i="16"/>
  <c r="H511" i="16"/>
  <c r="S146" i="16"/>
  <c r="R146" i="16"/>
  <c r="H472" i="16"/>
  <c r="S472" i="16" s="1"/>
  <c r="H492" i="16"/>
  <c r="R503" i="16"/>
  <c r="J503" i="16"/>
  <c r="H627" i="16"/>
  <c r="J627" i="16" s="1"/>
  <c r="H387" i="16"/>
  <c r="H443" i="16"/>
  <c r="R472" i="16"/>
  <c r="H439" i="16"/>
  <c r="H50" i="16"/>
  <c r="H137" i="16"/>
  <c r="J137" i="16" s="1"/>
  <c r="H267" i="16"/>
  <c r="H187" i="16"/>
  <c r="H650" i="16"/>
  <c r="H201" i="16"/>
  <c r="S201" i="16" s="1"/>
  <c r="H493" i="16"/>
  <c r="J493" i="16" s="1"/>
  <c r="H132" i="16"/>
  <c r="R68" i="40"/>
  <c r="H297" i="16"/>
  <c r="H388" i="16"/>
  <c r="R388" i="16" s="1"/>
  <c r="M472" i="16"/>
  <c r="H667" i="16"/>
  <c r="H648" i="16"/>
  <c r="S648" i="16" s="1"/>
  <c r="H658" i="16"/>
  <c r="H565" i="16"/>
  <c r="M565" i="16" s="1"/>
  <c r="S38" i="16"/>
  <c r="H371" i="16"/>
  <c r="H177" i="16"/>
  <c r="J177" i="16" s="1"/>
  <c r="H526" i="16"/>
  <c r="R526" i="16" s="1"/>
  <c r="H581" i="16"/>
  <c r="S650" i="16"/>
  <c r="R38" i="16"/>
  <c r="H470" i="16"/>
  <c r="H112" i="16"/>
  <c r="M112" i="16" s="1"/>
  <c r="R651" i="16"/>
  <c r="M650" i="16"/>
  <c r="P38" i="16"/>
  <c r="H456" i="16"/>
  <c r="H449" i="16"/>
  <c r="H246" i="16"/>
  <c r="S68" i="40"/>
  <c r="J109" i="40"/>
  <c r="M109" i="40"/>
  <c r="P109" i="40"/>
  <c r="H95" i="40"/>
  <c r="P95" i="40" s="1"/>
  <c r="J381" i="16"/>
  <c r="R381" i="16"/>
  <c r="J565" i="16"/>
  <c r="M63" i="16"/>
  <c r="H566" i="16"/>
  <c r="J566" i="16" s="1"/>
  <c r="S633" i="16"/>
  <c r="H578" i="16"/>
  <c r="J578" i="16" s="1"/>
  <c r="H318" i="16"/>
  <c r="H396" i="16"/>
  <c r="J567" i="16"/>
  <c r="R157" i="16"/>
  <c r="H621" i="16"/>
  <c r="H263" i="16"/>
  <c r="P263" i="16" s="1"/>
  <c r="H582" i="16"/>
  <c r="J582" i="16" s="1"/>
  <c r="H590" i="16"/>
  <c r="H205" i="16"/>
  <c r="J205" i="16" s="1"/>
  <c r="H467" i="16"/>
  <c r="H327" i="16"/>
  <c r="H520" i="16"/>
  <c r="J520" i="16" s="1"/>
  <c r="P415" i="16"/>
  <c r="S175" i="16"/>
  <c r="R175" i="16"/>
  <c r="J175" i="16"/>
  <c r="P175" i="16"/>
  <c r="M175" i="16"/>
  <c r="H447" i="16"/>
  <c r="H77" i="40"/>
  <c r="R77" i="40" s="1"/>
  <c r="R111" i="40"/>
  <c r="S111" i="40"/>
  <c r="P111" i="40"/>
  <c r="M111" i="40"/>
  <c r="J111" i="40"/>
  <c r="M79" i="40"/>
  <c r="J79" i="40"/>
  <c r="R79" i="40"/>
  <c r="S79" i="40"/>
  <c r="P79" i="40"/>
  <c r="M93" i="40"/>
  <c r="J93" i="40"/>
  <c r="R93" i="40"/>
  <c r="S93" i="40"/>
  <c r="P93" i="40"/>
  <c r="S103" i="40"/>
  <c r="R103" i="40"/>
  <c r="J103" i="40"/>
  <c r="H87" i="40"/>
  <c r="M103" i="40"/>
  <c r="H71" i="40"/>
  <c r="H155" i="16"/>
  <c r="R155" i="16" s="1"/>
  <c r="H234" i="16"/>
  <c r="R234" i="16" s="1"/>
  <c r="H339" i="16"/>
  <c r="H457" i="16"/>
  <c r="P511" i="16"/>
  <c r="M511" i="16"/>
  <c r="J511" i="16"/>
  <c r="S511" i="16"/>
  <c r="R511" i="16"/>
  <c r="M597" i="16"/>
  <c r="J597" i="16"/>
  <c r="R597" i="16"/>
  <c r="P597" i="16"/>
  <c r="S597" i="16"/>
  <c r="S142" i="16"/>
  <c r="P142" i="16"/>
  <c r="R142" i="16"/>
  <c r="M142" i="16"/>
  <c r="J142" i="16"/>
  <c r="M493" i="16"/>
  <c r="S137" i="16"/>
  <c r="J278" i="16"/>
  <c r="P278" i="16"/>
  <c r="R278" i="16"/>
  <c r="M278" i="16"/>
  <c r="S278" i="16"/>
  <c r="P567" i="16"/>
  <c r="J63" i="16"/>
  <c r="R415" i="16"/>
  <c r="S157" i="16"/>
  <c r="J388" i="16"/>
  <c r="S443" i="16"/>
  <c r="R633" i="16"/>
  <c r="M150" i="16"/>
  <c r="M503" i="16"/>
  <c r="H114" i="16"/>
  <c r="J114" i="16" s="1"/>
  <c r="H70" i="16"/>
  <c r="R70" i="16" s="1"/>
  <c r="H171" i="16"/>
  <c r="M171" i="16" s="1"/>
  <c r="H599" i="16"/>
  <c r="P599" i="16" s="1"/>
  <c r="H649" i="16"/>
  <c r="M649" i="16" s="1"/>
  <c r="H542" i="16"/>
  <c r="M157" i="16"/>
  <c r="J150" i="16"/>
  <c r="M415" i="16"/>
  <c r="J157" i="16"/>
  <c r="J443" i="16"/>
  <c r="R566" i="16"/>
  <c r="S381" i="16"/>
  <c r="M633" i="16"/>
  <c r="H273" i="16"/>
  <c r="H194" i="16"/>
  <c r="M194" i="16" s="1"/>
  <c r="H596" i="16"/>
  <c r="M596" i="16" s="1"/>
  <c r="H83" i="16"/>
  <c r="H257" i="16"/>
  <c r="J201" i="16"/>
  <c r="H607" i="16"/>
  <c r="P607" i="16" s="1"/>
  <c r="P598" i="16"/>
  <c r="M381" i="16"/>
  <c r="P633" i="16"/>
  <c r="H632" i="16"/>
  <c r="H631" i="16"/>
  <c r="P631" i="16" s="1"/>
  <c r="H429" i="16"/>
  <c r="S429" i="16" s="1"/>
  <c r="H360" i="16"/>
  <c r="P360" i="16" s="1"/>
  <c r="H185" i="16"/>
  <c r="S185" i="16" s="1"/>
  <c r="H571" i="16"/>
  <c r="J571" i="16" s="1"/>
  <c r="H244" i="16"/>
  <c r="J244" i="16" s="1"/>
  <c r="H359" i="16"/>
  <c r="H564" i="16"/>
  <c r="H471" i="16"/>
  <c r="S471" i="16" s="1"/>
  <c r="R63" i="16"/>
  <c r="S598" i="16"/>
  <c r="S388" i="16"/>
  <c r="P381" i="16"/>
  <c r="P503" i="16"/>
  <c r="H220" i="16"/>
  <c r="P220" i="16" s="1"/>
  <c r="H512" i="16"/>
  <c r="M512" i="16" s="1"/>
  <c r="H91" i="16"/>
  <c r="S91" i="16" s="1"/>
  <c r="H304" i="16"/>
  <c r="H668" i="16"/>
  <c r="H673" i="16"/>
  <c r="S567" i="16"/>
  <c r="P565" i="16"/>
  <c r="R201" i="16"/>
  <c r="P63" i="16"/>
  <c r="M598" i="16"/>
  <c r="P648" i="16"/>
  <c r="S150" i="16"/>
  <c r="S503" i="16"/>
  <c r="H378" i="16"/>
  <c r="S378" i="16" s="1"/>
  <c r="H550" i="16"/>
  <c r="S550" i="16" s="1"/>
  <c r="H551" i="16"/>
  <c r="H102" i="16"/>
  <c r="J598" i="16"/>
  <c r="H300" i="16"/>
  <c r="H504" i="16"/>
  <c r="R504" i="16" s="1"/>
  <c r="H23" i="16"/>
  <c r="H193" i="16"/>
  <c r="R193" i="16" s="1"/>
  <c r="H103" i="16"/>
  <c r="R103" i="16" s="1"/>
  <c r="H306" i="16"/>
  <c r="P306" i="16" s="1"/>
  <c r="H640" i="16"/>
  <c r="R640" i="16" s="1"/>
  <c r="H94" i="16"/>
  <c r="M244" i="16"/>
  <c r="J123" i="16"/>
  <c r="M123" i="16"/>
  <c r="S123" i="16"/>
  <c r="P123" i="16"/>
  <c r="R123" i="16"/>
  <c r="R91" i="16"/>
  <c r="P378" i="16"/>
  <c r="J527" i="16"/>
  <c r="P527" i="16"/>
  <c r="S527" i="16"/>
  <c r="M527" i="16"/>
  <c r="R527" i="16"/>
  <c r="P406" i="16"/>
  <c r="R406" i="16"/>
  <c r="M406" i="16"/>
  <c r="S406" i="16"/>
  <c r="J406" i="16"/>
  <c r="M572" i="16"/>
  <c r="S572" i="16"/>
  <c r="J572" i="16"/>
  <c r="P572" i="16"/>
  <c r="R572" i="16"/>
  <c r="J519" i="16"/>
  <c r="P519" i="16"/>
  <c r="R519" i="16"/>
  <c r="S519" i="16"/>
  <c r="M519" i="16"/>
  <c r="P568" i="16"/>
  <c r="J568" i="16"/>
  <c r="M568" i="16"/>
  <c r="S568" i="16"/>
  <c r="R568" i="16"/>
  <c r="P667" i="16"/>
  <c r="J667" i="16"/>
  <c r="M667" i="16"/>
  <c r="R667" i="16"/>
  <c r="S667" i="16"/>
  <c r="M103" i="16"/>
  <c r="M492" i="16"/>
  <c r="J492" i="16"/>
  <c r="P492" i="16"/>
  <c r="S492" i="16"/>
  <c r="R492" i="16"/>
  <c r="M582" i="16"/>
  <c r="J267" i="16"/>
  <c r="M267" i="16"/>
  <c r="P267" i="16"/>
  <c r="R267" i="16"/>
  <c r="S267" i="16"/>
  <c r="M371" i="16"/>
  <c r="P371" i="16"/>
  <c r="S371" i="16"/>
  <c r="R371" i="16"/>
  <c r="J371" i="16"/>
  <c r="M70" i="16"/>
  <c r="P70" i="16"/>
  <c r="R177" i="16"/>
  <c r="P177" i="16"/>
  <c r="J429" i="16"/>
  <c r="J198" i="16"/>
  <c r="R198" i="16"/>
  <c r="M198" i="16"/>
  <c r="S198" i="16"/>
  <c r="P198" i="16"/>
  <c r="J112" i="16"/>
  <c r="P112" i="16"/>
  <c r="P313" i="16"/>
  <c r="S313" i="16"/>
  <c r="J313" i="16"/>
  <c r="M313" i="16"/>
  <c r="R313" i="16"/>
  <c r="S558" i="16"/>
  <c r="J558" i="16"/>
  <c r="P558" i="16"/>
  <c r="R558" i="16"/>
  <c r="M558" i="16"/>
  <c r="S630" i="16"/>
  <c r="P630" i="16"/>
  <c r="R630" i="16"/>
  <c r="J630" i="16"/>
  <c r="M630" i="16"/>
  <c r="R122" i="16"/>
  <c r="S122" i="16"/>
  <c r="P122" i="16"/>
  <c r="J122" i="16"/>
  <c r="M122" i="16"/>
  <c r="J621" i="16"/>
  <c r="M621" i="16"/>
  <c r="P621" i="16"/>
  <c r="S621" i="16"/>
  <c r="R621" i="16"/>
  <c r="R649" i="16"/>
  <c r="S467" i="16"/>
  <c r="P467" i="16"/>
  <c r="J467" i="16"/>
  <c r="R467" i="16"/>
  <c r="M467" i="16"/>
  <c r="P286" i="16"/>
  <c r="R286" i="16"/>
  <c r="S286" i="16"/>
  <c r="J286" i="16"/>
  <c r="M286" i="16"/>
  <c r="P496" i="16"/>
  <c r="S496" i="16"/>
  <c r="R496" i="16"/>
  <c r="M496" i="16"/>
  <c r="J496" i="16"/>
  <c r="M456" i="16"/>
  <c r="P456" i="16"/>
  <c r="R456" i="16"/>
  <c r="S456" i="16"/>
  <c r="J456" i="16"/>
  <c r="R470" i="16"/>
  <c r="S470" i="16"/>
  <c r="J470" i="16"/>
  <c r="M470" i="16"/>
  <c r="P470" i="16"/>
  <c r="R242" i="16"/>
  <c r="M242" i="16"/>
  <c r="J242" i="16"/>
  <c r="P242" i="16"/>
  <c r="S242" i="16"/>
  <c r="J171" i="16"/>
  <c r="R171" i="16"/>
  <c r="S599" i="16"/>
  <c r="J596" i="16"/>
  <c r="S132" i="16"/>
  <c r="M132" i="16"/>
  <c r="J132" i="16"/>
  <c r="R132" i="16"/>
  <c r="P132" i="16"/>
  <c r="P439" i="16"/>
  <c r="J439" i="16"/>
  <c r="M439" i="16"/>
  <c r="S439" i="16"/>
  <c r="R439" i="16"/>
  <c r="M228" i="16"/>
  <c r="P228" i="16"/>
  <c r="R228" i="16"/>
  <c r="S228" i="16"/>
  <c r="J228" i="16"/>
  <c r="M263" i="16"/>
  <c r="S631" i="16"/>
  <c r="M578" i="16"/>
  <c r="M622" i="16"/>
  <c r="J622" i="16"/>
  <c r="P622" i="16"/>
  <c r="R622" i="16"/>
  <c r="S622" i="16"/>
  <c r="M80" i="16"/>
  <c r="J80" i="16"/>
  <c r="S80" i="16"/>
  <c r="R80" i="16"/>
  <c r="P80" i="16"/>
  <c r="P318" i="16"/>
  <c r="M318" i="16"/>
  <c r="J318" i="16"/>
  <c r="S318" i="16"/>
  <c r="R318" i="16"/>
  <c r="M457" i="16"/>
  <c r="J457" i="16"/>
  <c r="R457" i="16"/>
  <c r="S457" i="16"/>
  <c r="P457" i="16"/>
  <c r="P472" i="16"/>
  <c r="S651" i="16"/>
  <c r="P246" i="16"/>
  <c r="R246" i="16"/>
  <c r="S246" i="16"/>
  <c r="J246" i="16"/>
  <c r="M246" i="16"/>
  <c r="P319" i="16"/>
  <c r="S319" i="16"/>
  <c r="M319" i="16"/>
  <c r="J319" i="16"/>
  <c r="R319" i="16"/>
  <c r="S176" i="16"/>
  <c r="R176" i="16"/>
  <c r="J176" i="16"/>
  <c r="M176" i="16"/>
  <c r="P176" i="16"/>
  <c r="J472" i="16"/>
  <c r="R550" i="16"/>
  <c r="P651" i="16"/>
  <c r="H487" i="16"/>
  <c r="M651" i="16"/>
  <c r="S504" i="16"/>
  <c r="J504" i="16"/>
  <c r="R224" i="16"/>
  <c r="S224" i="16"/>
  <c r="P224" i="16"/>
  <c r="J224" i="16"/>
  <c r="M224" i="16"/>
  <c r="H271" i="16"/>
  <c r="H183" i="16"/>
  <c r="H672" i="16"/>
  <c r="Q862" i="16"/>
  <c r="K32" i="15"/>
  <c r="M32" i="15"/>
  <c r="H30" i="15"/>
  <c r="K40" i="15"/>
  <c r="H56" i="15"/>
  <c r="H40" i="15"/>
  <c r="M40" i="15"/>
  <c r="N24" i="15"/>
  <c r="M24" i="15"/>
  <c r="M56" i="15"/>
  <c r="K24" i="15"/>
  <c r="N56" i="15"/>
  <c r="E56" i="15"/>
  <c r="H48" i="15"/>
  <c r="H24" i="15"/>
  <c r="M48" i="15"/>
  <c r="K48" i="15"/>
  <c r="N48" i="15"/>
  <c r="N995" i="16"/>
  <c r="K995" i="16"/>
  <c r="H995" i="16" s="1"/>
  <c r="M995" i="16" s="1"/>
  <c r="K799" i="16"/>
  <c r="Q1136" i="16"/>
  <c r="H816" i="16"/>
  <c r="J816" i="16" s="1"/>
  <c r="K996" i="16"/>
  <c r="N335" i="16"/>
  <c r="Q764" i="16"/>
  <c r="N1136" i="16"/>
  <c r="J706" i="16"/>
  <c r="M706" i="16"/>
  <c r="S706" i="16"/>
  <c r="R706" i="16"/>
  <c r="P706" i="16"/>
  <c r="K335" i="16"/>
  <c r="Q335" i="16"/>
  <c r="H1031" i="16"/>
  <c r="N799" i="16"/>
  <c r="K1136" i="16"/>
  <c r="H1136" i="16" s="1"/>
  <c r="K800" i="16"/>
  <c r="Q618" i="16"/>
  <c r="K534" i="16"/>
  <c r="Q402" i="16"/>
  <c r="K402" i="16"/>
  <c r="K618" i="16"/>
  <c r="K927" i="16"/>
  <c r="H927" i="16" s="1"/>
  <c r="N402" i="16"/>
  <c r="Q961" i="16"/>
  <c r="N395" i="16"/>
  <c r="N863" i="16"/>
  <c r="N418" i="16"/>
  <c r="K336" i="16"/>
  <c r="N862" i="16"/>
  <c r="N765" i="16"/>
  <c r="N817" i="16"/>
  <c r="N506" i="16"/>
  <c r="Q927" i="16"/>
  <c r="N336" i="16"/>
  <c r="Q996" i="16"/>
  <c r="Q765" i="16"/>
  <c r="N996" i="16"/>
  <c r="K765" i="16"/>
  <c r="Q336" i="16"/>
  <c r="N534" i="16"/>
  <c r="N626" i="16"/>
  <c r="K863" i="16"/>
  <c r="K862" i="16"/>
  <c r="Q418" i="16"/>
  <c r="K764" i="16"/>
  <c r="K418" i="16"/>
  <c r="N671" i="16"/>
  <c r="N927" i="16"/>
  <c r="Q534" i="16"/>
  <c r="K283" i="16"/>
  <c r="Q506" i="16"/>
  <c r="N764" i="16"/>
  <c r="Q671" i="16"/>
  <c r="N800" i="16"/>
  <c r="N419" i="16"/>
  <c r="K506" i="16"/>
  <c r="J817" i="16"/>
  <c r="R817" i="16"/>
  <c r="M817" i="16"/>
  <c r="P817" i="16"/>
  <c r="S817" i="16"/>
  <c r="Q419" i="16"/>
  <c r="Q817" i="16"/>
  <c r="Q778" i="16"/>
  <c r="K419" i="16"/>
  <c r="K817" i="16"/>
  <c r="K778" i="16"/>
  <c r="Q395" i="16"/>
  <c r="K961" i="16"/>
  <c r="Q626" i="16"/>
  <c r="K395" i="16"/>
  <c r="K626" i="16"/>
  <c r="N618" i="16"/>
  <c r="Q799" i="16"/>
  <c r="Q800" i="16"/>
  <c r="N778" i="16"/>
  <c r="N283" i="16"/>
  <c r="Q863" i="16"/>
  <c r="Q283" i="16"/>
  <c r="K671" i="16"/>
  <c r="N961" i="16"/>
  <c r="Q11" i="40"/>
  <c r="N11" i="40"/>
  <c r="K11" i="40"/>
  <c r="Q10" i="40"/>
  <c r="N10" i="40"/>
  <c r="K10" i="40"/>
  <c r="J194" i="16" l="1"/>
  <c r="R520" i="16"/>
  <c r="J648" i="16"/>
  <c r="P201" i="16"/>
  <c r="R280" i="16"/>
  <c r="S280" i="16"/>
  <c r="J280" i="16"/>
  <c r="M280" i="16"/>
  <c r="P280" i="16"/>
  <c r="M201" i="16"/>
  <c r="M137" i="16"/>
  <c r="R263" i="16"/>
  <c r="P103" i="16"/>
  <c r="R648" i="16"/>
  <c r="R137" i="16"/>
  <c r="S103" i="16"/>
  <c r="M648" i="16"/>
  <c r="P493" i="16"/>
  <c r="R493" i="16"/>
  <c r="P137" i="16"/>
  <c r="S493" i="16"/>
  <c r="P205" i="16"/>
  <c r="S627" i="16"/>
  <c r="J526" i="16"/>
  <c r="J50" i="16"/>
  <c r="M50" i="16"/>
  <c r="R50" i="16"/>
  <c r="P50" i="16"/>
  <c r="S50" i="16"/>
  <c r="J263" i="16"/>
  <c r="J649" i="16"/>
  <c r="R627" i="16"/>
  <c r="S526" i="16"/>
  <c r="S566" i="16"/>
  <c r="S263" i="16"/>
  <c r="S112" i="16"/>
  <c r="P566" i="16"/>
  <c r="M443" i="16"/>
  <c r="P443" i="16"/>
  <c r="R443" i="16"/>
  <c r="M631" i="16"/>
  <c r="R112" i="16"/>
  <c r="J471" i="16"/>
  <c r="P627" i="16"/>
  <c r="M205" i="16"/>
  <c r="R650" i="16"/>
  <c r="P650" i="16"/>
  <c r="J650" i="16"/>
  <c r="M387" i="16"/>
  <c r="J387" i="16"/>
  <c r="P387" i="16"/>
  <c r="S387" i="16"/>
  <c r="R387" i="16"/>
  <c r="R631" i="16"/>
  <c r="M220" i="16"/>
  <c r="M566" i="16"/>
  <c r="J187" i="16"/>
  <c r="M187" i="16"/>
  <c r="S187" i="16"/>
  <c r="P187" i="16"/>
  <c r="R187" i="16"/>
  <c r="J631" i="16"/>
  <c r="R220" i="16"/>
  <c r="M627" i="16"/>
  <c r="M526" i="16"/>
  <c r="P526" i="16"/>
  <c r="S95" i="40"/>
  <c r="J599" i="16"/>
  <c r="S177" i="16"/>
  <c r="S520" i="16"/>
  <c r="S596" i="16"/>
  <c r="M599" i="16"/>
  <c r="P520" i="16"/>
  <c r="M388" i="16"/>
  <c r="S565" i="16"/>
  <c r="P596" i="16"/>
  <c r="R599" i="16"/>
  <c r="M520" i="16"/>
  <c r="R596" i="16"/>
  <c r="M177" i="16"/>
  <c r="P388" i="16"/>
  <c r="J220" i="16"/>
  <c r="S70" i="16"/>
  <c r="R194" i="16"/>
  <c r="R471" i="16"/>
  <c r="R565" i="16"/>
  <c r="P155" i="16"/>
  <c r="S658" i="16"/>
  <c r="R658" i="16"/>
  <c r="P658" i="16"/>
  <c r="J658" i="16"/>
  <c r="M658" i="16"/>
  <c r="S220" i="16"/>
  <c r="J70" i="16"/>
  <c r="S449" i="16"/>
  <c r="R449" i="16"/>
  <c r="J449" i="16"/>
  <c r="M449" i="16"/>
  <c r="P449" i="16"/>
  <c r="S581" i="16"/>
  <c r="P581" i="16"/>
  <c r="R581" i="16"/>
  <c r="M581" i="16"/>
  <c r="J581" i="16"/>
  <c r="S297" i="16"/>
  <c r="R297" i="16"/>
  <c r="P297" i="16"/>
  <c r="J297" i="16"/>
  <c r="M297" i="16"/>
  <c r="J95" i="40"/>
  <c r="R95" i="40"/>
  <c r="M95" i="40"/>
  <c r="M185" i="16"/>
  <c r="P504" i="16"/>
  <c r="R578" i="16"/>
  <c r="P171" i="16"/>
  <c r="S649" i="16"/>
  <c r="S571" i="16"/>
  <c r="J193" i="16"/>
  <c r="J378" i="16"/>
  <c r="P234" i="16"/>
  <c r="M155" i="16"/>
  <c r="M504" i="16"/>
  <c r="S578" i="16"/>
  <c r="S171" i="16"/>
  <c r="P649" i="16"/>
  <c r="P114" i="16"/>
  <c r="P571" i="16"/>
  <c r="M193" i="16"/>
  <c r="S234" i="16"/>
  <c r="J185" i="16"/>
  <c r="P578" i="16"/>
  <c r="S114" i="16"/>
  <c r="M571" i="16"/>
  <c r="P193" i="16"/>
  <c r="S205" i="16"/>
  <c r="R114" i="16"/>
  <c r="S582" i="16"/>
  <c r="P327" i="16"/>
  <c r="S327" i="16"/>
  <c r="R327" i="16"/>
  <c r="J327" i="16"/>
  <c r="M327" i="16"/>
  <c r="M114" i="16"/>
  <c r="R582" i="16"/>
  <c r="P194" i="16"/>
  <c r="S244" i="16"/>
  <c r="R205" i="16"/>
  <c r="P582" i="16"/>
  <c r="P396" i="16"/>
  <c r="M396" i="16"/>
  <c r="J396" i="16"/>
  <c r="S396" i="16"/>
  <c r="R396" i="16"/>
  <c r="M378" i="16"/>
  <c r="R244" i="16"/>
  <c r="J590" i="16"/>
  <c r="M590" i="16"/>
  <c r="R590" i="16"/>
  <c r="P590" i="16"/>
  <c r="S590" i="16"/>
  <c r="J234" i="16"/>
  <c r="S155" i="16"/>
  <c r="R378" i="16"/>
  <c r="R571" i="16"/>
  <c r="J103" i="16"/>
  <c r="S194" i="16"/>
  <c r="P471" i="16"/>
  <c r="P244" i="16"/>
  <c r="M234" i="16"/>
  <c r="J155" i="16"/>
  <c r="J447" i="16"/>
  <c r="M447" i="16"/>
  <c r="S447" i="16"/>
  <c r="R447" i="16"/>
  <c r="P447" i="16"/>
  <c r="S640" i="16"/>
  <c r="M429" i="16"/>
  <c r="M77" i="40"/>
  <c r="P77" i="40"/>
  <c r="S77" i="40"/>
  <c r="J77" i="40"/>
  <c r="P71" i="40"/>
  <c r="M71" i="40"/>
  <c r="J71" i="40"/>
  <c r="R71" i="40"/>
  <c r="S71" i="40"/>
  <c r="J87" i="40"/>
  <c r="R87" i="40"/>
  <c r="S87" i="40"/>
  <c r="P87" i="40"/>
  <c r="M87" i="40"/>
  <c r="S193" i="16"/>
  <c r="M471" i="16"/>
  <c r="M607" i="16"/>
  <c r="R339" i="16"/>
  <c r="J339" i="16"/>
  <c r="M339" i="16"/>
  <c r="P339" i="16"/>
  <c r="S339" i="16"/>
  <c r="J640" i="16"/>
  <c r="M360" i="16"/>
  <c r="P512" i="16"/>
  <c r="R306" i="16"/>
  <c r="J91" i="16"/>
  <c r="R607" i="16"/>
  <c r="M550" i="16"/>
  <c r="P550" i="16"/>
  <c r="J550" i="16"/>
  <c r="J257" i="16"/>
  <c r="M257" i="16"/>
  <c r="P257" i="16"/>
  <c r="R257" i="16"/>
  <c r="S257" i="16"/>
  <c r="J542" i="16"/>
  <c r="R542" i="16"/>
  <c r="M542" i="16"/>
  <c r="P542" i="16"/>
  <c r="S542" i="16"/>
  <c r="M551" i="16"/>
  <c r="J551" i="16"/>
  <c r="P551" i="16"/>
  <c r="S551" i="16"/>
  <c r="R551" i="16"/>
  <c r="P640" i="16"/>
  <c r="J360" i="16"/>
  <c r="J512" i="16"/>
  <c r="S306" i="16"/>
  <c r="S607" i="16"/>
  <c r="R564" i="16"/>
  <c r="S564" i="16"/>
  <c r="J564" i="16"/>
  <c r="M564" i="16"/>
  <c r="P564" i="16"/>
  <c r="J632" i="16"/>
  <c r="M632" i="16"/>
  <c r="P632" i="16"/>
  <c r="S632" i="16"/>
  <c r="R632" i="16"/>
  <c r="J83" i="16"/>
  <c r="S83" i="16"/>
  <c r="P83" i="16"/>
  <c r="R83" i="16"/>
  <c r="M83" i="16"/>
  <c r="J607" i="16"/>
  <c r="S360" i="16"/>
  <c r="R512" i="16"/>
  <c r="M306" i="16"/>
  <c r="J23" i="16"/>
  <c r="M23" i="16"/>
  <c r="P23" i="16"/>
  <c r="R23" i="16"/>
  <c r="S23" i="16"/>
  <c r="J359" i="16"/>
  <c r="R359" i="16"/>
  <c r="M359" i="16"/>
  <c r="P359" i="16"/>
  <c r="S359" i="16"/>
  <c r="R360" i="16"/>
  <c r="S512" i="16"/>
  <c r="R429" i="16"/>
  <c r="J306" i="16"/>
  <c r="M673" i="16"/>
  <c r="J673" i="16"/>
  <c r="P673" i="16"/>
  <c r="R673" i="16"/>
  <c r="S673" i="16"/>
  <c r="P102" i="16"/>
  <c r="S102" i="16"/>
  <c r="M102" i="16"/>
  <c r="J102" i="16"/>
  <c r="R102" i="16"/>
  <c r="P91" i="16"/>
  <c r="P429" i="16"/>
  <c r="M91" i="16"/>
  <c r="M300" i="16"/>
  <c r="P300" i="16"/>
  <c r="J300" i="16"/>
  <c r="S300" i="16"/>
  <c r="R300" i="16"/>
  <c r="J668" i="16"/>
  <c r="S668" i="16"/>
  <c r="P668" i="16"/>
  <c r="R668" i="16"/>
  <c r="M668" i="16"/>
  <c r="J273" i="16"/>
  <c r="M273" i="16"/>
  <c r="P273" i="16"/>
  <c r="R273" i="16"/>
  <c r="S273" i="16"/>
  <c r="M640" i="16"/>
  <c r="M94" i="16"/>
  <c r="S94" i="16"/>
  <c r="P94" i="16"/>
  <c r="R94" i="16"/>
  <c r="J94" i="16"/>
  <c r="S304" i="16"/>
  <c r="M304" i="16"/>
  <c r="R304" i="16"/>
  <c r="J304" i="16"/>
  <c r="P304" i="16"/>
  <c r="R185" i="16"/>
  <c r="P185" i="16"/>
  <c r="J672" i="16"/>
  <c r="M672" i="16"/>
  <c r="S672" i="16"/>
  <c r="P672" i="16"/>
  <c r="R672" i="16"/>
  <c r="J487" i="16"/>
  <c r="M487" i="16"/>
  <c r="S487" i="16"/>
  <c r="P487" i="16"/>
  <c r="R487" i="16"/>
  <c r="J271" i="16"/>
  <c r="M271" i="16"/>
  <c r="R271" i="16"/>
  <c r="P271" i="16"/>
  <c r="S271" i="16"/>
  <c r="J183" i="16"/>
  <c r="M183" i="16"/>
  <c r="R183" i="16"/>
  <c r="P183" i="16"/>
  <c r="S183" i="16"/>
  <c r="H335" i="16"/>
  <c r="P335" i="16" s="1"/>
  <c r="H402" i="16"/>
  <c r="R402" i="16" s="1"/>
  <c r="H800" i="16"/>
  <c r="J800" i="16" s="1"/>
  <c r="H395" i="16"/>
  <c r="S395" i="16" s="1"/>
  <c r="J995" i="16"/>
  <c r="H506" i="16"/>
  <c r="J506" i="16" s="1"/>
  <c r="H765" i="16"/>
  <c r="J765" i="16" s="1"/>
  <c r="H862" i="16"/>
  <c r="S862" i="16" s="1"/>
  <c r="H996" i="16"/>
  <c r="P996" i="16" s="1"/>
  <c r="H618" i="16"/>
  <c r="J618" i="16" s="1"/>
  <c r="R995" i="16"/>
  <c r="S995" i="16"/>
  <c r="P995" i="16"/>
  <c r="H419" i="16"/>
  <c r="P419" i="16" s="1"/>
  <c r="R816" i="16"/>
  <c r="M816" i="16"/>
  <c r="H778" i="16"/>
  <c r="P778" i="16" s="1"/>
  <c r="P816" i="16"/>
  <c r="H283" i="16"/>
  <c r="P283" i="16" s="1"/>
  <c r="H863" i="16"/>
  <c r="M863" i="16" s="1"/>
  <c r="H418" i="16"/>
  <c r="R418" i="16" s="1"/>
  <c r="S816" i="16"/>
  <c r="H671" i="16"/>
  <c r="J671" i="16" s="1"/>
  <c r="H626" i="16"/>
  <c r="M626" i="16" s="1"/>
  <c r="H961" i="16"/>
  <c r="S961" i="16" s="1"/>
  <c r="H799" i="16"/>
  <c r="M799" i="16" s="1"/>
  <c r="H764" i="16"/>
  <c r="P764" i="16" s="1"/>
  <c r="H534" i="16"/>
  <c r="S534" i="16" s="1"/>
  <c r="P1136" i="16"/>
  <c r="R1136" i="16"/>
  <c r="S1136" i="16"/>
  <c r="M1136" i="16"/>
  <c r="J1136" i="16"/>
  <c r="R927" i="16"/>
  <c r="P927" i="16"/>
  <c r="M927" i="16"/>
  <c r="J927" i="16"/>
  <c r="S927" i="16"/>
  <c r="J1031" i="16"/>
  <c r="P1031" i="16"/>
  <c r="S1031" i="16"/>
  <c r="M1031" i="16"/>
  <c r="R1031" i="16"/>
  <c r="H336" i="16"/>
  <c r="J336" i="16" s="1"/>
  <c r="F1173" i="16"/>
  <c r="G3" i="35"/>
  <c r="H3" i="35"/>
  <c r="I3" i="35"/>
  <c r="G4" i="35"/>
  <c r="H4" i="35"/>
  <c r="I4" i="35"/>
  <c r="G5" i="35"/>
  <c r="H5" i="35"/>
  <c r="I5" i="35"/>
  <c r="G6" i="35"/>
  <c r="H6" i="35"/>
  <c r="I6" i="35"/>
  <c r="G7" i="35"/>
  <c r="H7" i="35"/>
  <c r="I7" i="35"/>
  <c r="G8" i="35"/>
  <c r="H8" i="35"/>
  <c r="I8" i="35"/>
  <c r="G9" i="35"/>
  <c r="H9" i="35"/>
  <c r="I9" i="35"/>
  <c r="G10" i="35"/>
  <c r="H10" i="35"/>
  <c r="I10" i="35"/>
  <c r="G11" i="35"/>
  <c r="H11" i="35"/>
  <c r="I11" i="35"/>
  <c r="G12" i="35"/>
  <c r="H12" i="35"/>
  <c r="I12" i="35"/>
  <c r="G13" i="35"/>
  <c r="H13" i="35"/>
  <c r="I13" i="35"/>
  <c r="G14" i="35"/>
  <c r="H14" i="35"/>
  <c r="I14" i="35"/>
  <c r="G15" i="35"/>
  <c r="H15" i="35"/>
  <c r="I15" i="35"/>
  <c r="G16" i="35"/>
  <c r="H16" i="35"/>
  <c r="I16" i="35"/>
  <c r="G17" i="35"/>
  <c r="H17" i="35"/>
  <c r="I17" i="35"/>
  <c r="G18" i="35"/>
  <c r="H18" i="35"/>
  <c r="I18" i="35"/>
  <c r="G19" i="35"/>
  <c r="H19" i="35"/>
  <c r="I19" i="35"/>
  <c r="G20" i="35"/>
  <c r="H20" i="35"/>
  <c r="I20" i="35"/>
  <c r="G21" i="35"/>
  <c r="H21" i="35"/>
  <c r="I21" i="35"/>
  <c r="G22" i="35"/>
  <c r="H22" i="35"/>
  <c r="I22" i="35"/>
  <c r="G23" i="35"/>
  <c r="H23" i="35"/>
  <c r="I23" i="35"/>
  <c r="G24" i="35"/>
  <c r="H24" i="35"/>
  <c r="I24" i="35"/>
  <c r="G25" i="35"/>
  <c r="H25" i="35"/>
  <c r="I25" i="35"/>
  <c r="G26" i="35"/>
  <c r="H26" i="35"/>
  <c r="I26" i="35"/>
  <c r="G27" i="35"/>
  <c r="H27" i="35"/>
  <c r="I27" i="35"/>
  <c r="G28" i="35"/>
  <c r="H28" i="35"/>
  <c r="I28" i="35"/>
  <c r="G29" i="35"/>
  <c r="H29" i="35"/>
  <c r="I29" i="35"/>
  <c r="G30" i="35"/>
  <c r="H30" i="35"/>
  <c r="I30" i="35"/>
  <c r="G31" i="35"/>
  <c r="H31" i="35"/>
  <c r="I31" i="35"/>
  <c r="G32" i="35"/>
  <c r="H32" i="35"/>
  <c r="I32" i="35"/>
  <c r="G33" i="35"/>
  <c r="H33" i="35"/>
  <c r="I33" i="35"/>
  <c r="G34" i="35"/>
  <c r="H34" i="35"/>
  <c r="I34" i="35"/>
  <c r="G35" i="35"/>
  <c r="H35" i="35"/>
  <c r="I35" i="35"/>
  <c r="G36" i="35"/>
  <c r="H36" i="35"/>
  <c r="I36" i="35"/>
  <c r="G37" i="35"/>
  <c r="H37" i="35"/>
  <c r="I37" i="35"/>
  <c r="G38" i="35"/>
  <c r="H38" i="35"/>
  <c r="I38" i="35"/>
  <c r="G39" i="35"/>
  <c r="H39" i="35"/>
  <c r="I39" i="35"/>
  <c r="G40" i="35"/>
  <c r="H40" i="35"/>
  <c r="I40" i="35"/>
  <c r="G41" i="35"/>
  <c r="H41" i="35"/>
  <c r="I41" i="35"/>
  <c r="G42" i="35"/>
  <c r="H42" i="35"/>
  <c r="I42" i="35"/>
  <c r="G43" i="35"/>
  <c r="H43" i="35"/>
  <c r="I43" i="35"/>
  <c r="G44" i="35"/>
  <c r="H44" i="35"/>
  <c r="I44" i="35"/>
  <c r="G45" i="35"/>
  <c r="H45" i="35"/>
  <c r="I45" i="35"/>
  <c r="G46" i="35"/>
  <c r="H46" i="35"/>
  <c r="I46" i="35"/>
  <c r="G47" i="35"/>
  <c r="H47" i="35"/>
  <c r="I47" i="35"/>
  <c r="G48" i="35"/>
  <c r="H48" i="35"/>
  <c r="I48" i="35"/>
  <c r="G49" i="35"/>
  <c r="H49" i="35"/>
  <c r="I49" i="35"/>
  <c r="G50" i="35"/>
  <c r="H50" i="35"/>
  <c r="I50" i="35"/>
  <c r="G51" i="35"/>
  <c r="H51" i="35"/>
  <c r="I51" i="35"/>
  <c r="G52" i="35"/>
  <c r="H52" i="35"/>
  <c r="I52" i="35"/>
  <c r="J402" i="16" l="1"/>
  <c r="F3" i="35"/>
  <c r="J3" i="35" s="1"/>
  <c r="F52" i="35"/>
  <c r="J52" i="35" s="1"/>
  <c r="R335" i="16"/>
  <c r="M335" i="16"/>
  <c r="S335" i="16"/>
  <c r="J335" i="16"/>
  <c r="P402" i="16"/>
  <c r="M402" i="16"/>
  <c r="S402" i="16"/>
  <c r="S800" i="16"/>
  <c r="P800" i="16"/>
  <c r="M395" i="16"/>
  <c r="J395" i="16"/>
  <c r="R800" i="16"/>
  <c r="R395" i="16"/>
  <c r="M800" i="16"/>
  <c r="P395" i="16"/>
  <c r="J996" i="16"/>
  <c r="P506" i="16"/>
  <c r="R996" i="16"/>
  <c r="M506" i="16"/>
  <c r="M996" i="16"/>
  <c r="S506" i="16"/>
  <c r="R506" i="16"/>
  <c r="P765" i="16"/>
  <c r="J862" i="16"/>
  <c r="S418" i="16"/>
  <c r="S996" i="16"/>
  <c r="P862" i="16"/>
  <c r="M862" i="16"/>
  <c r="M765" i="16"/>
  <c r="R765" i="16"/>
  <c r="S765" i="16"/>
  <c r="S618" i="16"/>
  <c r="R618" i="16"/>
  <c r="F6" i="35"/>
  <c r="J6" i="35" s="1"/>
  <c r="R862" i="16"/>
  <c r="P618" i="16"/>
  <c r="M618" i="16"/>
  <c r="R534" i="16"/>
  <c r="S863" i="16"/>
  <c r="P799" i="16"/>
  <c r="J626" i="16"/>
  <c r="M418" i="16"/>
  <c r="R419" i="16"/>
  <c r="J418" i="16"/>
  <c r="M419" i="16"/>
  <c r="J419" i="16"/>
  <c r="R863" i="16"/>
  <c r="S419" i="16"/>
  <c r="R626" i="16"/>
  <c r="M534" i="16"/>
  <c r="R799" i="16"/>
  <c r="S778" i="16"/>
  <c r="J799" i="16"/>
  <c r="S283" i="16"/>
  <c r="S799" i="16"/>
  <c r="P336" i="16"/>
  <c r="P418" i="16"/>
  <c r="S626" i="16"/>
  <c r="M778" i="16"/>
  <c r="J863" i="16"/>
  <c r="P863" i="16"/>
  <c r="P626" i="16"/>
  <c r="R778" i="16"/>
  <c r="J778" i="16"/>
  <c r="S671" i="16"/>
  <c r="M671" i="16"/>
  <c r="P671" i="16"/>
  <c r="M283" i="16"/>
  <c r="R764" i="16"/>
  <c r="J283" i="16"/>
  <c r="J764" i="16"/>
  <c r="R283" i="16"/>
  <c r="R671" i="16"/>
  <c r="P534" i="16"/>
  <c r="S336" i="16"/>
  <c r="M764" i="16"/>
  <c r="M336" i="16"/>
  <c r="S764" i="16"/>
  <c r="J534" i="16"/>
  <c r="F8" i="35"/>
  <c r="J8" i="35" s="1"/>
  <c r="F37" i="35"/>
  <c r="J37" i="35" s="1"/>
  <c r="P961" i="16"/>
  <c r="J961" i="16"/>
  <c r="M961" i="16"/>
  <c r="R961" i="16"/>
  <c r="F13" i="35"/>
  <c r="J13" i="35" s="1"/>
  <c r="F47" i="35"/>
  <c r="J47" i="35" s="1"/>
  <c r="R336" i="16"/>
  <c r="F7" i="35"/>
  <c r="J7" i="35" s="1"/>
  <c r="F39" i="35"/>
  <c r="J39" i="35" s="1"/>
  <c r="F23" i="35"/>
  <c r="J23" i="35" s="1"/>
  <c r="F15" i="35"/>
  <c r="J15" i="35" s="1"/>
  <c r="F24" i="35"/>
  <c r="J24" i="35" s="1"/>
  <c r="F36" i="35"/>
  <c r="J36" i="35" s="1"/>
  <c r="F17" i="35"/>
  <c r="J17" i="35" s="1"/>
  <c r="F43" i="35"/>
  <c r="J43" i="35" s="1"/>
  <c r="F31" i="35"/>
  <c r="J31" i="35" s="1"/>
  <c r="I217" i="16"/>
  <c r="G217" i="16"/>
  <c r="L217" i="16"/>
  <c r="O217" i="16"/>
  <c r="F1182" i="16"/>
  <c r="E1182" i="16"/>
  <c r="E1380" i="16"/>
  <c r="F1380" i="16"/>
  <c r="E784" i="16"/>
  <c r="F784" i="16"/>
  <c r="E414" i="16"/>
  <c r="F414" i="16"/>
  <c r="E1019" i="16"/>
  <c r="F1019" i="16"/>
  <c r="E60" i="16"/>
  <c r="F60" i="16"/>
  <c r="F698" i="16"/>
  <c r="E698" i="16"/>
  <c r="E1232" i="16"/>
  <c r="F1232" i="16"/>
  <c r="E30" i="16"/>
  <c r="F30" i="16"/>
  <c r="E1337" i="16"/>
  <c r="F1337" i="16"/>
  <c r="E1336" i="16"/>
  <c r="F1336" i="16"/>
  <c r="L329" i="16"/>
  <c r="E329" i="16"/>
  <c r="F329" i="16"/>
  <c r="F922" i="16"/>
  <c r="E922" i="16"/>
  <c r="E1179" i="16"/>
  <c r="F1179" i="16"/>
  <c r="E36" i="16"/>
  <c r="F36" i="16"/>
  <c r="F348" i="16"/>
  <c r="E348" i="16"/>
  <c r="E307" i="16"/>
  <c r="F307" i="16"/>
  <c r="F159" i="16"/>
  <c r="E159" i="16"/>
  <c r="F191" i="16"/>
  <c r="E191" i="16"/>
  <c r="E189" i="16"/>
  <c r="F189" i="16"/>
  <c r="F680" i="16"/>
  <c r="E680" i="16"/>
  <c r="F774" i="16"/>
  <c r="E774" i="16"/>
  <c r="E172" i="16"/>
  <c r="F172" i="16"/>
  <c r="E56" i="16"/>
  <c r="F56" i="16"/>
  <c r="L1075" i="16"/>
  <c r="F1075" i="16"/>
  <c r="E1075" i="16"/>
  <c r="E411" i="16"/>
  <c r="F411" i="16"/>
  <c r="F430" i="16"/>
  <c r="E430" i="16"/>
  <c r="E140" i="16"/>
  <c r="F140" i="16"/>
  <c r="F42" i="16"/>
  <c r="E42" i="16"/>
  <c r="E226" i="16"/>
  <c r="F226" i="16"/>
  <c r="F538" i="16"/>
  <c r="E538" i="16"/>
  <c r="E1259" i="16"/>
  <c r="F1259" i="16"/>
  <c r="F1115" i="16"/>
  <c r="E1115" i="16"/>
  <c r="E1343" i="16"/>
  <c r="F1343" i="16"/>
  <c r="F290" i="16"/>
  <c r="E290" i="16"/>
  <c r="E1106" i="16"/>
  <c r="F1106" i="16"/>
  <c r="F71" i="16"/>
  <c r="E71" i="16"/>
  <c r="E239" i="16"/>
  <c r="F239" i="16"/>
  <c r="F585" i="16"/>
  <c r="E585" i="16"/>
  <c r="F61" i="16"/>
  <c r="E61" i="16"/>
  <c r="E353" i="16"/>
  <c r="F353" i="16"/>
  <c r="E837" i="16"/>
  <c r="F837" i="16"/>
  <c r="F879" i="16"/>
  <c r="E879" i="16"/>
  <c r="F422" i="16"/>
  <c r="E422" i="16"/>
  <c r="F204" i="16"/>
  <c r="E204" i="16"/>
  <c r="E53" i="16"/>
  <c r="F53" i="16"/>
  <c r="F184" i="16"/>
  <c r="E184" i="16"/>
  <c r="E181" i="16"/>
  <c r="F181" i="16"/>
  <c r="F589" i="16"/>
  <c r="E589" i="16"/>
  <c r="F539" i="16"/>
  <c r="E539" i="16"/>
  <c r="F182" i="16"/>
  <c r="E182" i="16"/>
  <c r="F309" i="16"/>
  <c r="E309" i="16"/>
  <c r="F46" i="16"/>
  <c r="E46" i="16"/>
  <c r="F87" i="16"/>
  <c r="E87" i="16"/>
  <c r="I127" i="16"/>
  <c r="E127" i="16"/>
  <c r="F127" i="16"/>
  <c r="E1026" i="16"/>
  <c r="F1026" i="16"/>
  <c r="F393" i="16"/>
  <c r="E393" i="16"/>
  <c r="F41" i="16"/>
  <c r="E41" i="16"/>
  <c r="F147" i="16"/>
  <c r="E147" i="16"/>
  <c r="F948" i="16"/>
  <c r="E948" i="16"/>
  <c r="E88" i="16"/>
  <c r="F88" i="16"/>
  <c r="E1011" i="16"/>
  <c r="F1011" i="16"/>
  <c r="F154" i="16"/>
  <c r="E154" i="16"/>
  <c r="F20" i="16"/>
  <c r="E20" i="16"/>
  <c r="E44" i="16"/>
  <c r="F44" i="16"/>
  <c r="E310" i="16"/>
  <c r="F310" i="16"/>
  <c r="E949" i="16"/>
  <c r="F949" i="16"/>
  <c r="F383" i="16"/>
  <c r="E383" i="16"/>
  <c r="E500" i="16"/>
  <c r="F500" i="16"/>
  <c r="F82" i="16"/>
  <c r="E82" i="16"/>
  <c r="E28" i="16"/>
  <c r="F28" i="16"/>
  <c r="F1339" i="16"/>
  <c r="E1339" i="16"/>
  <c r="E152" i="16"/>
  <c r="F152" i="16"/>
  <c r="F1385" i="16"/>
  <c r="E1385" i="16"/>
  <c r="F1122" i="16"/>
  <c r="E1122" i="16"/>
  <c r="F288" i="16"/>
  <c r="E288" i="16"/>
  <c r="E145" i="16"/>
  <c r="F145" i="16"/>
  <c r="F31" i="16"/>
  <c r="E31" i="16"/>
  <c r="E880" i="16"/>
  <c r="F880" i="16"/>
  <c r="F721" i="16"/>
  <c r="E721" i="16"/>
  <c r="F1108" i="16"/>
  <c r="E1108" i="16"/>
  <c r="E833" i="16"/>
  <c r="F833" i="16"/>
  <c r="E1052" i="16"/>
  <c r="F1052" i="16"/>
  <c r="E536" i="16"/>
  <c r="F536" i="16"/>
  <c r="F33" i="16"/>
  <c r="E33" i="16"/>
  <c r="D479" i="16"/>
  <c r="E479" i="16"/>
  <c r="F479" i="16"/>
  <c r="E170" i="16"/>
  <c r="F170" i="16"/>
  <c r="F1125" i="16"/>
  <c r="E1125" i="16"/>
  <c r="E557" i="16"/>
  <c r="F557" i="16"/>
  <c r="F987" i="16"/>
  <c r="E987" i="16"/>
  <c r="F405" i="16"/>
  <c r="E405" i="16"/>
  <c r="E1357" i="16"/>
  <c r="F1357" i="16"/>
  <c r="E854" i="16"/>
  <c r="F854" i="16"/>
  <c r="E355" i="16"/>
  <c r="F355" i="16"/>
  <c r="F96" i="16"/>
  <c r="E96" i="16"/>
  <c r="E223" i="16"/>
  <c r="F223" i="16"/>
  <c r="F1342" i="16"/>
  <c r="E1342" i="16"/>
  <c r="F1231" i="16"/>
  <c r="E1231" i="16"/>
  <c r="F545" i="16"/>
  <c r="E545" i="16"/>
  <c r="D647" i="16"/>
  <c r="F647" i="16"/>
  <c r="E647" i="16"/>
  <c r="F1273" i="16"/>
  <c r="E1273" i="16"/>
  <c r="F364" i="16"/>
  <c r="E364" i="16"/>
  <c r="F1263" i="16"/>
  <c r="E1263" i="16"/>
  <c r="F593" i="16"/>
  <c r="E593" i="16"/>
  <c r="F522" i="16"/>
  <c r="E522" i="16"/>
  <c r="F1003" i="16"/>
  <c r="E1003" i="16"/>
  <c r="F842" i="16"/>
  <c r="E842" i="16"/>
  <c r="L495" i="16"/>
  <c r="F495" i="16"/>
  <c r="E495" i="16"/>
  <c r="O1030" i="16"/>
  <c r="F1030" i="16"/>
  <c r="E1030" i="16"/>
  <c r="O1282" i="16"/>
  <c r="F1282" i="16"/>
  <c r="E1282" i="16"/>
  <c r="F1394" i="16"/>
  <c r="E1394" i="16"/>
  <c r="O1028" i="16"/>
  <c r="E1028" i="16"/>
  <c r="F1028" i="16"/>
  <c r="O279" i="16"/>
  <c r="F279" i="16"/>
  <c r="E279" i="16"/>
  <c r="O994" i="16"/>
  <c r="F994" i="16"/>
  <c r="E994" i="16"/>
  <c r="O798" i="16"/>
  <c r="F798" i="16"/>
  <c r="E798" i="16"/>
  <c r="O1390" i="16"/>
  <c r="F1390" i="16"/>
  <c r="E1390" i="16"/>
  <c r="F993" i="16"/>
  <c r="E993" i="16"/>
  <c r="F1129" i="16"/>
  <c r="E1129" i="16"/>
  <c r="F1128" i="16"/>
  <c r="E1128" i="16"/>
  <c r="F1187" i="16"/>
  <c r="E1187" i="16"/>
  <c r="F1270" i="16"/>
  <c r="E1270" i="16"/>
  <c r="F1123" i="16"/>
  <c r="E1123" i="16"/>
  <c r="F1178" i="16"/>
  <c r="E1178" i="16"/>
  <c r="F1121" i="16"/>
  <c r="E1121" i="16"/>
  <c r="F1188" i="16"/>
  <c r="E1188" i="16"/>
  <c r="F1186" i="16"/>
  <c r="E1186" i="16"/>
  <c r="F282" i="16"/>
  <c r="E282" i="16"/>
  <c r="F1378" i="16"/>
  <c r="E1378" i="16"/>
  <c r="F1176" i="16"/>
  <c r="E1176" i="16"/>
  <c r="F954" i="16"/>
  <c r="E954" i="16"/>
  <c r="F384" i="16"/>
  <c r="E384" i="16"/>
  <c r="F577" i="16"/>
  <c r="E577" i="16"/>
  <c r="F516" i="16"/>
  <c r="E516" i="16"/>
  <c r="F232" i="16"/>
  <c r="E232" i="16"/>
  <c r="F153" i="16"/>
  <c r="E153" i="16"/>
  <c r="F78" i="16"/>
  <c r="E78" i="16"/>
  <c r="F690" i="16"/>
  <c r="E690" i="16"/>
  <c r="F712" i="16"/>
  <c r="E712" i="16"/>
  <c r="F901" i="16"/>
  <c r="E901" i="16"/>
  <c r="F424" i="16"/>
  <c r="E424" i="16"/>
  <c r="F15" i="16"/>
  <c r="E15" i="16"/>
  <c r="F423" i="16"/>
  <c r="E423" i="16"/>
  <c r="F367" i="16"/>
  <c r="E367" i="16"/>
  <c r="F293" i="16"/>
  <c r="E293" i="16"/>
  <c r="F1061" i="16"/>
  <c r="E1061" i="16"/>
  <c r="F1114" i="16"/>
  <c r="E1114" i="16"/>
  <c r="F1371" i="16"/>
  <c r="E1371" i="16"/>
  <c r="F156" i="16"/>
  <c r="E156" i="16"/>
  <c r="F1253" i="16"/>
  <c r="E1253" i="16"/>
  <c r="F215" i="16"/>
  <c r="E215" i="16"/>
  <c r="F728" i="16"/>
  <c r="E728" i="16"/>
  <c r="F1164" i="16"/>
  <c r="E1164" i="16"/>
  <c r="F750" i="16"/>
  <c r="E750" i="16"/>
  <c r="F168" i="16"/>
  <c r="E168" i="16"/>
  <c r="F448" i="16"/>
  <c r="E448" i="16"/>
  <c r="F1174" i="16"/>
  <c r="E1174" i="16"/>
  <c r="F823" i="16"/>
  <c r="E823" i="16"/>
  <c r="E413" i="16"/>
  <c r="F413" i="16"/>
  <c r="F502" i="16"/>
  <c r="E502" i="16"/>
  <c r="E645" i="16"/>
  <c r="F645" i="16"/>
  <c r="F612" i="16"/>
  <c r="E612" i="16"/>
  <c r="F1257" i="16"/>
  <c r="E1257" i="16"/>
  <c r="F1256" i="16"/>
  <c r="E1256" i="16"/>
  <c r="F594" i="16"/>
  <c r="E594" i="16"/>
  <c r="F1355" i="16"/>
  <c r="E1355" i="16"/>
  <c r="F947" i="16"/>
  <c r="E947" i="16"/>
  <c r="F1242" i="16"/>
  <c r="E1242" i="16"/>
  <c r="F1161" i="16"/>
  <c r="E1161" i="16"/>
  <c r="F560" i="16"/>
  <c r="E560" i="16"/>
  <c r="F537" i="16"/>
  <c r="E537" i="16"/>
  <c r="F376" i="16"/>
  <c r="E376" i="16"/>
  <c r="E454" i="16"/>
  <c r="F454" i="16"/>
  <c r="F476" i="16"/>
  <c r="E476" i="16"/>
  <c r="F508" i="16"/>
  <c r="E508" i="16"/>
  <c r="F727" i="16"/>
  <c r="E727" i="16"/>
  <c r="E975" i="16"/>
  <c r="F975" i="16"/>
  <c r="F73" i="16"/>
  <c r="E73" i="16"/>
  <c r="F628" i="16"/>
  <c r="E628" i="16"/>
  <c r="F463" i="16"/>
  <c r="E463" i="16"/>
  <c r="F55" i="16"/>
  <c r="E55" i="16"/>
  <c r="F291" i="16"/>
  <c r="E291" i="16"/>
  <c r="F1051" i="16"/>
  <c r="E1051" i="16"/>
  <c r="F748" i="16"/>
  <c r="E748" i="16"/>
  <c r="F813" i="16"/>
  <c r="E813" i="16"/>
  <c r="F575" i="16"/>
  <c r="E575" i="16"/>
  <c r="F217" i="16"/>
  <c r="E217" i="16"/>
  <c r="F679" i="16"/>
  <c r="E679" i="16"/>
  <c r="F941" i="16"/>
  <c r="E941" i="16"/>
  <c r="E897" i="16"/>
  <c r="F897" i="16"/>
  <c r="E1156" i="16"/>
  <c r="F1156" i="16"/>
  <c r="E1155" i="16"/>
  <c r="F1155" i="16"/>
  <c r="F349" i="16"/>
  <c r="E349" i="16"/>
  <c r="F1102" i="16"/>
  <c r="E1102" i="16"/>
  <c r="F810" i="16"/>
  <c r="E810" i="16"/>
  <c r="F772" i="16"/>
  <c r="E772" i="16"/>
  <c r="F1225" i="16"/>
  <c r="E1225" i="16"/>
  <c r="F848" i="16"/>
  <c r="E848" i="16"/>
  <c r="F481" i="16"/>
  <c r="E481" i="16"/>
  <c r="F720" i="16"/>
  <c r="E720" i="16"/>
  <c r="F574" i="16"/>
  <c r="E574" i="16"/>
  <c r="F734" i="16"/>
  <c r="E734" i="16"/>
  <c r="F636" i="16"/>
  <c r="E636" i="16"/>
  <c r="F733" i="16"/>
  <c r="E733" i="16"/>
  <c r="E37" i="16"/>
  <c r="F37" i="16"/>
  <c r="F17" i="16"/>
  <c r="E17" i="16"/>
  <c r="F489" i="16"/>
  <c r="E489" i="16"/>
  <c r="F709" i="16"/>
  <c r="E709" i="16"/>
  <c r="F233" i="16"/>
  <c r="E233" i="16"/>
  <c r="F497" i="16"/>
  <c r="E497" i="16"/>
  <c r="F397" i="16"/>
  <c r="E397" i="16"/>
  <c r="F600" i="16"/>
  <c r="E600" i="16"/>
  <c r="F1323" i="16"/>
  <c r="E1323" i="16"/>
  <c r="F1322" i="16"/>
  <c r="E1322" i="16"/>
  <c r="F1217" i="16"/>
  <c r="E1217" i="16"/>
  <c r="E98" i="16"/>
  <c r="F98" i="16"/>
  <c r="F1216" i="16"/>
  <c r="E1216" i="16"/>
  <c r="F1092" i="16"/>
  <c r="E1092" i="16"/>
  <c r="F829" i="16"/>
  <c r="E829" i="16"/>
  <c r="F1001" i="16"/>
  <c r="E1001" i="16"/>
  <c r="F591" i="16"/>
  <c r="E591" i="16"/>
  <c r="F521" i="16"/>
  <c r="E521" i="16"/>
  <c r="F659" i="16"/>
  <c r="E659" i="16"/>
  <c r="F391" i="16"/>
  <c r="E391" i="16"/>
  <c r="F426" i="16"/>
  <c r="E426" i="16"/>
  <c r="F609" i="16"/>
  <c r="E609" i="16"/>
  <c r="F1303" i="16"/>
  <c r="E1303" i="16"/>
  <c r="I1284" i="16"/>
  <c r="F1284" i="16"/>
  <c r="E1284" i="16"/>
  <c r="I625" i="16"/>
  <c r="F625" i="16"/>
  <c r="E625" i="16"/>
  <c r="L1400" i="16"/>
  <c r="F1400" i="16"/>
  <c r="E1400" i="16"/>
  <c r="F713" i="16"/>
  <c r="E713" i="16"/>
  <c r="F786" i="16"/>
  <c r="E786" i="16"/>
  <c r="F375" i="16"/>
  <c r="E375" i="16"/>
  <c r="F881" i="16"/>
  <c r="E881" i="16"/>
  <c r="F101" i="16"/>
  <c r="E101" i="16"/>
  <c r="F200" i="16"/>
  <c r="E200" i="16"/>
  <c r="F373" i="16"/>
  <c r="E373" i="16"/>
  <c r="F681" i="16"/>
  <c r="E681" i="16"/>
  <c r="F344" i="16"/>
  <c r="E344" i="16"/>
  <c r="F950" i="16"/>
  <c r="E950" i="16"/>
  <c r="F441" i="16"/>
  <c r="E441" i="16"/>
  <c r="F974" i="16"/>
  <c r="E974" i="16"/>
  <c r="F569" i="16"/>
  <c r="E569" i="16"/>
  <c r="F1050" i="16"/>
  <c r="E1050" i="16"/>
  <c r="F653" i="16"/>
  <c r="E653" i="16"/>
  <c r="F830" i="16"/>
  <c r="E830" i="16"/>
  <c r="E361" i="16"/>
  <c r="F361" i="16"/>
  <c r="F166" i="16"/>
  <c r="E166" i="16"/>
  <c r="F69" i="16"/>
  <c r="E69" i="16"/>
  <c r="F601" i="16"/>
  <c r="E601" i="16"/>
  <c r="F427" i="16"/>
  <c r="E427" i="16"/>
  <c r="F385" i="16"/>
  <c r="E385" i="16"/>
  <c r="F389" i="16"/>
  <c r="E389" i="16"/>
  <c r="F1325" i="16"/>
  <c r="E1325" i="16"/>
  <c r="F1094" i="16"/>
  <c r="E1094" i="16"/>
  <c r="F488" i="16"/>
  <c r="E488" i="16"/>
  <c r="F1320" i="16"/>
  <c r="E1320" i="16"/>
  <c r="F445" i="16"/>
  <c r="E445" i="16"/>
  <c r="F793" i="16"/>
  <c r="E793" i="16"/>
  <c r="F1211" i="16"/>
  <c r="E1211" i="16"/>
  <c r="F935" i="16"/>
  <c r="E935" i="16"/>
  <c r="F79" i="16"/>
  <c r="E79" i="16"/>
  <c r="E1307" i="16"/>
  <c r="F1307" i="16"/>
  <c r="F608" i="16"/>
  <c r="E608" i="16"/>
  <c r="I1076" i="16"/>
  <c r="F1076" i="16"/>
  <c r="E1076" i="16"/>
  <c r="I394" i="16"/>
  <c r="F394" i="16"/>
  <c r="E394" i="16"/>
  <c r="L960" i="16"/>
  <c r="F960" i="16"/>
  <c r="E960" i="16"/>
  <c r="L216" i="16"/>
  <c r="F216" i="16"/>
  <c r="E216" i="16"/>
  <c r="F1281" i="16"/>
  <c r="E1281" i="16"/>
  <c r="F1392" i="16"/>
  <c r="E1392" i="16"/>
  <c r="F1391" i="16"/>
  <c r="E1391" i="16"/>
  <c r="F639" i="16"/>
  <c r="E639" i="16"/>
  <c r="F738" i="16"/>
  <c r="E738" i="16"/>
  <c r="F296" i="16"/>
  <c r="E296" i="16"/>
  <c r="F533" i="16"/>
  <c r="E533" i="16"/>
  <c r="F657" i="16"/>
  <c r="E657" i="16"/>
  <c r="F904" i="16"/>
  <c r="E904" i="16"/>
  <c r="F1388" i="16"/>
  <c r="E1388" i="16"/>
  <c r="F1127" i="16"/>
  <c r="E1127" i="16"/>
  <c r="F1184" i="16"/>
  <c r="E1184" i="16"/>
  <c r="F921" i="16"/>
  <c r="E921" i="16"/>
  <c r="F436" i="16"/>
  <c r="E436" i="16"/>
  <c r="F955" i="16"/>
  <c r="E955" i="16"/>
  <c r="F1124" i="16"/>
  <c r="E1124" i="16"/>
  <c r="F990" i="16"/>
  <c r="E990" i="16"/>
  <c r="E164" i="16"/>
  <c r="F164" i="16"/>
  <c r="F775" i="16"/>
  <c r="E775" i="16"/>
  <c r="F1266" i="16"/>
  <c r="E1266" i="16"/>
  <c r="F1021" i="16"/>
  <c r="E1021" i="16"/>
  <c r="F1066" i="16"/>
  <c r="E1066" i="16"/>
  <c r="F1376" i="16"/>
  <c r="E1376" i="16"/>
  <c r="F210" i="16"/>
  <c r="E210" i="16"/>
  <c r="F824" i="16"/>
  <c r="E824" i="16"/>
  <c r="F374" i="16"/>
  <c r="E374" i="16"/>
  <c r="F1374" i="16"/>
  <c r="E1374" i="16"/>
  <c r="F629" i="16"/>
  <c r="E629" i="16"/>
  <c r="F34" i="16"/>
  <c r="E34" i="16"/>
  <c r="F16" i="16"/>
  <c r="E16" i="16"/>
  <c r="F241" i="16"/>
  <c r="E241" i="16"/>
  <c r="F149" i="16"/>
  <c r="E149" i="16"/>
  <c r="F688" i="16"/>
  <c r="E688" i="16"/>
  <c r="F219" i="16"/>
  <c r="E219" i="16"/>
  <c r="F570" i="16"/>
  <c r="E570" i="16"/>
  <c r="F104" i="16"/>
  <c r="E104" i="16"/>
  <c r="F295" i="16"/>
  <c r="E295" i="16"/>
  <c r="F584" i="16"/>
  <c r="E584" i="16"/>
  <c r="F214" i="16"/>
  <c r="E214" i="16"/>
  <c r="F57" i="16"/>
  <c r="E57" i="16"/>
  <c r="F836" i="16"/>
  <c r="E836" i="16"/>
  <c r="F1170" i="16"/>
  <c r="E1170" i="16"/>
  <c r="F1110" i="16"/>
  <c r="E1110" i="16"/>
  <c r="F797" i="16"/>
  <c r="E797" i="16"/>
  <c r="F1262" i="16"/>
  <c r="E1262" i="16"/>
  <c r="F1162" i="16"/>
  <c r="E1162" i="16"/>
  <c r="F985" i="16"/>
  <c r="E985" i="16"/>
  <c r="F548" i="16"/>
  <c r="E548" i="16"/>
  <c r="F722" i="16"/>
  <c r="E722" i="16"/>
  <c r="F587" i="16"/>
  <c r="E587" i="16"/>
  <c r="F509" i="16"/>
  <c r="E509" i="16"/>
  <c r="F1369" i="16"/>
  <c r="E1369" i="16"/>
  <c r="F1367" i="16"/>
  <c r="E1367" i="16"/>
  <c r="F1168" i="16"/>
  <c r="E1168" i="16"/>
  <c r="F1354" i="16"/>
  <c r="E1354" i="16"/>
  <c r="F979" i="16"/>
  <c r="E979" i="16"/>
  <c r="F749" i="16"/>
  <c r="E749" i="16"/>
  <c r="E1053" i="16"/>
  <c r="F1053" i="16"/>
  <c r="F710" i="16"/>
  <c r="E710" i="16"/>
  <c r="F256" i="16"/>
  <c r="E256" i="16"/>
  <c r="F400" i="16"/>
  <c r="E400" i="16"/>
  <c r="F638" i="16"/>
  <c r="E638" i="16"/>
  <c r="F365" i="16"/>
  <c r="E365" i="16"/>
  <c r="F269" i="16"/>
  <c r="E269" i="16"/>
  <c r="F1160" i="16"/>
  <c r="E1160" i="16"/>
  <c r="F475" i="16"/>
  <c r="E475" i="16"/>
  <c r="F86" i="16"/>
  <c r="E86" i="16"/>
  <c r="F1341" i="16"/>
  <c r="E1341" i="16"/>
  <c r="F141" i="16"/>
  <c r="E141" i="16"/>
  <c r="F535" i="16"/>
  <c r="E535" i="16"/>
  <c r="F822" i="16"/>
  <c r="E822" i="16"/>
  <c r="F876" i="16"/>
  <c r="E876" i="16"/>
  <c r="F703" i="16"/>
  <c r="E703" i="16"/>
  <c r="F314" i="16"/>
  <c r="E314" i="16"/>
  <c r="F831" i="16"/>
  <c r="E831" i="16"/>
  <c r="F1229" i="16"/>
  <c r="E1229" i="16"/>
  <c r="F1103" i="16"/>
  <c r="E1103" i="16"/>
  <c r="F1228" i="16"/>
  <c r="E1228" i="16"/>
  <c r="F873" i="16"/>
  <c r="E873" i="16"/>
  <c r="F253" i="16"/>
  <c r="E253" i="16"/>
  <c r="F255" i="16"/>
  <c r="E255" i="16"/>
  <c r="F795" i="16"/>
  <c r="E795" i="16"/>
  <c r="F320" i="16"/>
  <c r="E320" i="16"/>
  <c r="F485" i="16"/>
  <c r="E485" i="16"/>
  <c r="F619" i="16"/>
  <c r="E619" i="16"/>
  <c r="F1332" i="16"/>
  <c r="E1332" i="16"/>
  <c r="F1224" i="16"/>
  <c r="E1224" i="16"/>
  <c r="F277" i="16"/>
  <c r="E277" i="16"/>
  <c r="F1328" i="16"/>
  <c r="E1328" i="16"/>
  <c r="F268" i="16"/>
  <c r="E268" i="16"/>
  <c r="F382" i="16"/>
  <c r="E382" i="16"/>
  <c r="F25" i="16"/>
  <c r="E25" i="16"/>
  <c r="F68" i="16"/>
  <c r="E68" i="16"/>
  <c r="F48" i="16"/>
  <c r="E48" i="16"/>
  <c r="F67" i="16"/>
  <c r="E67" i="16"/>
  <c r="F808" i="16"/>
  <c r="E808" i="16"/>
  <c r="E498" i="16"/>
  <c r="F498" i="16"/>
  <c r="F167" i="16"/>
  <c r="E167" i="16"/>
  <c r="F451" i="16"/>
  <c r="E451" i="16"/>
  <c r="E186" i="16"/>
  <c r="F186" i="16"/>
  <c r="F1324" i="16"/>
  <c r="E1324" i="16"/>
  <c r="F669" i="16"/>
  <c r="E669" i="16"/>
  <c r="F513" i="16"/>
  <c r="E513" i="16"/>
  <c r="F1218" i="16"/>
  <c r="E1218" i="16"/>
  <c r="F180" i="16"/>
  <c r="E180" i="16"/>
  <c r="F240" i="16"/>
  <c r="E240" i="16"/>
  <c r="F870" i="16"/>
  <c r="E870" i="16"/>
  <c r="E1312" i="16"/>
  <c r="F1312" i="16"/>
  <c r="F1212" i="16"/>
  <c r="E1212" i="16"/>
  <c r="F1311" i="16"/>
  <c r="E1311" i="16"/>
  <c r="F1309" i="16"/>
  <c r="E1309" i="16"/>
  <c r="F62" i="16"/>
  <c r="E62" i="16"/>
  <c r="F325" i="16"/>
  <c r="E325" i="16"/>
  <c r="F1308" i="16"/>
  <c r="E1308" i="16"/>
  <c r="F1091" i="16"/>
  <c r="E1091" i="16"/>
  <c r="F1146" i="16"/>
  <c r="E1146" i="16"/>
  <c r="F883" i="16"/>
  <c r="E883" i="16"/>
  <c r="F347" i="16"/>
  <c r="E347" i="16"/>
  <c r="L1074" i="16"/>
  <c r="F1074" i="16"/>
  <c r="E1074" i="16"/>
  <c r="F777" i="16"/>
  <c r="E777" i="16"/>
  <c r="F992" i="16"/>
  <c r="E992" i="16"/>
  <c r="F1379" i="16"/>
  <c r="E1379" i="16"/>
  <c r="F531" i="16"/>
  <c r="E531" i="16"/>
  <c r="F785" i="16"/>
  <c r="E785" i="16"/>
  <c r="F613" i="16"/>
  <c r="E613" i="16"/>
  <c r="F1359" i="16"/>
  <c r="E1359" i="16"/>
  <c r="F655" i="16"/>
  <c r="E655" i="16"/>
  <c r="F1111" i="16"/>
  <c r="E1111" i="16"/>
  <c r="F1163" i="16"/>
  <c r="E1163" i="16"/>
  <c r="F250" i="16"/>
  <c r="E250" i="16"/>
  <c r="F128" i="16"/>
  <c r="E128" i="16"/>
  <c r="F432" i="16"/>
  <c r="E432" i="16"/>
  <c r="F644" i="16"/>
  <c r="E644" i="16"/>
  <c r="F938" i="16"/>
  <c r="E938" i="16"/>
  <c r="F331" i="16"/>
  <c r="E331" i="16"/>
  <c r="F634" i="16"/>
  <c r="E634" i="16"/>
  <c r="L617" i="16"/>
  <c r="E617" i="16"/>
  <c r="F617" i="16"/>
  <c r="L926" i="16"/>
  <c r="F926" i="16"/>
  <c r="E926" i="16"/>
  <c r="I704" i="16"/>
  <c r="F704" i="16"/>
  <c r="E704" i="16"/>
  <c r="F370" i="16"/>
  <c r="E370" i="16"/>
  <c r="F1190" i="16"/>
  <c r="E1190" i="16"/>
  <c r="F1272" i="16"/>
  <c r="E1272" i="16"/>
  <c r="F1126" i="16"/>
  <c r="E1126" i="16"/>
  <c r="F1024" i="16"/>
  <c r="E1024" i="16"/>
  <c r="F839" i="16"/>
  <c r="E839" i="16"/>
  <c r="F209" i="16"/>
  <c r="E209" i="16"/>
  <c r="F1068" i="16"/>
  <c r="E1068" i="16"/>
  <c r="F1267" i="16"/>
  <c r="E1267" i="16"/>
  <c r="F923" i="16"/>
  <c r="E923" i="16"/>
  <c r="F1183" i="16"/>
  <c r="E1183" i="16"/>
  <c r="F161" i="16"/>
  <c r="E161" i="16"/>
  <c r="F206" i="16"/>
  <c r="E206" i="16"/>
  <c r="F425" i="16"/>
  <c r="E425" i="16"/>
  <c r="E595" i="16"/>
  <c r="F595" i="16"/>
  <c r="F1022" i="16"/>
  <c r="E1022" i="16"/>
  <c r="F212" i="16"/>
  <c r="E212" i="16"/>
  <c r="E260" i="16"/>
  <c r="F260" i="16"/>
  <c r="F1118" i="16"/>
  <c r="E1118" i="16"/>
  <c r="F1119" i="16"/>
  <c r="E1119" i="16"/>
  <c r="E711" i="16"/>
  <c r="F711" i="16"/>
  <c r="F989" i="16"/>
  <c r="E989" i="16"/>
  <c r="F510" i="16"/>
  <c r="E510" i="16"/>
  <c r="F165" i="16"/>
  <c r="E165" i="16"/>
  <c r="F47" i="16"/>
  <c r="E47" i="16"/>
  <c r="F486" i="16"/>
  <c r="E486" i="16"/>
  <c r="F983" i="16"/>
  <c r="E983" i="16"/>
  <c r="F602" i="16"/>
  <c r="E602" i="16"/>
  <c r="F1172" i="16"/>
  <c r="E1172" i="16"/>
  <c r="F1058" i="16"/>
  <c r="E1058" i="16"/>
  <c r="F1251" i="16"/>
  <c r="E1251" i="16"/>
  <c r="F1243" i="16"/>
  <c r="E1243" i="16"/>
  <c r="F249" i="16"/>
  <c r="E249" i="16"/>
  <c r="F1362" i="16"/>
  <c r="E1362" i="16"/>
  <c r="F1247" i="16"/>
  <c r="E1247" i="16"/>
  <c r="F237" i="16"/>
  <c r="E237" i="16"/>
  <c r="E54" i="16"/>
  <c r="F54" i="16"/>
  <c r="F1116" i="16"/>
  <c r="E1116" i="16"/>
  <c r="F918" i="16"/>
  <c r="E918" i="16"/>
  <c r="F1113" i="16"/>
  <c r="E1113" i="16"/>
  <c r="F1368" i="16"/>
  <c r="E1368" i="16"/>
  <c r="F1255" i="16"/>
  <c r="E1255" i="16"/>
  <c r="F1358" i="16"/>
  <c r="E1358" i="16"/>
  <c r="F1353" i="16"/>
  <c r="E1353" i="16"/>
  <c r="F664" i="16"/>
  <c r="E664" i="16"/>
  <c r="F976" i="16"/>
  <c r="E976" i="16"/>
  <c r="F1238" i="16"/>
  <c r="E1238" i="16"/>
  <c r="F1014" i="16"/>
  <c r="E1014" i="16"/>
  <c r="F853" i="16"/>
  <c r="E853" i="16"/>
  <c r="F203" i="16"/>
  <c r="E203" i="16"/>
  <c r="F477" i="16"/>
  <c r="E477" i="16"/>
  <c r="F1013" i="16"/>
  <c r="E1013" i="16"/>
  <c r="F1233" i="16"/>
  <c r="E1233" i="16"/>
  <c r="F29" i="16"/>
  <c r="E29" i="16"/>
  <c r="F420" i="16"/>
  <c r="E420" i="16"/>
  <c r="F1107" i="16"/>
  <c r="E1107" i="16"/>
  <c r="F1159" i="16"/>
  <c r="E1159" i="16"/>
  <c r="F207" i="16"/>
  <c r="E207" i="16"/>
  <c r="F547" i="16"/>
  <c r="E547" i="16"/>
  <c r="F852" i="16"/>
  <c r="E852" i="16"/>
  <c r="F796" i="16"/>
  <c r="E796" i="16"/>
  <c r="E851" i="16"/>
  <c r="F851" i="16"/>
  <c r="F783" i="16"/>
  <c r="E783" i="16"/>
  <c r="E773" i="16"/>
  <c r="F773" i="16"/>
  <c r="F942" i="16"/>
  <c r="E942" i="16"/>
  <c r="F435" i="16"/>
  <c r="E435" i="16"/>
  <c r="F92" i="16"/>
  <c r="E92" i="16"/>
  <c r="E1335" i="16"/>
  <c r="F1335" i="16"/>
  <c r="E812" i="16"/>
  <c r="F812" i="16"/>
  <c r="F1226" i="16"/>
  <c r="E1226" i="16"/>
  <c r="F1048" i="16"/>
  <c r="E1048" i="16"/>
  <c r="F937" i="16"/>
  <c r="E937" i="16"/>
  <c r="F850" i="16"/>
  <c r="E850" i="16"/>
  <c r="F686" i="16"/>
  <c r="E686" i="16"/>
  <c r="F1046" i="16"/>
  <c r="E1046" i="16"/>
  <c r="F1096" i="16"/>
  <c r="E1096" i="16"/>
  <c r="F1329" i="16"/>
  <c r="E1329" i="16"/>
  <c r="F637" i="16"/>
  <c r="E637" i="16"/>
  <c r="F757" i="16"/>
  <c r="E757" i="16"/>
  <c r="E745" i="16"/>
  <c r="F745" i="16"/>
  <c r="F559" i="16"/>
  <c r="E559" i="16"/>
  <c r="F230" i="16"/>
  <c r="E230" i="16"/>
  <c r="F64" i="16"/>
  <c r="E64" i="16"/>
  <c r="F125" i="16"/>
  <c r="E125" i="16"/>
  <c r="F192" i="16"/>
  <c r="E192" i="16"/>
  <c r="F452" i="16"/>
  <c r="E452" i="16"/>
  <c r="F173" i="16"/>
  <c r="E173" i="16"/>
  <c r="E871" i="16"/>
  <c r="F871" i="16"/>
  <c r="F1095" i="16"/>
  <c r="E1095" i="16"/>
  <c r="F1221" i="16"/>
  <c r="E1221" i="16"/>
  <c r="F1152" i="16"/>
  <c r="E1152" i="16"/>
  <c r="F794" i="16"/>
  <c r="E794" i="16"/>
  <c r="F1150" i="16"/>
  <c r="E1150" i="16"/>
  <c r="F895" i="16"/>
  <c r="E895" i="16"/>
  <c r="F592" i="16"/>
  <c r="E592" i="16"/>
  <c r="F894" i="16"/>
  <c r="E894" i="16"/>
  <c r="F130" i="16"/>
  <c r="E130" i="16"/>
  <c r="F144" i="16"/>
  <c r="E144" i="16"/>
  <c r="F507" i="16"/>
  <c r="E507" i="16"/>
  <c r="F1149" i="16"/>
  <c r="E1149" i="16"/>
  <c r="F1314" i="16"/>
  <c r="E1314" i="16"/>
  <c r="F694" i="16"/>
  <c r="E694" i="16"/>
  <c r="F1148" i="16"/>
  <c r="E1148" i="16"/>
  <c r="F1306" i="16"/>
  <c r="E1306" i="16"/>
  <c r="F1208" i="16"/>
  <c r="E1208" i="16"/>
  <c r="F1191" i="16"/>
  <c r="E1191" i="16"/>
  <c r="F670" i="16"/>
  <c r="E670" i="16"/>
  <c r="L1397" i="16"/>
  <c r="F1397" i="16"/>
  <c r="E1397" i="16"/>
  <c r="E222" i="16"/>
  <c r="F222" i="16"/>
  <c r="F1067" i="16"/>
  <c r="E1067" i="16"/>
  <c r="F323" i="16"/>
  <c r="E323" i="16"/>
  <c r="F85" i="16"/>
  <c r="E85" i="16"/>
  <c r="F515" i="16"/>
  <c r="E515" i="16"/>
  <c r="F665" i="16"/>
  <c r="E665" i="16"/>
  <c r="E1244" i="16"/>
  <c r="F1244" i="16"/>
  <c r="F421" i="16"/>
  <c r="E421" i="16"/>
  <c r="F399" i="16"/>
  <c r="E399" i="16"/>
  <c r="F358" i="16"/>
  <c r="E358" i="16"/>
  <c r="F1098" i="16"/>
  <c r="E1098" i="16"/>
  <c r="F49" i="16"/>
  <c r="E49" i="16"/>
  <c r="L302" i="16"/>
  <c r="F302" i="16"/>
  <c r="E302" i="16"/>
  <c r="I1133" i="16"/>
  <c r="F1133" i="16"/>
  <c r="E1133" i="16"/>
  <c r="I737" i="16"/>
  <c r="F737" i="16"/>
  <c r="E737" i="16"/>
  <c r="F787" i="16"/>
  <c r="E787" i="16"/>
  <c r="F1029" i="16"/>
  <c r="E1029" i="16"/>
  <c r="I343" i="16"/>
  <c r="F343" i="16"/>
  <c r="E343" i="16"/>
  <c r="F682" i="16"/>
  <c r="E682" i="16"/>
  <c r="F1387" i="16"/>
  <c r="E1387" i="16"/>
  <c r="F1185" i="16"/>
  <c r="E1185" i="16"/>
  <c r="F1070" i="16"/>
  <c r="E1070" i="16"/>
  <c r="F315" i="16"/>
  <c r="E315" i="16"/>
  <c r="F1268" i="16"/>
  <c r="E1268" i="16"/>
  <c r="F380" i="16"/>
  <c r="E380" i="16"/>
  <c r="F135" i="16"/>
  <c r="E135" i="16"/>
  <c r="F369" i="16"/>
  <c r="E369" i="16"/>
  <c r="F345" i="16"/>
  <c r="E345" i="16"/>
  <c r="F699" i="16"/>
  <c r="E699" i="16"/>
  <c r="F920" i="16"/>
  <c r="E920" i="16"/>
  <c r="F352" i="16"/>
  <c r="E352" i="16"/>
  <c r="F24" i="16"/>
  <c r="E24" i="16"/>
  <c r="F1373" i="16"/>
  <c r="E1373" i="16"/>
  <c r="F988" i="16"/>
  <c r="E988" i="16"/>
  <c r="F138" i="16"/>
  <c r="E138" i="16"/>
  <c r="F21" i="16"/>
  <c r="E21" i="16"/>
  <c r="F59" i="16"/>
  <c r="E59" i="16"/>
  <c r="F162" i="16"/>
  <c r="E162" i="16"/>
  <c r="F362" i="16"/>
  <c r="E362" i="16"/>
  <c r="F408" i="16"/>
  <c r="E408" i="16"/>
  <c r="F1117" i="16"/>
  <c r="E1117" i="16"/>
  <c r="F986" i="16"/>
  <c r="E986" i="16"/>
  <c r="F346" i="16"/>
  <c r="E346" i="16"/>
  <c r="F464" i="16"/>
  <c r="E464" i="16"/>
  <c r="F900" i="16"/>
  <c r="E900" i="16"/>
  <c r="F899" i="16"/>
  <c r="E899" i="16"/>
  <c r="F981" i="16"/>
  <c r="E981" i="16"/>
  <c r="F1169" i="16"/>
  <c r="E1169" i="16"/>
  <c r="F1248" i="16"/>
  <c r="E1248" i="16"/>
  <c r="F1241" i="16"/>
  <c r="E1241" i="16"/>
  <c r="F540" i="16"/>
  <c r="E540" i="16"/>
  <c r="F115" i="16"/>
  <c r="E115" i="16"/>
  <c r="F687" i="16"/>
  <c r="E687" i="16"/>
  <c r="F576" i="16"/>
  <c r="E576" i="16"/>
  <c r="F878" i="16"/>
  <c r="E878" i="16"/>
  <c r="F199" i="16"/>
  <c r="E199" i="16"/>
  <c r="F455" i="16"/>
  <c r="E455" i="16"/>
  <c r="F1017" i="16"/>
  <c r="E1017" i="16"/>
  <c r="F980" i="16"/>
  <c r="E980" i="16"/>
  <c r="F1366" i="16"/>
  <c r="E1366" i="16"/>
  <c r="F1167" i="16"/>
  <c r="E1167" i="16"/>
  <c r="F1351" i="16"/>
  <c r="E1351" i="16"/>
  <c r="F1165" i="16"/>
  <c r="E1165" i="16"/>
  <c r="F697" i="16"/>
  <c r="E697" i="16"/>
  <c r="F1348" i="16"/>
  <c r="E1348" i="16"/>
  <c r="F236" i="16"/>
  <c r="E236" i="16"/>
  <c r="F562" i="16"/>
  <c r="E562" i="16"/>
  <c r="F265" i="16"/>
  <c r="E265" i="16"/>
  <c r="F235" i="16"/>
  <c r="E235" i="16"/>
  <c r="F248" i="16"/>
  <c r="E248" i="16"/>
  <c r="F195" i="16"/>
  <c r="E195" i="16"/>
  <c r="F1345" i="16"/>
  <c r="E1345" i="16"/>
  <c r="F113" i="16"/>
  <c r="E113" i="16"/>
  <c r="F75" i="16"/>
  <c r="E75" i="16"/>
  <c r="F139" i="16"/>
  <c r="E139" i="16"/>
  <c r="F1340" i="16"/>
  <c r="E1340" i="16"/>
  <c r="F1158" i="16"/>
  <c r="E1158" i="16"/>
  <c r="F111" i="16"/>
  <c r="E111" i="16"/>
  <c r="F109" i="16"/>
  <c r="E109" i="16"/>
  <c r="F973" i="16"/>
  <c r="E973" i="16"/>
  <c r="F398" i="16"/>
  <c r="E398" i="16"/>
  <c r="F814" i="16"/>
  <c r="E814" i="16"/>
  <c r="F662" i="16"/>
  <c r="E662" i="16"/>
  <c r="F736" i="16"/>
  <c r="E736" i="16"/>
  <c r="F368" i="16"/>
  <c r="E368" i="16"/>
  <c r="F468" i="16"/>
  <c r="E468" i="16"/>
  <c r="E312" i="16"/>
  <c r="F312" i="16"/>
  <c r="E292" i="16"/>
  <c r="F292" i="16"/>
  <c r="F1227" i="16"/>
  <c r="E1227" i="16"/>
  <c r="F677" i="16"/>
  <c r="E677" i="16"/>
  <c r="F303" i="16"/>
  <c r="E303" i="16"/>
  <c r="F702" i="16"/>
  <c r="E702" i="16"/>
  <c r="F1047" i="16"/>
  <c r="E1047" i="16"/>
  <c r="F661" i="16"/>
  <c r="E661" i="16"/>
  <c r="F1097" i="16"/>
  <c r="E1097" i="16"/>
  <c r="F1330" i="16"/>
  <c r="E1330" i="16"/>
  <c r="F410" i="16"/>
  <c r="E410" i="16"/>
  <c r="F440" i="16"/>
  <c r="E440" i="16"/>
  <c r="F148" i="16"/>
  <c r="E148" i="16"/>
  <c r="F238" i="16"/>
  <c r="E238" i="16"/>
  <c r="F58" i="16"/>
  <c r="E58" i="16"/>
  <c r="F126" i="16"/>
  <c r="E126" i="16"/>
  <c r="F143" i="16"/>
  <c r="E143" i="16"/>
  <c r="F188" i="16"/>
  <c r="E188" i="16"/>
  <c r="F211" i="16"/>
  <c r="E211" i="16"/>
  <c r="F275" i="16"/>
  <c r="E275" i="16"/>
  <c r="F328" i="16"/>
  <c r="E328" i="16"/>
  <c r="E756" i="16"/>
  <c r="F756" i="16"/>
  <c r="F1222" i="16"/>
  <c r="E1222" i="16"/>
  <c r="F1154" i="16"/>
  <c r="E1154" i="16"/>
  <c r="F1151" i="16"/>
  <c r="E1151" i="16"/>
  <c r="F1219" i="16"/>
  <c r="E1219" i="16"/>
  <c r="F1093" i="16"/>
  <c r="E1093" i="16"/>
  <c r="F480" i="16"/>
  <c r="E480" i="16"/>
  <c r="F847" i="16"/>
  <c r="E847" i="16"/>
  <c r="F158" i="16"/>
  <c r="E158" i="16"/>
  <c r="F322" i="16"/>
  <c r="E322" i="16"/>
  <c r="F259" i="16"/>
  <c r="E259" i="16"/>
  <c r="F642" i="16"/>
  <c r="E642" i="16"/>
  <c r="F1209" i="16"/>
  <c r="E1209" i="16"/>
  <c r="F912" i="16"/>
  <c r="E912" i="16"/>
  <c r="F324" i="16"/>
  <c r="E324" i="16"/>
  <c r="F779" i="16"/>
  <c r="E779" i="16"/>
  <c r="F461" i="16"/>
  <c r="E461" i="16"/>
  <c r="F1302" i="16"/>
  <c r="E1302" i="16"/>
  <c r="G1135" i="16"/>
  <c r="F1135" i="16"/>
  <c r="E1135" i="16"/>
  <c r="F84" i="16"/>
  <c r="E84" i="16"/>
  <c r="L692" i="16"/>
  <c r="F692" i="16"/>
  <c r="E692" i="16"/>
  <c r="F1277" i="16"/>
  <c r="E1277" i="16"/>
  <c r="F1275" i="16"/>
  <c r="E1275" i="16"/>
  <c r="F74" i="16"/>
  <c r="E74" i="16"/>
  <c r="F163" i="16"/>
  <c r="E163" i="16"/>
  <c r="F1020" i="16"/>
  <c r="E1020" i="16"/>
  <c r="F197" i="16"/>
  <c r="E197" i="16"/>
  <c r="F603" i="16"/>
  <c r="E603" i="16"/>
  <c r="F946" i="16"/>
  <c r="E946" i="16"/>
  <c r="F1060" i="16"/>
  <c r="E1060" i="16"/>
  <c r="F1246" i="16"/>
  <c r="E1246" i="16"/>
  <c r="F160" i="16"/>
  <c r="E160" i="16"/>
  <c r="F1234" i="16"/>
  <c r="E1234" i="16"/>
  <c r="F22" i="16"/>
  <c r="E22" i="16"/>
  <c r="F1230" i="16"/>
  <c r="E1230" i="16"/>
  <c r="F1100" i="16"/>
  <c r="E1100" i="16"/>
  <c r="F1326" i="16"/>
  <c r="E1326" i="16"/>
  <c r="F97" i="16"/>
  <c r="E97" i="16"/>
  <c r="F610" i="16"/>
  <c r="E610" i="16"/>
  <c r="I169" i="16"/>
  <c r="F169" i="16"/>
  <c r="E169" i="16"/>
  <c r="I377" i="16"/>
  <c r="F377" i="16"/>
  <c r="E377" i="16"/>
  <c r="I615" i="16"/>
  <c r="F615" i="16"/>
  <c r="E615" i="16"/>
  <c r="F412" i="16"/>
  <c r="E412" i="16"/>
  <c r="F299" i="16"/>
  <c r="E299" i="16"/>
  <c r="O1280" i="16"/>
  <c r="F1280" i="16"/>
  <c r="E1280" i="16"/>
  <c r="I1276" i="16"/>
  <c r="F1276" i="16"/>
  <c r="E1276" i="16"/>
  <c r="F1130" i="16"/>
  <c r="E1130" i="16"/>
  <c r="F840" i="16"/>
  <c r="E840" i="16"/>
  <c r="F958" i="16"/>
  <c r="E958" i="16"/>
  <c r="F838" i="16"/>
  <c r="E838" i="16"/>
  <c r="F957" i="16"/>
  <c r="E957" i="16"/>
  <c r="F860" i="16"/>
  <c r="E860" i="16"/>
  <c r="F746" i="16"/>
  <c r="E746" i="16"/>
  <c r="F1175" i="16"/>
  <c r="E1175" i="16"/>
  <c r="L466" i="16"/>
  <c r="F466" i="16"/>
  <c r="E466" i="16"/>
  <c r="G261" i="16"/>
  <c r="F261" i="16"/>
  <c r="E261" i="16"/>
  <c r="L1073" i="16"/>
  <c r="F1073" i="16"/>
  <c r="E1073" i="16"/>
  <c r="L1396" i="16"/>
  <c r="F1396" i="16"/>
  <c r="E1396" i="16"/>
  <c r="G739" i="16"/>
  <c r="F739" i="16"/>
  <c r="E739" i="16"/>
  <c r="L700" i="16"/>
  <c r="F700" i="16"/>
  <c r="E700" i="16"/>
  <c r="L1027" i="16"/>
  <c r="F1027" i="16"/>
  <c r="E1027" i="16"/>
  <c r="L469" i="16"/>
  <c r="F469" i="16"/>
  <c r="E469" i="16"/>
  <c r="G959" i="16"/>
  <c r="F959" i="16"/>
  <c r="E959" i="16"/>
  <c r="E763" i="16"/>
  <c r="F763" i="16"/>
  <c r="F433" i="16"/>
  <c r="E433" i="16"/>
  <c r="F1389" i="16"/>
  <c r="E1389" i="16"/>
  <c r="F924" i="16"/>
  <c r="E924" i="16"/>
  <c r="F1071" i="16"/>
  <c r="E1071" i="16"/>
  <c r="E178" i="16"/>
  <c r="F178" i="16"/>
  <c r="F1181" i="16"/>
  <c r="E1181" i="16"/>
  <c r="F859" i="16"/>
  <c r="E859" i="16"/>
  <c r="F903" i="16"/>
  <c r="E903" i="16"/>
  <c r="F1025" i="16"/>
  <c r="E1025" i="16"/>
  <c r="E1384" i="16"/>
  <c r="F1384" i="16"/>
  <c r="F776" i="16"/>
  <c r="E776" i="16"/>
  <c r="F549" i="16"/>
  <c r="E549" i="16"/>
  <c r="E1177" i="16"/>
  <c r="F1177" i="16"/>
  <c r="F902" i="16"/>
  <c r="E902" i="16"/>
  <c r="F213" i="16"/>
  <c r="E213" i="16"/>
  <c r="F614" i="16"/>
  <c r="E614" i="16"/>
  <c r="F334" i="16"/>
  <c r="E334" i="16"/>
  <c r="F77" i="16"/>
  <c r="E77" i="16"/>
  <c r="F525" i="16"/>
  <c r="E525" i="16"/>
  <c r="F258" i="16"/>
  <c r="E258" i="16"/>
  <c r="F14" i="16"/>
  <c r="E14" i="16"/>
  <c r="F530" i="16"/>
  <c r="E530" i="16"/>
  <c r="F761" i="16"/>
  <c r="E761" i="16"/>
  <c r="F858" i="16"/>
  <c r="E858" i="16"/>
  <c r="F40" i="16"/>
  <c r="E40" i="16"/>
  <c r="F81" i="16"/>
  <c r="E81" i="16"/>
  <c r="F605" i="16"/>
  <c r="E605" i="16"/>
  <c r="F952" i="16"/>
  <c r="E952" i="16"/>
  <c r="F351" i="16"/>
  <c r="E351" i="16"/>
  <c r="F556" i="16"/>
  <c r="E556" i="16"/>
  <c r="F1063" i="16"/>
  <c r="E1063" i="16"/>
  <c r="F340" i="16"/>
  <c r="E340" i="16"/>
  <c r="F1261" i="16"/>
  <c r="E1261" i="16"/>
  <c r="E179" i="16"/>
  <c r="F179" i="16"/>
  <c r="F1365" i="16"/>
  <c r="E1365" i="16"/>
  <c r="F1356" i="16"/>
  <c r="E1356" i="16"/>
  <c r="F1350" i="16"/>
  <c r="E1350" i="16"/>
  <c r="F505" i="16"/>
  <c r="E505" i="16"/>
  <c r="F855" i="16"/>
  <c r="E855" i="16"/>
  <c r="F1056" i="16"/>
  <c r="E1056" i="16"/>
  <c r="F588" i="16"/>
  <c r="E588" i="16"/>
  <c r="F245" i="16"/>
  <c r="E245" i="16"/>
  <c r="F350" i="16"/>
  <c r="E350" i="16"/>
  <c r="F604" i="16"/>
  <c r="E604" i="16"/>
  <c r="F1260" i="16"/>
  <c r="E1260" i="16"/>
  <c r="F951" i="16"/>
  <c r="E951" i="16"/>
  <c r="F1171" i="16"/>
  <c r="E1171" i="16"/>
  <c r="F1254" i="16"/>
  <c r="E1254" i="16"/>
  <c r="F1250" i="16"/>
  <c r="E1250" i="16"/>
  <c r="F1166" i="16"/>
  <c r="E1166" i="16"/>
  <c r="F1057" i="16"/>
  <c r="E1057" i="16"/>
  <c r="F1240" i="16"/>
  <c r="E1240" i="16"/>
  <c r="F1237" i="16"/>
  <c r="E1237" i="16"/>
  <c r="F401" i="16"/>
  <c r="E401" i="16"/>
  <c r="F1346" i="16"/>
  <c r="E1346" i="16"/>
  <c r="F524" i="16"/>
  <c r="E524" i="16"/>
  <c r="F490" i="16"/>
  <c r="E490" i="16"/>
  <c r="F1012" i="16"/>
  <c r="E1012" i="16"/>
  <c r="F898" i="16"/>
  <c r="E898" i="16"/>
  <c r="F1338" i="16"/>
  <c r="E1338" i="16"/>
  <c r="F134" i="16"/>
  <c r="E134" i="16"/>
  <c r="F65" i="16"/>
  <c r="E65" i="16"/>
  <c r="F93" i="16"/>
  <c r="E93" i="16"/>
  <c r="F945" i="16"/>
  <c r="E945" i="16"/>
  <c r="F1009" i="16"/>
  <c r="E1009" i="16"/>
  <c r="F494" i="16"/>
  <c r="E494" i="16"/>
  <c r="F321" i="16"/>
  <c r="E321" i="16"/>
  <c r="F1008" i="16"/>
  <c r="E1008" i="16"/>
  <c r="F875" i="16"/>
  <c r="E875" i="16"/>
  <c r="F1007" i="16"/>
  <c r="E1007" i="16"/>
  <c r="F372" i="16"/>
  <c r="E372" i="16"/>
  <c r="F1006" i="16"/>
  <c r="E1006" i="16"/>
  <c r="F781" i="16"/>
  <c r="E781" i="16"/>
  <c r="F316" i="16"/>
  <c r="E316" i="16"/>
  <c r="E652" i="16"/>
  <c r="F652" i="16"/>
  <c r="F972" i="16"/>
  <c r="E972" i="16"/>
  <c r="F546" i="16"/>
  <c r="E546" i="16"/>
  <c r="F849" i="16"/>
  <c r="E849" i="16"/>
  <c r="F735" i="16"/>
  <c r="E735" i="16"/>
  <c r="F1331" i="16"/>
  <c r="E1331" i="16"/>
  <c r="F499" i="16"/>
  <c r="E499" i="16"/>
  <c r="F971" i="16"/>
  <c r="E971" i="16"/>
  <c r="F780" i="16"/>
  <c r="E780" i="16"/>
  <c r="F356" i="16"/>
  <c r="E356" i="16"/>
  <c r="F872" i="16"/>
  <c r="E872" i="16"/>
  <c r="F45" i="16"/>
  <c r="E45" i="16"/>
  <c r="F129" i="16"/>
  <c r="E129" i="16"/>
  <c r="F72" i="16"/>
  <c r="E72" i="16"/>
  <c r="F119" i="16"/>
  <c r="E119" i="16"/>
  <c r="E131" i="16"/>
  <c r="F131" i="16"/>
  <c r="F121" i="16"/>
  <c r="E121" i="16"/>
  <c r="F247" i="16"/>
  <c r="E247" i="16"/>
  <c r="E936" i="16"/>
  <c r="F936" i="16"/>
  <c r="F771" i="16"/>
  <c r="E771" i="16"/>
  <c r="E635" i="16"/>
  <c r="F635" i="16"/>
  <c r="F675" i="16"/>
  <c r="E675" i="16"/>
  <c r="F484" i="16"/>
  <c r="E484" i="16"/>
  <c r="F1321" i="16"/>
  <c r="E1321" i="16"/>
  <c r="F284" i="16"/>
  <c r="E284" i="16"/>
  <c r="F770" i="16"/>
  <c r="E770" i="16"/>
  <c r="F1213" i="16"/>
  <c r="E1213" i="16"/>
  <c r="F403" i="16"/>
  <c r="E403" i="16"/>
  <c r="F221" i="16"/>
  <c r="E221" i="16"/>
  <c r="F543" i="16"/>
  <c r="E543" i="16"/>
  <c r="F1210" i="16"/>
  <c r="E1210" i="16"/>
  <c r="F1214" i="16"/>
  <c r="E1214" i="16"/>
  <c r="F444" i="16"/>
  <c r="E444" i="16"/>
  <c r="F641" i="16"/>
  <c r="E641" i="16"/>
  <c r="F934" i="16"/>
  <c r="E934" i="16"/>
  <c r="F1145" i="16"/>
  <c r="E1145" i="16"/>
  <c r="G1134" i="16"/>
  <c r="F1134" i="16"/>
  <c r="E1134" i="16"/>
  <c r="G341" i="16"/>
  <c r="F341" i="16"/>
  <c r="E341" i="16"/>
  <c r="F308" i="16"/>
  <c r="E308" i="16"/>
  <c r="F815" i="16"/>
  <c r="E815" i="16"/>
  <c r="F953" i="16"/>
  <c r="E953" i="16"/>
  <c r="F19" i="16"/>
  <c r="E19" i="16"/>
  <c r="F301" i="16"/>
  <c r="E301" i="16"/>
  <c r="F1054" i="16"/>
  <c r="E1054" i="16"/>
  <c r="F916" i="16"/>
  <c r="E916" i="16"/>
  <c r="F317" i="16"/>
  <c r="E317" i="16"/>
  <c r="F272" i="16"/>
  <c r="E272" i="16"/>
  <c r="F809" i="16"/>
  <c r="E809" i="16"/>
  <c r="F1153" i="16"/>
  <c r="E1153" i="16"/>
  <c r="F174" i="16"/>
  <c r="E174" i="16"/>
  <c r="F305" i="16"/>
  <c r="E305" i="16"/>
  <c r="F666" i="16"/>
  <c r="E666" i="16"/>
  <c r="F1398" i="16"/>
  <c r="E1398" i="16"/>
  <c r="F1395" i="16"/>
  <c r="E1395" i="16"/>
  <c r="F1399" i="16"/>
  <c r="E1399" i="16"/>
  <c r="E841" i="16"/>
  <c r="F841" i="16"/>
  <c r="F1132" i="16"/>
  <c r="E1132" i="16"/>
  <c r="E1131" i="16"/>
  <c r="F1131" i="16"/>
  <c r="F730" i="16"/>
  <c r="E730" i="16"/>
  <c r="F517" i="16"/>
  <c r="E517" i="16"/>
  <c r="F825" i="16"/>
  <c r="E825" i="16"/>
  <c r="F925" i="16"/>
  <c r="E925" i="16"/>
  <c r="F1271" i="16"/>
  <c r="E1271" i="16"/>
  <c r="E729" i="16"/>
  <c r="F729" i="16"/>
  <c r="F1269" i="16"/>
  <c r="E1269" i="16"/>
  <c r="F956" i="16"/>
  <c r="E956" i="16"/>
  <c r="F691" i="16"/>
  <c r="E691" i="16"/>
  <c r="F861" i="16"/>
  <c r="E861" i="16"/>
  <c r="E1381" i="16"/>
  <c r="F1381" i="16"/>
  <c r="F270" i="16"/>
  <c r="E270" i="16"/>
  <c r="F762" i="16"/>
  <c r="E762" i="16"/>
  <c r="F1377" i="16"/>
  <c r="E1377" i="16"/>
  <c r="F1375" i="16"/>
  <c r="E1375" i="16"/>
  <c r="F453" i="16"/>
  <c r="E453" i="16"/>
  <c r="F1265" i="16"/>
  <c r="E1265" i="16"/>
  <c r="F252" i="16"/>
  <c r="E252" i="16"/>
  <c r="F266" i="16"/>
  <c r="E266" i="16"/>
  <c r="F760" i="16"/>
  <c r="E760" i="16"/>
  <c r="F1065" i="16"/>
  <c r="E1065" i="16"/>
  <c r="F919" i="16"/>
  <c r="E919" i="16"/>
  <c r="E105" i="16"/>
  <c r="F105" i="16"/>
  <c r="F337" i="16"/>
  <c r="E337" i="16"/>
  <c r="F689" i="16"/>
  <c r="E689" i="16"/>
  <c r="F620" i="16"/>
  <c r="E620" i="16"/>
  <c r="F333" i="16"/>
  <c r="E333" i="16"/>
  <c r="F117" i="16"/>
  <c r="E117" i="16"/>
  <c r="F417" i="16"/>
  <c r="E417" i="16"/>
  <c r="F514" i="16"/>
  <c r="E514" i="16"/>
  <c r="F459" i="16"/>
  <c r="E459" i="16"/>
  <c r="F229" i="16"/>
  <c r="E229" i="16"/>
  <c r="F563" i="16"/>
  <c r="E563" i="16"/>
  <c r="E1018" i="16"/>
  <c r="F1018" i="16"/>
  <c r="F1364" i="16"/>
  <c r="E1364" i="16"/>
  <c r="F1360" i="16"/>
  <c r="E1360" i="16"/>
  <c r="E1245" i="16"/>
  <c r="F1245" i="16"/>
  <c r="F1109" i="16"/>
  <c r="E1109" i="16"/>
  <c r="F366" i="16"/>
  <c r="E366" i="16"/>
  <c r="F917" i="16"/>
  <c r="E917" i="16"/>
  <c r="F202" i="16"/>
  <c r="E202" i="16"/>
  <c r="F379" i="16"/>
  <c r="E379" i="16"/>
  <c r="F529" i="16"/>
  <c r="E529" i="16"/>
  <c r="F208" i="16"/>
  <c r="E208" i="16"/>
  <c r="F404" i="16"/>
  <c r="E404" i="16"/>
  <c r="F276" i="16"/>
  <c r="E276" i="16"/>
  <c r="F856" i="16"/>
  <c r="E856" i="16"/>
  <c r="F1112" i="16"/>
  <c r="E1112" i="16"/>
  <c r="F877" i="16"/>
  <c r="E877" i="16"/>
  <c r="F1361" i="16"/>
  <c r="E1361" i="16"/>
  <c r="F1249" i="16"/>
  <c r="E1249" i="16"/>
  <c r="F579" i="16"/>
  <c r="E579" i="16"/>
  <c r="F491" i="16"/>
  <c r="E491" i="16"/>
  <c r="F1349" i="16"/>
  <c r="E1349" i="16"/>
  <c r="E1347" i="16"/>
  <c r="F1347" i="16"/>
  <c r="F416" i="16"/>
  <c r="E416" i="16"/>
  <c r="F99" i="16"/>
  <c r="E99" i="16"/>
  <c r="F586" i="16"/>
  <c r="E586" i="16"/>
  <c r="F663" i="16"/>
  <c r="E663" i="16"/>
  <c r="F386" i="16"/>
  <c r="E386" i="16"/>
  <c r="F1105" i="16"/>
  <c r="E1105" i="16"/>
  <c r="F106" i="16"/>
  <c r="E106" i="16"/>
  <c r="F118" i="16"/>
  <c r="E118" i="16"/>
  <c r="F76" i="16"/>
  <c r="E76" i="16"/>
  <c r="F110" i="16"/>
  <c r="E110" i="16"/>
  <c r="F523" i="16"/>
  <c r="E523" i="16"/>
  <c r="F52" i="16"/>
  <c r="E52" i="16"/>
  <c r="E915" i="16"/>
  <c r="F915" i="16"/>
  <c r="F832" i="16"/>
  <c r="E832" i="16"/>
  <c r="F462" i="16"/>
  <c r="E462" i="16"/>
  <c r="F1104" i="16"/>
  <c r="E1104" i="16"/>
  <c r="F555" i="16"/>
  <c r="E555" i="16"/>
  <c r="F940" i="16"/>
  <c r="E940" i="16"/>
  <c r="F678" i="16"/>
  <c r="E678" i="16"/>
  <c r="F1049" i="16"/>
  <c r="E1049" i="16"/>
  <c r="F264" i="16"/>
  <c r="E264" i="16"/>
  <c r="F120" i="16"/>
  <c r="E120" i="16"/>
  <c r="F726" i="16"/>
  <c r="E726" i="16"/>
  <c r="F695" i="16"/>
  <c r="E695" i="16"/>
  <c r="F1099" i="16"/>
  <c r="E1099" i="16"/>
  <c r="F450" i="16"/>
  <c r="E450" i="16"/>
  <c r="F262" i="16"/>
  <c r="E262" i="16"/>
  <c r="F1223" i="16"/>
  <c r="E1223" i="16"/>
  <c r="F1004" i="16"/>
  <c r="E1004" i="16"/>
  <c r="F326" i="16"/>
  <c r="E326" i="16"/>
  <c r="F913" i="16"/>
  <c r="E913" i="16"/>
  <c r="F357" i="16"/>
  <c r="E357" i="16"/>
  <c r="F90" i="16"/>
  <c r="E90" i="16"/>
  <c r="F39" i="16"/>
  <c r="E39" i="16"/>
  <c r="F18" i="16"/>
  <c r="E18" i="16"/>
  <c r="F43" i="16"/>
  <c r="E43" i="16"/>
  <c r="F407" i="16"/>
  <c r="E407" i="16"/>
  <c r="F431" i="16"/>
  <c r="E431" i="16"/>
  <c r="F438" i="16"/>
  <c r="E438" i="16"/>
  <c r="F554" i="16"/>
  <c r="E554" i="16"/>
  <c r="F1220" i="16"/>
  <c r="E1220" i="16"/>
  <c r="F744" i="16"/>
  <c r="E744" i="16"/>
  <c r="F685" i="16"/>
  <c r="E685" i="16"/>
  <c r="F1319" i="16"/>
  <c r="E1319" i="16"/>
  <c r="F483" i="16"/>
  <c r="E483" i="16"/>
  <c r="F970" i="16"/>
  <c r="E970" i="16"/>
  <c r="F1316" i="16"/>
  <c r="E1316" i="16"/>
  <c r="F254" i="16"/>
  <c r="E254" i="16"/>
  <c r="F32" i="16"/>
  <c r="E32" i="16"/>
  <c r="F1310" i="16"/>
  <c r="E1310" i="16"/>
  <c r="F1000" i="16"/>
  <c r="E1000" i="16"/>
  <c r="F1317" i="16"/>
  <c r="E1317" i="16"/>
  <c r="F552" i="16"/>
  <c r="E552" i="16"/>
  <c r="F1044" i="16"/>
  <c r="E1044" i="16"/>
  <c r="F1305" i="16"/>
  <c r="E1305" i="16"/>
  <c r="D437" i="16"/>
  <c r="F437" i="16"/>
  <c r="E437" i="16"/>
  <c r="D518" i="16"/>
  <c r="F518" i="16"/>
  <c r="E518" i="16"/>
  <c r="F1393" i="16"/>
  <c r="E1393" i="16"/>
  <c r="F882" i="16"/>
  <c r="E882" i="16"/>
  <c r="F1386" i="16"/>
  <c r="E1386" i="16"/>
  <c r="F1023" i="16"/>
  <c r="E1023" i="16"/>
  <c r="F532" i="16"/>
  <c r="E532" i="16"/>
  <c r="F89" i="16"/>
  <c r="E89" i="16"/>
  <c r="F978" i="16"/>
  <c r="E978" i="16"/>
  <c r="F1372" i="16"/>
  <c r="E1372" i="16"/>
  <c r="F1016" i="16"/>
  <c r="E1016" i="16"/>
  <c r="F1239" i="16"/>
  <c r="E1239" i="16"/>
  <c r="F332" i="16"/>
  <c r="E332" i="16"/>
  <c r="F108" i="16"/>
  <c r="E108" i="16"/>
  <c r="F409" i="16"/>
  <c r="E409" i="16"/>
  <c r="F939" i="16"/>
  <c r="E939" i="16"/>
  <c r="E758" i="16"/>
  <c r="F758" i="16"/>
  <c r="F151" i="16"/>
  <c r="E151" i="16"/>
  <c r="F743" i="16"/>
  <c r="E743" i="16"/>
  <c r="F465" i="16"/>
  <c r="E465" i="16"/>
  <c r="F541" i="16"/>
  <c r="E541" i="16"/>
  <c r="F338" i="16"/>
  <c r="E338" i="16"/>
  <c r="F1283" i="16"/>
  <c r="E1283" i="16"/>
  <c r="F1279" i="16"/>
  <c r="E1279" i="16"/>
  <c r="F1278" i="16"/>
  <c r="E1278" i="16"/>
  <c r="F616" i="16"/>
  <c r="E616" i="16"/>
  <c r="F580" i="16"/>
  <c r="E580" i="16"/>
  <c r="F683" i="16"/>
  <c r="E683" i="16"/>
  <c r="F1274" i="16"/>
  <c r="E1274" i="16"/>
  <c r="F624" i="16"/>
  <c r="E624" i="16"/>
  <c r="F646" i="16"/>
  <c r="E646" i="16"/>
  <c r="F1072" i="16"/>
  <c r="E1072" i="16"/>
  <c r="E289" i="16"/>
  <c r="F289" i="16"/>
  <c r="F1180" i="16"/>
  <c r="E1180" i="16"/>
  <c r="F1069" i="16"/>
  <c r="E1069" i="16"/>
  <c r="F1383" i="16"/>
  <c r="E1383" i="16"/>
  <c r="F1189" i="16"/>
  <c r="E1189" i="16"/>
  <c r="F991" i="16"/>
  <c r="E991" i="16"/>
  <c r="F1382" i="16"/>
  <c r="E1382" i="16"/>
  <c r="F311" i="16"/>
  <c r="E311" i="16"/>
  <c r="F606" i="16"/>
  <c r="E606" i="16"/>
  <c r="F1120" i="16"/>
  <c r="E1120" i="16"/>
  <c r="F656" i="16"/>
  <c r="E656" i="16"/>
  <c r="F298" i="16"/>
  <c r="E298" i="16"/>
  <c r="F363" i="16"/>
  <c r="E363" i="16"/>
  <c r="F190" i="16"/>
  <c r="E190" i="16"/>
  <c r="F1264" i="16"/>
  <c r="E1264" i="16"/>
  <c r="F124" i="16"/>
  <c r="E124" i="16"/>
  <c r="F35" i="16"/>
  <c r="E35" i="16"/>
  <c r="F66" i="16"/>
  <c r="E66" i="16"/>
  <c r="F478" i="16"/>
  <c r="E478" i="16"/>
  <c r="F95" i="16"/>
  <c r="E95" i="16"/>
  <c r="F1064" i="16"/>
  <c r="E1064" i="16"/>
  <c r="F26" i="16"/>
  <c r="E26" i="16"/>
  <c r="F544" i="16"/>
  <c r="E544" i="16"/>
  <c r="E100" i="16"/>
  <c r="F100" i="16"/>
  <c r="F133" i="16"/>
  <c r="E133" i="16"/>
  <c r="F287" i="16"/>
  <c r="E287" i="16"/>
  <c r="F1062" i="16"/>
  <c r="E1062" i="16"/>
  <c r="F442" i="16"/>
  <c r="E442" i="16"/>
  <c r="F501" i="16"/>
  <c r="E501" i="16"/>
  <c r="F857" i="16"/>
  <c r="E857" i="16"/>
  <c r="F1370" i="16"/>
  <c r="E1370" i="16"/>
  <c r="F1363" i="16"/>
  <c r="E1363" i="16"/>
  <c r="E1015" i="16"/>
  <c r="F1015" i="16"/>
  <c r="F1352" i="16"/>
  <c r="E1352" i="16"/>
  <c r="F835" i="16"/>
  <c r="E835" i="16"/>
  <c r="F281" i="16"/>
  <c r="E281" i="16"/>
  <c r="F982" i="16"/>
  <c r="E982" i="16"/>
  <c r="F1055" i="16"/>
  <c r="E1055" i="16"/>
  <c r="E654" i="16"/>
  <c r="F654" i="16"/>
  <c r="F984" i="16"/>
  <c r="E984" i="16"/>
  <c r="F274" i="16"/>
  <c r="E274" i="16"/>
  <c r="F136" i="16"/>
  <c r="E136" i="16"/>
  <c r="F196" i="16"/>
  <c r="E196" i="16"/>
  <c r="F243" i="16"/>
  <c r="E243" i="16"/>
  <c r="F1258" i="16"/>
  <c r="E1258" i="16"/>
  <c r="F1059" i="16"/>
  <c r="E1059" i="16"/>
  <c r="F1252" i="16"/>
  <c r="E1252" i="16"/>
  <c r="F458" i="16"/>
  <c r="E458" i="16"/>
  <c r="F977" i="16"/>
  <c r="E977" i="16"/>
  <c r="F1236" i="16"/>
  <c r="E1236" i="16"/>
  <c r="F1235" i="16"/>
  <c r="E1235" i="16"/>
  <c r="F218" i="16"/>
  <c r="E218" i="16"/>
  <c r="F446" i="16"/>
  <c r="E446" i="16"/>
  <c r="F342" i="16"/>
  <c r="E342" i="16"/>
  <c r="F834" i="16"/>
  <c r="E834" i="16"/>
  <c r="F1344" i="16"/>
  <c r="E1344" i="16"/>
  <c r="F1157" i="16"/>
  <c r="E1157" i="16"/>
  <c r="F482" i="16"/>
  <c r="E482" i="16"/>
  <c r="F231" i="16"/>
  <c r="E231" i="16"/>
  <c r="F116" i="16"/>
  <c r="E116" i="16"/>
  <c r="F1010" i="16"/>
  <c r="E1010" i="16"/>
  <c r="F944" i="16"/>
  <c r="E944" i="16"/>
  <c r="F285" i="16"/>
  <c r="E285" i="16"/>
  <c r="F390" i="16"/>
  <c r="E390" i="16"/>
  <c r="F943" i="16"/>
  <c r="E943" i="16"/>
  <c r="F251" i="16"/>
  <c r="E251" i="16"/>
  <c r="E428" i="16"/>
  <c r="F428" i="16"/>
  <c r="F782" i="16"/>
  <c r="E782" i="16"/>
  <c r="F1005" i="16"/>
  <c r="E1005" i="16"/>
  <c r="F1334" i="16"/>
  <c r="E1334" i="16"/>
  <c r="F1101" i="16"/>
  <c r="E1101" i="16"/>
  <c r="F696" i="16"/>
  <c r="E696" i="16"/>
  <c r="F874" i="16"/>
  <c r="E874" i="16"/>
  <c r="F811" i="16"/>
  <c r="E811" i="16"/>
  <c r="F759" i="16"/>
  <c r="E759" i="16"/>
  <c r="F1333" i="16"/>
  <c r="E1333" i="16"/>
  <c r="F1045" i="16"/>
  <c r="E1045" i="16"/>
  <c r="F914" i="16"/>
  <c r="E914" i="16"/>
  <c r="F392" i="16"/>
  <c r="E392" i="16"/>
  <c r="F1327" i="16"/>
  <c r="E1327" i="16"/>
  <c r="F643" i="16"/>
  <c r="E643" i="16"/>
  <c r="F623" i="16"/>
  <c r="E623" i="16"/>
  <c r="F896" i="16"/>
  <c r="E896" i="16"/>
  <c r="F51" i="16"/>
  <c r="E51" i="16"/>
  <c r="F107" i="16"/>
  <c r="E107" i="16"/>
  <c r="E225" i="16"/>
  <c r="F225" i="16"/>
  <c r="F27" i="16"/>
  <c r="E27" i="16"/>
  <c r="F330" i="16"/>
  <c r="E330" i="16"/>
  <c r="F676" i="16"/>
  <c r="E676" i="16"/>
  <c r="F611" i="16"/>
  <c r="E611" i="16"/>
  <c r="F528" i="16"/>
  <c r="E528" i="16"/>
  <c r="F583" i="16"/>
  <c r="E583" i="16"/>
  <c r="E573" i="16"/>
  <c r="F573" i="16"/>
  <c r="F660" i="16"/>
  <c r="E660" i="16"/>
  <c r="F1318" i="16"/>
  <c r="E1318" i="16"/>
  <c r="F553" i="16"/>
  <c r="E553" i="16"/>
  <c r="F1215" i="16"/>
  <c r="E1215" i="16"/>
  <c r="F1313" i="16"/>
  <c r="E1313" i="16"/>
  <c r="F434" i="16"/>
  <c r="E434" i="16"/>
  <c r="F732" i="16"/>
  <c r="E732" i="16"/>
  <c r="F474" i="16"/>
  <c r="E474" i="16"/>
  <c r="E1002" i="16"/>
  <c r="F1002" i="16"/>
  <c r="F1315" i="16"/>
  <c r="E1315" i="16"/>
  <c r="F725" i="16"/>
  <c r="E725" i="16"/>
  <c r="F1147" i="16"/>
  <c r="E1147" i="16"/>
  <c r="F1304" i="16"/>
  <c r="E1304" i="16"/>
  <c r="D705" i="16"/>
  <c r="F705" i="16"/>
  <c r="E705" i="16"/>
  <c r="F51" i="35"/>
  <c r="J51" i="35" s="1"/>
  <c r="F50" i="35"/>
  <c r="J50" i="35" s="1"/>
  <c r="F49" i="35"/>
  <c r="J49" i="35" s="1"/>
  <c r="F48" i="35"/>
  <c r="J48" i="35" s="1"/>
  <c r="F46" i="35"/>
  <c r="J46" i="35" s="1"/>
  <c r="F45" i="35"/>
  <c r="J45" i="35" s="1"/>
  <c r="F44" i="35"/>
  <c r="J44" i="35" s="1"/>
  <c r="F42" i="35"/>
  <c r="J42" i="35" s="1"/>
  <c r="F41" i="35"/>
  <c r="J41" i="35" s="1"/>
  <c r="F40" i="35"/>
  <c r="J40" i="35" s="1"/>
  <c r="F38" i="35"/>
  <c r="J38" i="35" s="1"/>
  <c r="F35" i="35"/>
  <c r="J35" i="35" s="1"/>
  <c r="F34" i="35"/>
  <c r="J34" i="35" s="1"/>
  <c r="F33" i="35"/>
  <c r="J33" i="35" s="1"/>
  <c r="F32" i="35"/>
  <c r="J32" i="35" s="1"/>
  <c r="F30" i="35"/>
  <c r="J30" i="35" s="1"/>
  <c r="F29" i="35"/>
  <c r="J29" i="35" s="1"/>
  <c r="F28" i="35"/>
  <c r="J28" i="35" s="1"/>
  <c r="F27" i="35"/>
  <c r="J27" i="35" s="1"/>
  <c r="F26" i="35"/>
  <c r="J26" i="35" s="1"/>
  <c r="F25" i="35"/>
  <c r="J25" i="35" s="1"/>
  <c r="F22" i="35"/>
  <c r="J22" i="35" s="1"/>
  <c r="F21" i="35"/>
  <c r="J21" i="35" s="1"/>
  <c r="F20" i="35"/>
  <c r="J20" i="35" s="1"/>
  <c r="F19" i="35"/>
  <c r="J19" i="35" s="1"/>
  <c r="F18" i="35"/>
  <c r="J18" i="35" s="1"/>
  <c r="F16" i="35"/>
  <c r="J16" i="35" s="1"/>
  <c r="F14" i="35"/>
  <c r="J14" i="35" s="1"/>
  <c r="F12" i="35"/>
  <c r="J12" i="35" s="1"/>
  <c r="F11" i="35"/>
  <c r="J11" i="35" s="1"/>
  <c r="F10" i="35"/>
  <c r="J10" i="35" s="1"/>
  <c r="F9" i="35"/>
  <c r="J9" i="35" s="1"/>
  <c r="F5" i="35"/>
  <c r="J5" i="35" s="1"/>
  <c r="F4" i="35"/>
  <c r="J4" i="35" s="1"/>
  <c r="L842" i="16"/>
  <c r="O842" i="16"/>
  <c r="I412" i="16"/>
  <c r="L412" i="16"/>
  <c r="O412" i="16"/>
  <c r="O299" i="16"/>
  <c r="I299" i="16"/>
  <c r="L299" i="16"/>
  <c r="O787" i="16"/>
  <c r="I787" i="16"/>
  <c r="L1394" i="16"/>
  <c r="O1394" i="16"/>
  <c r="I1029" i="16"/>
  <c r="O1029" i="16"/>
  <c r="O1026" i="16"/>
  <c r="I1026" i="16"/>
  <c r="I1131" i="16"/>
  <c r="O1131" i="16"/>
  <c r="I730" i="16"/>
  <c r="D730" i="16"/>
  <c r="D545" i="16"/>
  <c r="O545" i="16"/>
  <c r="G84" i="16"/>
  <c r="L84" i="16"/>
  <c r="L1030" i="16"/>
  <c r="O437" i="16"/>
  <c r="L341" i="16"/>
  <c r="O495" i="16"/>
  <c r="O343" i="16"/>
  <c r="L787" i="16"/>
  <c r="I1280" i="16"/>
  <c r="O705" i="16"/>
  <c r="G479" i="16"/>
  <c r="O1276" i="16"/>
  <c r="O730" i="16"/>
  <c r="L1282" i="16"/>
  <c r="O518" i="16"/>
  <c r="G545" i="16"/>
  <c r="L1280" i="16"/>
  <c r="O647" i="16"/>
  <c r="G437" i="16"/>
  <c r="D1284" i="16"/>
  <c r="O127" i="16"/>
  <c r="G705" i="16"/>
  <c r="D1076" i="16"/>
  <c r="L1135" i="16"/>
  <c r="G518" i="16"/>
  <c r="D625" i="16"/>
  <c r="O479" i="16"/>
  <c r="Q479" i="16" s="1"/>
  <c r="L1134" i="16"/>
  <c r="G647" i="16"/>
  <c r="D394" i="16"/>
  <c r="I174" i="16"/>
  <c r="L174" i="16"/>
  <c r="G174" i="16"/>
  <c r="O174" i="16"/>
  <c r="D174" i="16"/>
  <c r="I305" i="16"/>
  <c r="G305" i="16"/>
  <c r="L305" i="16"/>
  <c r="D305" i="16"/>
  <c r="O305" i="16"/>
  <c r="I666" i="16"/>
  <c r="L666" i="16"/>
  <c r="D666" i="16"/>
  <c r="O666" i="16"/>
  <c r="G666" i="16"/>
  <c r="I1398" i="16"/>
  <c r="L1398" i="16"/>
  <c r="G1398" i="16"/>
  <c r="O1398" i="16"/>
  <c r="D1398" i="16"/>
  <c r="I1395" i="16"/>
  <c r="L1395" i="16"/>
  <c r="G1395" i="16"/>
  <c r="O1395" i="16"/>
  <c r="D1395" i="16"/>
  <c r="I1399" i="16"/>
  <c r="G1399" i="16"/>
  <c r="D1399" i="16"/>
  <c r="O1399" i="16"/>
  <c r="L1399" i="16"/>
  <c r="I841" i="16"/>
  <c r="D841" i="16"/>
  <c r="L841" i="16"/>
  <c r="O841" i="16"/>
  <c r="G841" i="16"/>
  <c r="I1132" i="16"/>
  <c r="L1132" i="16"/>
  <c r="G1132" i="16"/>
  <c r="O1132" i="16"/>
  <c r="D1132" i="16"/>
  <c r="I338" i="16"/>
  <c r="G338" i="16"/>
  <c r="D338" i="16"/>
  <c r="O338" i="16"/>
  <c r="L338" i="16"/>
  <c r="I465" i="16"/>
  <c r="G465" i="16"/>
  <c r="O465" i="16"/>
  <c r="D465" i="16"/>
  <c r="L465" i="16"/>
  <c r="I541" i="16"/>
  <c r="G541" i="16"/>
  <c r="D541" i="16"/>
  <c r="O541" i="16"/>
  <c r="L541" i="16"/>
  <c r="I1283" i="16"/>
  <c r="G1283" i="16"/>
  <c r="O1283" i="16"/>
  <c r="D1283" i="16"/>
  <c r="L1283" i="16"/>
  <c r="I1279" i="16"/>
  <c r="G1279" i="16"/>
  <c r="L1279" i="16"/>
  <c r="O1279" i="16"/>
  <c r="D1279" i="16"/>
  <c r="I1278" i="16"/>
  <c r="G1278" i="16"/>
  <c r="L1278" i="16"/>
  <c r="D1278" i="16"/>
  <c r="O1278" i="16"/>
  <c r="I616" i="16"/>
  <c r="G616" i="16"/>
  <c r="L616" i="16"/>
  <c r="D616" i="16"/>
  <c r="O616" i="16"/>
  <c r="I170" i="16"/>
  <c r="G170" i="16"/>
  <c r="L170" i="16"/>
  <c r="O170" i="16"/>
  <c r="D170" i="16"/>
  <c r="I580" i="16"/>
  <c r="G580" i="16"/>
  <c r="L580" i="16"/>
  <c r="O580" i="16"/>
  <c r="D580" i="16"/>
  <c r="I683" i="16"/>
  <c r="G683" i="16"/>
  <c r="L683" i="16"/>
  <c r="D683" i="16"/>
  <c r="O683" i="16"/>
  <c r="O169" i="16"/>
  <c r="O617" i="16"/>
  <c r="O302" i="16"/>
  <c r="O926" i="16"/>
  <c r="O377" i="16"/>
  <c r="O1133" i="16"/>
  <c r="O704" i="16"/>
  <c r="O737" i="16"/>
  <c r="O615" i="16"/>
  <c r="L739" i="16"/>
  <c r="L959" i="16"/>
  <c r="I302" i="16"/>
  <c r="G329" i="16"/>
  <c r="G700" i="16"/>
  <c r="L730" i="16"/>
  <c r="I842" i="16"/>
  <c r="G842" i="16"/>
  <c r="D842" i="16"/>
  <c r="I495" i="16"/>
  <c r="G495" i="16"/>
  <c r="D495" i="16"/>
  <c r="I1030" i="16"/>
  <c r="G1030" i="16"/>
  <c r="D1030" i="16"/>
  <c r="I1282" i="16"/>
  <c r="G1282" i="16"/>
  <c r="D1282" i="16"/>
  <c r="I1394" i="16"/>
  <c r="G1394" i="16"/>
  <c r="D1394" i="16"/>
  <c r="I1028" i="16"/>
  <c r="G1028" i="16"/>
  <c r="L1028" i="16"/>
  <c r="D1028" i="16"/>
  <c r="I279" i="16"/>
  <c r="G279" i="16"/>
  <c r="L279" i="16"/>
  <c r="D279" i="16"/>
  <c r="I994" i="16"/>
  <c r="G994" i="16"/>
  <c r="L994" i="16"/>
  <c r="D994" i="16"/>
  <c r="I798" i="16"/>
  <c r="G798" i="16"/>
  <c r="L798" i="16"/>
  <c r="D798" i="16"/>
  <c r="I1390" i="16"/>
  <c r="G1390" i="16"/>
  <c r="L1390" i="16"/>
  <c r="D1390" i="16"/>
  <c r="O466" i="16"/>
  <c r="O261" i="16"/>
  <c r="O329" i="16"/>
  <c r="O1073" i="16"/>
  <c r="O1396" i="16"/>
  <c r="O739" i="16"/>
  <c r="O700" i="16"/>
  <c r="O1027" i="16"/>
  <c r="O469" i="16"/>
  <c r="O959" i="16"/>
  <c r="I926" i="16"/>
  <c r="G1073" i="16"/>
  <c r="G1027" i="16"/>
  <c r="D1131" i="16"/>
  <c r="L883" i="16"/>
  <c r="G883" i="16"/>
  <c r="O883" i="16"/>
  <c r="D883" i="16"/>
  <c r="L347" i="16"/>
  <c r="G347" i="16"/>
  <c r="O347" i="16"/>
  <c r="D347" i="16"/>
  <c r="I883" i="16"/>
  <c r="I692" i="16"/>
  <c r="G692" i="16"/>
  <c r="D692" i="16"/>
  <c r="I1400" i="16"/>
  <c r="G1400" i="16"/>
  <c r="D1400" i="16"/>
  <c r="I1074" i="16"/>
  <c r="G1074" i="16"/>
  <c r="D1074" i="16"/>
  <c r="I1397" i="16"/>
  <c r="G1397" i="16"/>
  <c r="D1397" i="16"/>
  <c r="I1393" i="16"/>
  <c r="G1393" i="16"/>
  <c r="L1393" i="16"/>
  <c r="D1393" i="16"/>
  <c r="I1277" i="16"/>
  <c r="G1277" i="16"/>
  <c r="L1277" i="16"/>
  <c r="D1277" i="16"/>
  <c r="I308" i="16"/>
  <c r="G308" i="16"/>
  <c r="L308" i="16"/>
  <c r="D308" i="16"/>
  <c r="I777" i="16"/>
  <c r="G777" i="16"/>
  <c r="L777" i="16"/>
  <c r="D777" i="16"/>
  <c r="I882" i="16"/>
  <c r="G882" i="16"/>
  <c r="L882" i="16"/>
  <c r="D882" i="16"/>
  <c r="I713" i="16"/>
  <c r="G713" i="16"/>
  <c r="L713" i="16"/>
  <c r="D713" i="16"/>
  <c r="L1191" i="16"/>
  <c r="G1191" i="16"/>
  <c r="O1191" i="16"/>
  <c r="D1191" i="16"/>
  <c r="L670" i="16"/>
  <c r="G670" i="16"/>
  <c r="O670" i="16"/>
  <c r="D670" i="16"/>
  <c r="I1191" i="16"/>
  <c r="I1075" i="16"/>
  <c r="G1075" i="16"/>
  <c r="D1075" i="16"/>
  <c r="I960" i="16"/>
  <c r="G960" i="16"/>
  <c r="D960" i="16"/>
  <c r="I216" i="16"/>
  <c r="G216" i="16"/>
  <c r="D216" i="16"/>
  <c r="I1281" i="16"/>
  <c r="G1281" i="16"/>
  <c r="L1281" i="16"/>
  <c r="D1281" i="16"/>
  <c r="I1392" i="16"/>
  <c r="G1392" i="16"/>
  <c r="L1392" i="16"/>
  <c r="D1392" i="16"/>
  <c r="I1391" i="16"/>
  <c r="G1391" i="16"/>
  <c r="L1391" i="16"/>
  <c r="D1391" i="16"/>
  <c r="I639" i="16"/>
  <c r="G639" i="16"/>
  <c r="L639" i="16"/>
  <c r="D639" i="16"/>
  <c r="I738" i="16"/>
  <c r="G738" i="16"/>
  <c r="L738" i="16"/>
  <c r="D738" i="16"/>
  <c r="I296" i="16"/>
  <c r="G296" i="16"/>
  <c r="L296" i="16"/>
  <c r="D296" i="16"/>
  <c r="L169" i="16"/>
  <c r="G466" i="16"/>
  <c r="G1396" i="16"/>
  <c r="G469" i="16"/>
  <c r="I347" i="16"/>
  <c r="G1131" i="16"/>
  <c r="I670" i="16"/>
  <c r="G169" i="16"/>
  <c r="D169" i="16"/>
  <c r="G617" i="16"/>
  <c r="D617" i="16"/>
  <c r="G302" i="16"/>
  <c r="D302" i="16"/>
  <c r="G926" i="16"/>
  <c r="D926" i="16"/>
  <c r="G377" i="16"/>
  <c r="L377" i="16"/>
  <c r="D377" i="16"/>
  <c r="G704" i="16"/>
  <c r="L704" i="16"/>
  <c r="D704" i="16"/>
  <c r="G615" i="16"/>
  <c r="L615" i="16"/>
  <c r="D615" i="16"/>
  <c r="G412" i="16"/>
  <c r="D412" i="16"/>
  <c r="G299" i="16"/>
  <c r="D299" i="16"/>
  <c r="G787" i="16"/>
  <c r="D787" i="16"/>
  <c r="G1280" i="16"/>
  <c r="D1280" i="16"/>
  <c r="G1029" i="16"/>
  <c r="L1029" i="16"/>
  <c r="D1029" i="16"/>
  <c r="G1276" i="16"/>
  <c r="L1276" i="16"/>
  <c r="D1276" i="16"/>
  <c r="G127" i="16"/>
  <c r="L127" i="16"/>
  <c r="D127" i="16"/>
  <c r="G1026" i="16"/>
  <c r="L1026" i="16"/>
  <c r="D1026" i="16"/>
  <c r="G343" i="16"/>
  <c r="L343" i="16"/>
  <c r="D343" i="16"/>
  <c r="O692" i="16"/>
  <c r="O1400" i="16"/>
  <c r="O1074" i="16"/>
  <c r="O1397" i="16"/>
  <c r="O1393" i="16"/>
  <c r="O1277" i="16"/>
  <c r="O308" i="16"/>
  <c r="O777" i="16"/>
  <c r="O882" i="16"/>
  <c r="O713" i="16"/>
  <c r="L261" i="16"/>
  <c r="I617" i="16"/>
  <c r="G1133" i="16"/>
  <c r="L1133" i="16"/>
  <c r="D1133" i="16"/>
  <c r="G737" i="16"/>
  <c r="L737" i="16"/>
  <c r="D737" i="16"/>
  <c r="D466" i="16"/>
  <c r="I466" i="16"/>
  <c r="D261" i="16"/>
  <c r="I261" i="16"/>
  <c r="D329" i="16"/>
  <c r="I329" i="16"/>
  <c r="D1073" i="16"/>
  <c r="I1073" i="16"/>
  <c r="D1396" i="16"/>
  <c r="I1396" i="16"/>
  <c r="D739" i="16"/>
  <c r="I739" i="16"/>
  <c r="D700" i="16"/>
  <c r="I700" i="16"/>
  <c r="D1027" i="16"/>
  <c r="I1027" i="16"/>
  <c r="D469" i="16"/>
  <c r="I469" i="16"/>
  <c r="D959" i="16"/>
  <c r="I959" i="16"/>
  <c r="O1075" i="16"/>
  <c r="O960" i="16"/>
  <c r="O216" i="16"/>
  <c r="O1281" i="16"/>
  <c r="O1392" i="16"/>
  <c r="O1391" i="16"/>
  <c r="O639" i="16"/>
  <c r="O738" i="16"/>
  <c r="O296" i="16"/>
  <c r="L1131" i="16"/>
  <c r="G730" i="16"/>
  <c r="O1284" i="16"/>
  <c r="O625" i="16"/>
  <c r="L479" i="16"/>
  <c r="L437" i="16"/>
  <c r="N437" i="16" s="1"/>
  <c r="L518" i="16"/>
  <c r="I1135" i="16"/>
  <c r="I84" i="16"/>
  <c r="G1284" i="16"/>
  <c r="G625" i="16"/>
  <c r="O1076" i="16"/>
  <c r="O394" i="16"/>
  <c r="L545" i="16"/>
  <c r="L705" i="16"/>
  <c r="L647" i="16"/>
  <c r="I1134" i="16"/>
  <c r="I341" i="16"/>
  <c r="G1076" i="16"/>
  <c r="G394" i="16"/>
  <c r="L1284" i="16"/>
  <c r="L625" i="16"/>
  <c r="I479" i="16"/>
  <c r="I437" i="16"/>
  <c r="I518" i="16"/>
  <c r="D1135" i="16"/>
  <c r="D84" i="16"/>
  <c r="L1076" i="16"/>
  <c r="L394" i="16"/>
  <c r="I545" i="16"/>
  <c r="I705" i="16"/>
  <c r="I647" i="16"/>
  <c r="D1134" i="16"/>
  <c r="D341" i="16"/>
  <c r="O1135" i="16"/>
  <c r="O84" i="16"/>
  <c r="O1134" i="16"/>
  <c r="O341" i="16"/>
  <c r="C1346" i="33" l="1"/>
  <c r="C1344" i="33"/>
  <c r="C1347" i="33"/>
  <c r="C1345" i="33"/>
  <c r="C1348" i="33"/>
  <c r="C1349" i="33"/>
  <c r="C1350" i="33"/>
  <c r="C1351" i="33"/>
  <c r="C1266" i="33"/>
  <c r="C1282" i="33"/>
  <c r="C1257" i="33"/>
  <c r="C1273" i="33"/>
  <c r="C1264" i="33"/>
  <c r="C1280" i="33"/>
  <c r="C1267" i="33"/>
  <c r="C1275" i="33"/>
  <c r="C1258" i="33"/>
  <c r="C1274" i="33"/>
  <c r="C1281" i="33"/>
  <c r="C1259" i="33"/>
  <c r="C1265" i="33"/>
  <c r="C1256" i="33"/>
  <c r="C1272" i="33"/>
  <c r="C1278" i="33"/>
  <c r="C1268" i="33"/>
  <c r="C1271" i="33"/>
  <c r="C1255" i="33"/>
  <c r="C1279" i="33"/>
  <c r="C1262" i="33"/>
  <c r="C1261" i="33"/>
  <c r="C1253" i="33"/>
  <c r="C1263" i="33"/>
  <c r="C1276" i="33"/>
  <c r="C1270" i="33"/>
  <c r="C1260" i="33"/>
  <c r="C1254" i="33"/>
  <c r="C1277" i="33"/>
  <c r="C1269" i="33"/>
  <c r="C1075" i="33"/>
  <c r="C1082" i="33"/>
  <c r="C1089" i="33"/>
  <c r="C1073" i="33"/>
  <c r="C1083" i="33"/>
  <c r="C1090" i="33"/>
  <c r="C1074" i="33"/>
  <c r="C1081" i="33"/>
  <c r="C1072" i="33"/>
  <c r="C1079" i="33"/>
  <c r="C1068" i="33"/>
  <c r="C1080" i="33"/>
  <c r="C1088" i="33"/>
  <c r="C1077" i="33"/>
  <c r="C1076" i="33"/>
  <c r="C1084" i="33"/>
  <c r="C1087" i="33"/>
  <c r="C1086" i="33"/>
  <c r="C1085" i="33"/>
  <c r="C1078" i="33"/>
  <c r="C1071" i="33"/>
  <c r="C1070" i="33"/>
  <c r="C1069" i="33"/>
  <c r="C1091" i="33"/>
  <c r="C1092" i="33"/>
  <c r="C1093" i="33"/>
  <c r="C1115" i="33"/>
  <c r="C1122" i="33"/>
  <c r="C1138" i="33"/>
  <c r="C1154" i="33"/>
  <c r="C1170" i="33"/>
  <c r="C1186" i="33"/>
  <c r="C1202" i="33"/>
  <c r="C1129" i="33"/>
  <c r="C1145" i="33"/>
  <c r="C1161" i="33"/>
  <c r="C1177" i="33"/>
  <c r="C1193" i="33"/>
  <c r="C1099" i="33"/>
  <c r="C1106" i="33"/>
  <c r="C1113" i="33"/>
  <c r="C1136" i="33"/>
  <c r="C1152" i="33"/>
  <c r="C1168" i="33"/>
  <c r="C1184" i="33"/>
  <c r="C1200" i="33"/>
  <c r="C1123" i="33"/>
  <c r="C1139" i="33"/>
  <c r="C1155" i="33"/>
  <c r="C1171" i="33"/>
  <c r="C1187" i="33"/>
  <c r="C1203" i="33"/>
  <c r="C1097" i="33"/>
  <c r="C1130" i="33"/>
  <c r="C1146" i="33"/>
  <c r="C1162" i="33"/>
  <c r="C1178" i="33"/>
  <c r="C1194" i="33"/>
  <c r="C1131" i="33"/>
  <c r="C1147" i="33"/>
  <c r="C1163" i="33"/>
  <c r="C1107" i="33"/>
  <c r="C1114" i="33"/>
  <c r="C1121" i="33"/>
  <c r="C1137" i="33"/>
  <c r="C1153" i="33"/>
  <c r="C1169" i="33"/>
  <c r="C1185" i="33"/>
  <c r="C1201" i="33"/>
  <c r="C1105" i="33"/>
  <c r="C1179" i="33"/>
  <c r="C1195" i="33"/>
  <c r="C1128" i="33"/>
  <c r="C1144" i="33"/>
  <c r="C1160" i="33"/>
  <c r="C1176" i="33"/>
  <c r="C1192" i="33"/>
  <c r="C1098" i="33"/>
  <c r="C1151" i="33"/>
  <c r="C1198" i="33"/>
  <c r="C1134" i="33"/>
  <c r="C1205" i="33"/>
  <c r="C1191" i="33"/>
  <c r="C1127" i="33"/>
  <c r="C1164" i="33"/>
  <c r="C1133" i="33"/>
  <c r="C1135" i="33"/>
  <c r="C1188" i="33"/>
  <c r="C1124" i="33"/>
  <c r="C1183" i="33"/>
  <c r="C1181" i="33"/>
  <c r="C1110" i="33"/>
  <c r="C1158" i="33"/>
  <c r="C1140" i="33"/>
  <c r="C1174" i="33"/>
  <c r="C1125" i="33"/>
  <c r="C1118" i="33"/>
  <c r="C1157" i="33"/>
  <c r="C1182" i="33"/>
  <c r="C1111" i="33"/>
  <c r="C1173" i="33"/>
  <c r="C1117" i="33"/>
  <c r="C1175" i="33"/>
  <c r="C1120" i="33"/>
  <c r="C1148" i="33"/>
  <c r="C1204" i="33"/>
  <c r="C1197" i="33"/>
  <c r="C1112" i="33"/>
  <c r="C1101" i="33"/>
  <c r="C1141" i="33"/>
  <c r="C1172" i="33"/>
  <c r="C1094" i="33"/>
  <c r="C1104" i="33"/>
  <c r="C1165" i="33"/>
  <c r="C1116" i="33"/>
  <c r="C1142" i="33"/>
  <c r="C1108" i="33"/>
  <c r="C1166" i="33"/>
  <c r="C1100" i="33"/>
  <c r="C1159" i="33"/>
  <c r="C1103" i="33"/>
  <c r="C1196" i="33"/>
  <c r="C1132" i="33"/>
  <c r="C1167" i="33"/>
  <c r="C1199" i="33"/>
  <c r="C1095" i="33"/>
  <c r="C1156" i="33"/>
  <c r="C1149" i="33"/>
  <c r="C1190" i="33"/>
  <c r="C1126" i="33"/>
  <c r="C1119" i="33"/>
  <c r="C1189" i="33"/>
  <c r="C1150" i="33"/>
  <c r="C1143" i="33"/>
  <c r="C1180" i="33"/>
  <c r="C1109" i="33"/>
  <c r="C1102" i="33"/>
  <c r="C1096" i="33"/>
  <c r="C1218" i="33"/>
  <c r="C1234" i="33"/>
  <c r="C1250" i="33"/>
  <c r="C1225" i="33"/>
  <c r="C1241" i="33"/>
  <c r="C1232" i="33"/>
  <c r="C1248" i="33"/>
  <c r="C1219" i="33"/>
  <c r="C1235" i="33"/>
  <c r="C1251" i="33"/>
  <c r="C1226" i="33"/>
  <c r="C1242" i="33"/>
  <c r="C1233" i="33"/>
  <c r="C1249" i="33"/>
  <c r="C1227" i="33"/>
  <c r="C1243" i="33"/>
  <c r="C1224" i="33"/>
  <c r="C1240" i="33"/>
  <c r="C1228" i="33"/>
  <c r="C1252" i="33"/>
  <c r="C1245" i="33"/>
  <c r="C1222" i="33"/>
  <c r="C1246" i="33"/>
  <c r="C1239" i="33"/>
  <c r="C1247" i="33"/>
  <c r="C1237" i="33"/>
  <c r="C1236" i="33"/>
  <c r="C1231" i="33"/>
  <c r="C1229" i="33"/>
  <c r="C1238" i="33"/>
  <c r="C1221" i="33"/>
  <c r="C1230" i="33"/>
  <c r="C1223" i="33"/>
  <c r="C1220" i="33"/>
  <c r="C1244" i="33"/>
  <c r="C1037" i="33"/>
  <c r="C1036" i="33"/>
  <c r="C1035" i="33"/>
  <c r="C1051" i="33"/>
  <c r="C1058" i="33"/>
  <c r="C1042" i="33"/>
  <c r="C1049" i="33"/>
  <c r="C1059" i="33"/>
  <c r="C1043" i="33"/>
  <c r="C1050" i="33"/>
  <c r="C1057" i="33"/>
  <c r="C1041" i="33"/>
  <c r="C1048" i="33"/>
  <c r="C1040" i="33"/>
  <c r="C1052" i="33"/>
  <c r="C1054" i="33"/>
  <c r="C1044" i="33"/>
  <c r="C1039" i="33"/>
  <c r="C1062" i="33"/>
  <c r="C1055" i="33"/>
  <c r="C1056" i="33"/>
  <c r="C1045" i="33"/>
  <c r="C1038" i="33"/>
  <c r="C1047" i="33"/>
  <c r="C1064" i="33"/>
  <c r="C1063" i="33"/>
  <c r="C1061" i="33"/>
  <c r="C1053" i="33"/>
  <c r="C1060" i="33"/>
  <c r="C1046" i="33"/>
  <c r="C1209" i="33"/>
  <c r="C1216" i="33"/>
  <c r="C1210" i="33"/>
  <c r="C1217" i="33"/>
  <c r="C1211" i="33"/>
  <c r="C1208" i="33"/>
  <c r="C1212" i="33"/>
  <c r="C1206" i="33"/>
  <c r="C1213" i="33"/>
  <c r="C1215" i="33"/>
  <c r="C1214" i="33"/>
  <c r="C1207" i="33"/>
  <c r="C1298" i="33"/>
  <c r="C1314" i="33"/>
  <c r="C1330" i="33"/>
  <c r="C1305" i="33"/>
  <c r="C1337" i="33"/>
  <c r="C1289" i="33"/>
  <c r="C1321" i="33"/>
  <c r="C1296" i="33"/>
  <c r="C1312" i="33"/>
  <c r="C1328" i="33"/>
  <c r="C1299" i="33"/>
  <c r="C1331" i="33"/>
  <c r="C1283" i="33"/>
  <c r="C1315" i="33"/>
  <c r="C1290" i="33"/>
  <c r="C1306" i="33"/>
  <c r="C1322" i="33"/>
  <c r="C1338" i="33"/>
  <c r="C1297" i="33"/>
  <c r="C1329" i="33"/>
  <c r="C1291" i="33"/>
  <c r="C1323" i="33"/>
  <c r="C1313" i="33"/>
  <c r="C1307" i="33"/>
  <c r="C1339" i="33"/>
  <c r="C1288" i="33"/>
  <c r="C1304" i="33"/>
  <c r="C1320" i="33"/>
  <c r="C1336" i="33"/>
  <c r="C1333" i="33"/>
  <c r="C1285" i="33"/>
  <c r="C1308" i="33"/>
  <c r="C1334" i="33"/>
  <c r="C1295" i="33"/>
  <c r="C1302" i="33"/>
  <c r="C1324" i="33"/>
  <c r="C1293" i="33"/>
  <c r="C1311" i="33"/>
  <c r="C1318" i="33"/>
  <c r="C1341" i="33"/>
  <c r="C1343" i="33"/>
  <c r="C1292" i="33"/>
  <c r="C1294" i="33"/>
  <c r="C1332" i="33"/>
  <c r="C1342" i="33"/>
  <c r="C1335" i="33"/>
  <c r="C1319" i="33"/>
  <c r="C1317" i="33"/>
  <c r="C1286" i="33"/>
  <c r="C1327" i="33"/>
  <c r="C1326" i="33"/>
  <c r="C1316" i="33"/>
  <c r="C1325" i="33"/>
  <c r="C1309" i="33"/>
  <c r="C1301" i="33"/>
  <c r="C1300" i="33"/>
  <c r="C1310" i="33"/>
  <c r="C1303" i="33"/>
  <c r="C1287" i="33"/>
  <c r="C1340" i="33"/>
  <c r="C1284" i="33"/>
  <c r="C1065" i="33"/>
  <c r="C1066" i="33"/>
  <c r="C1067" i="33"/>
  <c r="Q84" i="16"/>
  <c r="Q279" i="16"/>
  <c r="N647" i="16"/>
  <c r="K647" i="16"/>
  <c r="N705" i="16"/>
  <c r="Q1134" i="16"/>
  <c r="K1135" i="16"/>
  <c r="K705" i="16"/>
  <c r="C1026" i="33"/>
  <c r="C1028" i="33"/>
  <c r="C1034" i="33"/>
  <c r="C1029" i="33"/>
  <c r="C1022" i="33"/>
  <c r="C1032" i="33"/>
  <c r="C1021" i="33"/>
  <c r="C1033" i="33"/>
  <c r="C1031" i="33"/>
  <c r="C1030" i="33"/>
  <c r="C1020" i="33"/>
  <c r="C1025" i="33"/>
  <c r="C1024" i="33"/>
  <c r="C1023" i="33"/>
  <c r="C1027" i="33"/>
  <c r="C921" i="42"/>
  <c r="C919" i="42"/>
  <c r="C920" i="42"/>
  <c r="C922" i="42"/>
  <c r="Q1135" i="16"/>
  <c r="K437" i="16"/>
  <c r="Q798" i="16"/>
  <c r="K479" i="16"/>
  <c r="Q261" i="16"/>
  <c r="K545" i="16"/>
  <c r="N545" i="16"/>
  <c r="N261" i="16"/>
  <c r="Q1391" i="16"/>
  <c r="K617" i="16"/>
  <c r="N479" i="16"/>
  <c r="K394" i="16"/>
  <c r="K343" i="16"/>
  <c r="K261" i="16"/>
  <c r="N302" i="16"/>
  <c r="K739" i="16"/>
  <c r="Q341" i="16"/>
  <c r="N1026" i="16"/>
  <c r="K341" i="16"/>
  <c r="K84" i="16"/>
  <c r="N959" i="16"/>
  <c r="K730" i="16"/>
  <c r="K959" i="16"/>
  <c r="Q959" i="16"/>
  <c r="Q1075" i="16"/>
  <c r="Q1280" i="16"/>
  <c r="Q1400" i="16"/>
  <c r="N84" i="16"/>
  <c r="K1029" i="16"/>
  <c r="Q412" i="16"/>
  <c r="N1134" i="16"/>
  <c r="Q704" i="16"/>
  <c r="Q127" i="16"/>
  <c r="N174" i="16"/>
  <c r="K518" i="16"/>
  <c r="Q1393" i="16"/>
  <c r="N518" i="16"/>
  <c r="K1073" i="16"/>
  <c r="Q700" i="16"/>
  <c r="Q617" i="16"/>
  <c r="Q1399" i="16"/>
  <c r="K704" i="16"/>
  <c r="K700" i="16"/>
  <c r="K329" i="16"/>
  <c r="Q882" i="16"/>
  <c r="Q692" i="16"/>
  <c r="N127" i="16"/>
  <c r="Q347" i="16"/>
  <c r="K1026" i="16"/>
  <c r="Q1026" i="16"/>
  <c r="K127" i="16"/>
  <c r="N347" i="16"/>
  <c r="Q545" i="16"/>
  <c r="K1030" i="16"/>
  <c r="K495" i="16"/>
  <c r="Q739" i="16"/>
  <c r="Q1028" i="16"/>
  <c r="N341" i="16"/>
  <c r="N739" i="16"/>
  <c r="Q1074" i="16"/>
  <c r="Q738" i="16"/>
  <c r="Q713" i="16"/>
  <c r="K347" i="16"/>
  <c r="K883" i="16"/>
  <c r="N541" i="16"/>
  <c r="K1396" i="16"/>
  <c r="K466" i="16"/>
  <c r="N1030" i="16"/>
  <c r="Q1276" i="16"/>
  <c r="Q639" i="16"/>
  <c r="Q170" i="16"/>
  <c r="N170" i="16"/>
  <c r="K1027" i="16"/>
  <c r="Q960" i="16"/>
  <c r="K469" i="16"/>
  <c r="Q1277" i="16"/>
  <c r="Q777" i="16"/>
  <c r="Q296" i="16"/>
  <c r="N495" i="16"/>
  <c r="Q305" i="16"/>
  <c r="N842" i="16"/>
  <c r="K1134" i="16"/>
  <c r="K737" i="16"/>
  <c r="N1135" i="16"/>
  <c r="K842" i="16"/>
  <c r="Q1397" i="16"/>
  <c r="Q174" i="16"/>
  <c r="Q308" i="16"/>
  <c r="N580" i="16"/>
  <c r="Q1132" i="16"/>
  <c r="Q1281" i="16"/>
  <c r="N394" i="16"/>
  <c r="N1283" i="16"/>
  <c r="Q1283" i="16"/>
  <c r="Q883" i="16"/>
  <c r="N1284" i="16"/>
  <c r="K299" i="16"/>
  <c r="Q216" i="16"/>
  <c r="K1075" i="16"/>
  <c r="K692" i="16"/>
  <c r="K1394" i="16"/>
  <c r="K170" i="16"/>
  <c r="K1283" i="16"/>
  <c r="K541" i="16"/>
  <c r="Q841" i="16"/>
  <c r="K1399" i="16"/>
  <c r="N666" i="16"/>
  <c r="Q647" i="16"/>
  <c r="Q705" i="16"/>
  <c r="N625" i="16"/>
  <c r="Q1392" i="16"/>
  <c r="N169" i="16"/>
  <c r="K738" i="16"/>
  <c r="K1391" i="16"/>
  <c r="K1281" i="16"/>
  <c r="Q394" i="16"/>
  <c r="H394" i="16" s="1"/>
  <c r="Q670" i="16"/>
  <c r="N713" i="16"/>
  <c r="N777" i="16"/>
  <c r="N1277" i="16"/>
  <c r="N883" i="16"/>
  <c r="N1390" i="16"/>
  <c r="N994" i="16"/>
  <c r="N1028" i="16"/>
  <c r="K1282" i="16"/>
  <c r="N1076" i="16"/>
  <c r="Q1076" i="16"/>
  <c r="Q625" i="16"/>
  <c r="N737" i="16"/>
  <c r="N343" i="16"/>
  <c r="N296" i="16"/>
  <c r="N639" i="16"/>
  <c r="N1392" i="16"/>
  <c r="N683" i="16"/>
  <c r="Q1279" i="16"/>
  <c r="Q465" i="16"/>
  <c r="Q518" i="16"/>
  <c r="N1279" i="16"/>
  <c r="K296" i="16"/>
  <c r="K639" i="16"/>
  <c r="K1392" i="16"/>
  <c r="K670" i="16"/>
  <c r="Q1191" i="16"/>
  <c r="K1074" i="16"/>
  <c r="Q329" i="16"/>
  <c r="Q1282" i="16"/>
  <c r="K174" i="16"/>
  <c r="Q437" i="16"/>
  <c r="N1029" i="16"/>
  <c r="N377" i="16"/>
  <c r="N738" i="16"/>
  <c r="N1391" i="16"/>
  <c r="N1281" i="16"/>
  <c r="N1282" i="16"/>
  <c r="Q580" i="16"/>
  <c r="N615" i="16"/>
  <c r="K1280" i="16"/>
  <c r="N882" i="16"/>
  <c r="N308" i="16"/>
  <c r="N1393" i="16"/>
  <c r="K926" i="16"/>
  <c r="N798" i="16"/>
  <c r="N279" i="16"/>
  <c r="N1394" i="16"/>
  <c r="Q377" i="16"/>
  <c r="K377" i="16"/>
  <c r="N1075" i="16"/>
  <c r="N692" i="16"/>
  <c r="N1278" i="16"/>
  <c r="Q842" i="16"/>
  <c r="Q1398" i="16"/>
  <c r="K666" i="16"/>
  <c r="Q730" i="16"/>
  <c r="Q495" i="16"/>
  <c r="K302" i="16"/>
  <c r="Q926" i="16"/>
  <c r="N412" i="16"/>
  <c r="N617" i="16"/>
  <c r="Q616" i="16"/>
  <c r="Q1131" i="16"/>
  <c r="K882" i="16"/>
  <c r="K308" i="16"/>
  <c r="K1393" i="16"/>
  <c r="Q469" i="16"/>
  <c r="Q466" i="16"/>
  <c r="K798" i="16"/>
  <c r="K279" i="16"/>
  <c r="N730" i="16"/>
  <c r="Q302" i="16"/>
  <c r="N1280" i="16"/>
  <c r="Q683" i="16"/>
  <c r="K1278" i="16"/>
  <c r="N465" i="16"/>
  <c r="K338" i="16"/>
  <c r="K1131" i="16"/>
  <c r="N841" i="16"/>
  <c r="N1398" i="16"/>
  <c r="Q1284" i="16"/>
  <c r="N1131" i="16"/>
  <c r="Q343" i="16"/>
  <c r="N1276" i="16"/>
  <c r="N787" i="16"/>
  <c r="N704" i="16"/>
  <c r="K216" i="16"/>
  <c r="N670" i="16"/>
  <c r="K1400" i="16"/>
  <c r="Q1027" i="16"/>
  <c r="Q1390" i="16"/>
  <c r="Q299" i="16"/>
  <c r="K580" i="16"/>
  <c r="N616" i="16"/>
  <c r="N700" i="16"/>
  <c r="Q1395" i="16"/>
  <c r="K1398" i="16"/>
  <c r="N305" i="16"/>
  <c r="K1276" i="16"/>
  <c r="Q615" i="16"/>
  <c r="Q169" i="16"/>
  <c r="K1133" i="16"/>
  <c r="N329" i="16"/>
  <c r="K841" i="16"/>
  <c r="N1133" i="16"/>
  <c r="K1397" i="16"/>
  <c r="Q994" i="16"/>
  <c r="K625" i="16"/>
  <c r="Q737" i="16"/>
  <c r="N926" i="16"/>
  <c r="Q1030" i="16"/>
  <c r="N1397" i="16"/>
  <c r="K616" i="16"/>
  <c r="K169" i="16"/>
  <c r="N1399" i="16"/>
  <c r="N1395" i="16"/>
  <c r="Q666" i="16"/>
  <c r="K305" i="16"/>
  <c r="K960" i="16"/>
  <c r="K713" i="16"/>
  <c r="K777" i="16"/>
  <c r="K1277" i="16"/>
  <c r="Q1396" i="16"/>
  <c r="K1390" i="16"/>
  <c r="K994" i="16"/>
  <c r="K1028" i="16"/>
  <c r="K1076" i="16"/>
  <c r="H1076" i="16" s="1"/>
  <c r="K1284" i="16"/>
  <c r="N469" i="16"/>
  <c r="Q787" i="16"/>
  <c r="N216" i="16"/>
  <c r="N1074" i="16"/>
  <c r="K683" i="16"/>
  <c r="Q1278" i="16"/>
  <c r="Q541" i="16"/>
  <c r="K465" i="16"/>
  <c r="N338" i="16"/>
  <c r="N299" i="16"/>
  <c r="N1132" i="16"/>
  <c r="K1395" i="16"/>
  <c r="N1396" i="16"/>
  <c r="Q1029" i="16"/>
  <c r="K412" i="16"/>
  <c r="K1191" i="16"/>
  <c r="N1191" i="16"/>
  <c r="Q1073" i="16"/>
  <c r="K787" i="16"/>
  <c r="Q1133" i="16"/>
  <c r="N1073" i="16"/>
  <c r="K615" i="16"/>
  <c r="N960" i="16"/>
  <c r="N1400" i="16"/>
  <c r="K1279" i="16"/>
  <c r="N1027" i="16"/>
  <c r="Q338" i="16"/>
  <c r="Q1394" i="16"/>
  <c r="K1132" i="16"/>
  <c r="N466" i="16"/>
  <c r="H647" i="16" l="1"/>
  <c r="J647" i="16" s="1"/>
  <c r="H170" i="16"/>
  <c r="P170" i="16" s="1"/>
  <c r="H174" i="16"/>
  <c r="J174" i="16" s="1"/>
  <c r="H495" i="16"/>
  <c r="J495" i="16" s="1"/>
  <c r="H545" i="16"/>
  <c r="R545" i="16" s="1"/>
  <c r="H412" i="16"/>
  <c r="M412" i="16" s="1"/>
  <c r="H84" i="16"/>
  <c r="S84" i="16" s="1"/>
  <c r="H1132" i="16"/>
  <c r="J1132" i="16" s="1"/>
  <c r="H1027" i="16"/>
  <c r="M1027" i="16" s="1"/>
  <c r="H959" i="16"/>
  <c r="R959" i="16" s="1"/>
  <c r="H261" i="16"/>
  <c r="M261" i="16" s="1"/>
  <c r="H127" i="16"/>
  <c r="J127" i="16" s="1"/>
  <c r="H704" i="16"/>
  <c r="P704" i="16" s="1"/>
  <c r="H341" i="16"/>
  <c r="P341" i="16" s="1"/>
  <c r="H437" i="16"/>
  <c r="J437" i="16" s="1"/>
  <c r="H1135" i="16"/>
  <c r="M1135" i="16" s="1"/>
  <c r="H479" i="16"/>
  <c r="S479" i="16" s="1"/>
  <c r="H1284" i="16"/>
  <c r="J1284" i="16" s="1"/>
  <c r="H705" i="16"/>
  <c r="M705" i="16" s="1"/>
  <c r="H994" i="16"/>
  <c r="P994" i="16" s="1"/>
  <c r="H617" i="16"/>
  <c r="M617" i="16" s="1"/>
  <c r="H308" i="16"/>
  <c r="J308" i="16" s="1"/>
  <c r="H216" i="16"/>
  <c r="S216" i="16" s="1"/>
  <c r="H639" i="16"/>
  <c r="S639" i="16" s="1"/>
  <c r="H466" i="16"/>
  <c r="J466" i="16" s="1"/>
  <c r="H518" i="16"/>
  <c r="S518" i="16" s="1"/>
  <c r="H1030" i="16"/>
  <c r="M1030" i="16" s="1"/>
  <c r="H713" i="16"/>
  <c r="P713" i="16" s="1"/>
  <c r="H960" i="16"/>
  <c r="P960" i="16" s="1"/>
  <c r="H1400" i="16"/>
  <c r="P1400" i="16" s="1"/>
  <c r="H1074" i="16"/>
  <c r="J1074" i="16" s="1"/>
  <c r="H347" i="16"/>
  <c r="P347" i="16" s="1"/>
  <c r="H1191" i="16"/>
  <c r="M1191" i="16" s="1"/>
  <c r="H465" i="16"/>
  <c r="S465" i="16" s="1"/>
  <c r="H1131" i="16"/>
  <c r="J1131" i="16" s="1"/>
  <c r="H683" i="16"/>
  <c r="J683" i="16" s="1"/>
  <c r="H787" i="16"/>
  <c r="M787" i="16" s="1"/>
  <c r="H1276" i="16"/>
  <c r="J1276" i="16" s="1"/>
  <c r="H926" i="16"/>
  <c r="J926" i="16" s="1"/>
  <c r="H1075" i="16"/>
  <c r="M1075" i="16" s="1"/>
  <c r="H739" i="16"/>
  <c r="P739" i="16" s="1"/>
  <c r="H1397" i="16"/>
  <c r="R1397" i="16" s="1"/>
  <c r="H1029" i="16"/>
  <c r="R1029" i="16" s="1"/>
  <c r="H1394" i="16"/>
  <c r="M1394" i="16" s="1"/>
  <c r="H1399" i="16"/>
  <c r="P1399" i="16" s="1"/>
  <c r="H1134" i="16"/>
  <c r="J1134" i="16" s="1"/>
  <c r="R1076" i="16"/>
  <c r="J1076" i="16"/>
  <c r="P1076" i="16"/>
  <c r="S1076" i="16"/>
  <c r="M1076" i="16"/>
  <c r="H1026" i="16"/>
  <c r="S1026" i="16" s="1"/>
  <c r="H338" i="16"/>
  <c r="P338" i="16" s="1"/>
  <c r="H883" i="16"/>
  <c r="J883" i="16" s="1"/>
  <c r="H1390" i="16"/>
  <c r="J1390" i="16" s="1"/>
  <c r="H1282" i="16"/>
  <c r="M1282" i="16" s="1"/>
  <c r="H692" i="16"/>
  <c r="M692" i="16" s="1"/>
  <c r="H169" i="16"/>
  <c r="M169" i="16" s="1"/>
  <c r="H842" i="16"/>
  <c r="J842" i="16" s="1"/>
  <c r="H299" i="16"/>
  <c r="J299" i="16" s="1"/>
  <c r="H1396" i="16"/>
  <c r="J1396" i="16" s="1"/>
  <c r="H580" i="16"/>
  <c r="S580" i="16" s="1"/>
  <c r="H377" i="16"/>
  <c r="S377" i="16" s="1"/>
  <c r="H541" i="16"/>
  <c r="M541" i="16" s="1"/>
  <c r="H666" i="16"/>
  <c r="R666" i="16" s="1"/>
  <c r="H882" i="16"/>
  <c r="J882" i="16" s="1"/>
  <c r="H343" i="16"/>
  <c r="S343" i="16" s="1"/>
  <c r="H1393" i="16"/>
  <c r="J1393" i="16" s="1"/>
  <c r="H1398" i="16"/>
  <c r="R1398" i="16" s="1"/>
  <c r="H1278" i="16"/>
  <c r="J1278" i="16" s="1"/>
  <c r="H615" i="16"/>
  <c r="M615" i="16" s="1"/>
  <c r="H305" i="16"/>
  <c r="R305" i="16" s="1"/>
  <c r="H1073" i="16"/>
  <c r="P1073" i="16" s="1"/>
  <c r="H1133" i="16"/>
  <c r="M1133" i="16" s="1"/>
  <c r="H670" i="16"/>
  <c r="S670" i="16" s="1"/>
  <c r="H469" i="16"/>
  <c r="R469" i="16" s="1"/>
  <c r="H700" i="16"/>
  <c r="R700" i="16" s="1"/>
  <c r="H329" i="16"/>
  <c r="S329" i="16" s="1"/>
  <c r="H1395" i="16"/>
  <c r="M1395" i="16" s="1"/>
  <c r="H1279" i="16"/>
  <c r="P1279" i="16" s="1"/>
  <c r="H1028" i="16"/>
  <c r="M1028" i="16" s="1"/>
  <c r="H737" i="16"/>
  <c r="R737" i="16" s="1"/>
  <c r="H296" i="16"/>
  <c r="S296" i="16" s="1"/>
  <c r="H1277" i="16"/>
  <c r="P1277" i="16" s="1"/>
  <c r="H1283" i="16"/>
  <c r="P1283" i="16" s="1"/>
  <c r="H730" i="16"/>
  <c r="P730" i="16" s="1"/>
  <c r="H302" i="16"/>
  <c r="P302" i="16" s="1"/>
  <c r="H1280" i="16"/>
  <c r="R1280" i="16" s="1"/>
  <c r="H1281" i="16"/>
  <c r="J1281" i="16" s="1"/>
  <c r="H1391" i="16"/>
  <c r="M1391" i="16" s="1"/>
  <c r="H777" i="16"/>
  <c r="H625" i="16"/>
  <c r="M625" i="16" s="1"/>
  <c r="H738" i="16"/>
  <c r="H279" i="16"/>
  <c r="J279" i="16" s="1"/>
  <c r="H1392" i="16"/>
  <c r="S394" i="16"/>
  <c r="P394" i="16"/>
  <c r="J394" i="16"/>
  <c r="M394" i="16"/>
  <c r="R394" i="16"/>
  <c r="S495" i="16"/>
  <c r="M495" i="16"/>
  <c r="R495" i="16"/>
  <c r="P495" i="16"/>
  <c r="H841" i="16"/>
  <c r="H798" i="16"/>
  <c r="H616" i="16"/>
  <c r="J545" i="16" l="1"/>
  <c r="J170" i="16"/>
  <c r="S170" i="16"/>
  <c r="M174" i="16"/>
  <c r="M170" i="16"/>
  <c r="J84" i="16"/>
  <c r="P174" i="16"/>
  <c r="S647" i="16"/>
  <c r="P647" i="16"/>
  <c r="R174" i="16"/>
  <c r="S174" i="16"/>
  <c r="M647" i="16"/>
  <c r="R170" i="16"/>
  <c r="R84" i="16"/>
  <c r="R647" i="16"/>
  <c r="P84" i="16"/>
  <c r="M84" i="16"/>
  <c r="S412" i="16"/>
  <c r="P412" i="16"/>
  <c r="S545" i="16"/>
  <c r="M545" i="16"/>
  <c r="M959" i="16"/>
  <c r="J412" i="16"/>
  <c r="P545" i="16"/>
  <c r="R412" i="16"/>
  <c r="S1132" i="16"/>
  <c r="P959" i="16"/>
  <c r="S959" i="16"/>
  <c r="M1132" i="16"/>
  <c r="J1027" i="16"/>
  <c r="R1132" i="16"/>
  <c r="S1027" i="16"/>
  <c r="P1027" i="16"/>
  <c r="R1027" i="16"/>
  <c r="J959" i="16"/>
  <c r="P1132" i="16"/>
  <c r="R341" i="16"/>
  <c r="P261" i="16"/>
  <c r="R261" i="16"/>
  <c r="J261" i="16"/>
  <c r="S261" i="16"/>
  <c r="J1135" i="16"/>
  <c r="P127" i="16"/>
  <c r="R704" i="16"/>
  <c r="M704" i="16"/>
  <c r="J994" i="16"/>
  <c r="S127" i="16"/>
  <c r="M127" i="16"/>
  <c r="R127" i="16"/>
  <c r="P617" i="16"/>
  <c r="J704" i="16"/>
  <c r="P1135" i="16"/>
  <c r="S704" i="16"/>
  <c r="S1135" i="16"/>
  <c r="R1135" i="16"/>
  <c r="R994" i="16"/>
  <c r="S994" i="16"/>
  <c r="J341" i="16"/>
  <c r="R437" i="16"/>
  <c r="R617" i="16"/>
  <c r="S617" i="16"/>
  <c r="J617" i="16"/>
  <c r="M994" i="16"/>
  <c r="S437" i="16"/>
  <c r="M437" i="16"/>
  <c r="S341" i="16"/>
  <c r="P437" i="16"/>
  <c r="M341" i="16"/>
  <c r="R1284" i="16"/>
  <c r="P1284" i="16"/>
  <c r="S705" i="16"/>
  <c r="M479" i="16"/>
  <c r="P479" i="16"/>
  <c r="R479" i="16"/>
  <c r="J479" i="16"/>
  <c r="M1284" i="16"/>
  <c r="P705" i="16"/>
  <c r="R705" i="16"/>
  <c r="S308" i="16"/>
  <c r="S1284" i="16"/>
  <c r="J705" i="16"/>
  <c r="J518" i="16"/>
  <c r="M518" i="16"/>
  <c r="P639" i="16"/>
  <c r="R308" i="16"/>
  <c r="R518" i="16"/>
  <c r="P518" i="16"/>
  <c r="R639" i="16"/>
  <c r="P216" i="16"/>
  <c r="J1030" i="16"/>
  <c r="S960" i="16"/>
  <c r="P308" i="16"/>
  <c r="M1074" i="16"/>
  <c r="M308" i="16"/>
  <c r="S1074" i="16"/>
  <c r="R216" i="16"/>
  <c r="S1131" i="16"/>
  <c r="R960" i="16"/>
  <c r="P466" i="16"/>
  <c r="M883" i="16"/>
  <c r="S692" i="16"/>
  <c r="R1131" i="16"/>
  <c r="M713" i="16"/>
  <c r="P1131" i="16"/>
  <c r="S713" i="16"/>
  <c r="R1030" i="16"/>
  <c r="R713" i="16"/>
  <c r="R683" i="16"/>
  <c r="P1030" i="16"/>
  <c r="M1131" i="16"/>
  <c r="J713" i="16"/>
  <c r="M216" i="16"/>
  <c r="J216" i="16"/>
  <c r="J639" i="16"/>
  <c r="S347" i="16"/>
  <c r="S466" i="16"/>
  <c r="R466" i="16"/>
  <c r="J960" i="16"/>
  <c r="M639" i="16"/>
  <c r="P1074" i="16"/>
  <c r="M466" i="16"/>
  <c r="M347" i="16"/>
  <c r="M960" i="16"/>
  <c r="R1400" i="16"/>
  <c r="S1400" i="16"/>
  <c r="R1074" i="16"/>
  <c r="S1030" i="16"/>
  <c r="M338" i="16"/>
  <c r="M1400" i="16"/>
  <c r="J1400" i="16"/>
  <c r="M739" i="16"/>
  <c r="J1397" i="16"/>
  <c r="R465" i="16"/>
  <c r="S1397" i="16"/>
  <c r="P465" i="16"/>
  <c r="M1397" i="16"/>
  <c r="M465" i="16"/>
  <c r="J465" i="16"/>
  <c r="P1397" i="16"/>
  <c r="M700" i="16"/>
  <c r="P299" i="16"/>
  <c r="M343" i="16"/>
  <c r="R1191" i="16"/>
  <c r="M683" i="16"/>
  <c r="R347" i="16"/>
  <c r="J739" i="16"/>
  <c r="J347" i="16"/>
  <c r="S739" i="16"/>
  <c r="S787" i="16"/>
  <c r="J787" i="16"/>
  <c r="S683" i="16"/>
  <c r="P683" i="16"/>
  <c r="R787" i="16"/>
  <c r="J1399" i="16"/>
  <c r="P787" i="16"/>
  <c r="R692" i="16"/>
  <c r="R343" i="16"/>
  <c r="S883" i="16"/>
  <c r="S1191" i="16"/>
  <c r="R739" i="16"/>
  <c r="S1276" i="16"/>
  <c r="J343" i="16"/>
  <c r="M1276" i="16"/>
  <c r="J1191" i="16"/>
  <c r="P343" i="16"/>
  <c r="P1191" i="16"/>
  <c r="P883" i="16"/>
  <c r="J692" i="16"/>
  <c r="R1026" i="16"/>
  <c r="P1276" i="16"/>
  <c r="M377" i="16"/>
  <c r="R1276" i="16"/>
  <c r="J700" i="16"/>
  <c r="R926" i="16"/>
  <c r="S926" i="16"/>
  <c r="R883" i="16"/>
  <c r="M666" i="16"/>
  <c r="P1075" i="16"/>
  <c r="S1075" i="16"/>
  <c r="J377" i="16"/>
  <c r="P926" i="16"/>
  <c r="P692" i="16"/>
  <c r="J666" i="16"/>
  <c r="J1075" i="16"/>
  <c r="P666" i="16"/>
  <c r="R1075" i="16"/>
  <c r="J1029" i="16"/>
  <c r="P1394" i="16"/>
  <c r="S1029" i="16"/>
  <c r="M1029" i="16"/>
  <c r="P1029" i="16"/>
  <c r="S1396" i="16"/>
  <c r="P1396" i="16"/>
  <c r="M1399" i="16"/>
  <c r="S1399" i="16"/>
  <c r="P1282" i="16"/>
  <c r="P615" i="16"/>
  <c r="R1282" i="16"/>
  <c r="R377" i="16"/>
  <c r="R615" i="16"/>
  <c r="J1394" i="16"/>
  <c r="J469" i="16"/>
  <c r="P377" i="16"/>
  <c r="R1399" i="16"/>
  <c r="R842" i="16"/>
  <c r="M1026" i="16"/>
  <c r="M926" i="16"/>
  <c r="S1282" i="16"/>
  <c r="J305" i="16"/>
  <c r="J1282" i="16"/>
  <c r="S305" i="16"/>
  <c r="R1028" i="16"/>
  <c r="M1396" i="16"/>
  <c r="P305" i="16"/>
  <c r="S666" i="16"/>
  <c r="R670" i="16"/>
  <c r="R1396" i="16"/>
  <c r="R1394" i="16"/>
  <c r="S1394" i="16"/>
  <c r="S1278" i="16"/>
  <c r="S1134" i="16"/>
  <c r="P1393" i="16"/>
  <c r="M329" i="16"/>
  <c r="M842" i="16"/>
  <c r="R1134" i="16"/>
  <c r="M1134" i="16"/>
  <c r="P1134" i="16"/>
  <c r="S1028" i="16"/>
  <c r="P700" i="16"/>
  <c r="S842" i="16"/>
  <c r="S700" i="16"/>
  <c r="J541" i="16"/>
  <c r="J615" i="16"/>
  <c r="P541" i="16"/>
  <c r="S541" i="16"/>
  <c r="R1390" i="16"/>
  <c r="P1133" i="16"/>
  <c r="J1133" i="16"/>
  <c r="S882" i="16"/>
  <c r="S1390" i="16"/>
  <c r="R1073" i="16"/>
  <c r="S169" i="16"/>
  <c r="M882" i="16"/>
  <c r="M1390" i="16"/>
  <c r="M1073" i="16"/>
  <c r="R169" i="16"/>
  <c r="R882" i="16"/>
  <c r="J1073" i="16"/>
  <c r="P169" i="16"/>
  <c r="P882" i="16"/>
  <c r="J169" i="16"/>
  <c r="S1073" i="16"/>
  <c r="P1390" i="16"/>
  <c r="S1393" i="16"/>
  <c r="R299" i="16"/>
  <c r="M299" i="16"/>
  <c r="S299" i="16"/>
  <c r="M1393" i="16"/>
  <c r="R1393" i="16"/>
  <c r="P842" i="16"/>
  <c r="M1278" i="16"/>
  <c r="P1026" i="16"/>
  <c r="R541" i="16"/>
  <c r="R1278" i="16"/>
  <c r="J1026" i="16"/>
  <c r="S338" i="16"/>
  <c r="M580" i="16"/>
  <c r="P1278" i="16"/>
  <c r="M305" i="16"/>
  <c r="J338" i="16"/>
  <c r="P580" i="16"/>
  <c r="S615" i="16"/>
  <c r="R338" i="16"/>
  <c r="R580" i="16"/>
  <c r="J580" i="16"/>
  <c r="M1398" i="16"/>
  <c r="P1398" i="16"/>
  <c r="S1398" i="16"/>
  <c r="J1398" i="16"/>
  <c r="R1395" i="16"/>
  <c r="J1028" i="16"/>
  <c r="P1395" i="16"/>
  <c r="P1028" i="16"/>
  <c r="R1133" i="16"/>
  <c r="S469" i="16"/>
  <c r="S1279" i="16"/>
  <c r="M469" i="16"/>
  <c r="P469" i="16"/>
  <c r="J1395" i="16"/>
  <c r="S1395" i="16"/>
  <c r="R1279" i="16"/>
  <c r="J670" i="16"/>
  <c r="J329" i="16"/>
  <c r="P329" i="16"/>
  <c r="M1279" i="16"/>
  <c r="J1279" i="16"/>
  <c r="P670" i="16"/>
  <c r="S1133" i="16"/>
  <c r="R329" i="16"/>
  <c r="M670" i="16"/>
  <c r="S737" i="16"/>
  <c r="J737" i="16"/>
  <c r="M296" i="16"/>
  <c r="S279" i="16"/>
  <c r="M737" i="16"/>
  <c r="R296" i="16"/>
  <c r="P279" i="16"/>
  <c r="P296" i="16"/>
  <c r="P737" i="16"/>
  <c r="S1277" i="16"/>
  <c r="M1277" i="16"/>
  <c r="M1283" i="16"/>
  <c r="M730" i="16"/>
  <c r="R1283" i="16"/>
  <c r="J296" i="16"/>
  <c r="R1277" i="16"/>
  <c r="J1277" i="16"/>
  <c r="S302" i="16"/>
  <c r="J302" i="16"/>
  <c r="R302" i="16"/>
  <c r="M302" i="16"/>
  <c r="J1283" i="16"/>
  <c r="J1280" i="16"/>
  <c r="R730" i="16"/>
  <c r="S1283" i="16"/>
  <c r="S1280" i="16"/>
  <c r="J730" i="16"/>
  <c r="P1280" i="16"/>
  <c r="S730" i="16"/>
  <c r="M279" i="16"/>
  <c r="M1280" i="16"/>
  <c r="P1391" i="16"/>
  <c r="R1281" i="16"/>
  <c r="P1281" i="16"/>
  <c r="R1391" i="16"/>
  <c r="M1281" i="16"/>
  <c r="S1391" i="16"/>
  <c r="S1281" i="16"/>
  <c r="J1391" i="16"/>
  <c r="P625" i="16"/>
  <c r="S625" i="16"/>
  <c r="R279" i="16"/>
  <c r="R738" i="16"/>
  <c r="P738" i="16"/>
  <c r="M738" i="16"/>
  <c r="J738" i="16"/>
  <c r="S738" i="16"/>
  <c r="J625" i="16"/>
  <c r="M777" i="16"/>
  <c r="P777" i="16"/>
  <c r="J777" i="16"/>
  <c r="R777" i="16"/>
  <c r="S777" i="16"/>
  <c r="R625" i="16"/>
  <c r="S1392" i="16"/>
  <c r="P1392" i="16"/>
  <c r="M1392" i="16"/>
  <c r="R1392" i="16"/>
  <c r="J1392" i="16"/>
  <c r="J841" i="16"/>
  <c r="P841" i="16"/>
  <c r="S841" i="16"/>
  <c r="M841" i="16"/>
  <c r="R841" i="16"/>
  <c r="J616" i="16"/>
  <c r="M616" i="16"/>
  <c r="S616" i="16"/>
  <c r="P616" i="16"/>
  <c r="R616" i="16"/>
  <c r="S798" i="16"/>
  <c r="J798" i="16"/>
  <c r="M798" i="16"/>
  <c r="R798" i="16"/>
  <c r="P798" i="16"/>
  <c r="A850" i="42" l="1"/>
  <c r="B850" i="42"/>
  <c r="A851" i="42"/>
  <c r="B851" i="42"/>
  <c r="A852" i="42"/>
  <c r="B852" i="42"/>
  <c r="A853" i="42"/>
  <c r="B853" i="42"/>
  <c r="A854" i="42"/>
  <c r="B854" i="42"/>
  <c r="A855" i="42"/>
  <c r="B855" i="42"/>
  <c r="A856" i="42"/>
  <c r="B856" i="42"/>
  <c r="A857" i="42"/>
  <c r="B857" i="42"/>
  <c r="A858" i="42"/>
  <c r="B858" i="42"/>
  <c r="A859" i="42"/>
  <c r="B859" i="42"/>
  <c r="A860" i="42"/>
  <c r="B860" i="42"/>
  <c r="A861" i="42"/>
  <c r="B861" i="42"/>
  <c r="A862" i="42"/>
  <c r="B862" i="42"/>
  <c r="A863" i="42"/>
  <c r="B863" i="42"/>
  <c r="A864" i="42"/>
  <c r="B864" i="42"/>
  <c r="A865" i="42"/>
  <c r="B865" i="42"/>
  <c r="A866" i="42"/>
  <c r="B866" i="42"/>
  <c r="A867" i="42"/>
  <c r="B867" i="42"/>
  <c r="A868" i="42"/>
  <c r="B868" i="42"/>
  <c r="A869" i="42"/>
  <c r="B869" i="42"/>
  <c r="A870" i="42"/>
  <c r="B870" i="42"/>
  <c r="A871" i="42"/>
  <c r="B871" i="42"/>
  <c r="A872" i="42"/>
  <c r="B872" i="42"/>
  <c r="A873" i="42"/>
  <c r="B873" i="42"/>
  <c r="A874" i="42"/>
  <c r="B874" i="42"/>
  <c r="A875" i="42"/>
  <c r="B875" i="42"/>
  <c r="A876" i="42"/>
  <c r="B876" i="42"/>
  <c r="A877" i="42"/>
  <c r="B877" i="42"/>
  <c r="A878" i="42"/>
  <c r="B878" i="42"/>
  <c r="A879" i="42"/>
  <c r="B879" i="42"/>
  <c r="A880" i="42"/>
  <c r="B880" i="42"/>
  <c r="A881" i="42"/>
  <c r="B881" i="42"/>
  <c r="A882" i="42"/>
  <c r="B882" i="42"/>
  <c r="A883" i="42"/>
  <c r="B883" i="42"/>
  <c r="A884" i="42"/>
  <c r="B884" i="42"/>
  <c r="A885" i="42"/>
  <c r="B885" i="42"/>
  <c r="A886" i="42"/>
  <c r="B886" i="42"/>
  <c r="A887" i="42"/>
  <c r="B887" i="42"/>
  <c r="A888" i="42"/>
  <c r="B888" i="42"/>
  <c r="A889" i="42"/>
  <c r="B889" i="42"/>
  <c r="A890" i="42"/>
  <c r="B890" i="42"/>
  <c r="A891" i="42"/>
  <c r="B891" i="42"/>
  <c r="A892" i="42"/>
  <c r="B892" i="42"/>
  <c r="A893" i="42"/>
  <c r="B893" i="42"/>
  <c r="A894" i="42"/>
  <c r="B894" i="42"/>
  <c r="A895" i="42"/>
  <c r="B895" i="42"/>
  <c r="A896" i="42"/>
  <c r="B896" i="42"/>
  <c r="A897" i="42"/>
  <c r="B897" i="42"/>
  <c r="A898" i="42"/>
  <c r="B898" i="42"/>
  <c r="A899" i="42"/>
  <c r="B899" i="42"/>
  <c r="A900" i="42"/>
  <c r="B900" i="42"/>
  <c r="A901" i="42"/>
  <c r="B901" i="42"/>
  <c r="A902" i="42"/>
  <c r="B902" i="42"/>
  <c r="A903" i="42"/>
  <c r="B903" i="42"/>
  <c r="A904" i="42"/>
  <c r="B904" i="42"/>
  <c r="A905" i="42"/>
  <c r="B905" i="42"/>
  <c r="A906" i="42"/>
  <c r="B906" i="42"/>
  <c r="A907" i="42"/>
  <c r="B907" i="42"/>
  <c r="A908" i="42"/>
  <c r="B908" i="42"/>
  <c r="A909" i="42"/>
  <c r="B909" i="42"/>
  <c r="A910" i="42"/>
  <c r="B910" i="42"/>
  <c r="A911" i="42"/>
  <c r="B911" i="42"/>
  <c r="A912" i="42"/>
  <c r="B912" i="42"/>
  <c r="A913" i="42"/>
  <c r="B913" i="42"/>
  <c r="A914" i="42"/>
  <c r="B914" i="42"/>
  <c r="A915" i="42"/>
  <c r="B915" i="42"/>
  <c r="A916" i="42"/>
  <c r="B916" i="42"/>
  <c r="A917" i="42"/>
  <c r="B917" i="42"/>
  <c r="A918" i="42"/>
  <c r="B918" i="42"/>
  <c r="A849" i="42"/>
  <c r="A471" i="34"/>
  <c r="B471" i="34"/>
  <c r="A472" i="34"/>
  <c r="B472" i="34"/>
  <c r="A949" i="33"/>
  <c r="B949" i="33"/>
  <c r="I949" i="33" s="1"/>
  <c r="A950" i="33"/>
  <c r="B950" i="33"/>
  <c r="I950" i="33" s="1"/>
  <c r="A951" i="33"/>
  <c r="B951" i="33"/>
  <c r="A952" i="33"/>
  <c r="B952" i="33"/>
  <c r="K952" i="33" s="1"/>
  <c r="A953" i="33"/>
  <c r="B953" i="33"/>
  <c r="K953" i="33" s="1"/>
  <c r="A954" i="33"/>
  <c r="B954" i="33"/>
  <c r="I954" i="33" s="1"/>
  <c r="A955" i="33"/>
  <c r="B955" i="33"/>
  <c r="A956" i="33"/>
  <c r="B956" i="33"/>
  <c r="J956" i="33" s="1"/>
  <c r="A957" i="33"/>
  <c r="B957" i="33"/>
  <c r="J957" i="33" s="1"/>
  <c r="A958" i="33"/>
  <c r="B958" i="33"/>
  <c r="I958" i="33" s="1"/>
  <c r="A959" i="33"/>
  <c r="B959" i="33"/>
  <c r="A960" i="33"/>
  <c r="B960" i="33"/>
  <c r="K960" i="33" s="1"/>
  <c r="A961" i="33"/>
  <c r="B961" i="33"/>
  <c r="I961" i="33" s="1"/>
  <c r="A962" i="33"/>
  <c r="B962" i="33"/>
  <c r="K962" i="33" s="1"/>
  <c r="A963" i="33"/>
  <c r="B963" i="33"/>
  <c r="A964" i="33"/>
  <c r="B964" i="33"/>
  <c r="J964" i="33" s="1"/>
  <c r="A965" i="33"/>
  <c r="B965" i="33"/>
  <c r="J965" i="33" s="1"/>
  <c r="A966" i="33"/>
  <c r="B966" i="33"/>
  <c r="I966" i="33" s="1"/>
  <c r="A967" i="33"/>
  <c r="B967" i="33"/>
  <c r="A968" i="33"/>
  <c r="B968" i="33"/>
  <c r="K968" i="33" s="1"/>
  <c r="A969" i="33"/>
  <c r="B969" i="33"/>
  <c r="K969" i="33" s="1"/>
  <c r="A970" i="33"/>
  <c r="B970" i="33"/>
  <c r="I970" i="33" s="1"/>
  <c r="A971" i="33"/>
  <c r="B971" i="33"/>
  <c r="A972" i="33"/>
  <c r="B972" i="33"/>
  <c r="J972" i="33" s="1"/>
  <c r="A973" i="33"/>
  <c r="B973" i="33"/>
  <c r="J973" i="33" s="1"/>
  <c r="A974" i="33"/>
  <c r="B974" i="33"/>
  <c r="I974" i="33" s="1"/>
  <c r="A975" i="33"/>
  <c r="B975" i="33"/>
  <c r="A976" i="33"/>
  <c r="B976" i="33"/>
  <c r="K976" i="33" s="1"/>
  <c r="A977" i="33"/>
  <c r="B977" i="33"/>
  <c r="K977" i="33" s="1"/>
  <c r="A978" i="33"/>
  <c r="B978" i="33"/>
  <c r="J978" i="33" s="1"/>
  <c r="A979" i="33"/>
  <c r="B979" i="33"/>
  <c r="I979" i="33" s="1"/>
  <c r="A980" i="33"/>
  <c r="B980" i="33"/>
  <c r="I980" i="33" s="1"/>
  <c r="A981" i="33"/>
  <c r="B981" i="33"/>
  <c r="J981" i="33" s="1"/>
  <c r="A982" i="33"/>
  <c r="B982" i="33"/>
  <c r="I982" i="33" s="1"/>
  <c r="A983" i="33"/>
  <c r="B983" i="33"/>
  <c r="A984" i="33"/>
  <c r="B984" i="33"/>
  <c r="K984" i="33" s="1"/>
  <c r="A985" i="33"/>
  <c r="B985" i="33"/>
  <c r="I985" i="33" s="1"/>
  <c r="A986" i="33"/>
  <c r="B986" i="33"/>
  <c r="J986" i="33" s="1"/>
  <c r="A987" i="33"/>
  <c r="B987" i="33"/>
  <c r="A988" i="33"/>
  <c r="B988" i="33"/>
  <c r="J988" i="33" s="1"/>
  <c r="A989" i="33"/>
  <c r="B989" i="33"/>
  <c r="J989" i="33" s="1"/>
  <c r="A990" i="33"/>
  <c r="B990" i="33"/>
  <c r="I990" i="33" s="1"/>
  <c r="A991" i="33"/>
  <c r="B991" i="33"/>
  <c r="A992" i="33"/>
  <c r="B992" i="33"/>
  <c r="K992" i="33" s="1"/>
  <c r="A993" i="33"/>
  <c r="B993" i="33"/>
  <c r="K993" i="33" s="1"/>
  <c r="A994" i="33"/>
  <c r="B994" i="33"/>
  <c r="I994" i="33" s="1"/>
  <c r="A995" i="33"/>
  <c r="B995" i="33"/>
  <c r="A996" i="33"/>
  <c r="B996" i="33"/>
  <c r="J996" i="33" s="1"/>
  <c r="A997" i="33"/>
  <c r="B997" i="33"/>
  <c r="J997" i="33" s="1"/>
  <c r="A998" i="33"/>
  <c r="B998" i="33"/>
  <c r="I998" i="33" s="1"/>
  <c r="A999" i="33"/>
  <c r="B999" i="33"/>
  <c r="A1000" i="33"/>
  <c r="B1000" i="33"/>
  <c r="K1000" i="33" s="1"/>
  <c r="A1001" i="33"/>
  <c r="B1001" i="33"/>
  <c r="J1001" i="33" s="1"/>
  <c r="A1002" i="33"/>
  <c r="B1002" i="33"/>
  <c r="J1002" i="33" s="1"/>
  <c r="A1003" i="33"/>
  <c r="B1003" i="33"/>
  <c r="A1004" i="33"/>
  <c r="B1004" i="33"/>
  <c r="J1004" i="33" s="1"/>
  <c r="A1005" i="33"/>
  <c r="B1005" i="33"/>
  <c r="J1005" i="33" s="1"/>
  <c r="A1006" i="33"/>
  <c r="B1006" i="33"/>
  <c r="I1006" i="33" s="1"/>
  <c r="A1007" i="33"/>
  <c r="B1007" i="33"/>
  <c r="A1008" i="33"/>
  <c r="B1008" i="33"/>
  <c r="K1008" i="33" s="1"/>
  <c r="A1009" i="33"/>
  <c r="B1009" i="33"/>
  <c r="I1009" i="33" s="1"/>
  <c r="A1010" i="33"/>
  <c r="B1010" i="33"/>
  <c r="I1010" i="33" s="1"/>
  <c r="A1011" i="33"/>
  <c r="B1011" i="33"/>
  <c r="A1012" i="33"/>
  <c r="B1012" i="33"/>
  <c r="I1012" i="33" s="1"/>
  <c r="A1013" i="33"/>
  <c r="B1013" i="33"/>
  <c r="J1013" i="33" s="1"/>
  <c r="A1014" i="33"/>
  <c r="B1014" i="33"/>
  <c r="I1014" i="33" s="1"/>
  <c r="A1015" i="33"/>
  <c r="B1015" i="33"/>
  <c r="A1016" i="33"/>
  <c r="B1016" i="33"/>
  <c r="K1016" i="33" s="1"/>
  <c r="A1017" i="33"/>
  <c r="B1017" i="33"/>
  <c r="K1017" i="33" s="1"/>
  <c r="A1018" i="33"/>
  <c r="B1018" i="33"/>
  <c r="I1018" i="33" s="1"/>
  <c r="A1019" i="33"/>
  <c r="B1019" i="33"/>
  <c r="I1019" i="33" s="1"/>
  <c r="I951" i="33"/>
  <c r="J951" i="33"/>
  <c r="K951" i="33"/>
  <c r="I955" i="33"/>
  <c r="K955" i="33"/>
  <c r="I956" i="33"/>
  <c r="J959" i="33"/>
  <c r="K959" i="33"/>
  <c r="I963" i="33"/>
  <c r="J963" i="33"/>
  <c r="K963" i="33"/>
  <c r="I964" i="33"/>
  <c r="J967" i="33"/>
  <c r="K967" i="33"/>
  <c r="I971" i="33"/>
  <c r="J971" i="33"/>
  <c r="K971" i="33"/>
  <c r="I972" i="33"/>
  <c r="J975" i="33"/>
  <c r="K975" i="33"/>
  <c r="J979" i="33"/>
  <c r="K979" i="33"/>
  <c r="J983" i="33"/>
  <c r="K983" i="33"/>
  <c r="I987" i="33"/>
  <c r="J987" i="33"/>
  <c r="K987" i="33"/>
  <c r="K991" i="33"/>
  <c r="I995" i="33"/>
  <c r="J995" i="33"/>
  <c r="K995" i="33"/>
  <c r="J999" i="33"/>
  <c r="K999" i="33"/>
  <c r="I1003" i="33"/>
  <c r="J1003" i="33"/>
  <c r="K1003" i="33"/>
  <c r="K1007" i="33"/>
  <c r="I1011" i="33"/>
  <c r="J1011" i="33"/>
  <c r="K1011" i="33"/>
  <c r="J1015" i="33"/>
  <c r="K1015" i="33"/>
  <c r="K1019" i="33"/>
  <c r="K996" i="33" l="1"/>
  <c r="K1004" i="33"/>
  <c r="I996" i="33"/>
  <c r="I1004" i="33"/>
  <c r="K1012" i="33"/>
  <c r="K980" i="33"/>
  <c r="I988" i="33"/>
  <c r="J1012" i="33"/>
  <c r="K972" i="33"/>
  <c r="K964" i="33"/>
  <c r="K956" i="33"/>
  <c r="K973" i="33"/>
  <c r="K986" i="33"/>
  <c r="I986" i="33"/>
  <c r="K974" i="33"/>
  <c r="J990" i="33"/>
  <c r="K1014" i="33"/>
  <c r="J1014" i="33"/>
  <c r="K1006" i="33"/>
  <c r="K1002" i="33"/>
  <c r="K990" i="33"/>
  <c r="J974" i="33"/>
  <c r="K1018" i="33"/>
  <c r="I1002" i="33"/>
  <c r="K978" i="33"/>
  <c r="K966" i="33"/>
  <c r="K950" i="33"/>
  <c r="J1018" i="33"/>
  <c r="J966" i="33"/>
  <c r="J950" i="33"/>
  <c r="J1006" i="33"/>
  <c r="K994" i="33"/>
  <c r="K982" i="33"/>
  <c r="I978" i="33"/>
  <c r="K954" i="33"/>
  <c r="K998" i="33"/>
  <c r="J994" i="33"/>
  <c r="J982" i="33"/>
  <c r="K958" i="33"/>
  <c r="J954" i="33"/>
  <c r="J958" i="33"/>
  <c r="I997" i="33"/>
  <c r="I973" i="33"/>
  <c r="K957" i="33"/>
  <c r="K949" i="33"/>
  <c r="I1013" i="33"/>
  <c r="I957" i="33"/>
  <c r="J949" i="33"/>
  <c r="K981" i="33"/>
  <c r="I1005" i="33"/>
  <c r="I981" i="33"/>
  <c r="K965" i="33"/>
  <c r="I965" i="33"/>
  <c r="I989" i="33"/>
  <c r="J1007" i="33"/>
  <c r="J998" i="33"/>
  <c r="K988" i="33"/>
  <c r="J980" i="33"/>
  <c r="J955" i="33"/>
  <c r="K1010" i="33"/>
  <c r="J991" i="33"/>
  <c r="K970" i="33"/>
  <c r="J962" i="33"/>
  <c r="J1019" i="33"/>
  <c r="J1010" i="33"/>
  <c r="J970" i="33"/>
  <c r="I962" i="33"/>
  <c r="J1017" i="33"/>
  <c r="J1009" i="33"/>
  <c r="J993" i="33"/>
  <c r="J977" i="33"/>
  <c r="J969" i="33"/>
  <c r="J953" i="33"/>
  <c r="I1017" i="33"/>
  <c r="I1001" i="33"/>
  <c r="I993" i="33"/>
  <c r="I977" i="33"/>
  <c r="I969" i="33"/>
  <c r="I953" i="33"/>
  <c r="J1016" i="33"/>
  <c r="K1013" i="33"/>
  <c r="J1008" i="33"/>
  <c r="K1005" i="33"/>
  <c r="J1000" i="33"/>
  <c r="K997" i="33"/>
  <c r="J992" i="33"/>
  <c r="K989" i="33"/>
  <c r="J984" i="33"/>
  <c r="J976" i="33"/>
  <c r="J968" i="33"/>
  <c r="J960" i="33"/>
  <c r="J952" i="33"/>
  <c r="I1016" i="33"/>
  <c r="I1008" i="33"/>
  <c r="I1000" i="33"/>
  <c r="I992" i="33"/>
  <c r="I984" i="33"/>
  <c r="I976" i="33"/>
  <c r="I968" i="33"/>
  <c r="I960" i="33"/>
  <c r="I952" i="33"/>
  <c r="I1015" i="33"/>
  <c r="K1009" i="33"/>
  <c r="I1007" i="33"/>
  <c r="K1001" i="33"/>
  <c r="I999" i="33"/>
  <c r="I991" i="33"/>
  <c r="K985" i="33"/>
  <c r="I983" i="33"/>
  <c r="I975" i="33"/>
  <c r="I967" i="33"/>
  <c r="K961" i="33"/>
  <c r="I959" i="33"/>
  <c r="J985" i="33"/>
  <c r="J961" i="33"/>
  <c r="A163" i="31"/>
  <c r="B163" i="31"/>
  <c r="A41" i="31"/>
  <c r="B41" i="31"/>
  <c r="A32" i="31"/>
  <c r="B32" i="31"/>
  <c r="A6" i="31"/>
  <c r="B6" i="31"/>
  <c r="A196" i="31"/>
  <c r="B196" i="31"/>
  <c r="A886" i="31"/>
  <c r="B886" i="31"/>
  <c r="A545" i="31"/>
  <c r="B545" i="31"/>
  <c r="A391" i="31"/>
  <c r="B391" i="31"/>
  <c r="A309" i="31"/>
  <c r="B309" i="31"/>
  <c r="A965" i="31"/>
  <c r="B965" i="31"/>
  <c r="A935" i="31"/>
  <c r="B935" i="31"/>
  <c r="A944" i="31"/>
  <c r="B944" i="31"/>
  <c r="A859" i="31"/>
  <c r="B859" i="31"/>
  <c r="A838" i="31"/>
  <c r="B838" i="31"/>
  <c r="A803" i="31"/>
  <c r="B803" i="31"/>
  <c r="A757" i="31"/>
  <c r="B757" i="31"/>
  <c r="A549" i="31"/>
  <c r="B549" i="31"/>
  <c r="A366" i="31"/>
  <c r="B366" i="31"/>
  <c r="A365" i="31"/>
  <c r="B365" i="31"/>
  <c r="A364" i="31"/>
  <c r="B364" i="31"/>
  <c r="A363" i="31"/>
  <c r="B363" i="31"/>
  <c r="A362" i="31"/>
  <c r="B362" i="31"/>
  <c r="A361" i="31"/>
  <c r="B361" i="31"/>
  <c r="A359" i="31"/>
  <c r="B359" i="31"/>
  <c r="A144" i="31"/>
  <c r="B144" i="31"/>
  <c r="A76" i="31"/>
  <c r="B76" i="31"/>
  <c r="A61" i="31"/>
  <c r="B61" i="31"/>
  <c r="A60" i="31"/>
  <c r="B60" i="31"/>
  <c r="A58" i="31"/>
  <c r="B58" i="31"/>
  <c r="A56" i="31"/>
  <c r="B56" i="31"/>
  <c r="A54" i="31"/>
  <c r="B54" i="31"/>
  <c r="A50" i="31"/>
  <c r="B50" i="31"/>
  <c r="A969" i="31"/>
  <c r="B969" i="31"/>
  <c r="A937" i="31"/>
  <c r="B937" i="31"/>
  <c r="A541" i="31"/>
  <c r="B541" i="31"/>
  <c r="A43" i="31"/>
  <c r="B43" i="31"/>
  <c r="A8" i="31"/>
  <c r="B8" i="31"/>
  <c r="A190" i="31"/>
  <c r="B190" i="31"/>
  <c r="A36" i="31"/>
  <c r="B36" i="31"/>
  <c r="A184" i="31"/>
  <c r="B184" i="31"/>
  <c r="A1033" i="31"/>
  <c r="B1033" i="31"/>
  <c r="A203" i="31"/>
  <c r="B203" i="31"/>
  <c r="A197" i="31"/>
  <c r="B197" i="31"/>
  <c r="A853" i="31"/>
  <c r="B853" i="31"/>
  <c r="A992" i="31"/>
  <c r="B992" i="31"/>
  <c r="A129" i="31"/>
  <c r="B129" i="31"/>
  <c r="A764" i="31"/>
  <c r="B764" i="31"/>
  <c r="A462" i="31"/>
  <c r="B462" i="31"/>
  <c r="A430" i="31"/>
  <c r="B430" i="31"/>
  <c r="A501" i="31"/>
  <c r="B501" i="31"/>
  <c r="A431" i="31"/>
  <c r="B431" i="31"/>
  <c r="A1056" i="31"/>
  <c r="B1056" i="31"/>
  <c r="A1020" i="31"/>
  <c r="B1020" i="31"/>
  <c r="A913" i="31"/>
  <c r="B913" i="31"/>
  <c r="A882" i="31"/>
  <c r="B882" i="31"/>
  <c r="A881" i="31"/>
  <c r="B881" i="31"/>
  <c r="A878" i="31"/>
  <c r="B878" i="31"/>
  <c r="A847" i="31"/>
  <c r="B847" i="31"/>
  <c r="A767" i="31"/>
  <c r="B767" i="31"/>
  <c r="A637" i="31"/>
  <c r="B637" i="31"/>
  <c r="A441" i="31"/>
  <c r="B441" i="31"/>
  <c r="A427" i="31"/>
  <c r="B427" i="31"/>
  <c r="A205" i="31"/>
  <c r="B205" i="31"/>
  <c r="A310" i="31"/>
  <c r="B310" i="31"/>
  <c r="A719" i="31"/>
  <c r="B719" i="31"/>
  <c r="A492" i="31"/>
  <c r="B492" i="31"/>
  <c r="A412" i="31"/>
  <c r="B412" i="31"/>
  <c r="A311" i="31"/>
  <c r="B311" i="31"/>
  <c r="A312" i="31"/>
  <c r="B312" i="31"/>
  <c r="A1017" i="31"/>
  <c r="B1017" i="31"/>
  <c r="A522" i="31"/>
  <c r="B522" i="31"/>
  <c r="A994" i="31"/>
  <c r="B994" i="31"/>
  <c r="A690" i="31"/>
  <c r="B690" i="31"/>
  <c r="A655" i="31"/>
  <c r="B655" i="31"/>
  <c r="A450" i="31"/>
  <c r="B450" i="31"/>
  <c r="A400" i="31"/>
  <c r="B400" i="31"/>
  <c r="A331" i="31"/>
  <c r="B331" i="31"/>
  <c r="A313" i="31"/>
  <c r="B313" i="31"/>
  <c r="A989" i="31"/>
  <c r="B989" i="31"/>
  <c r="A988" i="31"/>
  <c r="B988" i="31"/>
  <c r="A818" i="31"/>
  <c r="B818" i="31"/>
  <c r="A880" i="31"/>
  <c r="B880" i="31"/>
  <c r="A1016" i="31"/>
  <c r="B1016" i="31"/>
  <c r="A387" i="31"/>
  <c r="B387" i="31"/>
  <c r="A1059" i="31"/>
  <c r="B1059" i="31"/>
  <c r="A867" i="31"/>
  <c r="B867" i="31"/>
  <c r="A846" i="31"/>
  <c r="B846" i="31"/>
  <c r="A585" i="31"/>
  <c r="B585" i="31"/>
  <c r="A397" i="31"/>
  <c r="B397" i="31"/>
  <c r="A395" i="31"/>
  <c r="B395" i="31"/>
  <c r="A371" i="31"/>
  <c r="B371" i="31"/>
  <c r="A909" i="31"/>
  <c r="B909" i="31"/>
  <c r="A337" i="31"/>
  <c r="B337" i="31"/>
  <c r="A92" i="31"/>
  <c r="B92" i="31"/>
  <c r="A47" i="31"/>
  <c r="B47" i="31"/>
  <c r="A678" i="31"/>
  <c r="B678" i="31"/>
  <c r="A447" i="31"/>
  <c r="B447" i="31"/>
  <c r="A404" i="31"/>
  <c r="B404" i="31"/>
  <c r="A108" i="31"/>
  <c r="B108" i="31"/>
  <c r="A314" i="31"/>
  <c r="B314" i="31"/>
  <c r="A577" i="31"/>
  <c r="C886" i="42" l="1"/>
  <c r="C882" i="42"/>
  <c r="C883" i="42"/>
  <c r="C890" i="42"/>
  <c r="C972" i="33"/>
  <c r="C994" i="33"/>
  <c r="C866" i="42"/>
  <c r="C987" i="33"/>
  <c r="C874" i="42"/>
  <c r="C891" i="42"/>
  <c r="C995" i="33"/>
  <c r="C974" i="33"/>
  <c r="C878" i="42"/>
  <c r="C875" i="42"/>
  <c r="C986" i="33"/>
  <c r="C978" i="33"/>
  <c r="C865" i="42"/>
  <c r="C889" i="42"/>
  <c r="C870" i="42"/>
  <c r="C983" i="33"/>
  <c r="C985" i="33"/>
  <c r="C872" i="42"/>
  <c r="C884" i="42"/>
  <c r="C991" i="33"/>
  <c r="C975" i="33"/>
  <c r="C977" i="33"/>
  <c r="C876" i="42"/>
  <c r="C885" i="42"/>
  <c r="C881" i="42"/>
  <c r="C980" i="33"/>
  <c r="C989" i="33"/>
  <c r="C969" i="33"/>
  <c r="C992" i="33"/>
  <c r="C868" i="42"/>
  <c r="C887" i="42"/>
  <c r="C967" i="33"/>
  <c r="C864" i="42"/>
  <c r="C888" i="42"/>
  <c r="C863" i="42"/>
  <c r="C979" i="33"/>
  <c r="C984" i="33"/>
  <c r="C990" i="33"/>
  <c r="C982" i="33"/>
  <c r="C871" i="42"/>
  <c r="C880" i="42"/>
  <c r="C970" i="33"/>
  <c r="C976" i="33"/>
  <c r="C867" i="42"/>
  <c r="C968" i="33"/>
  <c r="C971" i="33"/>
  <c r="C873" i="42"/>
  <c r="C981" i="33"/>
  <c r="C879" i="42"/>
  <c r="C988" i="33"/>
  <c r="C877" i="42"/>
  <c r="C869" i="42"/>
  <c r="C973" i="33"/>
  <c r="C993" i="33"/>
  <c r="C1013" i="33"/>
  <c r="C910" i="42"/>
  <c r="C907" i="42"/>
  <c r="C914" i="42"/>
  <c r="C1004" i="33"/>
  <c r="C1011" i="33"/>
  <c r="C894" i="42"/>
  <c r="C1014" i="33"/>
  <c r="C898" i="42"/>
  <c r="C918" i="42"/>
  <c r="C1002" i="33"/>
  <c r="C915" i="42"/>
  <c r="C1005" i="33"/>
  <c r="C1012" i="33"/>
  <c r="C899" i="42"/>
  <c r="C906" i="42"/>
  <c r="C996" i="33"/>
  <c r="C1003" i="33"/>
  <c r="C902" i="42"/>
  <c r="C912" i="42"/>
  <c r="C901" i="42"/>
  <c r="C1008" i="33"/>
  <c r="C895" i="42"/>
  <c r="C908" i="42"/>
  <c r="C917" i="42"/>
  <c r="C1006" i="33"/>
  <c r="C998" i="33"/>
  <c r="C1000" i="33"/>
  <c r="C905" i="42"/>
  <c r="C900" i="42"/>
  <c r="C997" i="33"/>
  <c r="C904" i="42"/>
  <c r="C1010" i="33"/>
  <c r="C1001" i="33"/>
  <c r="C1018" i="33"/>
  <c r="C897" i="42"/>
  <c r="C903" i="42"/>
  <c r="C916" i="42"/>
  <c r="C1015" i="33"/>
  <c r="C1007" i="33"/>
  <c r="C893" i="42"/>
  <c r="C1019" i="33"/>
  <c r="C1017" i="33"/>
  <c r="C913" i="42"/>
  <c r="C999" i="33"/>
  <c r="C909" i="42"/>
  <c r="C1009" i="33"/>
  <c r="C911" i="42"/>
  <c r="C892" i="42"/>
  <c r="C1016" i="33"/>
  <c r="C896" i="42"/>
  <c r="C957" i="33"/>
  <c r="C858" i="42"/>
  <c r="C958" i="33"/>
  <c r="C965" i="33"/>
  <c r="C852" i="42"/>
  <c r="C963" i="33"/>
  <c r="C966" i="33"/>
  <c r="C853" i="42"/>
  <c r="C854" i="42"/>
  <c r="C862" i="42"/>
  <c r="C949" i="33"/>
  <c r="C955" i="33"/>
  <c r="C861" i="42"/>
  <c r="C855" i="42"/>
  <c r="C856" i="42"/>
  <c r="C954" i="33"/>
  <c r="C850" i="42"/>
  <c r="C950" i="33"/>
  <c r="C857" i="42"/>
  <c r="C961" i="33"/>
  <c r="C960" i="33"/>
  <c r="C860" i="42"/>
  <c r="C959" i="33"/>
  <c r="C859" i="42"/>
  <c r="C953" i="33"/>
  <c r="C956" i="33"/>
  <c r="C964" i="33"/>
  <c r="C951" i="33"/>
  <c r="C952" i="33"/>
  <c r="C962" i="33"/>
  <c r="C851" i="42"/>
  <c r="F1207" i="16" l="1"/>
  <c r="E1207" i="16"/>
  <c r="C10" i="43"/>
  <c r="I797" i="42" s="1"/>
  <c r="I795" i="42"/>
  <c r="K800" i="42"/>
  <c r="K666" i="42"/>
  <c r="K668" i="42"/>
  <c r="J805" i="42"/>
  <c r="I592" i="42"/>
  <c r="K670" i="42"/>
  <c r="J671" i="42"/>
  <c r="K674" i="42"/>
  <c r="J814" i="42"/>
  <c r="I678" i="42"/>
  <c r="I545" i="42"/>
  <c r="K680" i="42"/>
  <c r="K498" i="42"/>
  <c r="J820" i="42"/>
  <c r="I596" i="42"/>
  <c r="K499" i="42"/>
  <c r="I823" i="42"/>
  <c r="J824" i="42"/>
  <c r="J546" i="42"/>
  <c r="K546" i="42"/>
  <c r="J825" i="42"/>
  <c r="J826" i="42"/>
  <c r="K826" i="42"/>
  <c r="I829" i="42"/>
  <c r="K830" i="42"/>
  <c r="I831" i="42"/>
  <c r="I687" i="42"/>
  <c r="J501" i="42"/>
  <c r="K501" i="42"/>
  <c r="K597" i="42"/>
  <c r="I833" i="42"/>
  <c r="J833" i="42"/>
  <c r="J834" i="42"/>
  <c r="K688" i="42"/>
  <c r="I835" i="42"/>
  <c r="I836" i="42"/>
  <c r="J598" i="42"/>
  <c r="K598" i="42"/>
  <c r="K689" i="42"/>
  <c r="I690" i="42"/>
  <c r="J690" i="42"/>
  <c r="J547" i="42"/>
  <c r="K837" i="42"/>
  <c r="I548" i="42"/>
  <c r="K548" i="42"/>
  <c r="I838" i="42"/>
  <c r="J839" i="42"/>
  <c r="K839" i="42"/>
  <c r="K840" i="42"/>
  <c r="I841" i="42"/>
  <c r="J841" i="42"/>
  <c r="J600" i="42"/>
  <c r="K691" i="42"/>
  <c r="I692" i="42"/>
  <c r="I503" i="42"/>
  <c r="J601" i="42"/>
  <c r="K601" i="42"/>
  <c r="K842" i="42"/>
  <c r="I603" i="42"/>
  <c r="J603" i="42"/>
  <c r="I604" i="42"/>
  <c r="J604" i="42"/>
  <c r="K843" i="42"/>
  <c r="I844" i="42"/>
  <c r="K844" i="42"/>
  <c r="I504" i="42"/>
  <c r="J845" i="42"/>
  <c r="K845" i="42"/>
  <c r="J693" i="42"/>
  <c r="K693" i="42"/>
  <c r="I695" i="42"/>
  <c r="J695" i="42"/>
  <c r="I846" i="42"/>
  <c r="J846" i="42"/>
  <c r="K847" i="42"/>
  <c r="I549" i="42"/>
  <c r="K549" i="42"/>
  <c r="I696" i="42"/>
  <c r="J848" i="42"/>
  <c r="K848" i="42"/>
  <c r="J849" i="42"/>
  <c r="K849" i="42"/>
  <c r="I550" i="42"/>
  <c r="J550" i="42"/>
  <c r="I551" i="42"/>
  <c r="J551" i="42"/>
  <c r="K851" i="42"/>
  <c r="I552" i="42"/>
  <c r="K552" i="42"/>
  <c r="I605" i="42"/>
  <c r="J697" i="42"/>
  <c r="K697" i="42"/>
  <c r="J852" i="42"/>
  <c r="I852" i="42"/>
  <c r="J674" i="42" l="1"/>
  <c r="I805" i="42"/>
  <c r="K605" i="42"/>
  <c r="I851" i="42"/>
  <c r="J850" i="42"/>
  <c r="K696" i="42"/>
  <c r="I847" i="42"/>
  <c r="J694" i="42"/>
  <c r="K504" i="42"/>
  <c r="I843" i="42"/>
  <c r="J602" i="42"/>
  <c r="K503" i="42"/>
  <c r="I691" i="42"/>
  <c r="J599" i="42"/>
  <c r="K838" i="42"/>
  <c r="I837" i="42"/>
  <c r="J502" i="42"/>
  <c r="K836" i="42"/>
  <c r="I688" i="42"/>
  <c r="J832" i="42"/>
  <c r="K687" i="42"/>
  <c r="K829" i="42"/>
  <c r="K685" i="42"/>
  <c r="I500" i="42"/>
  <c r="J822" i="42"/>
  <c r="K497" i="42"/>
  <c r="J676" i="42"/>
  <c r="I672" i="42"/>
  <c r="K543" i="42"/>
  <c r="J804" i="42"/>
  <c r="I796" i="42"/>
  <c r="I593" i="42"/>
  <c r="J605" i="42"/>
  <c r="K551" i="42"/>
  <c r="I850" i="42"/>
  <c r="J696" i="42"/>
  <c r="K846" i="42"/>
  <c r="I694" i="42"/>
  <c r="J504" i="42"/>
  <c r="K604" i="42"/>
  <c r="I602" i="42"/>
  <c r="J503" i="42"/>
  <c r="K600" i="42"/>
  <c r="I599" i="42"/>
  <c r="J838" i="42"/>
  <c r="K547" i="42"/>
  <c r="I502" i="42"/>
  <c r="J836" i="42"/>
  <c r="K834" i="42"/>
  <c r="I832" i="42"/>
  <c r="J687" i="42"/>
  <c r="J829" i="42"/>
  <c r="J685" i="42"/>
  <c r="K824" i="42"/>
  <c r="J596" i="42"/>
  <c r="J497" i="42"/>
  <c r="K814" i="42"/>
  <c r="I810" i="42"/>
  <c r="J543" i="42"/>
  <c r="J803" i="42"/>
  <c r="J663" i="42"/>
  <c r="I547" i="42"/>
  <c r="J689" i="42"/>
  <c r="K835" i="42"/>
  <c r="I834" i="42"/>
  <c r="J597" i="42"/>
  <c r="K831" i="42"/>
  <c r="I828" i="42"/>
  <c r="I825" i="42"/>
  <c r="J683" i="42"/>
  <c r="K821" i="42"/>
  <c r="J595" i="42"/>
  <c r="J813" i="42"/>
  <c r="I671" i="42"/>
  <c r="I808" i="42"/>
  <c r="K802" i="42"/>
  <c r="J793" i="42"/>
  <c r="J842" i="42"/>
  <c r="K692" i="42"/>
  <c r="I600" i="42"/>
  <c r="J840" i="42"/>
  <c r="K852" i="42"/>
  <c r="J552" i="42"/>
  <c r="K550" i="42"/>
  <c r="I849" i="42"/>
  <c r="J549" i="42"/>
  <c r="K695" i="42"/>
  <c r="I693" i="42"/>
  <c r="J844" i="42"/>
  <c r="K603" i="42"/>
  <c r="I842" i="42"/>
  <c r="J692" i="42"/>
  <c r="K841" i="42"/>
  <c r="I840" i="42"/>
  <c r="J548" i="42"/>
  <c r="K690" i="42"/>
  <c r="I689" i="42"/>
  <c r="J835" i="42"/>
  <c r="K833" i="42"/>
  <c r="I597" i="42"/>
  <c r="J831" i="42"/>
  <c r="K827" i="42"/>
  <c r="K684" i="42"/>
  <c r="I683" i="42"/>
  <c r="J821" i="42"/>
  <c r="J817" i="42"/>
  <c r="I813" i="42"/>
  <c r="I594" i="42"/>
  <c r="J806" i="42"/>
  <c r="I667" i="42"/>
  <c r="K789" i="42"/>
  <c r="I697" i="42"/>
  <c r="J851" i="42"/>
  <c r="K850" i="42"/>
  <c r="I848" i="42"/>
  <c r="J847" i="42"/>
  <c r="K694" i="42"/>
  <c r="I845" i="42"/>
  <c r="J843" i="42"/>
  <c r="K602" i="42"/>
  <c r="I601" i="42"/>
  <c r="J691" i="42"/>
  <c r="K599" i="42"/>
  <c r="I839" i="42"/>
  <c r="J837" i="42"/>
  <c r="K502" i="42"/>
  <c r="I598" i="42"/>
  <c r="J688" i="42"/>
  <c r="K832" i="42"/>
  <c r="I501" i="42"/>
  <c r="J830" i="42"/>
  <c r="K686" i="42"/>
  <c r="J500" i="42"/>
  <c r="K822" i="42"/>
  <c r="I681" i="42"/>
  <c r="I816" i="42"/>
  <c r="K672" i="42"/>
  <c r="J669" i="42"/>
  <c r="K804" i="42"/>
  <c r="J707" i="42"/>
  <c r="K919" i="42"/>
  <c r="J922" i="42"/>
  <c r="I925" i="42"/>
  <c r="K927" i="42"/>
  <c r="J930" i="42"/>
  <c r="I933" i="42"/>
  <c r="K935" i="42"/>
  <c r="J938" i="42"/>
  <c r="I941" i="42"/>
  <c r="K943" i="42"/>
  <c r="J946" i="42"/>
  <c r="I949" i="42"/>
  <c r="K951" i="42"/>
  <c r="J954" i="42"/>
  <c r="I957" i="42"/>
  <c r="K959" i="42"/>
  <c r="J962" i="42"/>
  <c r="I965" i="42"/>
  <c r="K967" i="42"/>
  <c r="J970" i="42"/>
  <c r="I973" i="42"/>
  <c r="K975" i="42"/>
  <c r="J978" i="42"/>
  <c r="I981" i="42"/>
  <c r="K983" i="42"/>
  <c r="J986" i="42"/>
  <c r="I989" i="42"/>
  <c r="K991" i="42"/>
  <c r="J994" i="42"/>
  <c r="I997" i="42"/>
  <c r="K999" i="42"/>
  <c r="J1002" i="42"/>
  <c r="I1005" i="42"/>
  <c r="K1007" i="42"/>
  <c r="J1010" i="42"/>
  <c r="I1013" i="42"/>
  <c r="K1015" i="42"/>
  <c r="J1018" i="42"/>
  <c r="I1021" i="42"/>
  <c r="K1023" i="42"/>
  <c r="J1026" i="42"/>
  <c r="I1029" i="42"/>
  <c r="K1031" i="42"/>
  <c r="J1034" i="42"/>
  <c r="I1037" i="42"/>
  <c r="K1039" i="42"/>
  <c r="J1042" i="42"/>
  <c r="I1045" i="42"/>
  <c r="K1047" i="42"/>
  <c r="J1050" i="42"/>
  <c r="I1053" i="42"/>
  <c r="K1055" i="42"/>
  <c r="J1058" i="42"/>
  <c r="I1061" i="42"/>
  <c r="K1063" i="42"/>
  <c r="J1066" i="42"/>
  <c r="I1069" i="42"/>
  <c r="K1071" i="42"/>
  <c r="J1074" i="42"/>
  <c r="I1077" i="42"/>
  <c r="K1079" i="42"/>
  <c r="J1082" i="42"/>
  <c r="I1085" i="42"/>
  <c r="K1087" i="42"/>
  <c r="J1090" i="42"/>
  <c r="I1093" i="42"/>
  <c r="K1095" i="42"/>
  <c r="J1098" i="42"/>
  <c r="I1101" i="42"/>
  <c r="K1103" i="42"/>
  <c r="J1106" i="42"/>
  <c r="I1109" i="42"/>
  <c r="K1111" i="42"/>
  <c r="J1114" i="42"/>
  <c r="I1117" i="42"/>
  <c r="K1119" i="42"/>
  <c r="J1122" i="42"/>
  <c r="I1125" i="42"/>
  <c r="K1127" i="42"/>
  <c r="J1130" i="42"/>
  <c r="I1133" i="42"/>
  <c r="K1135" i="42"/>
  <c r="J1138" i="42"/>
  <c r="I1141" i="42"/>
  <c r="K1143" i="42"/>
  <c r="I920" i="42"/>
  <c r="K922" i="42"/>
  <c r="J925" i="42"/>
  <c r="I928" i="42"/>
  <c r="K930" i="42"/>
  <c r="J933" i="42"/>
  <c r="I936" i="42"/>
  <c r="K938" i="42"/>
  <c r="J941" i="42"/>
  <c r="I944" i="42"/>
  <c r="K946" i="42"/>
  <c r="J949" i="42"/>
  <c r="I952" i="42"/>
  <c r="K954" i="42"/>
  <c r="J957" i="42"/>
  <c r="I960" i="42"/>
  <c r="K962" i="42"/>
  <c r="J965" i="42"/>
  <c r="I968" i="42"/>
  <c r="K970" i="42"/>
  <c r="J973" i="42"/>
  <c r="I976" i="42"/>
  <c r="K978" i="42"/>
  <c r="J981" i="42"/>
  <c r="I984" i="42"/>
  <c r="K986" i="42"/>
  <c r="J989" i="42"/>
  <c r="I992" i="42"/>
  <c r="K994" i="42"/>
  <c r="J997" i="42"/>
  <c r="I1000" i="42"/>
  <c r="K1002" i="42"/>
  <c r="J1005" i="42"/>
  <c r="I1008" i="42"/>
  <c r="K1010" i="42"/>
  <c r="J1013" i="42"/>
  <c r="I1016" i="42"/>
  <c r="K1018" i="42"/>
  <c r="J1021" i="42"/>
  <c r="I1024" i="42"/>
  <c r="K1026" i="42"/>
  <c r="J1029" i="42"/>
  <c r="I1032" i="42"/>
  <c r="K1034" i="42"/>
  <c r="J1037" i="42"/>
  <c r="I1040" i="42"/>
  <c r="K1042" i="42"/>
  <c r="J1045" i="42"/>
  <c r="I1048" i="42"/>
  <c r="K1050" i="42"/>
  <c r="J1053" i="42"/>
  <c r="I1056" i="42"/>
  <c r="K1058" i="42"/>
  <c r="J1061" i="42"/>
  <c r="I1064" i="42"/>
  <c r="K1066" i="42"/>
  <c r="J1069" i="42"/>
  <c r="I1072" i="42"/>
  <c r="K1074" i="42"/>
  <c r="J1077" i="42"/>
  <c r="I1080" i="42"/>
  <c r="K1082" i="42"/>
  <c r="J1085" i="42"/>
  <c r="I1088" i="42"/>
  <c r="K1090" i="42"/>
  <c r="J1093" i="42"/>
  <c r="I1096" i="42"/>
  <c r="K1098" i="42"/>
  <c r="J1101" i="42"/>
  <c r="I1104" i="42"/>
  <c r="K1106" i="42"/>
  <c r="J1109" i="42"/>
  <c r="I1112" i="42"/>
  <c r="K1114" i="42"/>
  <c r="J1117" i="42"/>
  <c r="I1120" i="42"/>
  <c r="K1122" i="42"/>
  <c r="J1125" i="42"/>
  <c r="I1128" i="42"/>
  <c r="K1130" i="42"/>
  <c r="J1133" i="42"/>
  <c r="I1136" i="42"/>
  <c r="K1138" i="42"/>
  <c r="J1141" i="42"/>
  <c r="I1144" i="42"/>
  <c r="J920" i="42"/>
  <c r="I923" i="42"/>
  <c r="K925" i="42"/>
  <c r="J928" i="42"/>
  <c r="I931" i="42"/>
  <c r="K933" i="42"/>
  <c r="J936" i="42"/>
  <c r="I939" i="42"/>
  <c r="K941" i="42"/>
  <c r="J944" i="42"/>
  <c r="I947" i="42"/>
  <c r="K949" i="42"/>
  <c r="J952" i="42"/>
  <c r="I955" i="42"/>
  <c r="K957" i="42"/>
  <c r="J960" i="42"/>
  <c r="I963" i="42"/>
  <c r="K965" i="42"/>
  <c r="J968" i="42"/>
  <c r="I971" i="42"/>
  <c r="K973" i="42"/>
  <c r="J976" i="42"/>
  <c r="I979" i="42"/>
  <c r="K981" i="42"/>
  <c r="J984" i="42"/>
  <c r="I987" i="42"/>
  <c r="K989" i="42"/>
  <c r="J992" i="42"/>
  <c r="I995" i="42"/>
  <c r="K997" i="42"/>
  <c r="J1000" i="42"/>
  <c r="I1003" i="42"/>
  <c r="K1005" i="42"/>
  <c r="J1008" i="42"/>
  <c r="I1011" i="42"/>
  <c r="K1013" i="42"/>
  <c r="J1016" i="42"/>
  <c r="I1019" i="42"/>
  <c r="K1021" i="42"/>
  <c r="J1024" i="42"/>
  <c r="I1027" i="42"/>
  <c r="K1029" i="42"/>
  <c r="J1032" i="42"/>
  <c r="I1035" i="42"/>
  <c r="K1037" i="42"/>
  <c r="J1040" i="42"/>
  <c r="I1043" i="42"/>
  <c r="K1045" i="42"/>
  <c r="J1048" i="42"/>
  <c r="I1051" i="42"/>
  <c r="K1053" i="42"/>
  <c r="J1056" i="42"/>
  <c r="I1059" i="42"/>
  <c r="K1061" i="42"/>
  <c r="J1064" i="42"/>
  <c r="I1067" i="42"/>
  <c r="K1069" i="42"/>
  <c r="J1072" i="42"/>
  <c r="I1075" i="42"/>
  <c r="K1077" i="42"/>
  <c r="J1080" i="42"/>
  <c r="I1083" i="42"/>
  <c r="K1085" i="42"/>
  <c r="J1088" i="42"/>
  <c r="I1091" i="42"/>
  <c r="K1093" i="42"/>
  <c r="J1096" i="42"/>
  <c r="I1099" i="42"/>
  <c r="K1101" i="42"/>
  <c r="J1104" i="42"/>
  <c r="I1107" i="42"/>
  <c r="K1109" i="42"/>
  <c r="J1112" i="42"/>
  <c r="I1115" i="42"/>
  <c r="K1117" i="42"/>
  <c r="J1120" i="42"/>
  <c r="I1123" i="42"/>
  <c r="K1125" i="42"/>
  <c r="J1128" i="42"/>
  <c r="I1131" i="42"/>
  <c r="K1133" i="42"/>
  <c r="J1136" i="42"/>
  <c r="I1139" i="42"/>
  <c r="K1141" i="42"/>
  <c r="J1144" i="42"/>
  <c r="K920" i="42"/>
  <c r="J923" i="42"/>
  <c r="I926" i="42"/>
  <c r="K928" i="42"/>
  <c r="J931" i="42"/>
  <c r="I934" i="42"/>
  <c r="K936" i="42"/>
  <c r="J939" i="42"/>
  <c r="I942" i="42"/>
  <c r="K944" i="42"/>
  <c r="J947" i="42"/>
  <c r="I950" i="42"/>
  <c r="K952" i="42"/>
  <c r="J955" i="42"/>
  <c r="I958" i="42"/>
  <c r="K960" i="42"/>
  <c r="J963" i="42"/>
  <c r="I966" i="42"/>
  <c r="K968" i="42"/>
  <c r="J971" i="42"/>
  <c r="I974" i="42"/>
  <c r="K976" i="42"/>
  <c r="J979" i="42"/>
  <c r="I982" i="42"/>
  <c r="K984" i="42"/>
  <c r="J987" i="42"/>
  <c r="I990" i="42"/>
  <c r="K992" i="42"/>
  <c r="J995" i="42"/>
  <c r="I998" i="42"/>
  <c r="K1000" i="42"/>
  <c r="J1003" i="42"/>
  <c r="I1006" i="42"/>
  <c r="K1008" i="42"/>
  <c r="J1011" i="42"/>
  <c r="I1014" i="42"/>
  <c r="K1016" i="42"/>
  <c r="J1019" i="42"/>
  <c r="I1022" i="42"/>
  <c r="K1024" i="42"/>
  <c r="J1027" i="42"/>
  <c r="I1030" i="42"/>
  <c r="K1032" i="42"/>
  <c r="J1035" i="42"/>
  <c r="I1038" i="42"/>
  <c r="K1040" i="42"/>
  <c r="J1043" i="42"/>
  <c r="I1046" i="42"/>
  <c r="K1048" i="42"/>
  <c r="J1051" i="42"/>
  <c r="I1054" i="42"/>
  <c r="K1056" i="42"/>
  <c r="J1059" i="42"/>
  <c r="I1062" i="42"/>
  <c r="K1064" i="42"/>
  <c r="J1067" i="42"/>
  <c r="I1070" i="42"/>
  <c r="K1072" i="42"/>
  <c r="J1075" i="42"/>
  <c r="I1078" i="42"/>
  <c r="K1080" i="42"/>
  <c r="J1083" i="42"/>
  <c r="I1086" i="42"/>
  <c r="K1088" i="42"/>
  <c r="J1091" i="42"/>
  <c r="I1094" i="42"/>
  <c r="K1096" i="42"/>
  <c r="J1099" i="42"/>
  <c r="I1102" i="42"/>
  <c r="K1104" i="42"/>
  <c r="J1107" i="42"/>
  <c r="I1110" i="42"/>
  <c r="K1112" i="42"/>
  <c r="J1115" i="42"/>
  <c r="I1118" i="42"/>
  <c r="K1120" i="42"/>
  <c r="J1123" i="42"/>
  <c r="I1126" i="42"/>
  <c r="K1128" i="42"/>
  <c r="J1131" i="42"/>
  <c r="I1134" i="42"/>
  <c r="K1136" i="42"/>
  <c r="J1139" i="42"/>
  <c r="I1142" i="42"/>
  <c r="K1144" i="42"/>
  <c r="I921" i="42"/>
  <c r="K923" i="42"/>
  <c r="J926" i="42"/>
  <c r="I929" i="42"/>
  <c r="K931" i="42"/>
  <c r="J934" i="42"/>
  <c r="I937" i="42"/>
  <c r="K939" i="42"/>
  <c r="J942" i="42"/>
  <c r="I945" i="42"/>
  <c r="K947" i="42"/>
  <c r="J950" i="42"/>
  <c r="I953" i="42"/>
  <c r="K955" i="42"/>
  <c r="J958" i="42"/>
  <c r="I961" i="42"/>
  <c r="K963" i="42"/>
  <c r="J966" i="42"/>
  <c r="I969" i="42"/>
  <c r="K971" i="42"/>
  <c r="J974" i="42"/>
  <c r="I977" i="42"/>
  <c r="K979" i="42"/>
  <c r="J982" i="42"/>
  <c r="I985" i="42"/>
  <c r="K987" i="42"/>
  <c r="J990" i="42"/>
  <c r="I993" i="42"/>
  <c r="K995" i="42"/>
  <c r="J998" i="42"/>
  <c r="I1001" i="42"/>
  <c r="K1003" i="42"/>
  <c r="J1006" i="42"/>
  <c r="I1009" i="42"/>
  <c r="K1011" i="42"/>
  <c r="J1014" i="42"/>
  <c r="I1017" i="42"/>
  <c r="K1019" i="42"/>
  <c r="J1022" i="42"/>
  <c r="I1025" i="42"/>
  <c r="K1027" i="42"/>
  <c r="J1030" i="42"/>
  <c r="I1033" i="42"/>
  <c r="K1035" i="42"/>
  <c r="J1038" i="42"/>
  <c r="I1041" i="42"/>
  <c r="K1043" i="42"/>
  <c r="J1046" i="42"/>
  <c r="I1049" i="42"/>
  <c r="K1051" i="42"/>
  <c r="J1054" i="42"/>
  <c r="I1057" i="42"/>
  <c r="K1059" i="42"/>
  <c r="J1062" i="42"/>
  <c r="I1065" i="42"/>
  <c r="K1067" i="42"/>
  <c r="J1070" i="42"/>
  <c r="I1073" i="42"/>
  <c r="K1075" i="42"/>
  <c r="J1078" i="42"/>
  <c r="I1081" i="42"/>
  <c r="K1083" i="42"/>
  <c r="J1086" i="42"/>
  <c r="I1089" i="42"/>
  <c r="K1091" i="42"/>
  <c r="J1094" i="42"/>
  <c r="I1097" i="42"/>
  <c r="K1099" i="42"/>
  <c r="J1102" i="42"/>
  <c r="I1105" i="42"/>
  <c r="K1107" i="42"/>
  <c r="J1110" i="42"/>
  <c r="I1113" i="42"/>
  <c r="K1115" i="42"/>
  <c r="J1118" i="42"/>
  <c r="I1121" i="42"/>
  <c r="K1123" i="42"/>
  <c r="J1126" i="42"/>
  <c r="I1129" i="42"/>
  <c r="K1131" i="42"/>
  <c r="J1134" i="42"/>
  <c r="I1137" i="42"/>
  <c r="K1139" i="42"/>
  <c r="J1142" i="42"/>
  <c r="I1145" i="42"/>
  <c r="I919" i="42"/>
  <c r="K921" i="42"/>
  <c r="J924" i="42"/>
  <c r="I927" i="42"/>
  <c r="K929" i="42"/>
  <c r="J932" i="42"/>
  <c r="I935" i="42"/>
  <c r="K937" i="42"/>
  <c r="J940" i="42"/>
  <c r="I943" i="42"/>
  <c r="K945" i="42"/>
  <c r="J948" i="42"/>
  <c r="I951" i="42"/>
  <c r="K953" i="42"/>
  <c r="J956" i="42"/>
  <c r="I959" i="42"/>
  <c r="K961" i="42"/>
  <c r="J964" i="42"/>
  <c r="I967" i="42"/>
  <c r="K969" i="42"/>
  <c r="J972" i="42"/>
  <c r="I975" i="42"/>
  <c r="K977" i="42"/>
  <c r="J980" i="42"/>
  <c r="I983" i="42"/>
  <c r="K985" i="42"/>
  <c r="J988" i="42"/>
  <c r="I991" i="42"/>
  <c r="K993" i="42"/>
  <c r="J996" i="42"/>
  <c r="I999" i="42"/>
  <c r="K1001" i="42"/>
  <c r="J1004" i="42"/>
  <c r="I1007" i="42"/>
  <c r="K1009" i="42"/>
  <c r="J1012" i="42"/>
  <c r="I1015" i="42"/>
  <c r="K1017" i="42"/>
  <c r="J1020" i="42"/>
  <c r="I1023" i="42"/>
  <c r="K1025" i="42"/>
  <c r="J1028" i="42"/>
  <c r="I1031" i="42"/>
  <c r="K1033" i="42"/>
  <c r="J1036" i="42"/>
  <c r="I1039" i="42"/>
  <c r="K1041" i="42"/>
  <c r="J1044" i="42"/>
  <c r="I1047" i="42"/>
  <c r="K1049" i="42"/>
  <c r="J1052" i="42"/>
  <c r="I1055" i="42"/>
  <c r="K1057" i="42"/>
  <c r="J1060" i="42"/>
  <c r="I1063" i="42"/>
  <c r="K1065" i="42"/>
  <c r="J1068" i="42"/>
  <c r="I1071" i="42"/>
  <c r="K1073" i="42"/>
  <c r="J1076" i="42"/>
  <c r="I1079" i="42"/>
  <c r="K1081" i="42"/>
  <c r="J1084" i="42"/>
  <c r="I1087" i="42"/>
  <c r="K1089" i="42"/>
  <c r="J1092" i="42"/>
  <c r="I1095" i="42"/>
  <c r="K1097" i="42"/>
  <c r="J1100" i="42"/>
  <c r="I1103" i="42"/>
  <c r="K1105" i="42"/>
  <c r="J1108" i="42"/>
  <c r="I1111" i="42"/>
  <c r="K1113" i="42"/>
  <c r="J1116" i="42"/>
  <c r="I1119" i="42"/>
  <c r="K1121" i="42"/>
  <c r="J1124" i="42"/>
  <c r="I1127" i="42"/>
  <c r="K1129" i="42"/>
  <c r="J1132" i="42"/>
  <c r="I1135" i="42"/>
  <c r="K1137" i="42"/>
  <c r="J1140" i="42"/>
  <c r="I1143" i="42"/>
  <c r="I922" i="42"/>
  <c r="K932" i="42"/>
  <c r="J943" i="42"/>
  <c r="I954" i="42"/>
  <c r="K964" i="42"/>
  <c r="J975" i="42"/>
  <c r="I986" i="42"/>
  <c r="K996" i="42"/>
  <c r="J1007" i="42"/>
  <c r="I1018" i="42"/>
  <c r="K1028" i="42"/>
  <c r="J1039" i="42"/>
  <c r="I1050" i="42"/>
  <c r="K1060" i="42"/>
  <c r="J1071" i="42"/>
  <c r="I1082" i="42"/>
  <c r="K1092" i="42"/>
  <c r="J1103" i="42"/>
  <c r="I1114" i="42"/>
  <c r="K1145" i="42"/>
  <c r="J1148" i="42"/>
  <c r="I1151" i="42"/>
  <c r="K1153" i="42"/>
  <c r="J1156" i="42"/>
  <c r="I1159" i="42"/>
  <c r="K1161" i="42"/>
  <c r="J1164" i="42"/>
  <c r="I1167" i="42"/>
  <c r="K1169" i="42"/>
  <c r="J1172" i="42"/>
  <c r="I1175" i="42"/>
  <c r="K1177" i="42"/>
  <c r="J1180" i="42"/>
  <c r="I1183" i="42"/>
  <c r="K1185" i="42"/>
  <c r="J1188" i="42"/>
  <c r="I1191" i="42"/>
  <c r="K1193" i="42"/>
  <c r="J1196" i="42"/>
  <c r="I1199" i="42"/>
  <c r="K1201" i="42"/>
  <c r="J1204" i="42"/>
  <c r="I1207" i="42"/>
  <c r="K1209" i="42"/>
  <c r="K1200" i="42"/>
  <c r="I924" i="42"/>
  <c r="K934" i="42"/>
  <c r="J945" i="42"/>
  <c r="I956" i="42"/>
  <c r="K966" i="42"/>
  <c r="J977" i="42"/>
  <c r="I988" i="42"/>
  <c r="K998" i="42"/>
  <c r="J1009" i="42"/>
  <c r="I1020" i="42"/>
  <c r="K1030" i="42"/>
  <c r="J1041" i="42"/>
  <c r="I1052" i="42"/>
  <c r="K1062" i="42"/>
  <c r="J1073" i="42"/>
  <c r="I1084" i="42"/>
  <c r="K1094" i="42"/>
  <c r="J1105" i="42"/>
  <c r="I1116" i="42"/>
  <c r="K1126" i="42"/>
  <c r="J1137" i="42"/>
  <c r="I1146" i="42"/>
  <c r="K1148" i="42"/>
  <c r="J1151" i="42"/>
  <c r="I1154" i="42"/>
  <c r="K1156" i="42"/>
  <c r="J1159" i="42"/>
  <c r="I1162" i="42"/>
  <c r="K1164" i="42"/>
  <c r="J1167" i="42"/>
  <c r="I1170" i="42"/>
  <c r="K1172" i="42"/>
  <c r="J1175" i="42"/>
  <c r="I1178" i="42"/>
  <c r="K1180" i="42"/>
  <c r="J1183" i="42"/>
  <c r="I1186" i="42"/>
  <c r="K1188" i="42"/>
  <c r="J1191" i="42"/>
  <c r="I1194" i="42"/>
  <c r="K1196" i="42"/>
  <c r="J1199" i="42"/>
  <c r="I1202" i="42"/>
  <c r="K1204" i="42"/>
  <c r="J1207" i="42"/>
  <c r="K1170" i="42"/>
  <c r="J1179" i="42"/>
  <c r="K924" i="42"/>
  <c r="J935" i="42"/>
  <c r="I946" i="42"/>
  <c r="K956" i="42"/>
  <c r="J967" i="42"/>
  <c r="I978" i="42"/>
  <c r="K988" i="42"/>
  <c r="J999" i="42"/>
  <c r="I1010" i="42"/>
  <c r="K1020" i="42"/>
  <c r="J1031" i="42"/>
  <c r="I1042" i="42"/>
  <c r="K1052" i="42"/>
  <c r="J1063" i="42"/>
  <c r="I1074" i="42"/>
  <c r="K1084" i="42"/>
  <c r="J1095" i="42"/>
  <c r="I1106" i="42"/>
  <c r="K1116" i="42"/>
  <c r="J1127" i="42"/>
  <c r="I1138" i="42"/>
  <c r="J1146" i="42"/>
  <c r="I1149" i="42"/>
  <c r="K1151" i="42"/>
  <c r="J1154" i="42"/>
  <c r="I1157" i="42"/>
  <c r="K1159" i="42"/>
  <c r="J1162" i="42"/>
  <c r="I1165" i="42"/>
  <c r="K1167" i="42"/>
  <c r="J1170" i="42"/>
  <c r="I1173" i="42"/>
  <c r="K1175" i="42"/>
  <c r="J1178" i="42"/>
  <c r="I1181" i="42"/>
  <c r="K1183" i="42"/>
  <c r="J1186" i="42"/>
  <c r="I1189" i="42"/>
  <c r="K1191" i="42"/>
  <c r="J1194" i="42"/>
  <c r="I1197" i="42"/>
  <c r="K1199" i="42"/>
  <c r="J1202" i="42"/>
  <c r="I1205" i="42"/>
  <c r="K1207" i="42"/>
  <c r="I1168" i="42"/>
  <c r="K1160" i="42"/>
  <c r="K926" i="42"/>
  <c r="J937" i="42"/>
  <c r="I948" i="42"/>
  <c r="K958" i="42"/>
  <c r="J969" i="42"/>
  <c r="I980" i="42"/>
  <c r="K990" i="42"/>
  <c r="J1001" i="42"/>
  <c r="I1012" i="42"/>
  <c r="K1022" i="42"/>
  <c r="J1033" i="42"/>
  <c r="I1044" i="42"/>
  <c r="K1054" i="42"/>
  <c r="J1065" i="42"/>
  <c r="I1076" i="42"/>
  <c r="K1086" i="42"/>
  <c r="J1097" i="42"/>
  <c r="I1108" i="42"/>
  <c r="K1118" i="42"/>
  <c r="J1129" i="42"/>
  <c r="I1140" i="42"/>
  <c r="K1146" i="42"/>
  <c r="J1149" i="42"/>
  <c r="I1152" i="42"/>
  <c r="K1154" i="42"/>
  <c r="J1157" i="42"/>
  <c r="I1160" i="42"/>
  <c r="K1162" i="42"/>
  <c r="J1165" i="42"/>
  <c r="J1173" i="42"/>
  <c r="I1176" i="42"/>
  <c r="K1178" i="42"/>
  <c r="J1181" i="42"/>
  <c r="I1184" i="42"/>
  <c r="K1186" i="42"/>
  <c r="J1189" i="42"/>
  <c r="I1192" i="42"/>
  <c r="K1194" i="42"/>
  <c r="J1197" i="42"/>
  <c r="I1200" i="42"/>
  <c r="K1202" i="42"/>
  <c r="J1205" i="42"/>
  <c r="I1208" i="42"/>
  <c r="J1163" i="42"/>
  <c r="J927" i="42"/>
  <c r="I938" i="42"/>
  <c r="K948" i="42"/>
  <c r="J959" i="42"/>
  <c r="I970" i="42"/>
  <c r="K980" i="42"/>
  <c r="J991" i="42"/>
  <c r="I1002" i="42"/>
  <c r="K1012" i="42"/>
  <c r="J1023" i="42"/>
  <c r="I1034" i="42"/>
  <c r="K1044" i="42"/>
  <c r="J1055" i="42"/>
  <c r="I1066" i="42"/>
  <c r="K1076" i="42"/>
  <c r="J1087" i="42"/>
  <c r="I1098" i="42"/>
  <c r="K1108" i="42"/>
  <c r="J1119" i="42"/>
  <c r="I1130" i="42"/>
  <c r="K1140" i="42"/>
  <c r="I1147" i="42"/>
  <c r="K1149" i="42"/>
  <c r="J1152" i="42"/>
  <c r="I1155" i="42"/>
  <c r="K1157" i="42"/>
  <c r="J1160" i="42"/>
  <c r="I1163" i="42"/>
  <c r="K1165" i="42"/>
  <c r="J1168" i="42"/>
  <c r="I1171" i="42"/>
  <c r="K1173" i="42"/>
  <c r="J1176" i="42"/>
  <c r="I1179" i="42"/>
  <c r="K1181" i="42"/>
  <c r="J1184" i="42"/>
  <c r="I1187" i="42"/>
  <c r="K1189" i="42"/>
  <c r="J1192" i="42"/>
  <c r="I1195" i="42"/>
  <c r="K1197" i="42"/>
  <c r="J1200" i="42"/>
  <c r="I1203" i="42"/>
  <c r="K1205" i="42"/>
  <c r="J1208" i="42"/>
  <c r="J929" i="42"/>
  <c r="I940" i="42"/>
  <c r="K950" i="42"/>
  <c r="J961" i="42"/>
  <c r="I972" i="42"/>
  <c r="K982" i="42"/>
  <c r="J993" i="42"/>
  <c r="I1004" i="42"/>
  <c r="K1014" i="42"/>
  <c r="J1025" i="42"/>
  <c r="I1036" i="42"/>
  <c r="K1046" i="42"/>
  <c r="J1057" i="42"/>
  <c r="I1068" i="42"/>
  <c r="K1078" i="42"/>
  <c r="J1089" i="42"/>
  <c r="I1100" i="42"/>
  <c r="K1110" i="42"/>
  <c r="J1121" i="42"/>
  <c r="I1132" i="42"/>
  <c r="K1142" i="42"/>
  <c r="J1147" i="42"/>
  <c r="I1150" i="42"/>
  <c r="K1152" i="42"/>
  <c r="J1155" i="42"/>
  <c r="I1158" i="42"/>
  <c r="I1166" i="42"/>
  <c r="K1168" i="42"/>
  <c r="K1176" i="42"/>
  <c r="I1182" i="42"/>
  <c r="K1184" i="42"/>
  <c r="J1187" i="42"/>
  <c r="I1190" i="42"/>
  <c r="K1192" i="42"/>
  <c r="J1195" i="42"/>
  <c r="I1198" i="42"/>
  <c r="J1203" i="42"/>
  <c r="I1206" i="42"/>
  <c r="K1208" i="42"/>
  <c r="J919" i="42"/>
  <c r="I930" i="42"/>
  <c r="K940" i="42"/>
  <c r="J951" i="42"/>
  <c r="I962" i="42"/>
  <c r="K972" i="42"/>
  <c r="J983" i="42"/>
  <c r="I994" i="42"/>
  <c r="K1004" i="42"/>
  <c r="J1015" i="42"/>
  <c r="I1026" i="42"/>
  <c r="K1036" i="42"/>
  <c r="J1047" i="42"/>
  <c r="I1058" i="42"/>
  <c r="K1068" i="42"/>
  <c r="J1079" i="42"/>
  <c r="I1090" i="42"/>
  <c r="K1100" i="42"/>
  <c r="J1111" i="42"/>
  <c r="I1122" i="42"/>
  <c r="K1132" i="42"/>
  <c r="J1143" i="42"/>
  <c r="K1147" i="42"/>
  <c r="J1150" i="42"/>
  <c r="I1153" i="42"/>
  <c r="K1155" i="42"/>
  <c r="J1158" i="42"/>
  <c r="I1161" i="42"/>
  <c r="K1163" i="42"/>
  <c r="J1166" i="42"/>
  <c r="I1169" i="42"/>
  <c r="K1171" i="42"/>
  <c r="J1174" i="42"/>
  <c r="I1177" i="42"/>
  <c r="K1179" i="42"/>
  <c r="J1182" i="42"/>
  <c r="I1185" i="42"/>
  <c r="K1187" i="42"/>
  <c r="J1190" i="42"/>
  <c r="I1193" i="42"/>
  <c r="K1195" i="42"/>
  <c r="J1198" i="42"/>
  <c r="I1201" i="42"/>
  <c r="K1203" i="42"/>
  <c r="J1206" i="42"/>
  <c r="I1209" i="42"/>
  <c r="J1135" i="42"/>
  <c r="J1171" i="42"/>
  <c r="J921" i="42"/>
  <c r="I932" i="42"/>
  <c r="K942" i="42"/>
  <c r="J953" i="42"/>
  <c r="I964" i="42"/>
  <c r="K974" i="42"/>
  <c r="J985" i="42"/>
  <c r="I996" i="42"/>
  <c r="K1006" i="42"/>
  <c r="J1017" i="42"/>
  <c r="I1028" i="42"/>
  <c r="K1038" i="42"/>
  <c r="J1049" i="42"/>
  <c r="I1060" i="42"/>
  <c r="K1070" i="42"/>
  <c r="J1081" i="42"/>
  <c r="I1092" i="42"/>
  <c r="K1102" i="42"/>
  <c r="J1113" i="42"/>
  <c r="I1124" i="42"/>
  <c r="K1134" i="42"/>
  <c r="J1145" i="42"/>
  <c r="I1148" i="42"/>
  <c r="K1150" i="42"/>
  <c r="J1153" i="42"/>
  <c r="I1156" i="42"/>
  <c r="K1158" i="42"/>
  <c r="J1161" i="42"/>
  <c r="I1164" i="42"/>
  <c r="K1166" i="42"/>
  <c r="J1169" i="42"/>
  <c r="I1172" i="42"/>
  <c r="K1174" i="42"/>
  <c r="J1177" i="42"/>
  <c r="I1180" i="42"/>
  <c r="K1182" i="42"/>
  <c r="J1185" i="42"/>
  <c r="I1188" i="42"/>
  <c r="K1190" i="42"/>
  <c r="J1193" i="42"/>
  <c r="I1196" i="42"/>
  <c r="K1198" i="42"/>
  <c r="J1201" i="42"/>
  <c r="I1204" i="42"/>
  <c r="K1206" i="42"/>
  <c r="J1209" i="42"/>
  <c r="K1124" i="42"/>
  <c r="I1174" i="42"/>
  <c r="I800" i="42"/>
  <c r="I591" i="42"/>
  <c r="I803" i="42"/>
  <c r="J668" i="42"/>
  <c r="K663" i="42"/>
  <c r="K539" i="42"/>
  <c r="K787" i="42"/>
  <c r="I802" i="42"/>
  <c r="K791" i="42"/>
  <c r="K790" i="42"/>
  <c r="K536" i="42"/>
  <c r="J662" i="42"/>
  <c r="J661" i="42"/>
  <c r="K584" i="42"/>
  <c r="K763" i="42"/>
  <c r="J529" i="42"/>
  <c r="I752" i="42"/>
  <c r="J778" i="42"/>
  <c r="J582" i="42"/>
  <c r="K635" i="42"/>
  <c r="I765" i="42"/>
  <c r="I747" i="42"/>
  <c r="J630" i="42"/>
  <c r="I645" i="42"/>
  <c r="I538" i="42"/>
  <c r="I757" i="42"/>
  <c r="K641" i="42"/>
  <c r="J699" i="42"/>
  <c r="I863" i="42"/>
  <c r="J863" i="42"/>
  <c r="K863" i="42"/>
  <c r="I864" i="42"/>
  <c r="J864" i="42"/>
  <c r="K864" i="42"/>
  <c r="I865" i="42"/>
  <c r="J865" i="42"/>
  <c r="K865" i="42"/>
  <c r="I866" i="42"/>
  <c r="J866" i="42"/>
  <c r="K866" i="42"/>
  <c r="I867" i="42"/>
  <c r="J867" i="42"/>
  <c r="K867" i="42"/>
  <c r="I868" i="42"/>
  <c r="J868" i="42"/>
  <c r="K868" i="42"/>
  <c r="I869" i="42"/>
  <c r="J869" i="42"/>
  <c r="K869" i="42"/>
  <c r="I870" i="42"/>
  <c r="J870" i="42"/>
  <c r="K870" i="42"/>
  <c r="I871" i="42"/>
  <c r="J871" i="42"/>
  <c r="K871" i="42"/>
  <c r="I872" i="42"/>
  <c r="J872" i="42"/>
  <c r="K872" i="42"/>
  <c r="I873" i="42"/>
  <c r="J873" i="42"/>
  <c r="K873" i="42"/>
  <c r="I874" i="42"/>
  <c r="J874" i="42"/>
  <c r="K874" i="42"/>
  <c r="I875" i="42"/>
  <c r="J875" i="42"/>
  <c r="K875" i="42"/>
  <c r="I876" i="42"/>
  <c r="J876" i="42"/>
  <c r="K876" i="42"/>
  <c r="I877" i="42"/>
  <c r="J877" i="42"/>
  <c r="K877" i="42"/>
  <c r="I878" i="42"/>
  <c r="J878" i="42"/>
  <c r="K878" i="42"/>
  <c r="I879" i="42"/>
  <c r="J879" i="42"/>
  <c r="K879" i="42"/>
  <c r="I880" i="42"/>
  <c r="J880" i="42"/>
  <c r="K880" i="42"/>
  <c r="I881" i="42"/>
  <c r="J881" i="42"/>
  <c r="K881" i="42"/>
  <c r="I882" i="42"/>
  <c r="J882" i="42"/>
  <c r="K882" i="42"/>
  <c r="I883" i="42"/>
  <c r="J883" i="42"/>
  <c r="K883" i="42"/>
  <c r="I884" i="42"/>
  <c r="J884" i="42"/>
  <c r="K884" i="42"/>
  <c r="I885" i="42"/>
  <c r="J885" i="42"/>
  <c r="K885" i="42"/>
  <c r="I886" i="42"/>
  <c r="J886" i="42"/>
  <c r="K886" i="42"/>
  <c r="I887" i="42"/>
  <c r="J887" i="42"/>
  <c r="K887" i="42"/>
  <c r="I888" i="42"/>
  <c r="J888" i="42"/>
  <c r="K888" i="42"/>
  <c r="I889" i="42"/>
  <c r="J889" i="42"/>
  <c r="K889" i="42"/>
  <c r="I890" i="42"/>
  <c r="J890" i="42"/>
  <c r="K890" i="42"/>
  <c r="I891" i="42"/>
  <c r="J891" i="42"/>
  <c r="K891" i="42"/>
  <c r="I892" i="42"/>
  <c r="J892" i="42"/>
  <c r="K892" i="42"/>
  <c r="I893" i="42"/>
  <c r="J893" i="42"/>
  <c r="K893" i="42"/>
  <c r="I894" i="42"/>
  <c r="J894" i="42"/>
  <c r="K894" i="42"/>
  <c r="I895" i="42"/>
  <c r="J895" i="42"/>
  <c r="K895" i="42"/>
  <c r="I896" i="42"/>
  <c r="J896" i="42"/>
  <c r="K896" i="42"/>
  <c r="I897" i="42"/>
  <c r="J897" i="42"/>
  <c r="K897" i="42"/>
  <c r="I898" i="42"/>
  <c r="J898" i="42"/>
  <c r="K898" i="42"/>
  <c r="I899" i="42"/>
  <c r="J899" i="42"/>
  <c r="K899" i="42"/>
  <c r="I900" i="42"/>
  <c r="J900" i="42"/>
  <c r="K900" i="42"/>
  <c r="I901" i="42"/>
  <c r="J901" i="42"/>
  <c r="K901" i="42"/>
  <c r="I902" i="42"/>
  <c r="J902" i="42"/>
  <c r="K902" i="42"/>
  <c r="I903" i="42"/>
  <c r="J903" i="42"/>
  <c r="K903" i="42"/>
  <c r="I904" i="42"/>
  <c r="J904" i="42"/>
  <c r="K904" i="42"/>
  <c r="I905" i="42"/>
  <c r="J905" i="42"/>
  <c r="K905" i="42"/>
  <c r="I906" i="42"/>
  <c r="J906" i="42"/>
  <c r="K906" i="42"/>
  <c r="I907" i="42"/>
  <c r="J907" i="42"/>
  <c r="K907" i="42"/>
  <c r="I908" i="42"/>
  <c r="J908" i="42"/>
  <c r="K908" i="42"/>
  <c r="I909" i="42"/>
  <c r="J909" i="42"/>
  <c r="K909" i="42"/>
  <c r="I910" i="42"/>
  <c r="J910" i="42"/>
  <c r="K910" i="42"/>
  <c r="I911" i="42"/>
  <c r="J911" i="42"/>
  <c r="K911" i="42"/>
  <c r="I912" i="42"/>
  <c r="J912" i="42"/>
  <c r="K912" i="42"/>
  <c r="I913" i="42"/>
  <c r="J913" i="42"/>
  <c r="K913" i="42"/>
  <c r="I914" i="42"/>
  <c r="J914" i="42"/>
  <c r="K914" i="42"/>
  <c r="I915" i="42"/>
  <c r="J915" i="42"/>
  <c r="K915" i="42"/>
  <c r="I916" i="42"/>
  <c r="J916" i="42"/>
  <c r="K916" i="42"/>
  <c r="I917" i="42"/>
  <c r="J917" i="42"/>
  <c r="K917" i="42"/>
  <c r="I918" i="42"/>
  <c r="J918" i="42"/>
  <c r="K918" i="42"/>
  <c r="I862" i="42"/>
  <c r="I743" i="42"/>
  <c r="J520" i="42"/>
  <c r="I567" i="42"/>
  <c r="J722" i="42"/>
  <c r="K828" i="42"/>
  <c r="I826" i="42"/>
  <c r="J686" i="42"/>
  <c r="I546" i="42"/>
  <c r="I824" i="42"/>
  <c r="J499" i="42"/>
  <c r="J682" i="42"/>
  <c r="J498" i="42"/>
  <c r="I817" i="42"/>
  <c r="K545" i="42"/>
  <c r="K815" i="42"/>
  <c r="K675" i="42"/>
  <c r="I674" i="42"/>
  <c r="J670" i="42"/>
  <c r="K592" i="42"/>
  <c r="I668" i="42"/>
  <c r="K797" i="42"/>
  <c r="I658" i="42"/>
  <c r="I779" i="42"/>
  <c r="J770" i="42"/>
  <c r="K580" i="42"/>
  <c r="K633" i="42"/>
  <c r="K570" i="42"/>
  <c r="K732" i="42"/>
  <c r="J828" i="42"/>
  <c r="I686" i="42"/>
  <c r="K683" i="42"/>
  <c r="I499" i="42"/>
  <c r="I682" i="42"/>
  <c r="I498" i="42"/>
  <c r="I818" i="42"/>
  <c r="J545" i="42"/>
  <c r="J816" i="42"/>
  <c r="J815" i="42"/>
  <c r="J675" i="42"/>
  <c r="I673" i="42"/>
  <c r="J810" i="42"/>
  <c r="K671" i="42"/>
  <c r="J593" i="42"/>
  <c r="J592" i="42"/>
  <c r="J591" i="42"/>
  <c r="K805" i="42"/>
  <c r="I541" i="42"/>
  <c r="J667" i="42"/>
  <c r="I665" i="42"/>
  <c r="J797" i="42"/>
  <c r="J657" i="42"/>
  <c r="J784" i="42"/>
  <c r="J781" i="42"/>
  <c r="J776" i="42"/>
  <c r="J760" i="42"/>
  <c r="J639" i="42"/>
  <c r="J574" i="42"/>
  <c r="J740" i="42"/>
  <c r="I623" i="42"/>
  <c r="I739" i="42"/>
  <c r="J566" i="42"/>
  <c r="I830" i="42"/>
  <c r="J827" i="42"/>
  <c r="I685" i="42"/>
  <c r="J684" i="42"/>
  <c r="K823" i="42"/>
  <c r="I822" i="42"/>
  <c r="I821" i="42"/>
  <c r="I497" i="42"/>
  <c r="K819" i="42"/>
  <c r="K679" i="42"/>
  <c r="K677" i="42"/>
  <c r="I676" i="42"/>
  <c r="I814" i="42"/>
  <c r="I812" i="42"/>
  <c r="K811" i="42"/>
  <c r="I544" i="42"/>
  <c r="I669" i="42"/>
  <c r="K807" i="42"/>
  <c r="I806" i="42"/>
  <c r="J542" i="42"/>
  <c r="K801" i="42"/>
  <c r="K540" i="42"/>
  <c r="K799" i="42"/>
  <c r="K798" i="42"/>
  <c r="K664" i="42"/>
  <c r="K589" i="42"/>
  <c r="K626" i="42"/>
  <c r="J613" i="42"/>
  <c r="I827" i="42"/>
  <c r="K825" i="42"/>
  <c r="I684" i="42"/>
  <c r="K500" i="42"/>
  <c r="J823" i="42"/>
  <c r="K596" i="42"/>
  <c r="K820" i="42"/>
  <c r="K681" i="42"/>
  <c r="J819" i="42"/>
  <c r="K595" i="42"/>
  <c r="I677" i="42"/>
  <c r="J811" i="42"/>
  <c r="K594" i="42"/>
  <c r="K809" i="42"/>
  <c r="I807" i="42"/>
  <c r="K590" i="42"/>
  <c r="I542" i="42"/>
  <c r="J801" i="42"/>
  <c r="J540" i="42"/>
  <c r="J799" i="42"/>
  <c r="I664" i="42"/>
  <c r="K794" i="42"/>
  <c r="I651" i="42"/>
  <c r="I640" i="42"/>
  <c r="J527" i="42"/>
  <c r="K521" i="42"/>
  <c r="I610" i="42"/>
  <c r="I793" i="42"/>
  <c r="J791" i="42"/>
  <c r="I661" i="42"/>
  <c r="J789" i="42"/>
  <c r="K788" i="42"/>
  <c r="I657" i="42"/>
  <c r="J539" i="42"/>
  <c r="J787" i="42"/>
  <c r="I784" i="42"/>
  <c r="I781" i="42"/>
  <c r="I778" i="42"/>
  <c r="I777" i="42"/>
  <c r="I776" i="42"/>
  <c r="K537" i="42"/>
  <c r="J536" i="42"/>
  <c r="J584" i="42"/>
  <c r="I770" i="42"/>
  <c r="K768" i="42"/>
  <c r="I582" i="42"/>
  <c r="K646" i="42"/>
  <c r="J763" i="42"/>
  <c r="J580" i="42"/>
  <c r="I760" i="42"/>
  <c r="K577" i="42"/>
  <c r="I529" i="42"/>
  <c r="K756" i="42"/>
  <c r="J641" i="42"/>
  <c r="J638" i="42"/>
  <c r="I527" i="42"/>
  <c r="K636" i="42"/>
  <c r="K575" i="42"/>
  <c r="J633" i="42"/>
  <c r="I574" i="42"/>
  <c r="K742" i="42"/>
  <c r="J570" i="42"/>
  <c r="I740" i="42"/>
  <c r="I630" i="42"/>
  <c r="K627" i="42"/>
  <c r="J626" i="42"/>
  <c r="J521" i="42"/>
  <c r="I520" i="42"/>
  <c r="K518" i="42"/>
  <c r="J731" i="42"/>
  <c r="J622" i="42"/>
  <c r="K721" i="42"/>
  <c r="I566" i="42"/>
  <c r="K562" i="42"/>
  <c r="K508" i="42"/>
  <c r="I706" i="42"/>
  <c r="J680" i="42"/>
  <c r="K818" i="42"/>
  <c r="I595" i="42"/>
  <c r="J679" i="42"/>
  <c r="K678" i="42"/>
  <c r="K812" i="42"/>
  <c r="I675" i="42"/>
  <c r="K673" i="42"/>
  <c r="I811" i="42"/>
  <c r="K544" i="42"/>
  <c r="I670" i="42"/>
  <c r="J809" i="42"/>
  <c r="K808" i="42"/>
  <c r="J590" i="42"/>
  <c r="I804" i="42"/>
  <c r="K541" i="42"/>
  <c r="I801" i="42"/>
  <c r="J666" i="42"/>
  <c r="K665" i="42"/>
  <c r="I799" i="42"/>
  <c r="J798" i="42"/>
  <c r="K796" i="42"/>
  <c r="I663" i="42"/>
  <c r="J589" i="42"/>
  <c r="I791" i="42"/>
  <c r="I789" i="42"/>
  <c r="J788" i="42"/>
  <c r="K656" i="42"/>
  <c r="I539" i="42"/>
  <c r="K654" i="42"/>
  <c r="I787" i="42"/>
  <c r="K653" i="42"/>
  <c r="K780" i="42"/>
  <c r="K650" i="42"/>
  <c r="K585" i="42"/>
  <c r="J537" i="42"/>
  <c r="J774" i="42"/>
  <c r="I584" i="42"/>
  <c r="K769" i="42"/>
  <c r="K581" i="42"/>
  <c r="J646" i="42"/>
  <c r="J762" i="42"/>
  <c r="I580" i="42"/>
  <c r="K578" i="42"/>
  <c r="K530" i="42"/>
  <c r="K643" i="42"/>
  <c r="J756" i="42"/>
  <c r="I638" i="42"/>
  <c r="K754" i="42"/>
  <c r="J636" i="42"/>
  <c r="J575" i="42"/>
  <c r="I633" i="42"/>
  <c r="K748" i="42"/>
  <c r="J745" i="42"/>
  <c r="K744" i="42"/>
  <c r="J742" i="42"/>
  <c r="I570" i="42"/>
  <c r="I523" i="42"/>
  <c r="K629" i="42"/>
  <c r="J627" i="42"/>
  <c r="J625" i="42"/>
  <c r="I521" i="42"/>
  <c r="K624" i="42"/>
  <c r="K734" i="42"/>
  <c r="I730" i="42"/>
  <c r="K726" i="42"/>
  <c r="I721" i="42"/>
  <c r="J564" i="42"/>
  <c r="J714" i="42"/>
  <c r="K709" i="42"/>
  <c r="J704" i="42"/>
  <c r="K682" i="42"/>
  <c r="I820" i="42"/>
  <c r="J681" i="42"/>
  <c r="I680" i="42"/>
  <c r="J818" i="42"/>
  <c r="K817" i="42"/>
  <c r="I679" i="42"/>
  <c r="J678" i="42"/>
  <c r="K816" i="42"/>
  <c r="K813" i="42"/>
  <c r="J812" i="42"/>
  <c r="J673" i="42"/>
  <c r="J544" i="42"/>
  <c r="K593" i="42"/>
  <c r="I809" i="42"/>
  <c r="J808" i="42"/>
  <c r="K591" i="42"/>
  <c r="I590" i="42"/>
  <c r="K542" i="42"/>
  <c r="J541" i="42"/>
  <c r="I666" i="42"/>
  <c r="J665" i="42"/>
  <c r="I798" i="42"/>
  <c r="J796" i="42"/>
  <c r="I589" i="42"/>
  <c r="K662" i="42"/>
  <c r="K659" i="42"/>
  <c r="I788" i="42"/>
  <c r="J656" i="42"/>
  <c r="J654" i="42"/>
  <c r="K786" i="42"/>
  <c r="J653" i="42"/>
  <c r="K652" i="42"/>
  <c r="K783" i="42"/>
  <c r="J780" i="42"/>
  <c r="K649" i="42"/>
  <c r="J585" i="42"/>
  <c r="I537" i="42"/>
  <c r="I774" i="42"/>
  <c r="K647" i="42"/>
  <c r="J769" i="42"/>
  <c r="K583" i="42"/>
  <c r="J581" i="42"/>
  <c r="I646" i="42"/>
  <c r="I762" i="42"/>
  <c r="K532" i="42"/>
  <c r="J578" i="42"/>
  <c r="J530" i="42"/>
  <c r="K644" i="42"/>
  <c r="J643" i="42"/>
  <c r="I756" i="42"/>
  <c r="J754" i="42"/>
  <c r="J526" i="42"/>
  <c r="I575" i="42"/>
  <c r="K750" i="42"/>
  <c r="K573" i="42"/>
  <c r="I745" i="42"/>
  <c r="J744" i="42"/>
  <c r="I742" i="42"/>
  <c r="K741" i="42"/>
  <c r="K522" i="42"/>
  <c r="J629" i="42"/>
  <c r="I627" i="42"/>
  <c r="I625" i="42"/>
  <c r="K735" i="42"/>
  <c r="J624" i="42"/>
  <c r="J734" i="42"/>
  <c r="J729" i="42"/>
  <c r="K725" i="42"/>
  <c r="K619" i="42"/>
  <c r="K617" i="42"/>
  <c r="I713" i="42"/>
  <c r="I709" i="42"/>
  <c r="I704" i="42"/>
  <c r="J659" i="42"/>
  <c r="K588" i="42"/>
  <c r="I656" i="42"/>
  <c r="K587" i="42"/>
  <c r="I654" i="42"/>
  <c r="J786" i="42"/>
  <c r="K785" i="42"/>
  <c r="I653" i="42"/>
  <c r="J652" i="42"/>
  <c r="J783" i="42"/>
  <c r="K782" i="42"/>
  <c r="I780" i="42"/>
  <c r="J649" i="42"/>
  <c r="I585" i="42"/>
  <c r="I648" i="42"/>
  <c r="K773" i="42"/>
  <c r="J647" i="42"/>
  <c r="J535" i="42"/>
  <c r="J583" i="42"/>
  <c r="I581" i="42"/>
  <c r="I764" i="42"/>
  <c r="K533" i="42"/>
  <c r="J532" i="42"/>
  <c r="J531" i="42"/>
  <c r="I530" i="42"/>
  <c r="J644" i="42"/>
  <c r="I643" i="42"/>
  <c r="I576" i="42"/>
  <c r="K528" i="42"/>
  <c r="I754" i="42"/>
  <c r="I526" i="42"/>
  <c r="K634" i="42"/>
  <c r="J750" i="42"/>
  <c r="J573" i="42"/>
  <c r="K746" i="42"/>
  <c r="K572" i="42"/>
  <c r="I744" i="42"/>
  <c r="K571" i="42"/>
  <c r="K524" i="42"/>
  <c r="J522" i="42"/>
  <c r="I629" i="42"/>
  <c r="I569" i="42"/>
  <c r="K737" i="42"/>
  <c r="J735" i="42"/>
  <c r="J519" i="42"/>
  <c r="I734" i="42"/>
  <c r="I729" i="42"/>
  <c r="K516" i="42"/>
  <c r="J619" i="42"/>
  <c r="I617" i="42"/>
  <c r="K712" i="42"/>
  <c r="J557" i="42"/>
  <c r="I555" i="42"/>
  <c r="J794" i="42"/>
  <c r="K792" i="42"/>
  <c r="I662" i="42"/>
  <c r="J790" i="42"/>
  <c r="K660" i="42"/>
  <c r="I659" i="42"/>
  <c r="J588" i="42"/>
  <c r="K655" i="42"/>
  <c r="J587" i="42"/>
  <c r="I786" i="42"/>
  <c r="J785" i="42"/>
  <c r="I652" i="42"/>
  <c r="I783" i="42"/>
  <c r="J782" i="42"/>
  <c r="K586" i="42"/>
  <c r="I649" i="42"/>
  <c r="K775" i="42"/>
  <c r="J773" i="42"/>
  <c r="I647" i="42"/>
  <c r="I535" i="42"/>
  <c r="K534" i="42"/>
  <c r="I583" i="42"/>
  <c r="K766" i="42"/>
  <c r="J533" i="42"/>
  <c r="I532" i="42"/>
  <c r="I531" i="42"/>
  <c r="K759" i="42"/>
  <c r="I644" i="42"/>
  <c r="K642" i="42"/>
  <c r="K755" i="42"/>
  <c r="J528" i="42"/>
  <c r="I753" i="42"/>
  <c r="K751" i="42"/>
  <c r="J634" i="42"/>
  <c r="J749" i="42"/>
  <c r="I573" i="42"/>
  <c r="J746" i="42"/>
  <c r="J572" i="42"/>
  <c r="J571" i="42"/>
  <c r="J524" i="42"/>
  <c r="I522" i="42"/>
  <c r="K628" i="42"/>
  <c r="K738" i="42"/>
  <c r="J737" i="42"/>
  <c r="I735" i="42"/>
  <c r="I519" i="42"/>
  <c r="K517" i="42"/>
  <c r="K728" i="42"/>
  <c r="J516" i="42"/>
  <c r="K618" i="42"/>
  <c r="I563" i="42"/>
  <c r="I560" i="42"/>
  <c r="I608" i="42"/>
  <c r="I819" i="42"/>
  <c r="J677" i="42"/>
  <c r="K676" i="42"/>
  <c r="I815" i="42"/>
  <c r="J672" i="42"/>
  <c r="K810" i="42"/>
  <c r="J594" i="42"/>
  <c r="K669" i="42"/>
  <c r="I543" i="42"/>
  <c r="J807" i="42"/>
  <c r="K806" i="42"/>
  <c r="K803" i="42"/>
  <c r="J802" i="42"/>
  <c r="K667" i="42"/>
  <c r="I540" i="42"/>
  <c r="J800" i="42"/>
  <c r="J664" i="42"/>
  <c r="K795" i="42"/>
  <c r="I794" i="42"/>
  <c r="J792" i="42"/>
  <c r="I790" i="42"/>
  <c r="J660" i="42"/>
  <c r="K658" i="42"/>
  <c r="I588" i="42"/>
  <c r="J655" i="42"/>
  <c r="I587" i="42"/>
  <c r="I785" i="42"/>
  <c r="K651" i="42"/>
  <c r="I782" i="42"/>
  <c r="J586" i="42"/>
  <c r="K779" i="42"/>
  <c r="K538" i="42"/>
  <c r="I773" i="42"/>
  <c r="I771" i="42"/>
  <c r="J534" i="42"/>
  <c r="K767" i="42"/>
  <c r="K765" i="42"/>
  <c r="I533" i="42"/>
  <c r="I579" i="42"/>
  <c r="K645" i="42"/>
  <c r="J759" i="42"/>
  <c r="K758" i="42"/>
  <c r="K757" i="42"/>
  <c r="J755" i="42"/>
  <c r="K640" i="42"/>
  <c r="I528" i="42"/>
  <c r="K637" i="42"/>
  <c r="K752" i="42"/>
  <c r="J751" i="42"/>
  <c r="I634" i="42"/>
  <c r="I749" i="42"/>
  <c r="K747" i="42"/>
  <c r="I746" i="42"/>
  <c r="I572" i="42"/>
  <c r="J632" i="42"/>
  <c r="I524" i="42"/>
  <c r="K631" i="42"/>
  <c r="K739" i="42"/>
  <c r="J738" i="42"/>
  <c r="I737" i="42"/>
  <c r="I568" i="42"/>
  <c r="K567" i="42"/>
  <c r="J517" i="42"/>
  <c r="K727" i="42"/>
  <c r="K724" i="42"/>
  <c r="I618" i="42"/>
  <c r="K512" i="42"/>
  <c r="I510" i="42"/>
  <c r="J795" i="42"/>
  <c r="K793" i="42"/>
  <c r="I792" i="42"/>
  <c r="K661" i="42"/>
  <c r="I660" i="42"/>
  <c r="J658" i="42"/>
  <c r="K657" i="42"/>
  <c r="I655" i="42"/>
  <c r="K784" i="42"/>
  <c r="J651" i="42"/>
  <c r="K781" i="42"/>
  <c r="I586" i="42"/>
  <c r="J779" i="42"/>
  <c r="K778" i="42"/>
  <c r="J538" i="42"/>
  <c r="K772" i="42"/>
  <c r="K770" i="42"/>
  <c r="I534" i="42"/>
  <c r="J767" i="42"/>
  <c r="J765" i="42"/>
  <c r="K761" i="42"/>
  <c r="K760" i="42"/>
  <c r="J645" i="42"/>
  <c r="I759" i="42"/>
  <c r="J758" i="42"/>
  <c r="J757" i="42"/>
  <c r="I755" i="42"/>
  <c r="J640" i="42"/>
  <c r="K639" i="42"/>
  <c r="K527" i="42"/>
  <c r="J752" i="42"/>
  <c r="I751" i="42"/>
  <c r="I525" i="42"/>
  <c r="K574" i="42"/>
  <c r="J747" i="42"/>
  <c r="I632" i="42"/>
  <c r="K740" i="42"/>
  <c r="J631" i="42"/>
  <c r="J739" i="42"/>
  <c r="I738" i="42"/>
  <c r="K736" i="42"/>
  <c r="K520" i="42"/>
  <c r="J567" i="42"/>
  <c r="I517" i="42"/>
  <c r="J623" i="42"/>
  <c r="J724" i="42"/>
  <c r="I720" i="42"/>
  <c r="J716" i="42"/>
  <c r="K710" i="42"/>
  <c r="K707" i="42"/>
  <c r="K553" i="42"/>
  <c r="J650" i="42"/>
  <c r="K777" i="42"/>
  <c r="J775" i="42"/>
  <c r="K648" i="42"/>
  <c r="I536" i="42"/>
  <c r="J772" i="42"/>
  <c r="K771" i="42"/>
  <c r="I769" i="42"/>
  <c r="J768" i="42"/>
  <c r="I767" i="42"/>
  <c r="J766" i="42"/>
  <c r="K764" i="42"/>
  <c r="I763" i="42"/>
  <c r="J761" i="42"/>
  <c r="K579" i="42"/>
  <c r="I578" i="42"/>
  <c r="J577" i="42"/>
  <c r="I758" i="42"/>
  <c r="J642" i="42"/>
  <c r="K576" i="42"/>
  <c r="I641" i="42"/>
  <c r="I639" i="42"/>
  <c r="J637" i="42"/>
  <c r="K753" i="42"/>
  <c r="I636" i="42"/>
  <c r="J635" i="42"/>
  <c r="K525" i="42"/>
  <c r="I750" i="42"/>
  <c r="J748" i="42"/>
  <c r="K743" i="42"/>
  <c r="I571" i="42"/>
  <c r="J741" i="42"/>
  <c r="K523" i="42"/>
  <c r="I631" i="42"/>
  <c r="J628" i="42"/>
  <c r="K569" i="42"/>
  <c r="I626" i="42"/>
  <c r="J736" i="42"/>
  <c r="K568" i="42"/>
  <c r="I624" i="42"/>
  <c r="J518" i="42"/>
  <c r="J733" i="42"/>
  <c r="J728" i="42"/>
  <c r="J726" i="42"/>
  <c r="I724" i="42"/>
  <c r="J515" i="42"/>
  <c r="K514" i="42"/>
  <c r="K513" i="42"/>
  <c r="I716" i="42"/>
  <c r="K561" i="42"/>
  <c r="K559" i="42"/>
  <c r="K558" i="42"/>
  <c r="K708" i="42"/>
  <c r="I705" i="42"/>
  <c r="I553" i="42"/>
  <c r="I650" i="42"/>
  <c r="J777" i="42"/>
  <c r="K776" i="42"/>
  <c r="I775" i="42"/>
  <c r="J648" i="42"/>
  <c r="K774" i="42"/>
  <c r="I772" i="42"/>
  <c r="J771" i="42"/>
  <c r="K535" i="42"/>
  <c r="I768" i="42"/>
  <c r="K582" i="42"/>
  <c r="I766" i="42"/>
  <c r="J764" i="42"/>
  <c r="K762" i="42"/>
  <c r="I761" i="42"/>
  <c r="J579" i="42"/>
  <c r="K531" i="42"/>
  <c r="I577" i="42"/>
  <c r="K529" i="42"/>
  <c r="I642" i="42"/>
  <c r="J576" i="42"/>
  <c r="K638" i="42"/>
  <c r="I637" i="42"/>
  <c r="J753" i="42"/>
  <c r="K526" i="42"/>
  <c r="I635" i="42"/>
  <c r="J525" i="42"/>
  <c r="K749" i="42"/>
  <c r="I748" i="42"/>
  <c r="K745" i="42"/>
  <c r="J743" i="42"/>
  <c r="K632" i="42"/>
  <c r="I741" i="42"/>
  <c r="J523" i="42"/>
  <c r="K630" i="42"/>
  <c r="I628" i="42"/>
  <c r="J569" i="42"/>
  <c r="K625" i="42"/>
  <c r="I736" i="42"/>
  <c r="J568" i="42"/>
  <c r="K519" i="42"/>
  <c r="I518" i="42"/>
  <c r="I733" i="42"/>
  <c r="I728" i="42"/>
  <c r="I726" i="42"/>
  <c r="K722" i="42"/>
  <c r="I515" i="42"/>
  <c r="J718" i="42"/>
  <c r="I513" i="42"/>
  <c r="J715" i="42"/>
  <c r="I561" i="42"/>
  <c r="J559" i="42"/>
  <c r="I558" i="42"/>
  <c r="J708" i="42"/>
  <c r="K607" i="42"/>
  <c r="J507" i="42"/>
  <c r="K861" i="42"/>
  <c r="I718" i="42"/>
  <c r="I717" i="42"/>
  <c r="K614" i="42"/>
  <c r="K612" i="42"/>
  <c r="I711" i="42"/>
  <c r="J509" i="42"/>
  <c r="I708" i="42"/>
  <c r="J607" i="42"/>
  <c r="K556" i="42"/>
  <c r="K554" i="42"/>
  <c r="J861" i="42"/>
  <c r="I727" i="42"/>
  <c r="I725" i="42"/>
  <c r="J620" i="42"/>
  <c r="J618" i="42"/>
  <c r="K565" i="42"/>
  <c r="J563" i="42"/>
  <c r="I614" i="42"/>
  <c r="J612" i="42"/>
  <c r="J510" i="42"/>
  <c r="I509" i="42"/>
  <c r="K557" i="42"/>
  <c r="I607" i="42"/>
  <c r="K704" i="42"/>
  <c r="I860" i="42"/>
  <c r="K506" i="42"/>
  <c r="K699" i="42"/>
  <c r="J617" i="42"/>
  <c r="K716" i="42"/>
  <c r="J562" i="42"/>
  <c r="K560" i="42"/>
  <c r="K610" i="42"/>
  <c r="J709" i="42"/>
  <c r="K706" i="42"/>
  <c r="K555" i="42"/>
  <c r="I2" i="42"/>
  <c r="J2" i="42"/>
  <c r="K2" i="42"/>
  <c r="I3" i="42"/>
  <c r="J3" i="42"/>
  <c r="K3" i="42"/>
  <c r="I4" i="42"/>
  <c r="J4" i="42"/>
  <c r="K4" i="42"/>
  <c r="I5" i="42"/>
  <c r="J5" i="42"/>
  <c r="K5" i="42"/>
  <c r="I6" i="42"/>
  <c r="J6" i="42"/>
  <c r="K6" i="42"/>
  <c r="I7" i="42"/>
  <c r="J7" i="42"/>
  <c r="K7" i="42"/>
  <c r="I8" i="42"/>
  <c r="J8" i="42"/>
  <c r="K8" i="42"/>
  <c r="I9" i="42"/>
  <c r="J9" i="42"/>
  <c r="K9" i="42"/>
  <c r="I10" i="42"/>
  <c r="J10" i="42"/>
  <c r="K10" i="42"/>
  <c r="I11" i="42"/>
  <c r="J11" i="42"/>
  <c r="K11" i="42"/>
  <c r="I12" i="42"/>
  <c r="J12" i="42"/>
  <c r="K12" i="42"/>
  <c r="I13" i="42"/>
  <c r="J13" i="42"/>
  <c r="K13" i="42"/>
  <c r="I14" i="42"/>
  <c r="J14" i="42"/>
  <c r="K14" i="42"/>
  <c r="I15" i="42"/>
  <c r="J15" i="42"/>
  <c r="K15" i="42"/>
  <c r="I16" i="42"/>
  <c r="J16" i="42"/>
  <c r="K16" i="42"/>
  <c r="I17" i="42"/>
  <c r="J17" i="42"/>
  <c r="K17" i="42"/>
  <c r="I18" i="42"/>
  <c r="J18" i="42"/>
  <c r="K18" i="42"/>
  <c r="I19" i="42"/>
  <c r="J19" i="42"/>
  <c r="K19" i="42"/>
  <c r="I20" i="42"/>
  <c r="J20" i="42"/>
  <c r="K20" i="42"/>
  <c r="I21" i="42"/>
  <c r="J21" i="42"/>
  <c r="K21" i="42"/>
  <c r="I22" i="42"/>
  <c r="J22" i="42"/>
  <c r="K22" i="42"/>
  <c r="I23" i="42"/>
  <c r="J23" i="42"/>
  <c r="K23" i="42"/>
  <c r="I24" i="42"/>
  <c r="J24" i="42"/>
  <c r="K24" i="42"/>
  <c r="I25" i="42"/>
  <c r="J25" i="42"/>
  <c r="K25" i="42"/>
  <c r="I26" i="42"/>
  <c r="J26" i="42"/>
  <c r="K26" i="42"/>
  <c r="I27" i="42"/>
  <c r="J27" i="42"/>
  <c r="K27" i="42"/>
  <c r="I28" i="42"/>
  <c r="J28" i="42"/>
  <c r="K28" i="42"/>
  <c r="I29" i="42"/>
  <c r="J29" i="42"/>
  <c r="K29" i="42"/>
  <c r="I30" i="42"/>
  <c r="J30" i="42"/>
  <c r="K30" i="42"/>
  <c r="I31" i="42"/>
  <c r="J31" i="42"/>
  <c r="K31" i="42"/>
  <c r="I32" i="42"/>
  <c r="J32" i="42"/>
  <c r="K32" i="42"/>
  <c r="I33" i="42"/>
  <c r="J33" i="42"/>
  <c r="K33" i="42"/>
  <c r="I34" i="42"/>
  <c r="J34" i="42"/>
  <c r="K34" i="42"/>
  <c r="I35" i="42"/>
  <c r="J35" i="42"/>
  <c r="K35" i="42"/>
  <c r="I36" i="42"/>
  <c r="J36" i="42"/>
  <c r="K36" i="42"/>
  <c r="I37" i="42"/>
  <c r="J37" i="42"/>
  <c r="K37" i="42"/>
  <c r="I38" i="42"/>
  <c r="J38" i="42"/>
  <c r="K38" i="42"/>
  <c r="I39" i="42"/>
  <c r="J39" i="42"/>
  <c r="K39" i="42"/>
  <c r="I40" i="42"/>
  <c r="J40" i="42"/>
  <c r="K40" i="42"/>
  <c r="I41" i="42"/>
  <c r="J41" i="42"/>
  <c r="K41" i="42"/>
  <c r="I42" i="42"/>
  <c r="J42" i="42"/>
  <c r="K42" i="42"/>
  <c r="I43" i="42"/>
  <c r="J43" i="42"/>
  <c r="K43" i="42"/>
  <c r="I44" i="42"/>
  <c r="J44" i="42"/>
  <c r="K44" i="42"/>
  <c r="I45" i="42"/>
  <c r="J45" i="42"/>
  <c r="K45" i="42"/>
  <c r="I46" i="42"/>
  <c r="J46" i="42"/>
  <c r="K46" i="42"/>
  <c r="I47" i="42"/>
  <c r="J47" i="42"/>
  <c r="K47" i="42"/>
  <c r="I48" i="42"/>
  <c r="J48" i="42"/>
  <c r="K48" i="42"/>
  <c r="I49" i="42"/>
  <c r="J49" i="42"/>
  <c r="K49" i="42"/>
  <c r="I50" i="42"/>
  <c r="J50" i="42"/>
  <c r="K50" i="42"/>
  <c r="I51" i="42"/>
  <c r="J51" i="42"/>
  <c r="K51" i="42"/>
  <c r="I52" i="42"/>
  <c r="J52" i="42"/>
  <c r="K52" i="42"/>
  <c r="I53" i="42"/>
  <c r="J53" i="42"/>
  <c r="K53" i="42"/>
  <c r="I54" i="42"/>
  <c r="J54" i="42"/>
  <c r="K54" i="42"/>
  <c r="I55" i="42"/>
  <c r="J55" i="42"/>
  <c r="K55" i="42"/>
  <c r="I56" i="42"/>
  <c r="J56" i="42"/>
  <c r="K56" i="42"/>
  <c r="I57" i="42"/>
  <c r="J57" i="42"/>
  <c r="K57" i="42"/>
  <c r="I58" i="42"/>
  <c r="J58" i="42"/>
  <c r="K58" i="42"/>
  <c r="I59" i="42"/>
  <c r="J59" i="42"/>
  <c r="K59" i="42"/>
  <c r="I60" i="42"/>
  <c r="J60" i="42"/>
  <c r="K60" i="42"/>
  <c r="I61" i="42"/>
  <c r="J61" i="42"/>
  <c r="K61" i="42"/>
  <c r="I62" i="42"/>
  <c r="J62" i="42"/>
  <c r="K62" i="42"/>
  <c r="I63" i="42"/>
  <c r="J63" i="42"/>
  <c r="K63" i="42"/>
  <c r="I64" i="42"/>
  <c r="J64" i="42"/>
  <c r="K64" i="42"/>
  <c r="I65" i="42"/>
  <c r="J65" i="42"/>
  <c r="K65" i="42"/>
  <c r="I66" i="42"/>
  <c r="J66" i="42"/>
  <c r="K66" i="42"/>
  <c r="I67" i="42"/>
  <c r="J67" i="42"/>
  <c r="K67" i="42"/>
  <c r="I68" i="42"/>
  <c r="J68" i="42"/>
  <c r="K68" i="42"/>
  <c r="I69" i="42"/>
  <c r="J69" i="42"/>
  <c r="K69" i="42"/>
  <c r="I70" i="42"/>
  <c r="J70" i="42"/>
  <c r="K70" i="42"/>
  <c r="I71" i="42"/>
  <c r="J71" i="42"/>
  <c r="K71" i="42"/>
  <c r="I72" i="42"/>
  <c r="J72" i="42"/>
  <c r="K72" i="42"/>
  <c r="I73" i="42"/>
  <c r="J73" i="42"/>
  <c r="K73" i="42"/>
  <c r="I74" i="42"/>
  <c r="J74" i="42"/>
  <c r="K74" i="42"/>
  <c r="I75" i="42"/>
  <c r="J75" i="42"/>
  <c r="K75" i="42"/>
  <c r="I76" i="42"/>
  <c r="J76" i="42"/>
  <c r="K76" i="42"/>
  <c r="I77" i="42"/>
  <c r="J77" i="42"/>
  <c r="K77" i="42"/>
  <c r="I78" i="42"/>
  <c r="J78" i="42"/>
  <c r="K78" i="42"/>
  <c r="I79" i="42"/>
  <c r="J79" i="42"/>
  <c r="K79" i="42"/>
  <c r="I80" i="42"/>
  <c r="J80" i="42"/>
  <c r="K80" i="42"/>
  <c r="I81" i="42"/>
  <c r="J81" i="42"/>
  <c r="K81" i="42"/>
  <c r="I82" i="42"/>
  <c r="J82" i="42"/>
  <c r="K82" i="42"/>
  <c r="I83" i="42"/>
  <c r="J83" i="42"/>
  <c r="K83" i="42"/>
  <c r="I84" i="42"/>
  <c r="J84" i="42"/>
  <c r="K84" i="42"/>
  <c r="I85" i="42"/>
  <c r="J85" i="42"/>
  <c r="K85" i="42"/>
  <c r="I86" i="42"/>
  <c r="J86" i="42"/>
  <c r="K86" i="42"/>
  <c r="I87" i="42"/>
  <c r="J87" i="42"/>
  <c r="K87" i="42"/>
  <c r="I88" i="42"/>
  <c r="J88" i="42"/>
  <c r="K88" i="42"/>
  <c r="I89" i="42"/>
  <c r="J89" i="42"/>
  <c r="K89" i="42"/>
  <c r="I90" i="42"/>
  <c r="J90" i="42"/>
  <c r="K90" i="42"/>
  <c r="I91" i="42"/>
  <c r="J91" i="42"/>
  <c r="K91" i="42"/>
  <c r="I92" i="42"/>
  <c r="J92" i="42"/>
  <c r="K92" i="42"/>
  <c r="I93" i="42"/>
  <c r="J93" i="42"/>
  <c r="K93" i="42"/>
  <c r="I94" i="42"/>
  <c r="J94" i="42"/>
  <c r="K94" i="42"/>
  <c r="I95" i="42"/>
  <c r="J95" i="42"/>
  <c r="K95" i="42"/>
  <c r="I96" i="42"/>
  <c r="J96" i="42"/>
  <c r="K96" i="42"/>
  <c r="I97" i="42"/>
  <c r="J97" i="42"/>
  <c r="K97" i="42"/>
  <c r="I98" i="42"/>
  <c r="J98" i="42"/>
  <c r="K98" i="42"/>
  <c r="I99" i="42"/>
  <c r="J99" i="42"/>
  <c r="K99" i="42"/>
  <c r="I100" i="42"/>
  <c r="J100" i="42"/>
  <c r="K100" i="42"/>
  <c r="I101" i="42"/>
  <c r="J101" i="42"/>
  <c r="K101" i="42"/>
  <c r="I102" i="42"/>
  <c r="J102" i="42"/>
  <c r="K102" i="42"/>
  <c r="I103" i="42"/>
  <c r="J103" i="42"/>
  <c r="K103" i="42"/>
  <c r="I104" i="42"/>
  <c r="J104" i="42"/>
  <c r="K104" i="42"/>
  <c r="I105" i="42"/>
  <c r="J105" i="42"/>
  <c r="K105" i="42"/>
  <c r="I106" i="42"/>
  <c r="J106" i="42"/>
  <c r="K106" i="42"/>
  <c r="I107" i="42"/>
  <c r="J107" i="42"/>
  <c r="K107" i="42"/>
  <c r="I108" i="42"/>
  <c r="J108" i="42"/>
  <c r="K108" i="42"/>
  <c r="I109" i="42"/>
  <c r="J109" i="42"/>
  <c r="K109" i="42"/>
  <c r="I110" i="42"/>
  <c r="J110" i="42"/>
  <c r="K110" i="42"/>
  <c r="I111" i="42"/>
  <c r="J111" i="42"/>
  <c r="K111" i="42"/>
  <c r="I112" i="42"/>
  <c r="J112" i="42"/>
  <c r="K112" i="42"/>
  <c r="I113" i="42"/>
  <c r="J113" i="42"/>
  <c r="K113" i="42"/>
  <c r="I114" i="42"/>
  <c r="J114" i="42"/>
  <c r="K114" i="42"/>
  <c r="I115" i="42"/>
  <c r="J115" i="42"/>
  <c r="K115" i="42"/>
  <c r="I116" i="42"/>
  <c r="J116" i="42"/>
  <c r="K116" i="42"/>
  <c r="I117" i="42"/>
  <c r="J117" i="42"/>
  <c r="K117" i="42"/>
  <c r="I118" i="42"/>
  <c r="J118" i="42"/>
  <c r="K118" i="42"/>
  <c r="I119" i="42"/>
  <c r="J119" i="42"/>
  <c r="K119" i="42"/>
  <c r="I120" i="42"/>
  <c r="J120" i="42"/>
  <c r="K120" i="42"/>
  <c r="I121" i="42"/>
  <c r="J121" i="42"/>
  <c r="K121" i="42"/>
  <c r="I122" i="42"/>
  <c r="J122" i="42"/>
  <c r="K122" i="42"/>
  <c r="I123" i="42"/>
  <c r="J123" i="42"/>
  <c r="K123" i="42"/>
  <c r="I124" i="42"/>
  <c r="J124" i="42"/>
  <c r="K124" i="42"/>
  <c r="I125" i="42"/>
  <c r="J125" i="42"/>
  <c r="K125" i="42"/>
  <c r="I126" i="42"/>
  <c r="J126" i="42"/>
  <c r="K126" i="42"/>
  <c r="I127" i="42"/>
  <c r="J127" i="42"/>
  <c r="K127" i="42"/>
  <c r="I128" i="42"/>
  <c r="J128" i="42"/>
  <c r="K128" i="42"/>
  <c r="I129" i="42"/>
  <c r="J129" i="42"/>
  <c r="K129" i="42"/>
  <c r="I130" i="42"/>
  <c r="J130" i="42"/>
  <c r="K130" i="42"/>
  <c r="I131" i="42"/>
  <c r="J131" i="42"/>
  <c r="K131" i="42"/>
  <c r="I132" i="42"/>
  <c r="J132" i="42"/>
  <c r="K132" i="42"/>
  <c r="I133" i="42"/>
  <c r="J133" i="42"/>
  <c r="K133" i="42"/>
  <c r="I134" i="42"/>
  <c r="J134" i="42"/>
  <c r="K134" i="42"/>
  <c r="I135" i="42"/>
  <c r="J135" i="42"/>
  <c r="K135" i="42"/>
  <c r="I136" i="42"/>
  <c r="J136" i="42"/>
  <c r="K136" i="42"/>
  <c r="I137" i="42"/>
  <c r="J137" i="42"/>
  <c r="K137" i="42"/>
  <c r="I138" i="42"/>
  <c r="J138" i="42"/>
  <c r="K138" i="42"/>
  <c r="I139" i="42"/>
  <c r="J139" i="42"/>
  <c r="K139" i="42"/>
  <c r="I140" i="42"/>
  <c r="J140" i="42"/>
  <c r="K140" i="42"/>
  <c r="I141" i="42"/>
  <c r="J141" i="42"/>
  <c r="K141" i="42"/>
  <c r="I142" i="42"/>
  <c r="J142" i="42"/>
  <c r="K142" i="42"/>
  <c r="I143" i="42"/>
  <c r="J143" i="42"/>
  <c r="K143" i="42"/>
  <c r="I144" i="42"/>
  <c r="J144" i="42"/>
  <c r="K144" i="42"/>
  <c r="I145" i="42"/>
  <c r="J145" i="42"/>
  <c r="K145" i="42"/>
  <c r="I146" i="42"/>
  <c r="J146" i="42"/>
  <c r="K146" i="42"/>
  <c r="I147" i="42"/>
  <c r="J147" i="42"/>
  <c r="K147" i="42"/>
  <c r="I148" i="42"/>
  <c r="J148" i="42"/>
  <c r="K148" i="42"/>
  <c r="I149" i="42"/>
  <c r="J149" i="42"/>
  <c r="K149" i="42"/>
  <c r="I150" i="42"/>
  <c r="J150" i="42"/>
  <c r="K150" i="42"/>
  <c r="I151" i="42"/>
  <c r="J151" i="42"/>
  <c r="K151" i="42"/>
  <c r="I152" i="42"/>
  <c r="J152" i="42"/>
  <c r="K152" i="42"/>
  <c r="I153" i="42"/>
  <c r="J153" i="42"/>
  <c r="K153" i="42"/>
  <c r="I154" i="42"/>
  <c r="J154" i="42"/>
  <c r="K154" i="42"/>
  <c r="I155" i="42"/>
  <c r="J155" i="42"/>
  <c r="K155" i="42"/>
  <c r="I156" i="42"/>
  <c r="J156" i="42"/>
  <c r="K156" i="42"/>
  <c r="I157" i="42"/>
  <c r="J157" i="42"/>
  <c r="K157" i="42"/>
  <c r="I158" i="42"/>
  <c r="J158" i="42"/>
  <c r="K158" i="42"/>
  <c r="I159" i="42"/>
  <c r="J159" i="42"/>
  <c r="K159" i="42"/>
  <c r="I160" i="42"/>
  <c r="J160" i="42"/>
  <c r="K160" i="42"/>
  <c r="I161" i="42"/>
  <c r="J161" i="42"/>
  <c r="K161" i="42"/>
  <c r="I162" i="42"/>
  <c r="J162" i="42"/>
  <c r="K162" i="42"/>
  <c r="I163" i="42"/>
  <c r="J163" i="42"/>
  <c r="K163" i="42"/>
  <c r="I164" i="42"/>
  <c r="J164" i="42"/>
  <c r="K164" i="42"/>
  <c r="I165" i="42"/>
  <c r="J165" i="42"/>
  <c r="K165" i="42"/>
  <c r="I166" i="42"/>
  <c r="J166" i="42"/>
  <c r="K166" i="42"/>
  <c r="I167" i="42"/>
  <c r="J167" i="42"/>
  <c r="K167" i="42"/>
  <c r="I168" i="42"/>
  <c r="J168" i="42"/>
  <c r="K168" i="42"/>
  <c r="I169" i="42"/>
  <c r="J169" i="42"/>
  <c r="K169" i="42"/>
  <c r="I170" i="42"/>
  <c r="J170" i="42"/>
  <c r="K170" i="42"/>
  <c r="I171" i="42"/>
  <c r="J171" i="42"/>
  <c r="K171" i="42"/>
  <c r="I172" i="42"/>
  <c r="J172" i="42"/>
  <c r="K172" i="42"/>
  <c r="I173" i="42"/>
  <c r="J173" i="42"/>
  <c r="K173" i="42"/>
  <c r="I174" i="42"/>
  <c r="J174" i="42"/>
  <c r="K174" i="42"/>
  <c r="I175" i="42"/>
  <c r="J175" i="42"/>
  <c r="K175" i="42"/>
  <c r="I176" i="42"/>
  <c r="J176" i="42"/>
  <c r="K176" i="42"/>
  <c r="I177" i="42"/>
  <c r="J177" i="42"/>
  <c r="K177" i="42"/>
  <c r="I178" i="42"/>
  <c r="J178" i="42"/>
  <c r="K178" i="42"/>
  <c r="I179" i="42"/>
  <c r="J179" i="42"/>
  <c r="K179" i="42"/>
  <c r="I180" i="42"/>
  <c r="J180" i="42"/>
  <c r="K180" i="42"/>
  <c r="I181" i="42"/>
  <c r="J181" i="42"/>
  <c r="K181" i="42"/>
  <c r="I182" i="42"/>
  <c r="J182" i="42"/>
  <c r="K182" i="42"/>
  <c r="I183" i="42"/>
  <c r="J183" i="42"/>
  <c r="K183" i="42"/>
  <c r="I184" i="42"/>
  <c r="J184" i="42"/>
  <c r="K184" i="42"/>
  <c r="I185" i="42"/>
  <c r="J185" i="42"/>
  <c r="K185" i="42"/>
  <c r="I186" i="42"/>
  <c r="J186" i="42"/>
  <c r="K186" i="42"/>
  <c r="I187" i="42"/>
  <c r="J187" i="42"/>
  <c r="K187" i="42"/>
  <c r="I188" i="42"/>
  <c r="J188" i="42"/>
  <c r="K188" i="42"/>
  <c r="I189" i="42"/>
  <c r="J189" i="42"/>
  <c r="K189" i="42"/>
  <c r="I190" i="42"/>
  <c r="J190" i="42"/>
  <c r="K190" i="42"/>
  <c r="I191" i="42"/>
  <c r="J191" i="42"/>
  <c r="K191" i="42"/>
  <c r="I192" i="42"/>
  <c r="J192" i="42"/>
  <c r="K192" i="42"/>
  <c r="I193" i="42"/>
  <c r="J193" i="42"/>
  <c r="K193" i="42"/>
  <c r="I194" i="42"/>
  <c r="J194" i="42"/>
  <c r="K194" i="42"/>
  <c r="I195" i="42"/>
  <c r="J195" i="42"/>
  <c r="K195" i="42"/>
  <c r="I196" i="42"/>
  <c r="J196" i="42"/>
  <c r="K196" i="42"/>
  <c r="I197" i="42"/>
  <c r="J197" i="42"/>
  <c r="K197" i="42"/>
  <c r="I198" i="42"/>
  <c r="J198" i="42"/>
  <c r="K198" i="42"/>
  <c r="I199" i="42"/>
  <c r="J199" i="42"/>
  <c r="K199" i="42"/>
  <c r="I200" i="42"/>
  <c r="J200" i="42"/>
  <c r="K200" i="42"/>
  <c r="I201" i="42"/>
  <c r="J201" i="42"/>
  <c r="K201" i="42"/>
  <c r="I202" i="42"/>
  <c r="J202" i="42"/>
  <c r="K202" i="42"/>
  <c r="I203" i="42"/>
  <c r="J203" i="42"/>
  <c r="K203" i="42"/>
  <c r="I204" i="42"/>
  <c r="J204" i="42"/>
  <c r="K204" i="42"/>
  <c r="I205" i="42"/>
  <c r="J205" i="42"/>
  <c r="K205" i="42"/>
  <c r="I206" i="42"/>
  <c r="J206" i="42"/>
  <c r="K206" i="42"/>
  <c r="I207" i="42"/>
  <c r="J207" i="42"/>
  <c r="K207" i="42"/>
  <c r="I208" i="42"/>
  <c r="J208" i="42"/>
  <c r="K208" i="42"/>
  <c r="I209" i="42"/>
  <c r="J209" i="42"/>
  <c r="K209" i="42"/>
  <c r="I210" i="42"/>
  <c r="J210" i="42"/>
  <c r="K210" i="42"/>
  <c r="I211" i="42"/>
  <c r="J211" i="42"/>
  <c r="K211" i="42"/>
  <c r="I212" i="42"/>
  <c r="J212" i="42"/>
  <c r="K212" i="42"/>
  <c r="I213" i="42"/>
  <c r="J213" i="42"/>
  <c r="K213" i="42"/>
  <c r="I214" i="42"/>
  <c r="J214" i="42"/>
  <c r="K214" i="42"/>
  <c r="I215" i="42"/>
  <c r="J215" i="42"/>
  <c r="K215" i="42"/>
  <c r="I216" i="42"/>
  <c r="J216" i="42"/>
  <c r="K216" i="42"/>
  <c r="I217" i="42"/>
  <c r="J217" i="42"/>
  <c r="K217" i="42"/>
  <c r="I218" i="42"/>
  <c r="J218" i="42"/>
  <c r="K218" i="42"/>
  <c r="I219" i="42"/>
  <c r="J219" i="42"/>
  <c r="K219" i="42"/>
  <c r="I220" i="42"/>
  <c r="J220" i="42"/>
  <c r="K220" i="42"/>
  <c r="I221" i="42"/>
  <c r="J221" i="42"/>
  <c r="K221" i="42"/>
  <c r="I222" i="42"/>
  <c r="J222" i="42"/>
  <c r="K222" i="42"/>
  <c r="I223" i="42"/>
  <c r="J223" i="42"/>
  <c r="K223" i="42"/>
  <c r="I224" i="42"/>
  <c r="J224" i="42"/>
  <c r="K224" i="42"/>
  <c r="I225" i="42"/>
  <c r="J225" i="42"/>
  <c r="K225" i="42"/>
  <c r="I226" i="42"/>
  <c r="J226" i="42"/>
  <c r="K226" i="42"/>
  <c r="I227" i="42"/>
  <c r="J227" i="42"/>
  <c r="K227" i="42"/>
  <c r="I228" i="42"/>
  <c r="J228" i="42"/>
  <c r="K228" i="42"/>
  <c r="I229" i="42"/>
  <c r="J229" i="42"/>
  <c r="K229" i="42"/>
  <c r="I230" i="42"/>
  <c r="J230" i="42"/>
  <c r="K230" i="42"/>
  <c r="I231" i="42"/>
  <c r="J231" i="42"/>
  <c r="K231" i="42"/>
  <c r="I232" i="42"/>
  <c r="J232" i="42"/>
  <c r="K232" i="42"/>
  <c r="I233" i="42"/>
  <c r="J233" i="42"/>
  <c r="K233" i="42"/>
  <c r="I234" i="42"/>
  <c r="J234" i="42"/>
  <c r="K234" i="42"/>
  <c r="I235" i="42"/>
  <c r="J235" i="42"/>
  <c r="K235" i="42"/>
  <c r="I236" i="42"/>
  <c r="J236" i="42"/>
  <c r="K236" i="42"/>
  <c r="I237" i="42"/>
  <c r="J237" i="42"/>
  <c r="K237" i="42"/>
  <c r="I238" i="42"/>
  <c r="J238" i="42"/>
  <c r="K238" i="42"/>
  <c r="I239" i="42"/>
  <c r="J239" i="42"/>
  <c r="K239" i="42"/>
  <c r="I240" i="42"/>
  <c r="J240" i="42"/>
  <c r="K240" i="42"/>
  <c r="I241" i="42"/>
  <c r="J241" i="42"/>
  <c r="K241" i="42"/>
  <c r="I242" i="42"/>
  <c r="J242" i="42"/>
  <c r="K242" i="42"/>
  <c r="I243" i="42"/>
  <c r="J243" i="42"/>
  <c r="K243" i="42"/>
  <c r="I244" i="42"/>
  <c r="J244" i="42"/>
  <c r="K244" i="42"/>
  <c r="I245" i="42"/>
  <c r="J245" i="42"/>
  <c r="K245" i="42"/>
  <c r="I246" i="42"/>
  <c r="J246" i="42"/>
  <c r="K246" i="42"/>
  <c r="I247" i="42"/>
  <c r="J247" i="42"/>
  <c r="K247" i="42"/>
  <c r="I248" i="42"/>
  <c r="J248" i="42"/>
  <c r="K248" i="42"/>
  <c r="I249" i="42"/>
  <c r="J249" i="42"/>
  <c r="K249" i="42"/>
  <c r="I250" i="42"/>
  <c r="J250" i="42"/>
  <c r="K250" i="42"/>
  <c r="I251" i="42"/>
  <c r="J251" i="42"/>
  <c r="K251" i="42"/>
  <c r="I252" i="42"/>
  <c r="J252" i="42"/>
  <c r="K252" i="42"/>
  <c r="I253" i="42"/>
  <c r="J253" i="42"/>
  <c r="K253" i="42"/>
  <c r="I254" i="42"/>
  <c r="J254" i="42"/>
  <c r="K254" i="42"/>
  <c r="I255" i="42"/>
  <c r="J255" i="42"/>
  <c r="K255" i="42"/>
  <c r="I256" i="42"/>
  <c r="J256" i="42"/>
  <c r="K256" i="42"/>
  <c r="I257" i="42"/>
  <c r="J257" i="42"/>
  <c r="K257" i="42"/>
  <c r="I258" i="42"/>
  <c r="J258" i="42"/>
  <c r="K258" i="42"/>
  <c r="I259" i="42"/>
  <c r="J259" i="42"/>
  <c r="K259" i="42"/>
  <c r="I260" i="42"/>
  <c r="J260" i="42"/>
  <c r="K260" i="42"/>
  <c r="I261" i="42"/>
  <c r="J261" i="42"/>
  <c r="K261" i="42"/>
  <c r="I262" i="42"/>
  <c r="J262" i="42"/>
  <c r="K262" i="42"/>
  <c r="I263" i="42"/>
  <c r="J263" i="42"/>
  <c r="K263" i="42"/>
  <c r="I264" i="42"/>
  <c r="J264" i="42"/>
  <c r="K264" i="42"/>
  <c r="I265" i="42"/>
  <c r="J265" i="42"/>
  <c r="K265" i="42"/>
  <c r="I266" i="42"/>
  <c r="J266" i="42"/>
  <c r="K266" i="42"/>
  <c r="I267" i="42"/>
  <c r="J267" i="42"/>
  <c r="K267" i="42"/>
  <c r="I268" i="42"/>
  <c r="J268" i="42"/>
  <c r="K268" i="42"/>
  <c r="I269" i="42"/>
  <c r="J269" i="42"/>
  <c r="K269" i="42"/>
  <c r="I270" i="42"/>
  <c r="J270" i="42"/>
  <c r="K270" i="42"/>
  <c r="I271" i="42"/>
  <c r="J271" i="42"/>
  <c r="K271" i="42"/>
  <c r="I272" i="42"/>
  <c r="J272" i="42"/>
  <c r="K272" i="42"/>
  <c r="I273" i="42"/>
  <c r="J273" i="42"/>
  <c r="K273" i="42"/>
  <c r="I274" i="42"/>
  <c r="J274" i="42"/>
  <c r="K274" i="42"/>
  <c r="I275" i="42"/>
  <c r="J275" i="42"/>
  <c r="K275" i="42"/>
  <c r="I276" i="42"/>
  <c r="J276" i="42"/>
  <c r="K276" i="42"/>
  <c r="I277" i="42"/>
  <c r="J277" i="42"/>
  <c r="K277" i="42"/>
  <c r="I278" i="42"/>
  <c r="J278" i="42"/>
  <c r="K278" i="42"/>
  <c r="I279" i="42"/>
  <c r="J279" i="42"/>
  <c r="K279" i="42"/>
  <c r="I280" i="42"/>
  <c r="J280" i="42"/>
  <c r="K280" i="42"/>
  <c r="I281" i="42"/>
  <c r="J281" i="42"/>
  <c r="K281" i="42"/>
  <c r="I282" i="42"/>
  <c r="J282" i="42"/>
  <c r="K282" i="42"/>
  <c r="I283" i="42"/>
  <c r="J283" i="42"/>
  <c r="K283" i="42"/>
  <c r="I284" i="42"/>
  <c r="J284" i="42"/>
  <c r="K284" i="42"/>
  <c r="I285" i="42"/>
  <c r="J285" i="42"/>
  <c r="K285" i="42"/>
  <c r="I286" i="42"/>
  <c r="J286" i="42"/>
  <c r="K286" i="42"/>
  <c r="I287" i="42"/>
  <c r="J287" i="42"/>
  <c r="K287" i="42"/>
  <c r="I288" i="42"/>
  <c r="J288" i="42"/>
  <c r="K288" i="42"/>
  <c r="I289" i="42"/>
  <c r="J289" i="42"/>
  <c r="K289" i="42"/>
  <c r="I290" i="42"/>
  <c r="J290" i="42"/>
  <c r="K290" i="42"/>
  <c r="I291" i="42"/>
  <c r="J291" i="42"/>
  <c r="K291" i="42"/>
  <c r="I292" i="42"/>
  <c r="J292" i="42"/>
  <c r="K292" i="42"/>
  <c r="I293" i="42"/>
  <c r="J293" i="42"/>
  <c r="K293" i="42"/>
  <c r="I294" i="42"/>
  <c r="J294" i="42"/>
  <c r="K294" i="42"/>
  <c r="I295" i="42"/>
  <c r="J295" i="42"/>
  <c r="K295" i="42"/>
  <c r="I296" i="42"/>
  <c r="J296" i="42"/>
  <c r="K296" i="42"/>
  <c r="I297" i="42"/>
  <c r="J297" i="42"/>
  <c r="K297" i="42"/>
  <c r="I298" i="42"/>
  <c r="J298" i="42"/>
  <c r="K298" i="42"/>
  <c r="I299" i="42"/>
  <c r="J299" i="42"/>
  <c r="K299" i="42"/>
  <c r="I300" i="42"/>
  <c r="J300" i="42"/>
  <c r="K300" i="42"/>
  <c r="I301" i="42"/>
  <c r="J301" i="42"/>
  <c r="K301" i="42"/>
  <c r="I302" i="42"/>
  <c r="J302" i="42"/>
  <c r="K302" i="42"/>
  <c r="I303" i="42"/>
  <c r="J303" i="42"/>
  <c r="K303" i="42"/>
  <c r="I304" i="42"/>
  <c r="J304" i="42"/>
  <c r="K304" i="42"/>
  <c r="I305" i="42"/>
  <c r="J305" i="42"/>
  <c r="K305" i="42"/>
  <c r="I306" i="42"/>
  <c r="J306" i="42"/>
  <c r="K306" i="42"/>
  <c r="I307" i="42"/>
  <c r="J307" i="42"/>
  <c r="K307" i="42"/>
  <c r="I308" i="42"/>
  <c r="J308" i="42"/>
  <c r="K308" i="42"/>
  <c r="I309" i="42"/>
  <c r="J309" i="42"/>
  <c r="K309" i="42"/>
  <c r="I310" i="42"/>
  <c r="J310" i="42"/>
  <c r="K310" i="42"/>
  <c r="I311" i="42"/>
  <c r="J311" i="42"/>
  <c r="K311" i="42"/>
  <c r="I312" i="42"/>
  <c r="J312" i="42"/>
  <c r="K312" i="42"/>
  <c r="I313" i="42"/>
  <c r="J313" i="42"/>
  <c r="K313" i="42"/>
  <c r="I314" i="42"/>
  <c r="J314" i="42"/>
  <c r="K314" i="42"/>
  <c r="I315" i="42"/>
  <c r="J315" i="42"/>
  <c r="K315" i="42"/>
  <c r="I316" i="42"/>
  <c r="J316" i="42"/>
  <c r="K316" i="42"/>
  <c r="I317" i="42"/>
  <c r="J317" i="42"/>
  <c r="K317" i="42"/>
  <c r="I318" i="42"/>
  <c r="J318" i="42"/>
  <c r="K318" i="42"/>
  <c r="I319" i="42"/>
  <c r="J319" i="42"/>
  <c r="K319" i="42"/>
  <c r="I320" i="42"/>
  <c r="J320" i="42"/>
  <c r="K320" i="42"/>
  <c r="I321" i="42"/>
  <c r="J321" i="42"/>
  <c r="K321" i="42"/>
  <c r="I322" i="42"/>
  <c r="J322" i="42"/>
  <c r="K322" i="42"/>
  <c r="I323" i="42"/>
  <c r="J323" i="42"/>
  <c r="K323" i="42"/>
  <c r="I324" i="42"/>
  <c r="J324" i="42"/>
  <c r="K324" i="42"/>
  <c r="I325" i="42"/>
  <c r="J325" i="42"/>
  <c r="K325" i="42"/>
  <c r="I326" i="42"/>
  <c r="J326" i="42"/>
  <c r="K326" i="42"/>
  <c r="I327" i="42"/>
  <c r="J327" i="42"/>
  <c r="K327" i="42"/>
  <c r="I328" i="42"/>
  <c r="J328" i="42"/>
  <c r="K328" i="42"/>
  <c r="I329" i="42"/>
  <c r="J329" i="42"/>
  <c r="K329" i="42"/>
  <c r="I330" i="42"/>
  <c r="J330" i="42"/>
  <c r="K330" i="42"/>
  <c r="I331" i="42"/>
  <c r="J331" i="42"/>
  <c r="K331" i="42"/>
  <c r="I332" i="42"/>
  <c r="J332" i="42"/>
  <c r="K332" i="42"/>
  <c r="I333" i="42"/>
  <c r="J333" i="42"/>
  <c r="K333" i="42"/>
  <c r="I334" i="42"/>
  <c r="J334" i="42"/>
  <c r="K334" i="42"/>
  <c r="I335" i="42"/>
  <c r="J335" i="42"/>
  <c r="K335" i="42"/>
  <c r="I336" i="42"/>
  <c r="J336" i="42"/>
  <c r="K336" i="42"/>
  <c r="I337" i="42"/>
  <c r="J337" i="42"/>
  <c r="K337" i="42"/>
  <c r="I338" i="42"/>
  <c r="J338" i="42"/>
  <c r="K338" i="42"/>
  <c r="I339" i="42"/>
  <c r="J339" i="42"/>
  <c r="K339" i="42"/>
  <c r="I340" i="42"/>
  <c r="J340" i="42"/>
  <c r="K340" i="42"/>
  <c r="I341" i="42"/>
  <c r="J341" i="42"/>
  <c r="K341" i="42"/>
  <c r="I342" i="42"/>
  <c r="J342" i="42"/>
  <c r="K342" i="42"/>
  <c r="I343" i="42"/>
  <c r="J343" i="42"/>
  <c r="K343" i="42"/>
  <c r="I344" i="42"/>
  <c r="J344" i="42"/>
  <c r="K344" i="42"/>
  <c r="I345" i="42"/>
  <c r="J345" i="42"/>
  <c r="K345" i="42"/>
  <c r="I346" i="42"/>
  <c r="J346" i="42"/>
  <c r="K346" i="42"/>
  <c r="I347" i="42"/>
  <c r="J347" i="42"/>
  <c r="K347" i="42"/>
  <c r="I348" i="42"/>
  <c r="J348" i="42"/>
  <c r="K348" i="42"/>
  <c r="I349" i="42"/>
  <c r="J349" i="42"/>
  <c r="K349" i="42"/>
  <c r="I350" i="42"/>
  <c r="J350" i="42"/>
  <c r="K350" i="42"/>
  <c r="I351" i="42"/>
  <c r="J351" i="42"/>
  <c r="K351" i="42"/>
  <c r="I352" i="42"/>
  <c r="J352" i="42"/>
  <c r="K352" i="42"/>
  <c r="I353" i="42"/>
  <c r="J353" i="42"/>
  <c r="K353" i="42"/>
  <c r="I354" i="42"/>
  <c r="J354" i="42"/>
  <c r="K354" i="42"/>
  <c r="I355" i="42"/>
  <c r="J355" i="42"/>
  <c r="K355" i="42"/>
  <c r="I356" i="42"/>
  <c r="J356" i="42"/>
  <c r="K356" i="42"/>
  <c r="I357" i="42"/>
  <c r="J357" i="42"/>
  <c r="K357" i="42"/>
  <c r="I358" i="42"/>
  <c r="J358" i="42"/>
  <c r="K358" i="42"/>
  <c r="I359" i="42"/>
  <c r="J359" i="42"/>
  <c r="K359" i="42"/>
  <c r="I360" i="42"/>
  <c r="J360" i="42"/>
  <c r="K360" i="42"/>
  <c r="I361" i="42"/>
  <c r="J361" i="42"/>
  <c r="K361" i="42"/>
  <c r="I362" i="42"/>
  <c r="J362" i="42"/>
  <c r="K362" i="42"/>
  <c r="I363" i="42"/>
  <c r="J363" i="42"/>
  <c r="K363" i="42"/>
  <c r="I364" i="42"/>
  <c r="J364" i="42"/>
  <c r="K364" i="42"/>
  <c r="I365" i="42"/>
  <c r="J365" i="42"/>
  <c r="K365" i="42"/>
  <c r="I366" i="42"/>
  <c r="J366" i="42"/>
  <c r="K366" i="42"/>
  <c r="I367" i="42"/>
  <c r="J367" i="42"/>
  <c r="K367" i="42"/>
  <c r="I368" i="42"/>
  <c r="J368" i="42"/>
  <c r="K368" i="42"/>
  <c r="I369" i="42"/>
  <c r="J369" i="42"/>
  <c r="K369" i="42"/>
  <c r="I370" i="42"/>
  <c r="J370" i="42"/>
  <c r="K370" i="42"/>
  <c r="I371" i="42"/>
  <c r="J371" i="42"/>
  <c r="K371" i="42"/>
  <c r="I372" i="42"/>
  <c r="J372" i="42"/>
  <c r="K372" i="42"/>
  <c r="I373" i="42"/>
  <c r="J373" i="42"/>
  <c r="K373" i="42"/>
  <c r="I374" i="42"/>
  <c r="J374" i="42"/>
  <c r="K374" i="42"/>
  <c r="I375" i="42"/>
  <c r="J375" i="42"/>
  <c r="K375" i="42"/>
  <c r="I376" i="42"/>
  <c r="J376" i="42"/>
  <c r="K376" i="42"/>
  <c r="I377" i="42"/>
  <c r="J377" i="42"/>
  <c r="K377" i="42"/>
  <c r="I378" i="42"/>
  <c r="J378" i="42"/>
  <c r="K378" i="42"/>
  <c r="I379" i="42"/>
  <c r="J379" i="42"/>
  <c r="K379" i="42"/>
  <c r="I380" i="42"/>
  <c r="J380" i="42"/>
  <c r="K380" i="42"/>
  <c r="I381" i="42"/>
  <c r="J381" i="42"/>
  <c r="K381" i="42"/>
  <c r="I382" i="42"/>
  <c r="J382" i="42"/>
  <c r="K382" i="42"/>
  <c r="I383" i="42"/>
  <c r="J383" i="42"/>
  <c r="K383" i="42"/>
  <c r="I384" i="42"/>
  <c r="J384" i="42"/>
  <c r="K384" i="42"/>
  <c r="I385" i="42"/>
  <c r="J385" i="42"/>
  <c r="K385" i="42"/>
  <c r="I386" i="42"/>
  <c r="J386" i="42"/>
  <c r="K386" i="42"/>
  <c r="I387" i="42"/>
  <c r="J387" i="42"/>
  <c r="K387" i="42"/>
  <c r="I388" i="42"/>
  <c r="J388" i="42"/>
  <c r="K388" i="42"/>
  <c r="I389" i="42"/>
  <c r="J389" i="42"/>
  <c r="K389" i="42"/>
  <c r="I390" i="42"/>
  <c r="J390" i="42"/>
  <c r="K390" i="42"/>
  <c r="I391" i="42"/>
  <c r="J391" i="42"/>
  <c r="K391" i="42"/>
  <c r="I392" i="42"/>
  <c r="J392" i="42"/>
  <c r="K392" i="42"/>
  <c r="I393" i="42"/>
  <c r="J393" i="42"/>
  <c r="K393" i="42"/>
  <c r="I394" i="42"/>
  <c r="J394" i="42"/>
  <c r="K394" i="42"/>
  <c r="I395" i="42"/>
  <c r="J395" i="42"/>
  <c r="K395" i="42"/>
  <c r="I396" i="42"/>
  <c r="J396" i="42"/>
  <c r="K396" i="42"/>
  <c r="I397" i="42"/>
  <c r="J397" i="42"/>
  <c r="K397" i="42"/>
  <c r="I398" i="42"/>
  <c r="J398" i="42"/>
  <c r="K398" i="42"/>
  <c r="I399" i="42"/>
  <c r="J399" i="42"/>
  <c r="K399" i="42"/>
  <c r="I400" i="42"/>
  <c r="J400" i="42"/>
  <c r="K400" i="42"/>
  <c r="I401" i="42"/>
  <c r="J401" i="42"/>
  <c r="K401" i="42"/>
  <c r="I402" i="42"/>
  <c r="J402" i="42"/>
  <c r="K402" i="42"/>
  <c r="I403" i="42"/>
  <c r="J403" i="42"/>
  <c r="K403" i="42"/>
  <c r="I404" i="42"/>
  <c r="J404" i="42"/>
  <c r="K404" i="42"/>
  <c r="I405" i="42"/>
  <c r="J405" i="42"/>
  <c r="K405" i="42"/>
  <c r="I406" i="42"/>
  <c r="J406" i="42"/>
  <c r="K406" i="42"/>
  <c r="I407" i="42"/>
  <c r="J407" i="42"/>
  <c r="K407" i="42"/>
  <c r="I408" i="42"/>
  <c r="J408" i="42"/>
  <c r="K408" i="42"/>
  <c r="I409" i="42"/>
  <c r="J409" i="42"/>
  <c r="K409" i="42"/>
  <c r="I410" i="42"/>
  <c r="J410" i="42"/>
  <c r="K410" i="42"/>
  <c r="I411" i="42"/>
  <c r="J411" i="42"/>
  <c r="K411" i="42"/>
  <c r="I412" i="42"/>
  <c r="J412" i="42"/>
  <c r="K412" i="42"/>
  <c r="I413" i="42"/>
  <c r="J413" i="42"/>
  <c r="K413" i="42"/>
  <c r="I414" i="42"/>
  <c r="J414" i="42"/>
  <c r="K414" i="42"/>
  <c r="I415" i="42"/>
  <c r="J415" i="42"/>
  <c r="K415" i="42"/>
  <c r="I416" i="42"/>
  <c r="J416" i="42"/>
  <c r="K416" i="42"/>
  <c r="I417" i="42"/>
  <c r="J417" i="42"/>
  <c r="K417" i="42"/>
  <c r="I418" i="42"/>
  <c r="J418" i="42"/>
  <c r="K418" i="42"/>
  <c r="I419" i="42"/>
  <c r="J419" i="42"/>
  <c r="K419" i="42"/>
  <c r="I420" i="42"/>
  <c r="J420" i="42"/>
  <c r="K420" i="42"/>
  <c r="I421" i="42"/>
  <c r="J421" i="42"/>
  <c r="K421" i="42"/>
  <c r="I422" i="42"/>
  <c r="J422" i="42"/>
  <c r="K422" i="42"/>
  <c r="I423" i="42"/>
  <c r="J423" i="42"/>
  <c r="K423" i="42"/>
  <c r="I424" i="42"/>
  <c r="J424" i="42"/>
  <c r="K424" i="42"/>
  <c r="I425" i="42"/>
  <c r="J425" i="42"/>
  <c r="K425" i="42"/>
  <c r="I426" i="42"/>
  <c r="J426" i="42"/>
  <c r="K426" i="42"/>
  <c r="I427" i="42"/>
  <c r="J427" i="42"/>
  <c r="K427" i="42"/>
  <c r="I428" i="42"/>
  <c r="J428" i="42"/>
  <c r="K428" i="42"/>
  <c r="I429" i="42"/>
  <c r="J429" i="42"/>
  <c r="K429" i="42"/>
  <c r="I430" i="42"/>
  <c r="J430" i="42"/>
  <c r="K430" i="42"/>
  <c r="I431" i="42"/>
  <c r="J431" i="42"/>
  <c r="K431" i="42"/>
  <c r="I432" i="42"/>
  <c r="J432" i="42"/>
  <c r="K432" i="42"/>
  <c r="I433" i="42"/>
  <c r="J433" i="42"/>
  <c r="K433" i="42"/>
  <c r="I434" i="42"/>
  <c r="J434" i="42"/>
  <c r="K434" i="42"/>
  <c r="I435" i="42"/>
  <c r="J435" i="42"/>
  <c r="K435" i="42"/>
  <c r="I436" i="42"/>
  <c r="J436" i="42"/>
  <c r="K436" i="42"/>
  <c r="I437" i="42"/>
  <c r="J437" i="42"/>
  <c r="K437" i="42"/>
  <c r="I438" i="42"/>
  <c r="J438" i="42"/>
  <c r="K438" i="42"/>
  <c r="I439" i="42"/>
  <c r="J439" i="42"/>
  <c r="K439" i="42"/>
  <c r="I440" i="42"/>
  <c r="J440" i="42"/>
  <c r="K440" i="42"/>
  <c r="I441" i="42"/>
  <c r="J441" i="42"/>
  <c r="K441" i="42"/>
  <c r="I442" i="42"/>
  <c r="J442" i="42"/>
  <c r="K442" i="42"/>
  <c r="I443" i="42"/>
  <c r="J443" i="42"/>
  <c r="K443" i="42"/>
  <c r="I444" i="42"/>
  <c r="J444" i="42"/>
  <c r="K444" i="42"/>
  <c r="I445" i="42"/>
  <c r="J445" i="42"/>
  <c r="K445" i="42"/>
  <c r="I446" i="42"/>
  <c r="J446" i="42"/>
  <c r="K446" i="42"/>
  <c r="I447" i="42"/>
  <c r="J447" i="42"/>
  <c r="K447" i="42"/>
  <c r="I448" i="42"/>
  <c r="J448" i="42"/>
  <c r="K448" i="42"/>
  <c r="I449" i="42"/>
  <c r="J449" i="42"/>
  <c r="K449" i="42"/>
  <c r="I450" i="42"/>
  <c r="J450" i="42"/>
  <c r="K450" i="42"/>
  <c r="I451" i="42"/>
  <c r="J451" i="42"/>
  <c r="K451" i="42"/>
  <c r="I452" i="42"/>
  <c r="J452" i="42"/>
  <c r="K452" i="42"/>
  <c r="I453" i="42"/>
  <c r="J453" i="42"/>
  <c r="K453" i="42"/>
  <c r="I454" i="42"/>
  <c r="J454" i="42"/>
  <c r="K454" i="42"/>
  <c r="I455" i="42"/>
  <c r="J455" i="42"/>
  <c r="K455" i="42"/>
  <c r="I456" i="42"/>
  <c r="J456" i="42"/>
  <c r="K456" i="42"/>
  <c r="I457" i="42"/>
  <c r="J457" i="42"/>
  <c r="K457" i="42"/>
  <c r="I458" i="42"/>
  <c r="J458" i="42"/>
  <c r="K458" i="42"/>
  <c r="I459" i="42"/>
  <c r="J459" i="42"/>
  <c r="K459" i="42"/>
  <c r="I460" i="42"/>
  <c r="J460" i="42"/>
  <c r="K460" i="42"/>
  <c r="I461" i="42"/>
  <c r="J461" i="42"/>
  <c r="K461" i="42"/>
  <c r="I462" i="42"/>
  <c r="J462" i="42"/>
  <c r="K462" i="42"/>
  <c r="I463" i="42"/>
  <c r="J463" i="42"/>
  <c r="K463" i="42"/>
  <c r="I464" i="42"/>
  <c r="J464" i="42"/>
  <c r="K464" i="42"/>
  <c r="I465" i="42"/>
  <c r="J465" i="42"/>
  <c r="K465" i="42"/>
  <c r="I466" i="42"/>
  <c r="J466" i="42"/>
  <c r="K466" i="42"/>
  <c r="I467" i="42"/>
  <c r="J467" i="42"/>
  <c r="K467" i="42"/>
  <c r="I468" i="42"/>
  <c r="J468" i="42"/>
  <c r="K468" i="42"/>
  <c r="I469" i="42"/>
  <c r="J469" i="42"/>
  <c r="K469" i="42"/>
  <c r="I470" i="42"/>
  <c r="J470" i="42"/>
  <c r="K470" i="42"/>
  <c r="I471" i="42"/>
  <c r="J471" i="42"/>
  <c r="K471" i="42"/>
  <c r="I472" i="42"/>
  <c r="J472" i="42"/>
  <c r="K472" i="42"/>
  <c r="I473" i="42"/>
  <c r="J473" i="42"/>
  <c r="K473" i="42"/>
  <c r="I474" i="42"/>
  <c r="J474" i="42"/>
  <c r="K474" i="42"/>
  <c r="I475" i="42"/>
  <c r="J475" i="42"/>
  <c r="K475" i="42"/>
  <c r="I476" i="42"/>
  <c r="J476" i="42"/>
  <c r="K476" i="42"/>
  <c r="I477" i="42"/>
  <c r="J477" i="42"/>
  <c r="K477" i="42"/>
  <c r="I478" i="42"/>
  <c r="J478" i="42"/>
  <c r="K478" i="42"/>
  <c r="I479" i="42"/>
  <c r="J479" i="42"/>
  <c r="K479" i="42"/>
  <c r="I480" i="42"/>
  <c r="J480" i="42"/>
  <c r="K480" i="42"/>
  <c r="I481" i="42"/>
  <c r="J481" i="42"/>
  <c r="K481" i="42"/>
  <c r="I482" i="42"/>
  <c r="J482" i="42"/>
  <c r="K482" i="42"/>
  <c r="I483" i="42"/>
  <c r="J483" i="42"/>
  <c r="K483" i="42"/>
  <c r="I484" i="42"/>
  <c r="J484" i="42"/>
  <c r="K484" i="42"/>
  <c r="I485" i="42"/>
  <c r="J485" i="42"/>
  <c r="K485" i="42"/>
  <c r="I486" i="42"/>
  <c r="J486" i="42"/>
  <c r="K486" i="42"/>
  <c r="I487" i="42"/>
  <c r="J487" i="42"/>
  <c r="K487" i="42"/>
  <c r="I488" i="42"/>
  <c r="J488" i="42"/>
  <c r="K488" i="42"/>
  <c r="I489" i="42"/>
  <c r="J489" i="42"/>
  <c r="K489" i="42"/>
  <c r="I490" i="42"/>
  <c r="J490" i="42"/>
  <c r="K490" i="42"/>
  <c r="I491" i="42"/>
  <c r="J491" i="42"/>
  <c r="K491" i="42"/>
  <c r="I492" i="42"/>
  <c r="J492" i="42"/>
  <c r="K492" i="42"/>
  <c r="I493" i="42"/>
  <c r="J493" i="42"/>
  <c r="K493" i="42"/>
  <c r="I494" i="42"/>
  <c r="J494" i="42"/>
  <c r="K494" i="42"/>
  <c r="I495" i="42"/>
  <c r="J495" i="42"/>
  <c r="K495" i="42"/>
  <c r="I496" i="42"/>
  <c r="J496" i="42"/>
  <c r="K496" i="42"/>
  <c r="J853" i="42"/>
  <c r="I856" i="42"/>
  <c r="J700" i="42"/>
  <c r="J860" i="42"/>
  <c r="I853" i="42"/>
  <c r="J856" i="42"/>
  <c r="K700" i="42"/>
  <c r="K860" i="42"/>
  <c r="J553" i="42"/>
  <c r="J555" i="42"/>
  <c r="I507" i="42"/>
  <c r="J706" i="42"/>
  <c r="K509" i="42"/>
  <c r="J558" i="42"/>
  <c r="J610" i="42"/>
  <c r="K510" i="42"/>
  <c r="J560" i="42"/>
  <c r="J561" i="42"/>
  <c r="I714" i="42"/>
  <c r="I613" i="42"/>
  <c r="J614" i="42"/>
  <c r="I715" i="42"/>
  <c r="K563" i="42"/>
  <c r="J513" i="42"/>
  <c r="I564" i="42"/>
  <c r="K718" i="42"/>
  <c r="K566" i="42"/>
  <c r="K515" i="42"/>
  <c r="J721" i="42"/>
  <c r="I620" i="42"/>
  <c r="J725" i="42"/>
  <c r="I622" i="42"/>
  <c r="K623" i="42"/>
  <c r="J727" i="42"/>
  <c r="K729" i="42"/>
  <c r="I731" i="42"/>
  <c r="K733" i="42"/>
  <c r="J698" i="42"/>
  <c r="K857" i="42"/>
  <c r="I702" i="42"/>
  <c r="K698" i="42"/>
  <c r="I858" i="42"/>
  <c r="J702" i="42"/>
  <c r="I703" i="42"/>
  <c r="I606" i="42"/>
  <c r="K507" i="42"/>
  <c r="J705" i="42"/>
  <c r="J608" i="42"/>
  <c r="I609" i="42"/>
  <c r="I611" i="42"/>
  <c r="J711" i="42"/>
  <c r="J713" i="42"/>
  <c r="K714" i="42"/>
  <c r="I511" i="42"/>
  <c r="K613" i="42"/>
  <c r="K715" i="42"/>
  <c r="I615" i="42"/>
  <c r="J717" i="42"/>
  <c r="I616" i="42"/>
  <c r="K564" i="42"/>
  <c r="I719" i="42"/>
  <c r="J720" i="42"/>
  <c r="K620" i="42"/>
  <c r="I723" i="42"/>
  <c r="I621" i="42"/>
  <c r="K622" i="42"/>
  <c r="J730" i="42"/>
  <c r="K731" i="42"/>
  <c r="J854" i="42"/>
  <c r="K858" i="42"/>
  <c r="I505" i="42"/>
  <c r="K702" i="42"/>
  <c r="J862" i="42"/>
  <c r="I554" i="42"/>
  <c r="J703" i="42"/>
  <c r="I556" i="42"/>
  <c r="J606" i="42"/>
  <c r="K705" i="42"/>
  <c r="K608" i="42"/>
  <c r="J609" i="42"/>
  <c r="I508" i="42"/>
  <c r="J611" i="42"/>
  <c r="I710" i="42"/>
  <c r="K711" i="42"/>
  <c r="I712" i="42"/>
  <c r="K713" i="42"/>
  <c r="J511" i="42"/>
  <c r="J615" i="42"/>
  <c r="I512" i="42"/>
  <c r="K717" i="42"/>
  <c r="J616" i="42"/>
  <c r="I565" i="42"/>
  <c r="J719" i="42"/>
  <c r="I514" i="42"/>
  <c r="K720" i="42"/>
  <c r="J723" i="42"/>
  <c r="J621" i="42"/>
  <c r="K730" i="42"/>
  <c r="I732" i="42"/>
  <c r="K854" i="42"/>
  <c r="I859" i="42"/>
  <c r="J505" i="42"/>
  <c r="I861" i="42"/>
  <c r="K862" i="42"/>
  <c r="J554" i="42"/>
  <c r="K703" i="42"/>
  <c r="J556" i="42"/>
  <c r="K606" i="42"/>
  <c r="I707" i="42"/>
  <c r="I557" i="42"/>
  <c r="K609" i="42"/>
  <c r="J508" i="42"/>
  <c r="K611" i="42"/>
  <c r="J710" i="42"/>
  <c r="I559" i="42"/>
  <c r="J712" i="42"/>
  <c r="I612" i="42"/>
  <c r="I562" i="42"/>
  <c r="K511" i="42"/>
  <c r="K615" i="42"/>
  <c r="J512" i="42"/>
  <c r="K616" i="42"/>
  <c r="J565" i="42"/>
  <c r="K719" i="42"/>
  <c r="J514" i="42"/>
  <c r="I619" i="42"/>
  <c r="I722" i="42"/>
  <c r="K723" i="42"/>
  <c r="I516" i="42"/>
  <c r="K621" i="42"/>
  <c r="J732" i="42"/>
  <c r="I700" i="42"/>
  <c r="J858" i="42"/>
  <c r="I854" i="42"/>
  <c r="J506" i="42"/>
  <c r="K701" i="42"/>
  <c r="I699" i="42"/>
  <c r="J857" i="42"/>
  <c r="K855" i="42"/>
  <c r="I698" i="42"/>
  <c r="I506" i="42"/>
  <c r="J701" i="42"/>
  <c r="K859" i="42"/>
  <c r="I857" i="42"/>
  <c r="J855" i="42"/>
  <c r="K853" i="42"/>
  <c r="K505" i="42"/>
  <c r="I701" i="42"/>
  <c r="J859" i="42"/>
  <c r="K856" i="42"/>
  <c r="I855" i="42"/>
  <c r="A2" i="42"/>
  <c r="B5" i="43"/>
  <c r="B1363" i="42"/>
  <c r="A1363" i="42"/>
  <c r="B1362" i="42"/>
  <c r="A1362" i="42"/>
  <c r="B849" i="42"/>
  <c r="B848" i="42"/>
  <c r="A848" i="42"/>
  <c r="B847" i="42"/>
  <c r="A847" i="42"/>
  <c r="B846" i="42"/>
  <c r="A846" i="42"/>
  <c r="B845" i="42"/>
  <c r="A845" i="42"/>
  <c r="B844" i="42"/>
  <c r="A844" i="42"/>
  <c r="B843" i="42"/>
  <c r="A843" i="42"/>
  <c r="B842" i="42"/>
  <c r="A842" i="42"/>
  <c r="B841" i="42"/>
  <c r="A841" i="42"/>
  <c r="B840" i="42"/>
  <c r="A840" i="42"/>
  <c r="B839" i="42"/>
  <c r="A839" i="42"/>
  <c r="B838" i="42"/>
  <c r="A838" i="42"/>
  <c r="B837" i="42"/>
  <c r="A837" i="42"/>
  <c r="B836" i="42"/>
  <c r="A836" i="42"/>
  <c r="B835" i="42"/>
  <c r="A835" i="42"/>
  <c r="B834" i="42"/>
  <c r="A834" i="42"/>
  <c r="B833" i="42"/>
  <c r="A833" i="42"/>
  <c r="B832" i="42"/>
  <c r="A832" i="42"/>
  <c r="B831" i="42"/>
  <c r="A831" i="42"/>
  <c r="B830" i="42"/>
  <c r="A830" i="42"/>
  <c r="B829" i="42"/>
  <c r="A829" i="42"/>
  <c r="B828" i="42"/>
  <c r="A828" i="42"/>
  <c r="B827" i="42"/>
  <c r="A827" i="42"/>
  <c r="B826" i="42"/>
  <c r="A826" i="42"/>
  <c r="B825" i="42"/>
  <c r="A825" i="42"/>
  <c r="B824" i="42"/>
  <c r="A824" i="42"/>
  <c r="B823" i="42"/>
  <c r="A823" i="42"/>
  <c r="B822" i="42"/>
  <c r="A822" i="42"/>
  <c r="B821" i="42"/>
  <c r="A821" i="42"/>
  <c r="B820" i="42"/>
  <c r="A820" i="42"/>
  <c r="B819" i="42"/>
  <c r="A819" i="42"/>
  <c r="B818" i="42"/>
  <c r="A818" i="42"/>
  <c r="B817" i="42"/>
  <c r="A817" i="42"/>
  <c r="B816" i="42"/>
  <c r="A816" i="42"/>
  <c r="B815" i="42"/>
  <c r="A815" i="42"/>
  <c r="B814" i="42"/>
  <c r="A814" i="42"/>
  <c r="B813" i="42"/>
  <c r="A813" i="42"/>
  <c r="B812" i="42"/>
  <c r="A812" i="42"/>
  <c r="B811" i="42"/>
  <c r="A811" i="42"/>
  <c r="B810" i="42"/>
  <c r="A810" i="42"/>
  <c r="B809" i="42"/>
  <c r="A809" i="42"/>
  <c r="B808" i="42"/>
  <c r="A808" i="42"/>
  <c r="B807" i="42"/>
  <c r="A807" i="42"/>
  <c r="B806" i="42"/>
  <c r="A806" i="42"/>
  <c r="B805" i="42"/>
  <c r="A805" i="42"/>
  <c r="B804" i="42"/>
  <c r="A804" i="42"/>
  <c r="B803" i="42"/>
  <c r="A803" i="42"/>
  <c r="B802" i="42"/>
  <c r="A802" i="42"/>
  <c r="B801" i="42"/>
  <c r="A801" i="42"/>
  <c r="B800" i="42"/>
  <c r="A800" i="42"/>
  <c r="B799" i="42"/>
  <c r="A799" i="42"/>
  <c r="B798" i="42"/>
  <c r="A798" i="42"/>
  <c r="B797" i="42"/>
  <c r="A797" i="42"/>
  <c r="B796" i="42"/>
  <c r="A796" i="42"/>
  <c r="B795" i="42"/>
  <c r="A795" i="42"/>
  <c r="B794" i="42"/>
  <c r="A794" i="42"/>
  <c r="B793" i="42"/>
  <c r="A793" i="42"/>
  <c r="B792" i="42"/>
  <c r="A792" i="42"/>
  <c r="B791" i="42"/>
  <c r="A791" i="42"/>
  <c r="B790" i="42"/>
  <c r="A790" i="42"/>
  <c r="B789" i="42"/>
  <c r="A789" i="42"/>
  <c r="B788" i="42"/>
  <c r="A788" i="42"/>
  <c r="B787" i="42"/>
  <c r="A787" i="42"/>
  <c r="B786" i="42"/>
  <c r="A786" i="42"/>
  <c r="B785" i="42"/>
  <c r="A785" i="42"/>
  <c r="B784" i="42"/>
  <c r="A784" i="42"/>
  <c r="B783" i="42"/>
  <c r="A783" i="42"/>
  <c r="B782" i="42"/>
  <c r="A782" i="42"/>
  <c r="B781" i="42"/>
  <c r="A781" i="42"/>
  <c r="B780" i="42"/>
  <c r="A780" i="42"/>
  <c r="B779" i="42"/>
  <c r="A779" i="42"/>
  <c r="B778" i="42"/>
  <c r="A778" i="42"/>
  <c r="B777" i="42"/>
  <c r="A777" i="42"/>
  <c r="B776" i="42"/>
  <c r="A776" i="42"/>
  <c r="B775" i="42"/>
  <c r="A775" i="42"/>
  <c r="B774" i="42"/>
  <c r="A774" i="42"/>
  <c r="B773" i="42"/>
  <c r="A773" i="42"/>
  <c r="B772" i="42"/>
  <c r="A772" i="42"/>
  <c r="B771" i="42"/>
  <c r="A771" i="42"/>
  <c r="B770" i="42"/>
  <c r="A770" i="42"/>
  <c r="B769" i="42"/>
  <c r="A769" i="42"/>
  <c r="B768" i="42"/>
  <c r="A768" i="42"/>
  <c r="B767" i="42"/>
  <c r="A767" i="42"/>
  <c r="B766" i="42"/>
  <c r="A766" i="42"/>
  <c r="B765" i="42"/>
  <c r="A765" i="42"/>
  <c r="B764" i="42"/>
  <c r="A764" i="42"/>
  <c r="B763" i="42"/>
  <c r="A763" i="42"/>
  <c r="B762" i="42"/>
  <c r="A762" i="42"/>
  <c r="B761" i="42"/>
  <c r="A761" i="42"/>
  <c r="B760" i="42"/>
  <c r="A760" i="42"/>
  <c r="B759" i="42"/>
  <c r="A759" i="42"/>
  <c r="B758" i="42"/>
  <c r="A758" i="42"/>
  <c r="B757" i="42"/>
  <c r="A757" i="42"/>
  <c r="B756" i="42"/>
  <c r="A756" i="42"/>
  <c r="B755" i="42"/>
  <c r="A755" i="42"/>
  <c r="B754" i="42"/>
  <c r="A754" i="42"/>
  <c r="B753" i="42"/>
  <c r="A753" i="42"/>
  <c r="B752" i="42"/>
  <c r="A752" i="42"/>
  <c r="B751" i="42"/>
  <c r="A751" i="42"/>
  <c r="B750" i="42"/>
  <c r="A750" i="42"/>
  <c r="B749" i="42"/>
  <c r="A749" i="42"/>
  <c r="B748" i="42"/>
  <c r="A748" i="42"/>
  <c r="B747" i="42"/>
  <c r="A747" i="42"/>
  <c r="B746" i="42"/>
  <c r="A746" i="42"/>
  <c r="B745" i="42"/>
  <c r="A745" i="42"/>
  <c r="B744" i="42"/>
  <c r="A744" i="42"/>
  <c r="B743" i="42"/>
  <c r="A743" i="42"/>
  <c r="B742" i="42"/>
  <c r="A742" i="42"/>
  <c r="B741" i="42"/>
  <c r="A741" i="42"/>
  <c r="B740" i="42"/>
  <c r="A740" i="42"/>
  <c r="B739" i="42"/>
  <c r="A739" i="42"/>
  <c r="B738" i="42"/>
  <c r="A738" i="42"/>
  <c r="B737" i="42"/>
  <c r="A737" i="42"/>
  <c r="B736" i="42"/>
  <c r="A736" i="42"/>
  <c r="B735" i="42"/>
  <c r="A735" i="42"/>
  <c r="B734" i="42"/>
  <c r="A734" i="42"/>
  <c r="B733" i="42"/>
  <c r="A733" i="42"/>
  <c r="B732" i="42"/>
  <c r="A732" i="42"/>
  <c r="B731" i="42"/>
  <c r="A731" i="42"/>
  <c r="B730" i="42"/>
  <c r="A730" i="42"/>
  <c r="B729" i="42"/>
  <c r="A729" i="42"/>
  <c r="B728" i="42"/>
  <c r="A728" i="42"/>
  <c r="B727" i="42"/>
  <c r="A727" i="42"/>
  <c r="B726" i="42"/>
  <c r="A726" i="42"/>
  <c r="B725" i="42"/>
  <c r="A725" i="42"/>
  <c r="B724" i="42"/>
  <c r="A724" i="42"/>
  <c r="B723" i="42"/>
  <c r="A723" i="42"/>
  <c r="B722" i="42"/>
  <c r="A722" i="42"/>
  <c r="B721" i="42"/>
  <c r="A721" i="42"/>
  <c r="B720" i="42"/>
  <c r="A720" i="42"/>
  <c r="B719" i="42"/>
  <c r="A719" i="42"/>
  <c r="B718" i="42"/>
  <c r="A718" i="42"/>
  <c r="B717" i="42"/>
  <c r="A717" i="42"/>
  <c r="B716" i="42"/>
  <c r="A716" i="42"/>
  <c r="B715" i="42"/>
  <c r="A715" i="42"/>
  <c r="B714" i="42"/>
  <c r="A714" i="42"/>
  <c r="B713" i="42"/>
  <c r="A713" i="42"/>
  <c r="B712" i="42"/>
  <c r="A712" i="42"/>
  <c r="B711" i="42"/>
  <c r="A711" i="42"/>
  <c r="B710" i="42"/>
  <c r="A710" i="42"/>
  <c r="B709" i="42"/>
  <c r="A709" i="42"/>
  <c r="B708" i="42"/>
  <c r="A708" i="42"/>
  <c r="B707" i="42"/>
  <c r="A707" i="42"/>
  <c r="B706" i="42"/>
  <c r="A706" i="42"/>
  <c r="B705" i="42"/>
  <c r="A705" i="42"/>
  <c r="B704" i="42"/>
  <c r="A704" i="42"/>
  <c r="B703" i="42"/>
  <c r="A703" i="42"/>
  <c r="B702" i="42"/>
  <c r="A702" i="42"/>
  <c r="B701" i="42"/>
  <c r="A701" i="42"/>
  <c r="B700" i="42"/>
  <c r="A700" i="42"/>
  <c r="B699" i="42"/>
  <c r="A699" i="42"/>
  <c r="B698" i="42"/>
  <c r="A698" i="42"/>
  <c r="B697" i="42"/>
  <c r="A697" i="42"/>
  <c r="B696" i="42"/>
  <c r="A696" i="42"/>
  <c r="B695" i="42"/>
  <c r="A695" i="42"/>
  <c r="B694" i="42"/>
  <c r="A694" i="42"/>
  <c r="B693" i="42"/>
  <c r="A693" i="42"/>
  <c r="B692" i="42"/>
  <c r="A692" i="42"/>
  <c r="B691" i="42"/>
  <c r="A691" i="42"/>
  <c r="B690" i="42"/>
  <c r="A690" i="42"/>
  <c r="B689" i="42"/>
  <c r="A689" i="42"/>
  <c r="B688" i="42"/>
  <c r="A688" i="42"/>
  <c r="B687" i="42"/>
  <c r="A687" i="42"/>
  <c r="B686" i="42"/>
  <c r="A686" i="42"/>
  <c r="B685" i="42"/>
  <c r="A685" i="42"/>
  <c r="B684" i="42"/>
  <c r="A684" i="42"/>
  <c r="B683" i="42"/>
  <c r="A683" i="42"/>
  <c r="B682" i="42"/>
  <c r="A682" i="42"/>
  <c r="B681" i="42"/>
  <c r="A681" i="42"/>
  <c r="B680" i="42"/>
  <c r="A680" i="42"/>
  <c r="B679" i="42"/>
  <c r="A679" i="42"/>
  <c r="B678" i="42"/>
  <c r="A678" i="42"/>
  <c r="B677" i="42"/>
  <c r="A677" i="42"/>
  <c r="B676" i="42"/>
  <c r="A676" i="42"/>
  <c r="B675" i="42"/>
  <c r="A675" i="42"/>
  <c r="B674" i="42"/>
  <c r="A674" i="42"/>
  <c r="B673" i="42"/>
  <c r="A673" i="42"/>
  <c r="B672" i="42"/>
  <c r="A672" i="42"/>
  <c r="B671" i="42"/>
  <c r="A671" i="42"/>
  <c r="B670" i="42"/>
  <c r="A670" i="42"/>
  <c r="B669" i="42"/>
  <c r="A669" i="42"/>
  <c r="B668" i="42"/>
  <c r="A668" i="42"/>
  <c r="B667" i="42"/>
  <c r="A667" i="42"/>
  <c r="B666" i="42"/>
  <c r="A666" i="42"/>
  <c r="B665" i="42"/>
  <c r="A665" i="42"/>
  <c r="B664" i="42"/>
  <c r="A664" i="42"/>
  <c r="B663" i="42"/>
  <c r="A663" i="42"/>
  <c r="B662" i="42"/>
  <c r="A662" i="42"/>
  <c r="B661" i="42"/>
  <c r="A661" i="42"/>
  <c r="B660" i="42"/>
  <c r="A660" i="42"/>
  <c r="B659" i="42"/>
  <c r="A659" i="42"/>
  <c r="B658" i="42"/>
  <c r="A658" i="42"/>
  <c r="B657" i="42"/>
  <c r="A657" i="42"/>
  <c r="B656" i="42"/>
  <c r="A656" i="42"/>
  <c r="B655" i="42"/>
  <c r="A655" i="42"/>
  <c r="B654" i="42"/>
  <c r="A654" i="42"/>
  <c r="B653" i="42"/>
  <c r="A653" i="42"/>
  <c r="B652" i="42"/>
  <c r="A652" i="42"/>
  <c r="B651" i="42"/>
  <c r="A651" i="42"/>
  <c r="B650" i="42"/>
  <c r="A650" i="42"/>
  <c r="B649" i="42"/>
  <c r="A649" i="42"/>
  <c r="B648" i="42"/>
  <c r="A648" i="42"/>
  <c r="B647" i="42"/>
  <c r="A647" i="42"/>
  <c r="B646" i="42"/>
  <c r="A646" i="42"/>
  <c r="B645" i="42"/>
  <c r="A645" i="42"/>
  <c r="B644" i="42"/>
  <c r="A644" i="42"/>
  <c r="B643" i="42"/>
  <c r="A643" i="42"/>
  <c r="B642" i="42"/>
  <c r="A642" i="42"/>
  <c r="B641" i="42"/>
  <c r="A641" i="42"/>
  <c r="B640" i="42"/>
  <c r="A640" i="42"/>
  <c r="B639" i="42"/>
  <c r="A639" i="42"/>
  <c r="B638" i="42"/>
  <c r="A638" i="42"/>
  <c r="B637" i="42"/>
  <c r="A637" i="42"/>
  <c r="B636" i="42"/>
  <c r="A636" i="42"/>
  <c r="B635" i="42"/>
  <c r="A635" i="42"/>
  <c r="B634" i="42"/>
  <c r="A634" i="42"/>
  <c r="B633" i="42"/>
  <c r="A633" i="42"/>
  <c r="B632" i="42"/>
  <c r="A632" i="42"/>
  <c r="B631" i="42"/>
  <c r="A631" i="42"/>
  <c r="B630" i="42"/>
  <c r="A630" i="42"/>
  <c r="B629" i="42"/>
  <c r="A629" i="42"/>
  <c r="B628" i="42"/>
  <c r="A628" i="42"/>
  <c r="B627" i="42"/>
  <c r="A627" i="42"/>
  <c r="B626" i="42"/>
  <c r="A626" i="42"/>
  <c r="B625" i="42"/>
  <c r="A625" i="42"/>
  <c r="B624" i="42"/>
  <c r="A624" i="42"/>
  <c r="B623" i="42"/>
  <c r="A623" i="42"/>
  <c r="B622" i="42"/>
  <c r="A622" i="42"/>
  <c r="B621" i="42"/>
  <c r="A621" i="42"/>
  <c r="B620" i="42"/>
  <c r="A620" i="42"/>
  <c r="B619" i="42"/>
  <c r="A619" i="42"/>
  <c r="B618" i="42"/>
  <c r="A618" i="42"/>
  <c r="B617" i="42"/>
  <c r="A617" i="42"/>
  <c r="B616" i="42"/>
  <c r="A616" i="42"/>
  <c r="B615" i="42"/>
  <c r="A615" i="42"/>
  <c r="B614" i="42"/>
  <c r="A614" i="42"/>
  <c r="B613" i="42"/>
  <c r="A613" i="42"/>
  <c r="B612" i="42"/>
  <c r="A612" i="42"/>
  <c r="B611" i="42"/>
  <c r="A611" i="42"/>
  <c r="B610" i="42"/>
  <c r="A610" i="42"/>
  <c r="B609" i="42"/>
  <c r="A609" i="42"/>
  <c r="B608" i="42"/>
  <c r="A608" i="42"/>
  <c r="B607" i="42"/>
  <c r="A607" i="42"/>
  <c r="B606" i="42"/>
  <c r="A606" i="42"/>
  <c r="B605" i="42"/>
  <c r="A605" i="42"/>
  <c r="B604" i="42"/>
  <c r="A604" i="42"/>
  <c r="B603" i="42"/>
  <c r="A603" i="42"/>
  <c r="B602" i="42"/>
  <c r="A602" i="42"/>
  <c r="B601" i="42"/>
  <c r="A601" i="42"/>
  <c r="B600" i="42"/>
  <c r="A600" i="42"/>
  <c r="B599" i="42"/>
  <c r="A599" i="42"/>
  <c r="B598" i="42"/>
  <c r="A598" i="42"/>
  <c r="B597" i="42"/>
  <c r="A597" i="42"/>
  <c r="B596" i="42"/>
  <c r="A596" i="42"/>
  <c r="B595" i="42"/>
  <c r="A595" i="42"/>
  <c r="B594" i="42"/>
  <c r="A594" i="42"/>
  <c r="B593" i="42"/>
  <c r="A593" i="42"/>
  <c r="B592" i="42"/>
  <c r="A592" i="42"/>
  <c r="B591" i="42"/>
  <c r="A591" i="42"/>
  <c r="B590" i="42"/>
  <c r="A590" i="42"/>
  <c r="B589" i="42"/>
  <c r="A589" i="42"/>
  <c r="B588" i="42"/>
  <c r="A588" i="42"/>
  <c r="B587" i="42"/>
  <c r="A587" i="42"/>
  <c r="B586" i="42"/>
  <c r="A586" i="42"/>
  <c r="B585" i="42"/>
  <c r="A585" i="42"/>
  <c r="B584" i="42"/>
  <c r="A584" i="42"/>
  <c r="B583" i="42"/>
  <c r="A583" i="42"/>
  <c r="B582" i="42"/>
  <c r="A582" i="42"/>
  <c r="B581" i="42"/>
  <c r="A581" i="42"/>
  <c r="B580" i="42"/>
  <c r="A580" i="42"/>
  <c r="B579" i="42"/>
  <c r="A579" i="42"/>
  <c r="B578" i="42"/>
  <c r="A578" i="42"/>
  <c r="B577" i="42"/>
  <c r="A577" i="42"/>
  <c r="B576" i="42"/>
  <c r="A576" i="42"/>
  <c r="B575" i="42"/>
  <c r="A575" i="42"/>
  <c r="B574" i="42"/>
  <c r="A574" i="42"/>
  <c r="B573" i="42"/>
  <c r="A573" i="42"/>
  <c r="B572" i="42"/>
  <c r="A572" i="42"/>
  <c r="B571" i="42"/>
  <c r="A571" i="42"/>
  <c r="B570" i="42"/>
  <c r="A570" i="42"/>
  <c r="B569" i="42"/>
  <c r="A569" i="42"/>
  <c r="B568" i="42"/>
  <c r="A568" i="42"/>
  <c r="B567" i="42"/>
  <c r="A567" i="42"/>
  <c r="B566" i="42"/>
  <c r="A566" i="42"/>
  <c r="B565" i="42"/>
  <c r="A565" i="42"/>
  <c r="B564" i="42"/>
  <c r="A564" i="42"/>
  <c r="B563" i="42"/>
  <c r="A563" i="42"/>
  <c r="B562" i="42"/>
  <c r="A562" i="42"/>
  <c r="B561" i="42"/>
  <c r="A561" i="42"/>
  <c r="B560" i="42"/>
  <c r="A560" i="42"/>
  <c r="B559" i="42"/>
  <c r="A559" i="42"/>
  <c r="B558" i="42"/>
  <c r="A558" i="42"/>
  <c r="B557" i="42"/>
  <c r="A557" i="42"/>
  <c r="B556" i="42"/>
  <c r="A556" i="42"/>
  <c r="B555" i="42"/>
  <c r="A555" i="42"/>
  <c r="B554" i="42"/>
  <c r="A554" i="42"/>
  <c r="B553" i="42"/>
  <c r="A553" i="42"/>
  <c r="B552" i="42"/>
  <c r="A552" i="42"/>
  <c r="B551" i="42"/>
  <c r="A551" i="42"/>
  <c r="B550" i="42"/>
  <c r="A550" i="42"/>
  <c r="B549" i="42"/>
  <c r="A549" i="42"/>
  <c r="B548" i="42"/>
  <c r="A548" i="42"/>
  <c r="B547" i="42"/>
  <c r="A547" i="42"/>
  <c r="B546" i="42"/>
  <c r="A546" i="42"/>
  <c r="B545" i="42"/>
  <c r="A545" i="42"/>
  <c r="B544" i="42"/>
  <c r="A544" i="42"/>
  <c r="B543" i="42"/>
  <c r="A543" i="42"/>
  <c r="B542" i="42"/>
  <c r="A542" i="42"/>
  <c r="B541" i="42"/>
  <c r="A541" i="42"/>
  <c r="B540" i="42"/>
  <c r="A540" i="42"/>
  <c r="B539" i="42"/>
  <c r="A539" i="42"/>
  <c r="B538" i="42"/>
  <c r="A538" i="42"/>
  <c r="B537" i="42"/>
  <c r="A537" i="42"/>
  <c r="B536" i="42"/>
  <c r="A536" i="42"/>
  <c r="B535" i="42"/>
  <c r="A535" i="42"/>
  <c r="B534" i="42"/>
  <c r="A534" i="42"/>
  <c r="B533" i="42"/>
  <c r="A533" i="42"/>
  <c r="B532" i="42"/>
  <c r="A532" i="42"/>
  <c r="B531" i="42"/>
  <c r="A531" i="42"/>
  <c r="B530" i="42"/>
  <c r="A530" i="42"/>
  <c r="B529" i="42"/>
  <c r="A529" i="42"/>
  <c r="B528" i="42"/>
  <c r="A528" i="42"/>
  <c r="B527" i="42"/>
  <c r="A527" i="42"/>
  <c r="B526" i="42"/>
  <c r="A526" i="42"/>
  <c r="B525" i="42"/>
  <c r="A525" i="42"/>
  <c r="B524" i="42"/>
  <c r="A524" i="42"/>
  <c r="B523" i="42"/>
  <c r="A523" i="42"/>
  <c r="B522" i="42"/>
  <c r="A522" i="42"/>
  <c r="B521" i="42"/>
  <c r="A521" i="42"/>
  <c r="B520" i="42"/>
  <c r="A520" i="42"/>
  <c r="B519" i="42"/>
  <c r="A519" i="42"/>
  <c r="B518" i="42"/>
  <c r="A518" i="42"/>
  <c r="B517" i="42"/>
  <c r="A517" i="42"/>
  <c r="B516" i="42"/>
  <c r="A516" i="42"/>
  <c r="B515" i="42"/>
  <c r="A515" i="42"/>
  <c r="B514" i="42"/>
  <c r="A514" i="42"/>
  <c r="B513" i="42"/>
  <c r="A513" i="42"/>
  <c r="B512" i="42"/>
  <c r="A512" i="42"/>
  <c r="B511" i="42"/>
  <c r="A511" i="42"/>
  <c r="B510" i="42"/>
  <c r="A510" i="42"/>
  <c r="B509" i="42"/>
  <c r="A509" i="42"/>
  <c r="B508" i="42"/>
  <c r="A508" i="42"/>
  <c r="B507" i="42"/>
  <c r="A507" i="42"/>
  <c r="B506" i="42"/>
  <c r="A506" i="42"/>
  <c r="B505" i="42"/>
  <c r="A505" i="42"/>
  <c r="B504" i="42"/>
  <c r="A504" i="42"/>
  <c r="B503" i="42"/>
  <c r="A503" i="42"/>
  <c r="B502" i="42"/>
  <c r="A502" i="42"/>
  <c r="B501" i="42"/>
  <c r="A501" i="42"/>
  <c r="B500" i="42"/>
  <c r="A500" i="42"/>
  <c r="B499" i="42"/>
  <c r="A499" i="42"/>
  <c r="B498" i="42"/>
  <c r="A498" i="42"/>
  <c r="B497" i="42"/>
  <c r="A497" i="42"/>
  <c r="B496" i="42"/>
  <c r="A496" i="42"/>
  <c r="B495" i="42"/>
  <c r="A495" i="42"/>
  <c r="B494" i="42"/>
  <c r="A494" i="42"/>
  <c r="B493" i="42"/>
  <c r="A493" i="42"/>
  <c r="B492" i="42"/>
  <c r="A492" i="42"/>
  <c r="B491" i="42"/>
  <c r="A491" i="42"/>
  <c r="B490" i="42"/>
  <c r="A490" i="42"/>
  <c r="B489" i="42"/>
  <c r="A489" i="42"/>
  <c r="B488" i="42"/>
  <c r="A488" i="42"/>
  <c r="B487" i="42"/>
  <c r="A487" i="42"/>
  <c r="B486" i="42"/>
  <c r="A486" i="42"/>
  <c r="B485" i="42"/>
  <c r="A485" i="42"/>
  <c r="B484" i="42"/>
  <c r="A484" i="42"/>
  <c r="B483" i="42"/>
  <c r="A483" i="42"/>
  <c r="B482" i="42"/>
  <c r="A482" i="42"/>
  <c r="B481" i="42"/>
  <c r="A481" i="42"/>
  <c r="B480" i="42"/>
  <c r="A480" i="42"/>
  <c r="B479" i="42"/>
  <c r="A479" i="42"/>
  <c r="B478" i="42"/>
  <c r="A478" i="42"/>
  <c r="B477" i="42"/>
  <c r="A477" i="42"/>
  <c r="B476" i="42"/>
  <c r="A476" i="42"/>
  <c r="B475" i="42"/>
  <c r="A475" i="42"/>
  <c r="B474" i="42"/>
  <c r="A474" i="42"/>
  <c r="B473" i="42"/>
  <c r="A473" i="42"/>
  <c r="B472" i="42"/>
  <c r="A472" i="42"/>
  <c r="B471" i="42"/>
  <c r="A471" i="42"/>
  <c r="B470" i="42"/>
  <c r="A470" i="42"/>
  <c r="B469" i="42"/>
  <c r="A469" i="42"/>
  <c r="B468" i="42"/>
  <c r="A468" i="42"/>
  <c r="B467" i="42"/>
  <c r="A467" i="42"/>
  <c r="B466" i="42"/>
  <c r="A466" i="42"/>
  <c r="B465" i="42"/>
  <c r="A465" i="42"/>
  <c r="B464" i="42"/>
  <c r="A464" i="42"/>
  <c r="B463" i="42"/>
  <c r="A463" i="42"/>
  <c r="B462" i="42"/>
  <c r="A462" i="42"/>
  <c r="B461" i="42"/>
  <c r="A461" i="42"/>
  <c r="B460" i="42"/>
  <c r="A460" i="42"/>
  <c r="B459" i="42"/>
  <c r="A459" i="42"/>
  <c r="B458" i="42"/>
  <c r="A458" i="42"/>
  <c r="B457" i="42"/>
  <c r="A457" i="42"/>
  <c r="B456" i="42"/>
  <c r="A456" i="42"/>
  <c r="B455" i="42"/>
  <c r="A455" i="42"/>
  <c r="B454" i="42"/>
  <c r="A454" i="42"/>
  <c r="B453" i="42"/>
  <c r="A453" i="42"/>
  <c r="B452" i="42"/>
  <c r="A452" i="42"/>
  <c r="B451" i="42"/>
  <c r="A451" i="42"/>
  <c r="B450" i="42"/>
  <c r="A450" i="42"/>
  <c r="B449" i="42"/>
  <c r="A449" i="42"/>
  <c r="B448" i="42"/>
  <c r="A448" i="42"/>
  <c r="B447" i="42"/>
  <c r="A447" i="42"/>
  <c r="B446" i="42"/>
  <c r="A446" i="42"/>
  <c r="B445" i="42"/>
  <c r="A445" i="42"/>
  <c r="B444" i="42"/>
  <c r="A444" i="42"/>
  <c r="B443" i="42"/>
  <c r="A443" i="42"/>
  <c r="B442" i="42"/>
  <c r="A442" i="42"/>
  <c r="B441" i="42"/>
  <c r="A441" i="42"/>
  <c r="B440" i="42"/>
  <c r="A440" i="42"/>
  <c r="B439" i="42"/>
  <c r="A439" i="42"/>
  <c r="B438" i="42"/>
  <c r="A438" i="42"/>
  <c r="B437" i="42"/>
  <c r="A437" i="42"/>
  <c r="B436" i="42"/>
  <c r="A436" i="42"/>
  <c r="B435" i="42"/>
  <c r="A435" i="42"/>
  <c r="B434" i="42"/>
  <c r="A434" i="42"/>
  <c r="B433" i="42"/>
  <c r="A433" i="42"/>
  <c r="B432" i="42"/>
  <c r="A432" i="42"/>
  <c r="B431" i="42"/>
  <c r="A431" i="42"/>
  <c r="B430" i="42"/>
  <c r="A430" i="42"/>
  <c r="B429" i="42"/>
  <c r="A429" i="42"/>
  <c r="B428" i="42"/>
  <c r="A428" i="42"/>
  <c r="B427" i="42"/>
  <c r="A427" i="42"/>
  <c r="B426" i="42"/>
  <c r="A426" i="42"/>
  <c r="B425" i="42"/>
  <c r="A425" i="42"/>
  <c r="B424" i="42"/>
  <c r="A424" i="42"/>
  <c r="B423" i="42"/>
  <c r="A423" i="42"/>
  <c r="B422" i="42"/>
  <c r="A422" i="42"/>
  <c r="B421" i="42"/>
  <c r="A421" i="42"/>
  <c r="B420" i="42"/>
  <c r="A420" i="42"/>
  <c r="B419" i="42"/>
  <c r="A419" i="42"/>
  <c r="B418" i="42"/>
  <c r="A418" i="42"/>
  <c r="B417" i="42"/>
  <c r="A417" i="42"/>
  <c r="B416" i="42"/>
  <c r="A416" i="42"/>
  <c r="B415" i="42"/>
  <c r="A415" i="42"/>
  <c r="B414" i="42"/>
  <c r="A414" i="42"/>
  <c r="B413" i="42"/>
  <c r="A413" i="42"/>
  <c r="B412" i="42"/>
  <c r="A412" i="42"/>
  <c r="B411" i="42"/>
  <c r="A411" i="42"/>
  <c r="B410" i="42"/>
  <c r="A410" i="42"/>
  <c r="B409" i="42"/>
  <c r="A409" i="42"/>
  <c r="B408" i="42"/>
  <c r="A408" i="42"/>
  <c r="B407" i="42"/>
  <c r="A407" i="42"/>
  <c r="B406" i="42"/>
  <c r="A406" i="42"/>
  <c r="B405" i="42"/>
  <c r="A405" i="42"/>
  <c r="B404" i="42"/>
  <c r="A404" i="42"/>
  <c r="B403" i="42"/>
  <c r="A403" i="42"/>
  <c r="B402" i="42"/>
  <c r="A402" i="42"/>
  <c r="B401" i="42"/>
  <c r="A401" i="42"/>
  <c r="B400" i="42"/>
  <c r="A400" i="42"/>
  <c r="B399" i="42"/>
  <c r="A399" i="42"/>
  <c r="B398" i="42"/>
  <c r="A398" i="42"/>
  <c r="B397" i="42"/>
  <c r="A397" i="42"/>
  <c r="B396" i="42"/>
  <c r="A396" i="42"/>
  <c r="B395" i="42"/>
  <c r="A395" i="42"/>
  <c r="B394" i="42"/>
  <c r="A394" i="42"/>
  <c r="B393" i="42"/>
  <c r="A393" i="42"/>
  <c r="B392" i="42"/>
  <c r="A392" i="42"/>
  <c r="B391" i="42"/>
  <c r="A391" i="42"/>
  <c r="B390" i="42"/>
  <c r="A390" i="42"/>
  <c r="B389" i="42"/>
  <c r="A389" i="42"/>
  <c r="B388" i="42"/>
  <c r="A388" i="42"/>
  <c r="B387" i="42"/>
  <c r="A387" i="42"/>
  <c r="B386" i="42"/>
  <c r="A386" i="42"/>
  <c r="B385" i="42"/>
  <c r="A385" i="42"/>
  <c r="B384" i="42"/>
  <c r="A384" i="42"/>
  <c r="B383" i="42"/>
  <c r="A383" i="42"/>
  <c r="B382" i="42"/>
  <c r="A382" i="42"/>
  <c r="B381" i="42"/>
  <c r="A381" i="42"/>
  <c r="B380" i="42"/>
  <c r="A380" i="42"/>
  <c r="B379" i="42"/>
  <c r="A379" i="42"/>
  <c r="B378" i="42"/>
  <c r="A378" i="42"/>
  <c r="B377" i="42"/>
  <c r="A377" i="42"/>
  <c r="B376" i="42"/>
  <c r="A376" i="42"/>
  <c r="B375" i="42"/>
  <c r="A375" i="42"/>
  <c r="B374" i="42"/>
  <c r="A374" i="42"/>
  <c r="B373" i="42"/>
  <c r="A373" i="42"/>
  <c r="B372" i="42"/>
  <c r="A372" i="42"/>
  <c r="B371" i="42"/>
  <c r="A371" i="42"/>
  <c r="B370" i="42"/>
  <c r="A370" i="42"/>
  <c r="B369" i="42"/>
  <c r="A369" i="42"/>
  <c r="B368" i="42"/>
  <c r="A368" i="42"/>
  <c r="B367" i="42"/>
  <c r="A367" i="42"/>
  <c r="B366" i="42"/>
  <c r="A366" i="42"/>
  <c r="B365" i="42"/>
  <c r="A365" i="42"/>
  <c r="B364" i="42"/>
  <c r="A364" i="42"/>
  <c r="B363" i="42"/>
  <c r="A363" i="42"/>
  <c r="B362" i="42"/>
  <c r="A362" i="42"/>
  <c r="B361" i="42"/>
  <c r="A361" i="42"/>
  <c r="B360" i="42"/>
  <c r="A360" i="42"/>
  <c r="B359" i="42"/>
  <c r="A359" i="42"/>
  <c r="B358" i="42"/>
  <c r="A358" i="42"/>
  <c r="B357" i="42"/>
  <c r="A357" i="42"/>
  <c r="B356" i="42"/>
  <c r="A356" i="42"/>
  <c r="B355" i="42"/>
  <c r="A355" i="42"/>
  <c r="B354" i="42"/>
  <c r="A354" i="42"/>
  <c r="B353" i="42"/>
  <c r="A353" i="42"/>
  <c r="B352" i="42"/>
  <c r="A352" i="42"/>
  <c r="B351" i="42"/>
  <c r="A351" i="42"/>
  <c r="B350" i="42"/>
  <c r="A350" i="42"/>
  <c r="B349" i="42"/>
  <c r="A349" i="42"/>
  <c r="B348" i="42"/>
  <c r="A348" i="42"/>
  <c r="B347" i="42"/>
  <c r="A347" i="42"/>
  <c r="B346" i="42"/>
  <c r="A346" i="42"/>
  <c r="B345" i="42"/>
  <c r="A345" i="42"/>
  <c r="B344" i="42"/>
  <c r="A344" i="42"/>
  <c r="B343" i="42"/>
  <c r="A343" i="42"/>
  <c r="B342" i="42"/>
  <c r="A342" i="42"/>
  <c r="B341" i="42"/>
  <c r="A341" i="42"/>
  <c r="B340" i="42"/>
  <c r="A340" i="42"/>
  <c r="B339" i="42"/>
  <c r="A339" i="42"/>
  <c r="B338" i="42"/>
  <c r="A338" i="42"/>
  <c r="B337" i="42"/>
  <c r="A337" i="42"/>
  <c r="B336" i="42"/>
  <c r="A336" i="42"/>
  <c r="B335" i="42"/>
  <c r="A335" i="42"/>
  <c r="B334" i="42"/>
  <c r="A334" i="42"/>
  <c r="B333" i="42"/>
  <c r="A333" i="42"/>
  <c r="B332" i="42"/>
  <c r="A332" i="42"/>
  <c r="B331" i="42"/>
  <c r="A331" i="42"/>
  <c r="B330" i="42"/>
  <c r="A330" i="42"/>
  <c r="B329" i="42"/>
  <c r="A329" i="42"/>
  <c r="B328" i="42"/>
  <c r="A328" i="42"/>
  <c r="B327" i="42"/>
  <c r="A327" i="42"/>
  <c r="B326" i="42"/>
  <c r="A326" i="42"/>
  <c r="B325" i="42"/>
  <c r="A325" i="42"/>
  <c r="B324" i="42"/>
  <c r="A324" i="42"/>
  <c r="B323" i="42"/>
  <c r="A323" i="42"/>
  <c r="B322" i="42"/>
  <c r="A322" i="42"/>
  <c r="B321" i="42"/>
  <c r="A321" i="42"/>
  <c r="B320" i="42"/>
  <c r="A320" i="42"/>
  <c r="B319" i="42"/>
  <c r="A319" i="42"/>
  <c r="B318" i="42"/>
  <c r="A318" i="42"/>
  <c r="B317" i="42"/>
  <c r="A317" i="42"/>
  <c r="B316" i="42"/>
  <c r="A316" i="42"/>
  <c r="B315" i="42"/>
  <c r="A315" i="42"/>
  <c r="B314" i="42"/>
  <c r="A314" i="42"/>
  <c r="B313" i="42"/>
  <c r="A313" i="42"/>
  <c r="B312" i="42"/>
  <c r="A312" i="42"/>
  <c r="B311" i="42"/>
  <c r="A311" i="42"/>
  <c r="B310" i="42"/>
  <c r="A310" i="42"/>
  <c r="B309" i="42"/>
  <c r="A309" i="42"/>
  <c r="B308" i="42"/>
  <c r="A308" i="42"/>
  <c r="B307" i="42"/>
  <c r="A307" i="42"/>
  <c r="B306" i="42"/>
  <c r="A306" i="42"/>
  <c r="B305" i="42"/>
  <c r="A305" i="42"/>
  <c r="B304" i="42"/>
  <c r="A304" i="42"/>
  <c r="B303" i="42"/>
  <c r="A303" i="42"/>
  <c r="B302" i="42"/>
  <c r="A302" i="42"/>
  <c r="B301" i="42"/>
  <c r="A301" i="42"/>
  <c r="B300" i="42"/>
  <c r="A300" i="42"/>
  <c r="B299" i="42"/>
  <c r="A299" i="42"/>
  <c r="B298" i="42"/>
  <c r="A298" i="42"/>
  <c r="B297" i="42"/>
  <c r="A297" i="42"/>
  <c r="B296" i="42"/>
  <c r="A296" i="42"/>
  <c r="B295" i="42"/>
  <c r="A295" i="42"/>
  <c r="B294" i="42"/>
  <c r="A294" i="42"/>
  <c r="B293" i="42"/>
  <c r="A293" i="42"/>
  <c r="B292" i="42"/>
  <c r="A292" i="42"/>
  <c r="B291" i="42"/>
  <c r="A291" i="42"/>
  <c r="B290" i="42"/>
  <c r="A290" i="42"/>
  <c r="B289" i="42"/>
  <c r="A289" i="42"/>
  <c r="B288" i="42"/>
  <c r="A288" i="42"/>
  <c r="B287" i="42"/>
  <c r="A287" i="42"/>
  <c r="B286" i="42"/>
  <c r="A286" i="42"/>
  <c r="B285" i="42"/>
  <c r="A285" i="42"/>
  <c r="B284" i="42"/>
  <c r="A284" i="42"/>
  <c r="B283" i="42"/>
  <c r="A283" i="42"/>
  <c r="B282" i="42"/>
  <c r="A282" i="42"/>
  <c r="B281" i="42"/>
  <c r="A281" i="42"/>
  <c r="B280" i="42"/>
  <c r="A280" i="42"/>
  <c r="B279" i="42"/>
  <c r="A279" i="42"/>
  <c r="B278" i="42"/>
  <c r="A278" i="42"/>
  <c r="B277" i="42"/>
  <c r="A277" i="42"/>
  <c r="B276" i="42"/>
  <c r="A276" i="42"/>
  <c r="B275" i="42"/>
  <c r="A275" i="42"/>
  <c r="B274" i="42"/>
  <c r="A274" i="42"/>
  <c r="B273" i="42"/>
  <c r="A273" i="42"/>
  <c r="B272" i="42"/>
  <c r="A272" i="42"/>
  <c r="B271" i="42"/>
  <c r="A271" i="42"/>
  <c r="B270" i="42"/>
  <c r="A270" i="42"/>
  <c r="B269" i="42"/>
  <c r="A269" i="42"/>
  <c r="B268" i="42"/>
  <c r="A268" i="42"/>
  <c r="B267" i="42"/>
  <c r="A267" i="42"/>
  <c r="B266" i="42"/>
  <c r="A266" i="42"/>
  <c r="B265" i="42"/>
  <c r="A265" i="42"/>
  <c r="B264" i="42"/>
  <c r="A264" i="42"/>
  <c r="B263" i="42"/>
  <c r="A263" i="42"/>
  <c r="B262" i="42"/>
  <c r="A262" i="42"/>
  <c r="B261" i="42"/>
  <c r="A261" i="42"/>
  <c r="B260" i="42"/>
  <c r="A260" i="42"/>
  <c r="B259" i="42"/>
  <c r="A259" i="42"/>
  <c r="B258" i="42"/>
  <c r="A258" i="42"/>
  <c r="B257" i="42"/>
  <c r="A257" i="42"/>
  <c r="B256" i="42"/>
  <c r="A256" i="42"/>
  <c r="B255" i="42"/>
  <c r="A255" i="42"/>
  <c r="B254" i="42"/>
  <c r="A254" i="42"/>
  <c r="B253" i="42"/>
  <c r="A253" i="42"/>
  <c r="B252" i="42"/>
  <c r="A252" i="42"/>
  <c r="B251" i="42"/>
  <c r="A251" i="42"/>
  <c r="B250" i="42"/>
  <c r="A250" i="42"/>
  <c r="B249" i="42"/>
  <c r="A249" i="42"/>
  <c r="B248" i="42"/>
  <c r="A248" i="42"/>
  <c r="B247" i="42"/>
  <c r="A247" i="42"/>
  <c r="B246" i="42"/>
  <c r="A246" i="42"/>
  <c r="B245" i="42"/>
  <c r="A245" i="42"/>
  <c r="B244" i="42"/>
  <c r="A244" i="42"/>
  <c r="B243" i="42"/>
  <c r="A243" i="42"/>
  <c r="B242" i="42"/>
  <c r="A242" i="42"/>
  <c r="B241" i="42"/>
  <c r="A241" i="42"/>
  <c r="B240" i="42"/>
  <c r="A240" i="42"/>
  <c r="B239" i="42"/>
  <c r="A239" i="42"/>
  <c r="B238" i="42"/>
  <c r="A238" i="42"/>
  <c r="B237" i="42"/>
  <c r="A237" i="42"/>
  <c r="B236" i="42"/>
  <c r="A236" i="42"/>
  <c r="B235" i="42"/>
  <c r="A235" i="42"/>
  <c r="B234" i="42"/>
  <c r="A234" i="42"/>
  <c r="B233" i="42"/>
  <c r="A233" i="42"/>
  <c r="B232" i="42"/>
  <c r="A232" i="42"/>
  <c r="B231" i="42"/>
  <c r="A231" i="42"/>
  <c r="B230" i="42"/>
  <c r="A230" i="42"/>
  <c r="B229" i="42"/>
  <c r="A229" i="42"/>
  <c r="B228" i="42"/>
  <c r="A228" i="42"/>
  <c r="B227" i="42"/>
  <c r="A227" i="42"/>
  <c r="B226" i="42"/>
  <c r="A226" i="42"/>
  <c r="B225" i="42"/>
  <c r="A225" i="42"/>
  <c r="B224" i="42"/>
  <c r="A224" i="42"/>
  <c r="B223" i="42"/>
  <c r="A223" i="42"/>
  <c r="B222" i="42"/>
  <c r="A222" i="42"/>
  <c r="B221" i="42"/>
  <c r="A221" i="42"/>
  <c r="B220" i="42"/>
  <c r="A220" i="42"/>
  <c r="B219" i="42"/>
  <c r="A219" i="42"/>
  <c r="B218" i="42"/>
  <c r="A218" i="42"/>
  <c r="B217" i="42"/>
  <c r="A217" i="42"/>
  <c r="B216" i="42"/>
  <c r="A216" i="42"/>
  <c r="B215" i="42"/>
  <c r="A215" i="42"/>
  <c r="B214" i="42"/>
  <c r="A214" i="42"/>
  <c r="B213" i="42"/>
  <c r="A213" i="42"/>
  <c r="B212" i="42"/>
  <c r="A212" i="42"/>
  <c r="B211" i="42"/>
  <c r="A211" i="42"/>
  <c r="B210" i="42"/>
  <c r="A210" i="42"/>
  <c r="B209" i="42"/>
  <c r="A209" i="42"/>
  <c r="B208" i="42"/>
  <c r="A208" i="42"/>
  <c r="B207" i="42"/>
  <c r="A207" i="42"/>
  <c r="B206" i="42"/>
  <c r="A206" i="42"/>
  <c r="B205" i="42"/>
  <c r="A205" i="42"/>
  <c r="B204" i="42"/>
  <c r="A204" i="42"/>
  <c r="B203" i="42"/>
  <c r="A203" i="42"/>
  <c r="B202" i="42"/>
  <c r="A202" i="42"/>
  <c r="B201" i="42"/>
  <c r="A201" i="42"/>
  <c r="B200" i="42"/>
  <c r="A200" i="42"/>
  <c r="B199" i="42"/>
  <c r="A199" i="42"/>
  <c r="B198" i="42"/>
  <c r="A198" i="42"/>
  <c r="B197" i="42"/>
  <c r="A197" i="42"/>
  <c r="B196" i="42"/>
  <c r="A196" i="42"/>
  <c r="B195" i="42"/>
  <c r="A195" i="42"/>
  <c r="B194" i="42"/>
  <c r="A194" i="42"/>
  <c r="B193" i="42"/>
  <c r="A193" i="42"/>
  <c r="B192" i="42"/>
  <c r="A192" i="42"/>
  <c r="B191" i="42"/>
  <c r="A191" i="42"/>
  <c r="B190" i="42"/>
  <c r="A190" i="42"/>
  <c r="B189" i="42"/>
  <c r="A189" i="42"/>
  <c r="B188" i="42"/>
  <c r="A188" i="42"/>
  <c r="B187" i="42"/>
  <c r="A187" i="42"/>
  <c r="B186" i="42"/>
  <c r="A186" i="42"/>
  <c r="B185" i="42"/>
  <c r="A185" i="42"/>
  <c r="B184" i="42"/>
  <c r="A184" i="42"/>
  <c r="B183" i="42"/>
  <c r="A183" i="42"/>
  <c r="B182" i="42"/>
  <c r="A182" i="42"/>
  <c r="B181" i="42"/>
  <c r="A181" i="42"/>
  <c r="B180" i="42"/>
  <c r="A180" i="42"/>
  <c r="B179" i="42"/>
  <c r="A179" i="42"/>
  <c r="B178" i="42"/>
  <c r="A178" i="42"/>
  <c r="B177" i="42"/>
  <c r="A177" i="42"/>
  <c r="B176" i="42"/>
  <c r="A176" i="42"/>
  <c r="B175" i="42"/>
  <c r="A175" i="42"/>
  <c r="B174" i="42"/>
  <c r="A174" i="42"/>
  <c r="B173" i="42"/>
  <c r="A173" i="42"/>
  <c r="B172" i="42"/>
  <c r="A172" i="42"/>
  <c r="B171" i="42"/>
  <c r="A171" i="42"/>
  <c r="B170" i="42"/>
  <c r="A170" i="42"/>
  <c r="B169" i="42"/>
  <c r="A169" i="42"/>
  <c r="B168" i="42"/>
  <c r="A168" i="42"/>
  <c r="B167" i="42"/>
  <c r="A167" i="42"/>
  <c r="B166" i="42"/>
  <c r="A166" i="42"/>
  <c r="B165" i="42"/>
  <c r="A165" i="42"/>
  <c r="B164" i="42"/>
  <c r="A164" i="42"/>
  <c r="B163" i="42"/>
  <c r="A163" i="42"/>
  <c r="B162" i="42"/>
  <c r="A162" i="42"/>
  <c r="B161" i="42"/>
  <c r="A161" i="42"/>
  <c r="B160" i="42"/>
  <c r="A160" i="42"/>
  <c r="B159" i="42"/>
  <c r="A159" i="42"/>
  <c r="B158" i="42"/>
  <c r="A158" i="42"/>
  <c r="B157" i="42"/>
  <c r="A157" i="42"/>
  <c r="B156" i="42"/>
  <c r="A156" i="42"/>
  <c r="B155" i="42"/>
  <c r="A155" i="42"/>
  <c r="B154" i="42"/>
  <c r="A154" i="42"/>
  <c r="B153" i="42"/>
  <c r="A153" i="42"/>
  <c r="B152" i="42"/>
  <c r="A152" i="42"/>
  <c r="B151" i="42"/>
  <c r="A151" i="42"/>
  <c r="B150" i="42"/>
  <c r="A150" i="42"/>
  <c r="B149" i="42"/>
  <c r="A149" i="42"/>
  <c r="B148" i="42"/>
  <c r="A148" i="42"/>
  <c r="B147" i="42"/>
  <c r="A147" i="42"/>
  <c r="B146" i="42"/>
  <c r="A146" i="42"/>
  <c r="B145" i="42"/>
  <c r="A145" i="42"/>
  <c r="B144" i="42"/>
  <c r="A144" i="42"/>
  <c r="B143" i="42"/>
  <c r="A143" i="42"/>
  <c r="B142" i="42"/>
  <c r="A142" i="42"/>
  <c r="B141" i="42"/>
  <c r="A141" i="42"/>
  <c r="B140" i="42"/>
  <c r="A140" i="42"/>
  <c r="B139" i="42"/>
  <c r="A139" i="42"/>
  <c r="B138" i="42"/>
  <c r="A138" i="42"/>
  <c r="B137" i="42"/>
  <c r="A137" i="42"/>
  <c r="B136" i="42"/>
  <c r="A136" i="42"/>
  <c r="B135" i="42"/>
  <c r="A135" i="42"/>
  <c r="B134" i="42"/>
  <c r="A134" i="42"/>
  <c r="B133" i="42"/>
  <c r="A133" i="42"/>
  <c r="B132" i="42"/>
  <c r="A132" i="42"/>
  <c r="B131" i="42"/>
  <c r="A131" i="42"/>
  <c r="B130" i="42"/>
  <c r="A130" i="42"/>
  <c r="B129" i="42"/>
  <c r="A129" i="42"/>
  <c r="B128" i="42"/>
  <c r="A128" i="42"/>
  <c r="B127" i="42"/>
  <c r="A127" i="42"/>
  <c r="B126" i="42"/>
  <c r="A126" i="42"/>
  <c r="B125" i="42"/>
  <c r="A125" i="42"/>
  <c r="B124" i="42"/>
  <c r="A124" i="42"/>
  <c r="B123" i="42"/>
  <c r="A123" i="42"/>
  <c r="B122" i="42"/>
  <c r="A122" i="42"/>
  <c r="B121" i="42"/>
  <c r="A121" i="42"/>
  <c r="B120" i="42"/>
  <c r="A120" i="42"/>
  <c r="B119" i="42"/>
  <c r="A119" i="42"/>
  <c r="B118" i="42"/>
  <c r="A118" i="42"/>
  <c r="B117" i="42"/>
  <c r="A117" i="42"/>
  <c r="B116" i="42"/>
  <c r="A116" i="42"/>
  <c r="B115" i="42"/>
  <c r="A115" i="42"/>
  <c r="B114" i="42"/>
  <c r="A114" i="42"/>
  <c r="B113" i="42"/>
  <c r="A113" i="42"/>
  <c r="B112" i="42"/>
  <c r="A112" i="42"/>
  <c r="B111" i="42"/>
  <c r="A111" i="42"/>
  <c r="B110" i="42"/>
  <c r="A110" i="42"/>
  <c r="B109" i="42"/>
  <c r="A109" i="42"/>
  <c r="B108" i="42"/>
  <c r="A108" i="42"/>
  <c r="B107" i="42"/>
  <c r="A107" i="42"/>
  <c r="B106" i="42"/>
  <c r="A106" i="42"/>
  <c r="B105" i="42"/>
  <c r="A105" i="42"/>
  <c r="B104" i="42"/>
  <c r="A104" i="42"/>
  <c r="B103" i="42"/>
  <c r="A103" i="42"/>
  <c r="B102" i="42"/>
  <c r="A102" i="42"/>
  <c r="B101" i="42"/>
  <c r="A101" i="42"/>
  <c r="B100" i="42"/>
  <c r="A100" i="42"/>
  <c r="B99" i="42"/>
  <c r="A99" i="42"/>
  <c r="B98" i="42"/>
  <c r="A98" i="42"/>
  <c r="B97" i="42"/>
  <c r="A97" i="42"/>
  <c r="B96" i="42"/>
  <c r="A96" i="42"/>
  <c r="B95" i="42"/>
  <c r="A95" i="42"/>
  <c r="B94" i="42"/>
  <c r="A94" i="42"/>
  <c r="B93" i="42"/>
  <c r="A93" i="42"/>
  <c r="B92" i="42"/>
  <c r="A92" i="42"/>
  <c r="B91" i="42"/>
  <c r="A91" i="42"/>
  <c r="B90" i="42"/>
  <c r="A90" i="42"/>
  <c r="B89" i="42"/>
  <c r="A89" i="42"/>
  <c r="B88" i="42"/>
  <c r="A88" i="42"/>
  <c r="B87" i="42"/>
  <c r="A87" i="42"/>
  <c r="B86" i="42"/>
  <c r="A86" i="42"/>
  <c r="B85" i="42"/>
  <c r="A85" i="42"/>
  <c r="B84" i="42"/>
  <c r="A84" i="42"/>
  <c r="B83" i="42"/>
  <c r="A83" i="42"/>
  <c r="B82" i="42"/>
  <c r="A82" i="42"/>
  <c r="B81" i="42"/>
  <c r="A81" i="42"/>
  <c r="B80" i="42"/>
  <c r="A80" i="42"/>
  <c r="B79" i="42"/>
  <c r="A79" i="42"/>
  <c r="B78" i="42"/>
  <c r="A78" i="42"/>
  <c r="B77" i="42"/>
  <c r="A77" i="42"/>
  <c r="B76" i="42"/>
  <c r="A76" i="42"/>
  <c r="B75" i="42"/>
  <c r="A75" i="42"/>
  <c r="B74" i="42"/>
  <c r="A74" i="42"/>
  <c r="B73" i="42"/>
  <c r="A73" i="42"/>
  <c r="B72" i="42"/>
  <c r="A72" i="42"/>
  <c r="B71" i="42"/>
  <c r="A71" i="42"/>
  <c r="B70" i="42"/>
  <c r="A70" i="42"/>
  <c r="B69" i="42"/>
  <c r="A69" i="42"/>
  <c r="B68" i="42"/>
  <c r="A68" i="42"/>
  <c r="B67" i="42"/>
  <c r="A67" i="42"/>
  <c r="B66" i="42"/>
  <c r="A66" i="42"/>
  <c r="B65" i="42"/>
  <c r="A65" i="42"/>
  <c r="B64" i="42"/>
  <c r="A64" i="42"/>
  <c r="B63" i="42"/>
  <c r="A63" i="42"/>
  <c r="B62" i="42"/>
  <c r="A62" i="42"/>
  <c r="B61" i="42"/>
  <c r="A61" i="42"/>
  <c r="B60" i="42"/>
  <c r="A60" i="42"/>
  <c r="B59" i="42"/>
  <c r="A59" i="42"/>
  <c r="B58" i="42"/>
  <c r="A58" i="42"/>
  <c r="B57" i="42"/>
  <c r="A57" i="42"/>
  <c r="B56" i="42"/>
  <c r="A56" i="42"/>
  <c r="B55" i="42"/>
  <c r="A55" i="42"/>
  <c r="B54" i="42"/>
  <c r="A54" i="42"/>
  <c r="B53" i="42"/>
  <c r="A53" i="42"/>
  <c r="B52" i="42"/>
  <c r="A52" i="42"/>
  <c r="B51" i="42"/>
  <c r="A51" i="42"/>
  <c r="B50" i="42"/>
  <c r="A50" i="42"/>
  <c r="B49" i="42"/>
  <c r="A49" i="42"/>
  <c r="B48" i="42"/>
  <c r="A48" i="42"/>
  <c r="B47" i="42"/>
  <c r="A47" i="42"/>
  <c r="B46" i="42"/>
  <c r="A46" i="42"/>
  <c r="B45" i="42"/>
  <c r="A45" i="42"/>
  <c r="B44" i="42"/>
  <c r="A44" i="42"/>
  <c r="B43" i="42"/>
  <c r="A43" i="42"/>
  <c r="B42" i="42"/>
  <c r="A42" i="42"/>
  <c r="B41" i="42"/>
  <c r="A41" i="42"/>
  <c r="B40" i="42"/>
  <c r="A40" i="42"/>
  <c r="B39" i="42"/>
  <c r="A39" i="42"/>
  <c r="B38" i="42"/>
  <c r="A38" i="42"/>
  <c r="B37" i="42"/>
  <c r="A37" i="42"/>
  <c r="B36" i="42"/>
  <c r="A36" i="42"/>
  <c r="B35" i="42"/>
  <c r="A35" i="42"/>
  <c r="B34" i="42"/>
  <c r="A34" i="42"/>
  <c r="B33" i="42"/>
  <c r="A33" i="42"/>
  <c r="B32" i="42"/>
  <c r="A32" i="42"/>
  <c r="B31" i="42"/>
  <c r="A31" i="42"/>
  <c r="B30" i="42"/>
  <c r="A30" i="42"/>
  <c r="B29" i="42"/>
  <c r="A29" i="42"/>
  <c r="B28" i="42"/>
  <c r="A28" i="42"/>
  <c r="B27" i="42"/>
  <c r="A27" i="42"/>
  <c r="B26" i="42"/>
  <c r="A26" i="42"/>
  <c r="B25" i="42"/>
  <c r="A25" i="42"/>
  <c r="B24" i="42"/>
  <c r="A24" i="42"/>
  <c r="B23" i="42"/>
  <c r="A23" i="42"/>
  <c r="B22" i="42"/>
  <c r="A22" i="42"/>
  <c r="B21" i="42"/>
  <c r="A21" i="42"/>
  <c r="B20" i="42"/>
  <c r="A20" i="42"/>
  <c r="B19" i="42"/>
  <c r="A19" i="42"/>
  <c r="B18" i="42"/>
  <c r="A18" i="42"/>
  <c r="B17" i="42"/>
  <c r="A17" i="42"/>
  <c r="B16" i="42"/>
  <c r="A16" i="42"/>
  <c r="B15" i="42"/>
  <c r="A15" i="42"/>
  <c r="B14" i="42"/>
  <c r="A14" i="42"/>
  <c r="B13" i="42"/>
  <c r="A13" i="42"/>
  <c r="B12" i="42"/>
  <c r="A12" i="42"/>
  <c r="B11" i="42"/>
  <c r="A11" i="42"/>
  <c r="B10" i="42"/>
  <c r="A10" i="42"/>
  <c r="B9" i="42"/>
  <c r="A9" i="42"/>
  <c r="B8" i="42"/>
  <c r="A8" i="42"/>
  <c r="B7" i="42"/>
  <c r="A7" i="42"/>
  <c r="B6" i="42"/>
  <c r="A6" i="42"/>
  <c r="B5" i="42"/>
  <c r="A5" i="42"/>
  <c r="B4" i="42"/>
  <c r="A4" i="42"/>
  <c r="B3" i="42"/>
  <c r="A3" i="42"/>
  <c r="B2" i="42"/>
  <c r="D1146" i="16" l="1"/>
  <c r="D1145" i="16"/>
  <c r="D608" i="16"/>
  <c r="D1302" i="16"/>
  <c r="D1207" i="16"/>
  <c r="D1303" i="16"/>
  <c r="D1304" i="16"/>
  <c r="D1305" i="16"/>
  <c r="D934" i="16"/>
  <c r="D1091" i="16"/>
  <c r="D461" i="16"/>
  <c r="D1306" i="16"/>
  <c r="D1214" i="16"/>
  <c r="D1147" i="16"/>
  <c r="D552" i="16"/>
  <c r="D324" i="16"/>
  <c r="D79" i="16"/>
  <c r="D1307" i="16"/>
  <c r="D1310" i="16"/>
  <c r="D1211" i="16"/>
  <c r="D642" i="16"/>
  <c r="D894" i="16"/>
  <c r="D870" i="16"/>
  <c r="D743" i="16"/>
  <c r="D779" i="16"/>
  <c r="D158" i="16"/>
  <c r="D591" i="16"/>
  <c r="D444" i="16"/>
  <c r="D1308" i="16"/>
  <c r="D732" i="16"/>
  <c r="D912" i="16"/>
  <c r="D609" i="16"/>
  <c r="D1317" i="16"/>
  <c r="D1314" i="16"/>
  <c r="D694" i="16"/>
  <c r="D62" i="16"/>
  <c r="D1002" i="16"/>
  <c r="D1000" i="16"/>
  <c r="D935" i="16"/>
  <c r="D426" i="16"/>
  <c r="D1210" i="16"/>
  <c r="D49" i="16"/>
  <c r="D1148" i="16"/>
  <c r="D325" i="16"/>
  <c r="D725" i="16"/>
  <c r="D1044" i="16"/>
  <c r="D391" i="16"/>
  <c r="D1315" i="16"/>
  <c r="D641" i="16"/>
  <c r="D659" i="16"/>
  <c r="D1209" i="16"/>
  <c r="D1149" i="16"/>
  <c r="D521" i="16"/>
  <c r="D474" i="16"/>
  <c r="D507" i="16"/>
  <c r="D543" i="16"/>
  <c r="D634" i="16"/>
  <c r="D1309" i="16"/>
  <c r="D1311" i="16"/>
  <c r="D32" i="16"/>
  <c r="D221" i="16"/>
  <c r="D1316" i="16"/>
  <c r="D144" i="16"/>
  <c r="D1312" i="16"/>
  <c r="D1003" i="16"/>
  <c r="D1213" i="16"/>
  <c r="D1313" i="16"/>
  <c r="D130" i="16"/>
  <c r="D829" i="16"/>
  <c r="D322" i="16"/>
  <c r="D434" i="16"/>
  <c r="D403" i="16"/>
  <c r="D254" i="16"/>
  <c r="D259" i="16"/>
  <c r="D1092" i="16"/>
  <c r="D610" i="16"/>
  <c r="D1001" i="16"/>
  <c r="D1212" i="16"/>
  <c r="D1215" i="16"/>
  <c r="D970" i="16"/>
  <c r="D770" i="16"/>
  <c r="D1216" i="16"/>
  <c r="D793" i="16"/>
  <c r="D847" i="16"/>
  <c r="D553" i="16"/>
  <c r="D240" i="16"/>
  <c r="D592" i="16"/>
  <c r="D483" i="16"/>
  <c r="D180" i="16"/>
  <c r="D284" i="16"/>
  <c r="D1319" i="16"/>
  <c r="D98" i="16"/>
  <c r="D1318" i="16"/>
  <c r="D895" i="16"/>
  <c r="D480" i="16"/>
  <c r="D1321" i="16"/>
  <c r="D445" i="16"/>
  <c r="D1324" i="16"/>
  <c r="D600" i="16"/>
  <c r="D771" i="16"/>
  <c r="D186" i="16"/>
  <c r="D1325" i="16"/>
  <c r="D1219" i="16"/>
  <c r="D397" i="16"/>
  <c r="D1154" i="16"/>
  <c r="D1221" i="16"/>
  <c r="D1220" i="16"/>
  <c r="D1222" i="16"/>
  <c r="D528" i="16"/>
  <c r="D1095" i="16"/>
  <c r="D488" i="16"/>
  <c r="D794" i="16"/>
  <c r="D635" i="16"/>
  <c r="D1094" i="16"/>
  <c r="D583" i="16"/>
  <c r="D573" i="16"/>
  <c r="D744" i="16"/>
  <c r="D685" i="16"/>
  <c r="D660" i="16"/>
  <c r="D1152" i="16"/>
  <c r="D1150" i="16"/>
  <c r="D1217" i="16"/>
  <c r="D1153" i="16"/>
  <c r="D675" i="16"/>
  <c r="D669" i="16"/>
  <c r="D554" i="16"/>
  <c r="D1093" i="16"/>
  <c r="D498" i="16"/>
  <c r="D407" i="16"/>
  <c r="D192" i="16"/>
  <c r="D808" i="16"/>
  <c r="D1151" i="16"/>
  <c r="D1322" i="16"/>
  <c r="D1218" i="16"/>
  <c r="D1320" i="16"/>
  <c r="D1323" i="16"/>
  <c r="D484" i="16"/>
  <c r="D513" i="16"/>
  <c r="D936" i="16"/>
  <c r="D438" i="16"/>
  <c r="D611" i="16"/>
  <c r="D756" i="16"/>
  <c r="D173" i="16"/>
  <c r="D451" i="16"/>
  <c r="D247" i="16"/>
  <c r="D167" i="16"/>
  <c r="D431" i="16"/>
  <c r="D497" i="16"/>
  <c r="D328" i="16"/>
  <c r="D871" i="16"/>
  <c r="D389" i="16"/>
  <c r="D676" i="16"/>
  <c r="D385" i="16"/>
  <c r="D233" i="16"/>
  <c r="D330" i="16"/>
  <c r="D275" i="16"/>
  <c r="D452" i="16"/>
  <c r="D27" i="16"/>
  <c r="D43" i="16"/>
  <c r="D709" i="16"/>
  <c r="D121" i="16"/>
  <c r="D427" i="16"/>
  <c r="D211" i="16"/>
  <c r="D601" i="16"/>
  <c r="D131" i="16"/>
  <c r="D119" i="16"/>
  <c r="D18" i="16"/>
  <c r="D188" i="16"/>
  <c r="D67" i="16"/>
  <c r="D489" i="16"/>
  <c r="D125" i="16"/>
  <c r="D225" i="16"/>
  <c r="D39" i="16"/>
  <c r="D48" i="16"/>
  <c r="D37" i="16"/>
  <c r="D97" i="16"/>
  <c r="D230" i="16"/>
  <c r="D107" i="16"/>
  <c r="D68" i="16"/>
  <c r="D90" i="16"/>
  <c r="D69" i="16"/>
  <c r="D129" i="16"/>
  <c r="D64" i="16"/>
  <c r="D51" i="16"/>
  <c r="D733" i="16"/>
  <c r="D17" i="16"/>
  <c r="D126" i="16"/>
  <c r="D72" i="16"/>
  <c r="D896" i="16"/>
  <c r="D166" i="16"/>
  <c r="D143" i="16"/>
  <c r="D357" i="16"/>
  <c r="D559" i="16"/>
  <c r="D238" i="16"/>
  <c r="D45" i="16"/>
  <c r="D25" i="16"/>
  <c r="D574" i="16"/>
  <c r="D326" i="16"/>
  <c r="D1004" i="16"/>
  <c r="D636" i="16"/>
  <c r="D780" i="16"/>
  <c r="D268" i="16"/>
  <c r="D830" i="16"/>
  <c r="D440" i="16"/>
  <c r="D637" i="16"/>
  <c r="D745" i="16"/>
  <c r="D623" i="16"/>
  <c r="D913" i="16"/>
  <c r="D382" i="16"/>
  <c r="D757" i="16"/>
  <c r="D734" i="16"/>
  <c r="D361" i="16"/>
  <c r="D1327" i="16"/>
  <c r="D1328" i="16"/>
  <c r="D148" i="16"/>
  <c r="D1326" i="16"/>
  <c r="D1329" i="16"/>
  <c r="D1047" i="16"/>
  <c r="D872" i="16"/>
  <c r="D810" i="16"/>
  <c r="D643" i="16"/>
  <c r="D356" i="16"/>
  <c r="D58" i="16"/>
  <c r="D758" i="16"/>
  <c r="D772" i="16"/>
  <c r="D720" i="16"/>
  <c r="D1330" i="16"/>
  <c r="D850" i="16"/>
  <c r="D1099" i="16"/>
  <c r="D1097" i="16"/>
  <c r="D1333" i="16"/>
  <c r="D1223" i="16"/>
  <c r="D1332" i="16"/>
  <c r="D686" i="16"/>
  <c r="D277" i="16"/>
  <c r="D809" i="16"/>
  <c r="D481" i="16"/>
  <c r="D811" i="16"/>
  <c r="D1225" i="16"/>
  <c r="D499" i="16"/>
  <c r="D1046" i="16"/>
  <c r="D410" i="16"/>
  <c r="D1045" i="16"/>
  <c r="D151" i="16"/>
  <c r="D914" i="16"/>
  <c r="D726" i="16"/>
  <c r="D1096" i="16"/>
  <c r="D331" i="16"/>
  <c r="D262" i="16"/>
  <c r="D450" i="16"/>
  <c r="D1224" i="16"/>
  <c r="D485" i="16"/>
  <c r="D848" i="16"/>
  <c r="D546" i="16"/>
  <c r="D392" i="16"/>
  <c r="D971" i="16"/>
  <c r="D1331" i="16"/>
  <c r="D938" i="16"/>
  <c r="D759" i="16"/>
  <c r="D619" i="16"/>
  <c r="D735" i="16"/>
  <c r="D702" i="16"/>
  <c r="D1098" i="16"/>
  <c r="D661" i="16"/>
  <c r="D849" i="16"/>
  <c r="D695" i="16"/>
  <c r="D940" i="16"/>
  <c r="D782" i="16"/>
  <c r="D253" i="16"/>
  <c r="D1228" i="16"/>
  <c r="D555" i="16"/>
  <c r="D292" i="16"/>
  <c r="D372" i="16"/>
  <c r="D939" i="16"/>
  <c r="D468" i="16"/>
  <c r="D435" i="16"/>
  <c r="D1006" i="16"/>
  <c r="D1103" i="16"/>
  <c r="D781" i="16"/>
  <c r="D1102" i="16"/>
  <c r="D897" i="16"/>
  <c r="D873" i="16"/>
  <c r="D941" i="16"/>
  <c r="D1104" i="16"/>
  <c r="D1335" i="16"/>
  <c r="D1007" i="16"/>
  <c r="D1005" i="16"/>
  <c r="D368" i="16"/>
  <c r="D428" i="16"/>
  <c r="D1334" i="16"/>
  <c r="D358" i="16"/>
  <c r="D349" i="16"/>
  <c r="D942" i="16"/>
  <c r="D679" i="16"/>
  <c r="D317" i="16"/>
  <c r="D644" i="16"/>
  <c r="D1156" i="16"/>
  <c r="D653" i="16"/>
  <c r="D303" i="16"/>
  <c r="D678" i="16"/>
  <c r="D652" i="16"/>
  <c r="D1049" i="16"/>
  <c r="D264" i="16"/>
  <c r="D1227" i="16"/>
  <c r="D255" i="16"/>
  <c r="D92" i="16"/>
  <c r="D272" i="16"/>
  <c r="D120" i="16"/>
  <c r="D1226" i="16"/>
  <c r="D320" i="16"/>
  <c r="D696" i="16"/>
  <c r="D1101" i="16"/>
  <c r="D874" i="16"/>
  <c r="D773" i="16"/>
  <c r="D1008" i="16"/>
  <c r="D314" i="16"/>
  <c r="D703" i="16"/>
  <c r="D432" i="16"/>
  <c r="D915" i="16"/>
  <c r="D522" i="16"/>
  <c r="D1050" i="16"/>
  <c r="D662" i="16"/>
  <c r="D813" i="16"/>
  <c r="D285" i="16"/>
  <c r="D1229" i="16"/>
  <c r="D462" i="16"/>
  <c r="D1230" i="16"/>
  <c r="D1155" i="16"/>
  <c r="D677" i="16"/>
  <c r="D312" i="16"/>
  <c r="D937" i="16"/>
  <c r="D812" i="16"/>
  <c r="D1048" i="16"/>
  <c r="D795" i="16"/>
  <c r="D972" i="16"/>
  <c r="D316" i="16"/>
  <c r="D1100" i="16"/>
  <c r="D831" i="16"/>
  <c r="D217" i="16"/>
  <c r="D875" i="16"/>
  <c r="D251" i="16"/>
  <c r="D575" i="16"/>
  <c r="D748" i="16"/>
  <c r="D943" i="16"/>
  <c r="D736" i="16"/>
  <c r="D814" i="16"/>
  <c r="D851" i="16"/>
  <c r="D52" i="16"/>
  <c r="D494" i="16"/>
  <c r="D783" i="16"/>
  <c r="D390" i="16"/>
  <c r="D822" i="16"/>
  <c r="D523" i="16"/>
  <c r="D321" i="16"/>
  <c r="D832" i="16"/>
  <c r="D398" i="16"/>
  <c r="D944" i="16"/>
  <c r="D852" i="16"/>
  <c r="D409" i="16"/>
  <c r="D1009" i="16"/>
  <c r="D973" i="16"/>
  <c r="D796" i="16"/>
  <c r="D916" i="16"/>
  <c r="D1051" i="16"/>
  <c r="D876" i="16"/>
  <c r="D73" i="16"/>
  <c r="D290" i="16"/>
  <c r="D1233" i="16"/>
  <c r="D106" i="16"/>
  <c r="D569" i="16"/>
  <c r="D223" i="16"/>
  <c r="D195" i="16"/>
  <c r="D463" i="16"/>
  <c r="D172" i="16"/>
  <c r="D113" i="16"/>
  <c r="D833" i="16"/>
  <c r="D96" i="16"/>
  <c r="D55" i="16"/>
  <c r="D33" i="16"/>
  <c r="D30" i="16"/>
  <c r="D420" i="16"/>
  <c r="D22" i="16"/>
  <c r="D87" i="16"/>
  <c r="D535" i="16"/>
  <c r="D898" i="16"/>
  <c r="D1106" i="16"/>
  <c r="D182" i="16"/>
  <c r="D46" i="16"/>
  <c r="D628" i="16"/>
  <c r="D586" i="16"/>
  <c r="D116" i="16"/>
  <c r="D93" i="16"/>
  <c r="D524" i="16"/>
  <c r="D482" i="16"/>
  <c r="D508" i="16"/>
  <c r="D86" i="16"/>
  <c r="D265" i="16"/>
  <c r="D365" i="16"/>
  <c r="D134" i="16"/>
  <c r="D399" i="16"/>
  <c r="D218" i="16"/>
  <c r="D975" i="16"/>
  <c r="D111" i="16"/>
  <c r="D663" i="16"/>
  <c r="D490" i="16"/>
  <c r="D1342" i="16"/>
  <c r="D248" i="16"/>
  <c r="D235" i="16"/>
  <c r="D1338" i="16"/>
  <c r="D75" i="16"/>
  <c r="D727" i="16"/>
  <c r="D454" i="16"/>
  <c r="D1159" i="16"/>
  <c r="D1013" i="16"/>
  <c r="D476" i="16"/>
  <c r="D309" i="16"/>
  <c r="D1344" i="16"/>
  <c r="D269" i="16"/>
  <c r="D1234" i="16"/>
  <c r="D1052" i="16"/>
  <c r="D1012" i="16"/>
  <c r="D945" i="16"/>
  <c r="D250" i="16"/>
  <c r="D421" i="16"/>
  <c r="D128" i="16"/>
  <c r="D1340" i="16"/>
  <c r="D332" i="16"/>
  <c r="D65" i="16"/>
  <c r="D477" i="16"/>
  <c r="D638" i="16"/>
  <c r="D203" i="16"/>
  <c r="D400" i="16"/>
  <c r="D441" i="16"/>
  <c r="D1107" i="16"/>
  <c r="D1010" i="16"/>
  <c r="D376" i="16"/>
  <c r="D76" i="16"/>
  <c r="D547" i="16"/>
  <c r="D71" i="16"/>
  <c r="D355" i="16"/>
  <c r="D110" i="16"/>
  <c r="D342" i="16"/>
  <c r="D1341" i="16"/>
  <c r="D152" i="16"/>
  <c r="D56" i="16"/>
  <c r="D1158" i="16"/>
  <c r="D475" i="16"/>
  <c r="D774" i="16"/>
  <c r="D1105" i="16"/>
  <c r="D1160" i="16"/>
  <c r="D1232" i="16"/>
  <c r="D1108" i="16"/>
  <c r="D536" i="16"/>
  <c r="D834" i="16"/>
  <c r="D721" i="16"/>
  <c r="D1337" i="16"/>
  <c r="D231" i="16"/>
  <c r="D88" i="16"/>
  <c r="D109" i="16"/>
  <c r="D141" i="16"/>
  <c r="D99" i="16"/>
  <c r="D1336" i="16"/>
  <c r="D28" i="16"/>
  <c r="D139" i="16"/>
  <c r="D500" i="16"/>
  <c r="D1339" i="16"/>
  <c r="D118" i="16"/>
  <c r="D207" i="16"/>
  <c r="D1345" i="16"/>
  <c r="D29" i="16"/>
  <c r="D386" i="16"/>
  <c r="D82" i="16"/>
  <c r="D1343" i="16"/>
  <c r="D1157" i="16"/>
  <c r="D1231" i="16"/>
  <c r="D108" i="16"/>
  <c r="D974" i="16"/>
  <c r="D446" i="16"/>
  <c r="D416" i="16"/>
  <c r="D160" i="16"/>
  <c r="D593" i="16"/>
  <c r="D1053" i="16"/>
  <c r="D560" i="16"/>
  <c r="D1239" i="16"/>
  <c r="D1161" i="16"/>
  <c r="D1242" i="16"/>
  <c r="D291" i="16"/>
  <c r="D1011" i="16"/>
  <c r="D537" i="16"/>
  <c r="D562" i="16"/>
  <c r="D256" i="16"/>
  <c r="D853" i="16"/>
  <c r="D1346" i="16"/>
  <c r="D1235" i="16"/>
  <c r="D401" i="16"/>
  <c r="D976" i="16"/>
  <c r="D1240" i="16"/>
  <c r="D1347" i="16"/>
  <c r="D854" i="16"/>
  <c r="D1348" i="16"/>
  <c r="D1237" i="16"/>
  <c r="D1236" i="16"/>
  <c r="D1238" i="16"/>
  <c r="D1014" i="16"/>
  <c r="D710" i="16"/>
  <c r="D697" i="16"/>
  <c r="D236" i="16"/>
  <c r="D749" i="16"/>
  <c r="D458" i="16"/>
  <c r="D1349" i="16"/>
  <c r="D1163" i="16"/>
  <c r="D664" i="16"/>
  <c r="D977" i="16"/>
  <c r="D947" i="16"/>
  <c r="D491" i="16"/>
  <c r="D979" i="16"/>
  <c r="D1057" i="16"/>
  <c r="D1111" i="16"/>
  <c r="D539" i="16"/>
  <c r="D1354" i="16"/>
  <c r="D1167" i="16"/>
  <c r="D1355" i="16"/>
  <c r="D1367" i="16"/>
  <c r="D950" i="16"/>
  <c r="D1059" i="16"/>
  <c r="D1252" i="16"/>
  <c r="D1171" i="16"/>
  <c r="D1358" i="16"/>
  <c r="D1246" i="16"/>
  <c r="D1168" i="16"/>
  <c r="D1254" i="16"/>
  <c r="D1016" i="16"/>
  <c r="D594" i="16"/>
  <c r="D1353" i="16"/>
  <c r="D1257" i="16"/>
  <c r="D951" i="16"/>
  <c r="D918" i="16"/>
  <c r="D1060" i="16"/>
  <c r="D1250" i="16"/>
  <c r="D587" i="16"/>
  <c r="D1368" i="16"/>
  <c r="D980" i="16"/>
  <c r="D612" i="16"/>
  <c r="D344" i="16"/>
  <c r="D1017" i="16"/>
  <c r="D1258" i="16"/>
  <c r="D604" i="16"/>
  <c r="D1115" i="16"/>
  <c r="D877" i="16"/>
  <c r="D856" i="16"/>
  <c r="D276" i="16"/>
  <c r="D1244" i="16"/>
  <c r="D1165" i="16"/>
  <c r="D1166" i="16"/>
  <c r="D1113" i="16"/>
  <c r="D1366" i="16"/>
  <c r="D579" i="16"/>
  <c r="D1357" i="16"/>
  <c r="D1361" i="16"/>
  <c r="D1256" i="16"/>
  <c r="D1255" i="16"/>
  <c r="D196" i="16"/>
  <c r="D509" i="16"/>
  <c r="D199" i="16"/>
  <c r="D243" i="16"/>
  <c r="D1351" i="16"/>
  <c r="D1369" i="16"/>
  <c r="D645" i="16"/>
  <c r="D1249" i="16"/>
  <c r="D1260" i="16"/>
  <c r="D1112" i="16"/>
  <c r="D136" i="16"/>
  <c r="D502" i="16"/>
  <c r="D350" i="16"/>
  <c r="D680" i="16"/>
  <c r="D455" i="16"/>
  <c r="D1173" i="16"/>
  <c r="D878" i="16"/>
  <c r="D1372" i="16"/>
  <c r="D208" i="16"/>
  <c r="D413" i="16"/>
  <c r="D404" i="16"/>
  <c r="D722" i="16"/>
  <c r="D245" i="16"/>
  <c r="D274" i="16"/>
  <c r="D1116" i="16"/>
  <c r="D576" i="16"/>
  <c r="D823" i="16"/>
  <c r="D984" i="16"/>
  <c r="D383" i="16"/>
  <c r="D1174" i="16"/>
  <c r="D985" i="16"/>
  <c r="D1162" i="16"/>
  <c r="D655" i="16"/>
  <c r="D588" i="16"/>
  <c r="D1247" i="16"/>
  <c r="D946" i="16"/>
  <c r="D548" i="16"/>
  <c r="D237" i="16"/>
  <c r="D687" i="16"/>
  <c r="D529" i="16"/>
  <c r="D654" i="16"/>
  <c r="D379" i="16"/>
  <c r="D54" i="16"/>
  <c r="D1056" i="16"/>
  <c r="D1055" i="16"/>
  <c r="D948" i="16"/>
  <c r="D448" i="16"/>
  <c r="D202" i="16"/>
  <c r="D982" i="16"/>
  <c r="D168" i="16"/>
  <c r="D1362" i="16"/>
  <c r="D917" i="16"/>
  <c r="D1259" i="16"/>
  <c r="D681" i="16"/>
  <c r="D750" i="16"/>
  <c r="D1058" i="16"/>
  <c r="D215" i="16"/>
  <c r="D1245" i="16"/>
  <c r="D1356" i="16"/>
  <c r="D1054" i="16"/>
  <c r="D1248" i="16"/>
  <c r="D1109" i="16"/>
  <c r="D156" i="16"/>
  <c r="D281" i="16"/>
  <c r="D366" i="16"/>
  <c r="D115" i="16"/>
  <c r="D249" i="16"/>
  <c r="D1263" i="16"/>
  <c r="D855" i="16"/>
  <c r="D1262" i="16"/>
  <c r="D665" i="16"/>
  <c r="D505" i="16"/>
  <c r="D589" i="16"/>
  <c r="D949" i="16"/>
  <c r="D1169" i="16"/>
  <c r="D1241" i="16"/>
  <c r="D1110" i="16"/>
  <c r="D728" i="16"/>
  <c r="D1243" i="16"/>
  <c r="D1359" i="16"/>
  <c r="D1170" i="16"/>
  <c r="D373" i="16"/>
  <c r="D1352" i="16"/>
  <c r="D540" i="16"/>
  <c r="D1253" i="16"/>
  <c r="D1365" i="16"/>
  <c r="D1363" i="16"/>
  <c r="D1364" i="16"/>
  <c r="D1164" i="16"/>
  <c r="D981" i="16"/>
  <c r="D797" i="16"/>
  <c r="D1251" i="16"/>
  <c r="D1172" i="16"/>
  <c r="D1015" i="16"/>
  <c r="D836" i="16"/>
  <c r="D189" i="16"/>
  <c r="D978" i="16"/>
  <c r="D835" i="16"/>
  <c r="D1370" i="16"/>
  <c r="D1018" i="16"/>
  <c r="D179" i="16"/>
  <c r="D181" i="16"/>
  <c r="D563" i="16"/>
  <c r="D1062" i="16"/>
  <c r="D295" i="16"/>
  <c r="D442" i="16"/>
  <c r="D1350" i="16"/>
  <c r="D1360" i="16"/>
  <c r="D459" i="16"/>
  <c r="D346" i="16"/>
  <c r="D514" i="16"/>
  <c r="D857" i="16"/>
  <c r="D983" i="16"/>
  <c r="D602" i="16"/>
  <c r="D486" i="16"/>
  <c r="D1114" i="16"/>
  <c r="D501" i="16"/>
  <c r="D900" i="16"/>
  <c r="D229" i="16"/>
  <c r="D1063" i="16"/>
  <c r="D1261" i="16"/>
  <c r="D584" i="16"/>
  <c r="D57" i="16"/>
  <c r="D1061" i="16"/>
  <c r="D613" i="16"/>
  <c r="D986" i="16"/>
  <c r="D184" i="16"/>
  <c r="D310" i="16"/>
  <c r="D464" i="16"/>
  <c r="D200" i="16"/>
  <c r="D603" i="16"/>
  <c r="D226" i="16"/>
  <c r="D1371" i="16"/>
  <c r="D340" i="16"/>
  <c r="D301" i="16"/>
  <c r="D899" i="16"/>
  <c r="D191" i="16"/>
  <c r="D287" i="16"/>
  <c r="D538" i="16"/>
  <c r="D417" i="16"/>
  <c r="D214" i="16"/>
  <c r="D293" i="16"/>
  <c r="D698" i="16"/>
  <c r="D556" i="16"/>
  <c r="D1117" i="16"/>
  <c r="D133" i="16"/>
  <c r="D53" i="16"/>
  <c r="D104" i="16"/>
  <c r="D159" i="16"/>
  <c r="D147" i="16"/>
  <c r="D44" i="16"/>
  <c r="D204" i="16"/>
  <c r="D570" i="16"/>
  <c r="D879" i="16"/>
  <c r="D162" i="16"/>
  <c r="D60" i="16"/>
  <c r="D333" i="16"/>
  <c r="D620" i="16"/>
  <c r="D544" i="16"/>
  <c r="D515" i="16"/>
  <c r="D117" i="16"/>
  <c r="D605" i="16"/>
  <c r="D688" i="16"/>
  <c r="D219" i="16"/>
  <c r="D423" i="16"/>
  <c r="D100" i="16"/>
  <c r="D422" i="16"/>
  <c r="D362" i="16"/>
  <c r="D351" i="16"/>
  <c r="D367" i="16"/>
  <c r="D689" i="16"/>
  <c r="D408" i="16"/>
  <c r="D952" i="16"/>
  <c r="D405" i="16"/>
  <c r="D307" i="16"/>
  <c r="D1019" i="16"/>
  <c r="D197" i="16"/>
  <c r="D15" i="16"/>
  <c r="D837" i="16"/>
  <c r="D42" i="16"/>
  <c r="D89" i="16"/>
  <c r="D47" i="16"/>
  <c r="D101" i="16"/>
  <c r="D424" i="16"/>
  <c r="D81" i="16"/>
  <c r="D337" i="16"/>
  <c r="D59" i="16"/>
  <c r="D26" i="16"/>
  <c r="D149" i="16"/>
  <c r="D21" i="16"/>
  <c r="D1064" i="16"/>
  <c r="D858" i="16"/>
  <c r="D510" i="16"/>
  <c r="D241" i="16"/>
  <c r="D105" i="16"/>
  <c r="D901" i="16"/>
  <c r="D95" i="16"/>
  <c r="D919" i="16"/>
  <c r="D16" i="16"/>
  <c r="D40" i="16"/>
  <c r="D138" i="16"/>
  <c r="D165" i="16"/>
  <c r="D414" i="16"/>
  <c r="D348" i="16"/>
  <c r="D34" i="16"/>
  <c r="D1065" i="16"/>
  <c r="D66" i="16"/>
  <c r="D85" i="16"/>
  <c r="D760" i="16"/>
  <c r="D353" i="16"/>
  <c r="D24" i="16"/>
  <c r="D711" i="16"/>
  <c r="D1020" i="16"/>
  <c r="D987" i="16"/>
  <c r="D712" i="16"/>
  <c r="D690" i="16"/>
  <c r="D478" i="16"/>
  <c r="D629" i="16"/>
  <c r="D761" i="16"/>
  <c r="D880" i="16"/>
  <c r="D988" i="16"/>
  <c r="D1373" i="16"/>
  <c r="D19" i="16"/>
  <c r="D989" i="16"/>
  <c r="D530" i="16"/>
  <c r="D785" i="16"/>
  <c r="D31" i="16"/>
  <c r="D14" i="16"/>
  <c r="D78" i="16"/>
  <c r="D20" i="16"/>
  <c r="D140" i="16"/>
  <c r="D36" i="16"/>
  <c r="D453" i="16"/>
  <c r="D1175" i="16"/>
  <c r="D595" i="16"/>
  <c r="D41" i="16"/>
  <c r="D61" i="16"/>
  <c r="D35" i="16"/>
  <c r="D784" i="16"/>
  <c r="D430" i="16"/>
  <c r="D393" i="16"/>
  <c r="D364" i="16"/>
  <c r="D258" i="16"/>
  <c r="D124" i="16"/>
  <c r="D824" i="16"/>
  <c r="D212" i="16"/>
  <c r="D1378" i="16"/>
  <c r="D369" i="16"/>
  <c r="D557" i="16"/>
  <c r="D384" i="16"/>
  <c r="D881" i="16"/>
  <c r="D298" i="16"/>
  <c r="D190" i="16"/>
  <c r="D549" i="16"/>
  <c r="D1120" i="16"/>
  <c r="D746" i="16"/>
  <c r="D1377" i="16"/>
  <c r="D1177" i="16"/>
  <c r="D516" i="16"/>
  <c r="D206" i="16"/>
  <c r="D282" i="16"/>
  <c r="D334" i="16"/>
  <c r="D153" i="16"/>
  <c r="D525" i="16"/>
  <c r="D270" i="16"/>
  <c r="D1382" i="16"/>
  <c r="D776" i="16"/>
  <c r="D861" i="16"/>
  <c r="D956" i="16"/>
  <c r="D691" i="16"/>
  <c r="D1067" i="16"/>
  <c r="D859" i="16"/>
  <c r="D923" i="16"/>
  <c r="D1189" i="16"/>
  <c r="D991" i="16"/>
  <c r="D1188" i="16"/>
  <c r="D164" i="16"/>
  <c r="D1266" i="16"/>
  <c r="D656" i="16"/>
  <c r="D1021" i="16"/>
  <c r="D213" i="16"/>
  <c r="D375" i="16"/>
  <c r="D1374" i="16"/>
  <c r="D585" i="16"/>
  <c r="D1264" i="16"/>
  <c r="D352" i="16"/>
  <c r="D1265" i="16"/>
  <c r="D699" i="16"/>
  <c r="D920" i="16"/>
  <c r="D1022" i="16"/>
  <c r="D311" i="16"/>
  <c r="D614" i="16"/>
  <c r="D532" i="16"/>
  <c r="D425" i="16"/>
  <c r="D266" i="16"/>
  <c r="D1119" i="16"/>
  <c r="D1381" i="16"/>
  <c r="D990" i="16"/>
  <c r="D1183" i="16"/>
  <c r="D1069" i="16"/>
  <c r="D1023" i="16"/>
  <c r="D955" i="16"/>
  <c r="D1186" i="16"/>
  <c r="D315" i="16"/>
  <c r="D860" i="16"/>
  <c r="D1070" i="16"/>
  <c r="D1384" i="16"/>
  <c r="D786" i="16"/>
  <c r="D1025" i="16"/>
  <c r="D1267" i="16"/>
  <c r="D606" i="16"/>
  <c r="D260" i="16"/>
  <c r="D145" i="16"/>
  <c r="D577" i="16"/>
  <c r="D1375" i="16"/>
  <c r="D210" i="16"/>
  <c r="D252" i="16"/>
  <c r="D154" i="16"/>
  <c r="D1268" i="16"/>
  <c r="D1122" i="16"/>
  <c r="D1068" i="16"/>
  <c r="D436" i="16"/>
  <c r="D903" i="16"/>
  <c r="D1379" i="16"/>
  <c r="D1124" i="16"/>
  <c r="D380" i="16"/>
  <c r="D954" i="16"/>
  <c r="D232" i="16"/>
  <c r="D1376" i="16"/>
  <c r="D374" i="16"/>
  <c r="D323" i="16"/>
  <c r="D1176" i="16"/>
  <c r="D531" i="16"/>
  <c r="D77" i="16"/>
  <c r="D363" i="16"/>
  <c r="D953" i="16"/>
  <c r="D1118" i="16"/>
  <c r="D762" i="16"/>
  <c r="D775" i="16"/>
  <c r="D288" i="16"/>
  <c r="D902" i="16"/>
  <c r="D74" i="16"/>
  <c r="D1066" i="16"/>
  <c r="D163" i="16"/>
  <c r="D345" i="16"/>
  <c r="D135" i="16"/>
  <c r="D161" i="16"/>
  <c r="D1380" i="16"/>
  <c r="D1121" i="16"/>
  <c r="D815" i="16"/>
  <c r="D1383" i="16"/>
  <c r="D957" i="16"/>
  <c r="D1178" i="16"/>
  <c r="D624" i="16"/>
  <c r="D825" i="16"/>
  <c r="D1190" i="16"/>
  <c r="D646" i="16"/>
  <c r="D433" i="16"/>
  <c r="D924" i="16"/>
  <c r="D925" i="16"/>
  <c r="D1187" i="16"/>
  <c r="D839" i="16"/>
  <c r="D1185" i="16"/>
  <c r="D1388" i="16"/>
  <c r="D1385" i="16"/>
  <c r="D1270" i="16"/>
  <c r="D1386" i="16"/>
  <c r="D178" i="16"/>
  <c r="D1182" i="16"/>
  <c r="D411" i="16"/>
  <c r="D1389" i="16"/>
  <c r="D289" i="16"/>
  <c r="D921" i="16"/>
  <c r="D1180" i="16"/>
  <c r="D1179" i="16"/>
  <c r="D904" i="16"/>
  <c r="D1387" i="16"/>
  <c r="D1126" i="16"/>
  <c r="D1273" i="16"/>
  <c r="D1127" i="16"/>
  <c r="D729" i="16"/>
  <c r="D1181" i="16"/>
  <c r="D1125" i="16"/>
  <c r="D682" i="16"/>
  <c r="D1071" i="16"/>
  <c r="D1123" i="16"/>
  <c r="D838" i="16"/>
  <c r="D209" i="16"/>
  <c r="D1269" i="16"/>
  <c r="D1024" i="16"/>
  <c r="D922" i="16"/>
  <c r="D1275" i="16"/>
  <c r="D1272" i="16"/>
  <c r="D1072" i="16"/>
  <c r="D1271" i="16"/>
  <c r="D1129" i="16"/>
  <c r="D1130" i="16"/>
  <c r="D517" i="16"/>
  <c r="D370" i="16"/>
  <c r="D1274" i="16"/>
  <c r="D958" i="16"/>
  <c r="D840" i="16"/>
  <c r="D239" i="16"/>
  <c r="D1184" i="16"/>
  <c r="D1128" i="16"/>
  <c r="D657" i="16"/>
  <c r="D222" i="16"/>
  <c r="D992" i="16"/>
  <c r="D993" i="16"/>
  <c r="D763" i="16"/>
  <c r="D1208" i="16"/>
  <c r="O533" i="16" l="1"/>
  <c r="D533" i="16"/>
  <c r="G533" i="16"/>
  <c r="L533" i="16"/>
  <c r="I533" i="16"/>
  <c r="K533" i="16" l="1"/>
  <c r="N533" i="16"/>
  <c r="Q533" i="16"/>
  <c r="H533" i="16" l="1"/>
  <c r="M533" i="16" s="1"/>
  <c r="C14" i="40"/>
  <c r="C15" i="40"/>
  <c r="C16" i="40"/>
  <c r="F16" i="40" s="1"/>
  <c r="C17" i="40"/>
  <c r="C18" i="40"/>
  <c r="D18" i="40" s="1"/>
  <c r="C19" i="40"/>
  <c r="C20" i="40"/>
  <c r="C21" i="40"/>
  <c r="C22" i="40"/>
  <c r="C23" i="40"/>
  <c r="C24" i="40"/>
  <c r="C25" i="40"/>
  <c r="C26" i="40"/>
  <c r="C27" i="40"/>
  <c r="C28" i="40"/>
  <c r="C29" i="40"/>
  <c r="C30" i="40"/>
  <c r="C31" i="40"/>
  <c r="C32" i="40"/>
  <c r="C33" i="40"/>
  <c r="C34" i="40"/>
  <c r="C35" i="40"/>
  <c r="C36" i="40"/>
  <c r="C37" i="40"/>
  <c r="C38" i="40"/>
  <c r="I38" i="40" s="1"/>
  <c r="C39" i="40"/>
  <c r="C40" i="40"/>
  <c r="C41" i="40"/>
  <c r="C42" i="40"/>
  <c r="C43" i="40"/>
  <c r="C44" i="40"/>
  <c r="C45" i="40"/>
  <c r="C46" i="40"/>
  <c r="C47" i="40"/>
  <c r="C48" i="40"/>
  <c r="C49" i="40"/>
  <c r="C50" i="40"/>
  <c r="C51" i="40"/>
  <c r="C52" i="40"/>
  <c r="C53" i="40"/>
  <c r="C54" i="40"/>
  <c r="C55" i="40"/>
  <c r="C56" i="40"/>
  <c r="C57" i="40"/>
  <c r="C58" i="40"/>
  <c r="C59" i="40"/>
  <c r="C60" i="40"/>
  <c r="C61" i="40"/>
  <c r="C62" i="40"/>
  <c r="C63" i="40"/>
  <c r="R533" i="16" l="1"/>
  <c r="S533" i="16"/>
  <c r="P533" i="16"/>
  <c r="J533" i="16"/>
  <c r="O54" i="40"/>
  <c r="G54" i="40"/>
  <c r="L61" i="40"/>
  <c r="G61" i="40"/>
  <c r="L45" i="40"/>
  <c r="G45" i="40"/>
  <c r="L29" i="40"/>
  <c r="G29" i="40"/>
  <c r="L21" i="40"/>
  <c r="G21" i="40"/>
  <c r="L60" i="40"/>
  <c r="G60" i="40"/>
  <c r="L36" i="40"/>
  <c r="G36" i="40"/>
  <c r="L28" i="40"/>
  <c r="G28" i="40"/>
  <c r="L59" i="40"/>
  <c r="G59" i="40"/>
  <c r="L51" i="40"/>
  <c r="G51" i="40"/>
  <c r="L43" i="40"/>
  <c r="G43" i="40"/>
  <c r="L35" i="40"/>
  <c r="G35" i="40"/>
  <c r="L27" i="40"/>
  <c r="G27" i="40"/>
  <c r="L19" i="40"/>
  <c r="G19" i="40"/>
  <c r="O46" i="40"/>
  <c r="G46" i="40"/>
  <c r="L53" i="40"/>
  <c r="G53" i="40"/>
  <c r="L37" i="40"/>
  <c r="G37" i="40"/>
  <c r="L52" i="40"/>
  <c r="G52" i="40"/>
  <c r="L44" i="40"/>
  <c r="G44" i="40"/>
  <c r="L20" i="40"/>
  <c r="G20" i="40"/>
  <c r="L58" i="40"/>
  <c r="G58" i="40"/>
  <c r="L50" i="40"/>
  <c r="G50" i="40"/>
  <c r="L42" i="40"/>
  <c r="G42" i="40"/>
  <c r="L34" i="40"/>
  <c r="G34" i="40"/>
  <c r="L26" i="40"/>
  <c r="G26" i="40"/>
  <c r="L18" i="40"/>
  <c r="G18" i="40"/>
  <c r="I49" i="40"/>
  <c r="G49" i="40"/>
  <c r="I33" i="40"/>
  <c r="G33" i="40"/>
  <c r="I48" i="40"/>
  <c r="G48" i="40"/>
  <c r="I57" i="40"/>
  <c r="G57" i="40"/>
  <c r="I41" i="40"/>
  <c r="G41" i="40"/>
  <c r="I25" i="40"/>
  <c r="G25" i="40"/>
  <c r="I17" i="40"/>
  <c r="G17" i="40"/>
  <c r="I56" i="40"/>
  <c r="G56" i="40"/>
  <c r="I40" i="40"/>
  <c r="G40" i="40"/>
  <c r="I32" i="40"/>
  <c r="G32" i="40"/>
  <c r="I24" i="40"/>
  <c r="G24" i="40"/>
  <c r="I16" i="40"/>
  <c r="G16" i="40"/>
  <c r="I63" i="40"/>
  <c r="G63" i="40"/>
  <c r="I55" i="40"/>
  <c r="G55" i="40"/>
  <c r="I47" i="40"/>
  <c r="G47" i="40"/>
  <c r="I39" i="40"/>
  <c r="G39" i="40"/>
  <c r="I31" i="40"/>
  <c r="G31" i="40"/>
  <c r="I23" i="40"/>
  <c r="G23" i="40"/>
  <c r="I15" i="40"/>
  <c r="G15" i="40"/>
  <c r="O62" i="40"/>
  <c r="G62" i="40"/>
  <c r="O38" i="40"/>
  <c r="G38" i="40"/>
  <c r="O30" i="40"/>
  <c r="G30" i="40"/>
  <c r="O22" i="40"/>
  <c r="G22" i="40"/>
  <c r="O14" i="40"/>
  <c r="I14" i="40"/>
  <c r="G14" i="40"/>
  <c r="I30" i="40"/>
  <c r="I22" i="40"/>
  <c r="L57" i="40"/>
  <c r="L49" i="40"/>
  <c r="L41" i="40"/>
  <c r="I62" i="40"/>
  <c r="L33" i="40"/>
  <c r="I54" i="40"/>
  <c r="L25" i="40"/>
  <c r="I46" i="40"/>
  <c r="L17" i="40"/>
  <c r="O61" i="40"/>
  <c r="O53" i="40"/>
  <c r="O45" i="40"/>
  <c r="O37" i="40"/>
  <c r="O29" i="40"/>
  <c r="O21" i="40"/>
  <c r="I61" i="40"/>
  <c r="I53" i="40"/>
  <c r="I45" i="40"/>
  <c r="I37" i="40"/>
  <c r="I29" i="40"/>
  <c r="I21" i="40"/>
  <c r="L56" i="40"/>
  <c r="L48" i="40"/>
  <c r="L40" i="40"/>
  <c r="L32" i="40"/>
  <c r="L24" i="40"/>
  <c r="L16" i="40"/>
  <c r="O60" i="40"/>
  <c r="O52" i="40"/>
  <c r="O44" i="40"/>
  <c r="O36" i="40"/>
  <c r="O28" i="40"/>
  <c r="O20" i="40"/>
  <c r="I60" i="40"/>
  <c r="I52" i="40"/>
  <c r="I44" i="40"/>
  <c r="I36" i="40"/>
  <c r="I28" i="40"/>
  <c r="I20" i="40"/>
  <c r="L63" i="40"/>
  <c r="L55" i="40"/>
  <c r="L47" i="40"/>
  <c r="L39" i="40"/>
  <c r="L31" i="40"/>
  <c r="L23" i="40"/>
  <c r="L15" i="40"/>
  <c r="O59" i="40"/>
  <c r="O51" i="40"/>
  <c r="O43" i="40"/>
  <c r="O35" i="40"/>
  <c r="O27" i="40"/>
  <c r="O19" i="40"/>
  <c r="I59" i="40"/>
  <c r="I51" i="40"/>
  <c r="I43" i="40"/>
  <c r="I35" i="40"/>
  <c r="I27" i="40"/>
  <c r="I19" i="40"/>
  <c r="L62" i="40"/>
  <c r="L54" i="40"/>
  <c r="L46" i="40"/>
  <c r="L38" i="40"/>
  <c r="L30" i="40"/>
  <c r="L22" i="40"/>
  <c r="L14" i="40"/>
  <c r="O58" i="40"/>
  <c r="O50" i="40"/>
  <c r="O42" i="40"/>
  <c r="O34" i="40"/>
  <c r="O26" i="40"/>
  <c r="O18" i="40"/>
  <c r="I58" i="40"/>
  <c r="I50" i="40"/>
  <c r="I42" i="40"/>
  <c r="I34" i="40"/>
  <c r="I26" i="40"/>
  <c r="I18" i="40"/>
  <c r="O57" i="40"/>
  <c r="O49" i="40"/>
  <c r="O41" i="40"/>
  <c r="O33" i="40"/>
  <c r="O25" i="40"/>
  <c r="O17" i="40"/>
  <c r="O56" i="40"/>
  <c r="O48" i="40"/>
  <c r="O40" i="40"/>
  <c r="O32" i="40"/>
  <c r="O24" i="40"/>
  <c r="O16" i="40"/>
  <c r="O63" i="40"/>
  <c r="O55" i="40"/>
  <c r="O47" i="40"/>
  <c r="O39" i="40"/>
  <c r="O31" i="40"/>
  <c r="O23" i="40"/>
  <c r="O15" i="40"/>
  <c r="F61" i="40"/>
  <c r="D61" i="40"/>
  <c r="E61" i="40"/>
  <c r="F60" i="40"/>
  <c r="E60" i="40"/>
  <c r="D60" i="40"/>
  <c r="F59" i="40"/>
  <c r="E59" i="40"/>
  <c r="D58" i="40"/>
  <c r="E57" i="40"/>
  <c r="D57" i="40"/>
  <c r="F57" i="40"/>
  <c r="E56" i="40"/>
  <c r="D56" i="40"/>
  <c r="F55" i="40"/>
  <c r="D55" i="40"/>
  <c r="E54" i="40"/>
  <c r="F53" i="40"/>
  <c r="D53" i="40"/>
  <c r="E53" i="40"/>
  <c r="F52" i="40"/>
  <c r="E52" i="40"/>
  <c r="D52" i="40"/>
  <c r="F51" i="40"/>
  <c r="E51" i="40"/>
  <c r="E48" i="40"/>
  <c r="D48" i="40"/>
  <c r="E46" i="40"/>
  <c r="F45" i="40"/>
  <c r="D45" i="40"/>
  <c r="E45" i="40"/>
  <c r="F44" i="40"/>
  <c r="E44" i="40"/>
  <c r="D44" i="40"/>
  <c r="F43" i="40"/>
  <c r="E43" i="40"/>
  <c r="F42" i="40"/>
  <c r="D42" i="40"/>
  <c r="D41" i="40"/>
  <c r="E40" i="40"/>
  <c r="D40" i="40"/>
  <c r="F39" i="40"/>
  <c r="D39" i="40"/>
  <c r="F37" i="40"/>
  <c r="D37" i="40"/>
  <c r="E37" i="40"/>
  <c r="Q36" i="40"/>
  <c r="F36" i="40"/>
  <c r="E36" i="40"/>
  <c r="D36" i="40"/>
  <c r="F35" i="40"/>
  <c r="E35" i="40"/>
  <c r="D34" i="40"/>
  <c r="E33" i="40"/>
  <c r="D33" i="40"/>
  <c r="F33" i="40"/>
  <c r="F31" i="40"/>
  <c r="D31" i="40"/>
  <c r="E30" i="40"/>
  <c r="F29" i="40"/>
  <c r="D29" i="40"/>
  <c r="E29" i="40"/>
  <c r="F28" i="40"/>
  <c r="E28" i="40"/>
  <c r="D28" i="40"/>
  <c r="F27" i="40"/>
  <c r="E27" i="40"/>
  <c r="E24" i="40"/>
  <c r="D24" i="40"/>
  <c r="D23" i="40"/>
  <c r="E22" i="40"/>
  <c r="F21" i="40"/>
  <c r="D21" i="40"/>
  <c r="E21" i="40"/>
  <c r="F20" i="40"/>
  <c r="E20" i="40"/>
  <c r="D20" i="40"/>
  <c r="F19" i="40"/>
  <c r="E19" i="40"/>
  <c r="F18" i="40"/>
  <c r="E16" i="40"/>
  <c r="F15" i="40"/>
  <c r="D15" i="40"/>
  <c r="E14" i="40"/>
  <c r="N52" i="40" l="1"/>
  <c r="N60" i="40"/>
  <c r="Q59" i="40"/>
  <c r="K59" i="40"/>
  <c r="K57" i="40"/>
  <c r="K43" i="40"/>
  <c r="N57" i="40"/>
  <c r="K52" i="40"/>
  <c r="Q52" i="40"/>
  <c r="K17" i="40"/>
  <c r="K29" i="40"/>
  <c r="Q17" i="40"/>
  <c r="K19" i="40"/>
  <c r="K33" i="40"/>
  <c r="Q43" i="40"/>
  <c r="Q53" i="40"/>
  <c r="K27" i="40"/>
  <c r="N28" i="40"/>
  <c r="Q51" i="40"/>
  <c r="Q28" i="40"/>
  <c r="N44" i="40"/>
  <c r="K36" i="40"/>
  <c r="K37" i="40"/>
  <c r="K35" i="40"/>
  <c r="K51" i="40"/>
  <c r="K21" i="40"/>
  <c r="Q21" i="40"/>
  <c r="N30" i="40"/>
  <c r="K44" i="40"/>
  <c r="Q45" i="40"/>
  <c r="Q27" i="40"/>
  <c r="K45" i="40"/>
  <c r="Q20" i="40"/>
  <c r="N46" i="40"/>
  <c r="N36" i="40"/>
  <c r="Q19" i="40"/>
  <c r="Q29" i="40"/>
  <c r="Q60" i="40"/>
  <c r="D47" i="40"/>
  <c r="D49" i="40"/>
  <c r="D50" i="40"/>
  <c r="Q61" i="40"/>
  <c r="K61" i="40"/>
  <c r="Q18" i="40"/>
  <c r="N20" i="40"/>
  <c r="Q23" i="40"/>
  <c r="E23" i="40"/>
  <c r="F23" i="40"/>
  <c r="Q37" i="40"/>
  <c r="F47" i="40"/>
  <c r="E49" i="40"/>
  <c r="E58" i="40"/>
  <c r="Q58" i="40"/>
  <c r="F58" i="40"/>
  <c r="F22" i="40"/>
  <c r="D22" i="40"/>
  <c r="E34" i="40"/>
  <c r="F25" i="40"/>
  <c r="F34" i="40"/>
  <c r="N49" i="40"/>
  <c r="D25" i="40"/>
  <c r="E26" i="40"/>
  <c r="F26" i="40"/>
  <c r="D26" i="40"/>
  <c r="Q34" i="40"/>
  <c r="Q35" i="40"/>
  <c r="F32" i="40"/>
  <c r="E32" i="40"/>
  <c r="D32" i="40"/>
  <c r="N17" i="40"/>
  <c r="F38" i="40"/>
  <c r="D38" i="40"/>
  <c r="F14" i="40"/>
  <c r="D14" i="40"/>
  <c r="N14" i="40"/>
  <c r="E25" i="40"/>
  <c r="N26" i="40"/>
  <c r="K28" i="40"/>
  <c r="E38" i="40"/>
  <c r="N42" i="40"/>
  <c r="Q44" i="40"/>
  <c r="N16" i="40"/>
  <c r="E18" i="40"/>
  <c r="N33" i="40"/>
  <c r="N38" i="40"/>
  <c r="F40" i="40"/>
  <c r="K53" i="40"/>
  <c r="F62" i="40"/>
  <c r="D62" i="40"/>
  <c r="E62" i="40"/>
  <c r="D16" i="40"/>
  <c r="F17" i="40"/>
  <c r="E17" i="40"/>
  <c r="D17" i="40"/>
  <c r="E31" i="40"/>
  <c r="F41" i="40"/>
  <c r="K41" i="40"/>
  <c r="E41" i="40"/>
  <c r="Q47" i="40"/>
  <c r="E47" i="40"/>
  <c r="F49" i="40"/>
  <c r="E50" i="40"/>
  <c r="F50" i="40"/>
  <c r="F56" i="40"/>
  <c r="E63" i="40"/>
  <c r="K20" i="40"/>
  <c r="K30" i="40"/>
  <c r="Q30" i="40"/>
  <c r="F30" i="40"/>
  <c r="D30" i="40"/>
  <c r="E39" i="40"/>
  <c r="F48" i="40"/>
  <c r="Q57" i="40"/>
  <c r="D63" i="40"/>
  <c r="F54" i="40"/>
  <c r="D54" i="40"/>
  <c r="E15" i="40"/>
  <c r="F24" i="40"/>
  <c r="Q33" i="40"/>
  <c r="E42" i="40"/>
  <c r="K42" i="40"/>
  <c r="Q42" i="40"/>
  <c r="K60" i="40"/>
  <c r="F63" i="40"/>
  <c r="K46" i="40"/>
  <c r="Q46" i="40"/>
  <c r="F46" i="40"/>
  <c r="D46" i="40"/>
  <c r="E55" i="40"/>
  <c r="K63" i="40"/>
  <c r="N21" i="40"/>
  <c r="N29" i="40"/>
  <c r="N37" i="40"/>
  <c r="N45" i="40"/>
  <c r="N53" i="40"/>
  <c r="N61" i="40"/>
  <c r="N19" i="40"/>
  <c r="D19" i="40"/>
  <c r="N27" i="40"/>
  <c r="D27" i="40"/>
  <c r="N35" i="40"/>
  <c r="D35" i="40"/>
  <c r="N43" i="40"/>
  <c r="D43" i="40"/>
  <c r="N51" i="40"/>
  <c r="D51" i="40"/>
  <c r="N59" i="40"/>
  <c r="D59" i="40"/>
  <c r="H60" i="40" l="1"/>
  <c r="J60" i="40" s="1"/>
  <c r="H51" i="40"/>
  <c r="M51" i="40" s="1"/>
  <c r="H59" i="40"/>
  <c r="J59" i="40" s="1"/>
  <c r="H44" i="40"/>
  <c r="P44" i="40" s="1"/>
  <c r="H27" i="40"/>
  <c r="S27" i="40" s="1"/>
  <c r="H29" i="40"/>
  <c r="R29" i="40" s="1"/>
  <c r="H45" i="40"/>
  <c r="M45" i="40" s="1"/>
  <c r="H37" i="40"/>
  <c r="M37" i="40" s="1"/>
  <c r="H36" i="40"/>
  <c r="J36" i="40" s="1"/>
  <c r="H28" i="40"/>
  <c r="S28" i="40" s="1"/>
  <c r="N18" i="40"/>
  <c r="K18" i="40"/>
  <c r="N58" i="40"/>
  <c r="H19" i="40"/>
  <c r="J19" i="40" s="1"/>
  <c r="H43" i="40"/>
  <c r="P43" i="40" s="1"/>
  <c r="H35" i="40"/>
  <c r="M35" i="40" s="1"/>
  <c r="H20" i="40"/>
  <c r="M20" i="40" s="1"/>
  <c r="H52" i="40"/>
  <c r="J52" i="40" s="1"/>
  <c r="H17" i="40"/>
  <c r="S17" i="40" s="1"/>
  <c r="H21" i="40"/>
  <c r="R21" i="40" s="1"/>
  <c r="H57" i="40"/>
  <c r="J57" i="40" s="1"/>
  <c r="K50" i="40"/>
  <c r="Q62" i="40"/>
  <c r="N23" i="40"/>
  <c r="N22" i="40"/>
  <c r="H30" i="40"/>
  <c r="S30" i="40" s="1"/>
  <c r="N40" i="40"/>
  <c r="Q24" i="40"/>
  <c r="Q63" i="40"/>
  <c r="K22" i="40"/>
  <c r="K40" i="40"/>
  <c r="K49" i="40"/>
  <c r="H61" i="40"/>
  <c r="S61" i="40" s="1"/>
  <c r="Q48" i="40"/>
  <c r="Q39" i="40"/>
  <c r="K56" i="40"/>
  <c r="Q38" i="40"/>
  <c r="K38" i="40"/>
  <c r="H46" i="40"/>
  <c r="P46" i="40" s="1"/>
  <c r="K47" i="40"/>
  <c r="N31" i="40"/>
  <c r="H33" i="40"/>
  <c r="J33" i="40" s="1"/>
  <c r="H53" i="40"/>
  <c r="S53" i="40" s="1"/>
  <c r="Q55" i="40"/>
  <c r="Q15" i="40"/>
  <c r="N62" i="40"/>
  <c r="Q16" i="40"/>
  <c r="K23" i="40"/>
  <c r="H42" i="40"/>
  <c r="Q56" i="40"/>
  <c r="N47" i="40"/>
  <c r="K34" i="40"/>
  <c r="K58" i="40"/>
  <c r="N56" i="40"/>
  <c r="N54" i="40"/>
  <c r="K32" i="40"/>
  <c r="N41" i="40"/>
  <c r="K15" i="40"/>
  <c r="K26" i="40"/>
  <c r="N39" i="40"/>
  <c r="N63" i="40"/>
  <c r="K62" i="40"/>
  <c r="Q14" i="40"/>
  <c r="Q32" i="40"/>
  <c r="Q41" i="40"/>
  <c r="Q49" i="40"/>
  <c r="K39" i="40"/>
  <c r="K55" i="40"/>
  <c r="K24" i="40"/>
  <c r="Q54" i="40"/>
  <c r="K48" i="40"/>
  <c r="N55" i="40"/>
  <c r="N25" i="40"/>
  <c r="Q40" i="40"/>
  <c r="N34" i="40"/>
  <c r="K14" i="40"/>
  <c r="Q31" i="40"/>
  <c r="K54" i="40"/>
  <c r="K16" i="40"/>
  <c r="N15" i="40"/>
  <c r="K25" i="40"/>
  <c r="Q22" i="40"/>
  <c r="K31" i="40"/>
  <c r="N32" i="40"/>
  <c r="Q50" i="40"/>
  <c r="N48" i="40"/>
  <c r="Q25" i="40"/>
  <c r="N24" i="40"/>
  <c r="N50" i="40"/>
  <c r="Q26" i="40"/>
  <c r="R36" i="40" l="1"/>
  <c r="J37" i="40"/>
  <c r="R51" i="40"/>
  <c r="M60" i="40"/>
  <c r="S59" i="40"/>
  <c r="M59" i="40"/>
  <c r="S60" i="40"/>
  <c r="P37" i="40"/>
  <c r="P51" i="40"/>
  <c r="J51" i="40"/>
  <c r="S51" i="40"/>
  <c r="R44" i="40"/>
  <c r="P60" i="40"/>
  <c r="P59" i="40"/>
  <c r="J29" i="40"/>
  <c r="R60" i="40"/>
  <c r="R59" i="40"/>
  <c r="R37" i="40"/>
  <c r="S19" i="40"/>
  <c r="S44" i="40"/>
  <c r="P29" i="40"/>
  <c r="J27" i="40"/>
  <c r="S36" i="40"/>
  <c r="R27" i="40"/>
  <c r="M36" i="40"/>
  <c r="M27" i="40"/>
  <c r="M28" i="40"/>
  <c r="P17" i="40"/>
  <c r="S52" i="40"/>
  <c r="P36" i="40"/>
  <c r="M44" i="40"/>
  <c r="S29" i="40"/>
  <c r="M19" i="40"/>
  <c r="P27" i="40"/>
  <c r="M29" i="40"/>
  <c r="J44" i="40"/>
  <c r="R17" i="40"/>
  <c r="R35" i="40"/>
  <c r="P35" i="40"/>
  <c r="P45" i="40"/>
  <c r="J35" i="40"/>
  <c r="S35" i="40"/>
  <c r="M46" i="40"/>
  <c r="P28" i="40"/>
  <c r="S37" i="40"/>
  <c r="S45" i="40"/>
  <c r="J45" i="40"/>
  <c r="R45" i="40"/>
  <c r="P21" i="40"/>
  <c r="J46" i="40"/>
  <c r="H18" i="40"/>
  <c r="R46" i="40"/>
  <c r="R28" i="40"/>
  <c r="P30" i="40"/>
  <c r="S46" i="40"/>
  <c r="R30" i="40"/>
  <c r="H58" i="40"/>
  <c r="S58" i="40" s="1"/>
  <c r="M21" i="40"/>
  <c r="J28" i="40"/>
  <c r="M52" i="40"/>
  <c r="J21" i="40"/>
  <c r="R43" i="40"/>
  <c r="J43" i="40"/>
  <c r="P19" i="40"/>
  <c r="S57" i="40"/>
  <c r="S43" i="40"/>
  <c r="S20" i="40"/>
  <c r="M43" i="40"/>
  <c r="P20" i="40"/>
  <c r="H26" i="40"/>
  <c r="R26" i="40" s="1"/>
  <c r="R20" i="40"/>
  <c r="J20" i="40"/>
  <c r="M57" i="40"/>
  <c r="P57" i="40"/>
  <c r="R57" i="40"/>
  <c r="H14" i="40"/>
  <c r="M14" i="40" s="1"/>
  <c r="H48" i="40"/>
  <c r="M48" i="40" s="1"/>
  <c r="H41" i="40"/>
  <c r="J41" i="40" s="1"/>
  <c r="J17" i="40"/>
  <c r="S21" i="40"/>
  <c r="M30" i="40"/>
  <c r="R53" i="40"/>
  <c r="J30" i="40"/>
  <c r="R19" i="40"/>
  <c r="M17" i="40"/>
  <c r="M53" i="40"/>
  <c r="J53" i="40"/>
  <c r="M61" i="40"/>
  <c r="P61" i="40"/>
  <c r="H23" i="40"/>
  <c r="P23" i="40" s="1"/>
  <c r="P52" i="40"/>
  <c r="R52" i="40"/>
  <c r="P53" i="40"/>
  <c r="J61" i="40"/>
  <c r="H38" i="40"/>
  <c r="P38" i="40" s="1"/>
  <c r="H32" i="40"/>
  <c r="M32" i="40" s="1"/>
  <c r="R61" i="40"/>
  <c r="H31" i="40"/>
  <c r="J31" i="40" s="1"/>
  <c r="H54" i="40"/>
  <c r="P54" i="40" s="1"/>
  <c r="H39" i="40"/>
  <c r="P39" i="40" s="1"/>
  <c r="H22" i="40"/>
  <c r="S22" i="40" s="1"/>
  <c r="H63" i="40"/>
  <c r="J63" i="40" s="1"/>
  <c r="H15" i="40"/>
  <c r="P15" i="40" s="1"/>
  <c r="H16" i="40"/>
  <c r="P16" i="40" s="1"/>
  <c r="H40" i="40"/>
  <c r="S40" i="40" s="1"/>
  <c r="H49" i="40"/>
  <c r="R49" i="40" s="1"/>
  <c r="M33" i="40"/>
  <c r="S33" i="40"/>
  <c r="H47" i="40"/>
  <c r="J47" i="40" s="1"/>
  <c r="H62" i="40"/>
  <c r="J62" i="40" s="1"/>
  <c r="R33" i="40"/>
  <c r="H24" i="40"/>
  <c r="P24" i="40" s="1"/>
  <c r="P33" i="40"/>
  <c r="H50" i="40"/>
  <c r="J50" i="40" s="1"/>
  <c r="H34" i="40"/>
  <c r="M34" i="40" s="1"/>
  <c r="H25" i="40"/>
  <c r="P25" i="40" s="1"/>
  <c r="H56" i="40"/>
  <c r="P56" i="40" s="1"/>
  <c r="H55" i="40"/>
  <c r="J55" i="40" s="1"/>
  <c r="M42" i="40"/>
  <c r="R42" i="40"/>
  <c r="S42" i="40"/>
  <c r="P42" i="40"/>
  <c r="J42" i="40"/>
  <c r="B25" i="14"/>
  <c r="D25" i="14"/>
  <c r="G25" i="14"/>
  <c r="J25" i="14"/>
  <c r="A3" i="33"/>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A279" i="33"/>
  <c r="A280" i="33"/>
  <c r="A281" i="33"/>
  <c r="A282" i="33"/>
  <c r="A283" i="33"/>
  <c r="A284" i="33"/>
  <c r="A285" i="33"/>
  <c r="A286" i="33"/>
  <c r="A287" i="33"/>
  <c r="A288" i="33"/>
  <c r="A289" i="33"/>
  <c r="A290" i="33"/>
  <c r="A291" i="33"/>
  <c r="A292" i="33"/>
  <c r="A293" i="33"/>
  <c r="A294" i="33"/>
  <c r="A295" i="33"/>
  <c r="A296" i="33"/>
  <c r="A297" i="33"/>
  <c r="A298" i="33"/>
  <c r="A299" i="33"/>
  <c r="A300" i="33"/>
  <c r="A301" i="33"/>
  <c r="A302" i="33"/>
  <c r="A303" i="33"/>
  <c r="A304" i="33"/>
  <c r="A305" i="33"/>
  <c r="A306" i="33"/>
  <c r="A307" i="33"/>
  <c r="A308" i="33"/>
  <c r="A309" i="33"/>
  <c r="A310" i="33"/>
  <c r="A311" i="33"/>
  <c r="A312" i="33"/>
  <c r="A313" i="33"/>
  <c r="A314" i="33"/>
  <c r="A315" i="33"/>
  <c r="A316" i="33"/>
  <c r="A317" i="33"/>
  <c r="A318" i="33"/>
  <c r="A319" i="33"/>
  <c r="A320" i="33"/>
  <c r="A321" i="33"/>
  <c r="A322" i="33"/>
  <c r="A323" i="33"/>
  <c r="A324" i="33"/>
  <c r="A325" i="33"/>
  <c r="A326" i="33"/>
  <c r="A327" i="33"/>
  <c r="A328" i="33"/>
  <c r="A329" i="33"/>
  <c r="A330" i="33"/>
  <c r="A331" i="33"/>
  <c r="A332" i="33"/>
  <c r="A333" i="33"/>
  <c r="A334" i="33"/>
  <c r="A335" i="33"/>
  <c r="A336" i="33"/>
  <c r="A337" i="33"/>
  <c r="A338" i="33"/>
  <c r="A339" i="33"/>
  <c r="A340" i="33"/>
  <c r="A341" i="33"/>
  <c r="A342" i="33"/>
  <c r="A343" i="33"/>
  <c r="A344" i="33"/>
  <c r="A345" i="33"/>
  <c r="A346" i="33"/>
  <c r="A347" i="33"/>
  <c r="A348" i="33"/>
  <c r="A349" i="33"/>
  <c r="A350" i="33"/>
  <c r="A351" i="33"/>
  <c r="A352" i="33"/>
  <c r="A353" i="33"/>
  <c r="A354" i="33"/>
  <c r="A355" i="33"/>
  <c r="A356" i="33"/>
  <c r="A357" i="33"/>
  <c r="A358" i="33"/>
  <c r="A359" i="33"/>
  <c r="A360" i="33"/>
  <c r="A361" i="33"/>
  <c r="A362" i="33"/>
  <c r="A363" i="33"/>
  <c r="A364" i="33"/>
  <c r="A365" i="33"/>
  <c r="A366" i="33"/>
  <c r="A367" i="33"/>
  <c r="A368" i="33"/>
  <c r="A369" i="33"/>
  <c r="A370" i="33"/>
  <c r="A371" i="33"/>
  <c r="A372" i="33"/>
  <c r="A373" i="33"/>
  <c r="A374" i="33"/>
  <c r="A375" i="33"/>
  <c r="A376" i="33"/>
  <c r="A377" i="33"/>
  <c r="A378" i="33"/>
  <c r="A379" i="33"/>
  <c r="A380" i="33"/>
  <c r="A381" i="33"/>
  <c r="A382" i="33"/>
  <c r="A383" i="33"/>
  <c r="A384" i="33"/>
  <c r="A385" i="33"/>
  <c r="A386" i="33"/>
  <c r="A387" i="33"/>
  <c r="A388" i="33"/>
  <c r="A389" i="33"/>
  <c r="A390" i="33"/>
  <c r="A391" i="33"/>
  <c r="A392" i="33"/>
  <c r="A393" i="33"/>
  <c r="A394" i="33"/>
  <c r="A395" i="33"/>
  <c r="A396" i="33"/>
  <c r="A397" i="33"/>
  <c r="A398" i="33"/>
  <c r="A399" i="33"/>
  <c r="A400" i="33"/>
  <c r="A401" i="33"/>
  <c r="A402" i="33"/>
  <c r="A403" i="33"/>
  <c r="A404" i="33"/>
  <c r="A405" i="33"/>
  <c r="A406" i="33"/>
  <c r="A407" i="33"/>
  <c r="A408" i="33"/>
  <c r="A409" i="33"/>
  <c r="A410" i="33"/>
  <c r="A411" i="33"/>
  <c r="A412" i="33"/>
  <c r="A413" i="33"/>
  <c r="A414" i="33"/>
  <c r="A415" i="33"/>
  <c r="A416" i="33"/>
  <c r="A417" i="33"/>
  <c r="A418" i="33"/>
  <c r="A419" i="33"/>
  <c r="A420" i="33"/>
  <c r="A421" i="33"/>
  <c r="A422" i="33"/>
  <c r="A423" i="33"/>
  <c r="A424" i="33"/>
  <c r="A425" i="33"/>
  <c r="A426" i="33"/>
  <c r="A427" i="33"/>
  <c r="A428" i="33"/>
  <c r="A429" i="33"/>
  <c r="A430" i="33"/>
  <c r="A431" i="33"/>
  <c r="A432" i="33"/>
  <c r="A433" i="33"/>
  <c r="A434" i="33"/>
  <c r="A435" i="33"/>
  <c r="A436" i="33"/>
  <c r="A437" i="33"/>
  <c r="A438" i="33"/>
  <c r="A439" i="33"/>
  <c r="A440" i="33"/>
  <c r="A441" i="33"/>
  <c r="A442" i="33"/>
  <c r="A443" i="33"/>
  <c r="A444" i="33"/>
  <c r="A445" i="33"/>
  <c r="A446" i="33"/>
  <c r="A447" i="33"/>
  <c r="A448" i="33"/>
  <c r="A449" i="33"/>
  <c r="A450" i="33"/>
  <c r="A451" i="33"/>
  <c r="A452" i="33"/>
  <c r="A453" i="33"/>
  <c r="A454" i="33"/>
  <c r="A455" i="33"/>
  <c r="A456" i="33"/>
  <c r="A457" i="33"/>
  <c r="A458" i="33"/>
  <c r="A459" i="33"/>
  <c r="A460" i="33"/>
  <c r="A461" i="33"/>
  <c r="A462" i="33"/>
  <c r="A463" i="33"/>
  <c r="A464" i="33"/>
  <c r="A465" i="33"/>
  <c r="A466" i="33"/>
  <c r="A467" i="33"/>
  <c r="A468" i="33"/>
  <c r="A469" i="33"/>
  <c r="A470" i="33"/>
  <c r="A471" i="33"/>
  <c r="A472" i="33"/>
  <c r="A473" i="33"/>
  <c r="A474" i="33"/>
  <c r="A475" i="33"/>
  <c r="A476" i="33"/>
  <c r="A477" i="33"/>
  <c r="A478" i="33"/>
  <c r="A479" i="33"/>
  <c r="A480" i="33"/>
  <c r="A481" i="33"/>
  <c r="A482" i="33"/>
  <c r="A483" i="33"/>
  <c r="A484" i="33"/>
  <c r="A485" i="33"/>
  <c r="A486" i="33"/>
  <c r="A487" i="33"/>
  <c r="A488" i="33"/>
  <c r="A489" i="33"/>
  <c r="A490" i="33"/>
  <c r="A491" i="33"/>
  <c r="A492" i="33"/>
  <c r="A493" i="33"/>
  <c r="A494" i="33"/>
  <c r="A495" i="33"/>
  <c r="A496" i="33"/>
  <c r="A497" i="33"/>
  <c r="A498" i="33"/>
  <c r="A499" i="33"/>
  <c r="A500" i="33"/>
  <c r="A501" i="33"/>
  <c r="A502" i="33"/>
  <c r="A503" i="33"/>
  <c r="A504" i="33"/>
  <c r="A505" i="33"/>
  <c r="A506" i="33"/>
  <c r="A507" i="33"/>
  <c r="A508" i="33"/>
  <c r="A509" i="33"/>
  <c r="A510" i="33"/>
  <c r="A511" i="33"/>
  <c r="A512" i="33"/>
  <c r="A513" i="33"/>
  <c r="A514" i="33"/>
  <c r="A515" i="33"/>
  <c r="A516" i="33"/>
  <c r="A517" i="33"/>
  <c r="A518" i="33"/>
  <c r="A519" i="33"/>
  <c r="A520" i="33"/>
  <c r="A521" i="33"/>
  <c r="A522" i="33"/>
  <c r="A523" i="33"/>
  <c r="A524" i="33"/>
  <c r="A525" i="33"/>
  <c r="A526" i="33"/>
  <c r="A527" i="33"/>
  <c r="A528" i="33"/>
  <c r="A529" i="33"/>
  <c r="A530" i="33"/>
  <c r="A531" i="33"/>
  <c r="A532" i="33"/>
  <c r="A533" i="33"/>
  <c r="A534" i="33"/>
  <c r="A535" i="33"/>
  <c r="A536" i="33"/>
  <c r="A537" i="33"/>
  <c r="A538" i="33"/>
  <c r="A539" i="33"/>
  <c r="A540" i="33"/>
  <c r="A541" i="33"/>
  <c r="A542" i="33"/>
  <c r="A543" i="33"/>
  <c r="A544" i="33"/>
  <c r="A545" i="33"/>
  <c r="A546" i="33"/>
  <c r="A547" i="33"/>
  <c r="A548" i="33"/>
  <c r="A549" i="33"/>
  <c r="A550" i="33"/>
  <c r="A551" i="33"/>
  <c r="A552" i="33"/>
  <c r="A553" i="33"/>
  <c r="A554" i="33"/>
  <c r="A555" i="33"/>
  <c r="A556" i="33"/>
  <c r="A557" i="33"/>
  <c r="A558" i="33"/>
  <c r="A559" i="33"/>
  <c r="A560" i="33"/>
  <c r="A561" i="33"/>
  <c r="A562" i="33"/>
  <c r="A563" i="33"/>
  <c r="A564" i="33"/>
  <c r="A565" i="33"/>
  <c r="A566" i="33"/>
  <c r="A567" i="33"/>
  <c r="A568" i="33"/>
  <c r="A569" i="33"/>
  <c r="A570" i="33"/>
  <c r="A571" i="33"/>
  <c r="A572" i="33"/>
  <c r="A573" i="33"/>
  <c r="A574" i="33"/>
  <c r="A575" i="33"/>
  <c r="A576" i="33"/>
  <c r="A577" i="33"/>
  <c r="A578" i="33"/>
  <c r="A579" i="33"/>
  <c r="A580" i="33"/>
  <c r="A581" i="33"/>
  <c r="A582" i="33"/>
  <c r="A583" i="33"/>
  <c r="A584" i="33"/>
  <c r="A585" i="33"/>
  <c r="A586" i="33"/>
  <c r="A587" i="33"/>
  <c r="A588" i="33"/>
  <c r="A589" i="33"/>
  <c r="A590" i="33"/>
  <c r="A591" i="33"/>
  <c r="A592" i="33"/>
  <c r="A593" i="33"/>
  <c r="A594" i="33"/>
  <c r="A595" i="33"/>
  <c r="A596" i="33"/>
  <c r="A597" i="33"/>
  <c r="A598" i="33"/>
  <c r="A599" i="33"/>
  <c r="A600" i="33"/>
  <c r="A601" i="33"/>
  <c r="A602" i="33"/>
  <c r="A603" i="33"/>
  <c r="A604" i="33"/>
  <c r="A605" i="33"/>
  <c r="A606" i="33"/>
  <c r="A607" i="33"/>
  <c r="A608" i="33"/>
  <c r="A609" i="33"/>
  <c r="A610" i="33"/>
  <c r="A611" i="33"/>
  <c r="A612" i="33"/>
  <c r="A613" i="33"/>
  <c r="A614" i="33"/>
  <c r="A615" i="33"/>
  <c r="A616" i="33"/>
  <c r="A617" i="33"/>
  <c r="A618" i="33"/>
  <c r="A619" i="33"/>
  <c r="A620" i="33"/>
  <c r="A621" i="33"/>
  <c r="A622" i="33"/>
  <c r="A623" i="33"/>
  <c r="A624" i="33"/>
  <c r="A625" i="33"/>
  <c r="A626" i="33"/>
  <c r="A627" i="33"/>
  <c r="A628" i="33"/>
  <c r="A629" i="33"/>
  <c r="A630" i="33"/>
  <c r="A631" i="33"/>
  <c r="A632" i="33"/>
  <c r="A633" i="33"/>
  <c r="A634" i="33"/>
  <c r="A635" i="33"/>
  <c r="A636" i="33"/>
  <c r="A637" i="33"/>
  <c r="A638" i="33"/>
  <c r="A639" i="33"/>
  <c r="A640" i="33"/>
  <c r="A641" i="33"/>
  <c r="A642" i="33"/>
  <c r="A643" i="33"/>
  <c r="A644" i="33"/>
  <c r="A645" i="33"/>
  <c r="A646" i="33"/>
  <c r="A647" i="33"/>
  <c r="A648" i="33"/>
  <c r="A649" i="33"/>
  <c r="A650" i="33"/>
  <c r="A651" i="33"/>
  <c r="A652" i="33"/>
  <c r="A653" i="33"/>
  <c r="A654" i="33"/>
  <c r="A655" i="33"/>
  <c r="A656" i="33"/>
  <c r="A657" i="33"/>
  <c r="A658" i="33"/>
  <c r="A659" i="33"/>
  <c r="A660" i="33"/>
  <c r="A661" i="33"/>
  <c r="A662" i="33"/>
  <c r="A663" i="33"/>
  <c r="A664" i="33"/>
  <c r="A665" i="33"/>
  <c r="A666" i="33"/>
  <c r="A667" i="33"/>
  <c r="A668" i="33"/>
  <c r="A669" i="33"/>
  <c r="A670" i="33"/>
  <c r="A671" i="33"/>
  <c r="A672" i="33"/>
  <c r="A673" i="33"/>
  <c r="A674" i="33"/>
  <c r="A675" i="33"/>
  <c r="A676" i="33"/>
  <c r="A677" i="33"/>
  <c r="A678" i="33"/>
  <c r="A679" i="33"/>
  <c r="A680" i="33"/>
  <c r="A681" i="33"/>
  <c r="A682" i="33"/>
  <c r="A683" i="33"/>
  <c r="A684" i="33"/>
  <c r="A685" i="33"/>
  <c r="A686" i="33"/>
  <c r="A687" i="33"/>
  <c r="A688" i="33"/>
  <c r="A689" i="33"/>
  <c r="A690" i="33"/>
  <c r="A691" i="33"/>
  <c r="A692" i="33"/>
  <c r="A693" i="33"/>
  <c r="A694" i="33"/>
  <c r="A695" i="33"/>
  <c r="A696" i="33"/>
  <c r="A697" i="33"/>
  <c r="A698" i="33"/>
  <c r="A699" i="33"/>
  <c r="A700" i="33"/>
  <c r="A701" i="33"/>
  <c r="A702" i="33"/>
  <c r="A703" i="33"/>
  <c r="A704" i="33"/>
  <c r="A705" i="33"/>
  <c r="A706" i="33"/>
  <c r="A707" i="33"/>
  <c r="A708" i="33"/>
  <c r="A709" i="33"/>
  <c r="A710" i="33"/>
  <c r="A711" i="33"/>
  <c r="A712" i="33"/>
  <c r="A713" i="33"/>
  <c r="A714" i="33"/>
  <c r="A715" i="33"/>
  <c r="A716" i="33"/>
  <c r="A717" i="33"/>
  <c r="A718" i="33"/>
  <c r="A719" i="33"/>
  <c r="A720" i="33"/>
  <c r="A721" i="33"/>
  <c r="A722" i="33"/>
  <c r="A723" i="33"/>
  <c r="A724" i="33"/>
  <c r="A725" i="33"/>
  <c r="A726" i="33"/>
  <c r="A727" i="33"/>
  <c r="A728" i="33"/>
  <c r="A729" i="33"/>
  <c r="A730" i="33"/>
  <c r="A731" i="33"/>
  <c r="A732" i="33"/>
  <c r="A733" i="33"/>
  <c r="A734" i="33"/>
  <c r="A735" i="33"/>
  <c r="A736" i="33"/>
  <c r="A737" i="33"/>
  <c r="A738" i="33"/>
  <c r="A739" i="33"/>
  <c r="A740" i="33"/>
  <c r="A741" i="33"/>
  <c r="A742" i="33"/>
  <c r="A743" i="33"/>
  <c r="A744" i="33"/>
  <c r="A745" i="33"/>
  <c r="A746" i="33"/>
  <c r="A747" i="33"/>
  <c r="A748" i="33"/>
  <c r="A749" i="33"/>
  <c r="A750" i="33"/>
  <c r="A751" i="33"/>
  <c r="A752" i="33"/>
  <c r="A753" i="33"/>
  <c r="A754" i="33"/>
  <c r="A755" i="33"/>
  <c r="A756" i="33"/>
  <c r="A757" i="33"/>
  <c r="A758" i="33"/>
  <c r="A759" i="33"/>
  <c r="A760" i="33"/>
  <c r="A761" i="33"/>
  <c r="A762" i="33"/>
  <c r="A763" i="33"/>
  <c r="A764" i="33"/>
  <c r="A765" i="33"/>
  <c r="A766" i="33"/>
  <c r="A767" i="33"/>
  <c r="A768" i="33"/>
  <c r="A769" i="33"/>
  <c r="A770" i="33"/>
  <c r="A771" i="33"/>
  <c r="A772" i="33"/>
  <c r="A773" i="33"/>
  <c r="A774" i="33"/>
  <c r="A775" i="33"/>
  <c r="A776" i="33"/>
  <c r="A777" i="33"/>
  <c r="A778" i="33"/>
  <c r="A779" i="33"/>
  <c r="A780" i="33"/>
  <c r="A781" i="33"/>
  <c r="A782" i="33"/>
  <c r="A783" i="33"/>
  <c r="A784" i="33"/>
  <c r="A785" i="33"/>
  <c r="A786" i="33"/>
  <c r="A787" i="33"/>
  <c r="A788" i="33"/>
  <c r="A789" i="33"/>
  <c r="A790" i="33"/>
  <c r="A791" i="33"/>
  <c r="A792" i="33"/>
  <c r="A793" i="33"/>
  <c r="A794" i="33"/>
  <c r="A795" i="33"/>
  <c r="A796" i="33"/>
  <c r="A797" i="33"/>
  <c r="A798" i="33"/>
  <c r="A799" i="33"/>
  <c r="A800" i="33"/>
  <c r="A801" i="33"/>
  <c r="A802" i="33"/>
  <c r="A803" i="33"/>
  <c r="A804" i="33"/>
  <c r="A805" i="33"/>
  <c r="A806" i="33"/>
  <c r="A807" i="33"/>
  <c r="A808" i="33"/>
  <c r="A809" i="33"/>
  <c r="A810" i="33"/>
  <c r="A811" i="33"/>
  <c r="A812" i="33"/>
  <c r="A813" i="33"/>
  <c r="A814" i="33"/>
  <c r="A815" i="33"/>
  <c r="A816" i="33"/>
  <c r="A817" i="33"/>
  <c r="A818" i="33"/>
  <c r="A819" i="33"/>
  <c r="A820" i="33"/>
  <c r="A821" i="33"/>
  <c r="A822" i="33"/>
  <c r="A823" i="33"/>
  <c r="A824" i="33"/>
  <c r="A825" i="33"/>
  <c r="A826" i="33"/>
  <c r="A827" i="33"/>
  <c r="A828" i="33"/>
  <c r="A829" i="33"/>
  <c r="A830" i="33"/>
  <c r="A831" i="33"/>
  <c r="A832" i="33"/>
  <c r="A833" i="33"/>
  <c r="A834" i="33"/>
  <c r="A835" i="33"/>
  <c r="A836" i="33"/>
  <c r="A837" i="33"/>
  <c r="A838" i="33"/>
  <c r="A839" i="33"/>
  <c r="A840" i="33"/>
  <c r="A841" i="33"/>
  <c r="A842" i="33"/>
  <c r="A843" i="33"/>
  <c r="A844" i="33"/>
  <c r="A845" i="33"/>
  <c r="A846" i="33"/>
  <c r="A847" i="33"/>
  <c r="A848" i="33"/>
  <c r="A849" i="33"/>
  <c r="A850" i="33"/>
  <c r="A851" i="33"/>
  <c r="A852" i="33"/>
  <c r="A853" i="33"/>
  <c r="A854" i="33"/>
  <c r="A855" i="33"/>
  <c r="A856" i="33"/>
  <c r="A857" i="33"/>
  <c r="A858" i="33"/>
  <c r="A859" i="33"/>
  <c r="A860" i="33"/>
  <c r="A861" i="33"/>
  <c r="A862" i="33"/>
  <c r="A863" i="33"/>
  <c r="A864" i="33"/>
  <c r="A865" i="33"/>
  <c r="A866" i="33"/>
  <c r="A867" i="33"/>
  <c r="A868" i="33"/>
  <c r="A869" i="33"/>
  <c r="A870" i="33"/>
  <c r="A871" i="33"/>
  <c r="A872" i="33"/>
  <c r="A873" i="33"/>
  <c r="A874" i="33"/>
  <c r="A875" i="33"/>
  <c r="A876" i="33"/>
  <c r="A877" i="33"/>
  <c r="A878" i="33"/>
  <c r="A879" i="33"/>
  <c r="A880" i="33"/>
  <c r="A881" i="33"/>
  <c r="A882" i="33"/>
  <c r="A883" i="33"/>
  <c r="A884" i="33"/>
  <c r="A885" i="33"/>
  <c r="A886" i="33"/>
  <c r="A887" i="33"/>
  <c r="A888" i="33"/>
  <c r="A889" i="33"/>
  <c r="A890" i="33"/>
  <c r="A891" i="33"/>
  <c r="A892" i="33"/>
  <c r="A893" i="33"/>
  <c r="A894" i="33"/>
  <c r="A895" i="33"/>
  <c r="A896" i="33"/>
  <c r="A897" i="33"/>
  <c r="A898" i="33"/>
  <c r="A899" i="33"/>
  <c r="A900" i="33"/>
  <c r="A901" i="33"/>
  <c r="A902" i="33"/>
  <c r="A903" i="33"/>
  <c r="A904" i="33"/>
  <c r="A905" i="33"/>
  <c r="A906" i="33"/>
  <c r="A907" i="33"/>
  <c r="A908" i="33"/>
  <c r="A909" i="33"/>
  <c r="A910" i="33"/>
  <c r="A911" i="33"/>
  <c r="A912" i="33"/>
  <c r="A913" i="33"/>
  <c r="A914" i="33"/>
  <c r="A915" i="33"/>
  <c r="A916" i="33"/>
  <c r="A917" i="33"/>
  <c r="A918" i="33"/>
  <c r="A919" i="33"/>
  <c r="A920" i="33"/>
  <c r="A921" i="33"/>
  <c r="A922" i="33"/>
  <c r="A923" i="33"/>
  <c r="A924" i="33"/>
  <c r="A925" i="33"/>
  <c r="A926" i="33"/>
  <c r="A927" i="33"/>
  <c r="A928" i="33"/>
  <c r="A929" i="33"/>
  <c r="A930" i="33"/>
  <c r="A931" i="33"/>
  <c r="A932" i="33"/>
  <c r="A933" i="33"/>
  <c r="A934" i="33"/>
  <c r="A935" i="33"/>
  <c r="A936" i="33"/>
  <c r="A937" i="33"/>
  <c r="A938" i="33"/>
  <c r="A939" i="33"/>
  <c r="A940" i="33"/>
  <c r="A941" i="33"/>
  <c r="A942" i="33"/>
  <c r="A943" i="33"/>
  <c r="A944" i="33"/>
  <c r="A945" i="33"/>
  <c r="A946" i="33"/>
  <c r="A947" i="33"/>
  <c r="A948" i="33"/>
  <c r="A2" i="33"/>
  <c r="B3" i="33"/>
  <c r="B4" i="33"/>
  <c r="B5" i="33"/>
  <c r="B6" i="33"/>
  <c r="B7" i="33"/>
  <c r="B8" i="33"/>
  <c r="B9" i="33"/>
  <c r="B10" i="33"/>
  <c r="B11" i="33"/>
  <c r="B12" i="33"/>
  <c r="B13" i="33"/>
  <c r="B14" i="33"/>
  <c r="B15" i="33"/>
  <c r="B16" i="33"/>
  <c r="B17" i="33"/>
  <c r="B18" i="33"/>
  <c r="B19" i="33"/>
  <c r="B20" i="33"/>
  <c r="B21" i="33"/>
  <c r="B22" i="33"/>
  <c r="B23" i="33"/>
  <c r="B24" i="33"/>
  <c r="B25" i="33"/>
  <c r="B26" i="33"/>
  <c r="B27" i="33"/>
  <c r="B28" i="33"/>
  <c r="B29" i="33"/>
  <c r="B30" i="33"/>
  <c r="B31" i="33"/>
  <c r="B32" i="33"/>
  <c r="B33" i="33"/>
  <c r="B34" i="33"/>
  <c r="B35" i="33"/>
  <c r="B36" i="33"/>
  <c r="B37" i="33"/>
  <c r="B38" i="33"/>
  <c r="B39" i="33"/>
  <c r="B40" i="33"/>
  <c r="B41" i="33"/>
  <c r="B42" i="33"/>
  <c r="B43" i="33"/>
  <c r="B44" i="33"/>
  <c r="B45" i="33"/>
  <c r="B46" i="33"/>
  <c r="B47" i="33"/>
  <c r="B48" i="33"/>
  <c r="B49" i="33"/>
  <c r="B50"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27" i="33"/>
  <c r="B128" i="33"/>
  <c r="B129" i="33"/>
  <c r="B130" i="33"/>
  <c r="B131" i="33"/>
  <c r="B132" i="33"/>
  <c r="B133" i="33"/>
  <c r="B134" i="33"/>
  <c r="B135" i="33"/>
  <c r="B136" i="33"/>
  <c r="B137" i="33"/>
  <c r="B138" i="33"/>
  <c r="B139" i="33"/>
  <c r="B140" i="33"/>
  <c r="B141" i="33"/>
  <c r="B142" i="33"/>
  <c r="B143" i="33"/>
  <c r="B144" i="33"/>
  <c r="B145" i="33"/>
  <c r="B146" i="33"/>
  <c r="B147" i="33"/>
  <c r="B148" i="33"/>
  <c r="B149" i="33"/>
  <c r="B150" i="33"/>
  <c r="B151" i="33"/>
  <c r="B152" i="33"/>
  <c r="B153" i="33"/>
  <c r="B154" i="33"/>
  <c r="B155" i="33"/>
  <c r="B156" i="33"/>
  <c r="B157" i="33"/>
  <c r="B158" i="33"/>
  <c r="B159" i="33"/>
  <c r="B160" i="33"/>
  <c r="B161" i="33"/>
  <c r="B162" i="33"/>
  <c r="B163" i="33"/>
  <c r="B164" i="33"/>
  <c r="B165" i="33"/>
  <c r="B166" i="33"/>
  <c r="B167" i="33"/>
  <c r="B168" i="33"/>
  <c r="B169" i="33"/>
  <c r="B170" i="33"/>
  <c r="B171" i="33"/>
  <c r="B172" i="33"/>
  <c r="B173" i="33"/>
  <c r="B174" i="33"/>
  <c r="B175" i="33"/>
  <c r="B176" i="33"/>
  <c r="B177" i="33"/>
  <c r="B178" i="33"/>
  <c r="B179" i="33"/>
  <c r="B180" i="33"/>
  <c r="B181" i="33"/>
  <c r="B182" i="33"/>
  <c r="B183" i="33"/>
  <c r="B184" i="33"/>
  <c r="B185" i="33"/>
  <c r="B186" i="33"/>
  <c r="B187" i="33"/>
  <c r="B188" i="33"/>
  <c r="B189" i="33"/>
  <c r="B190" i="33"/>
  <c r="B191" i="33"/>
  <c r="B192" i="33"/>
  <c r="B193" i="33"/>
  <c r="B194" i="33"/>
  <c r="B195" i="33"/>
  <c r="B196" i="33"/>
  <c r="B197" i="33"/>
  <c r="B198" i="33"/>
  <c r="B199" i="33"/>
  <c r="B200" i="33"/>
  <c r="B201" i="33"/>
  <c r="B202" i="33"/>
  <c r="B203" i="33"/>
  <c r="B204" i="33"/>
  <c r="B205" i="33"/>
  <c r="B206" i="33"/>
  <c r="B207" i="33"/>
  <c r="B208" i="33"/>
  <c r="B209" i="33"/>
  <c r="B210" i="33"/>
  <c r="B211" i="33"/>
  <c r="B212" i="33"/>
  <c r="B213" i="33"/>
  <c r="B214" i="33"/>
  <c r="B215" i="33"/>
  <c r="B216" i="33"/>
  <c r="B217" i="33"/>
  <c r="B218" i="33"/>
  <c r="B219" i="33"/>
  <c r="B220" i="33"/>
  <c r="B221" i="33"/>
  <c r="B222" i="33"/>
  <c r="B223" i="33"/>
  <c r="B224" i="33"/>
  <c r="B225" i="33"/>
  <c r="B226" i="33"/>
  <c r="B227" i="33"/>
  <c r="B228" i="33"/>
  <c r="B229" i="33"/>
  <c r="B230" i="33"/>
  <c r="B231" i="33"/>
  <c r="B232" i="33"/>
  <c r="B233" i="33"/>
  <c r="B234" i="33"/>
  <c r="B235" i="33"/>
  <c r="B236" i="33"/>
  <c r="B237" i="33"/>
  <c r="B238" i="33"/>
  <c r="B239" i="33"/>
  <c r="B240" i="33"/>
  <c r="B241" i="33"/>
  <c r="B242" i="33"/>
  <c r="B243" i="33"/>
  <c r="B244" i="33"/>
  <c r="B245" i="33"/>
  <c r="B246" i="33"/>
  <c r="B247" i="33"/>
  <c r="B248" i="33"/>
  <c r="B249" i="33"/>
  <c r="B250" i="33"/>
  <c r="B251" i="33"/>
  <c r="B252" i="33"/>
  <c r="B253" i="33"/>
  <c r="B254" i="33"/>
  <c r="B255" i="33"/>
  <c r="B256" i="33"/>
  <c r="B257" i="33"/>
  <c r="B258" i="33"/>
  <c r="B259" i="33"/>
  <c r="B260" i="33"/>
  <c r="B261" i="33"/>
  <c r="B262" i="33"/>
  <c r="B263" i="33"/>
  <c r="B264" i="33"/>
  <c r="B265" i="33"/>
  <c r="B266" i="33"/>
  <c r="B267" i="33"/>
  <c r="B268" i="33"/>
  <c r="B269" i="33"/>
  <c r="B270" i="33"/>
  <c r="B271" i="33"/>
  <c r="B272" i="33"/>
  <c r="B273" i="33"/>
  <c r="B274" i="33"/>
  <c r="B275" i="33"/>
  <c r="B276" i="33"/>
  <c r="B277" i="33"/>
  <c r="B278" i="33"/>
  <c r="B279" i="33"/>
  <c r="B280" i="33"/>
  <c r="B281" i="33"/>
  <c r="B282" i="33"/>
  <c r="B283" i="33"/>
  <c r="B284" i="33"/>
  <c r="B285" i="33"/>
  <c r="B286" i="33"/>
  <c r="B287" i="33"/>
  <c r="B288" i="33"/>
  <c r="B289" i="33"/>
  <c r="B290" i="33"/>
  <c r="B291" i="33"/>
  <c r="B292" i="33"/>
  <c r="B293" i="33"/>
  <c r="B294" i="33"/>
  <c r="B295" i="33"/>
  <c r="B296" i="33"/>
  <c r="B297" i="33"/>
  <c r="B298" i="33"/>
  <c r="B299" i="33"/>
  <c r="B300" i="33"/>
  <c r="B301" i="33"/>
  <c r="B302" i="33"/>
  <c r="B303" i="33"/>
  <c r="B304" i="33"/>
  <c r="B305" i="33"/>
  <c r="B306" i="33"/>
  <c r="B307" i="33"/>
  <c r="B308" i="33"/>
  <c r="B309" i="33"/>
  <c r="B310" i="33"/>
  <c r="B311" i="33"/>
  <c r="B312" i="33"/>
  <c r="B313" i="33"/>
  <c r="B314" i="33"/>
  <c r="B315" i="33"/>
  <c r="B316" i="33"/>
  <c r="B317" i="33"/>
  <c r="B318" i="33"/>
  <c r="B319" i="33"/>
  <c r="B320" i="33"/>
  <c r="B321" i="33"/>
  <c r="B322" i="33"/>
  <c r="B323" i="33"/>
  <c r="B324" i="33"/>
  <c r="B325" i="33"/>
  <c r="B326" i="33"/>
  <c r="B327" i="33"/>
  <c r="B328" i="33"/>
  <c r="B329" i="33"/>
  <c r="B330" i="33"/>
  <c r="B331" i="33"/>
  <c r="B332" i="33"/>
  <c r="B333" i="33"/>
  <c r="B334" i="33"/>
  <c r="B335" i="33"/>
  <c r="B336" i="33"/>
  <c r="B337" i="33"/>
  <c r="B338" i="33"/>
  <c r="B339" i="33"/>
  <c r="B340" i="33"/>
  <c r="B341" i="33"/>
  <c r="B342" i="33"/>
  <c r="B343" i="33"/>
  <c r="B344" i="33"/>
  <c r="B345" i="33"/>
  <c r="B346" i="33"/>
  <c r="B347" i="33"/>
  <c r="B348" i="33"/>
  <c r="B349" i="33"/>
  <c r="B350" i="33"/>
  <c r="B351" i="33"/>
  <c r="B352" i="33"/>
  <c r="B353" i="33"/>
  <c r="B354" i="33"/>
  <c r="B355" i="33"/>
  <c r="B356" i="33"/>
  <c r="B357" i="33"/>
  <c r="B358" i="33"/>
  <c r="B359" i="33"/>
  <c r="B360" i="33"/>
  <c r="B361" i="33"/>
  <c r="B362" i="33"/>
  <c r="B363" i="33"/>
  <c r="B364" i="33"/>
  <c r="B365" i="33"/>
  <c r="B366" i="33"/>
  <c r="B367" i="33"/>
  <c r="B368" i="33"/>
  <c r="B369" i="33"/>
  <c r="B370" i="33"/>
  <c r="B371" i="33"/>
  <c r="B372" i="33"/>
  <c r="B373" i="33"/>
  <c r="B374" i="33"/>
  <c r="B375" i="33"/>
  <c r="B376" i="33"/>
  <c r="B377" i="33"/>
  <c r="B378" i="33"/>
  <c r="B379" i="33"/>
  <c r="B380" i="33"/>
  <c r="B381" i="33"/>
  <c r="B382" i="33"/>
  <c r="B383" i="33"/>
  <c r="B384" i="33"/>
  <c r="B385" i="33"/>
  <c r="B386" i="33"/>
  <c r="B387" i="33"/>
  <c r="B388" i="33"/>
  <c r="B389" i="33"/>
  <c r="B390" i="33"/>
  <c r="B391" i="33"/>
  <c r="B392" i="33"/>
  <c r="B393" i="33"/>
  <c r="B394" i="33"/>
  <c r="B395" i="33"/>
  <c r="B396" i="33"/>
  <c r="B397" i="33"/>
  <c r="B398" i="33"/>
  <c r="B399" i="33"/>
  <c r="B400" i="33"/>
  <c r="B401" i="33"/>
  <c r="B402" i="33"/>
  <c r="B403" i="33"/>
  <c r="B404" i="33"/>
  <c r="B405" i="33"/>
  <c r="B406" i="33"/>
  <c r="B407" i="33"/>
  <c r="B408" i="33"/>
  <c r="B409" i="33"/>
  <c r="B410" i="33"/>
  <c r="B411" i="33"/>
  <c r="B412" i="33"/>
  <c r="B413" i="33"/>
  <c r="B414" i="33"/>
  <c r="B415" i="33"/>
  <c r="B416" i="33"/>
  <c r="B417" i="33"/>
  <c r="B418" i="33"/>
  <c r="B419" i="33"/>
  <c r="B420" i="33"/>
  <c r="B421" i="33"/>
  <c r="B422" i="33"/>
  <c r="B423" i="33"/>
  <c r="B424" i="33"/>
  <c r="B425" i="33"/>
  <c r="B426" i="33"/>
  <c r="B427" i="33"/>
  <c r="B428" i="33"/>
  <c r="B429" i="33"/>
  <c r="B430" i="33"/>
  <c r="B431" i="33"/>
  <c r="B432" i="33"/>
  <c r="B433" i="33"/>
  <c r="B434" i="33"/>
  <c r="B435" i="33"/>
  <c r="B436" i="33"/>
  <c r="B437" i="33"/>
  <c r="B438" i="33"/>
  <c r="B439" i="33"/>
  <c r="B440" i="33"/>
  <c r="B441" i="33"/>
  <c r="B442" i="33"/>
  <c r="B443" i="33"/>
  <c r="B444" i="33"/>
  <c r="B445" i="33"/>
  <c r="B446" i="33"/>
  <c r="B447" i="33"/>
  <c r="B448" i="33"/>
  <c r="B449" i="33"/>
  <c r="B450" i="33"/>
  <c r="B451" i="33"/>
  <c r="B452" i="33"/>
  <c r="B453" i="33"/>
  <c r="B454" i="33"/>
  <c r="B455" i="33"/>
  <c r="B456" i="33"/>
  <c r="B457" i="33"/>
  <c r="B458" i="33"/>
  <c r="B459" i="33"/>
  <c r="B460" i="33"/>
  <c r="B461" i="33"/>
  <c r="B462" i="33"/>
  <c r="B463" i="33"/>
  <c r="B464" i="33"/>
  <c r="B465" i="33"/>
  <c r="B466" i="33"/>
  <c r="B467" i="33"/>
  <c r="B468" i="33"/>
  <c r="B469" i="33"/>
  <c r="B470" i="33"/>
  <c r="B471" i="33"/>
  <c r="B472" i="33"/>
  <c r="B473" i="33"/>
  <c r="B474" i="33"/>
  <c r="B475" i="33"/>
  <c r="B476" i="33"/>
  <c r="B477" i="33"/>
  <c r="B478" i="33"/>
  <c r="B479" i="33"/>
  <c r="B480" i="33"/>
  <c r="B481" i="33"/>
  <c r="B482" i="33"/>
  <c r="B483" i="33"/>
  <c r="B484" i="33"/>
  <c r="B485" i="33"/>
  <c r="B486" i="33"/>
  <c r="B487" i="33"/>
  <c r="B488" i="33"/>
  <c r="B489" i="33"/>
  <c r="B490" i="33"/>
  <c r="B491" i="33"/>
  <c r="B492" i="33"/>
  <c r="B493" i="33"/>
  <c r="B494" i="33"/>
  <c r="B495" i="33"/>
  <c r="B496" i="33"/>
  <c r="B497" i="33"/>
  <c r="B498" i="33"/>
  <c r="B499" i="33"/>
  <c r="B500" i="33"/>
  <c r="B501" i="33"/>
  <c r="B502" i="33"/>
  <c r="B503" i="33"/>
  <c r="B504" i="33"/>
  <c r="B505" i="33"/>
  <c r="B506" i="33"/>
  <c r="B507" i="33"/>
  <c r="B508" i="33"/>
  <c r="B509" i="33"/>
  <c r="B510" i="33"/>
  <c r="B511" i="33"/>
  <c r="B512" i="33"/>
  <c r="B513" i="33"/>
  <c r="B514" i="33"/>
  <c r="B515" i="33"/>
  <c r="B516" i="33"/>
  <c r="B517" i="33"/>
  <c r="B518" i="33"/>
  <c r="B519" i="33"/>
  <c r="B520" i="33"/>
  <c r="B521" i="33"/>
  <c r="B522" i="33"/>
  <c r="B523" i="33"/>
  <c r="B524" i="33"/>
  <c r="B525" i="33"/>
  <c r="B526" i="33"/>
  <c r="B527" i="33"/>
  <c r="B528" i="33"/>
  <c r="B529" i="33"/>
  <c r="B530" i="33"/>
  <c r="B531" i="33"/>
  <c r="B532" i="33"/>
  <c r="B533" i="33"/>
  <c r="B534" i="33"/>
  <c r="B535" i="33"/>
  <c r="B536" i="33"/>
  <c r="B537" i="33"/>
  <c r="B538" i="33"/>
  <c r="B539" i="33"/>
  <c r="B540" i="33"/>
  <c r="B541" i="33"/>
  <c r="B542" i="33"/>
  <c r="B543" i="33"/>
  <c r="B544" i="33"/>
  <c r="B545" i="33"/>
  <c r="B546" i="33"/>
  <c r="B547" i="33"/>
  <c r="B548" i="33"/>
  <c r="B549" i="33"/>
  <c r="B550" i="33"/>
  <c r="B551" i="33"/>
  <c r="B552" i="33"/>
  <c r="B553" i="33"/>
  <c r="B554" i="33"/>
  <c r="B555" i="33"/>
  <c r="B556" i="33"/>
  <c r="B557" i="33"/>
  <c r="B558" i="33"/>
  <c r="B559" i="33"/>
  <c r="B560" i="33"/>
  <c r="B561" i="33"/>
  <c r="B562" i="33"/>
  <c r="B563" i="33"/>
  <c r="B564" i="33"/>
  <c r="B565" i="33"/>
  <c r="B566" i="33"/>
  <c r="B567" i="33"/>
  <c r="B568" i="33"/>
  <c r="B569" i="33"/>
  <c r="B570" i="33"/>
  <c r="B571" i="33"/>
  <c r="B572" i="33"/>
  <c r="B573" i="33"/>
  <c r="B574" i="33"/>
  <c r="B575" i="33"/>
  <c r="B576" i="33"/>
  <c r="B577" i="33"/>
  <c r="B578" i="33"/>
  <c r="B579" i="33"/>
  <c r="B580" i="33"/>
  <c r="B581" i="33"/>
  <c r="B582" i="33"/>
  <c r="B583" i="33"/>
  <c r="B584" i="33"/>
  <c r="B585" i="33"/>
  <c r="B586" i="33"/>
  <c r="B587" i="33"/>
  <c r="B588" i="33"/>
  <c r="B589" i="33"/>
  <c r="B590" i="33"/>
  <c r="B591" i="33"/>
  <c r="B592" i="33"/>
  <c r="B593" i="33"/>
  <c r="B594" i="33"/>
  <c r="B595" i="33"/>
  <c r="B596" i="33"/>
  <c r="B597" i="33"/>
  <c r="B598" i="33"/>
  <c r="B599" i="33"/>
  <c r="B600" i="33"/>
  <c r="B601" i="33"/>
  <c r="B602" i="33"/>
  <c r="B603" i="33"/>
  <c r="B604" i="33"/>
  <c r="B605" i="33"/>
  <c r="B606" i="33"/>
  <c r="B607" i="33"/>
  <c r="B608" i="33"/>
  <c r="B609" i="33"/>
  <c r="B610" i="33"/>
  <c r="B611" i="33"/>
  <c r="B612" i="33"/>
  <c r="B613" i="33"/>
  <c r="B614" i="33"/>
  <c r="B615" i="33"/>
  <c r="B616" i="33"/>
  <c r="B617" i="33"/>
  <c r="B618" i="33"/>
  <c r="B619" i="33"/>
  <c r="B620" i="33"/>
  <c r="B621" i="33"/>
  <c r="B622" i="33"/>
  <c r="B623" i="33"/>
  <c r="B624" i="33"/>
  <c r="B625" i="33"/>
  <c r="B626" i="33"/>
  <c r="B627" i="33"/>
  <c r="B628" i="33"/>
  <c r="B629" i="33"/>
  <c r="B630" i="33"/>
  <c r="B631" i="33"/>
  <c r="B632" i="33"/>
  <c r="B633" i="33"/>
  <c r="B634" i="33"/>
  <c r="B635" i="33"/>
  <c r="B636" i="33"/>
  <c r="B637" i="33"/>
  <c r="B638" i="33"/>
  <c r="B639" i="33"/>
  <c r="B640" i="33"/>
  <c r="B641" i="33"/>
  <c r="B642" i="33"/>
  <c r="B643" i="33"/>
  <c r="B644" i="33"/>
  <c r="B645" i="33"/>
  <c r="B646" i="33"/>
  <c r="B647" i="33"/>
  <c r="B648" i="33"/>
  <c r="B649" i="33"/>
  <c r="B650" i="33"/>
  <c r="B651" i="33"/>
  <c r="B652" i="33"/>
  <c r="B653" i="33"/>
  <c r="B654" i="33"/>
  <c r="B655" i="33"/>
  <c r="B656" i="33"/>
  <c r="B657" i="33"/>
  <c r="B658" i="33"/>
  <c r="B659" i="33"/>
  <c r="B660" i="33"/>
  <c r="B661" i="33"/>
  <c r="B662" i="33"/>
  <c r="B663" i="33"/>
  <c r="B664" i="33"/>
  <c r="B665" i="33"/>
  <c r="B666" i="33"/>
  <c r="B667" i="33"/>
  <c r="B668" i="33"/>
  <c r="B669" i="33"/>
  <c r="B670" i="33"/>
  <c r="B671" i="33"/>
  <c r="B672" i="33"/>
  <c r="B673" i="33"/>
  <c r="B674" i="33"/>
  <c r="B675" i="33"/>
  <c r="B676" i="33"/>
  <c r="B677" i="33"/>
  <c r="B678" i="33"/>
  <c r="B679" i="33"/>
  <c r="B680" i="33"/>
  <c r="B681" i="33"/>
  <c r="B682" i="33"/>
  <c r="B683" i="33"/>
  <c r="B684" i="33"/>
  <c r="B685" i="33"/>
  <c r="B686" i="33"/>
  <c r="B687" i="33"/>
  <c r="B688" i="33"/>
  <c r="B689" i="33"/>
  <c r="B690" i="33"/>
  <c r="B691" i="33"/>
  <c r="B692" i="33"/>
  <c r="B693" i="33"/>
  <c r="B694" i="33"/>
  <c r="B695" i="33"/>
  <c r="B696" i="33"/>
  <c r="B697" i="33"/>
  <c r="B698" i="33"/>
  <c r="B699" i="33"/>
  <c r="B700" i="33"/>
  <c r="B701" i="33"/>
  <c r="B702" i="33"/>
  <c r="B703" i="33"/>
  <c r="B704" i="33"/>
  <c r="B705" i="33"/>
  <c r="B706" i="33"/>
  <c r="B707" i="33"/>
  <c r="B708" i="33"/>
  <c r="B709" i="33"/>
  <c r="B710" i="33"/>
  <c r="B711" i="33"/>
  <c r="B712" i="33"/>
  <c r="B713" i="33"/>
  <c r="B714" i="33"/>
  <c r="B715" i="33"/>
  <c r="B716" i="33"/>
  <c r="B717" i="33"/>
  <c r="B718" i="33"/>
  <c r="B719" i="33"/>
  <c r="B720" i="33"/>
  <c r="B721" i="33"/>
  <c r="B722" i="33"/>
  <c r="B723" i="33"/>
  <c r="B724" i="33"/>
  <c r="B725" i="33"/>
  <c r="B726" i="33"/>
  <c r="B727" i="33"/>
  <c r="B728" i="33"/>
  <c r="B729" i="33"/>
  <c r="B730" i="33"/>
  <c r="B731" i="33"/>
  <c r="B732" i="33"/>
  <c r="B733" i="33"/>
  <c r="B734" i="33"/>
  <c r="B735" i="33"/>
  <c r="B736" i="33"/>
  <c r="B737" i="33"/>
  <c r="B738" i="33"/>
  <c r="B739" i="33"/>
  <c r="B740" i="33"/>
  <c r="B741" i="33"/>
  <c r="B742" i="33"/>
  <c r="B743" i="33"/>
  <c r="B744" i="33"/>
  <c r="B745" i="33"/>
  <c r="B746" i="33"/>
  <c r="B747" i="33"/>
  <c r="B748" i="33"/>
  <c r="B749" i="33"/>
  <c r="B750" i="33"/>
  <c r="B751" i="33"/>
  <c r="B752" i="33"/>
  <c r="B753" i="33"/>
  <c r="B754" i="33"/>
  <c r="B755" i="33"/>
  <c r="B756" i="33"/>
  <c r="B757" i="33"/>
  <c r="B758" i="33"/>
  <c r="B759" i="33"/>
  <c r="B760" i="33"/>
  <c r="B761" i="33"/>
  <c r="B762" i="33"/>
  <c r="B763" i="33"/>
  <c r="B764" i="33"/>
  <c r="B765" i="33"/>
  <c r="B766" i="33"/>
  <c r="B767" i="33"/>
  <c r="B768" i="33"/>
  <c r="B769" i="33"/>
  <c r="B770" i="33"/>
  <c r="B771" i="33"/>
  <c r="B772" i="33"/>
  <c r="B773" i="33"/>
  <c r="B774" i="33"/>
  <c r="B775" i="33"/>
  <c r="B776" i="33"/>
  <c r="B777" i="33"/>
  <c r="B778" i="33"/>
  <c r="B779" i="33"/>
  <c r="B780" i="33"/>
  <c r="B781" i="33"/>
  <c r="B782" i="33"/>
  <c r="B783" i="33"/>
  <c r="B784" i="33"/>
  <c r="B785" i="33"/>
  <c r="B786" i="33"/>
  <c r="B787" i="33"/>
  <c r="B788" i="33"/>
  <c r="B789" i="33"/>
  <c r="B790" i="33"/>
  <c r="B791" i="33"/>
  <c r="B792" i="33"/>
  <c r="B793" i="33"/>
  <c r="B794" i="33"/>
  <c r="B795" i="33"/>
  <c r="B796" i="33"/>
  <c r="B797" i="33"/>
  <c r="B798" i="33"/>
  <c r="B799" i="33"/>
  <c r="B800" i="33"/>
  <c r="B801" i="33"/>
  <c r="B802" i="33"/>
  <c r="B803" i="33"/>
  <c r="B804" i="33"/>
  <c r="B805" i="33"/>
  <c r="B806" i="33"/>
  <c r="B807" i="33"/>
  <c r="B808" i="33"/>
  <c r="B809" i="33"/>
  <c r="B810" i="33"/>
  <c r="B811" i="33"/>
  <c r="B812" i="33"/>
  <c r="B813" i="33"/>
  <c r="B814" i="33"/>
  <c r="B815" i="33"/>
  <c r="B816" i="33"/>
  <c r="B817" i="33"/>
  <c r="B818" i="33"/>
  <c r="B819" i="33"/>
  <c r="B820" i="33"/>
  <c r="B821" i="33"/>
  <c r="B822" i="33"/>
  <c r="B823" i="33"/>
  <c r="B824" i="33"/>
  <c r="B825" i="33"/>
  <c r="B826" i="33"/>
  <c r="B827" i="33"/>
  <c r="B828" i="33"/>
  <c r="B829" i="33"/>
  <c r="B830" i="33"/>
  <c r="B831" i="33"/>
  <c r="B832" i="33"/>
  <c r="B833" i="33"/>
  <c r="B834" i="33"/>
  <c r="B835" i="33"/>
  <c r="B836" i="33"/>
  <c r="B837" i="33"/>
  <c r="B838" i="33"/>
  <c r="B839" i="33"/>
  <c r="B840" i="33"/>
  <c r="B841" i="33"/>
  <c r="B842" i="33"/>
  <c r="B843" i="33"/>
  <c r="B844" i="33"/>
  <c r="B845" i="33"/>
  <c r="B846" i="33"/>
  <c r="B847" i="33"/>
  <c r="B848" i="33"/>
  <c r="B849" i="33"/>
  <c r="B850" i="33"/>
  <c r="B851" i="33"/>
  <c r="B852" i="33"/>
  <c r="B853" i="33"/>
  <c r="B854" i="33"/>
  <c r="B855" i="33"/>
  <c r="B856" i="33"/>
  <c r="B857" i="33"/>
  <c r="B858" i="33"/>
  <c r="B859" i="33"/>
  <c r="B860" i="33"/>
  <c r="B861" i="33"/>
  <c r="B862" i="33"/>
  <c r="B863" i="33"/>
  <c r="B864" i="33"/>
  <c r="B865" i="33"/>
  <c r="B866" i="33"/>
  <c r="B867" i="33"/>
  <c r="B868" i="33"/>
  <c r="B869" i="33"/>
  <c r="B870" i="33"/>
  <c r="B871" i="33"/>
  <c r="B872" i="33"/>
  <c r="B873" i="33"/>
  <c r="B874" i="33"/>
  <c r="B875" i="33"/>
  <c r="B876" i="33"/>
  <c r="B877" i="33"/>
  <c r="B878" i="33"/>
  <c r="B879" i="33"/>
  <c r="B880" i="33"/>
  <c r="B881" i="33"/>
  <c r="B882" i="33"/>
  <c r="B883" i="33"/>
  <c r="B884" i="33"/>
  <c r="B885" i="33"/>
  <c r="B886" i="33"/>
  <c r="B887" i="33"/>
  <c r="B888" i="33"/>
  <c r="B889" i="33"/>
  <c r="B890" i="33"/>
  <c r="B891" i="33"/>
  <c r="B892" i="33"/>
  <c r="B893" i="33"/>
  <c r="B894" i="33"/>
  <c r="B895" i="33"/>
  <c r="B896" i="33"/>
  <c r="B897" i="33"/>
  <c r="B898" i="33"/>
  <c r="B899" i="33"/>
  <c r="B900" i="33"/>
  <c r="B901" i="33"/>
  <c r="B902" i="33"/>
  <c r="B903" i="33"/>
  <c r="B904" i="33"/>
  <c r="B905" i="33"/>
  <c r="B906" i="33"/>
  <c r="B907" i="33"/>
  <c r="B908" i="33"/>
  <c r="B909" i="33"/>
  <c r="B910" i="33"/>
  <c r="B911" i="33"/>
  <c r="B912" i="33"/>
  <c r="B913" i="33"/>
  <c r="B914" i="33"/>
  <c r="B915" i="33"/>
  <c r="B916" i="33"/>
  <c r="B917" i="33"/>
  <c r="B918" i="33"/>
  <c r="B919" i="33"/>
  <c r="B920" i="33"/>
  <c r="B921" i="33"/>
  <c r="B922" i="33"/>
  <c r="B923" i="33"/>
  <c r="B924" i="33"/>
  <c r="B925" i="33"/>
  <c r="B926" i="33"/>
  <c r="B927" i="33"/>
  <c r="B928" i="33"/>
  <c r="B929" i="33"/>
  <c r="B930" i="33"/>
  <c r="B931" i="33"/>
  <c r="B932" i="33"/>
  <c r="B933" i="33"/>
  <c r="B934" i="33"/>
  <c r="B935" i="33"/>
  <c r="B936" i="33"/>
  <c r="B937" i="33"/>
  <c r="B938" i="33"/>
  <c r="B939" i="33"/>
  <c r="B940" i="33"/>
  <c r="B941" i="33"/>
  <c r="B942" i="33"/>
  <c r="B943" i="33"/>
  <c r="B944" i="33"/>
  <c r="B945" i="33"/>
  <c r="B946" i="33"/>
  <c r="B947" i="33"/>
  <c r="B948" i="33"/>
  <c r="B2" i="33"/>
  <c r="B903" i="31"/>
  <c r="A2" i="34"/>
  <c r="S38" i="40" l="1"/>
  <c r="R18" i="40"/>
  <c r="J18" i="40"/>
  <c r="M23" i="40"/>
  <c r="R23" i="40"/>
  <c r="I2" i="33"/>
  <c r="K2" i="33"/>
  <c r="J2" i="33"/>
  <c r="P18" i="40"/>
  <c r="M18" i="40"/>
  <c r="J58" i="40"/>
  <c r="R58" i="40"/>
  <c r="M58" i="40"/>
  <c r="P58" i="40"/>
  <c r="P22" i="40"/>
  <c r="R41" i="40"/>
  <c r="S41" i="40"/>
  <c r="J23" i="40"/>
  <c r="M38" i="40"/>
  <c r="M26" i="40"/>
  <c r="J22" i="40"/>
  <c r="S23" i="40"/>
  <c r="M22" i="40"/>
  <c r="R38" i="40"/>
  <c r="S26" i="40"/>
  <c r="J26" i="40"/>
  <c r="M15" i="40"/>
  <c r="S18" i="40"/>
  <c r="M41" i="40"/>
  <c r="P26" i="40"/>
  <c r="P41" i="40"/>
  <c r="R22" i="40"/>
  <c r="S16" i="40"/>
  <c r="P55" i="40"/>
  <c r="R16" i="40"/>
  <c r="M39" i="40"/>
  <c r="S48" i="40"/>
  <c r="R39" i="40"/>
  <c r="R48" i="40"/>
  <c r="M40" i="40"/>
  <c r="J38" i="40"/>
  <c r="J39" i="40"/>
  <c r="R55" i="40"/>
  <c r="M16" i="40"/>
  <c r="S39" i="40"/>
  <c r="S56" i="40"/>
  <c r="R24" i="40"/>
  <c r="J16" i="40"/>
  <c r="J54" i="40"/>
  <c r="S54" i="40"/>
  <c r="J15" i="40"/>
  <c r="M55" i="40"/>
  <c r="M54" i="40"/>
  <c r="P48" i="40"/>
  <c r="R15" i="40"/>
  <c r="S24" i="40"/>
  <c r="S15" i="40"/>
  <c r="J24" i="40"/>
  <c r="R54" i="40"/>
  <c r="P32" i="40"/>
  <c r="J48" i="40"/>
  <c r="M63" i="40"/>
  <c r="R63" i="40"/>
  <c r="P63" i="40"/>
  <c r="P47" i="40"/>
  <c r="M31" i="40"/>
  <c r="R31" i="40"/>
  <c r="S31" i="40"/>
  <c r="P31" i="40"/>
  <c r="M47" i="40"/>
  <c r="R25" i="40"/>
  <c r="R47" i="40"/>
  <c r="M25" i="40"/>
  <c r="S47" i="40"/>
  <c r="J25" i="40"/>
  <c r="S25" i="40"/>
  <c r="M56" i="40"/>
  <c r="S32" i="40"/>
  <c r="S63" i="40"/>
  <c r="J34" i="40"/>
  <c r="R32" i="40"/>
  <c r="M49" i="40"/>
  <c r="J49" i="40"/>
  <c r="P62" i="40"/>
  <c r="S49" i="40"/>
  <c r="R62" i="40"/>
  <c r="S55" i="40"/>
  <c r="M62" i="40"/>
  <c r="J32" i="40"/>
  <c r="P40" i="40"/>
  <c r="P49" i="40"/>
  <c r="R40" i="40"/>
  <c r="J40" i="40"/>
  <c r="P14" i="40"/>
  <c r="R14" i="40"/>
  <c r="J14" i="40"/>
  <c r="S14" i="40"/>
  <c r="S62" i="40"/>
  <c r="M24" i="40"/>
  <c r="J56" i="40"/>
  <c r="R56" i="40"/>
  <c r="S34" i="40"/>
  <c r="P50" i="40"/>
  <c r="P34" i="40"/>
  <c r="S50" i="40"/>
  <c r="R50" i="40"/>
  <c r="R34" i="40"/>
  <c r="M50" i="40"/>
  <c r="I25" i="14"/>
  <c r="F25" i="14"/>
  <c r="L25" i="14"/>
  <c r="I2" i="35"/>
  <c r="C25" i="14" l="1"/>
  <c r="E25" i="14" s="1"/>
  <c r="K25" i="14" l="1"/>
  <c r="M25" i="14"/>
  <c r="N25" i="14"/>
  <c r="H25" i="14"/>
  <c r="B113" i="31"/>
  <c r="A3" i="34" l="1"/>
  <c r="B3" i="34"/>
  <c r="A4" i="34"/>
  <c r="B4" i="34"/>
  <c r="A5" i="34"/>
  <c r="B5" i="34"/>
  <c r="A6" i="34"/>
  <c r="B6" i="34"/>
  <c r="A7" i="34"/>
  <c r="B7" i="34"/>
  <c r="A8" i="34"/>
  <c r="B8" i="34"/>
  <c r="A9" i="34"/>
  <c r="B9" i="34"/>
  <c r="A10" i="34"/>
  <c r="B10" i="34"/>
  <c r="A11" i="34"/>
  <c r="B11" i="34"/>
  <c r="A12" i="34"/>
  <c r="B12" i="34"/>
  <c r="A13" i="34"/>
  <c r="B13" i="34"/>
  <c r="A14" i="34"/>
  <c r="B14" i="34"/>
  <c r="A15" i="34"/>
  <c r="B15" i="34"/>
  <c r="A16" i="34"/>
  <c r="B16" i="34"/>
  <c r="A17" i="34"/>
  <c r="B17" i="34"/>
  <c r="A18" i="34"/>
  <c r="B18" i="34"/>
  <c r="A19" i="34"/>
  <c r="B19" i="34"/>
  <c r="A20" i="34"/>
  <c r="B20" i="34"/>
  <c r="A21" i="34"/>
  <c r="B21" i="34"/>
  <c r="A22" i="34"/>
  <c r="B22" i="34"/>
  <c r="A23" i="34"/>
  <c r="B23" i="34"/>
  <c r="A24" i="34"/>
  <c r="B24" i="34"/>
  <c r="A25" i="34"/>
  <c r="B25" i="34"/>
  <c r="A26" i="34"/>
  <c r="B26" i="34"/>
  <c r="A27" i="34"/>
  <c r="B27" i="34"/>
  <c r="A28" i="34"/>
  <c r="B28" i="34"/>
  <c r="A29" i="34"/>
  <c r="B29" i="34"/>
  <c r="A30" i="34"/>
  <c r="B30" i="34"/>
  <c r="A31" i="34"/>
  <c r="B31" i="34"/>
  <c r="A32" i="34"/>
  <c r="B32" i="34"/>
  <c r="A33" i="34"/>
  <c r="B33" i="34"/>
  <c r="A34" i="34"/>
  <c r="B34" i="34"/>
  <c r="A35" i="34"/>
  <c r="B35" i="34"/>
  <c r="A36" i="34"/>
  <c r="B36" i="34"/>
  <c r="A37" i="34"/>
  <c r="B37" i="34"/>
  <c r="A38" i="34"/>
  <c r="B38" i="34"/>
  <c r="A39" i="34"/>
  <c r="B39" i="34"/>
  <c r="A40" i="34"/>
  <c r="B40" i="34"/>
  <c r="A41" i="34"/>
  <c r="B41" i="34"/>
  <c r="A42" i="34"/>
  <c r="B42" i="34"/>
  <c r="A43" i="34"/>
  <c r="B43" i="34"/>
  <c r="A44" i="34"/>
  <c r="B44" i="34"/>
  <c r="A45" i="34"/>
  <c r="B45" i="34"/>
  <c r="A46" i="34"/>
  <c r="B46" i="34"/>
  <c r="A47" i="34"/>
  <c r="B47" i="34"/>
  <c r="A48" i="34"/>
  <c r="B48" i="34"/>
  <c r="A49" i="34"/>
  <c r="B49" i="34"/>
  <c r="A50" i="34"/>
  <c r="B50" i="34"/>
  <c r="A51" i="34"/>
  <c r="B51" i="34"/>
  <c r="A52" i="34"/>
  <c r="B52" i="34"/>
  <c r="A53" i="34"/>
  <c r="B53" i="34"/>
  <c r="A54" i="34"/>
  <c r="B54" i="34"/>
  <c r="A55" i="34"/>
  <c r="B55" i="34"/>
  <c r="A56" i="34"/>
  <c r="B56" i="34"/>
  <c r="A57" i="34"/>
  <c r="B57" i="34"/>
  <c r="A58" i="34"/>
  <c r="B58" i="34"/>
  <c r="A59" i="34"/>
  <c r="B59" i="34"/>
  <c r="A60" i="34"/>
  <c r="B60" i="34"/>
  <c r="A61" i="34"/>
  <c r="B61" i="34"/>
  <c r="A62" i="34"/>
  <c r="B62" i="34"/>
  <c r="A63" i="34"/>
  <c r="B63" i="34"/>
  <c r="A64" i="34"/>
  <c r="B64" i="34"/>
  <c r="A65" i="34"/>
  <c r="B65" i="34"/>
  <c r="A66" i="34"/>
  <c r="B66" i="34"/>
  <c r="A67" i="34"/>
  <c r="B67" i="34"/>
  <c r="A68" i="34"/>
  <c r="B68" i="34"/>
  <c r="A69" i="34"/>
  <c r="B69" i="34"/>
  <c r="A70" i="34"/>
  <c r="B70" i="34"/>
  <c r="A71" i="34"/>
  <c r="B71" i="34"/>
  <c r="A72" i="34"/>
  <c r="B72" i="34"/>
  <c r="A73" i="34"/>
  <c r="B73" i="34"/>
  <c r="A74" i="34"/>
  <c r="B74" i="34"/>
  <c r="A75" i="34"/>
  <c r="B75" i="34"/>
  <c r="A76" i="34"/>
  <c r="B76" i="34"/>
  <c r="A77" i="34"/>
  <c r="B77" i="34"/>
  <c r="A78" i="34"/>
  <c r="B78" i="34"/>
  <c r="A79" i="34"/>
  <c r="B79" i="34"/>
  <c r="A80" i="34"/>
  <c r="B80" i="34"/>
  <c r="A81" i="34"/>
  <c r="B81" i="34"/>
  <c r="A82" i="34"/>
  <c r="B82" i="34"/>
  <c r="A83" i="34"/>
  <c r="B83" i="34"/>
  <c r="A84" i="34"/>
  <c r="B84" i="34"/>
  <c r="A85" i="34"/>
  <c r="B85" i="34"/>
  <c r="A86" i="34"/>
  <c r="B86" i="34"/>
  <c r="A87" i="34"/>
  <c r="B87" i="34"/>
  <c r="A88" i="34"/>
  <c r="B88" i="34"/>
  <c r="A89" i="34"/>
  <c r="B89" i="34"/>
  <c r="A90" i="34"/>
  <c r="B90" i="34"/>
  <c r="A91" i="34"/>
  <c r="B91" i="34"/>
  <c r="A92" i="34"/>
  <c r="B92" i="34"/>
  <c r="A93" i="34"/>
  <c r="B93" i="34"/>
  <c r="A94" i="34"/>
  <c r="B94" i="34"/>
  <c r="A95" i="34"/>
  <c r="B95" i="34"/>
  <c r="A96" i="34"/>
  <c r="B96" i="34"/>
  <c r="A97" i="34"/>
  <c r="B97" i="34"/>
  <c r="A98" i="34"/>
  <c r="B98" i="34"/>
  <c r="A99" i="34"/>
  <c r="B99" i="34"/>
  <c r="A100" i="34"/>
  <c r="B100" i="34"/>
  <c r="A101" i="34"/>
  <c r="B101" i="34"/>
  <c r="A102" i="34"/>
  <c r="B102" i="34"/>
  <c r="A103" i="34"/>
  <c r="B103" i="34"/>
  <c r="A104" i="34"/>
  <c r="B104" i="34"/>
  <c r="A105" i="34"/>
  <c r="B105" i="34"/>
  <c r="A106" i="34"/>
  <c r="B106" i="34"/>
  <c r="A107" i="34"/>
  <c r="B107" i="34"/>
  <c r="A108" i="34"/>
  <c r="B108" i="34"/>
  <c r="A109" i="34"/>
  <c r="B109" i="34"/>
  <c r="A110" i="34"/>
  <c r="B110" i="34"/>
  <c r="A111" i="34"/>
  <c r="B111" i="34"/>
  <c r="A112" i="34"/>
  <c r="B112" i="34"/>
  <c r="A113" i="34"/>
  <c r="B113" i="34"/>
  <c r="A114" i="34"/>
  <c r="B114" i="34"/>
  <c r="A115" i="34"/>
  <c r="B115" i="34"/>
  <c r="A116" i="34"/>
  <c r="B116" i="34"/>
  <c r="A117" i="34"/>
  <c r="B117" i="34"/>
  <c r="A118" i="34"/>
  <c r="B118" i="34"/>
  <c r="A119" i="34"/>
  <c r="B119" i="34"/>
  <c r="A120" i="34"/>
  <c r="B120" i="34"/>
  <c r="A121" i="34"/>
  <c r="B121" i="34"/>
  <c r="A122" i="34"/>
  <c r="B122" i="34"/>
  <c r="A123" i="34"/>
  <c r="B123" i="34"/>
  <c r="A124" i="34"/>
  <c r="B124" i="34"/>
  <c r="A125" i="34"/>
  <c r="B125" i="34"/>
  <c r="A126" i="34"/>
  <c r="B126" i="34"/>
  <c r="A127" i="34"/>
  <c r="B127" i="34"/>
  <c r="A128" i="34"/>
  <c r="B128" i="34"/>
  <c r="A129" i="34"/>
  <c r="B129" i="34"/>
  <c r="A130" i="34"/>
  <c r="B130" i="34"/>
  <c r="A131" i="34"/>
  <c r="B131" i="34"/>
  <c r="A132" i="34"/>
  <c r="B132" i="34"/>
  <c r="A133" i="34"/>
  <c r="B133" i="34"/>
  <c r="A134" i="34"/>
  <c r="B134" i="34"/>
  <c r="A135" i="34"/>
  <c r="B135" i="34"/>
  <c r="A136" i="34"/>
  <c r="B136" i="34"/>
  <c r="A137" i="34"/>
  <c r="B137" i="34"/>
  <c r="A138" i="34"/>
  <c r="B138" i="34"/>
  <c r="A139" i="34"/>
  <c r="B139" i="34"/>
  <c r="A140" i="34"/>
  <c r="B140" i="34"/>
  <c r="A141" i="34"/>
  <c r="B141" i="34"/>
  <c r="A142" i="34"/>
  <c r="B142" i="34"/>
  <c r="A143" i="34"/>
  <c r="B143" i="34"/>
  <c r="A144" i="34"/>
  <c r="B144" i="34"/>
  <c r="A145" i="34"/>
  <c r="B145" i="34"/>
  <c r="A146" i="34"/>
  <c r="B146" i="34"/>
  <c r="A147" i="34"/>
  <c r="B147" i="34"/>
  <c r="A148" i="34"/>
  <c r="B148" i="34"/>
  <c r="A149" i="34"/>
  <c r="B149" i="34"/>
  <c r="A150" i="34"/>
  <c r="B150" i="34"/>
  <c r="A151" i="34"/>
  <c r="B151" i="34"/>
  <c r="A152" i="34"/>
  <c r="B152" i="34"/>
  <c r="A153" i="34"/>
  <c r="B153" i="34"/>
  <c r="A154" i="34"/>
  <c r="B154" i="34"/>
  <c r="A155" i="34"/>
  <c r="B155" i="34"/>
  <c r="A156" i="34"/>
  <c r="B156" i="34"/>
  <c r="A157" i="34"/>
  <c r="B157" i="34"/>
  <c r="A158" i="34"/>
  <c r="B158" i="34"/>
  <c r="A159" i="34"/>
  <c r="B159" i="34"/>
  <c r="A160" i="34"/>
  <c r="B160" i="34"/>
  <c r="A161" i="34"/>
  <c r="B161" i="34"/>
  <c r="A162" i="34"/>
  <c r="B162" i="34"/>
  <c r="A163" i="34"/>
  <c r="B163" i="34"/>
  <c r="A164" i="34"/>
  <c r="B164" i="34"/>
  <c r="A165" i="34"/>
  <c r="B165" i="34"/>
  <c r="A166" i="34"/>
  <c r="B166" i="34"/>
  <c r="A167" i="34"/>
  <c r="B167" i="34"/>
  <c r="A168" i="34"/>
  <c r="B168" i="34"/>
  <c r="A169" i="34"/>
  <c r="B169" i="34"/>
  <c r="A170" i="34"/>
  <c r="B170" i="34"/>
  <c r="A171" i="34"/>
  <c r="B171" i="34"/>
  <c r="A172" i="34"/>
  <c r="B172" i="34"/>
  <c r="A173" i="34"/>
  <c r="B173" i="34"/>
  <c r="A174" i="34"/>
  <c r="B174" i="34"/>
  <c r="A175" i="34"/>
  <c r="B175" i="34"/>
  <c r="A176" i="34"/>
  <c r="B176" i="34"/>
  <c r="A177" i="34"/>
  <c r="B177" i="34"/>
  <c r="A178" i="34"/>
  <c r="B178" i="34"/>
  <c r="A179" i="34"/>
  <c r="B179" i="34"/>
  <c r="A180" i="34"/>
  <c r="B180" i="34"/>
  <c r="A181" i="34"/>
  <c r="B181" i="34"/>
  <c r="A182" i="34"/>
  <c r="B182" i="34"/>
  <c r="A183" i="34"/>
  <c r="B183" i="34"/>
  <c r="A184" i="34"/>
  <c r="B184" i="34"/>
  <c r="A185" i="34"/>
  <c r="B185" i="34"/>
  <c r="A186" i="34"/>
  <c r="B186" i="34"/>
  <c r="A187" i="34"/>
  <c r="B187" i="34"/>
  <c r="A188" i="34"/>
  <c r="B188" i="34"/>
  <c r="A189" i="34"/>
  <c r="B189" i="34"/>
  <c r="A190" i="34"/>
  <c r="B190" i="34"/>
  <c r="A191" i="34"/>
  <c r="B191" i="34"/>
  <c r="A192" i="34"/>
  <c r="B192" i="34"/>
  <c r="A193" i="34"/>
  <c r="B193" i="34"/>
  <c r="A194" i="34"/>
  <c r="B194" i="34"/>
  <c r="A195" i="34"/>
  <c r="B195" i="34"/>
  <c r="A196" i="34"/>
  <c r="B196" i="34"/>
  <c r="A197" i="34"/>
  <c r="B197" i="34"/>
  <c r="A198" i="34"/>
  <c r="B198" i="34"/>
  <c r="A199" i="34"/>
  <c r="B199" i="34"/>
  <c r="A200" i="34"/>
  <c r="B200" i="34"/>
  <c r="A201" i="34"/>
  <c r="B201" i="34"/>
  <c r="A202" i="34"/>
  <c r="B202" i="34"/>
  <c r="A203" i="34"/>
  <c r="B203" i="34"/>
  <c r="A204" i="34"/>
  <c r="B204" i="34"/>
  <c r="A205" i="34"/>
  <c r="B205" i="34"/>
  <c r="A206" i="34"/>
  <c r="B206" i="34"/>
  <c r="A207" i="34"/>
  <c r="B207" i="34"/>
  <c r="A208" i="34"/>
  <c r="B208" i="34"/>
  <c r="A209" i="34"/>
  <c r="B209" i="34"/>
  <c r="A210" i="34"/>
  <c r="B210" i="34"/>
  <c r="A211" i="34"/>
  <c r="B211" i="34"/>
  <c r="A212" i="34"/>
  <c r="B212" i="34"/>
  <c r="A213" i="34"/>
  <c r="B213" i="34"/>
  <c r="A214" i="34"/>
  <c r="B214" i="34"/>
  <c r="A215" i="34"/>
  <c r="B215" i="34"/>
  <c r="A216" i="34"/>
  <c r="B216" i="34"/>
  <c r="A217" i="34"/>
  <c r="B217" i="34"/>
  <c r="A218" i="34"/>
  <c r="B218" i="34"/>
  <c r="A219" i="34"/>
  <c r="B219" i="34"/>
  <c r="A220" i="34"/>
  <c r="B220" i="34"/>
  <c r="A221" i="34"/>
  <c r="B221" i="34"/>
  <c r="A222" i="34"/>
  <c r="B222" i="34"/>
  <c r="A223" i="34"/>
  <c r="B223" i="34"/>
  <c r="A224" i="34"/>
  <c r="B224" i="34"/>
  <c r="A225" i="34"/>
  <c r="B225" i="34"/>
  <c r="A226" i="34"/>
  <c r="B226" i="34"/>
  <c r="A227" i="34"/>
  <c r="B227" i="34"/>
  <c r="A228" i="34"/>
  <c r="B228" i="34"/>
  <c r="A229" i="34"/>
  <c r="B229" i="34"/>
  <c r="A230" i="34"/>
  <c r="B230" i="34"/>
  <c r="A231" i="34"/>
  <c r="B231" i="34"/>
  <c r="A232" i="34"/>
  <c r="B232" i="34"/>
  <c r="A233" i="34"/>
  <c r="B233" i="34"/>
  <c r="A234" i="34"/>
  <c r="B234" i="34"/>
  <c r="A235" i="34"/>
  <c r="B235" i="34"/>
  <c r="A236" i="34"/>
  <c r="B236" i="34"/>
  <c r="A237" i="34"/>
  <c r="B237" i="34"/>
  <c r="A238" i="34"/>
  <c r="B238" i="34"/>
  <c r="A239" i="34"/>
  <c r="B239" i="34"/>
  <c r="A240" i="34"/>
  <c r="B240" i="34"/>
  <c r="A241" i="34"/>
  <c r="B241" i="34"/>
  <c r="A242" i="34"/>
  <c r="B242" i="34"/>
  <c r="A243" i="34"/>
  <c r="B243" i="34"/>
  <c r="A244" i="34"/>
  <c r="B244" i="34"/>
  <c r="A245" i="34"/>
  <c r="B245" i="34"/>
  <c r="A246" i="34"/>
  <c r="B246" i="34"/>
  <c r="A247" i="34"/>
  <c r="B247" i="34"/>
  <c r="A248" i="34"/>
  <c r="B248" i="34"/>
  <c r="A249" i="34"/>
  <c r="B249" i="34"/>
  <c r="A250" i="34"/>
  <c r="B250" i="34"/>
  <c r="A251" i="34"/>
  <c r="B251" i="34"/>
  <c r="A252" i="34"/>
  <c r="B252" i="34"/>
  <c r="A253" i="34"/>
  <c r="B253" i="34"/>
  <c r="A254" i="34"/>
  <c r="B254" i="34"/>
  <c r="A255" i="34"/>
  <c r="B255" i="34"/>
  <c r="A256" i="34"/>
  <c r="B256" i="34"/>
  <c r="A257" i="34"/>
  <c r="B257" i="34"/>
  <c r="A258" i="34"/>
  <c r="B258" i="34"/>
  <c r="A259" i="34"/>
  <c r="B259" i="34"/>
  <c r="A260" i="34"/>
  <c r="B260" i="34"/>
  <c r="A261" i="34"/>
  <c r="B261" i="34"/>
  <c r="A262" i="34"/>
  <c r="B262" i="34"/>
  <c r="A263" i="34"/>
  <c r="B263" i="34"/>
  <c r="A264" i="34"/>
  <c r="B264" i="34"/>
  <c r="A265" i="34"/>
  <c r="B265" i="34"/>
  <c r="A266" i="34"/>
  <c r="B266" i="34"/>
  <c r="A267" i="34"/>
  <c r="B267" i="34"/>
  <c r="A268" i="34"/>
  <c r="B268" i="34"/>
  <c r="A269" i="34"/>
  <c r="B269" i="34"/>
  <c r="A270" i="34"/>
  <c r="B270" i="34"/>
  <c r="A271" i="34"/>
  <c r="B271" i="34"/>
  <c r="A272" i="34"/>
  <c r="B272" i="34"/>
  <c r="A273" i="34"/>
  <c r="B273" i="34"/>
  <c r="A274" i="34"/>
  <c r="B274" i="34"/>
  <c r="A275" i="34"/>
  <c r="B275" i="34"/>
  <c r="A276" i="34"/>
  <c r="B276" i="34"/>
  <c r="A277" i="34"/>
  <c r="B277" i="34"/>
  <c r="A278" i="34"/>
  <c r="B278" i="34"/>
  <c r="A279" i="34"/>
  <c r="B279" i="34"/>
  <c r="A280" i="34"/>
  <c r="B280" i="34"/>
  <c r="A281" i="34"/>
  <c r="B281" i="34"/>
  <c r="A282" i="34"/>
  <c r="B282" i="34"/>
  <c r="A283" i="34"/>
  <c r="B283" i="34"/>
  <c r="A284" i="34"/>
  <c r="B284" i="34"/>
  <c r="A285" i="34"/>
  <c r="B285" i="34"/>
  <c r="A286" i="34"/>
  <c r="B286" i="34"/>
  <c r="A287" i="34"/>
  <c r="B287" i="34"/>
  <c r="A288" i="34"/>
  <c r="B288" i="34"/>
  <c r="A289" i="34"/>
  <c r="B289" i="34"/>
  <c r="A290" i="34"/>
  <c r="B290" i="34"/>
  <c r="A291" i="34"/>
  <c r="B291" i="34"/>
  <c r="A292" i="34"/>
  <c r="B292" i="34"/>
  <c r="A293" i="34"/>
  <c r="B293" i="34"/>
  <c r="A294" i="34"/>
  <c r="B294" i="34"/>
  <c r="A295" i="34"/>
  <c r="B295" i="34"/>
  <c r="A296" i="34"/>
  <c r="B296" i="34"/>
  <c r="A297" i="34"/>
  <c r="B297" i="34"/>
  <c r="A298" i="34"/>
  <c r="B298" i="34"/>
  <c r="A299" i="34"/>
  <c r="B299" i="34"/>
  <c r="A300" i="34"/>
  <c r="B300" i="34"/>
  <c r="A301" i="34"/>
  <c r="B301" i="34"/>
  <c r="A302" i="34"/>
  <c r="B302" i="34"/>
  <c r="A303" i="34"/>
  <c r="B303" i="34"/>
  <c r="A304" i="34"/>
  <c r="B304" i="34"/>
  <c r="A305" i="34"/>
  <c r="B305" i="34"/>
  <c r="A306" i="34"/>
  <c r="B306" i="34"/>
  <c r="A307" i="34"/>
  <c r="B307" i="34"/>
  <c r="A308" i="34"/>
  <c r="B308" i="34"/>
  <c r="A309" i="34"/>
  <c r="B309" i="34"/>
  <c r="A310" i="34"/>
  <c r="B310" i="34"/>
  <c r="A311" i="34"/>
  <c r="B311" i="34"/>
  <c r="A312" i="34"/>
  <c r="B312" i="34"/>
  <c r="A313" i="34"/>
  <c r="B313" i="34"/>
  <c r="A314" i="34"/>
  <c r="B314" i="34"/>
  <c r="A315" i="34"/>
  <c r="B315" i="34"/>
  <c r="A316" i="34"/>
  <c r="B316" i="34"/>
  <c r="A317" i="34"/>
  <c r="B317" i="34"/>
  <c r="A318" i="34"/>
  <c r="B318" i="34"/>
  <c r="A319" i="34"/>
  <c r="B319" i="34"/>
  <c r="A320" i="34"/>
  <c r="B320" i="34"/>
  <c r="A321" i="34"/>
  <c r="B321" i="34"/>
  <c r="A322" i="34"/>
  <c r="B322" i="34"/>
  <c r="A323" i="34"/>
  <c r="B323" i="34"/>
  <c r="A324" i="34"/>
  <c r="B324" i="34"/>
  <c r="A325" i="34"/>
  <c r="B325" i="34"/>
  <c r="A326" i="34"/>
  <c r="B326" i="34"/>
  <c r="A327" i="34"/>
  <c r="B327" i="34"/>
  <c r="A328" i="34"/>
  <c r="B328" i="34"/>
  <c r="A329" i="34"/>
  <c r="B329" i="34"/>
  <c r="A330" i="34"/>
  <c r="B330" i="34"/>
  <c r="A331" i="34"/>
  <c r="B331" i="34"/>
  <c r="A332" i="34"/>
  <c r="B332" i="34"/>
  <c r="A333" i="34"/>
  <c r="B333" i="34"/>
  <c r="A334" i="34"/>
  <c r="B334" i="34"/>
  <c r="A335" i="34"/>
  <c r="B335" i="34"/>
  <c r="A336" i="34"/>
  <c r="B336" i="34"/>
  <c r="A337" i="34"/>
  <c r="B337" i="34"/>
  <c r="A338" i="34"/>
  <c r="B338" i="34"/>
  <c r="A339" i="34"/>
  <c r="B339" i="34"/>
  <c r="A340" i="34"/>
  <c r="B340" i="34"/>
  <c r="A341" i="34"/>
  <c r="B341" i="34"/>
  <c r="A342" i="34"/>
  <c r="B342" i="34"/>
  <c r="A343" i="34"/>
  <c r="B343" i="34"/>
  <c r="A344" i="34"/>
  <c r="B344" i="34"/>
  <c r="A345" i="34"/>
  <c r="B345" i="34"/>
  <c r="A346" i="34"/>
  <c r="B346" i="34"/>
  <c r="A347" i="34"/>
  <c r="B347" i="34"/>
  <c r="A348" i="34"/>
  <c r="B348" i="34"/>
  <c r="A349" i="34"/>
  <c r="B349" i="34"/>
  <c r="A350" i="34"/>
  <c r="B350" i="34"/>
  <c r="A351" i="34"/>
  <c r="B351" i="34"/>
  <c r="A352" i="34"/>
  <c r="B352" i="34"/>
  <c r="A353" i="34"/>
  <c r="B353" i="34"/>
  <c r="A354" i="34"/>
  <c r="B354" i="34"/>
  <c r="A355" i="34"/>
  <c r="B355" i="34"/>
  <c r="A356" i="34"/>
  <c r="B356" i="34"/>
  <c r="A357" i="34"/>
  <c r="B357" i="34"/>
  <c r="A358" i="34"/>
  <c r="B358" i="34"/>
  <c r="A359" i="34"/>
  <c r="B359" i="34"/>
  <c r="A360" i="34"/>
  <c r="B360" i="34"/>
  <c r="A361" i="34"/>
  <c r="B361" i="34"/>
  <c r="A362" i="34"/>
  <c r="B362" i="34"/>
  <c r="A363" i="34"/>
  <c r="B363" i="34"/>
  <c r="A364" i="34"/>
  <c r="B364" i="34"/>
  <c r="A365" i="34"/>
  <c r="B365" i="34"/>
  <c r="A366" i="34"/>
  <c r="B366" i="34"/>
  <c r="A367" i="34"/>
  <c r="B367" i="34"/>
  <c r="A368" i="34"/>
  <c r="B368" i="34"/>
  <c r="A369" i="34"/>
  <c r="B369" i="34"/>
  <c r="A370" i="34"/>
  <c r="B370" i="34"/>
  <c r="A371" i="34"/>
  <c r="B371" i="34"/>
  <c r="A372" i="34"/>
  <c r="B372" i="34"/>
  <c r="A373" i="34"/>
  <c r="B373" i="34"/>
  <c r="A374" i="34"/>
  <c r="B374" i="34"/>
  <c r="A375" i="34"/>
  <c r="B375" i="34"/>
  <c r="A376" i="34"/>
  <c r="B376" i="34"/>
  <c r="A377" i="34"/>
  <c r="B377" i="34"/>
  <c r="A378" i="34"/>
  <c r="B378" i="34"/>
  <c r="A379" i="34"/>
  <c r="B379" i="34"/>
  <c r="A380" i="34"/>
  <c r="B380" i="34"/>
  <c r="A381" i="34"/>
  <c r="B381" i="34"/>
  <c r="A382" i="34"/>
  <c r="B382" i="34"/>
  <c r="A383" i="34"/>
  <c r="B383" i="34"/>
  <c r="A384" i="34"/>
  <c r="B384" i="34"/>
  <c r="A385" i="34"/>
  <c r="B385" i="34"/>
  <c r="A386" i="34"/>
  <c r="B386" i="34"/>
  <c r="A387" i="34"/>
  <c r="B387" i="34"/>
  <c r="A388" i="34"/>
  <c r="B388" i="34"/>
  <c r="A389" i="34"/>
  <c r="B389" i="34"/>
  <c r="A390" i="34"/>
  <c r="B390" i="34"/>
  <c r="A391" i="34"/>
  <c r="B391" i="34"/>
  <c r="A392" i="34"/>
  <c r="B392" i="34"/>
  <c r="A393" i="34"/>
  <c r="B393" i="34"/>
  <c r="A394" i="34"/>
  <c r="B394" i="34"/>
  <c r="A395" i="34"/>
  <c r="B395" i="34"/>
  <c r="A396" i="34"/>
  <c r="B396" i="34"/>
  <c r="A397" i="34"/>
  <c r="B397" i="34"/>
  <c r="A398" i="34"/>
  <c r="B398" i="34"/>
  <c r="A399" i="34"/>
  <c r="B399" i="34"/>
  <c r="A400" i="34"/>
  <c r="B400" i="34"/>
  <c r="A401" i="34"/>
  <c r="B401" i="34"/>
  <c r="A402" i="34"/>
  <c r="B402" i="34"/>
  <c r="A403" i="34"/>
  <c r="B403" i="34"/>
  <c r="A404" i="34"/>
  <c r="B404" i="34"/>
  <c r="A405" i="34"/>
  <c r="B405" i="34"/>
  <c r="A406" i="34"/>
  <c r="B406" i="34"/>
  <c r="A407" i="34"/>
  <c r="B407" i="34"/>
  <c r="A408" i="34"/>
  <c r="B408" i="34"/>
  <c r="A409" i="34"/>
  <c r="B409" i="34"/>
  <c r="A410" i="34"/>
  <c r="B410" i="34"/>
  <c r="A411" i="34"/>
  <c r="B411" i="34"/>
  <c r="A412" i="34"/>
  <c r="B412" i="34"/>
  <c r="A413" i="34"/>
  <c r="B413" i="34"/>
  <c r="A414" i="34"/>
  <c r="B414" i="34"/>
  <c r="A415" i="34"/>
  <c r="B415" i="34"/>
  <c r="A416" i="34"/>
  <c r="B416" i="34"/>
  <c r="A417" i="34"/>
  <c r="B417" i="34"/>
  <c r="A418" i="34"/>
  <c r="B418" i="34"/>
  <c r="A419" i="34"/>
  <c r="B419" i="34"/>
  <c r="A420" i="34"/>
  <c r="B420" i="34"/>
  <c r="A421" i="34"/>
  <c r="B421" i="34"/>
  <c r="A422" i="34"/>
  <c r="B422" i="34"/>
  <c r="A423" i="34"/>
  <c r="B423" i="34"/>
  <c r="A424" i="34"/>
  <c r="B424" i="34"/>
  <c r="A425" i="34"/>
  <c r="B425" i="34"/>
  <c r="A426" i="34"/>
  <c r="B426" i="34"/>
  <c r="A427" i="34"/>
  <c r="B427" i="34"/>
  <c r="A428" i="34"/>
  <c r="B428" i="34"/>
  <c r="A429" i="34"/>
  <c r="B429" i="34"/>
  <c r="A430" i="34"/>
  <c r="B430" i="34"/>
  <c r="A431" i="34"/>
  <c r="B431" i="34"/>
  <c r="A432" i="34"/>
  <c r="B432" i="34"/>
  <c r="A433" i="34"/>
  <c r="B433" i="34"/>
  <c r="A434" i="34"/>
  <c r="B434" i="34"/>
  <c r="A435" i="34"/>
  <c r="B435" i="34"/>
  <c r="A436" i="34"/>
  <c r="B436" i="34"/>
  <c r="A437" i="34"/>
  <c r="B437" i="34"/>
  <c r="A438" i="34"/>
  <c r="B438" i="34"/>
  <c r="A439" i="34"/>
  <c r="B439" i="34"/>
  <c r="A440" i="34"/>
  <c r="B440" i="34"/>
  <c r="A441" i="34"/>
  <c r="B441" i="34"/>
  <c r="A442" i="34"/>
  <c r="B442" i="34"/>
  <c r="A443" i="34"/>
  <c r="B443" i="34"/>
  <c r="A444" i="34"/>
  <c r="B444" i="34"/>
  <c r="A445" i="34"/>
  <c r="B445" i="34"/>
  <c r="A446" i="34"/>
  <c r="B446" i="34"/>
  <c r="A447" i="34"/>
  <c r="B447" i="34"/>
  <c r="A448" i="34"/>
  <c r="B448" i="34"/>
  <c r="A449" i="34"/>
  <c r="B449" i="34"/>
  <c r="A450" i="34"/>
  <c r="B450" i="34"/>
  <c r="A451" i="34"/>
  <c r="B451" i="34"/>
  <c r="A452" i="34"/>
  <c r="B452" i="34"/>
  <c r="A453" i="34"/>
  <c r="B453" i="34"/>
  <c r="A454" i="34"/>
  <c r="B454" i="34"/>
  <c r="A455" i="34"/>
  <c r="B455" i="34"/>
  <c r="A456" i="34"/>
  <c r="B456" i="34"/>
  <c r="A457" i="34"/>
  <c r="B457" i="34"/>
  <c r="A458" i="34"/>
  <c r="B458" i="34"/>
  <c r="A459" i="34"/>
  <c r="B459" i="34"/>
  <c r="A460" i="34"/>
  <c r="B460" i="34"/>
  <c r="A461" i="34"/>
  <c r="B461" i="34"/>
  <c r="A462" i="34"/>
  <c r="B462" i="34"/>
  <c r="A463" i="34"/>
  <c r="B463" i="34"/>
  <c r="A464" i="34"/>
  <c r="B464" i="34"/>
  <c r="A465" i="34"/>
  <c r="B465" i="34"/>
  <c r="A466" i="34"/>
  <c r="B466" i="34"/>
  <c r="A467" i="34"/>
  <c r="B467" i="34"/>
  <c r="A468" i="34"/>
  <c r="B468" i="34"/>
  <c r="A469" i="34"/>
  <c r="B469" i="34"/>
  <c r="A470" i="34"/>
  <c r="B470" i="34"/>
  <c r="B2" i="34"/>
  <c r="A1021" i="31"/>
  <c r="B1021" i="31"/>
  <c r="A553" i="31"/>
  <c r="B553" i="31"/>
  <c r="A1029" i="31"/>
  <c r="B1029" i="31"/>
  <c r="A518" i="31"/>
  <c r="B518" i="31"/>
  <c r="A83" i="31"/>
  <c r="B83" i="31"/>
  <c r="A519" i="31"/>
  <c r="B519" i="31"/>
  <c r="A855" i="31"/>
  <c r="B855" i="31"/>
  <c r="A920" i="31"/>
  <c r="B920" i="31"/>
  <c r="A345" i="31"/>
  <c r="B345" i="31"/>
  <c r="A917" i="31"/>
  <c r="B917" i="31"/>
  <c r="A809" i="31"/>
  <c r="B809" i="31"/>
  <c r="A811" i="31"/>
  <c r="B811" i="31"/>
  <c r="A350" i="31"/>
  <c r="B350" i="31"/>
  <c r="A557" i="31"/>
  <c r="B557" i="31"/>
  <c r="A922" i="31"/>
  <c r="B922" i="31"/>
  <c r="A93" i="31"/>
  <c r="B93" i="31"/>
  <c r="A31" i="31"/>
  <c r="B31" i="31"/>
  <c r="A158" i="31"/>
  <c r="B158" i="31"/>
  <c r="A344" i="31"/>
  <c r="B344" i="31"/>
  <c r="A1044" i="31"/>
  <c r="B1044" i="31"/>
  <c r="A587" i="31"/>
  <c r="B587" i="31"/>
  <c r="A624" i="31"/>
  <c r="B624" i="31"/>
  <c r="A799" i="31"/>
  <c r="B799" i="31"/>
  <c r="A609" i="31"/>
  <c r="B609" i="31"/>
  <c r="A134" i="31"/>
  <c r="B134" i="31"/>
  <c r="A763" i="31"/>
  <c r="B763" i="31"/>
  <c r="A837" i="31"/>
  <c r="B837" i="31"/>
  <c r="A527" i="31"/>
  <c r="B527" i="31"/>
  <c r="A209" i="31"/>
  <c r="B209" i="31"/>
  <c r="A72" i="31"/>
  <c r="B72" i="31"/>
  <c r="A709" i="31"/>
  <c r="B709" i="31"/>
  <c r="A769" i="31"/>
  <c r="B769" i="31"/>
  <c r="A990" i="31"/>
  <c r="B990" i="31"/>
  <c r="A210" i="31"/>
  <c r="B210" i="31"/>
  <c r="A810" i="31"/>
  <c r="B810" i="31"/>
  <c r="A681" i="31"/>
  <c r="B681" i="31"/>
  <c r="A379" i="31"/>
  <c r="B379" i="31"/>
  <c r="A635" i="31"/>
  <c r="B635" i="31"/>
  <c r="A46" i="31"/>
  <c r="B46" i="31"/>
  <c r="A347" i="31"/>
  <c r="B347" i="31"/>
  <c r="A211" i="31"/>
  <c r="B211" i="31"/>
  <c r="A773" i="31"/>
  <c r="B773" i="31"/>
  <c r="A961" i="31"/>
  <c r="B961" i="31"/>
  <c r="A105" i="31"/>
  <c r="B105" i="31"/>
  <c r="A786" i="31"/>
  <c r="B786" i="31"/>
  <c r="A953" i="31"/>
  <c r="B953" i="31"/>
  <c r="A212" i="31"/>
  <c r="B212" i="31"/>
  <c r="A415" i="31"/>
  <c r="B415" i="31"/>
  <c r="A565" i="31"/>
  <c r="B565" i="31"/>
  <c r="A325" i="31"/>
  <c r="B325" i="31"/>
  <c r="A500" i="31"/>
  <c r="B500" i="31"/>
  <c r="A954" i="31"/>
  <c r="B954" i="31"/>
  <c r="A213" i="31"/>
  <c r="B213" i="31"/>
  <c r="A351" i="31"/>
  <c r="B351" i="31"/>
  <c r="A713" i="31"/>
  <c r="B713" i="31"/>
  <c r="A126" i="31"/>
  <c r="B126" i="31"/>
  <c r="A679" i="31"/>
  <c r="B679" i="31"/>
  <c r="A663" i="31"/>
  <c r="B663" i="31"/>
  <c r="A641" i="31"/>
  <c r="B641" i="31"/>
  <c r="A657" i="31"/>
  <c r="B657" i="31"/>
  <c r="A670" i="31"/>
  <c r="B670" i="31"/>
  <c r="A214" i="31"/>
  <c r="B214" i="31"/>
  <c r="A343" i="31"/>
  <c r="B343" i="31"/>
  <c r="A322" i="31"/>
  <c r="B322" i="31"/>
  <c r="A215" i="31"/>
  <c r="B215" i="31"/>
  <c r="A216" i="31"/>
  <c r="B216" i="31"/>
  <c r="A217" i="31"/>
  <c r="B217" i="31"/>
  <c r="A349" i="31"/>
  <c r="B349" i="31"/>
  <c r="A778" i="31"/>
  <c r="B778" i="31"/>
  <c r="A578" i="31"/>
  <c r="B578" i="31"/>
  <c r="A772" i="31"/>
  <c r="B772" i="31"/>
  <c r="A710" i="31"/>
  <c r="B710" i="31"/>
  <c r="A835" i="31"/>
  <c r="B835" i="31"/>
  <c r="A218" i="31"/>
  <c r="B218" i="31"/>
  <c r="A18" i="31"/>
  <c r="B18" i="31"/>
  <c r="A75" i="31"/>
  <c r="B75" i="31"/>
  <c r="A513" i="31"/>
  <c r="B513" i="31"/>
  <c r="A1030" i="31"/>
  <c r="B1030" i="31"/>
  <c r="A951" i="31"/>
  <c r="B951" i="31"/>
  <c r="A94" i="31"/>
  <c r="B94" i="31"/>
  <c r="A97" i="31"/>
  <c r="B97" i="31"/>
  <c r="A1057" i="31"/>
  <c r="B1057" i="31"/>
  <c r="A219" i="31"/>
  <c r="B219" i="31"/>
  <c r="A1040" i="31"/>
  <c r="B1040" i="31"/>
  <c r="A1007" i="31"/>
  <c r="B1007" i="31"/>
  <c r="A220" i="31"/>
  <c r="B220" i="31"/>
  <c r="A221" i="31"/>
  <c r="B221" i="31"/>
  <c r="A222" i="31"/>
  <c r="B222" i="31"/>
  <c r="A981" i="31"/>
  <c r="B981" i="31"/>
  <c r="A836" i="31"/>
  <c r="B836" i="31"/>
  <c r="A223" i="31"/>
  <c r="B223" i="31"/>
  <c r="A1028" i="31"/>
  <c r="B1028" i="31"/>
  <c r="A766" i="31"/>
  <c r="B766" i="31"/>
  <c r="A588" i="31"/>
  <c r="B588" i="31"/>
  <c r="A224" i="31"/>
  <c r="B224" i="31"/>
  <c r="A929" i="31"/>
  <c r="B929" i="31"/>
  <c r="A201" i="31"/>
  <c r="B201" i="31"/>
  <c r="A384" i="31"/>
  <c r="B384" i="31"/>
  <c r="A326" i="31"/>
  <c r="B326" i="31"/>
  <c r="A1006" i="31"/>
  <c r="B1006" i="31"/>
  <c r="A617" i="31"/>
  <c r="B617" i="31"/>
  <c r="A642" i="31"/>
  <c r="B642" i="31"/>
  <c r="A1038" i="31"/>
  <c r="B1038" i="31"/>
  <c r="A912" i="31"/>
  <c r="B912" i="31"/>
  <c r="A949" i="31"/>
  <c r="B949" i="31"/>
  <c r="A225" i="31"/>
  <c r="B225" i="31"/>
  <c r="A696" i="31"/>
  <c r="B696" i="31"/>
  <c r="A226" i="31"/>
  <c r="B226" i="31"/>
  <c r="A1036" i="31"/>
  <c r="B1036" i="31"/>
  <c r="A1037" i="31"/>
  <c r="B1037" i="31"/>
  <c r="A888" i="31"/>
  <c r="B888" i="31"/>
  <c r="A579" i="31"/>
  <c r="B579" i="31"/>
  <c r="A342" i="31"/>
  <c r="B342" i="31"/>
  <c r="A991" i="31"/>
  <c r="B991" i="31"/>
  <c r="A68" i="31"/>
  <c r="B68" i="31"/>
  <c r="A227" i="31"/>
  <c r="B227" i="31"/>
  <c r="A1013" i="31"/>
  <c r="B1013" i="31"/>
  <c r="A606" i="31"/>
  <c r="B606" i="31"/>
  <c r="A856" i="31"/>
  <c r="B856" i="31"/>
  <c r="A228" i="31"/>
  <c r="B228" i="31"/>
  <c r="A26" i="31"/>
  <c r="B26" i="31"/>
  <c r="A1031" i="31"/>
  <c r="B1031" i="31"/>
  <c r="A188" i="31"/>
  <c r="B188" i="31"/>
  <c r="A229" i="31"/>
  <c r="B229" i="31"/>
  <c r="A674" i="31"/>
  <c r="B674" i="31"/>
  <c r="A1050" i="31"/>
  <c r="B1050" i="31"/>
  <c r="A870" i="31"/>
  <c r="B870" i="31"/>
  <c r="A931" i="31"/>
  <c r="B931" i="31"/>
  <c r="A71" i="31"/>
  <c r="B71" i="31"/>
  <c r="A230" i="31"/>
  <c r="B230" i="31"/>
  <c r="A783" i="31"/>
  <c r="B783" i="31"/>
  <c r="A95" i="31"/>
  <c r="B95" i="31"/>
  <c r="A374" i="31"/>
  <c r="B374" i="31"/>
  <c r="A538" i="31"/>
  <c r="B538" i="31"/>
  <c r="A592" i="31"/>
  <c r="B592" i="31"/>
  <c r="A795" i="31"/>
  <c r="B795" i="31"/>
  <c r="A1018" i="31"/>
  <c r="B1018" i="31"/>
  <c r="A775" i="31"/>
  <c r="B775" i="31"/>
  <c r="A1045" i="31"/>
  <c r="B1045" i="31"/>
  <c r="A952" i="31"/>
  <c r="B952" i="31"/>
  <c r="A380" i="31"/>
  <c r="B380" i="31"/>
  <c r="A231" i="31"/>
  <c r="B231" i="31"/>
  <c r="A506" i="31"/>
  <c r="B506" i="31"/>
  <c r="A232" i="31"/>
  <c r="B232" i="31"/>
  <c r="A525" i="31"/>
  <c r="B525" i="31"/>
  <c r="A595" i="31"/>
  <c r="B595" i="31"/>
  <c r="A758" i="31"/>
  <c r="B758" i="31"/>
  <c r="A970" i="31"/>
  <c r="B970" i="31"/>
  <c r="A233" i="31"/>
  <c r="B233" i="31"/>
  <c r="A548" i="31"/>
  <c r="B548" i="31"/>
  <c r="A1008" i="31"/>
  <c r="B1008" i="31"/>
  <c r="A118" i="31"/>
  <c r="B118" i="31"/>
  <c r="A848" i="31"/>
  <c r="B848" i="31"/>
  <c r="A234" i="31"/>
  <c r="B234" i="31"/>
  <c r="A807" i="31"/>
  <c r="B807" i="31"/>
  <c r="A493" i="31"/>
  <c r="B493" i="31"/>
  <c r="A176" i="31"/>
  <c r="B176" i="31"/>
  <c r="A926" i="31"/>
  <c r="B926" i="31"/>
  <c r="A644" i="31"/>
  <c r="B644" i="31"/>
  <c r="A323" i="31"/>
  <c r="B323" i="31"/>
  <c r="A193" i="31"/>
  <c r="B193" i="31"/>
  <c r="A235" i="31"/>
  <c r="B235" i="31"/>
  <c r="A355" i="31"/>
  <c r="B355" i="31"/>
  <c r="A792" i="31"/>
  <c r="B792" i="31"/>
  <c r="A33" i="31"/>
  <c r="B33" i="31"/>
  <c r="A159" i="31"/>
  <c r="B159" i="31"/>
  <c r="A84" i="31"/>
  <c r="B84" i="31"/>
  <c r="A546" i="31"/>
  <c r="B546" i="31"/>
  <c r="A315" i="31"/>
  <c r="B315" i="31"/>
  <c r="A137" i="31"/>
  <c r="B137" i="31"/>
  <c r="A692" i="31"/>
  <c r="B692" i="31"/>
  <c r="A346" i="31"/>
  <c r="B346" i="31"/>
  <c r="A367" i="31"/>
  <c r="B367" i="31"/>
  <c r="A236" i="31"/>
  <c r="B236" i="31"/>
  <c r="A237" i="31"/>
  <c r="B237" i="31"/>
  <c r="A238" i="31"/>
  <c r="B238" i="31"/>
  <c r="A621" i="31"/>
  <c r="B621" i="31"/>
  <c r="A857" i="31"/>
  <c r="B857" i="31"/>
  <c r="A745" i="31"/>
  <c r="B745" i="31"/>
  <c r="A157" i="31"/>
  <c r="B157" i="31"/>
  <c r="A759" i="31"/>
  <c r="B759" i="31"/>
  <c r="A919" i="31"/>
  <c r="B919" i="31"/>
  <c r="A239" i="31"/>
  <c r="B239" i="31"/>
  <c r="A659" i="31"/>
  <c r="B659" i="31"/>
  <c r="A750" i="31"/>
  <c r="B750" i="31"/>
  <c r="A35" i="31"/>
  <c r="B35" i="31"/>
  <c r="A962" i="31"/>
  <c r="B962" i="31"/>
  <c r="A452" i="31"/>
  <c r="B452" i="31"/>
  <c r="A103" i="31"/>
  <c r="B103" i="31"/>
  <c r="A114" i="31"/>
  <c r="B114" i="31"/>
  <c r="A162" i="31"/>
  <c r="B162" i="31"/>
  <c r="A834" i="31"/>
  <c r="B834" i="31"/>
  <c r="A199" i="31"/>
  <c r="B199" i="31"/>
  <c r="A873" i="31"/>
  <c r="B873" i="31"/>
  <c r="A240" i="31"/>
  <c r="B240" i="31"/>
  <c r="A87" i="31"/>
  <c r="B87" i="31"/>
  <c r="A726" i="31"/>
  <c r="B726" i="31"/>
  <c r="A241" i="31"/>
  <c r="B241" i="31"/>
  <c r="A900" i="31"/>
  <c r="B900" i="31"/>
  <c r="A958" i="31"/>
  <c r="B958" i="31"/>
  <c r="A749" i="31"/>
  <c r="B749" i="31"/>
  <c r="A569" i="31"/>
  <c r="B569" i="31"/>
  <c r="A1014" i="31"/>
  <c r="B1014" i="31"/>
  <c r="A537" i="31"/>
  <c r="B537" i="31"/>
  <c r="A887" i="31"/>
  <c r="B887" i="31"/>
  <c r="A526" i="31"/>
  <c r="B526" i="31"/>
  <c r="A791" i="31"/>
  <c r="B791" i="31"/>
  <c r="A185" i="31"/>
  <c r="B185" i="31"/>
  <c r="A610" i="31"/>
  <c r="B610" i="31"/>
  <c r="A420" i="31"/>
  <c r="B420" i="31"/>
  <c r="A1004" i="31"/>
  <c r="B1004" i="31"/>
  <c r="A399" i="31"/>
  <c r="B399" i="31"/>
  <c r="A734" i="31"/>
  <c r="B734" i="31"/>
  <c r="A950" i="31"/>
  <c r="B950" i="31"/>
  <c r="A964" i="31"/>
  <c r="B964" i="31"/>
  <c r="A790" i="31"/>
  <c r="B790" i="31"/>
  <c r="A516" i="31"/>
  <c r="B516" i="31"/>
  <c r="A189" i="31"/>
  <c r="B189" i="31"/>
  <c r="A576" i="31"/>
  <c r="B576" i="31"/>
  <c r="A706" i="31"/>
  <c r="B706" i="31"/>
  <c r="A89" i="31"/>
  <c r="B89" i="31"/>
  <c r="A348" i="31"/>
  <c r="B348" i="31"/>
  <c r="A975" i="31"/>
  <c r="B975" i="31"/>
  <c r="A508" i="31"/>
  <c r="B508" i="31"/>
  <c r="A128" i="31"/>
  <c r="B128" i="31"/>
  <c r="A547" i="31"/>
  <c r="B547" i="31"/>
  <c r="A464" i="31"/>
  <c r="B464" i="31"/>
  <c r="A24" i="31"/>
  <c r="B24" i="31"/>
  <c r="A242" i="31"/>
  <c r="B242" i="31"/>
  <c r="A490" i="31"/>
  <c r="B490" i="31"/>
  <c r="A243" i="31"/>
  <c r="B243" i="31"/>
  <c r="A999" i="31"/>
  <c r="B999" i="31"/>
  <c r="A495" i="31"/>
  <c r="B495" i="31"/>
  <c r="A504" i="31"/>
  <c r="B504" i="31"/>
  <c r="A244" i="31"/>
  <c r="B244" i="31"/>
  <c r="A245" i="31"/>
  <c r="B245" i="31"/>
  <c r="A460" i="31"/>
  <c r="B460" i="31"/>
  <c r="A923" i="31"/>
  <c r="B923" i="31"/>
  <c r="A823" i="31"/>
  <c r="B823" i="31"/>
  <c r="A170" i="31"/>
  <c r="B170" i="31"/>
  <c r="A246" i="31"/>
  <c r="B246" i="31"/>
  <c r="A521" i="31"/>
  <c r="B521" i="31"/>
  <c r="A161" i="31"/>
  <c r="B161" i="31"/>
  <c r="A1058" i="31"/>
  <c r="B1058" i="31"/>
  <c r="A385" i="31"/>
  <c r="B385" i="31"/>
  <c r="A536" i="31"/>
  <c r="B536" i="31"/>
  <c r="A49" i="31"/>
  <c r="B49" i="31"/>
  <c r="A510" i="31"/>
  <c r="B510" i="31"/>
  <c r="A320" i="31"/>
  <c r="B320" i="31"/>
  <c r="A652" i="31"/>
  <c r="B652" i="31"/>
  <c r="A418" i="31"/>
  <c r="B418" i="31"/>
  <c r="A520" i="31"/>
  <c r="B520" i="31"/>
  <c r="A668" i="31"/>
  <c r="B668" i="31"/>
  <c r="A906" i="31"/>
  <c r="B906" i="31"/>
  <c r="A109" i="31"/>
  <c r="B109" i="31"/>
  <c r="A247" i="31"/>
  <c r="B247" i="31"/>
  <c r="A599" i="31"/>
  <c r="B599" i="31"/>
  <c r="A191" i="31"/>
  <c r="B191" i="31"/>
  <c r="A248" i="31"/>
  <c r="B248" i="31"/>
  <c r="A661" i="31"/>
  <c r="B661" i="31"/>
  <c r="A733" i="31"/>
  <c r="B733" i="31"/>
  <c r="A178" i="31"/>
  <c r="B178" i="31"/>
  <c r="A498" i="31"/>
  <c r="B498" i="31"/>
  <c r="A605" i="31"/>
  <c r="B605" i="31"/>
  <c r="A955" i="31"/>
  <c r="B955" i="31"/>
  <c r="A138" i="31"/>
  <c r="B138" i="31"/>
  <c r="A20" i="31"/>
  <c r="B20" i="31"/>
  <c r="A249" i="31"/>
  <c r="B249" i="31"/>
  <c r="A866" i="31"/>
  <c r="B866" i="31"/>
  <c r="A982" i="31"/>
  <c r="B982" i="31"/>
  <c r="A1026" i="31"/>
  <c r="B1026" i="31"/>
  <c r="A656" i="31"/>
  <c r="B656" i="31"/>
  <c r="A851" i="31"/>
  <c r="B851" i="31"/>
  <c r="A688" i="31"/>
  <c r="B688" i="31"/>
  <c r="A466" i="31"/>
  <c r="B466" i="31"/>
  <c r="A998" i="31"/>
  <c r="B998" i="31"/>
  <c r="A625" i="31"/>
  <c r="B625" i="31"/>
  <c r="A908" i="31"/>
  <c r="B908" i="31"/>
  <c r="A124" i="31"/>
  <c r="B124" i="31"/>
  <c r="A946" i="31"/>
  <c r="B946" i="31"/>
  <c r="A10" i="31"/>
  <c r="B10" i="31"/>
  <c r="A250" i="31"/>
  <c r="B250" i="31"/>
  <c r="A911" i="31"/>
  <c r="B911" i="31"/>
  <c r="A169" i="31"/>
  <c r="B169" i="31"/>
  <c r="A136" i="31"/>
  <c r="B136" i="31"/>
  <c r="A474" i="31"/>
  <c r="B474" i="31"/>
  <c r="A383" i="31"/>
  <c r="B383" i="31"/>
  <c r="A747" i="31"/>
  <c r="B747" i="31"/>
  <c r="A598" i="31"/>
  <c r="B598" i="31"/>
  <c r="A251" i="31"/>
  <c r="B251" i="31"/>
  <c r="A499" i="31"/>
  <c r="B499" i="31"/>
  <c r="A336" i="31"/>
  <c r="B336" i="31"/>
  <c r="A784" i="31"/>
  <c r="B784" i="31"/>
  <c r="A571" i="31"/>
  <c r="B571" i="31"/>
  <c r="A686" i="31"/>
  <c r="B686" i="31"/>
  <c r="A863" i="31"/>
  <c r="B863" i="31"/>
  <c r="A947" i="31"/>
  <c r="B947" i="31"/>
  <c r="A44" i="31"/>
  <c r="B44" i="31"/>
  <c r="A796" i="31"/>
  <c r="B796" i="31"/>
  <c r="A19" i="31"/>
  <c r="B19" i="31"/>
  <c r="A252" i="31"/>
  <c r="B252" i="31"/>
  <c r="A821" i="31"/>
  <c r="B821" i="31"/>
  <c r="A669" i="31"/>
  <c r="B669" i="31"/>
  <c r="A505" i="31"/>
  <c r="B505" i="31"/>
  <c r="A82" i="31"/>
  <c r="B82" i="31"/>
  <c r="A253" i="31"/>
  <c r="B253" i="31"/>
  <c r="A570" i="31"/>
  <c r="B570" i="31"/>
  <c r="A254" i="31"/>
  <c r="B254" i="31"/>
  <c r="A660" i="31"/>
  <c r="B660" i="31"/>
  <c r="A683" i="31"/>
  <c r="B683" i="31"/>
  <c r="A488" i="31"/>
  <c r="B488" i="31"/>
  <c r="A721" i="31"/>
  <c r="B721" i="31"/>
  <c r="A319" i="31"/>
  <c r="B319" i="31"/>
  <c r="A611" i="31"/>
  <c r="B611" i="31"/>
  <c r="A12" i="31"/>
  <c r="B12" i="31"/>
  <c r="A121" i="31"/>
  <c r="B121" i="31"/>
  <c r="A852" i="31"/>
  <c r="B852" i="31"/>
  <c r="A202" i="31"/>
  <c r="B202" i="31"/>
  <c r="A563" i="31"/>
  <c r="B563" i="31"/>
  <c r="A963" i="31"/>
  <c r="B963" i="31"/>
  <c r="A943" i="31"/>
  <c r="B943" i="31"/>
  <c r="A945" i="31"/>
  <c r="B945" i="31"/>
  <c r="A85" i="31"/>
  <c r="B85" i="31"/>
  <c r="A1046" i="31"/>
  <c r="B1046" i="31"/>
  <c r="A1047" i="31"/>
  <c r="B1047" i="31"/>
  <c r="A423" i="31"/>
  <c r="B423" i="31"/>
  <c r="A1048" i="31"/>
  <c r="B1048" i="31"/>
  <c r="A442" i="31"/>
  <c r="B442" i="31"/>
  <c r="A16" i="31"/>
  <c r="B16" i="31"/>
  <c r="A714" i="31"/>
  <c r="B714" i="31"/>
  <c r="A820" i="31"/>
  <c r="B820" i="31"/>
  <c r="A995" i="31"/>
  <c r="B995" i="31"/>
  <c r="A885" i="31"/>
  <c r="B885" i="31"/>
  <c r="A14" i="31"/>
  <c r="B14" i="31"/>
  <c r="A130" i="31"/>
  <c r="B130" i="31"/>
  <c r="A512" i="31"/>
  <c r="B512" i="31"/>
  <c r="A762" i="31"/>
  <c r="B762" i="31"/>
  <c r="A806" i="31"/>
  <c r="B806" i="31"/>
  <c r="A531" i="31"/>
  <c r="B531" i="31"/>
  <c r="A507" i="31"/>
  <c r="B507" i="31"/>
  <c r="A255" i="31"/>
  <c r="B255" i="31"/>
  <c r="A484" i="31"/>
  <c r="B484" i="31"/>
  <c r="A123" i="31"/>
  <c r="B123" i="31"/>
  <c r="A256" i="31"/>
  <c r="B256" i="31"/>
  <c r="A603" i="31"/>
  <c r="B603" i="31"/>
  <c r="A119" i="31"/>
  <c r="B119" i="31"/>
  <c r="A646" i="31"/>
  <c r="B646" i="31"/>
  <c r="A924" i="31"/>
  <c r="B924" i="31"/>
  <c r="A914" i="31"/>
  <c r="B914" i="31"/>
  <c r="A104" i="31"/>
  <c r="B104" i="31"/>
  <c r="A559" i="31"/>
  <c r="B559" i="31"/>
  <c r="A321" i="31"/>
  <c r="B321" i="31"/>
  <c r="A869" i="31"/>
  <c r="B869" i="31"/>
  <c r="A932" i="31"/>
  <c r="B932" i="31"/>
  <c r="A890" i="31"/>
  <c r="B890" i="31"/>
  <c r="A156" i="31"/>
  <c r="B156" i="31"/>
  <c r="A904" i="31"/>
  <c r="B904" i="31"/>
  <c r="A892" i="31"/>
  <c r="B892" i="31"/>
  <c r="A755" i="31"/>
  <c r="B755" i="31"/>
  <c r="A574" i="31"/>
  <c r="B574" i="31"/>
  <c r="A194" i="31"/>
  <c r="B194" i="31"/>
  <c r="A339" i="31"/>
  <c r="B339" i="31"/>
  <c r="A1034" i="31"/>
  <c r="B1034" i="31"/>
  <c r="A727" i="31"/>
  <c r="B727" i="31"/>
  <c r="A927" i="31"/>
  <c r="B927" i="31"/>
  <c r="A875" i="31"/>
  <c r="B875" i="31"/>
  <c r="A808" i="31"/>
  <c r="B808" i="31"/>
  <c r="A671" i="31"/>
  <c r="B671" i="31"/>
  <c r="A814" i="31"/>
  <c r="B814" i="31"/>
  <c r="A79" i="31"/>
  <c r="B79" i="31"/>
  <c r="A1009" i="31"/>
  <c r="B1009" i="31"/>
  <c r="A491" i="31"/>
  <c r="B491" i="31"/>
  <c r="A69" i="31"/>
  <c r="B69" i="31"/>
  <c r="A122" i="31"/>
  <c r="B122" i="31"/>
  <c r="A664" i="31"/>
  <c r="B664" i="31"/>
  <c r="A830" i="31"/>
  <c r="B830" i="31"/>
  <c r="A562" i="31"/>
  <c r="B562" i="31"/>
  <c r="A691" i="31"/>
  <c r="B691" i="31"/>
  <c r="A373" i="31"/>
  <c r="B373" i="31"/>
  <c r="A566" i="31"/>
  <c r="B566" i="31"/>
  <c r="A560" i="31"/>
  <c r="B560" i="31"/>
  <c r="A658" i="31"/>
  <c r="B658" i="31"/>
  <c r="A381" i="31"/>
  <c r="B381" i="31"/>
  <c r="A825" i="31"/>
  <c r="B825" i="31"/>
  <c r="A368" i="31"/>
  <c r="B368" i="31"/>
  <c r="A419" i="31"/>
  <c r="B419" i="31"/>
  <c r="A257" i="31"/>
  <c r="B257" i="31"/>
  <c r="A173" i="31"/>
  <c r="B173" i="31"/>
  <c r="A739" i="31"/>
  <c r="B739" i="31"/>
  <c r="A106" i="31"/>
  <c r="B106" i="31"/>
  <c r="A376" i="31"/>
  <c r="B376" i="31"/>
  <c r="A839" i="31"/>
  <c r="B839" i="31"/>
  <c r="A37" i="31"/>
  <c r="B37" i="31"/>
  <c r="A607" i="31"/>
  <c r="B607" i="31"/>
  <c r="A1000" i="31"/>
  <c r="B1000" i="31"/>
  <c r="A258" i="31"/>
  <c r="B258" i="31"/>
  <c r="A515" i="31"/>
  <c r="B515" i="31"/>
  <c r="A1019" i="31"/>
  <c r="B1019" i="31"/>
  <c r="A695" i="31"/>
  <c r="B695" i="31"/>
  <c r="A259" i="31"/>
  <c r="B259" i="31"/>
  <c r="A461" i="31"/>
  <c r="B461" i="31"/>
  <c r="A959" i="31"/>
  <c r="B959" i="31"/>
  <c r="A898" i="31"/>
  <c r="B898" i="31"/>
  <c r="A720" i="31"/>
  <c r="B720" i="31"/>
  <c r="A939" i="31"/>
  <c r="B939" i="31"/>
  <c r="A864" i="31"/>
  <c r="B864" i="31"/>
  <c r="A139" i="31"/>
  <c r="B139" i="31"/>
  <c r="A133" i="31"/>
  <c r="B133" i="31"/>
  <c r="A756" i="31"/>
  <c r="B756" i="31"/>
  <c r="A147" i="31"/>
  <c r="B147" i="31"/>
  <c r="A413" i="31"/>
  <c r="B413" i="31"/>
  <c r="A338" i="31"/>
  <c r="B338" i="31"/>
  <c r="A434" i="31"/>
  <c r="B434" i="31"/>
  <c r="A705" i="31"/>
  <c r="B705" i="31"/>
  <c r="A948" i="31"/>
  <c r="B948" i="31"/>
  <c r="A386" i="31"/>
  <c r="B386" i="31"/>
  <c r="A555" i="31"/>
  <c r="B555" i="31"/>
  <c r="A443" i="31"/>
  <c r="B443" i="31"/>
  <c r="A432" i="31"/>
  <c r="B432" i="31"/>
  <c r="A64" i="31"/>
  <c r="B64" i="31"/>
  <c r="A1023" i="31"/>
  <c r="B1023" i="31"/>
  <c r="A649" i="31"/>
  <c r="B649" i="31"/>
  <c r="A435" i="31"/>
  <c r="B435" i="31"/>
  <c r="A403" i="31"/>
  <c r="B403" i="31"/>
  <c r="A940" i="31"/>
  <c r="B940" i="31"/>
  <c r="A168" i="31"/>
  <c r="B168" i="31"/>
  <c r="A40" i="31"/>
  <c r="B40" i="31"/>
  <c r="A1002" i="31"/>
  <c r="B1002" i="31"/>
  <c r="A260" i="31"/>
  <c r="B260" i="31"/>
  <c r="A738" i="31"/>
  <c r="B738" i="31"/>
  <c r="A728" i="31"/>
  <c r="B728" i="31"/>
  <c r="A90" i="31"/>
  <c r="B90" i="31"/>
  <c r="A782" i="31"/>
  <c r="B782" i="31"/>
  <c r="A938" i="31"/>
  <c r="B938" i="31"/>
  <c r="A618" i="31"/>
  <c r="B618" i="31"/>
  <c r="A509" i="31"/>
  <c r="B509" i="31"/>
  <c r="A375" i="31"/>
  <c r="B375" i="31"/>
  <c r="A760" i="31"/>
  <c r="B760" i="31"/>
  <c r="A390" i="31"/>
  <c r="B390" i="31"/>
  <c r="A736" i="31"/>
  <c r="B736" i="31"/>
  <c r="A372" i="31"/>
  <c r="B372" i="31"/>
  <c r="A699" i="31"/>
  <c r="B699" i="31"/>
  <c r="A575" i="31"/>
  <c r="B575" i="31"/>
  <c r="A38" i="31"/>
  <c r="B38" i="31"/>
  <c r="A725" i="31"/>
  <c r="B725" i="31"/>
  <c r="A850" i="31"/>
  <c r="B850" i="31"/>
  <c r="A827" i="31"/>
  <c r="B827" i="31"/>
  <c r="A200" i="31"/>
  <c r="B200" i="31"/>
  <c r="A901" i="31"/>
  <c r="B901" i="31"/>
  <c r="A877" i="31"/>
  <c r="B877" i="31"/>
  <c r="A494" i="31"/>
  <c r="B494" i="31"/>
  <c r="A780" i="31"/>
  <c r="B780" i="31"/>
  <c r="A672" i="31"/>
  <c r="B672" i="31"/>
  <c r="A801" i="31"/>
  <c r="B801" i="31"/>
  <c r="A973" i="31"/>
  <c r="B973" i="31"/>
  <c r="A794" i="31"/>
  <c r="B794" i="31"/>
  <c r="A650" i="31"/>
  <c r="B650" i="31"/>
  <c r="A479" i="31"/>
  <c r="B479" i="31"/>
  <c r="A524" i="31"/>
  <c r="B524" i="31"/>
  <c r="A594" i="31"/>
  <c r="B594" i="31"/>
  <c r="A514" i="31"/>
  <c r="B514" i="31"/>
  <c r="A676" i="31"/>
  <c r="B676" i="31"/>
  <c r="A583" i="31"/>
  <c r="B583" i="31"/>
  <c r="A112" i="31"/>
  <c r="B112" i="31"/>
  <c r="A172" i="31"/>
  <c r="B172" i="31"/>
  <c r="A613" i="31"/>
  <c r="B613" i="31"/>
  <c r="A828" i="31"/>
  <c r="B828" i="31"/>
  <c r="A62" i="31"/>
  <c r="B62" i="31"/>
  <c r="A765" i="31"/>
  <c r="B765" i="31"/>
  <c r="A718" i="31"/>
  <c r="B718" i="31"/>
  <c r="A680" i="31"/>
  <c r="B680" i="31"/>
  <c r="A9" i="31"/>
  <c r="B9" i="31"/>
  <c r="A840" i="31"/>
  <c r="B840" i="31"/>
  <c r="A99" i="31"/>
  <c r="B99" i="31"/>
  <c r="A1015" i="31"/>
  <c r="B1015" i="31"/>
  <c r="A523" i="31"/>
  <c r="B523" i="31"/>
  <c r="A141" i="31"/>
  <c r="B141" i="31"/>
  <c r="A743" i="31"/>
  <c r="B743" i="31"/>
  <c r="A411" i="31"/>
  <c r="B411" i="31"/>
  <c r="A143" i="31"/>
  <c r="B143" i="31"/>
  <c r="A631" i="31"/>
  <c r="B631" i="31"/>
  <c r="A615" i="31"/>
  <c r="B615" i="31"/>
  <c r="A862" i="31"/>
  <c r="B862" i="31"/>
  <c r="A789" i="31"/>
  <c r="B789" i="31"/>
  <c r="A716" i="31"/>
  <c r="B716" i="31"/>
  <c r="A601" i="31"/>
  <c r="B601" i="31"/>
  <c r="A39" i="31"/>
  <c r="B39" i="31"/>
  <c r="A409" i="31"/>
  <c r="B409" i="31"/>
  <c r="A966" i="31"/>
  <c r="B966" i="31"/>
  <c r="A102" i="31"/>
  <c r="B102" i="31"/>
  <c r="A63" i="31"/>
  <c r="B63" i="31"/>
  <c r="A13" i="31"/>
  <c r="B13" i="31"/>
  <c r="A261" i="31"/>
  <c r="B261" i="31"/>
  <c r="A398" i="31"/>
  <c r="B398" i="31"/>
  <c r="A805" i="31"/>
  <c r="B805" i="31"/>
  <c r="A729" i="31"/>
  <c r="B729" i="31"/>
  <c r="A208" i="31"/>
  <c r="B208" i="31"/>
  <c r="A925" i="31"/>
  <c r="B925" i="31"/>
  <c r="A774" i="31"/>
  <c r="B774" i="31"/>
  <c r="A737" i="31"/>
  <c r="B737" i="31"/>
  <c r="A666" i="31"/>
  <c r="B666" i="31"/>
  <c r="A1001" i="31"/>
  <c r="B1001" i="31"/>
  <c r="A98" i="31"/>
  <c r="B98" i="31"/>
  <c r="A262" i="31"/>
  <c r="B262" i="31"/>
  <c r="A717" i="31"/>
  <c r="B717" i="31"/>
  <c r="A584" i="31"/>
  <c r="B584" i="31"/>
  <c r="A580" i="31"/>
  <c r="B580" i="31"/>
  <c r="A561" i="31"/>
  <c r="B561" i="31"/>
  <c r="A187" i="31"/>
  <c r="B187" i="31"/>
  <c r="A703" i="31"/>
  <c r="B703" i="31"/>
  <c r="A928" i="31"/>
  <c r="B928" i="31"/>
  <c r="A329" i="31"/>
  <c r="B329" i="31"/>
  <c r="A389" i="31"/>
  <c r="B389" i="31"/>
  <c r="A1039" i="31"/>
  <c r="B1039" i="31"/>
  <c r="A1035" i="31"/>
  <c r="B1035" i="31"/>
  <c r="A816" i="31"/>
  <c r="B816" i="31"/>
  <c r="A107" i="31"/>
  <c r="B107" i="31"/>
  <c r="A916" i="31"/>
  <c r="B916" i="31"/>
  <c r="A263" i="31"/>
  <c r="B263" i="31"/>
  <c r="A160" i="31"/>
  <c r="B160" i="31"/>
  <c r="A116" i="31"/>
  <c r="B116" i="31"/>
  <c r="A533" i="31"/>
  <c r="B533" i="31"/>
  <c r="A177" i="31"/>
  <c r="B177" i="31"/>
  <c r="A979" i="31"/>
  <c r="B979" i="31"/>
  <c r="A166" i="31"/>
  <c r="B166" i="31"/>
  <c r="A564" i="31"/>
  <c r="B564" i="31"/>
  <c r="A687" i="31"/>
  <c r="B687" i="31"/>
  <c r="A154" i="31"/>
  <c r="B154" i="31"/>
  <c r="A895" i="31"/>
  <c r="B895" i="31"/>
  <c r="A503" i="31"/>
  <c r="B503" i="31"/>
  <c r="A685" i="31"/>
  <c r="B685" i="31"/>
  <c r="A723" i="31"/>
  <c r="B723" i="31"/>
  <c r="A586" i="31"/>
  <c r="B586" i="31"/>
  <c r="A572" i="31"/>
  <c r="B572" i="31"/>
  <c r="A858" i="31"/>
  <c r="B858" i="31"/>
  <c r="A88" i="31"/>
  <c r="B88" i="31"/>
  <c r="A183" i="31"/>
  <c r="B183" i="31"/>
  <c r="A120" i="31"/>
  <c r="B120" i="31"/>
  <c r="A822" i="31"/>
  <c r="B822" i="31"/>
  <c r="A724" i="31"/>
  <c r="B724" i="31"/>
  <c r="A596" i="31"/>
  <c r="B596" i="31"/>
  <c r="A264" i="31"/>
  <c r="B264" i="31"/>
  <c r="A997" i="31"/>
  <c r="B997" i="31"/>
  <c r="A341" i="31"/>
  <c r="B341" i="31"/>
  <c r="A455" i="31"/>
  <c r="B455" i="31"/>
  <c r="A534" i="31"/>
  <c r="B534" i="31"/>
  <c r="A448" i="31"/>
  <c r="B448" i="31"/>
  <c r="A145" i="31"/>
  <c r="B145" i="31"/>
  <c r="A542" i="31"/>
  <c r="B542" i="31"/>
  <c r="A377" i="31"/>
  <c r="B377" i="31"/>
  <c r="A634" i="31"/>
  <c r="B634" i="31"/>
  <c r="A622" i="31"/>
  <c r="B622" i="31"/>
  <c r="A449" i="31"/>
  <c r="B449" i="31"/>
  <c r="A265" i="31"/>
  <c r="B265" i="31"/>
  <c r="A984" i="31"/>
  <c r="B984" i="31"/>
  <c r="A698" i="31"/>
  <c r="B698" i="31"/>
  <c r="A788" i="31"/>
  <c r="B788" i="31"/>
  <c r="A673" i="31"/>
  <c r="B673" i="31"/>
  <c r="A934" i="31"/>
  <c r="B934" i="31"/>
  <c r="A167" i="31"/>
  <c r="B167" i="31"/>
  <c r="A266" i="31"/>
  <c r="B266" i="31"/>
  <c r="A732" i="31"/>
  <c r="B732" i="31"/>
  <c r="A977" i="31"/>
  <c r="B977" i="31"/>
  <c r="A976" i="31"/>
  <c r="B976" i="31"/>
  <c r="A42" i="31"/>
  <c r="B42" i="31"/>
  <c r="A626" i="31"/>
  <c r="B626" i="31"/>
  <c r="A540" i="31"/>
  <c r="B540" i="31"/>
  <c r="A528" i="31"/>
  <c r="B528" i="31"/>
  <c r="A330" i="31"/>
  <c r="B330" i="31"/>
  <c r="A132" i="31"/>
  <c r="B132" i="31"/>
  <c r="A469" i="31"/>
  <c r="B469" i="31"/>
  <c r="A267" i="31"/>
  <c r="B267" i="31"/>
  <c r="A473" i="31"/>
  <c r="B473" i="31"/>
  <c r="A517" i="31"/>
  <c r="B517" i="31"/>
  <c r="A316" i="31"/>
  <c r="B316" i="31"/>
  <c r="A1003" i="31"/>
  <c r="B1003" i="31"/>
  <c r="A25" i="31"/>
  <c r="B25" i="31"/>
  <c r="A651" i="31"/>
  <c r="B651" i="31"/>
  <c r="A445" i="31"/>
  <c r="B445" i="31"/>
  <c r="A665" i="31"/>
  <c r="B665" i="31"/>
  <c r="A1043" i="31"/>
  <c r="B1043" i="31"/>
  <c r="A787" i="31"/>
  <c r="B787" i="31"/>
  <c r="A894" i="31"/>
  <c r="B894" i="31"/>
  <c r="A876" i="31"/>
  <c r="B876" i="31"/>
  <c r="A140" i="31"/>
  <c r="B140" i="31"/>
  <c r="A597" i="31"/>
  <c r="B597" i="31"/>
  <c r="A476" i="31"/>
  <c r="B476" i="31"/>
  <c r="A731" i="31"/>
  <c r="B731" i="31"/>
  <c r="A268" i="31"/>
  <c r="B268" i="31"/>
  <c r="A619" i="31"/>
  <c r="B619" i="31"/>
  <c r="A77" i="31"/>
  <c r="B77" i="31"/>
  <c r="A884" i="31"/>
  <c r="B884" i="31"/>
  <c r="A590" i="31"/>
  <c r="B590" i="31"/>
  <c r="A155" i="31"/>
  <c r="B155" i="31"/>
  <c r="A591" i="31"/>
  <c r="B591" i="31"/>
  <c r="A1005" i="31"/>
  <c r="B1005" i="31"/>
  <c r="A715" i="31"/>
  <c r="B715" i="31"/>
  <c r="A893" i="31"/>
  <c r="B893" i="31"/>
  <c r="A65" i="31"/>
  <c r="B65" i="31"/>
  <c r="A677" i="31"/>
  <c r="B677" i="31"/>
  <c r="A741" i="31"/>
  <c r="B741" i="31"/>
  <c r="A529" i="31"/>
  <c r="B529" i="31"/>
  <c r="A125" i="31"/>
  <c r="B125" i="31"/>
  <c r="A78" i="31"/>
  <c r="B78" i="31"/>
  <c r="A73" i="31"/>
  <c r="B73" i="31"/>
  <c r="A67" i="31"/>
  <c r="B67" i="31"/>
  <c r="A180" i="31"/>
  <c r="B180" i="31"/>
  <c r="A1041" i="31"/>
  <c r="B1041" i="31"/>
  <c r="A556" i="31"/>
  <c r="B556" i="31"/>
  <c r="A551" i="31"/>
  <c r="B551" i="31"/>
  <c r="A480" i="31"/>
  <c r="B480" i="31"/>
  <c r="A426" i="31"/>
  <c r="B426" i="31"/>
  <c r="A171" i="31"/>
  <c r="B171" i="31"/>
  <c r="A793" i="31"/>
  <c r="B793" i="31"/>
  <c r="A465" i="31"/>
  <c r="B465" i="31"/>
  <c r="A436" i="31"/>
  <c r="B436" i="31"/>
  <c r="A416" i="31"/>
  <c r="B416" i="31"/>
  <c r="A468" i="31"/>
  <c r="B468" i="31"/>
  <c r="A27" i="31"/>
  <c r="B27" i="31"/>
  <c r="A22" i="31"/>
  <c r="B22" i="31"/>
  <c r="A829" i="31"/>
  <c r="B829" i="31"/>
  <c r="A662" i="31"/>
  <c r="B662" i="31"/>
  <c r="A378" i="31"/>
  <c r="B378" i="31"/>
  <c r="A175" i="31"/>
  <c r="B175" i="31"/>
  <c r="A740" i="31"/>
  <c r="B740" i="31"/>
  <c r="A206" i="31"/>
  <c r="B206" i="31"/>
  <c r="A1012" i="31"/>
  <c r="B1012" i="31"/>
  <c r="A639" i="31"/>
  <c r="B639" i="31"/>
  <c r="A933" i="31"/>
  <c r="B933" i="31"/>
  <c r="A539" i="31"/>
  <c r="B539" i="31"/>
  <c r="A748" i="31"/>
  <c r="B748" i="31"/>
  <c r="A701" i="31"/>
  <c r="B701" i="31"/>
  <c r="A689" i="31"/>
  <c r="B689" i="31"/>
  <c r="A667" i="31"/>
  <c r="B667" i="31"/>
  <c r="A612" i="31"/>
  <c r="B612" i="31"/>
  <c r="A394" i="31"/>
  <c r="B394" i="31"/>
  <c r="A957" i="31"/>
  <c r="B957" i="31"/>
  <c r="A269" i="31"/>
  <c r="B269" i="31"/>
  <c r="A842" i="31"/>
  <c r="B842" i="31"/>
  <c r="A57" i="31"/>
  <c r="B57" i="31"/>
  <c r="A332" i="31"/>
  <c r="B332" i="31"/>
  <c r="A936" i="31"/>
  <c r="B936" i="31"/>
  <c r="A270" i="31"/>
  <c r="B270" i="31"/>
  <c r="A181" i="31"/>
  <c r="B181" i="31"/>
  <c r="A902" i="31"/>
  <c r="B902" i="31"/>
  <c r="A554" i="31"/>
  <c r="B554" i="31"/>
  <c r="A271" i="31"/>
  <c r="B271" i="31"/>
  <c r="A182" i="31"/>
  <c r="B182" i="31"/>
  <c r="A148" i="31"/>
  <c r="B148" i="31"/>
  <c r="A117" i="31"/>
  <c r="B117" i="31"/>
  <c r="A907" i="31"/>
  <c r="B907" i="31"/>
  <c r="A272" i="31"/>
  <c r="B272" i="31"/>
  <c r="A700" i="31"/>
  <c r="B700" i="31"/>
  <c r="A273" i="31"/>
  <c r="B273" i="31"/>
  <c r="A467" i="31"/>
  <c r="B467" i="31"/>
  <c r="A417" i="31"/>
  <c r="B417" i="31"/>
  <c r="A274" i="31"/>
  <c r="B274" i="31"/>
  <c r="A152" i="31"/>
  <c r="B152" i="31"/>
  <c r="A96" i="31"/>
  <c r="B96" i="31"/>
  <c r="A511" i="31"/>
  <c r="B511" i="31"/>
  <c r="A74" i="31"/>
  <c r="B74" i="31"/>
  <c r="A967" i="31"/>
  <c r="B967" i="31"/>
  <c r="A405" i="31"/>
  <c r="B405" i="31"/>
  <c r="A401" i="31"/>
  <c r="B401" i="31"/>
  <c r="A275" i="31"/>
  <c r="B275" i="31"/>
  <c r="A593" i="31"/>
  <c r="B593" i="31"/>
  <c r="A444" i="31"/>
  <c r="B444" i="31"/>
  <c r="A276" i="31"/>
  <c r="B276" i="31"/>
  <c r="A277" i="31"/>
  <c r="B277" i="31"/>
  <c r="A568" i="31"/>
  <c r="B568" i="31"/>
  <c r="A761" i="31"/>
  <c r="B761" i="31"/>
  <c r="A278" i="31"/>
  <c r="B278" i="31"/>
  <c r="A768" i="31"/>
  <c r="B768" i="31"/>
  <c r="A684" i="31"/>
  <c r="B684" i="31"/>
  <c r="A410" i="31"/>
  <c r="B410" i="31"/>
  <c r="A865" i="31"/>
  <c r="B865" i="31"/>
  <c r="A627" i="31"/>
  <c r="B627" i="31"/>
  <c r="A334" i="31"/>
  <c r="B334" i="31"/>
  <c r="A45" i="31"/>
  <c r="B45" i="31"/>
  <c r="A813" i="31"/>
  <c r="B813" i="31"/>
  <c r="A487" i="31"/>
  <c r="B487" i="31"/>
  <c r="A327" i="31"/>
  <c r="B327" i="31"/>
  <c r="A752" i="31"/>
  <c r="B752" i="31"/>
  <c r="A648" i="31"/>
  <c r="B648" i="31"/>
  <c r="A472" i="31"/>
  <c r="B472" i="31"/>
  <c r="A192" i="31"/>
  <c r="B192" i="31"/>
  <c r="A567" i="31"/>
  <c r="B567" i="31"/>
  <c r="A91" i="31"/>
  <c r="B91" i="31"/>
  <c r="A66" i="31"/>
  <c r="B66" i="31"/>
  <c r="A638" i="31"/>
  <c r="B638" i="31"/>
  <c r="A470" i="31"/>
  <c r="B470" i="31"/>
  <c r="A393" i="31"/>
  <c r="B393" i="31"/>
  <c r="A165" i="31"/>
  <c r="B165" i="31"/>
  <c r="A382" i="31"/>
  <c r="B382" i="31"/>
  <c r="A279" i="31"/>
  <c r="B279" i="31"/>
  <c r="A983" i="31"/>
  <c r="B983" i="31"/>
  <c r="A986" i="31"/>
  <c r="B986" i="31"/>
  <c r="A604" i="31"/>
  <c r="B604" i="31"/>
  <c r="A993" i="31"/>
  <c r="B993" i="31"/>
  <c r="A280" i="31"/>
  <c r="B280" i="31"/>
  <c r="A771" i="31"/>
  <c r="B771" i="31"/>
  <c r="A968" i="31"/>
  <c r="B968" i="31"/>
  <c r="A921" i="31"/>
  <c r="B921" i="31"/>
  <c r="A608" i="31"/>
  <c r="B608" i="31"/>
  <c r="A151" i="31"/>
  <c r="B151" i="31"/>
  <c r="A281" i="31"/>
  <c r="B281" i="31"/>
  <c r="A742" i="31"/>
  <c r="B742" i="31"/>
  <c r="A645" i="31"/>
  <c r="B645" i="31"/>
  <c r="A620" i="31"/>
  <c r="B620" i="31"/>
  <c r="A496" i="31"/>
  <c r="B496" i="31"/>
  <c r="A800" i="31"/>
  <c r="B800" i="31"/>
  <c r="A3" i="31"/>
  <c r="B3" i="31"/>
  <c r="A630" i="31"/>
  <c r="B630" i="31"/>
  <c r="A628" i="31"/>
  <c r="B628" i="31"/>
  <c r="A100" i="31"/>
  <c r="B100" i="31"/>
  <c r="A55" i="31"/>
  <c r="B55" i="31"/>
  <c r="A335" i="31"/>
  <c r="B335" i="31"/>
  <c r="A17" i="31"/>
  <c r="B17" i="31"/>
  <c r="A722" i="31"/>
  <c r="B722" i="31"/>
  <c r="A589" i="31"/>
  <c r="B589" i="31"/>
  <c r="A854" i="31"/>
  <c r="B854" i="31"/>
  <c r="A282" i="31"/>
  <c r="B282" i="31"/>
  <c r="A11" i="31"/>
  <c r="B11" i="31"/>
  <c r="A971" i="31"/>
  <c r="B971" i="31"/>
  <c r="A899" i="31"/>
  <c r="B899" i="31"/>
  <c r="A356" i="31"/>
  <c r="B356" i="31"/>
  <c r="A832" i="31"/>
  <c r="B832" i="31"/>
  <c r="A891" i="31"/>
  <c r="B891" i="31"/>
  <c r="A457" i="31"/>
  <c r="B457" i="31"/>
  <c r="A451" i="31"/>
  <c r="B451" i="31"/>
  <c r="A817" i="31"/>
  <c r="B817" i="31"/>
  <c r="A960" i="31"/>
  <c r="B960" i="31"/>
  <c r="A751" i="31"/>
  <c r="B751" i="31"/>
  <c r="A497" i="31"/>
  <c r="B497" i="31"/>
  <c r="A478" i="31"/>
  <c r="B478" i="31"/>
  <c r="A283" i="31"/>
  <c r="B283" i="31"/>
  <c r="A941" i="31"/>
  <c r="B941" i="31"/>
  <c r="A754" i="31"/>
  <c r="B754" i="31"/>
  <c r="A204" i="31"/>
  <c r="B204" i="31"/>
  <c r="A804" i="31"/>
  <c r="B804" i="31"/>
  <c r="A471" i="31"/>
  <c r="B471" i="31"/>
  <c r="A433" i="31"/>
  <c r="B433" i="31"/>
  <c r="A284" i="31"/>
  <c r="B284" i="31"/>
  <c r="A896" i="31"/>
  <c r="B896" i="31"/>
  <c r="A653" i="31"/>
  <c r="B653" i="31"/>
  <c r="A843" i="31"/>
  <c r="B843" i="31"/>
  <c r="A353" i="31"/>
  <c r="B353" i="31"/>
  <c r="A186" i="31"/>
  <c r="B186" i="31"/>
  <c r="A623" i="31"/>
  <c r="B623" i="31"/>
  <c r="A600" i="31"/>
  <c r="B600" i="31"/>
  <c r="A582" i="31"/>
  <c r="B582" i="31"/>
  <c r="A985" i="31"/>
  <c r="B985" i="31"/>
  <c r="A396" i="31"/>
  <c r="B396" i="31"/>
  <c r="A174" i="31"/>
  <c r="B174" i="31"/>
  <c r="A15" i="31"/>
  <c r="B15" i="31"/>
  <c r="A110" i="31"/>
  <c r="B110" i="31"/>
  <c r="A285" i="31"/>
  <c r="B285" i="31"/>
  <c r="A388" i="31"/>
  <c r="B388" i="31"/>
  <c r="A1011" i="31"/>
  <c r="B1011" i="31"/>
  <c r="A860" i="31"/>
  <c r="B860" i="31"/>
  <c r="A640" i="31"/>
  <c r="B640" i="31"/>
  <c r="A286" i="31"/>
  <c r="B286" i="31"/>
  <c r="A974" i="31"/>
  <c r="B974" i="31"/>
  <c r="A815" i="31"/>
  <c r="B815" i="31"/>
  <c r="A844" i="31"/>
  <c r="B844" i="31"/>
  <c r="A4" i="31"/>
  <c r="B4" i="31"/>
  <c r="A287" i="31"/>
  <c r="B287" i="31"/>
  <c r="A930" i="31"/>
  <c r="B930" i="31"/>
  <c r="A831" i="31"/>
  <c r="B831" i="31"/>
  <c r="A530" i="31"/>
  <c r="B530" i="31"/>
  <c r="A59" i="31"/>
  <c r="B59" i="31"/>
  <c r="A52" i="31"/>
  <c r="B52" i="31"/>
  <c r="A357" i="31"/>
  <c r="B357" i="31"/>
  <c r="A532" i="31"/>
  <c r="B532" i="31"/>
  <c r="A354" i="31"/>
  <c r="B354" i="31"/>
  <c r="A86" i="31"/>
  <c r="B86" i="31"/>
  <c r="A81" i="31"/>
  <c r="B81" i="31"/>
  <c r="A1032" i="31"/>
  <c r="B1032" i="31"/>
  <c r="A1025" i="31"/>
  <c r="B1025" i="31"/>
  <c r="A288" i="31"/>
  <c r="B288" i="31"/>
  <c r="A207" i="31"/>
  <c r="B207" i="31"/>
  <c r="A446" i="31"/>
  <c r="B446" i="31"/>
  <c r="A369" i="31"/>
  <c r="B369" i="31"/>
  <c r="A127" i="31"/>
  <c r="B127" i="31"/>
  <c r="A879" i="31"/>
  <c r="B879" i="31"/>
  <c r="A874" i="31"/>
  <c r="B874" i="31"/>
  <c r="A872" i="31"/>
  <c r="B872" i="31"/>
  <c r="A871" i="31"/>
  <c r="B871" i="31"/>
  <c r="A776" i="31"/>
  <c r="B776" i="31"/>
  <c r="A458" i="31"/>
  <c r="B458" i="31"/>
  <c r="A456" i="31"/>
  <c r="B456" i="31"/>
  <c r="A438" i="31"/>
  <c r="B438" i="31"/>
  <c r="A833" i="31"/>
  <c r="B833" i="31"/>
  <c r="A693" i="31"/>
  <c r="B693" i="31"/>
  <c r="A422" i="31"/>
  <c r="B422" i="31"/>
  <c r="A1049" i="31"/>
  <c r="B1049" i="31"/>
  <c r="A996" i="31"/>
  <c r="B996" i="31"/>
  <c r="A581" i="31"/>
  <c r="B581" i="31"/>
  <c r="A868" i="31"/>
  <c r="B868" i="31"/>
  <c r="A439" i="31"/>
  <c r="B439" i="31"/>
  <c r="A115" i="31"/>
  <c r="B115" i="31"/>
  <c r="A453" i="31"/>
  <c r="B453" i="31"/>
  <c r="A711" i="31"/>
  <c r="B711" i="31"/>
  <c r="A1010" i="31"/>
  <c r="B1010" i="31"/>
  <c r="A910" i="31"/>
  <c r="B910" i="31"/>
  <c r="A28" i="31"/>
  <c r="B28" i="31"/>
  <c r="A149" i="31"/>
  <c r="B149" i="31"/>
  <c r="A289" i="31"/>
  <c r="B289" i="31"/>
  <c r="A785" i="31"/>
  <c r="B785" i="31"/>
  <c r="A489" i="31"/>
  <c r="B489" i="31"/>
  <c r="A486" i="31"/>
  <c r="B486" i="31"/>
  <c r="A482" i="31"/>
  <c r="B482" i="31"/>
  <c r="A407" i="31"/>
  <c r="B407" i="31"/>
  <c r="A318" i="31"/>
  <c r="B318" i="31"/>
  <c r="A290" i="31"/>
  <c r="B290" i="31"/>
  <c r="A291" i="31"/>
  <c r="B291" i="31"/>
  <c r="A1053" i="31"/>
  <c r="B1053" i="31"/>
  <c r="A632" i="31"/>
  <c r="B632" i="31"/>
  <c r="A292" i="31"/>
  <c r="B292" i="31"/>
  <c r="A889" i="31"/>
  <c r="B889" i="31"/>
  <c r="A987" i="31"/>
  <c r="B987" i="31"/>
  <c r="A980" i="31"/>
  <c r="B980" i="31"/>
  <c r="A915" i="31"/>
  <c r="B915" i="31"/>
  <c r="A550" i="31"/>
  <c r="B550" i="31"/>
  <c r="A80" i="31"/>
  <c r="B80" i="31"/>
  <c r="A675" i="31"/>
  <c r="B675" i="31"/>
  <c r="A293" i="31"/>
  <c r="B293" i="31"/>
  <c r="A861" i="31"/>
  <c r="B861" i="31"/>
  <c r="A697" i="31"/>
  <c r="B697" i="31"/>
  <c r="A694" i="31"/>
  <c r="B694" i="31"/>
  <c r="A333" i="31"/>
  <c r="B333" i="31"/>
  <c r="A294" i="31"/>
  <c r="B294" i="31"/>
  <c r="A707" i="31"/>
  <c r="B707" i="31"/>
  <c r="A845" i="31"/>
  <c r="B845" i="31"/>
  <c r="A23" i="31"/>
  <c r="B23" i="31"/>
  <c r="A905" i="31"/>
  <c r="B905" i="31"/>
  <c r="A602" i="31"/>
  <c r="B602" i="31"/>
  <c r="A735" i="31"/>
  <c r="B735" i="31"/>
  <c r="A702" i="31"/>
  <c r="B702" i="31"/>
  <c r="A704" i="31"/>
  <c r="B704" i="31"/>
  <c r="A682" i="31"/>
  <c r="B682" i="31"/>
  <c r="A481" i="31"/>
  <c r="B481" i="31"/>
  <c r="A477" i="31"/>
  <c r="B477" i="31"/>
  <c r="A454" i="31"/>
  <c r="B454" i="31"/>
  <c r="A428" i="31"/>
  <c r="B428" i="31"/>
  <c r="A414" i="31"/>
  <c r="B414" i="31"/>
  <c r="A370" i="31"/>
  <c r="B370" i="31"/>
  <c r="A179" i="31"/>
  <c r="B179" i="31"/>
  <c r="A812" i="31"/>
  <c r="B812" i="31"/>
  <c r="A797" i="31"/>
  <c r="B797" i="31"/>
  <c r="A164" i="31"/>
  <c r="B164" i="31"/>
  <c r="A5" i="31"/>
  <c r="B5" i="31"/>
  <c r="A826" i="31"/>
  <c r="B826" i="31"/>
  <c r="A841" i="31"/>
  <c r="B841" i="31"/>
  <c r="A629" i="31"/>
  <c r="B629" i="31"/>
  <c r="A392" i="31"/>
  <c r="B392" i="31"/>
  <c r="A360" i="31"/>
  <c r="B360" i="31"/>
  <c r="A358" i="31"/>
  <c r="B358" i="31"/>
  <c r="A146" i="31"/>
  <c r="B146" i="31"/>
  <c r="A101" i="31"/>
  <c r="B101" i="31"/>
  <c r="A53" i="31"/>
  <c r="B53" i="31"/>
  <c r="A51" i="31"/>
  <c r="B51" i="31"/>
  <c r="A21" i="31"/>
  <c r="B21" i="31"/>
  <c r="A7" i="31"/>
  <c r="B7" i="31"/>
  <c r="A150" i="31"/>
  <c r="B150" i="31"/>
  <c r="A942" i="31"/>
  <c r="B942" i="31"/>
  <c r="A135" i="31"/>
  <c r="B135" i="31"/>
  <c r="A131" i="31"/>
  <c r="B131" i="31"/>
  <c r="A2" i="31"/>
  <c r="B2" i="31"/>
  <c r="A552" i="31"/>
  <c r="B552" i="31"/>
  <c r="A1055" i="31"/>
  <c r="B1055" i="31"/>
  <c r="A1042" i="31"/>
  <c r="B1042" i="31"/>
  <c r="A1022" i="31"/>
  <c r="B1022" i="31"/>
  <c r="A918" i="31"/>
  <c r="B918" i="31"/>
  <c r="A558" i="31"/>
  <c r="B558" i="31"/>
  <c r="A897" i="31"/>
  <c r="B897" i="31"/>
  <c r="A408" i="31"/>
  <c r="B408" i="31"/>
  <c r="A616" i="31"/>
  <c r="B616" i="31"/>
  <c r="A463" i="31"/>
  <c r="B463" i="31"/>
  <c r="A429" i="31"/>
  <c r="B429" i="31"/>
  <c r="A295" i="31"/>
  <c r="B295" i="31"/>
  <c r="A424" i="31"/>
  <c r="B424" i="31"/>
  <c r="A421" i="31"/>
  <c r="B421" i="31"/>
  <c r="A402" i="31"/>
  <c r="B402" i="31"/>
  <c r="A296" i="31"/>
  <c r="B296" i="31"/>
  <c r="A802" i="31"/>
  <c r="B802" i="31"/>
  <c r="A708" i="31"/>
  <c r="B708" i="31"/>
  <c r="A440" i="31"/>
  <c r="B440" i="31"/>
  <c r="A425" i="31"/>
  <c r="B425" i="31"/>
  <c r="A297" i="31"/>
  <c r="B297" i="31"/>
  <c r="A777" i="31"/>
  <c r="B777" i="31"/>
  <c r="A535" i="31"/>
  <c r="B535" i="31"/>
  <c r="A485" i="31"/>
  <c r="B485" i="31"/>
  <c r="A34" i="31"/>
  <c r="B34" i="31"/>
  <c r="A298" i="31"/>
  <c r="B298" i="31"/>
  <c r="A299" i="31"/>
  <c r="B299" i="31"/>
  <c r="A573" i="31"/>
  <c r="B573" i="31"/>
  <c r="A340" i="31"/>
  <c r="B340" i="31"/>
  <c r="A142" i="31"/>
  <c r="B142" i="31"/>
  <c r="A633" i="31"/>
  <c r="B633" i="31"/>
  <c r="A300" i="31"/>
  <c r="B300" i="31"/>
  <c r="A459" i="31"/>
  <c r="B459" i="31"/>
  <c r="A301" i="31"/>
  <c r="B301" i="31"/>
  <c r="A302" i="31"/>
  <c r="B302" i="31"/>
  <c r="A883" i="31"/>
  <c r="B883" i="31"/>
  <c r="A978" i="31"/>
  <c r="B978" i="31"/>
  <c r="A972" i="31"/>
  <c r="B972" i="31"/>
  <c r="A483" i="31"/>
  <c r="B483" i="31"/>
  <c r="A303" i="31"/>
  <c r="B303" i="31"/>
  <c r="A636" i="31"/>
  <c r="B636" i="31"/>
  <c r="A475" i="31"/>
  <c r="B475" i="31"/>
  <c r="A956" i="31"/>
  <c r="B956" i="31"/>
  <c r="A30" i="31"/>
  <c r="B30" i="31"/>
  <c r="A29" i="31"/>
  <c r="B29" i="31"/>
  <c r="A304" i="31"/>
  <c r="B304" i="31"/>
  <c r="A744" i="31"/>
  <c r="B744" i="31"/>
  <c r="A647" i="31"/>
  <c r="B647" i="31"/>
  <c r="A437" i="31"/>
  <c r="B437" i="31"/>
  <c r="A406" i="31"/>
  <c r="B406" i="31"/>
  <c r="A317" i="31"/>
  <c r="B317" i="31"/>
  <c r="A1054" i="31"/>
  <c r="B1054" i="31"/>
  <c r="A1052" i="31"/>
  <c r="B1052" i="31"/>
  <c r="A753" i="31"/>
  <c r="B753" i="31"/>
  <c r="A195" i="31"/>
  <c r="B195" i="31"/>
  <c r="A113" i="31"/>
  <c r="A305" i="31"/>
  <c r="B305" i="31"/>
  <c r="A48" i="31"/>
  <c r="B48" i="31"/>
  <c r="A328" i="31"/>
  <c r="B328" i="31"/>
  <c r="A324" i="31"/>
  <c r="B324" i="31"/>
  <c r="A352" i="31"/>
  <c r="B352" i="31"/>
  <c r="A306" i="31"/>
  <c r="B306" i="31"/>
  <c r="A614" i="31"/>
  <c r="B614" i="31"/>
  <c r="A544" i="31"/>
  <c r="B544" i="31"/>
  <c r="A543" i="31"/>
  <c r="B543" i="31"/>
  <c r="A779" i="31"/>
  <c r="B779" i="31"/>
  <c r="A307" i="31"/>
  <c r="B307" i="31"/>
  <c r="A308" i="31"/>
  <c r="B308" i="31"/>
  <c r="A849" i="31"/>
  <c r="B849" i="31"/>
  <c r="A746" i="31"/>
  <c r="B746" i="31"/>
  <c r="A111" i="31"/>
  <c r="B111" i="31"/>
  <c r="A70" i="31"/>
  <c r="B70" i="31"/>
  <c r="A781" i="31"/>
  <c r="B781" i="31"/>
  <c r="A770" i="31"/>
  <c r="B770" i="31"/>
  <c r="A712" i="31"/>
  <c r="B712" i="31"/>
  <c r="A730" i="31"/>
  <c r="B730" i="31"/>
  <c r="A654" i="31"/>
  <c r="B654" i="31"/>
  <c r="A643" i="31"/>
  <c r="B643" i="31"/>
  <c r="A198" i="31"/>
  <c r="B198" i="31"/>
  <c r="A1024" i="31"/>
  <c r="B1024" i="31"/>
  <c r="A502" i="31"/>
  <c r="B502" i="31"/>
  <c r="A153" i="31"/>
  <c r="B153" i="31"/>
  <c r="A1051" i="31"/>
  <c r="B1051" i="31"/>
  <c r="A824" i="31"/>
  <c r="B824" i="31"/>
  <c r="A819" i="31"/>
  <c r="B819" i="31"/>
  <c r="A798" i="31"/>
  <c r="B798" i="31"/>
  <c r="B577" i="31"/>
  <c r="A1027" i="31"/>
  <c r="B1027" i="31"/>
  <c r="J7" i="33" l="1"/>
  <c r="I7" i="33"/>
  <c r="I468" i="34"/>
  <c r="J468" i="34"/>
  <c r="K468" i="34"/>
  <c r="K462" i="34"/>
  <c r="I462" i="34"/>
  <c r="J462" i="34"/>
  <c r="I459" i="34"/>
  <c r="J459" i="34"/>
  <c r="K459" i="34"/>
  <c r="I450" i="34"/>
  <c r="J450" i="34"/>
  <c r="K450" i="34"/>
  <c r="I447" i="34"/>
  <c r="J447" i="34"/>
  <c r="K447" i="34"/>
  <c r="J441" i="34"/>
  <c r="K441" i="34"/>
  <c r="I441" i="34"/>
  <c r="I432" i="34"/>
  <c r="J432" i="34"/>
  <c r="K432" i="34"/>
  <c r="I413" i="34"/>
  <c r="J413" i="34"/>
  <c r="K413" i="34"/>
  <c r="I404" i="34"/>
  <c r="J404" i="34"/>
  <c r="K404" i="34"/>
  <c r="K398" i="34"/>
  <c r="I398" i="34"/>
  <c r="J398" i="34"/>
  <c r="I395" i="34"/>
  <c r="J395" i="34"/>
  <c r="K395" i="34"/>
  <c r="I386" i="34"/>
  <c r="J386" i="34"/>
  <c r="K386" i="34"/>
  <c r="I383" i="34"/>
  <c r="J383" i="34"/>
  <c r="K383" i="34"/>
  <c r="J377" i="34"/>
  <c r="K377" i="34"/>
  <c r="I377" i="34"/>
  <c r="I368" i="34"/>
  <c r="J368" i="34"/>
  <c r="K368" i="34"/>
  <c r="I471" i="34"/>
  <c r="J471" i="34"/>
  <c r="K471" i="34"/>
  <c r="J465" i="34"/>
  <c r="K465" i="34"/>
  <c r="I465" i="34"/>
  <c r="I456" i="34"/>
  <c r="J456" i="34"/>
  <c r="K456" i="34"/>
  <c r="I437" i="34"/>
  <c r="J437" i="34"/>
  <c r="K437" i="34"/>
  <c r="I428" i="34"/>
  <c r="J428" i="34"/>
  <c r="K428" i="34"/>
  <c r="K422" i="34"/>
  <c r="I422" i="34"/>
  <c r="J422" i="34"/>
  <c r="I419" i="34"/>
  <c r="J419" i="34"/>
  <c r="K419" i="34"/>
  <c r="I410" i="34"/>
  <c r="J410" i="34"/>
  <c r="K410" i="34"/>
  <c r="I407" i="34"/>
  <c r="J407" i="34"/>
  <c r="K407" i="34"/>
  <c r="J401" i="34"/>
  <c r="K401" i="34"/>
  <c r="I401" i="34"/>
  <c r="I392" i="34"/>
  <c r="J392" i="34"/>
  <c r="K392" i="34"/>
  <c r="I373" i="34"/>
  <c r="J373" i="34"/>
  <c r="K373" i="34"/>
  <c r="I364" i="34"/>
  <c r="J364" i="34"/>
  <c r="K364" i="34"/>
  <c r="K358" i="34"/>
  <c r="I358" i="34"/>
  <c r="J358" i="34"/>
  <c r="I355" i="34"/>
  <c r="J355" i="34"/>
  <c r="K355" i="34"/>
  <c r="I461" i="34"/>
  <c r="J461" i="34"/>
  <c r="K461" i="34"/>
  <c r="I452" i="34"/>
  <c r="J452" i="34"/>
  <c r="K452" i="34"/>
  <c r="K446" i="34"/>
  <c r="I446" i="34"/>
  <c r="J446" i="34"/>
  <c r="I443" i="34"/>
  <c r="J443" i="34"/>
  <c r="K443" i="34"/>
  <c r="I434" i="34"/>
  <c r="J434" i="34"/>
  <c r="K434" i="34"/>
  <c r="I431" i="34"/>
  <c r="J431" i="34"/>
  <c r="K431" i="34"/>
  <c r="J425" i="34"/>
  <c r="K425" i="34"/>
  <c r="I425" i="34"/>
  <c r="I416" i="34"/>
  <c r="J416" i="34"/>
  <c r="K416" i="34"/>
  <c r="I397" i="34"/>
  <c r="J397" i="34"/>
  <c r="K397" i="34"/>
  <c r="I388" i="34"/>
  <c r="J388" i="34"/>
  <c r="K388" i="34"/>
  <c r="K382" i="34"/>
  <c r="I382" i="34"/>
  <c r="J382" i="34"/>
  <c r="I379" i="34"/>
  <c r="J379" i="34"/>
  <c r="K379" i="34"/>
  <c r="I370" i="34"/>
  <c r="J370" i="34"/>
  <c r="K370" i="34"/>
  <c r="I367" i="34"/>
  <c r="J367" i="34"/>
  <c r="K367" i="34"/>
  <c r="J361" i="34"/>
  <c r="K361" i="34"/>
  <c r="I361" i="34"/>
  <c r="I352" i="34"/>
  <c r="J352" i="34"/>
  <c r="K352" i="34"/>
  <c r="K470" i="34"/>
  <c r="I470" i="34"/>
  <c r="J470" i="34"/>
  <c r="I467" i="34"/>
  <c r="J467" i="34"/>
  <c r="K467" i="34"/>
  <c r="I458" i="34"/>
  <c r="J458" i="34"/>
  <c r="K458" i="34"/>
  <c r="I455" i="34"/>
  <c r="J455" i="34"/>
  <c r="K455" i="34"/>
  <c r="J449" i="34"/>
  <c r="K449" i="34"/>
  <c r="I449" i="34"/>
  <c r="I440" i="34"/>
  <c r="J440" i="34"/>
  <c r="K440" i="34"/>
  <c r="I421" i="34"/>
  <c r="J421" i="34"/>
  <c r="K421" i="34"/>
  <c r="I412" i="34"/>
  <c r="J412" i="34"/>
  <c r="K412" i="34"/>
  <c r="K406" i="34"/>
  <c r="I406" i="34"/>
  <c r="J406" i="34"/>
  <c r="I403" i="34"/>
  <c r="J403" i="34"/>
  <c r="K403" i="34"/>
  <c r="I394" i="34"/>
  <c r="J394" i="34"/>
  <c r="K394" i="34"/>
  <c r="I391" i="34"/>
  <c r="J391" i="34"/>
  <c r="K391" i="34"/>
  <c r="J385" i="34"/>
  <c r="K385" i="34"/>
  <c r="I385" i="34"/>
  <c r="I376" i="34"/>
  <c r="J376" i="34"/>
  <c r="K376" i="34"/>
  <c r="I357" i="34"/>
  <c r="J357" i="34"/>
  <c r="K357" i="34"/>
  <c r="I464" i="34"/>
  <c r="J464" i="34"/>
  <c r="K464" i="34"/>
  <c r="I445" i="34"/>
  <c r="J445" i="34"/>
  <c r="K445" i="34"/>
  <c r="I436" i="34"/>
  <c r="J436" i="34"/>
  <c r="K436" i="34"/>
  <c r="K430" i="34"/>
  <c r="I430" i="34"/>
  <c r="J430" i="34"/>
  <c r="I427" i="34"/>
  <c r="J427" i="34"/>
  <c r="K427" i="34"/>
  <c r="I418" i="34"/>
  <c r="J418" i="34"/>
  <c r="K418" i="34"/>
  <c r="I415" i="34"/>
  <c r="J415" i="34"/>
  <c r="K415" i="34"/>
  <c r="J409" i="34"/>
  <c r="K409" i="34"/>
  <c r="I409" i="34"/>
  <c r="I400" i="34"/>
  <c r="J400" i="34"/>
  <c r="K400" i="34"/>
  <c r="I381" i="34"/>
  <c r="J381" i="34"/>
  <c r="K381" i="34"/>
  <c r="I372" i="34"/>
  <c r="J372" i="34"/>
  <c r="K372" i="34"/>
  <c r="K366" i="34"/>
  <c r="I366" i="34"/>
  <c r="J366" i="34"/>
  <c r="I363" i="34"/>
  <c r="J363" i="34"/>
  <c r="K363" i="34"/>
  <c r="I354" i="34"/>
  <c r="J354" i="34"/>
  <c r="K354" i="34"/>
  <c r="I351" i="34"/>
  <c r="J351" i="34"/>
  <c r="K351" i="34"/>
  <c r="I469" i="34"/>
  <c r="J469" i="34"/>
  <c r="K469" i="34"/>
  <c r="I460" i="34"/>
  <c r="J460" i="34"/>
  <c r="K460" i="34"/>
  <c r="K454" i="34"/>
  <c r="I454" i="34"/>
  <c r="J454" i="34"/>
  <c r="I451" i="34"/>
  <c r="J451" i="34"/>
  <c r="K451" i="34"/>
  <c r="I442" i="34"/>
  <c r="J442" i="34"/>
  <c r="K442" i="34"/>
  <c r="I439" i="34"/>
  <c r="J439" i="34"/>
  <c r="K439" i="34"/>
  <c r="J433" i="34"/>
  <c r="K433" i="34"/>
  <c r="I433" i="34"/>
  <c r="I424" i="34"/>
  <c r="J424" i="34"/>
  <c r="K424" i="34"/>
  <c r="I405" i="34"/>
  <c r="J405" i="34"/>
  <c r="K405" i="34"/>
  <c r="I396" i="34"/>
  <c r="J396" i="34"/>
  <c r="K396" i="34"/>
  <c r="K390" i="34"/>
  <c r="I390" i="34"/>
  <c r="J390" i="34"/>
  <c r="I387" i="34"/>
  <c r="J387" i="34"/>
  <c r="K387" i="34"/>
  <c r="I378" i="34"/>
  <c r="J378" i="34"/>
  <c r="K378" i="34"/>
  <c r="I375" i="34"/>
  <c r="J375" i="34"/>
  <c r="K375" i="34"/>
  <c r="J369" i="34"/>
  <c r="K369" i="34"/>
  <c r="I369" i="34"/>
  <c r="I360" i="34"/>
  <c r="J360" i="34"/>
  <c r="K360" i="34"/>
  <c r="I466" i="34"/>
  <c r="J466" i="34"/>
  <c r="K466" i="34"/>
  <c r="I463" i="34"/>
  <c r="J463" i="34"/>
  <c r="K463" i="34"/>
  <c r="J457" i="34"/>
  <c r="K457" i="34"/>
  <c r="I457" i="34"/>
  <c r="I448" i="34"/>
  <c r="J448" i="34"/>
  <c r="K448" i="34"/>
  <c r="I429" i="34"/>
  <c r="J429" i="34"/>
  <c r="K429" i="34"/>
  <c r="I420" i="34"/>
  <c r="J420" i="34"/>
  <c r="K420" i="34"/>
  <c r="K414" i="34"/>
  <c r="I414" i="34"/>
  <c r="J414" i="34"/>
  <c r="I411" i="34"/>
  <c r="J411" i="34"/>
  <c r="K411" i="34"/>
  <c r="I402" i="34"/>
  <c r="J402" i="34"/>
  <c r="K402" i="34"/>
  <c r="I399" i="34"/>
  <c r="J399" i="34"/>
  <c r="K399" i="34"/>
  <c r="J393" i="34"/>
  <c r="K393" i="34"/>
  <c r="I393" i="34"/>
  <c r="I384" i="34"/>
  <c r="J384" i="34"/>
  <c r="K384" i="34"/>
  <c r="I365" i="34"/>
  <c r="J365" i="34"/>
  <c r="K365" i="34"/>
  <c r="I356" i="34"/>
  <c r="J356" i="34"/>
  <c r="K356" i="34"/>
  <c r="K350" i="34"/>
  <c r="J350" i="34"/>
  <c r="I350" i="34"/>
  <c r="I453" i="34"/>
  <c r="J453" i="34"/>
  <c r="K453" i="34"/>
  <c r="I444" i="34"/>
  <c r="J444" i="34"/>
  <c r="K444" i="34"/>
  <c r="K438" i="34"/>
  <c r="I438" i="34"/>
  <c r="J438" i="34"/>
  <c r="I435" i="34"/>
  <c r="J435" i="34"/>
  <c r="K435" i="34"/>
  <c r="I426" i="34"/>
  <c r="J426" i="34"/>
  <c r="K426" i="34"/>
  <c r="I423" i="34"/>
  <c r="J423" i="34"/>
  <c r="K423" i="34"/>
  <c r="J417" i="34"/>
  <c r="K417" i="34"/>
  <c r="I417" i="34"/>
  <c r="I408" i="34"/>
  <c r="J408" i="34"/>
  <c r="K408" i="34"/>
  <c r="I389" i="34"/>
  <c r="J389" i="34"/>
  <c r="K389" i="34"/>
  <c r="I380" i="34"/>
  <c r="J380" i="34"/>
  <c r="K380" i="34"/>
  <c r="K374" i="34"/>
  <c r="I374" i="34"/>
  <c r="J374" i="34"/>
  <c r="I371" i="34"/>
  <c r="J371" i="34"/>
  <c r="K371" i="34"/>
  <c r="I362" i="34"/>
  <c r="J362" i="34"/>
  <c r="K362" i="34"/>
  <c r="I359" i="34"/>
  <c r="J359" i="34"/>
  <c r="K359" i="34"/>
  <c r="J353" i="34"/>
  <c r="K353" i="34"/>
  <c r="I353" i="34"/>
  <c r="J948" i="33"/>
  <c r="K948" i="33"/>
  <c r="I948" i="33"/>
  <c r="K937" i="33"/>
  <c r="I937" i="33"/>
  <c r="J937" i="33"/>
  <c r="J930" i="33"/>
  <c r="K930" i="33"/>
  <c r="I930" i="33"/>
  <c r="I923" i="33"/>
  <c r="K923" i="33"/>
  <c r="J923" i="33"/>
  <c r="I916" i="33"/>
  <c r="J916" i="33"/>
  <c r="K916" i="33"/>
  <c r="J905" i="33"/>
  <c r="K905" i="33"/>
  <c r="I905" i="33"/>
  <c r="I898" i="33"/>
  <c r="J898" i="33"/>
  <c r="K898" i="33"/>
  <c r="K891" i="33"/>
  <c r="I891" i="33"/>
  <c r="J891" i="33"/>
  <c r="I884" i="33"/>
  <c r="J884" i="33"/>
  <c r="K884" i="33"/>
  <c r="J873" i="33"/>
  <c r="K873" i="33"/>
  <c r="I873" i="33"/>
  <c r="K866" i="33"/>
  <c r="J866" i="33"/>
  <c r="I866" i="33"/>
  <c r="K859" i="33"/>
  <c r="I859" i="33"/>
  <c r="J859" i="33"/>
  <c r="I852" i="33"/>
  <c r="J852" i="33"/>
  <c r="K852" i="33"/>
  <c r="J841" i="33"/>
  <c r="K841" i="33"/>
  <c r="I841" i="33"/>
  <c r="I834" i="33"/>
  <c r="J834" i="33"/>
  <c r="K834" i="33"/>
  <c r="K827" i="33"/>
  <c r="I827" i="33"/>
  <c r="J827" i="33"/>
  <c r="I820" i="33"/>
  <c r="J820" i="33"/>
  <c r="K820" i="33"/>
  <c r="K795" i="33"/>
  <c r="J795" i="33"/>
  <c r="I795" i="33"/>
  <c r="K763" i="33"/>
  <c r="I763" i="33"/>
  <c r="J763" i="33"/>
  <c r="K919" i="33"/>
  <c r="I919" i="33"/>
  <c r="J919" i="33"/>
  <c r="I887" i="33"/>
  <c r="K887" i="33"/>
  <c r="J887" i="33"/>
  <c r="I855" i="33"/>
  <c r="J855" i="33"/>
  <c r="K855" i="33"/>
  <c r="I823" i="33"/>
  <c r="K823" i="33"/>
  <c r="J823" i="33"/>
  <c r="I947" i="33"/>
  <c r="J947" i="33"/>
  <c r="K947" i="33"/>
  <c r="I940" i="33"/>
  <c r="J940" i="33"/>
  <c r="K940" i="33"/>
  <c r="J929" i="33"/>
  <c r="I929" i="33"/>
  <c r="K929" i="33"/>
  <c r="J922" i="33"/>
  <c r="I922" i="33"/>
  <c r="K922" i="33"/>
  <c r="K915" i="33"/>
  <c r="I915" i="33"/>
  <c r="J915" i="33"/>
  <c r="I908" i="33"/>
  <c r="J908" i="33"/>
  <c r="K908" i="33"/>
  <c r="J897" i="33"/>
  <c r="K897" i="33"/>
  <c r="I897" i="33"/>
  <c r="K890" i="33"/>
  <c r="J890" i="33"/>
  <c r="I890" i="33"/>
  <c r="I883" i="33"/>
  <c r="J883" i="33"/>
  <c r="K883" i="33"/>
  <c r="I876" i="33"/>
  <c r="J876" i="33"/>
  <c r="K876" i="33"/>
  <c r="J865" i="33"/>
  <c r="K865" i="33"/>
  <c r="I865" i="33"/>
  <c r="I858" i="33"/>
  <c r="J858" i="33"/>
  <c r="K858" i="33"/>
  <c r="K851" i="33"/>
  <c r="I851" i="33"/>
  <c r="J851" i="33"/>
  <c r="I844" i="33"/>
  <c r="J844" i="33"/>
  <c r="K844" i="33"/>
  <c r="J833" i="33"/>
  <c r="K833" i="33"/>
  <c r="I833" i="33"/>
  <c r="J826" i="33"/>
  <c r="K826" i="33"/>
  <c r="I826" i="33"/>
  <c r="I812" i="33"/>
  <c r="J812" i="33"/>
  <c r="K812" i="33"/>
  <c r="J801" i="33"/>
  <c r="K801" i="33"/>
  <c r="I801" i="33"/>
  <c r="I769" i="33"/>
  <c r="J769" i="33"/>
  <c r="K769" i="33"/>
  <c r="K943" i="33"/>
  <c r="J943" i="33"/>
  <c r="I943" i="33"/>
  <c r="I911" i="33"/>
  <c r="K911" i="33"/>
  <c r="J911" i="33"/>
  <c r="I879" i="33"/>
  <c r="J879" i="33"/>
  <c r="K879" i="33"/>
  <c r="I847" i="33"/>
  <c r="K847" i="33"/>
  <c r="J847" i="33"/>
  <c r="I815" i="33"/>
  <c r="J815" i="33"/>
  <c r="K815" i="33"/>
  <c r="J946" i="33"/>
  <c r="K946" i="33"/>
  <c r="I946" i="33"/>
  <c r="I939" i="33"/>
  <c r="K939" i="33"/>
  <c r="J939" i="33"/>
  <c r="K932" i="33"/>
  <c r="J932" i="33"/>
  <c r="I932" i="33"/>
  <c r="K921" i="33"/>
  <c r="I921" i="33"/>
  <c r="J921" i="33"/>
  <c r="J914" i="33"/>
  <c r="K914" i="33"/>
  <c r="I914" i="33"/>
  <c r="I907" i="33"/>
  <c r="J907" i="33"/>
  <c r="K907" i="33"/>
  <c r="I900" i="33"/>
  <c r="J900" i="33"/>
  <c r="K900" i="33"/>
  <c r="J889" i="33"/>
  <c r="K889" i="33"/>
  <c r="I889" i="33"/>
  <c r="J882" i="33"/>
  <c r="I882" i="33"/>
  <c r="K882" i="33"/>
  <c r="I875" i="33"/>
  <c r="K875" i="33"/>
  <c r="J875" i="33"/>
  <c r="I868" i="33"/>
  <c r="J868" i="33"/>
  <c r="K868" i="33"/>
  <c r="J857" i="33"/>
  <c r="K857" i="33"/>
  <c r="I857" i="33"/>
  <c r="J850" i="33"/>
  <c r="I850" i="33"/>
  <c r="K850" i="33"/>
  <c r="I843" i="33"/>
  <c r="J843" i="33"/>
  <c r="K843" i="33"/>
  <c r="I836" i="33"/>
  <c r="J836" i="33"/>
  <c r="K836" i="33"/>
  <c r="J818" i="33"/>
  <c r="I818" i="33"/>
  <c r="K818" i="33"/>
  <c r="I811" i="33"/>
  <c r="K811" i="33"/>
  <c r="J811" i="33"/>
  <c r="I804" i="33"/>
  <c r="J804" i="33"/>
  <c r="K804" i="33"/>
  <c r="K779" i="33"/>
  <c r="I779" i="33"/>
  <c r="J779" i="33"/>
  <c r="K935" i="33"/>
  <c r="I935" i="33"/>
  <c r="J935" i="33"/>
  <c r="I903" i="33"/>
  <c r="K903" i="33"/>
  <c r="J903" i="33"/>
  <c r="I871" i="33"/>
  <c r="K871" i="33"/>
  <c r="J871" i="33"/>
  <c r="I839" i="33"/>
  <c r="K839" i="33"/>
  <c r="J839" i="33"/>
  <c r="I807" i="33"/>
  <c r="K807" i="33"/>
  <c r="J807" i="33"/>
  <c r="I945" i="33"/>
  <c r="J945" i="33"/>
  <c r="K945" i="33"/>
  <c r="J938" i="33"/>
  <c r="I938" i="33"/>
  <c r="K938" i="33"/>
  <c r="I931" i="33"/>
  <c r="J931" i="33"/>
  <c r="K931" i="33"/>
  <c r="I924" i="33"/>
  <c r="J924" i="33"/>
  <c r="K924" i="33"/>
  <c r="J913" i="33"/>
  <c r="K913" i="33"/>
  <c r="I913" i="33"/>
  <c r="J906" i="33"/>
  <c r="K906" i="33"/>
  <c r="I906" i="33"/>
  <c r="I899" i="33"/>
  <c r="K899" i="33"/>
  <c r="J899" i="33"/>
  <c r="I892" i="33"/>
  <c r="J892" i="33"/>
  <c r="K892" i="33"/>
  <c r="J881" i="33"/>
  <c r="K881" i="33"/>
  <c r="I881" i="33"/>
  <c r="J874" i="33"/>
  <c r="I874" i="33"/>
  <c r="K874" i="33"/>
  <c r="I867" i="33"/>
  <c r="K867" i="33"/>
  <c r="J867" i="33"/>
  <c r="I860" i="33"/>
  <c r="J860" i="33"/>
  <c r="K860" i="33"/>
  <c r="J849" i="33"/>
  <c r="K849" i="33"/>
  <c r="I849" i="33"/>
  <c r="J842" i="33"/>
  <c r="K842" i="33"/>
  <c r="I842" i="33"/>
  <c r="I835" i="33"/>
  <c r="K835" i="33"/>
  <c r="J835" i="33"/>
  <c r="I828" i="33"/>
  <c r="J828" i="33"/>
  <c r="K828" i="33"/>
  <c r="J817" i="33"/>
  <c r="K817" i="33"/>
  <c r="I817" i="33"/>
  <c r="J810" i="33"/>
  <c r="I810" i="33"/>
  <c r="K810" i="33"/>
  <c r="I785" i="33"/>
  <c r="J785" i="33"/>
  <c r="K785" i="33"/>
  <c r="K927" i="33"/>
  <c r="I927" i="33"/>
  <c r="J927" i="33"/>
  <c r="I895" i="33"/>
  <c r="K895" i="33"/>
  <c r="J895" i="33"/>
  <c r="I863" i="33"/>
  <c r="K863" i="33"/>
  <c r="J863" i="33"/>
  <c r="I831" i="33"/>
  <c r="K831" i="33"/>
  <c r="J831" i="33"/>
  <c r="J825" i="33"/>
  <c r="K825" i="33"/>
  <c r="I825" i="33"/>
  <c r="J819" i="33"/>
  <c r="I819" i="33"/>
  <c r="K819" i="33"/>
  <c r="J809" i="33"/>
  <c r="K809" i="33"/>
  <c r="I809" i="33"/>
  <c r="I803" i="33"/>
  <c r="K803" i="33"/>
  <c r="J803" i="33"/>
  <c r="J793" i="33"/>
  <c r="K793" i="33"/>
  <c r="I793" i="33"/>
  <c r="K787" i="33"/>
  <c r="I787" i="33"/>
  <c r="J787" i="33"/>
  <c r="I777" i="33"/>
  <c r="J777" i="33"/>
  <c r="K777" i="33"/>
  <c r="K771" i="33"/>
  <c r="I771" i="33"/>
  <c r="J771" i="33"/>
  <c r="I761" i="33"/>
  <c r="J761" i="33"/>
  <c r="K761" i="33"/>
  <c r="K755" i="33"/>
  <c r="J755" i="33"/>
  <c r="I755" i="33"/>
  <c r="I745" i="33"/>
  <c r="J745" i="33"/>
  <c r="K745" i="33"/>
  <c r="K739" i="33"/>
  <c r="I739" i="33"/>
  <c r="J739" i="33"/>
  <c r="K729" i="33"/>
  <c r="I729" i="33"/>
  <c r="J729" i="33"/>
  <c r="J723" i="33"/>
  <c r="K723" i="33"/>
  <c r="I723" i="33"/>
  <c r="K713" i="33"/>
  <c r="I713" i="33"/>
  <c r="J713" i="33"/>
  <c r="K707" i="33"/>
  <c r="I707" i="33"/>
  <c r="J707" i="33"/>
  <c r="K697" i="33"/>
  <c r="I697" i="33"/>
  <c r="J697" i="33"/>
  <c r="J691" i="33"/>
  <c r="K691" i="33"/>
  <c r="I691" i="33"/>
  <c r="K681" i="33"/>
  <c r="I681" i="33"/>
  <c r="J681" i="33"/>
  <c r="J678" i="33"/>
  <c r="I678" i="33"/>
  <c r="K678" i="33"/>
  <c r="I672" i="33"/>
  <c r="J672" i="33"/>
  <c r="K672" i="33"/>
  <c r="J668" i="33"/>
  <c r="K668" i="33"/>
  <c r="I668" i="33"/>
  <c r="K665" i="33"/>
  <c r="I665" i="33"/>
  <c r="J665" i="33"/>
  <c r="J652" i="33"/>
  <c r="K652" i="33"/>
  <c r="I652" i="33"/>
  <c r="I646" i="33"/>
  <c r="J646" i="33"/>
  <c r="K646" i="33"/>
  <c r="I630" i="33"/>
  <c r="J630" i="33"/>
  <c r="K630" i="33"/>
  <c r="K610" i="33"/>
  <c r="J610" i="33"/>
  <c r="I610" i="33"/>
  <c r="I607" i="33"/>
  <c r="K607" i="33"/>
  <c r="J607" i="33"/>
  <c r="J597" i="33"/>
  <c r="I597" i="33"/>
  <c r="K597" i="33"/>
  <c r="K594" i="33"/>
  <c r="J594" i="33"/>
  <c r="I594" i="33"/>
  <c r="J587" i="33"/>
  <c r="I587" i="33"/>
  <c r="K587" i="33"/>
  <c r="K574" i="33"/>
  <c r="I574" i="33"/>
  <c r="J574" i="33"/>
  <c r="I567" i="33"/>
  <c r="K567" i="33"/>
  <c r="J567" i="33"/>
  <c r="I550" i="33"/>
  <c r="K550" i="33"/>
  <c r="J550" i="33"/>
  <c r="I544" i="33"/>
  <c r="K544" i="33"/>
  <c r="J544" i="33"/>
  <c r="I534" i="33"/>
  <c r="J534" i="33"/>
  <c r="K534" i="33"/>
  <c r="I528" i="33"/>
  <c r="K528" i="33"/>
  <c r="J528" i="33"/>
  <c r="I518" i="33"/>
  <c r="J518" i="33"/>
  <c r="K518" i="33"/>
  <c r="I512" i="33"/>
  <c r="K512" i="33"/>
  <c r="J512" i="33"/>
  <c r="I502" i="33"/>
  <c r="K502" i="33"/>
  <c r="J502" i="33"/>
  <c r="I496" i="33"/>
  <c r="K496" i="33"/>
  <c r="J496" i="33"/>
  <c r="I486" i="33"/>
  <c r="J486" i="33"/>
  <c r="K486" i="33"/>
  <c r="I480" i="33"/>
  <c r="K480" i="33"/>
  <c r="J480" i="33"/>
  <c r="I470" i="33"/>
  <c r="K470" i="33"/>
  <c r="J470" i="33"/>
  <c r="I464" i="33"/>
  <c r="K464" i="33"/>
  <c r="J464" i="33"/>
  <c r="I454" i="33"/>
  <c r="J454" i="33"/>
  <c r="K454" i="33"/>
  <c r="I448" i="33"/>
  <c r="K448" i="33"/>
  <c r="J448" i="33"/>
  <c r="I438" i="33"/>
  <c r="J438" i="33"/>
  <c r="K438" i="33"/>
  <c r="I432" i="33"/>
  <c r="K432" i="33"/>
  <c r="J432" i="33"/>
  <c r="J422" i="33"/>
  <c r="K422" i="33"/>
  <c r="I422" i="33"/>
  <c r="I416" i="33"/>
  <c r="K416" i="33"/>
  <c r="J416" i="33"/>
  <c r="J406" i="33"/>
  <c r="K406" i="33"/>
  <c r="I406" i="33"/>
  <c r="I400" i="33"/>
  <c r="K400" i="33"/>
  <c r="J400" i="33"/>
  <c r="I393" i="33"/>
  <c r="K393" i="33"/>
  <c r="J393" i="33"/>
  <c r="I380" i="33"/>
  <c r="K380" i="33"/>
  <c r="J380" i="33"/>
  <c r="J326" i="33"/>
  <c r="I326" i="33"/>
  <c r="K326" i="33"/>
  <c r="I309" i="33"/>
  <c r="J309" i="33"/>
  <c r="K309" i="33"/>
  <c r="I289" i="33"/>
  <c r="J289" i="33"/>
  <c r="K289" i="33"/>
  <c r="I261" i="33"/>
  <c r="J261" i="33"/>
  <c r="K261" i="33"/>
  <c r="I237" i="33"/>
  <c r="J237" i="33"/>
  <c r="K237" i="33"/>
  <c r="J934" i="33"/>
  <c r="K934" i="33"/>
  <c r="I934" i="33"/>
  <c r="K918" i="33"/>
  <c r="J918" i="33"/>
  <c r="I918" i="33"/>
  <c r="K902" i="33"/>
  <c r="J902" i="33"/>
  <c r="I902" i="33"/>
  <c r="K886" i="33"/>
  <c r="I886" i="33"/>
  <c r="J886" i="33"/>
  <c r="K870" i="33"/>
  <c r="J870" i="33"/>
  <c r="I870" i="33"/>
  <c r="K854" i="33"/>
  <c r="J854" i="33"/>
  <c r="I854" i="33"/>
  <c r="K838" i="33"/>
  <c r="J838" i="33"/>
  <c r="I838" i="33"/>
  <c r="K822" i="33"/>
  <c r="I822" i="33"/>
  <c r="J822" i="33"/>
  <c r="K806" i="33"/>
  <c r="J806" i="33"/>
  <c r="I806" i="33"/>
  <c r="K790" i="33"/>
  <c r="J790" i="33"/>
  <c r="I790" i="33"/>
  <c r="J774" i="33"/>
  <c r="K774" i="33"/>
  <c r="I774" i="33"/>
  <c r="J758" i="33"/>
  <c r="K758" i="33"/>
  <c r="I758" i="33"/>
  <c r="I742" i="33"/>
  <c r="J742" i="33"/>
  <c r="K742" i="33"/>
  <c r="K726" i="33"/>
  <c r="J726" i="33"/>
  <c r="I726" i="33"/>
  <c r="J710" i="33"/>
  <c r="I710" i="33"/>
  <c r="K710" i="33"/>
  <c r="K694" i="33"/>
  <c r="I694" i="33"/>
  <c r="J694" i="33"/>
  <c r="I675" i="33"/>
  <c r="J675" i="33"/>
  <c r="K675" i="33"/>
  <c r="K658" i="33"/>
  <c r="I658" i="33"/>
  <c r="J658" i="33"/>
  <c r="I655" i="33"/>
  <c r="K655" i="33"/>
  <c r="J655" i="33"/>
  <c r="K649" i="33"/>
  <c r="J649" i="33"/>
  <c r="I649" i="33"/>
  <c r="K642" i="33"/>
  <c r="J642" i="33"/>
  <c r="I642" i="33"/>
  <c r="I623" i="33"/>
  <c r="J623" i="33"/>
  <c r="K623" i="33"/>
  <c r="J620" i="33"/>
  <c r="K620" i="33"/>
  <c r="I620" i="33"/>
  <c r="K617" i="33"/>
  <c r="J617" i="33"/>
  <c r="I617" i="33"/>
  <c r="J613" i="33"/>
  <c r="I613" i="33"/>
  <c r="K613" i="33"/>
  <c r="J603" i="33"/>
  <c r="K603" i="33"/>
  <c r="I603" i="33"/>
  <c r="I600" i="33"/>
  <c r="J600" i="33"/>
  <c r="K600" i="33"/>
  <c r="K590" i="33"/>
  <c r="I590" i="33"/>
  <c r="J590" i="33"/>
  <c r="I584" i="33"/>
  <c r="K584" i="33"/>
  <c r="J584" i="33"/>
  <c r="J580" i="33"/>
  <c r="I580" i="33"/>
  <c r="K580" i="33"/>
  <c r="K577" i="33"/>
  <c r="I577" i="33"/>
  <c r="J577" i="33"/>
  <c r="K570" i="33"/>
  <c r="J570" i="33"/>
  <c r="I570" i="33"/>
  <c r="K563" i="33"/>
  <c r="I563" i="33"/>
  <c r="J563" i="33"/>
  <c r="I560" i="33"/>
  <c r="K560" i="33"/>
  <c r="J560" i="33"/>
  <c r="J540" i="33"/>
  <c r="I540" i="33"/>
  <c r="K540" i="33"/>
  <c r="K537" i="33"/>
  <c r="J537" i="33"/>
  <c r="I537" i="33"/>
  <c r="J524" i="33"/>
  <c r="I524" i="33"/>
  <c r="K524" i="33"/>
  <c r="K521" i="33"/>
  <c r="J521" i="33"/>
  <c r="I521" i="33"/>
  <c r="J508" i="33"/>
  <c r="K508" i="33"/>
  <c r="I508" i="33"/>
  <c r="K505" i="33"/>
  <c r="J505" i="33"/>
  <c r="I505" i="33"/>
  <c r="J492" i="33"/>
  <c r="I492" i="33"/>
  <c r="K492" i="33"/>
  <c r="K489" i="33"/>
  <c r="J489" i="33"/>
  <c r="I489" i="33"/>
  <c r="J476" i="33"/>
  <c r="I476" i="33"/>
  <c r="K476" i="33"/>
  <c r="K473" i="33"/>
  <c r="J473" i="33"/>
  <c r="I473" i="33"/>
  <c r="J460" i="33"/>
  <c r="I460" i="33"/>
  <c r="K460" i="33"/>
  <c r="K457" i="33"/>
  <c r="J457" i="33"/>
  <c r="I457" i="33"/>
  <c r="J444" i="33"/>
  <c r="I444" i="33"/>
  <c r="K444" i="33"/>
  <c r="K441" i="33"/>
  <c r="J441" i="33"/>
  <c r="I441" i="33"/>
  <c r="J428" i="33"/>
  <c r="I428" i="33"/>
  <c r="K428" i="33"/>
  <c r="I425" i="33"/>
  <c r="J425" i="33"/>
  <c r="K425" i="33"/>
  <c r="I412" i="33"/>
  <c r="J412" i="33"/>
  <c r="K412" i="33"/>
  <c r="I409" i="33"/>
  <c r="K409" i="33"/>
  <c r="J409" i="33"/>
  <c r="K396" i="33"/>
  <c r="J396" i="33"/>
  <c r="I396" i="33"/>
  <c r="K363" i="33"/>
  <c r="I363" i="33"/>
  <c r="J363" i="33"/>
  <c r="I360" i="33"/>
  <c r="J360" i="33"/>
  <c r="K360" i="33"/>
  <c r="J350" i="33"/>
  <c r="I350" i="33"/>
  <c r="K350" i="33"/>
  <c r="K347" i="33"/>
  <c r="J347" i="33"/>
  <c r="I347" i="33"/>
  <c r="I341" i="33"/>
  <c r="J341" i="33"/>
  <c r="K341" i="33"/>
  <c r="J338" i="33"/>
  <c r="K338" i="33"/>
  <c r="I338" i="33"/>
  <c r="K335" i="33"/>
  <c r="J335" i="33"/>
  <c r="I335" i="33"/>
  <c r="I332" i="33"/>
  <c r="J332" i="33"/>
  <c r="K332" i="33"/>
  <c r="I329" i="33"/>
  <c r="J329" i="33"/>
  <c r="K329" i="33"/>
  <c r="J322" i="33"/>
  <c r="K322" i="33"/>
  <c r="I322" i="33"/>
  <c r="K319" i="33"/>
  <c r="I319" i="33"/>
  <c r="J319" i="33"/>
  <c r="K315" i="33"/>
  <c r="I315" i="33"/>
  <c r="J315" i="33"/>
  <c r="I312" i="33"/>
  <c r="J312" i="33"/>
  <c r="K312" i="33"/>
  <c r="J302" i="33"/>
  <c r="I302" i="33"/>
  <c r="K302" i="33"/>
  <c r="I285" i="33"/>
  <c r="J285" i="33"/>
  <c r="K285" i="33"/>
  <c r="J254" i="33"/>
  <c r="I254" i="33"/>
  <c r="K254" i="33"/>
  <c r="J802" i="33"/>
  <c r="K802" i="33"/>
  <c r="I802" i="33"/>
  <c r="I799" i="33"/>
  <c r="K799" i="33"/>
  <c r="J799" i="33"/>
  <c r="I796" i="33"/>
  <c r="J796" i="33"/>
  <c r="K796" i="33"/>
  <c r="J786" i="33"/>
  <c r="I786" i="33"/>
  <c r="K786" i="33"/>
  <c r="K783" i="33"/>
  <c r="I783" i="33"/>
  <c r="J783" i="33"/>
  <c r="I780" i="33"/>
  <c r="J780" i="33"/>
  <c r="K780" i="33"/>
  <c r="J770" i="33"/>
  <c r="K770" i="33"/>
  <c r="I770" i="33"/>
  <c r="K767" i="33"/>
  <c r="I767" i="33"/>
  <c r="J767" i="33"/>
  <c r="I764" i="33"/>
  <c r="J764" i="33"/>
  <c r="K764" i="33"/>
  <c r="J754" i="33"/>
  <c r="I754" i="33"/>
  <c r="K754" i="33"/>
  <c r="K751" i="33"/>
  <c r="I751" i="33"/>
  <c r="J751" i="33"/>
  <c r="I748" i="33"/>
  <c r="J748" i="33"/>
  <c r="K748" i="33"/>
  <c r="K738" i="33"/>
  <c r="I738" i="33"/>
  <c r="J738" i="33"/>
  <c r="I735" i="33"/>
  <c r="J735" i="33"/>
  <c r="K735" i="33"/>
  <c r="J732" i="33"/>
  <c r="K732" i="33"/>
  <c r="I732" i="33"/>
  <c r="K722" i="33"/>
  <c r="I722" i="33"/>
  <c r="J722" i="33"/>
  <c r="I719" i="33"/>
  <c r="K719" i="33"/>
  <c r="J719" i="33"/>
  <c r="J716" i="33"/>
  <c r="I716" i="33"/>
  <c r="K716" i="33"/>
  <c r="K706" i="33"/>
  <c r="I706" i="33"/>
  <c r="J706" i="33"/>
  <c r="I703" i="33"/>
  <c r="J703" i="33"/>
  <c r="K703" i="33"/>
  <c r="J700" i="33"/>
  <c r="K700" i="33"/>
  <c r="I700" i="33"/>
  <c r="K690" i="33"/>
  <c r="I690" i="33"/>
  <c r="J690" i="33"/>
  <c r="I687" i="33"/>
  <c r="K687" i="33"/>
  <c r="J687" i="33"/>
  <c r="J684" i="33"/>
  <c r="I684" i="33"/>
  <c r="K684" i="33"/>
  <c r="I671" i="33"/>
  <c r="J671" i="33"/>
  <c r="K671" i="33"/>
  <c r="I667" i="33"/>
  <c r="K667" i="33"/>
  <c r="J667" i="33"/>
  <c r="J661" i="33"/>
  <c r="I661" i="33"/>
  <c r="K661" i="33"/>
  <c r="I639" i="33"/>
  <c r="K639" i="33"/>
  <c r="J639" i="33"/>
  <c r="J636" i="33"/>
  <c r="K636" i="33"/>
  <c r="I636" i="33"/>
  <c r="K633" i="33"/>
  <c r="J633" i="33"/>
  <c r="I633" i="33"/>
  <c r="J629" i="33"/>
  <c r="I629" i="33"/>
  <c r="K629" i="33"/>
  <c r="K626" i="33"/>
  <c r="J626" i="33"/>
  <c r="I626" i="33"/>
  <c r="K606" i="33"/>
  <c r="I606" i="33"/>
  <c r="J606" i="33"/>
  <c r="J573" i="33"/>
  <c r="I573" i="33"/>
  <c r="K573" i="33"/>
  <c r="I566" i="33"/>
  <c r="J566" i="33"/>
  <c r="K566" i="33"/>
  <c r="J556" i="33"/>
  <c r="I556" i="33"/>
  <c r="K556" i="33"/>
  <c r="K553" i="33"/>
  <c r="J553" i="33"/>
  <c r="I553" i="33"/>
  <c r="J549" i="33"/>
  <c r="I549" i="33"/>
  <c r="K549" i="33"/>
  <c r="K546" i="33"/>
  <c r="J546" i="33"/>
  <c r="I546" i="33"/>
  <c r="I543" i="33"/>
  <c r="J543" i="33"/>
  <c r="K543" i="33"/>
  <c r="J533" i="33"/>
  <c r="I533" i="33"/>
  <c r="K533" i="33"/>
  <c r="K530" i="33"/>
  <c r="J530" i="33"/>
  <c r="I530" i="33"/>
  <c r="I527" i="33"/>
  <c r="K527" i="33"/>
  <c r="J527" i="33"/>
  <c r="J517" i="33"/>
  <c r="I517" i="33"/>
  <c r="K517" i="33"/>
  <c r="K514" i="33"/>
  <c r="J514" i="33"/>
  <c r="I514" i="33"/>
  <c r="I511" i="33"/>
  <c r="J511" i="33"/>
  <c r="K511" i="33"/>
  <c r="J501" i="33"/>
  <c r="I501" i="33"/>
  <c r="K501" i="33"/>
  <c r="K498" i="33"/>
  <c r="J498" i="33"/>
  <c r="I498" i="33"/>
  <c r="I495" i="33"/>
  <c r="J495" i="33"/>
  <c r="K495" i="33"/>
  <c r="J485" i="33"/>
  <c r="I485" i="33"/>
  <c r="K485" i="33"/>
  <c r="K482" i="33"/>
  <c r="J482" i="33"/>
  <c r="I482" i="33"/>
  <c r="I479" i="33"/>
  <c r="J479" i="33"/>
  <c r="K479" i="33"/>
  <c r="J469" i="33"/>
  <c r="I469" i="33"/>
  <c r="K469" i="33"/>
  <c r="K466" i="33"/>
  <c r="J466" i="33"/>
  <c r="I466" i="33"/>
  <c r="I463" i="33"/>
  <c r="J463" i="33"/>
  <c r="K463" i="33"/>
  <c r="J453" i="33"/>
  <c r="K453" i="33"/>
  <c r="I453" i="33"/>
  <c r="K450" i="33"/>
  <c r="J450" i="33"/>
  <c r="I450" i="33"/>
  <c r="I447" i="33"/>
  <c r="J447" i="33"/>
  <c r="K447" i="33"/>
  <c r="J437" i="33"/>
  <c r="K437" i="33"/>
  <c r="I437" i="33"/>
  <c r="K434" i="33"/>
  <c r="J434" i="33"/>
  <c r="I434" i="33"/>
  <c r="K431" i="33"/>
  <c r="I431" i="33"/>
  <c r="J431" i="33"/>
  <c r="I421" i="33"/>
  <c r="J421" i="33"/>
  <c r="K421" i="33"/>
  <c r="J418" i="33"/>
  <c r="K418" i="33"/>
  <c r="I418" i="33"/>
  <c r="K379" i="33"/>
  <c r="J379" i="33"/>
  <c r="I379" i="33"/>
  <c r="I376" i="33"/>
  <c r="K376" i="33"/>
  <c r="J376" i="33"/>
  <c r="J366" i="33"/>
  <c r="I366" i="33"/>
  <c r="K366" i="33"/>
  <c r="I325" i="33"/>
  <c r="J325" i="33"/>
  <c r="K325" i="33"/>
  <c r="I305" i="33"/>
  <c r="K305" i="33"/>
  <c r="J305" i="33"/>
  <c r="K267" i="33"/>
  <c r="I267" i="33"/>
  <c r="J267" i="33"/>
  <c r="I264" i="33"/>
  <c r="J264" i="33"/>
  <c r="K264" i="33"/>
  <c r="I257" i="33"/>
  <c r="J257" i="33"/>
  <c r="K257" i="33"/>
  <c r="I229" i="33"/>
  <c r="J229" i="33"/>
  <c r="K229" i="33"/>
  <c r="J936" i="33"/>
  <c r="K936" i="33"/>
  <c r="I936" i="33"/>
  <c r="I933" i="33"/>
  <c r="K933" i="33"/>
  <c r="J933" i="33"/>
  <c r="J920" i="33"/>
  <c r="I920" i="33"/>
  <c r="K920" i="33"/>
  <c r="I917" i="33"/>
  <c r="K917" i="33"/>
  <c r="J917" i="33"/>
  <c r="K904" i="33"/>
  <c r="J904" i="33"/>
  <c r="I904" i="33"/>
  <c r="K901" i="33"/>
  <c r="I901" i="33"/>
  <c r="J901" i="33"/>
  <c r="J888" i="33"/>
  <c r="I888" i="33"/>
  <c r="K888" i="33"/>
  <c r="I885" i="33"/>
  <c r="K885" i="33"/>
  <c r="J885" i="33"/>
  <c r="I872" i="33"/>
  <c r="J872" i="33"/>
  <c r="K872" i="33"/>
  <c r="I869" i="33"/>
  <c r="J869" i="33"/>
  <c r="K869" i="33"/>
  <c r="J856" i="33"/>
  <c r="K856" i="33"/>
  <c r="I856" i="33"/>
  <c r="I853" i="33"/>
  <c r="K853" i="33"/>
  <c r="J853" i="33"/>
  <c r="J840" i="33"/>
  <c r="K840" i="33"/>
  <c r="I840" i="33"/>
  <c r="K837" i="33"/>
  <c r="I837" i="33"/>
  <c r="J837" i="33"/>
  <c r="J824" i="33"/>
  <c r="I824" i="33"/>
  <c r="K824" i="33"/>
  <c r="I821" i="33"/>
  <c r="K821" i="33"/>
  <c r="J821" i="33"/>
  <c r="I808" i="33"/>
  <c r="J808" i="33"/>
  <c r="K808" i="33"/>
  <c r="J805" i="33"/>
  <c r="I805" i="33"/>
  <c r="K805" i="33"/>
  <c r="J792" i="33"/>
  <c r="K792" i="33"/>
  <c r="I792" i="33"/>
  <c r="I789" i="33"/>
  <c r="K789" i="33"/>
  <c r="J789" i="33"/>
  <c r="K776" i="33"/>
  <c r="J776" i="33"/>
  <c r="I776" i="33"/>
  <c r="I773" i="33"/>
  <c r="K773" i="33"/>
  <c r="J773" i="33"/>
  <c r="I760" i="33"/>
  <c r="J760" i="33"/>
  <c r="K760" i="33"/>
  <c r="I757" i="33"/>
  <c r="K757" i="33"/>
  <c r="J757" i="33"/>
  <c r="I744" i="33"/>
  <c r="J744" i="33"/>
  <c r="K744" i="33"/>
  <c r="J741" i="33"/>
  <c r="K741" i="33"/>
  <c r="I741" i="33"/>
  <c r="I728" i="33"/>
  <c r="J728" i="33"/>
  <c r="K728" i="33"/>
  <c r="J725" i="33"/>
  <c r="K725" i="33"/>
  <c r="I725" i="33"/>
  <c r="I712" i="33"/>
  <c r="K712" i="33"/>
  <c r="J712" i="33"/>
  <c r="J709" i="33"/>
  <c r="I709" i="33"/>
  <c r="K709" i="33"/>
  <c r="I696" i="33"/>
  <c r="J696" i="33"/>
  <c r="K696" i="33"/>
  <c r="J693" i="33"/>
  <c r="K693" i="33"/>
  <c r="I693" i="33"/>
  <c r="I680" i="33"/>
  <c r="K680" i="33"/>
  <c r="J680" i="33"/>
  <c r="J677" i="33"/>
  <c r="I677" i="33"/>
  <c r="K677" i="33"/>
  <c r="K674" i="33"/>
  <c r="I674" i="33"/>
  <c r="J674" i="33"/>
  <c r="I664" i="33"/>
  <c r="J664" i="33"/>
  <c r="K664" i="33"/>
  <c r="K654" i="33"/>
  <c r="J654" i="33"/>
  <c r="I654" i="33"/>
  <c r="J651" i="33"/>
  <c r="I651" i="33"/>
  <c r="K651" i="33"/>
  <c r="J645" i="33"/>
  <c r="K645" i="33"/>
  <c r="I645" i="33"/>
  <c r="K622" i="33"/>
  <c r="J622" i="33"/>
  <c r="I622" i="33"/>
  <c r="J619" i="33"/>
  <c r="I619" i="33"/>
  <c r="K619" i="33"/>
  <c r="I616" i="33"/>
  <c r="J616" i="33"/>
  <c r="K616" i="33"/>
  <c r="J612" i="33"/>
  <c r="I612" i="33"/>
  <c r="K612" i="33"/>
  <c r="K609" i="33"/>
  <c r="I609" i="33"/>
  <c r="J609" i="33"/>
  <c r="I599" i="33"/>
  <c r="K599" i="33"/>
  <c r="J599" i="33"/>
  <c r="J596" i="33"/>
  <c r="I596" i="33"/>
  <c r="K596" i="33"/>
  <c r="K593" i="33"/>
  <c r="I593" i="33"/>
  <c r="J593" i="33"/>
  <c r="J589" i="33"/>
  <c r="I589" i="33"/>
  <c r="K589" i="33"/>
  <c r="K586" i="33"/>
  <c r="J586" i="33"/>
  <c r="I586" i="33"/>
  <c r="I583" i="33"/>
  <c r="K583" i="33"/>
  <c r="J583" i="33"/>
  <c r="K579" i="33"/>
  <c r="J579" i="33"/>
  <c r="I579" i="33"/>
  <c r="I559" i="33"/>
  <c r="J559" i="33"/>
  <c r="K559" i="33"/>
  <c r="J539" i="33"/>
  <c r="I539" i="33"/>
  <c r="K539" i="33"/>
  <c r="J523" i="33"/>
  <c r="I523" i="33"/>
  <c r="K523" i="33"/>
  <c r="J507" i="33"/>
  <c r="I507" i="33"/>
  <c r="K507" i="33"/>
  <c r="J491" i="33"/>
  <c r="K491" i="33"/>
  <c r="I491" i="33"/>
  <c r="J475" i="33"/>
  <c r="K475" i="33"/>
  <c r="I475" i="33"/>
  <c r="J459" i="33"/>
  <c r="K459" i="33"/>
  <c r="I459" i="33"/>
  <c r="J443" i="33"/>
  <c r="I443" i="33"/>
  <c r="K443" i="33"/>
  <c r="K427" i="33"/>
  <c r="I427" i="33"/>
  <c r="J427" i="33"/>
  <c r="K411" i="33"/>
  <c r="J411" i="33"/>
  <c r="I411" i="33"/>
  <c r="K395" i="33"/>
  <c r="J395" i="33"/>
  <c r="I395" i="33"/>
  <c r="I392" i="33"/>
  <c r="K392" i="33"/>
  <c r="J392" i="33"/>
  <c r="J382" i="33"/>
  <c r="K382" i="33"/>
  <c r="I382" i="33"/>
  <c r="J362" i="33"/>
  <c r="K362" i="33"/>
  <c r="I362" i="33"/>
  <c r="K359" i="33"/>
  <c r="J359" i="33"/>
  <c r="I359" i="33"/>
  <c r="J334" i="33"/>
  <c r="K334" i="33"/>
  <c r="I334" i="33"/>
  <c r="K331" i="33"/>
  <c r="J331" i="33"/>
  <c r="I331" i="33"/>
  <c r="J318" i="33"/>
  <c r="K318" i="33"/>
  <c r="I318" i="33"/>
  <c r="I301" i="33"/>
  <c r="J301" i="33"/>
  <c r="K301" i="33"/>
  <c r="J294" i="33"/>
  <c r="I294" i="33"/>
  <c r="K294" i="33"/>
  <c r="K291" i="33"/>
  <c r="J291" i="33"/>
  <c r="I291" i="33"/>
  <c r="I288" i="33"/>
  <c r="K288" i="33"/>
  <c r="J288" i="33"/>
  <c r="I277" i="33"/>
  <c r="J277" i="33"/>
  <c r="K277" i="33"/>
  <c r="I253" i="33"/>
  <c r="J253" i="33"/>
  <c r="K253" i="33"/>
  <c r="I753" i="33"/>
  <c r="J753" i="33"/>
  <c r="K753" i="33"/>
  <c r="K747" i="33"/>
  <c r="I747" i="33"/>
  <c r="J747" i="33"/>
  <c r="K737" i="33"/>
  <c r="I737" i="33"/>
  <c r="J737" i="33"/>
  <c r="I731" i="33"/>
  <c r="J731" i="33"/>
  <c r="K731" i="33"/>
  <c r="K721" i="33"/>
  <c r="I721" i="33"/>
  <c r="J721" i="33"/>
  <c r="I715" i="33"/>
  <c r="K715" i="33"/>
  <c r="J715" i="33"/>
  <c r="K705" i="33"/>
  <c r="J705" i="33"/>
  <c r="I705" i="33"/>
  <c r="I699" i="33"/>
  <c r="J699" i="33"/>
  <c r="K699" i="33"/>
  <c r="K689" i="33"/>
  <c r="I689" i="33"/>
  <c r="J689" i="33"/>
  <c r="K683" i="33"/>
  <c r="I683" i="33"/>
  <c r="J683" i="33"/>
  <c r="I670" i="33"/>
  <c r="J670" i="33"/>
  <c r="K670" i="33"/>
  <c r="J660" i="33"/>
  <c r="K660" i="33"/>
  <c r="I660" i="33"/>
  <c r="K657" i="33"/>
  <c r="I657" i="33"/>
  <c r="J657" i="33"/>
  <c r="I648" i="33"/>
  <c r="J648" i="33"/>
  <c r="K648" i="33"/>
  <c r="K641" i="33"/>
  <c r="J641" i="33"/>
  <c r="I641" i="33"/>
  <c r="K638" i="33"/>
  <c r="I638" i="33"/>
  <c r="J638" i="33"/>
  <c r="J635" i="33"/>
  <c r="I635" i="33"/>
  <c r="K635" i="33"/>
  <c r="I632" i="33"/>
  <c r="J632" i="33"/>
  <c r="K632" i="33"/>
  <c r="J628" i="33"/>
  <c r="I628" i="33"/>
  <c r="K628" i="33"/>
  <c r="K602" i="33"/>
  <c r="I602" i="33"/>
  <c r="J602" i="33"/>
  <c r="I576" i="33"/>
  <c r="K576" i="33"/>
  <c r="J576" i="33"/>
  <c r="J572" i="33"/>
  <c r="I572" i="33"/>
  <c r="K572" i="33"/>
  <c r="K569" i="33"/>
  <c r="J569" i="33"/>
  <c r="I569" i="33"/>
  <c r="K562" i="33"/>
  <c r="J562" i="33"/>
  <c r="I562" i="33"/>
  <c r="J555" i="33"/>
  <c r="I555" i="33"/>
  <c r="K555" i="33"/>
  <c r="I552" i="33"/>
  <c r="J552" i="33"/>
  <c r="K552" i="33"/>
  <c r="K542" i="33"/>
  <c r="I542" i="33"/>
  <c r="J542" i="33"/>
  <c r="I536" i="33"/>
  <c r="J536" i="33"/>
  <c r="K536" i="33"/>
  <c r="K526" i="33"/>
  <c r="I526" i="33"/>
  <c r="J526" i="33"/>
  <c r="I520" i="33"/>
  <c r="J520" i="33"/>
  <c r="K520" i="33"/>
  <c r="K510" i="33"/>
  <c r="J510" i="33"/>
  <c r="I510" i="33"/>
  <c r="I504" i="33"/>
  <c r="J504" i="33"/>
  <c r="K504" i="33"/>
  <c r="K494" i="33"/>
  <c r="J494" i="33"/>
  <c r="I494" i="33"/>
  <c r="I488" i="33"/>
  <c r="J488" i="33"/>
  <c r="K488" i="33"/>
  <c r="K478" i="33"/>
  <c r="J478" i="33"/>
  <c r="I478" i="33"/>
  <c r="I472" i="33"/>
  <c r="K472" i="33"/>
  <c r="J472" i="33"/>
  <c r="K462" i="33"/>
  <c r="I462" i="33"/>
  <c r="J462" i="33"/>
  <c r="I456" i="33"/>
  <c r="K456" i="33"/>
  <c r="J456" i="33"/>
  <c r="K446" i="33"/>
  <c r="J446" i="33"/>
  <c r="I446" i="33"/>
  <c r="I440" i="33"/>
  <c r="K440" i="33"/>
  <c r="J440" i="33"/>
  <c r="J430" i="33"/>
  <c r="K430" i="33"/>
  <c r="I430" i="33"/>
  <c r="I424" i="33"/>
  <c r="J424" i="33"/>
  <c r="K424" i="33"/>
  <c r="J414" i="33"/>
  <c r="I414" i="33"/>
  <c r="K414" i="33"/>
  <c r="I408" i="33"/>
  <c r="J408" i="33"/>
  <c r="K408" i="33"/>
  <c r="J398" i="33"/>
  <c r="K398" i="33"/>
  <c r="I398" i="33"/>
  <c r="J378" i="33"/>
  <c r="K378" i="33"/>
  <c r="I378" i="33"/>
  <c r="K375" i="33"/>
  <c r="J375" i="33"/>
  <c r="I375" i="33"/>
  <c r="I365" i="33"/>
  <c r="J365" i="33"/>
  <c r="K365" i="33"/>
  <c r="K355" i="33"/>
  <c r="J355" i="33"/>
  <c r="I355" i="33"/>
  <c r="I349" i="33"/>
  <c r="J349" i="33"/>
  <c r="K349" i="33"/>
  <c r="J346" i="33"/>
  <c r="K346" i="33"/>
  <c r="I346" i="33"/>
  <c r="K343" i="33"/>
  <c r="I343" i="33"/>
  <c r="J343" i="33"/>
  <c r="J340" i="33"/>
  <c r="K340" i="33"/>
  <c r="I340" i="33"/>
  <c r="I337" i="33"/>
  <c r="J337" i="33"/>
  <c r="K337" i="33"/>
  <c r="I328" i="33"/>
  <c r="J328" i="33"/>
  <c r="K328" i="33"/>
  <c r="I321" i="33"/>
  <c r="K321" i="33"/>
  <c r="J321" i="33"/>
  <c r="J270" i="33"/>
  <c r="I270" i="33"/>
  <c r="K270" i="33"/>
  <c r="K235" i="33"/>
  <c r="I235" i="33"/>
  <c r="J235" i="33"/>
  <c r="I232" i="33"/>
  <c r="J232" i="33"/>
  <c r="K232" i="33"/>
  <c r="I942" i="33"/>
  <c r="J942" i="33"/>
  <c r="K942" i="33"/>
  <c r="I926" i="33"/>
  <c r="J926" i="33"/>
  <c r="K926" i="33"/>
  <c r="K910" i="33"/>
  <c r="J910" i="33"/>
  <c r="I910" i="33"/>
  <c r="K894" i="33"/>
  <c r="J894" i="33"/>
  <c r="I894" i="33"/>
  <c r="K878" i="33"/>
  <c r="J878" i="33"/>
  <c r="I878" i="33"/>
  <c r="K862" i="33"/>
  <c r="I862" i="33"/>
  <c r="J862" i="33"/>
  <c r="K846" i="33"/>
  <c r="J846" i="33"/>
  <c r="I846" i="33"/>
  <c r="K830" i="33"/>
  <c r="J830" i="33"/>
  <c r="I830" i="33"/>
  <c r="K814" i="33"/>
  <c r="J814" i="33"/>
  <c r="I814" i="33"/>
  <c r="K798" i="33"/>
  <c r="I798" i="33"/>
  <c r="J798" i="33"/>
  <c r="J782" i="33"/>
  <c r="K782" i="33"/>
  <c r="I782" i="33"/>
  <c r="J766" i="33"/>
  <c r="K766" i="33"/>
  <c r="I766" i="33"/>
  <c r="J750" i="33"/>
  <c r="K750" i="33"/>
  <c r="I750" i="33"/>
  <c r="J734" i="33"/>
  <c r="K734" i="33"/>
  <c r="I734" i="33"/>
  <c r="I718" i="33"/>
  <c r="J718" i="33"/>
  <c r="K718" i="33"/>
  <c r="I702" i="33"/>
  <c r="J702" i="33"/>
  <c r="K702" i="33"/>
  <c r="J686" i="33"/>
  <c r="I686" i="33"/>
  <c r="K686" i="33"/>
  <c r="K666" i="33"/>
  <c r="J666" i="33"/>
  <c r="I666" i="33"/>
  <c r="I663" i="33"/>
  <c r="J663" i="33"/>
  <c r="K663" i="33"/>
  <c r="J653" i="33"/>
  <c r="I653" i="33"/>
  <c r="K653" i="33"/>
  <c r="J644" i="33"/>
  <c r="I644" i="33"/>
  <c r="K644" i="33"/>
  <c r="K625" i="33"/>
  <c r="I625" i="33"/>
  <c r="J625" i="33"/>
  <c r="I615" i="33"/>
  <c r="K615" i="33"/>
  <c r="J615" i="33"/>
  <c r="J611" i="33"/>
  <c r="K611" i="33"/>
  <c r="I611" i="33"/>
  <c r="J605" i="33"/>
  <c r="I605" i="33"/>
  <c r="K605" i="33"/>
  <c r="I598" i="33"/>
  <c r="K598" i="33"/>
  <c r="J598" i="33"/>
  <c r="I595" i="33"/>
  <c r="K595" i="33"/>
  <c r="J595" i="33"/>
  <c r="I592" i="33"/>
  <c r="K592" i="33"/>
  <c r="J592" i="33"/>
  <c r="I582" i="33"/>
  <c r="K582" i="33"/>
  <c r="J582" i="33"/>
  <c r="J565" i="33"/>
  <c r="K565" i="33"/>
  <c r="I565" i="33"/>
  <c r="K558" i="33"/>
  <c r="I558" i="33"/>
  <c r="J558" i="33"/>
  <c r="J548" i="33"/>
  <c r="I548" i="33"/>
  <c r="K548" i="33"/>
  <c r="K545" i="33"/>
  <c r="I545" i="33"/>
  <c r="J545" i="33"/>
  <c r="J532" i="33"/>
  <c r="I532" i="33"/>
  <c r="K532" i="33"/>
  <c r="K529" i="33"/>
  <c r="J529" i="33"/>
  <c r="I529" i="33"/>
  <c r="J516" i="33"/>
  <c r="I516" i="33"/>
  <c r="K516" i="33"/>
  <c r="K513" i="33"/>
  <c r="J513" i="33"/>
  <c r="I513" i="33"/>
  <c r="J500" i="33"/>
  <c r="I500" i="33"/>
  <c r="K500" i="33"/>
  <c r="K497" i="33"/>
  <c r="J497" i="33"/>
  <c r="I497" i="33"/>
  <c r="J484" i="33"/>
  <c r="I484" i="33"/>
  <c r="K484" i="33"/>
  <c r="K481" i="33"/>
  <c r="I481" i="33"/>
  <c r="J481" i="33"/>
  <c r="J468" i="33"/>
  <c r="I468" i="33"/>
  <c r="K468" i="33"/>
  <c r="K465" i="33"/>
  <c r="J465" i="33"/>
  <c r="I465" i="33"/>
  <c r="J452" i="33"/>
  <c r="I452" i="33"/>
  <c r="K452" i="33"/>
  <c r="K449" i="33"/>
  <c r="I449" i="33"/>
  <c r="J449" i="33"/>
  <c r="J436" i="33"/>
  <c r="I436" i="33"/>
  <c r="K436" i="33"/>
  <c r="K433" i="33"/>
  <c r="I433" i="33"/>
  <c r="J433" i="33"/>
  <c r="I420" i="33"/>
  <c r="J420" i="33"/>
  <c r="K420" i="33"/>
  <c r="I417" i="33"/>
  <c r="J417" i="33"/>
  <c r="K417" i="33"/>
  <c r="J394" i="33"/>
  <c r="K394" i="33"/>
  <c r="I394" i="33"/>
  <c r="K391" i="33"/>
  <c r="I391" i="33"/>
  <c r="J391" i="33"/>
  <c r="I381" i="33"/>
  <c r="J381" i="33"/>
  <c r="K381" i="33"/>
  <c r="K371" i="33"/>
  <c r="J371" i="33"/>
  <c r="I371" i="33"/>
  <c r="J358" i="33"/>
  <c r="K358" i="33"/>
  <c r="I358" i="33"/>
  <c r="I352" i="33"/>
  <c r="K352" i="33"/>
  <c r="J352" i="33"/>
  <c r="I324" i="33"/>
  <c r="J324" i="33"/>
  <c r="K324" i="33"/>
  <c r="I317" i="33"/>
  <c r="J317" i="33"/>
  <c r="K317" i="33"/>
  <c r="J310" i="33"/>
  <c r="K310" i="33"/>
  <c r="I310" i="33"/>
  <c r="K307" i="33"/>
  <c r="I307" i="33"/>
  <c r="J307" i="33"/>
  <c r="I304" i="33"/>
  <c r="K304" i="33"/>
  <c r="J304" i="33"/>
  <c r="J300" i="33"/>
  <c r="K300" i="33"/>
  <c r="I300" i="33"/>
  <c r="K283" i="33"/>
  <c r="J283" i="33"/>
  <c r="I283" i="33"/>
  <c r="I280" i="33"/>
  <c r="K280" i="33"/>
  <c r="J280" i="33"/>
  <c r="I273" i="33"/>
  <c r="J273" i="33"/>
  <c r="K273" i="33"/>
  <c r="I245" i="33"/>
  <c r="J245" i="33"/>
  <c r="K245" i="33"/>
  <c r="I221" i="33"/>
  <c r="J221" i="33"/>
  <c r="K221" i="33"/>
  <c r="I794" i="33"/>
  <c r="J794" i="33"/>
  <c r="K794" i="33"/>
  <c r="I791" i="33"/>
  <c r="J791" i="33"/>
  <c r="K791" i="33"/>
  <c r="I788" i="33"/>
  <c r="J788" i="33"/>
  <c r="K788" i="33"/>
  <c r="J778" i="33"/>
  <c r="I778" i="33"/>
  <c r="K778" i="33"/>
  <c r="K775" i="33"/>
  <c r="I775" i="33"/>
  <c r="J775" i="33"/>
  <c r="I772" i="33"/>
  <c r="J772" i="33"/>
  <c r="K772" i="33"/>
  <c r="J762" i="33"/>
  <c r="I762" i="33"/>
  <c r="K762" i="33"/>
  <c r="K759" i="33"/>
  <c r="I759" i="33"/>
  <c r="J759" i="33"/>
  <c r="I756" i="33"/>
  <c r="J756" i="33"/>
  <c r="K756" i="33"/>
  <c r="J746" i="33"/>
  <c r="I746" i="33"/>
  <c r="K746" i="33"/>
  <c r="I743" i="33"/>
  <c r="J743" i="33"/>
  <c r="K743" i="33"/>
  <c r="J740" i="33"/>
  <c r="K740" i="33"/>
  <c r="I740" i="33"/>
  <c r="K730" i="33"/>
  <c r="J730" i="33"/>
  <c r="I730" i="33"/>
  <c r="I727" i="33"/>
  <c r="J727" i="33"/>
  <c r="K727" i="33"/>
  <c r="J724" i="33"/>
  <c r="K724" i="33"/>
  <c r="I724" i="33"/>
  <c r="K714" i="33"/>
  <c r="I714" i="33"/>
  <c r="J714" i="33"/>
  <c r="I711" i="33"/>
  <c r="J711" i="33"/>
  <c r="K711" i="33"/>
  <c r="J708" i="33"/>
  <c r="I708" i="33"/>
  <c r="K708" i="33"/>
  <c r="K698" i="33"/>
  <c r="J698" i="33"/>
  <c r="I698" i="33"/>
  <c r="I695" i="33"/>
  <c r="J695" i="33"/>
  <c r="K695" i="33"/>
  <c r="J692" i="33"/>
  <c r="K692" i="33"/>
  <c r="I692" i="33"/>
  <c r="K682" i="33"/>
  <c r="I682" i="33"/>
  <c r="J682" i="33"/>
  <c r="I679" i="33"/>
  <c r="J679" i="33"/>
  <c r="K679" i="33"/>
  <c r="J676" i="33"/>
  <c r="K676" i="33"/>
  <c r="I676" i="33"/>
  <c r="K673" i="33"/>
  <c r="J673" i="33"/>
  <c r="I673" i="33"/>
  <c r="J669" i="33"/>
  <c r="K669" i="33"/>
  <c r="I669" i="33"/>
  <c r="I656" i="33"/>
  <c r="J656" i="33"/>
  <c r="K656" i="33"/>
  <c r="K650" i="33"/>
  <c r="I650" i="33"/>
  <c r="J650" i="33"/>
  <c r="I647" i="33"/>
  <c r="K647" i="33"/>
  <c r="J647" i="33"/>
  <c r="I631" i="33"/>
  <c r="K631" i="33"/>
  <c r="J631" i="33"/>
  <c r="J621" i="33"/>
  <c r="I621" i="33"/>
  <c r="K621" i="33"/>
  <c r="K618" i="33"/>
  <c r="I618" i="33"/>
  <c r="J618" i="33"/>
  <c r="I608" i="33"/>
  <c r="K608" i="33"/>
  <c r="J608" i="33"/>
  <c r="J588" i="33"/>
  <c r="K588" i="33"/>
  <c r="I588" i="33"/>
  <c r="K585" i="33"/>
  <c r="J585" i="33"/>
  <c r="I585" i="33"/>
  <c r="K578" i="33"/>
  <c r="J578" i="33"/>
  <c r="I578" i="33"/>
  <c r="I575" i="33"/>
  <c r="J575" i="33"/>
  <c r="K575" i="33"/>
  <c r="J571" i="33"/>
  <c r="I571" i="33"/>
  <c r="K571" i="33"/>
  <c r="I568" i="33"/>
  <c r="J568" i="33"/>
  <c r="K568" i="33"/>
  <c r="I551" i="33"/>
  <c r="K551" i="33"/>
  <c r="J551" i="33"/>
  <c r="J541" i="33"/>
  <c r="I541" i="33"/>
  <c r="K541" i="33"/>
  <c r="K538" i="33"/>
  <c r="I538" i="33"/>
  <c r="J538" i="33"/>
  <c r="I535" i="33"/>
  <c r="K535" i="33"/>
  <c r="J535" i="33"/>
  <c r="J525" i="33"/>
  <c r="I525" i="33"/>
  <c r="K525" i="33"/>
  <c r="K522" i="33"/>
  <c r="J522" i="33"/>
  <c r="I522" i="33"/>
  <c r="I519" i="33"/>
  <c r="K519" i="33"/>
  <c r="J519" i="33"/>
  <c r="J509" i="33"/>
  <c r="I509" i="33"/>
  <c r="K509" i="33"/>
  <c r="K506" i="33"/>
  <c r="I506" i="33"/>
  <c r="J506" i="33"/>
  <c r="I503" i="33"/>
  <c r="K503" i="33"/>
  <c r="J503" i="33"/>
  <c r="J493" i="33"/>
  <c r="I493" i="33"/>
  <c r="K493" i="33"/>
  <c r="K490" i="33"/>
  <c r="I490" i="33"/>
  <c r="J490" i="33"/>
  <c r="I487" i="33"/>
  <c r="K487" i="33"/>
  <c r="J487" i="33"/>
  <c r="J477" i="33"/>
  <c r="I477" i="33"/>
  <c r="K477" i="33"/>
  <c r="K474" i="33"/>
  <c r="I474" i="33"/>
  <c r="J474" i="33"/>
  <c r="I471" i="33"/>
  <c r="K471" i="33"/>
  <c r="J471" i="33"/>
  <c r="J461" i="33"/>
  <c r="I461" i="33"/>
  <c r="K461" i="33"/>
  <c r="K458" i="33"/>
  <c r="J458" i="33"/>
  <c r="I458" i="33"/>
  <c r="I455" i="33"/>
  <c r="K455" i="33"/>
  <c r="J455" i="33"/>
  <c r="J445" i="33"/>
  <c r="I445" i="33"/>
  <c r="K445" i="33"/>
  <c r="K442" i="33"/>
  <c r="J442" i="33"/>
  <c r="I442" i="33"/>
  <c r="I439" i="33"/>
  <c r="K439" i="33"/>
  <c r="J439" i="33"/>
  <c r="J429" i="33"/>
  <c r="I429" i="33"/>
  <c r="K429" i="33"/>
  <c r="J426" i="33"/>
  <c r="K426" i="33"/>
  <c r="I426" i="33"/>
  <c r="K423" i="33"/>
  <c r="J423" i="33"/>
  <c r="I423" i="33"/>
  <c r="I413" i="33"/>
  <c r="J413" i="33"/>
  <c r="K413" i="33"/>
  <c r="J410" i="33"/>
  <c r="K410" i="33"/>
  <c r="I410" i="33"/>
  <c r="K407" i="33"/>
  <c r="I407" i="33"/>
  <c r="J407" i="33"/>
  <c r="I397" i="33"/>
  <c r="J397" i="33"/>
  <c r="K397" i="33"/>
  <c r="K387" i="33"/>
  <c r="I387" i="33"/>
  <c r="J387" i="33"/>
  <c r="J374" i="33"/>
  <c r="I374" i="33"/>
  <c r="K374" i="33"/>
  <c r="I368" i="33"/>
  <c r="K368" i="33"/>
  <c r="J368" i="33"/>
  <c r="I361" i="33"/>
  <c r="J361" i="33"/>
  <c r="K361" i="33"/>
  <c r="J342" i="33"/>
  <c r="I342" i="33"/>
  <c r="K342" i="33"/>
  <c r="K339" i="33"/>
  <c r="I339" i="33"/>
  <c r="J339" i="33"/>
  <c r="I333" i="33"/>
  <c r="J333" i="33"/>
  <c r="K333" i="33"/>
  <c r="J330" i="33"/>
  <c r="K330" i="33"/>
  <c r="I330" i="33"/>
  <c r="K327" i="33"/>
  <c r="J327" i="33"/>
  <c r="I327" i="33"/>
  <c r="I293" i="33"/>
  <c r="J293" i="33"/>
  <c r="K293" i="33"/>
  <c r="I269" i="33"/>
  <c r="J269" i="33"/>
  <c r="K269" i="33"/>
  <c r="J238" i="33"/>
  <c r="I238" i="33"/>
  <c r="K238" i="33"/>
  <c r="J944" i="33"/>
  <c r="I944" i="33"/>
  <c r="K944" i="33"/>
  <c r="I941" i="33"/>
  <c r="K941" i="33"/>
  <c r="J941" i="33"/>
  <c r="J928" i="33"/>
  <c r="I928" i="33"/>
  <c r="K928" i="33"/>
  <c r="I925" i="33"/>
  <c r="K925" i="33"/>
  <c r="J925" i="33"/>
  <c r="I912" i="33"/>
  <c r="J912" i="33"/>
  <c r="K912" i="33"/>
  <c r="K909" i="33"/>
  <c r="J909" i="33"/>
  <c r="I909" i="33"/>
  <c r="J896" i="33"/>
  <c r="I896" i="33"/>
  <c r="K896" i="33"/>
  <c r="I893" i="33"/>
  <c r="J893" i="33"/>
  <c r="K893" i="33"/>
  <c r="K880" i="33"/>
  <c r="J880" i="33"/>
  <c r="I880" i="33"/>
  <c r="K877" i="33"/>
  <c r="I877" i="33"/>
  <c r="J877" i="33"/>
  <c r="J864" i="33"/>
  <c r="I864" i="33"/>
  <c r="K864" i="33"/>
  <c r="I861" i="33"/>
  <c r="K861" i="33"/>
  <c r="J861" i="33"/>
  <c r="I848" i="33"/>
  <c r="J848" i="33"/>
  <c r="K848" i="33"/>
  <c r="K845" i="33"/>
  <c r="I845" i="33"/>
  <c r="J845" i="33"/>
  <c r="J832" i="33"/>
  <c r="I832" i="33"/>
  <c r="K832" i="33"/>
  <c r="I829" i="33"/>
  <c r="J829" i="33"/>
  <c r="K829" i="33"/>
  <c r="J816" i="33"/>
  <c r="K816" i="33"/>
  <c r="I816" i="33"/>
  <c r="K813" i="33"/>
  <c r="I813" i="33"/>
  <c r="J813" i="33"/>
  <c r="J800" i="33"/>
  <c r="K800" i="33"/>
  <c r="I800" i="33"/>
  <c r="I797" i="33"/>
  <c r="K797" i="33"/>
  <c r="J797" i="33"/>
  <c r="J784" i="33"/>
  <c r="K784" i="33"/>
  <c r="I784" i="33"/>
  <c r="I781" i="33"/>
  <c r="J781" i="33"/>
  <c r="K781" i="33"/>
  <c r="J768" i="33"/>
  <c r="I768" i="33"/>
  <c r="K768" i="33"/>
  <c r="I765" i="33"/>
  <c r="K765" i="33"/>
  <c r="J765" i="33"/>
  <c r="J752" i="33"/>
  <c r="I752" i="33"/>
  <c r="K752" i="33"/>
  <c r="I749" i="33"/>
  <c r="J749" i="33"/>
  <c r="K749" i="33"/>
  <c r="I736" i="33"/>
  <c r="J736" i="33"/>
  <c r="K736" i="33"/>
  <c r="J733" i="33"/>
  <c r="K733" i="33"/>
  <c r="I733" i="33"/>
  <c r="I720" i="33"/>
  <c r="J720" i="33"/>
  <c r="K720" i="33"/>
  <c r="J717" i="33"/>
  <c r="K717" i="33"/>
  <c r="I717" i="33"/>
  <c r="I704" i="33"/>
  <c r="J704" i="33"/>
  <c r="K704" i="33"/>
  <c r="J701" i="33"/>
  <c r="I701" i="33"/>
  <c r="K701" i="33"/>
  <c r="I688" i="33"/>
  <c r="J688" i="33"/>
  <c r="K688" i="33"/>
  <c r="J685" i="33"/>
  <c r="I685" i="33"/>
  <c r="K685" i="33"/>
  <c r="K662" i="33"/>
  <c r="J662" i="33"/>
  <c r="I662" i="33"/>
  <c r="J659" i="33"/>
  <c r="K659" i="33"/>
  <c r="I659" i="33"/>
  <c r="J643" i="33"/>
  <c r="K643" i="33"/>
  <c r="I643" i="33"/>
  <c r="I640" i="33"/>
  <c r="K640" i="33"/>
  <c r="J640" i="33"/>
  <c r="J637" i="33"/>
  <c r="I637" i="33"/>
  <c r="K637" i="33"/>
  <c r="K634" i="33"/>
  <c r="I634" i="33"/>
  <c r="J634" i="33"/>
  <c r="J627" i="33"/>
  <c r="K627" i="33"/>
  <c r="I627" i="33"/>
  <c r="I624" i="33"/>
  <c r="K624" i="33"/>
  <c r="J624" i="33"/>
  <c r="I614" i="33"/>
  <c r="K614" i="33"/>
  <c r="J614" i="33"/>
  <c r="J604" i="33"/>
  <c r="I604" i="33"/>
  <c r="K604" i="33"/>
  <c r="K601" i="33"/>
  <c r="J601" i="33"/>
  <c r="I601" i="33"/>
  <c r="I591" i="33"/>
  <c r="J591" i="33"/>
  <c r="K591" i="33"/>
  <c r="J581" i="33"/>
  <c r="I581" i="33"/>
  <c r="K581" i="33"/>
  <c r="J564" i="33"/>
  <c r="I564" i="33"/>
  <c r="K564" i="33"/>
  <c r="K561" i="33"/>
  <c r="I561" i="33"/>
  <c r="J561" i="33"/>
  <c r="J557" i="33"/>
  <c r="I557" i="33"/>
  <c r="K557" i="33"/>
  <c r="K554" i="33"/>
  <c r="J554" i="33"/>
  <c r="I554" i="33"/>
  <c r="I547" i="33"/>
  <c r="J547" i="33"/>
  <c r="K547" i="33"/>
  <c r="K531" i="33"/>
  <c r="I531" i="33"/>
  <c r="J531" i="33"/>
  <c r="I515" i="33"/>
  <c r="J515" i="33"/>
  <c r="K515" i="33"/>
  <c r="J499" i="33"/>
  <c r="K499" i="33"/>
  <c r="I499" i="33"/>
  <c r="J483" i="33"/>
  <c r="I483" i="33"/>
  <c r="K483" i="33"/>
  <c r="I467" i="33"/>
  <c r="J467" i="33"/>
  <c r="K467" i="33"/>
  <c r="K451" i="33"/>
  <c r="J451" i="33"/>
  <c r="I451" i="33"/>
  <c r="I435" i="33"/>
  <c r="J435" i="33"/>
  <c r="K435" i="33"/>
  <c r="K419" i="33"/>
  <c r="J419" i="33"/>
  <c r="I419" i="33"/>
  <c r="K403" i="33"/>
  <c r="I403" i="33"/>
  <c r="J403" i="33"/>
  <c r="J390" i="33"/>
  <c r="I390" i="33"/>
  <c r="K390" i="33"/>
  <c r="I384" i="33"/>
  <c r="J384" i="33"/>
  <c r="K384" i="33"/>
  <c r="I377" i="33"/>
  <c r="J377" i="33"/>
  <c r="K377" i="33"/>
  <c r="J364" i="33"/>
  <c r="K364" i="33"/>
  <c r="I364" i="33"/>
  <c r="K323" i="33"/>
  <c r="J323" i="33"/>
  <c r="I323" i="33"/>
  <c r="I320" i="33"/>
  <c r="J320" i="33"/>
  <c r="K320" i="33"/>
  <c r="I316" i="33"/>
  <c r="J316" i="33"/>
  <c r="K316" i="33"/>
  <c r="J306" i="33"/>
  <c r="K306" i="33"/>
  <c r="I306" i="33"/>
  <c r="K303" i="33"/>
  <c r="I303" i="33"/>
  <c r="J303" i="33"/>
  <c r="K299" i="33"/>
  <c r="I299" i="33"/>
  <c r="J299" i="33"/>
  <c r="I296" i="33"/>
  <c r="J296" i="33"/>
  <c r="K296" i="33"/>
  <c r="J286" i="33"/>
  <c r="I286" i="33"/>
  <c r="K286" i="33"/>
  <c r="K251" i="33"/>
  <c r="I251" i="33"/>
  <c r="J251" i="33"/>
  <c r="I248" i="33"/>
  <c r="J248" i="33"/>
  <c r="K248" i="33"/>
  <c r="I213" i="33"/>
  <c r="J213" i="33"/>
  <c r="K213" i="33"/>
  <c r="K415" i="33"/>
  <c r="J415" i="33"/>
  <c r="I415" i="33"/>
  <c r="I405" i="33"/>
  <c r="J405" i="33"/>
  <c r="K405" i="33"/>
  <c r="J402" i="33"/>
  <c r="K402" i="33"/>
  <c r="I402" i="33"/>
  <c r="K399" i="33"/>
  <c r="J399" i="33"/>
  <c r="I399" i="33"/>
  <c r="I389" i="33"/>
  <c r="J389" i="33"/>
  <c r="K389" i="33"/>
  <c r="J386" i="33"/>
  <c r="K386" i="33"/>
  <c r="I386" i="33"/>
  <c r="K383" i="33"/>
  <c r="J383" i="33"/>
  <c r="I373" i="33"/>
  <c r="J373" i="33"/>
  <c r="K373" i="33"/>
  <c r="J370" i="33"/>
  <c r="K370" i="33"/>
  <c r="I370" i="33"/>
  <c r="K367" i="33"/>
  <c r="I367" i="33"/>
  <c r="J367" i="33"/>
  <c r="I357" i="33"/>
  <c r="J357" i="33"/>
  <c r="K357" i="33"/>
  <c r="J354" i="33"/>
  <c r="K354" i="33"/>
  <c r="I354" i="33"/>
  <c r="K351" i="33"/>
  <c r="J351" i="33"/>
  <c r="I351" i="33"/>
  <c r="K348" i="33"/>
  <c r="J348" i="33"/>
  <c r="I348" i="33"/>
  <c r="I345" i="33"/>
  <c r="J345" i="33"/>
  <c r="K345" i="33"/>
  <c r="I336" i="33"/>
  <c r="J336" i="33"/>
  <c r="K336" i="33"/>
  <c r="J314" i="33"/>
  <c r="K314" i="33"/>
  <c r="I314" i="33"/>
  <c r="K311" i="33"/>
  <c r="I311" i="33"/>
  <c r="J311" i="33"/>
  <c r="K308" i="33"/>
  <c r="I308" i="33"/>
  <c r="J308" i="33"/>
  <c r="J298" i="33"/>
  <c r="K298" i="33"/>
  <c r="I298" i="33"/>
  <c r="K295" i="33"/>
  <c r="J295" i="33"/>
  <c r="I295" i="33"/>
  <c r="I292" i="33"/>
  <c r="K292" i="33"/>
  <c r="J292" i="33"/>
  <c r="J282" i="33"/>
  <c r="K282" i="33"/>
  <c r="I282" i="33"/>
  <c r="K279" i="33"/>
  <c r="I279" i="33"/>
  <c r="J279" i="33"/>
  <c r="I276" i="33"/>
  <c r="J276" i="33"/>
  <c r="K276" i="33"/>
  <c r="J266" i="33"/>
  <c r="K266" i="33"/>
  <c r="I266" i="33"/>
  <c r="K263" i="33"/>
  <c r="I263" i="33"/>
  <c r="J263" i="33"/>
  <c r="I260" i="33"/>
  <c r="J260" i="33"/>
  <c r="K260" i="33"/>
  <c r="J250" i="33"/>
  <c r="K250" i="33"/>
  <c r="I250" i="33"/>
  <c r="K247" i="33"/>
  <c r="I247" i="33"/>
  <c r="J247" i="33"/>
  <c r="I244" i="33"/>
  <c r="J244" i="33"/>
  <c r="K244" i="33"/>
  <c r="J234" i="33"/>
  <c r="K234" i="33"/>
  <c r="I234" i="33"/>
  <c r="I231" i="33"/>
  <c r="J231" i="33"/>
  <c r="K231" i="33"/>
  <c r="I228" i="33"/>
  <c r="J228" i="33"/>
  <c r="K228" i="33"/>
  <c r="I218" i="33"/>
  <c r="J218" i="33"/>
  <c r="K218" i="33"/>
  <c r="I215" i="33"/>
  <c r="J215" i="33"/>
  <c r="K215" i="33"/>
  <c r="I212" i="33"/>
  <c r="J212" i="33"/>
  <c r="K212" i="33"/>
  <c r="I202" i="33"/>
  <c r="J202" i="33"/>
  <c r="K202" i="33"/>
  <c r="I199" i="33"/>
  <c r="J199" i="33"/>
  <c r="K199" i="33"/>
  <c r="I196" i="33"/>
  <c r="J196" i="33"/>
  <c r="K196" i="33"/>
  <c r="I193" i="33"/>
  <c r="J193" i="33"/>
  <c r="K193" i="33"/>
  <c r="K187" i="33"/>
  <c r="I187" i="33"/>
  <c r="J187" i="33"/>
  <c r="I184" i="33"/>
  <c r="J184" i="33"/>
  <c r="K184" i="33"/>
  <c r="J150" i="33"/>
  <c r="K150" i="33"/>
  <c r="I150" i="33"/>
  <c r="I141" i="33"/>
  <c r="J141" i="33"/>
  <c r="K141" i="33"/>
  <c r="I138" i="33"/>
  <c r="J138" i="33"/>
  <c r="K138" i="33"/>
  <c r="I135" i="33"/>
  <c r="J135" i="33"/>
  <c r="K135" i="33"/>
  <c r="I132" i="33"/>
  <c r="J132" i="33"/>
  <c r="K132" i="33"/>
  <c r="I129" i="33"/>
  <c r="J129" i="33"/>
  <c r="K129" i="33"/>
  <c r="K123" i="33"/>
  <c r="I123" i="33"/>
  <c r="J123" i="33"/>
  <c r="I120" i="33"/>
  <c r="J120" i="33"/>
  <c r="K120" i="33"/>
  <c r="J86" i="33"/>
  <c r="K86" i="33"/>
  <c r="I86" i="33"/>
  <c r="K83" i="33"/>
  <c r="I83" i="33"/>
  <c r="J83" i="33"/>
  <c r="I80" i="33"/>
  <c r="J80" i="33"/>
  <c r="K80" i="33"/>
  <c r="J70" i="33"/>
  <c r="K70" i="33"/>
  <c r="I70" i="33"/>
  <c r="K67" i="33"/>
  <c r="I67" i="33"/>
  <c r="J67" i="33"/>
  <c r="I64" i="33"/>
  <c r="J64" i="33"/>
  <c r="K64" i="33"/>
  <c r="J54" i="33"/>
  <c r="K54" i="33"/>
  <c r="I54" i="33"/>
  <c r="K51" i="33"/>
  <c r="I51" i="33"/>
  <c r="J51" i="33"/>
  <c r="I48" i="33"/>
  <c r="J48" i="33"/>
  <c r="K48" i="33"/>
  <c r="J38" i="33"/>
  <c r="K38" i="33"/>
  <c r="I38" i="33"/>
  <c r="K35" i="33"/>
  <c r="I35" i="33"/>
  <c r="J35" i="33"/>
  <c r="I32" i="33"/>
  <c r="J32" i="33"/>
  <c r="K32" i="33"/>
  <c r="J22" i="33"/>
  <c r="K22" i="33"/>
  <c r="I22" i="33"/>
  <c r="K19" i="33"/>
  <c r="I19" i="33"/>
  <c r="J19" i="33"/>
  <c r="I16" i="33"/>
  <c r="J16" i="33"/>
  <c r="K16" i="33"/>
  <c r="I205" i="33"/>
  <c r="J205" i="33"/>
  <c r="K205" i="33"/>
  <c r="J174" i="33"/>
  <c r="K174" i="33"/>
  <c r="I174" i="33"/>
  <c r="I165" i="33"/>
  <c r="J165" i="33"/>
  <c r="K165" i="33"/>
  <c r="I162" i="33"/>
  <c r="J162" i="33"/>
  <c r="K162" i="33"/>
  <c r="I159" i="33"/>
  <c r="J159" i="33"/>
  <c r="K159" i="33"/>
  <c r="I156" i="33"/>
  <c r="J156" i="33"/>
  <c r="K156" i="33"/>
  <c r="I153" i="33"/>
  <c r="J153" i="33"/>
  <c r="K153" i="33"/>
  <c r="K147" i="33"/>
  <c r="I147" i="33"/>
  <c r="J147" i="33"/>
  <c r="I144" i="33"/>
  <c r="J144" i="33"/>
  <c r="K144" i="33"/>
  <c r="J110" i="33"/>
  <c r="K110" i="33"/>
  <c r="I110" i="33"/>
  <c r="I101" i="33"/>
  <c r="J101" i="33"/>
  <c r="K101" i="33"/>
  <c r="I98" i="33"/>
  <c r="J98" i="33"/>
  <c r="K98" i="33"/>
  <c r="I95" i="33"/>
  <c r="J95" i="33"/>
  <c r="K95" i="33"/>
  <c r="I92" i="33"/>
  <c r="J92" i="33"/>
  <c r="K92" i="33"/>
  <c r="I89" i="33"/>
  <c r="J89" i="33"/>
  <c r="K89" i="33"/>
  <c r="I76" i="33"/>
  <c r="J76" i="33"/>
  <c r="K76" i="33"/>
  <c r="I73" i="33"/>
  <c r="J73" i="33"/>
  <c r="K73" i="33"/>
  <c r="I60" i="33"/>
  <c r="J60" i="33"/>
  <c r="K60" i="33"/>
  <c r="I57" i="33"/>
  <c r="J57" i="33"/>
  <c r="K57" i="33"/>
  <c r="I44" i="33"/>
  <c r="J44" i="33"/>
  <c r="K44" i="33"/>
  <c r="I41" i="33"/>
  <c r="J41" i="33"/>
  <c r="K41" i="33"/>
  <c r="I28" i="33"/>
  <c r="J28" i="33"/>
  <c r="K28" i="33"/>
  <c r="I25" i="33"/>
  <c r="J25" i="33"/>
  <c r="K25" i="33"/>
  <c r="I12" i="33"/>
  <c r="J12" i="33"/>
  <c r="K12" i="33"/>
  <c r="I9" i="33"/>
  <c r="J9" i="33"/>
  <c r="K9" i="33"/>
  <c r="I383" i="33"/>
  <c r="J278" i="33"/>
  <c r="K278" i="33"/>
  <c r="I278" i="33"/>
  <c r="K275" i="33"/>
  <c r="J275" i="33"/>
  <c r="I275" i="33"/>
  <c r="I272" i="33"/>
  <c r="J272" i="33"/>
  <c r="K272" i="33"/>
  <c r="J262" i="33"/>
  <c r="K262" i="33"/>
  <c r="I262" i="33"/>
  <c r="K259" i="33"/>
  <c r="I259" i="33"/>
  <c r="J259" i="33"/>
  <c r="I256" i="33"/>
  <c r="J256" i="33"/>
  <c r="K256" i="33"/>
  <c r="J246" i="33"/>
  <c r="I246" i="33"/>
  <c r="K246" i="33"/>
  <c r="K243" i="33"/>
  <c r="I243" i="33"/>
  <c r="J243" i="33"/>
  <c r="I240" i="33"/>
  <c r="J240" i="33"/>
  <c r="K240" i="33"/>
  <c r="J230" i="33"/>
  <c r="K230" i="33"/>
  <c r="I230" i="33"/>
  <c r="K227" i="33"/>
  <c r="I227" i="33"/>
  <c r="J227" i="33"/>
  <c r="I224" i="33"/>
  <c r="J224" i="33"/>
  <c r="K224" i="33"/>
  <c r="J214" i="33"/>
  <c r="K214" i="33"/>
  <c r="I214" i="33"/>
  <c r="K211" i="33"/>
  <c r="I211" i="33"/>
  <c r="J211" i="33"/>
  <c r="I208" i="33"/>
  <c r="J208" i="33"/>
  <c r="K208" i="33"/>
  <c r="J198" i="33"/>
  <c r="K198" i="33"/>
  <c r="I198" i="33"/>
  <c r="I189" i="33"/>
  <c r="J189" i="33"/>
  <c r="K189" i="33"/>
  <c r="I186" i="33"/>
  <c r="J186" i="33"/>
  <c r="K186" i="33"/>
  <c r="I183" i="33"/>
  <c r="J183" i="33"/>
  <c r="K183" i="33"/>
  <c r="I180" i="33"/>
  <c r="J180" i="33"/>
  <c r="K180" i="33"/>
  <c r="I177" i="33"/>
  <c r="J177" i="33"/>
  <c r="K177" i="33"/>
  <c r="K171" i="33"/>
  <c r="I171" i="33"/>
  <c r="J171" i="33"/>
  <c r="I168" i="33"/>
  <c r="J168" i="33"/>
  <c r="K168" i="33"/>
  <c r="J134" i="33"/>
  <c r="K134" i="33"/>
  <c r="I134" i="33"/>
  <c r="I125" i="33"/>
  <c r="J125" i="33"/>
  <c r="K125" i="33"/>
  <c r="I122" i="33"/>
  <c r="J122" i="33"/>
  <c r="K122" i="33"/>
  <c r="I119" i="33"/>
  <c r="J119" i="33"/>
  <c r="K119" i="33"/>
  <c r="I116" i="33"/>
  <c r="J116" i="33"/>
  <c r="K116" i="33"/>
  <c r="I113" i="33"/>
  <c r="J113" i="33"/>
  <c r="K113" i="33"/>
  <c r="K107" i="33"/>
  <c r="I107" i="33"/>
  <c r="J107" i="33"/>
  <c r="I104" i="33"/>
  <c r="J104" i="33"/>
  <c r="K104" i="33"/>
  <c r="I85" i="33"/>
  <c r="J85" i="33"/>
  <c r="K85" i="33"/>
  <c r="I82" i="33"/>
  <c r="J82" i="33"/>
  <c r="K82" i="33"/>
  <c r="I79" i="33"/>
  <c r="J79" i="33"/>
  <c r="K79" i="33"/>
  <c r="I69" i="33"/>
  <c r="J69" i="33"/>
  <c r="K69" i="33"/>
  <c r="I66" i="33"/>
  <c r="J66" i="33"/>
  <c r="K66" i="33"/>
  <c r="I63" i="33"/>
  <c r="J63" i="33"/>
  <c r="K63" i="33"/>
  <c r="I53" i="33"/>
  <c r="J53" i="33"/>
  <c r="K53" i="33"/>
  <c r="I50" i="33"/>
  <c r="J50" i="33"/>
  <c r="K50" i="33"/>
  <c r="I47" i="33"/>
  <c r="J47" i="33"/>
  <c r="K47" i="33"/>
  <c r="I37" i="33"/>
  <c r="J37" i="33"/>
  <c r="K37" i="33"/>
  <c r="I34" i="33"/>
  <c r="J34" i="33"/>
  <c r="K34" i="33"/>
  <c r="I31" i="33"/>
  <c r="J31" i="33"/>
  <c r="K31" i="33"/>
  <c r="I21" i="33"/>
  <c r="J21" i="33"/>
  <c r="K21" i="33"/>
  <c r="K404" i="33"/>
  <c r="I404" i="33"/>
  <c r="J404" i="33"/>
  <c r="I401" i="33"/>
  <c r="J401" i="33"/>
  <c r="K401" i="33"/>
  <c r="J388" i="33"/>
  <c r="I388" i="33"/>
  <c r="K388" i="33"/>
  <c r="I385" i="33"/>
  <c r="K385" i="33"/>
  <c r="J385" i="33"/>
  <c r="K372" i="33"/>
  <c r="J372" i="33"/>
  <c r="I372" i="33"/>
  <c r="I369" i="33"/>
  <c r="J369" i="33"/>
  <c r="K369" i="33"/>
  <c r="I356" i="33"/>
  <c r="K356" i="33"/>
  <c r="J356" i="33"/>
  <c r="I353" i="33"/>
  <c r="J353" i="33"/>
  <c r="K353" i="33"/>
  <c r="I344" i="33"/>
  <c r="K344" i="33"/>
  <c r="J344" i="33"/>
  <c r="I313" i="33"/>
  <c r="J313" i="33"/>
  <c r="K313" i="33"/>
  <c r="I297" i="33"/>
  <c r="K297" i="33"/>
  <c r="J297" i="33"/>
  <c r="I281" i="33"/>
  <c r="J281" i="33"/>
  <c r="K281" i="33"/>
  <c r="I265" i="33"/>
  <c r="J265" i="33"/>
  <c r="K265" i="33"/>
  <c r="I249" i="33"/>
  <c r="K249" i="33"/>
  <c r="J249" i="33"/>
  <c r="I233" i="33"/>
  <c r="J233" i="33"/>
  <c r="K233" i="33"/>
  <c r="I217" i="33"/>
  <c r="J217" i="33"/>
  <c r="K217" i="33"/>
  <c r="I201" i="33"/>
  <c r="J201" i="33"/>
  <c r="K201" i="33"/>
  <c r="K195" i="33"/>
  <c r="I195" i="33"/>
  <c r="J195" i="33"/>
  <c r="I192" i="33"/>
  <c r="J192" i="33"/>
  <c r="K192" i="33"/>
  <c r="J158" i="33"/>
  <c r="K158" i="33"/>
  <c r="I158" i="33"/>
  <c r="I149" i="33"/>
  <c r="J149" i="33"/>
  <c r="K149" i="33"/>
  <c r="I146" i="33"/>
  <c r="J146" i="33"/>
  <c r="K146" i="33"/>
  <c r="I143" i="33"/>
  <c r="J143" i="33"/>
  <c r="K143" i="33"/>
  <c r="I140" i="33"/>
  <c r="J140" i="33"/>
  <c r="K140" i="33"/>
  <c r="I137" i="33"/>
  <c r="J137" i="33"/>
  <c r="K137" i="33"/>
  <c r="K131" i="33"/>
  <c r="I131" i="33"/>
  <c r="J131" i="33"/>
  <c r="I128" i="33"/>
  <c r="J128" i="33"/>
  <c r="K128" i="33"/>
  <c r="J94" i="33"/>
  <c r="K94" i="33"/>
  <c r="I94" i="33"/>
  <c r="J290" i="33"/>
  <c r="K290" i="33"/>
  <c r="I290" i="33"/>
  <c r="K287" i="33"/>
  <c r="J287" i="33"/>
  <c r="I287" i="33"/>
  <c r="K284" i="33"/>
  <c r="J284" i="33"/>
  <c r="I284" i="33"/>
  <c r="J274" i="33"/>
  <c r="K274" i="33"/>
  <c r="I274" i="33"/>
  <c r="K271" i="33"/>
  <c r="I271" i="33"/>
  <c r="J271" i="33"/>
  <c r="I268" i="33"/>
  <c r="J268" i="33"/>
  <c r="K268" i="33"/>
  <c r="J258" i="33"/>
  <c r="K258" i="33"/>
  <c r="I258" i="33"/>
  <c r="K255" i="33"/>
  <c r="I255" i="33"/>
  <c r="J255" i="33"/>
  <c r="I252" i="33"/>
  <c r="J252" i="33"/>
  <c r="K252" i="33"/>
  <c r="J242" i="33"/>
  <c r="K242" i="33"/>
  <c r="I242" i="33"/>
  <c r="K239" i="33"/>
  <c r="I239" i="33"/>
  <c r="J239" i="33"/>
  <c r="K236" i="33"/>
  <c r="I236" i="33"/>
  <c r="J236" i="33"/>
  <c r="I226" i="33"/>
  <c r="J226" i="33"/>
  <c r="K226" i="33"/>
  <c r="I223" i="33"/>
  <c r="J223" i="33"/>
  <c r="K223" i="33"/>
  <c r="I220" i="33"/>
  <c r="J220" i="33"/>
  <c r="K220" i="33"/>
  <c r="I210" i="33"/>
  <c r="J210" i="33"/>
  <c r="K210" i="33"/>
  <c r="I207" i="33"/>
  <c r="J207" i="33"/>
  <c r="K207" i="33"/>
  <c r="I204" i="33"/>
  <c r="J204" i="33"/>
  <c r="K204" i="33"/>
  <c r="J182" i="33"/>
  <c r="K182" i="33"/>
  <c r="I182" i="33"/>
  <c r="I173" i="33"/>
  <c r="J173" i="33"/>
  <c r="K173" i="33"/>
  <c r="I170" i="33"/>
  <c r="J170" i="33"/>
  <c r="K170" i="33"/>
  <c r="I167" i="33"/>
  <c r="J167" i="33"/>
  <c r="K167" i="33"/>
  <c r="I164" i="33"/>
  <c r="J164" i="33"/>
  <c r="K164" i="33"/>
  <c r="I161" i="33"/>
  <c r="J161" i="33"/>
  <c r="K161" i="33"/>
  <c r="K155" i="33"/>
  <c r="I155" i="33"/>
  <c r="J155" i="33"/>
  <c r="I152" i="33"/>
  <c r="J152" i="33"/>
  <c r="K152" i="33"/>
  <c r="J118" i="33"/>
  <c r="K118" i="33"/>
  <c r="I118" i="33"/>
  <c r="I109" i="33"/>
  <c r="J109" i="33"/>
  <c r="K109" i="33"/>
  <c r="I106" i="33"/>
  <c r="J106" i="33"/>
  <c r="K106" i="33"/>
  <c r="I103" i="33"/>
  <c r="J103" i="33"/>
  <c r="K103" i="33"/>
  <c r="I100" i="33"/>
  <c r="J100" i="33"/>
  <c r="K100" i="33"/>
  <c r="I97" i="33"/>
  <c r="J97" i="33"/>
  <c r="K97" i="33"/>
  <c r="K91" i="33"/>
  <c r="I91" i="33"/>
  <c r="J91" i="33"/>
  <c r="I88" i="33"/>
  <c r="J88" i="33"/>
  <c r="K88" i="33"/>
  <c r="J78" i="33"/>
  <c r="K78" i="33"/>
  <c r="I78" i="33"/>
  <c r="K75" i="33"/>
  <c r="I75" i="33"/>
  <c r="J75" i="33"/>
  <c r="I72" i="33"/>
  <c r="J72" i="33"/>
  <c r="K72" i="33"/>
  <c r="J62" i="33"/>
  <c r="K62" i="33"/>
  <c r="I62" i="33"/>
  <c r="K59" i="33"/>
  <c r="I59" i="33"/>
  <c r="J59" i="33"/>
  <c r="I56" i="33"/>
  <c r="J56" i="33"/>
  <c r="K56" i="33"/>
  <c r="J46" i="33"/>
  <c r="K46" i="33"/>
  <c r="I46" i="33"/>
  <c r="K43" i="33"/>
  <c r="I43" i="33"/>
  <c r="J43" i="33"/>
  <c r="I40" i="33"/>
  <c r="J40" i="33"/>
  <c r="K40" i="33"/>
  <c r="J30" i="33"/>
  <c r="K30" i="33"/>
  <c r="I30" i="33"/>
  <c r="K27" i="33"/>
  <c r="I27" i="33"/>
  <c r="J27" i="33"/>
  <c r="I24" i="33"/>
  <c r="J24" i="33"/>
  <c r="K24" i="33"/>
  <c r="J14" i="33"/>
  <c r="K14" i="33"/>
  <c r="I14" i="33"/>
  <c r="K11" i="33"/>
  <c r="I11" i="33"/>
  <c r="J11" i="33"/>
  <c r="I8" i="33"/>
  <c r="J8" i="33"/>
  <c r="K8" i="33"/>
  <c r="I197" i="33"/>
  <c r="J197" i="33"/>
  <c r="K197" i="33"/>
  <c r="I194" i="33"/>
  <c r="J194" i="33"/>
  <c r="K194" i="33"/>
  <c r="I191" i="33"/>
  <c r="J191" i="33"/>
  <c r="K191" i="33"/>
  <c r="I188" i="33"/>
  <c r="J188" i="33"/>
  <c r="K188" i="33"/>
  <c r="I185" i="33"/>
  <c r="J185" i="33"/>
  <c r="K185" i="33"/>
  <c r="K179" i="33"/>
  <c r="I179" i="33"/>
  <c r="J179" i="33"/>
  <c r="I176" i="33"/>
  <c r="J176" i="33"/>
  <c r="K176" i="33"/>
  <c r="J142" i="33"/>
  <c r="K142" i="33"/>
  <c r="I142" i="33"/>
  <c r="I133" i="33"/>
  <c r="J133" i="33"/>
  <c r="K133" i="33"/>
  <c r="I130" i="33"/>
  <c r="J130" i="33"/>
  <c r="K130" i="33"/>
  <c r="I127" i="33"/>
  <c r="J127" i="33"/>
  <c r="K127" i="33"/>
  <c r="I124" i="33"/>
  <c r="J124" i="33"/>
  <c r="K124" i="33"/>
  <c r="I121" i="33"/>
  <c r="J121" i="33"/>
  <c r="K121" i="33"/>
  <c r="K115" i="33"/>
  <c r="I115" i="33"/>
  <c r="J115" i="33"/>
  <c r="I112" i="33"/>
  <c r="J112" i="33"/>
  <c r="K112" i="33"/>
  <c r="I84" i="33"/>
  <c r="J84" i="33"/>
  <c r="K84" i="33"/>
  <c r="I81" i="33"/>
  <c r="J81" i="33"/>
  <c r="K81" i="33"/>
  <c r="I68" i="33"/>
  <c r="J68" i="33"/>
  <c r="K68" i="33"/>
  <c r="I65" i="33"/>
  <c r="J65" i="33"/>
  <c r="K65" i="33"/>
  <c r="I52" i="33"/>
  <c r="J52" i="33"/>
  <c r="K52" i="33"/>
  <c r="I49" i="33"/>
  <c r="J49" i="33"/>
  <c r="K49" i="33"/>
  <c r="I36" i="33"/>
  <c r="J36" i="33"/>
  <c r="K36" i="33"/>
  <c r="I33" i="33"/>
  <c r="J33" i="33"/>
  <c r="K33" i="33"/>
  <c r="I20" i="33"/>
  <c r="J20" i="33"/>
  <c r="K20" i="33"/>
  <c r="I17" i="33"/>
  <c r="J17" i="33"/>
  <c r="K17" i="33"/>
  <c r="J222" i="33"/>
  <c r="K222" i="33"/>
  <c r="I222" i="33"/>
  <c r="K219" i="33"/>
  <c r="I219" i="33"/>
  <c r="J219" i="33"/>
  <c r="I216" i="33"/>
  <c r="J216" i="33"/>
  <c r="K216" i="33"/>
  <c r="J206" i="33"/>
  <c r="K206" i="33"/>
  <c r="I206" i="33"/>
  <c r="K203" i="33"/>
  <c r="I203" i="33"/>
  <c r="J203" i="33"/>
  <c r="I200" i="33"/>
  <c r="J200" i="33"/>
  <c r="K200" i="33"/>
  <c r="J166" i="33"/>
  <c r="K166" i="33"/>
  <c r="I166" i="33"/>
  <c r="I157" i="33"/>
  <c r="J157" i="33"/>
  <c r="K157" i="33"/>
  <c r="I154" i="33"/>
  <c r="J154" i="33"/>
  <c r="K154" i="33"/>
  <c r="I151" i="33"/>
  <c r="J151" i="33"/>
  <c r="K151" i="33"/>
  <c r="I148" i="33"/>
  <c r="J148" i="33"/>
  <c r="K148" i="33"/>
  <c r="I145" i="33"/>
  <c r="J145" i="33"/>
  <c r="K145" i="33"/>
  <c r="K139" i="33"/>
  <c r="I139" i="33"/>
  <c r="J139" i="33"/>
  <c r="I136" i="33"/>
  <c r="J136" i="33"/>
  <c r="K136" i="33"/>
  <c r="J102" i="33"/>
  <c r="K102" i="33"/>
  <c r="I102" i="33"/>
  <c r="I93" i="33"/>
  <c r="J93" i="33"/>
  <c r="K93" i="33"/>
  <c r="I90" i="33"/>
  <c r="J90" i="33"/>
  <c r="K90" i="33"/>
  <c r="I87" i="33"/>
  <c r="J87" i="33"/>
  <c r="K87" i="33"/>
  <c r="I77" i="33"/>
  <c r="J77" i="33"/>
  <c r="K77" i="33"/>
  <c r="I74" i="33"/>
  <c r="J74" i="33"/>
  <c r="K74" i="33"/>
  <c r="I71" i="33"/>
  <c r="J71" i="33"/>
  <c r="K71" i="33"/>
  <c r="I61" i="33"/>
  <c r="J61" i="33"/>
  <c r="K61" i="33"/>
  <c r="I58" i="33"/>
  <c r="J58" i="33"/>
  <c r="K58" i="33"/>
  <c r="I55" i="33"/>
  <c r="J55" i="33"/>
  <c r="K55" i="33"/>
  <c r="I45" i="33"/>
  <c r="J45" i="33"/>
  <c r="K45" i="33"/>
  <c r="I42" i="33"/>
  <c r="J42" i="33"/>
  <c r="K42" i="33"/>
  <c r="I39" i="33"/>
  <c r="J39" i="33"/>
  <c r="K39" i="33"/>
  <c r="I29" i="33"/>
  <c r="J29" i="33"/>
  <c r="K29" i="33"/>
  <c r="I26" i="33"/>
  <c r="J26" i="33"/>
  <c r="K26" i="33"/>
  <c r="I241" i="33"/>
  <c r="J241" i="33"/>
  <c r="K241" i="33"/>
  <c r="I225" i="33"/>
  <c r="J225" i="33"/>
  <c r="K225" i="33"/>
  <c r="I209" i="33"/>
  <c r="J209" i="33"/>
  <c r="K209" i="33"/>
  <c r="J190" i="33"/>
  <c r="K190" i="33"/>
  <c r="I190" i="33"/>
  <c r="I181" i="33"/>
  <c r="J181" i="33"/>
  <c r="K181" i="33"/>
  <c r="I178" i="33"/>
  <c r="J178" i="33"/>
  <c r="K178" i="33"/>
  <c r="I175" i="33"/>
  <c r="J175" i="33"/>
  <c r="K175" i="33"/>
  <c r="I172" i="33"/>
  <c r="J172" i="33"/>
  <c r="K172" i="33"/>
  <c r="I169" i="33"/>
  <c r="J169" i="33"/>
  <c r="K169" i="33"/>
  <c r="K163" i="33"/>
  <c r="I163" i="33"/>
  <c r="J163" i="33"/>
  <c r="I160" i="33"/>
  <c r="J160" i="33"/>
  <c r="K160" i="33"/>
  <c r="J126" i="33"/>
  <c r="K126" i="33"/>
  <c r="I126" i="33"/>
  <c r="I117" i="33"/>
  <c r="J117" i="33"/>
  <c r="K117" i="33"/>
  <c r="I114" i="33"/>
  <c r="J114" i="33"/>
  <c r="K114" i="33"/>
  <c r="I111" i="33"/>
  <c r="J111" i="33"/>
  <c r="K111" i="33"/>
  <c r="I108" i="33"/>
  <c r="J108" i="33"/>
  <c r="K108" i="33"/>
  <c r="I105" i="33"/>
  <c r="J105" i="33"/>
  <c r="K105" i="33"/>
  <c r="K99" i="33"/>
  <c r="I99" i="33"/>
  <c r="J99" i="33"/>
  <c r="I96" i="33"/>
  <c r="J96" i="33"/>
  <c r="K96" i="33"/>
  <c r="I23" i="33"/>
  <c r="J23" i="33"/>
  <c r="K23" i="33"/>
  <c r="I13" i="33"/>
  <c r="J13" i="33"/>
  <c r="K13" i="33"/>
  <c r="I10" i="33"/>
  <c r="J10" i="33"/>
  <c r="K10" i="33"/>
  <c r="K7" i="33"/>
  <c r="I18" i="33"/>
  <c r="J18" i="33"/>
  <c r="K18" i="33"/>
  <c r="I15" i="33"/>
  <c r="J15" i="33"/>
  <c r="K15" i="33"/>
  <c r="H2" i="35"/>
  <c r="G2" i="35"/>
  <c r="F2" i="35" l="1"/>
  <c r="J2" i="35" s="1"/>
  <c r="C729" i="42" l="1"/>
  <c r="C2" i="42"/>
  <c r="C114" i="42"/>
  <c r="C129" i="42"/>
  <c r="C142" i="42"/>
  <c r="C151" i="42"/>
  <c r="C167" i="42"/>
  <c r="C386" i="42"/>
  <c r="C548" i="42"/>
  <c r="C820" i="42"/>
  <c r="C67" i="42"/>
  <c r="C157" i="42"/>
  <c r="C50" i="42"/>
  <c r="C100" i="42"/>
  <c r="C219" i="42"/>
  <c r="C547" i="42"/>
  <c r="C546" i="42"/>
  <c r="C658" i="42"/>
  <c r="C103" i="42"/>
  <c r="C174" i="42"/>
  <c r="C238" i="42"/>
  <c r="C337" i="42"/>
  <c r="C338" i="42"/>
  <c r="C368" i="42"/>
  <c r="C339" i="42"/>
  <c r="C340" i="42"/>
  <c r="C600" i="42"/>
  <c r="C299" i="42"/>
  <c r="C601" i="42"/>
  <c r="C398" i="42"/>
  <c r="C400" i="42"/>
  <c r="C604" i="42"/>
  <c r="C603" i="42"/>
  <c r="C399" i="42"/>
  <c r="C438" i="42"/>
  <c r="C752" i="42"/>
  <c r="C751" i="42"/>
  <c r="C392" i="42"/>
  <c r="C18" i="42"/>
  <c r="C90" i="42"/>
  <c r="C113" i="42"/>
  <c r="C241" i="42"/>
  <c r="C258" i="42"/>
  <c r="C402" i="42"/>
  <c r="C608" i="42"/>
  <c r="C772" i="42"/>
  <c r="C404" i="42"/>
  <c r="C315" i="42"/>
  <c r="C403" i="42"/>
  <c r="C609" i="42"/>
  <c r="C773" i="42"/>
  <c r="C610" i="42"/>
  <c r="C500" i="42"/>
  <c r="C95" i="42"/>
  <c r="C431" i="42"/>
  <c r="C54" i="42"/>
  <c r="C150" i="42"/>
  <c r="C233" i="42"/>
  <c r="C250" i="42"/>
  <c r="C326" i="42"/>
  <c r="C384" i="42"/>
  <c r="C464" i="42"/>
  <c r="C656" i="42"/>
  <c r="C359" i="42"/>
  <c r="C149" i="42"/>
  <c r="C184" i="42"/>
  <c r="C261" i="42"/>
  <c r="C124" i="42"/>
  <c r="C657" i="42"/>
  <c r="C198" i="42"/>
  <c r="C215" i="42"/>
  <c r="C343" i="42"/>
  <c r="C370" i="42"/>
  <c r="C446" i="42"/>
  <c r="C448" i="42"/>
  <c r="C622" i="42"/>
  <c r="C624" i="42"/>
  <c r="C784" i="42"/>
  <c r="C514" i="42"/>
  <c r="C625" i="42"/>
  <c r="C447" i="42"/>
  <c r="C513" i="42"/>
  <c r="C621" i="42"/>
  <c r="C785" i="42"/>
  <c r="C623" i="42"/>
  <c r="C783" i="42"/>
  <c r="C492" i="42"/>
  <c r="C576" i="42"/>
  <c r="C710" i="42"/>
  <c r="C716" i="42"/>
  <c r="C332" i="42"/>
  <c r="C711" i="42"/>
  <c r="C714" i="42"/>
  <c r="C715" i="42"/>
  <c r="C712" i="42"/>
  <c r="C713" i="42"/>
  <c r="C119" i="42"/>
  <c r="C223" i="42"/>
  <c r="C255" i="42"/>
  <c r="C270" i="42"/>
  <c r="C282" i="42"/>
  <c r="C298" i="42"/>
  <c r="C432" i="42"/>
  <c r="C434" i="42"/>
  <c r="C504" i="42"/>
  <c r="C596" i="42"/>
  <c r="C740" i="42"/>
  <c r="C742" i="42"/>
  <c r="C750" i="42"/>
  <c r="C748" i="42"/>
  <c r="C163" i="42"/>
  <c r="C224" i="42"/>
  <c r="C336" i="42"/>
  <c r="C433" i="42"/>
  <c r="C436" i="42"/>
  <c r="C32" i="42"/>
  <c r="C501" i="42"/>
  <c r="C437" i="42"/>
  <c r="C593" i="42"/>
  <c r="C187" i="42"/>
  <c r="C69" i="42"/>
  <c r="C104" i="42"/>
  <c r="C396" i="42"/>
  <c r="C502" i="42"/>
  <c r="C108" i="42"/>
  <c r="C435" i="42"/>
  <c r="C598" i="42"/>
  <c r="C397" i="42"/>
  <c r="C595" i="42"/>
  <c r="C749" i="42"/>
  <c r="C503" i="42"/>
  <c r="C599" i="42"/>
  <c r="C743" i="42"/>
  <c r="C746" i="42"/>
  <c r="C747" i="42"/>
  <c r="C597" i="42"/>
  <c r="C741" i="42"/>
  <c r="C744" i="42"/>
  <c r="C594" i="42"/>
  <c r="C745" i="42"/>
  <c r="C279" i="42"/>
  <c r="C424" i="42"/>
  <c r="C558" i="42"/>
  <c r="C670" i="42"/>
  <c r="C672" i="42"/>
  <c r="C557" i="42"/>
  <c r="C425" i="42"/>
  <c r="C669" i="42"/>
  <c r="C673" i="42"/>
  <c r="C559" i="42"/>
  <c r="C671" i="42"/>
  <c r="C349" i="42"/>
  <c r="C375" i="42"/>
  <c r="C324" i="42"/>
  <c r="C350" i="42"/>
  <c r="C797" i="42"/>
  <c r="C329" i="42"/>
  <c r="C472" i="42"/>
  <c r="C474" i="42"/>
  <c r="C556" i="42"/>
  <c r="C668" i="42"/>
  <c r="C391" i="42"/>
  <c r="C292" i="42"/>
  <c r="C473" i="42"/>
  <c r="C281" i="42"/>
  <c r="C498" i="42"/>
  <c r="C588" i="42"/>
  <c r="C587" i="42"/>
  <c r="C422" i="42"/>
  <c r="C816" i="42"/>
  <c r="C465" i="42"/>
  <c r="C196" i="42"/>
  <c r="C328" i="42"/>
  <c r="C819" i="42"/>
  <c r="C817" i="42"/>
  <c r="C818" i="42"/>
  <c r="C280" i="42"/>
  <c r="C577" i="42"/>
  <c r="C138" i="42"/>
  <c r="C406" i="42"/>
  <c r="C450" i="42"/>
  <c r="C454" i="42"/>
  <c r="C516" i="42"/>
  <c r="C628" i="42"/>
  <c r="C788" i="42"/>
  <c r="C790" i="42"/>
  <c r="C449" i="42"/>
  <c r="C452" i="42"/>
  <c r="C405" i="42"/>
  <c r="C453" i="42"/>
  <c r="C344" i="42"/>
  <c r="C371" i="42"/>
  <c r="C451" i="42"/>
  <c r="C630" i="42"/>
  <c r="C515" i="42"/>
  <c r="C627" i="42"/>
  <c r="C787" i="42"/>
  <c r="C791" i="42"/>
  <c r="C629" i="42"/>
  <c r="C789" i="42"/>
  <c r="C792" i="42"/>
  <c r="C626" i="42"/>
  <c r="C786" i="42"/>
  <c r="C793" i="42"/>
  <c r="C158" i="42"/>
  <c r="C342" i="42"/>
  <c r="C508" i="42"/>
  <c r="C510" i="42"/>
  <c r="C612" i="42"/>
  <c r="C774" i="42"/>
  <c r="C509" i="42"/>
  <c r="C316" i="42"/>
  <c r="C611" i="42"/>
  <c r="C775" i="42"/>
  <c r="C613" i="42"/>
  <c r="C776" i="42"/>
  <c r="C469" i="42"/>
  <c r="C512" i="42"/>
  <c r="C620" i="42"/>
  <c r="C782" i="42"/>
  <c r="C272" i="42"/>
  <c r="C619" i="42"/>
  <c r="C284" i="42"/>
  <c r="C618" i="42"/>
  <c r="C507" i="42"/>
  <c r="C771" i="42"/>
  <c r="C607" i="42"/>
  <c r="C770" i="42"/>
  <c r="C756" i="42"/>
  <c r="C755" i="42"/>
  <c r="C753" i="42"/>
  <c r="C757" i="42"/>
  <c r="C754" i="42"/>
  <c r="C666" i="42"/>
  <c r="C22" i="42"/>
  <c r="C71" i="42"/>
  <c r="C162" i="42"/>
  <c r="C190" i="42"/>
  <c r="C209" i="42"/>
  <c r="C210" i="42"/>
  <c r="C234" i="42"/>
  <c r="C310" i="42"/>
  <c r="C426" i="42"/>
  <c r="C560" i="42"/>
  <c r="C208" i="42"/>
  <c r="C25" i="42"/>
  <c r="C427" i="42"/>
  <c r="C475" i="42"/>
  <c r="C561" i="42"/>
  <c r="C152" i="42"/>
  <c r="C168" i="42"/>
  <c r="C251" i="42"/>
  <c r="C309" i="42"/>
  <c r="C97" i="42"/>
  <c r="C476" i="42"/>
  <c r="C268" i="42"/>
  <c r="C477" i="42"/>
  <c r="C563" i="42"/>
  <c r="C675" i="42"/>
  <c r="C562" i="42"/>
  <c r="C674" i="42"/>
  <c r="C590" i="42"/>
  <c r="C592" i="42"/>
  <c r="C732" i="42"/>
  <c r="C734" i="42"/>
  <c r="C736" i="42"/>
  <c r="C589" i="42"/>
  <c r="C395" i="42"/>
  <c r="C499" i="42"/>
  <c r="C739" i="42"/>
  <c r="C733" i="42"/>
  <c r="C730" i="42"/>
  <c r="C737" i="42"/>
  <c r="C731" i="42"/>
  <c r="C591" i="42"/>
  <c r="C735" i="42"/>
  <c r="C738" i="42"/>
  <c r="C185" i="42"/>
  <c r="C360" i="42"/>
  <c r="C466" i="42"/>
  <c r="C660" i="42"/>
  <c r="C662" i="42"/>
  <c r="C830" i="42"/>
  <c r="C836" i="42"/>
  <c r="C828" i="42"/>
  <c r="C832" i="42"/>
  <c r="C291" i="42"/>
  <c r="C468" i="42"/>
  <c r="C664" i="42"/>
  <c r="C213" i="42"/>
  <c r="C387" i="42"/>
  <c r="C467" i="42"/>
  <c r="C659" i="42"/>
  <c r="C822" i="42"/>
  <c r="C835" i="42"/>
  <c r="C838" i="42"/>
  <c r="C829" i="42"/>
  <c r="C663" i="42"/>
  <c r="C823" i="42"/>
  <c r="C826" i="42"/>
  <c r="C839" i="42"/>
  <c r="C842" i="42"/>
  <c r="C833" i="42"/>
  <c r="C827" i="42"/>
  <c r="C843" i="42"/>
  <c r="C549" i="42"/>
  <c r="C661" i="42"/>
  <c r="C821" i="42"/>
  <c r="C824" i="42"/>
  <c r="C837" i="42"/>
  <c r="C840" i="42"/>
  <c r="C831" i="42"/>
  <c r="C834" i="42"/>
  <c r="C825" i="42"/>
  <c r="C841" i="42"/>
  <c r="C154" i="42"/>
  <c r="C222" i="42"/>
  <c r="C231" i="42"/>
  <c r="C254" i="42"/>
  <c r="C313" i="42"/>
  <c r="C334" i="42"/>
  <c r="C335" i="42"/>
  <c r="C366" i="42"/>
  <c r="C394" i="42"/>
  <c r="C580" i="42"/>
  <c r="C718" i="42"/>
  <c r="C192" i="42"/>
  <c r="C237" i="42"/>
  <c r="C333" i="42"/>
  <c r="C582" i="42"/>
  <c r="C72" i="42"/>
  <c r="C296" i="42"/>
  <c r="C367" i="42"/>
  <c r="C493" i="42"/>
  <c r="C584" i="42"/>
  <c r="C579" i="42"/>
  <c r="C717" i="42"/>
  <c r="C583" i="42"/>
  <c r="C581" i="42"/>
  <c r="C578" i="42"/>
  <c r="C719" i="42"/>
  <c r="C193" i="42"/>
  <c r="C263" i="42"/>
  <c r="C780" i="42"/>
  <c r="C617" i="42"/>
  <c r="C614" i="42"/>
  <c r="C616" i="42"/>
  <c r="C781" i="42"/>
  <c r="C615" i="42"/>
  <c r="C778" i="42"/>
  <c r="C779" i="42"/>
  <c r="C511" i="42"/>
  <c r="C777" i="42"/>
  <c r="C478" i="42"/>
  <c r="C480" i="42"/>
  <c r="C564" i="42"/>
  <c r="C676" i="42"/>
  <c r="C678" i="42"/>
  <c r="C293" i="42"/>
  <c r="C479" i="42"/>
  <c r="C428" i="42"/>
  <c r="C566" i="42"/>
  <c r="C567" i="42"/>
  <c r="C565" i="42"/>
  <c r="C677" i="42"/>
  <c r="C137" i="42"/>
  <c r="C153" i="42"/>
  <c r="C290" i="42"/>
  <c r="C327" i="42"/>
  <c r="C109" i="42"/>
  <c r="C385" i="42"/>
  <c r="C308" i="42"/>
  <c r="C277" i="42"/>
  <c r="C545" i="42"/>
  <c r="C118" i="42"/>
  <c r="C182" i="42"/>
  <c r="C183" i="42"/>
  <c r="C194" i="42"/>
  <c r="C226" i="42"/>
  <c r="C265" i="42"/>
  <c r="C266" i="42"/>
  <c r="C287" i="42"/>
  <c r="C302" i="42"/>
  <c r="C303" i="42"/>
  <c r="C353" i="42"/>
  <c r="C376" i="42"/>
  <c r="C378" i="42"/>
  <c r="C414" i="42"/>
  <c r="C416" i="42"/>
  <c r="C458" i="42"/>
  <c r="C526" i="42"/>
  <c r="C528" i="42"/>
  <c r="C532" i="42"/>
  <c r="C636" i="42"/>
  <c r="C638" i="42"/>
  <c r="C640" i="42"/>
  <c r="C644" i="42"/>
  <c r="C798" i="42"/>
  <c r="C800" i="42"/>
  <c r="C144" i="42"/>
  <c r="C176" i="42"/>
  <c r="C189" i="42"/>
  <c r="C243" i="42"/>
  <c r="C259" i="42"/>
  <c r="C275" i="42"/>
  <c r="C288" i="42"/>
  <c r="C635" i="42"/>
  <c r="C525" i="42"/>
  <c r="C164" i="42"/>
  <c r="C276" i="42"/>
  <c r="C379" i="42"/>
  <c r="C459" i="42"/>
  <c r="C536" i="42"/>
  <c r="C529" i="42"/>
  <c r="C165" i="42"/>
  <c r="C181" i="42"/>
  <c r="C200" i="42"/>
  <c r="C216" i="42"/>
  <c r="C267" i="42"/>
  <c r="C325" i="42"/>
  <c r="C415" i="42"/>
  <c r="C537" i="42"/>
  <c r="C33" i="42"/>
  <c r="C351" i="42"/>
  <c r="C377" i="42"/>
  <c r="C412" i="42"/>
  <c r="C457" i="42"/>
  <c r="C460" i="42"/>
  <c r="C20" i="42"/>
  <c r="C48" i="42"/>
  <c r="C84" i="42"/>
  <c r="C188" i="42"/>
  <c r="C534" i="42"/>
  <c r="C352" i="42"/>
  <c r="C413" i="42"/>
  <c r="C531" i="42"/>
  <c r="C643" i="42"/>
  <c r="C637" i="42"/>
  <c r="C535" i="42"/>
  <c r="C634" i="42"/>
  <c r="C641" i="42"/>
  <c r="C801" i="42"/>
  <c r="C533" i="42"/>
  <c r="C645" i="42"/>
  <c r="C527" i="42"/>
  <c r="C530" i="42"/>
  <c r="C639" i="42"/>
  <c r="C642" i="42"/>
  <c r="C799" i="42"/>
  <c r="C802" i="42"/>
  <c r="C199" i="42"/>
  <c r="C225" i="42"/>
  <c r="C274" i="42"/>
  <c r="C286" i="42"/>
  <c r="C318" i="42"/>
  <c r="C319" i="42"/>
  <c r="C321" i="42"/>
  <c r="C322" i="42"/>
  <c r="C374" i="42"/>
  <c r="C456" i="42"/>
  <c r="C524" i="42"/>
  <c r="C301" i="42"/>
  <c r="C320" i="42"/>
  <c r="C323" i="42"/>
  <c r="C521" i="42"/>
  <c r="C411" i="42"/>
  <c r="C522" i="42"/>
  <c r="C203" i="42"/>
  <c r="C523" i="42"/>
  <c r="C520" i="42"/>
  <c r="C135" i="42"/>
  <c r="C170" i="42"/>
  <c r="C214" i="42"/>
  <c r="C246" i="42"/>
  <c r="C271" i="42"/>
  <c r="C314" i="42"/>
  <c r="C606" i="42"/>
  <c r="C401" i="42"/>
  <c r="C341" i="42"/>
  <c r="C605" i="42"/>
  <c r="C297" i="42"/>
  <c r="C496" i="42"/>
  <c r="C720" i="42"/>
  <c r="C724" i="42"/>
  <c r="C726" i="42"/>
  <c r="C497" i="42"/>
  <c r="C585" i="42"/>
  <c r="C494" i="42"/>
  <c r="C586" i="42"/>
  <c r="C495" i="42"/>
  <c r="C723" i="42"/>
  <c r="C727" i="42"/>
  <c r="C721" i="42"/>
  <c r="C725" i="42"/>
  <c r="C728" i="42"/>
  <c r="C722" i="42"/>
  <c r="C202" i="42"/>
  <c r="C247" i="42"/>
  <c r="C345" i="42"/>
  <c r="C346" i="42"/>
  <c r="C408" i="42"/>
  <c r="C317" i="42"/>
  <c r="C407" i="42"/>
  <c r="C455" i="42"/>
  <c r="C372" i="42"/>
  <c r="C632" i="42"/>
  <c r="C264" i="42"/>
  <c r="C347" i="42"/>
  <c r="C120" i="42"/>
  <c r="C348" i="42"/>
  <c r="C631" i="42"/>
  <c r="C794" i="42"/>
  <c r="C517" i="42"/>
  <c r="C111" i="42"/>
  <c r="C186" i="42"/>
  <c r="C191" i="42"/>
  <c r="C230" i="42"/>
  <c r="C262" i="42"/>
  <c r="C294" i="42"/>
  <c r="C295" i="42"/>
  <c r="C311" i="42"/>
  <c r="C330" i="42"/>
  <c r="C430" i="42"/>
  <c r="C482" i="42"/>
  <c r="C486" i="42"/>
  <c r="C488" i="42"/>
  <c r="C572" i="42"/>
  <c r="C574" i="42"/>
  <c r="C684" i="42"/>
  <c r="C686" i="42"/>
  <c r="C688" i="42"/>
  <c r="C692" i="42"/>
  <c r="C694" i="42"/>
  <c r="C700" i="42"/>
  <c r="C702" i="42"/>
  <c r="C704" i="42"/>
  <c r="C708" i="42"/>
  <c r="C74" i="42"/>
  <c r="C92" i="42"/>
  <c r="C112" i="42"/>
  <c r="C173" i="42"/>
  <c r="C211" i="42"/>
  <c r="C221" i="42"/>
  <c r="C253" i="42"/>
  <c r="C269" i="42"/>
  <c r="C487" i="42"/>
  <c r="C571" i="42"/>
  <c r="C481" i="42"/>
  <c r="C484" i="42"/>
  <c r="C491" i="42"/>
  <c r="C82" i="42"/>
  <c r="C116" i="42"/>
  <c r="C228" i="42"/>
  <c r="C363" i="42"/>
  <c r="C568" i="42"/>
  <c r="C485" i="42"/>
  <c r="C197" i="42"/>
  <c r="C229" i="42"/>
  <c r="C235" i="42"/>
  <c r="C245" i="42"/>
  <c r="C312" i="42"/>
  <c r="C331" i="42"/>
  <c r="C569" i="42"/>
  <c r="C26" i="42"/>
  <c r="C364" i="42"/>
  <c r="C393" i="42"/>
  <c r="C489" i="42"/>
  <c r="C573" i="42"/>
  <c r="C34" i="42"/>
  <c r="C220" i="42"/>
  <c r="C236" i="42"/>
  <c r="C252" i="42"/>
  <c r="C483" i="42"/>
  <c r="C570" i="42"/>
  <c r="C365" i="42"/>
  <c r="C429" i="42"/>
  <c r="C490" i="42"/>
  <c r="C691" i="42"/>
  <c r="C707" i="42"/>
  <c r="C685" i="42"/>
  <c r="C701" i="42"/>
  <c r="C679" i="42"/>
  <c r="C682" i="42"/>
  <c r="C695" i="42"/>
  <c r="C698" i="42"/>
  <c r="C689" i="42"/>
  <c r="C705" i="42"/>
  <c r="C683" i="42"/>
  <c r="C699" i="42"/>
  <c r="C680" i="42"/>
  <c r="C693" i="42"/>
  <c r="C696" i="42"/>
  <c r="C709" i="42"/>
  <c r="C575" i="42"/>
  <c r="C687" i="42"/>
  <c r="C690" i="42"/>
  <c r="C703" i="42"/>
  <c r="C706" i="42"/>
  <c r="C681" i="42"/>
  <c r="C697" i="42"/>
  <c r="C55" i="42"/>
  <c r="C102" i="42"/>
  <c r="C121" i="42"/>
  <c r="C126" i="42"/>
  <c r="C127" i="42"/>
  <c r="C161" i="42"/>
  <c r="C169" i="42"/>
  <c r="C175" i="42"/>
  <c r="C178" i="42"/>
  <c r="C239" i="42"/>
  <c r="C257" i="42"/>
  <c r="C13" i="42"/>
  <c r="C10" i="42"/>
  <c r="C35" i="42"/>
  <c r="C56" i="42"/>
  <c r="C63" i="42"/>
  <c r="C81" i="42"/>
  <c r="C125" i="42"/>
  <c r="C147" i="42"/>
  <c r="C160" i="42"/>
  <c r="C240" i="42"/>
  <c r="C4" i="42"/>
  <c r="C28" i="42"/>
  <c r="C14" i="42"/>
  <c r="C29" i="42"/>
  <c r="C64" i="42"/>
  <c r="C106" i="42"/>
  <c r="C212" i="42"/>
  <c r="C8" i="42"/>
  <c r="C37" i="42"/>
  <c r="C40" i="42"/>
  <c r="C47" i="42"/>
  <c r="C58" i="42"/>
  <c r="C117" i="42"/>
  <c r="C136" i="42"/>
  <c r="C171" i="42"/>
  <c r="C283" i="42"/>
  <c r="C12" i="42"/>
  <c r="C444" i="42"/>
  <c r="C45" i="42"/>
  <c r="C52" i="42"/>
  <c r="C80" i="42"/>
  <c r="C91" i="42"/>
  <c r="C445" i="42"/>
  <c r="C39" i="42"/>
  <c r="C122" i="42"/>
  <c r="C206" i="42"/>
  <c r="C217" i="42"/>
  <c r="C249" i="42"/>
  <c r="C289" i="42"/>
  <c r="C305" i="42"/>
  <c r="C418" i="42"/>
  <c r="C462" i="42"/>
  <c r="C53" i="42"/>
  <c r="C60" i="42"/>
  <c r="C205" i="42"/>
  <c r="C227" i="42"/>
  <c r="C304" i="42"/>
  <c r="C98" i="42"/>
  <c r="C46" i="42"/>
  <c r="C417" i="42"/>
  <c r="C420" i="42"/>
  <c r="C75" i="42"/>
  <c r="C89" i="42"/>
  <c r="C123" i="42"/>
  <c r="C248" i="42"/>
  <c r="C76" i="42"/>
  <c r="C354" i="42"/>
  <c r="C380" i="42"/>
  <c r="C204" i="42"/>
  <c r="C419" i="42"/>
  <c r="C538" i="42"/>
  <c r="C461" i="42"/>
  <c r="C803" i="42"/>
  <c r="C86" i="42"/>
  <c r="C207" i="42"/>
  <c r="C278" i="42"/>
  <c r="C362" i="42"/>
  <c r="C390" i="42"/>
  <c r="C470" i="42"/>
  <c r="C85" i="42"/>
  <c r="C423" i="42"/>
  <c r="C471" i="42"/>
  <c r="C667" i="42"/>
  <c r="C389" i="42"/>
  <c r="C846" i="42"/>
  <c r="C848" i="42"/>
  <c r="C844" i="42"/>
  <c r="C553" i="42"/>
  <c r="C388" i="42"/>
  <c r="C550" i="42"/>
  <c r="C554" i="42"/>
  <c r="C555" i="42"/>
  <c r="C361" i="42"/>
  <c r="C552" i="42"/>
  <c r="C845" i="42"/>
  <c r="C551" i="42"/>
  <c r="C849" i="42"/>
  <c r="C847" i="42"/>
  <c r="C665" i="42"/>
  <c r="C440" i="42"/>
  <c r="C442" i="42"/>
  <c r="C758" i="42"/>
  <c r="C764" i="42"/>
  <c r="C766" i="42"/>
  <c r="C768" i="42"/>
  <c r="C256" i="42"/>
  <c r="C439" i="42"/>
  <c r="C369" i="42"/>
  <c r="C443" i="42"/>
  <c r="C505" i="42"/>
  <c r="C441" i="42"/>
  <c r="C300" i="42"/>
  <c r="C506" i="42"/>
  <c r="C765" i="42"/>
  <c r="C602" i="42"/>
  <c r="C759" i="42"/>
  <c r="C762" i="42"/>
  <c r="C769" i="42"/>
  <c r="C763" i="42"/>
  <c r="C760" i="42"/>
  <c r="C767" i="42"/>
  <c r="C761" i="42"/>
  <c r="C540" i="42"/>
  <c r="C646" i="42"/>
  <c r="C804" i="42"/>
  <c r="C539" i="42"/>
  <c r="C356" i="42"/>
  <c r="C541" i="42"/>
  <c r="C355" i="42"/>
  <c r="C647" i="42"/>
  <c r="C7" i="42"/>
  <c r="C110" i="42"/>
  <c r="C130" i="42"/>
  <c r="C134" i="42"/>
  <c r="C143" i="42"/>
  <c r="C146" i="42"/>
  <c r="C166" i="42"/>
  <c r="C242" i="42"/>
  <c r="C273" i="42"/>
  <c r="C410" i="42"/>
  <c r="C796" i="42"/>
  <c r="C17" i="42"/>
  <c r="C88" i="42"/>
  <c r="C115" i="42"/>
  <c r="C128" i="42"/>
  <c r="C179" i="42"/>
  <c r="C195" i="42"/>
  <c r="C285" i="42"/>
  <c r="C16" i="42"/>
  <c r="C21" i="42"/>
  <c r="C78" i="42"/>
  <c r="C99" i="42"/>
  <c r="C36" i="42"/>
  <c r="C57" i="42"/>
  <c r="C68" i="42"/>
  <c r="C96" i="42"/>
  <c r="C180" i="42"/>
  <c r="C518" i="42"/>
  <c r="C373" i="42"/>
  <c r="C65" i="42"/>
  <c r="C83" i="42"/>
  <c r="C107" i="42"/>
  <c r="C139" i="42"/>
  <c r="C155" i="42"/>
  <c r="C232" i="42"/>
  <c r="C633" i="42"/>
  <c r="C30" i="42"/>
  <c r="C94" i="42"/>
  <c r="C101" i="42"/>
  <c r="C409" i="42"/>
  <c r="C59" i="42"/>
  <c r="C66" i="42"/>
  <c r="C73" i="42"/>
  <c r="C140" i="42"/>
  <c r="C156" i="42"/>
  <c r="C172" i="42"/>
  <c r="C519" i="42"/>
  <c r="C795" i="42"/>
  <c r="C15" i="42"/>
  <c r="C23" i="42"/>
  <c r="C38" i="42"/>
  <c r="C70" i="42"/>
  <c r="C79" i="42"/>
  <c r="C87" i="42"/>
  <c r="C105" i="42"/>
  <c r="C145" i="42"/>
  <c r="C159" i="42"/>
  <c r="C177" i="42"/>
  <c r="C201" i="42"/>
  <c r="C218" i="42"/>
  <c r="C306" i="42"/>
  <c r="C358" i="42"/>
  <c r="C382" i="42"/>
  <c r="C542" i="42"/>
  <c r="C544" i="42"/>
  <c r="C652" i="42"/>
  <c r="C654" i="42"/>
  <c r="C806" i="42"/>
  <c r="C812" i="42"/>
  <c r="C814" i="42"/>
  <c r="C3" i="42"/>
  <c r="C24" i="42"/>
  <c r="C42" i="42"/>
  <c r="C49" i="42"/>
  <c r="C131" i="42"/>
  <c r="C141" i="42"/>
  <c r="C307" i="42"/>
  <c r="C27" i="42"/>
  <c r="C31" i="42"/>
  <c r="C11" i="42"/>
  <c r="C43" i="42"/>
  <c r="C61" i="42"/>
  <c r="C93" i="42"/>
  <c r="C132" i="42"/>
  <c r="C148" i="42"/>
  <c r="C244" i="42"/>
  <c r="C260" i="42"/>
  <c r="C357" i="42"/>
  <c r="C421" i="42"/>
  <c r="C51" i="42"/>
  <c r="C133" i="42"/>
  <c r="C383" i="42"/>
  <c r="C463" i="42"/>
  <c r="C651" i="42"/>
  <c r="C5" i="42"/>
  <c r="C19" i="42"/>
  <c r="C44" i="42"/>
  <c r="C62" i="42"/>
  <c r="C9" i="42"/>
  <c r="C41" i="42"/>
  <c r="C77" i="42"/>
  <c r="C648" i="42"/>
  <c r="C6" i="42"/>
  <c r="C381" i="42"/>
  <c r="C653" i="42"/>
  <c r="C813" i="42"/>
  <c r="C650" i="42"/>
  <c r="C807" i="42"/>
  <c r="C810" i="42"/>
  <c r="C811" i="42"/>
  <c r="C805" i="42"/>
  <c r="C808" i="42"/>
  <c r="C543" i="42"/>
  <c r="C655" i="42"/>
  <c r="C815" i="42"/>
  <c r="C649" i="42"/>
  <c r="C809" i="42"/>
  <c r="C531" i="33"/>
  <c r="C514" i="33"/>
  <c r="C556" i="33"/>
  <c r="C70" i="33"/>
  <c r="C67" i="33"/>
  <c r="C561" i="33"/>
  <c r="C541" i="33"/>
  <c r="C486" i="33"/>
  <c r="C517" i="33"/>
  <c r="C4" i="33"/>
  <c r="C2" i="33"/>
  <c r="C567" i="33"/>
  <c r="C562" i="33"/>
  <c r="C554" i="33"/>
  <c r="C63" i="33"/>
  <c r="C65" i="33"/>
  <c r="C64" i="33"/>
  <c r="C198" i="33"/>
  <c r="C481" i="33"/>
  <c r="C66" i="33"/>
  <c r="C529" i="33"/>
  <c r="C69" i="33"/>
  <c r="C167" i="33"/>
  <c r="C485" i="33"/>
  <c r="C68" i="33"/>
  <c r="C524" i="33"/>
  <c r="C495" i="33"/>
  <c r="C580" i="33"/>
  <c r="C587" i="33"/>
  <c r="C591" i="33"/>
  <c r="C73" i="33"/>
  <c r="C72" i="33"/>
  <c r="C71" i="33"/>
  <c r="C74" i="33"/>
  <c r="C601" i="33"/>
  <c r="C574" i="33"/>
  <c r="C838" i="33"/>
  <c r="C840" i="33"/>
  <c r="C734" i="33"/>
  <c r="C742" i="33"/>
  <c r="C748" i="33"/>
  <c r="C739" i="33"/>
  <c r="C584" i="33"/>
  <c r="C735" i="33"/>
  <c r="C80" i="33"/>
  <c r="C573" i="33"/>
  <c r="C563" i="33"/>
  <c r="C566" i="33"/>
  <c r="C565" i="33"/>
  <c r="C564" i="33"/>
  <c r="C558" i="33"/>
  <c r="C576" i="33"/>
  <c r="C572" i="33"/>
  <c r="C582" i="33"/>
  <c r="C586" i="33"/>
  <c r="C560" i="33"/>
  <c r="C588" i="33"/>
  <c r="C590" i="33"/>
  <c r="C595" i="33"/>
  <c r="C593" i="33"/>
  <c r="C589" i="33"/>
  <c r="C585" i="33"/>
  <c r="C569" i="33"/>
  <c r="C570" i="33"/>
  <c r="C571" i="33"/>
  <c r="C575" i="33"/>
  <c r="C559" i="33"/>
  <c r="C592" i="33"/>
  <c r="C578" i="33"/>
  <c r="C577" i="33"/>
  <c r="C594" i="33"/>
  <c r="C568" i="33"/>
  <c r="C583" i="33"/>
  <c r="C555" i="33"/>
  <c r="C579" i="33"/>
  <c r="C180" i="33"/>
  <c r="C536" i="33"/>
  <c r="C549" i="33"/>
  <c r="C551" i="33"/>
  <c r="C535" i="33"/>
  <c r="C502" i="33"/>
  <c r="C527" i="33"/>
  <c r="C526" i="33"/>
  <c r="C539" i="33"/>
  <c r="C513" i="33"/>
  <c r="C508" i="33"/>
  <c r="C492" i="33"/>
  <c r="C738" i="33"/>
  <c r="C740" i="33"/>
  <c r="C544" i="33"/>
  <c r="C518" i="33"/>
  <c r="C550" i="33"/>
  <c r="C483" i="33"/>
  <c r="C482" i="33"/>
  <c r="C530" i="33"/>
  <c r="C506" i="33"/>
  <c r="C522" i="33"/>
  <c r="C553" i="33"/>
  <c r="C516" i="33"/>
  <c r="C532" i="33"/>
  <c r="C733" i="33"/>
  <c r="C743" i="33"/>
  <c r="C744" i="33"/>
  <c r="C547" i="33"/>
  <c r="C749" i="33"/>
  <c r="C497" i="33"/>
  <c r="C493" i="33"/>
  <c r="C504" i="33"/>
  <c r="C520" i="33"/>
  <c r="C542" i="33"/>
  <c r="C510" i="33"/>
  <c r="C552" i="33"/>
  <c r="C484" i="33"/>
  <c r="C500" i="33"/>
  <c r="C512" i="33"/>
  <c r="C737" i="33"/>
  <c r="C736" i="33"/>
  <c r="C509" i="33"/>
  <c r="C525" i="33"/>
  <c r="C496" i="33"/>
  <c r="C498" i="33"/>
  <c r="C503" i="33"/>
  <c r="C501" i="33"/>
  <c r="C543" i="33"/>
  <c r="C511" i="33"/>
  <c r="C537" i="33"/>
  <c r="C521" i="33"/>
  <c r="C745" i="33"/>
  <c r="C499" i="33"/>
  <c r="C515" i="33"/>
  <c r="C546" i="33"/>
  <c r="C488" i="33"/>
  <c r="C491" i="33"/>
  <c r="C490" i="33"/>
  <c r="C494" i="33"/>
  <c r="C534" i="33"/>
  <c r="C505" i="33"/>
  <c r="C489" i="33"/>
  <c r="C747" i="33"/>
  <c r="C741" i="33"/>
  <c r="C528" i="33"/>
  <c r="C548" i="33"/>
  <c r="C487" i="33"/>
  <c r="C533" i="33"/>
  <c r="C523" i="33"/>
  <c r="C538" i="33"/>
  <c r="C507" i="33"/>
  <c r="C545" i="33"/>
  <c r="C540" i="33"/>
  <c r="C746" i="33"/>
  <c r="C172" i="33"/>
  <c r="C175" i="33"/>
  <c r="C169" i="33"/>
  <c r="C179" i="33"/>
  <c r="C195" i="33"/>
  <c r="C171" i="33"/>
  <c r="C557" i="33"/>
  <c r="C177" i="33"/>
  <c r="C173" i="33"/>
  <c r="C170" i="33"/>
  <c r="C176" i="33"/>
  <c r="C174" i="33"/>
  <c r="C166" i="33"/>
  <c r="C168" i="33"/>
  <c r="C581" i="33"/>
  <c r="C193" i="33"/>
  <c r="C79" i="33"/>
  <c r="C165" i="33"/>
  <c r="C194" i="33"/>
  <c r="C192" i="33"/>
  <c r="C600" i="33"/>
  <c r="C598" i="33"/>
  <c r="C839" i="33"/>
  <c r="C77" i="33"/>
  <c r="C599" i="33"/>
  <c r="C76" i="33"/>
  <c r="C597" i="33"/>
  <c r="C197" i="33"/>
  <c r="C596" i="33"/>
  <c r="C75" i="33"/>
  <c r="C196" i="33"/>
  <c r="C78" i="33"/>
  <c r="C519" i="33"/>
  <c r="C178" i="33"/>
  <c r="C704" i="33"/>
  <c r="C702" i="33"/>
  <c r="C708" i="33"/>
  <c r="C703" i="33"/>
  <c r="C706" i="33"/>
  <c r="C705" i="33"/>
  <c r="C707" i="33"/>
  <c r="C709" i="33"/>
  <c r="C701" i="33"/>
  <c r="C928" i="33"/>
  <c r="C918" i="33"/>
  <c r="C936" i="33"/>
  <c r="C926" i="33"/>
  <c r="C934" i="33"/>
  <c r="C920" i="33"/>
  <c r="C924" i="33"/>
  <c r="C930" i="33"/>
  <c r="C931" i="33"/>
  <c r="C940" i="33"/>
  <c r="C932" i="33"/>
  <c r="C929" i="33"/>
  <c r="C939" i="33"/>
  <c r="C921" i="33"/>
  <c r="C935" i="33"/>
  <c r="C916" i="33"/>
  <c r="C917" i="33"/>
  <c r="C937" i="33"/>
  <c r="C923" i="33"/>
  <c r="C938" i="33"/>
  <c r="C927" i="33"/>
  <c r="C933" i="33"/>
  <c r="C919" i="33"/>
  <c r="C922" i="33"/>
  <c r="C925" i="33"/>
  <c r="C941" i="33"/>
  <c r="C117" i="33"/>
  <c r="C116" i="33"/>
  <c r="C113" i="33"/>
  <c r="C112" i="33"/>
  <c r="C115" i="33"/>
  <c r="C109" i="33"/>
  <c r="C114" i="33"/>
  <c r="C110" i="33"/>
  <c r="C118" i="33"/>
  <c r="C111" i="33"/>
  <c r="C104" i="33"/>
  <c r="C107" i="33"/>
  <c r="C105" i="33"/>
  <c r="C108" i="33"/>
  <c r="C106" i="33"/>
  <c r="C846" i="33"/>
  <c r="C854" i="33"/>
  <c r="C848" i="33"/>
  <c r="C856" i="33"/>
  <c r="C853" i="33"/>
  <c r="C849" i="33"/>
  <c r="C844" i="33"/>
  <c r="C851" i="33"/>
  <c r="C847" i="33"/>
  <c r="C857" i="33"/>
  <c r="C843" i="33"/>
  <c r="C852" i="33"/>
  <c r="C859" i="33"/>
  <c r="C841" i="33"/>
  <c r="C842" i="33"/>
  <c r="C855" i="33"/>
  <c r="C858" i="33"/>
  <c r="C850" i="33"/>
  <c r="C845" i="33"/>
  <c r="C910" i="33"/>
  <c r="C904" i="33"/>
  <c r="C912" i="33"/>
  <c r="C902" i="33"/>
  <c r="C913" i="33"/>
  <c r="C908" i="33"/>
  <c r="C900" i="33"/>
  <c r="C915" i="33"/>
  <c r="C911" i="33"/>
  <c r="C907" i="33"/>
  <c r="C901" i="33"/>
  <c r="C905" i="33"/>
  <c r="C906" i="33"/>
  <c r="C914" i="33"/>
  <c r="C903" i="33"/>
  <c r="C909" i="33"/>
  <c r="C187" i="33"/>
  <c r="C184" i="33"/>
  <c r="C181" i="33"/>
  <c r="C189" i="33"/>
  <c r="C185" i="33"/>
  <c r="C188" i="33"/>
  <c r="C190" i="33"/>
  <c r="C183" i="33"/>
  <c r="C191" i="33"/>
  <c r="C182" i="33"/>
  <c r="C186" i="33"/>
  <c r="C312" i="33"/>
  <c r="C336" i="33"/>
  <c r="C309" i="33"/>
  <c r="C330" i="33"/>
  <c r="C333" i="33"/>
  <c r="C353" i="33"/>
  <c r="C320" i="33"/>
  <c r="C313" i="33"/>
  <c r="C324" i="33"/>
  <c r="C344" i="33"/>
  <c r="C341" i="33"/>
  <c r="C354" i="33"/>
  <c r="C338" i="33"/>
  <c r="C348" i="33"/>
  <c r="C308" i="33"/>
  <c r="C329" i="33"/>
  <c r="C332" i="33"/>
  <c r="C345" i="33"/>
  <c r="C352" i="33"/>
  <c r="C325" i="33"/>
  <c r="C334" i="33"/>
  <c r="C318" i="33"/>
  <c r="C349" i="33"/>
  <c r="C335" i="33"/>
  <c r="C340" i="33"/>
  <c r="C337" i="33"/>
  <c r="C346" i="33"/>
  <c r="C350" i="33"/>
  <c r="C315" i="33"/>
  <c r="C355" i="33"/>
  <c r="C307" i="33"/>
  <c r="C321" i="33"/>
  <c r="C331" i="33"/>
  <c r="C326" i="33"/>
  <c r="C343" i="33"/>
  <c r="C322" i="33"/>
  <c r="C317" i="33"/>
  <c r="C328" i="33"/>
  <c r="C347" i="33"/>
  <c r="C319" i="33"/>
  <c r="C310" i="33"/>
  <c r="C314" i="33"/>
  <c r="C339" i="33"/>
  <c r="C316" i="33"/>
  <c r="C306" i="33"/>
  <c r="C327" i="33"/>
  <c r="C351" i="33"/>
  <c r="C311" i="33"/>
  <c r="C342" i="33"/>
  <c r="C323" i="33"/>
  <c r="C369" i="33"/>
  <c r="C372" i="33"/>
  <c r="C386" i="33"/>
  <c r="C356" i="33"/>
  <c r="C360" i="33"/>
  <c r="C384" i="33"/>
  <c r="C401" i="33"/>
  <c r="C404" i="33"/>
  <c r="C370" i="33"/>
  <c r="C377" i="33"/>
  <c r="C364" i="33"/>
  <c r="C412" i="33"/>
  <c r="C361" i="33"/>
  <c r="C368" i="33"/>
  <c r="C385" i="33"/>
  <c r="C388" i="33"/>
  <c r="C402" i="33"/>
  <c r="C409" i="33"/>
  <c r="C392" i="33"/>
  <c r="C396" i="33"/>
  <c r="C410" i="33"/>
  <c r="C406" i="33"/>
  <c r="C366" i="33"/>
  <c r="C411" i="33"/>
  <c r="C381" i="33"/>
  <c r="C358" i="33"/>
  <c r="C408" i="33"/>
  <c r="C376" i="33"/>
  <c r="C379" i="33"/>
  <c r="C378" i="33"/>
  <c r="C362" i="33"/>
  <c r="C398" i="33"/>
  <c r="C375" i="33"/>
  <c r="C363" i="33"/>
  <c r="C382" i="33"/>
  <c r="C359" i="33"/>
  <c r="C394" i="33"/>
  <c r="C395" i="33"/>
  <c r="C391" i="33"/>
  <c r="C371" i="33"/>
  <c r="C365" i="33"/>
  <c r="C393" i="33"/>
  <c r="C380" i="33"/>
  <c r="C367" i="33"/>
  <c r="C390" i="33"/>
  <c r="C373" i="33"/>
  <c r="C397" i="33"/>
  <c r="C374" i="33"/>
  <c r="C403" i="33"/>
  <c r="C399" i="33"/>
  <c r="C405" i="33"/>
  <c r="C357" i="33"/>
  <c r="C383" i="33"/>
  <c r="C407" i="33"/>
  <c r="C387" i="33"/>
  <c r="C400" i="33"/>
  <c r="C389" i="33"/>
  <c r="C942" i="33"/>
  <c r="C944" i="33"/>
  <c r="C945" i="33"/>
  <c r="C947" i="33"/>
  <c r="C948" i="33"/>
  <c r="C943" i="33"/>
  <c r="C946" i="33"/>
  <c r="C468" i="33"/>
  <c r="C465" i="33"/>
  <c r="C476" i="33"/>
  <c r="C473" i="33"/>
  <c r="C466" i="33"/>
  <c r="C472" i="33"/>
  <c r="C478" i="33"/>
  <c r="C475" i="33"/>
  <c r="C469" i="33"/>
  <c r="C470" i="33"/>
  <c r="C474" i="33"/>
  <c r="C479" i="33"/>
  <c r="C471" i="33"/>
  <c r="C477" i="33"/>
  <c r="C480" i="33"/>
  <c r="C467" i="33"/>
  <c r="C718" i="33"/>
  <c r="C726" i="33"/>
  <c r="C720" i="33"/>
  <c r="C728" i="33"/>
  <c r="C727" i="33"/>
  <c r="C722" i="33"/>
  <c r="C725" i="33"/>
  <c r="C730" i="33"/>
  <c r="C719" i="33"/>
  <c r="C729" i="33"/>
  <c r="C724" i="33"/>
  <c r="C721" i="33"/>
  <c r="C732" i="33"/>
  <c r="C723" i="33"/>
  <c r="C716" i="33"/>
  <c r="C731" i="33"/>
  <c r="C717" i="33"/>
  <c r="C48" i="33"/>
  <c r="C19" i="33"/>
  <c r="C16" i="33"/>
  <c r="C35" i="33"/>
  <c r="C32" i="33"/>
  <c r="C51" i="33"/>
  <c r="C44" i="33"/>
  <c r="C28" i="33"/>
  <c r="C40" i="33"/>
  <c r="C24" i="33"/>
  <c r="C57" i="33"/>
  <c r="C36" i="33"/>
  <c r="C20" i="33"/>
  <c r="C27" i="33"/>
  <c r="C25" i="33"/>
  <c r="C9" i="33"/>
  <c r="C12" i="33"/>
  <c r="C60" i="33"/>
  <c r="C8" i="33"/>
  <c r="C49" i="33"/>
  <c r="C56" i="33"/>
  <c r="C52" i="33"/>
  <c r="C41" i="33"/>
  <c r="C59" i="33"/>
  <c r="C17" i="33"/>
  <c r="C43" i="33"/>
  <c r="C11" i="33"/>
  <c r="C33" i="33"/>
  <c r="C54" i="33"/>
  <c r="C42" i="33"/>
  <c r="C50" i="33"/>
  <c r="C37" i="33"/>
  <c r="C31" i="33"/>
  <c r="C14" i="33"/>
  <c r="C38" i="33"/>
  <c r="C13" i="33"/>
  <c r="C62" i="33"/>
  <c r="C58" i="33"/>
  <c r="C45" i="33"/>
  <c r="C39" i="33"/>
  <c r="C26" i="33"/>
  <c r="C18" i="33"/>
  <c r="C30" i="33"/>
  <c r="C55" i="33"/>
  <c r="C22" i="33"/>
  <c r="C53" i="33"/>
  <c r="C47" i="33"/>
  <c r="C34" i="33"/>
  <c r="C21" i="33"/>
  <c r="C46" i="33"/>
  <c r="C15" i="33"/>
  <c r="C23" i="33"/>
  <c r="C10" i="33"/>
  <c r="C29" i="33"/>
  <c r="C61" i="33"/>
  <c r="C640" i="33"/>
  <c r="C637" i="33"/>
  <c r="C651" i="33"/>
  <c r="C605" i="33"/>
  <c r="C634" i="33"/>
  <c r="C655" i="33"/>
  <c r="C680" i="33"/>
  <c r="C609" i="33"/>
  <c r="C620" i="33"/>
  <c r="C627" i="33"/>
  <c r="C645" i="33"/>
  <c r="C659" i="33"/>
  <c r="C666" i="33"/>
  <c r="C677" i="33"/>
  <c r="C617" i="33"/>
  <c r="C649" i="33"/>
  <c r="C625" i="33"/>
  <c r="C664" i="33"/>
  <c r="C675" i="33"/>
  <c r="C636" i="33"/>
  <c r="C684" i="33"/>
  <c r="C633" i="33"/>
  <c r="C646" i="33"/>
  <c r="C642" i="33"/>
  <c r="C674" i="33"/>
  <c r="C635" i="33"/>
  <c r="C628" i="33"/>
  <c r="C618" i="33"/>
  <c r="C641" i="33"/>
  <c r="C606" i="33"/>
  <c r="C622" i="33"/>
  <c r="C616" i="33"/>
  <c r="C615" i="33"/>
  <c r="C602" i="33"/>
  <c r="C676" i="33"/>
  <c r="C681" i="33"/>
  <c r="C672" i="33"/>
  <c r="C603" i="33"/>
  <c r="C667" i="33"/>
  <c r="C629" i="33"/>
  <c r="C663" i="33"/>
  <c r="C644" i="33"/>
  <c r="C639" i="33"/>
  <c r="C673" i="33"/>
  <c r="C626" i="33"/>
  <c r="C607" i="33"/>
  <c r="C670" i="33"/>
  <c r="C669" i="33"/>
  <c r="C621" i="33"/>
  <c r="C648" i="33"/>
  <c r="C608" i="33"/>
  <c r="C630" i="33"/>
  <c r="C623" i="33"/>
  <c r="C638" i="33"/>
  <c r="C632" i="33"/>
  <c r="C619" i="33"/>
  <c r="C612" i="33"/>
  <c r="C611" i="33"/>
  <c r="C657" i="33"/>
  <c r="C679" i="33"/>
  <c r="C678" i="33"/>
  <c r="C668" i="33"/>
  <c r="C658" i="33"/>
  <c r="C613" i="33"/>
  <c r="C671" i="33"/>
  <c r="C653" i="33"/>
  <c r="C650" i="33"/>
  <c r="C661" i="33"/>
  <c r="C654" i="33"/>
  <c r="C683" i="33"/>
  <c r="C660" i="33"/>
  <c r="C656" i="33"/>
  <c r="C647" i="33"/>
  <c r="C685" i="33"/>
  <c r="C682" i="33"/>
  <c r="C614" i="33"/>
  <c r="C631" i="33"/>
  <c r="C665" i="33"/>
  <c r="C652" i="33"/>
  <c r="C662" i="33"/>
  <c r="C643" i="33"/>
  <c r="C624" i="33"/>
  <c r="C610" i="33"/>
  <c r="C604" i="33"/>
  <c r="C686" i="33"/>
  <c r="C694" i="33"/>
  <c r="C688" i="33"/>
  <c r="C696" i="33"/>
  <c r="C695" i="33"/>
  <c r="C687" i="33"/>
  <c r="C697" i="33"/>
  <c r="C689" i="33"/>
  <c r="C692" i="33"/>
  <c r="C690" i="33"/>
  <c r="C698" i="33"/>
  <c r="C700" i="33"/>
  <c r="C691" i="33"/>
  <c r="C693" i="33"/>
  <c r="C699" i="33"/>
  <c r="C814" i="33"/>
  <c r="C800" i="33"/>
  <c r="C832" i="33"/>
  <c r="C822" i="33"/>
  <c r="C808" i="33"/>
  <c r="C798" i="33"/>
  <c r="C830" i="33"/>
  <c r="C816" i="33"/>
  <c r="C806" i="33"/>
  <c r="C824" i="33"/>
  <c r="C828" i="33"/>
  <c r="C834" i="33"/>
  <c r="C835" i="33"/>
  <c r="C817" i="33"/>
  <c r="C831" i="33"/>
  <c r="C823" i="33"/>
  <c r="C836" i="33"/>
  <c r="C825" i="33"/>
  <c r="C809" i="33"/>
  <c r="C833" i="33"/>
  <c r="C818" i="33"/>
  <c r="C807" i="33"/>
  <c r="C820" i="33"/>
  <c r="C827" i="33"/>
  <c r="C810" i="33"/>
  <c r="C805" i="33"/>
  <c r="C812" i="33"/>
  <c r="C804" i="33"/>
  <c r="C819" i="33"/>
  <c r="C803" i="33"/>
  <c r="C802" i="33"/>
  <c r="C821" i="33"/>
  <c r="C799" i="33"/>
  <c r="C826" i="33"/>
  <c r="C801" i="33"/>
  <c r="C815" i="33"/>
  <c r="C811" i="33"/>
  <c r="C837" i="33"/>
  <c r="C797" i="33"/>
  <c r="C813" i="33"/>
  <c r="C829" i="33"/>
  <c r="C428" i="33"/>
  <c r="C460" i="33"/>
  <c r="C425" i="33"/>
  <c r="C457" i="33"/>
  <c r="C436" i="33"/>
  <c r="C433" i="33"/>
  <c r="C444" i="33"/>
  <c r="C441" i="33"/>
  <c r="C420" i="33"/>
  <c r="C452" i="33"/>
  <c r="C417" i="33"/>
  <c r="C449" i="33"/>
  <c r="C456" i="33"/>
  <c r="C450" i="33"/>
  <c r="C437" i="33"/>
  <c r="C424" i="33"/>
  <c r="C434" i="33"/>
  <c r="C440" i="33"/>
  <c r="C418" i="33"/>
  <c r="C422" i="33"/>
  <c r="C463" i="33"/>
  <c r="C443" i="33"/>
  <c r="C438" i="33"/>
  <c r="C454" i="33"/>
  <c r="C421" i="33"/>
  <c r="C447" i="33"/>
  <c r="C414" i="33"/>
  <c r="C458" i="33"/>
  <c r="C453" i="33"/>
  <c r="C459" i="33"/>
  <c r="C427" i="33"/>
  <c r="C430" i="33"/>
  <c r="C426" i="33"/>
  <c r="C446" i="33"/>
  <c r="C442" i="33"/>
  <c r="C431" i="33"/>
  <c r="C462" i="33"/>
  <c r="C413" i="33"/>
  <c r="C448" i="33"/>
  <c r="C415" i="33"/>
  <c r="C439" i="33"/>
  <c r="C435" i="33"/>
  <c r="C445" i="33"/>
  <c r="C416" i="33"/>
  <c r="C464" i="33"/>
  <c r="C423" i="33"/>
  <c r="C451" i="33"/>
  <c r="C429" i="33"/>
  <c r="C432" i="33"/>
  <c r="C455" i="33"/>
  <c r="C419" i="33"/>
  <c r="C461" i="33"/>
  <c r="C750" i="33"/>
  <c r="C782" i="33"/>
  <c r="C768" i="33"/>
  <c r="C758" i="33"/>
  <c r="C790" i="33"/>
  <c r="C776" i="33"/>
  <c r="C766" i="33"/>
  <c r="C752" i="33"/>
  <c r="C784" i="33"/>
  <c r="C774" i="33"/>
  <c r="C760" i="33"/>
  <c r="C792" i="33"/>
  <c r="C767" i="33"/>
  <c r="C751" i="33"/>
  <c r="C786" i="33"/>
  <c r="C794" i="33"/>
  <c r="C788" i="33"/>
  <c r="C763" i="33"/>
  <c r="C785" i="33"/>
  <c r="C796" i="33"/>
  <c r="C756" i="33"/>
  <c r="C793" i="33"/>
  <c r="C777" i="33"/>
  <c r="C761" i="33"/>
  <c r="C770" i="33"/>
  <c r="C757" i="33"/>
  <c r="C778" i="33"/>
  <c r="C764" i="33"/>
  <c r="C775" i="33"/>
  <c r="C769" i="33"/>
  <c r="C773" i="33"/>
  <c r="C753" i="33"/>
  <c r="C754" i="33"/>
  <c r="C789" i="33"/>
  <c r="C762" i="33"/>
  <c r="C780" i="33"/>
  <c r="C795" i="33"/>
  <c r="C791" i="33"/>
  <c r="C787" i="33"/>
  <c r="C771" i="33"/>
  <c r="C755" i="33"/>
  <c r="C759" i="33"/>
  <c r="C783" i="33"/>
  <c r="C772" i="33"/>
  <c r="C779" i="33"/>
  <c r="C765" i="33"/>
  <c r="C781" i="33"/>
  <c r="C200" i="33"/>
  <c r="C208" i="33"/>
  <c r="C201" i="33"/>
  <c r="C212" i="33"/>
  <c r="C209" i="33"/>
  <c r="C205" i="33"/>
  <c r="C204" i="33"/>
  <c r="C211" i="33"/>
  <c r="C210" i="33"/>
  <c r="C199" i="33"/>
  <c r="C203" i="33"/>
  <c r="C207" i="33"/>
  <c r="C202" i="33"/>
  <c r="C206" i="33"/>
  <c r="C213" i="33"/>
  <c r="C712" i="33"/>
  <c r="C710" i="33"/>
  <c r="C713" i="33"/>
  <c r="C711" i="33"/>
  <c r="C715" i="33"/>
  <c r="C714" i="33"/>
  <c r="C878" i="33"/>
  <c r="C864" i="33"/>
  <c r="C896" i="33"/>
  <c r="C886" i="33"/>
  <c r="C872" i="33"/>
  <c r="C862" i="33"/>
  <c r="C894" i="33"/>
  <c r="C880" i="33"/>
  <c r="C870" i="33"/>
  <c r="C888" i="33"/>
  <c r="C892" i="33"/>
  <c r="C860" i="33"/>
  <c r="C898" i="33"/>
  <c r="C866" i="33"/>
  <c r="C899" i="33"/>
  <c r="C881" i="33"/>
  <c r="C867" i="33"/>
  <c r="C895" i="33"/>
  <c r="C869" i="33"/>
  <c r="C887" i="33"/>
  <c r="C876" i="33"/>
  <c r="C868" i="33"/>
  <c r="C885" i="33"/>
  <c r="C897" i="33"/>
  <c r="C883" i="33"/>
  <c r="C865" i="33"/>
  <c r="C889" i="33"/>
  <c r="C875" i="33"/>
  <c r="C871" i="33"/>
  <c r="C884" i="33"/>
  <c r="C891" i="33"/>
  <c r="C873" i="33"/>
  <c r="C874" i="33"/>
  <c r="C863" i="33"/>
  <c r="C890" i="33"/>
  <c r="C879" i="33"/>
  <c r="C882" i="33"/>
  <c r="C861" i="33"/>
  <c r="C877" i="33"/>
  <c r="C893" i="33"/>
  <c r="C120" i="33"/>
  <c r="C149" i="33"/>
  <c r="C160" i="33"/>
  <c r="C157" i="33"/>
  <c r="C137" i="33"/>
  <c r="C140" i="33"/>
  <c r="C128" i="33"/>
  <c r="C131" i="33"/>
  <c r="C125" i="33"/>
  <c r="C141" i="33"/>
  <c r="C148" i="33"/>
  <c r="C129" i="33"/>
  <c r="C132" i="33"/>
  <c r="C145" i="33"/>
  <c r="C123" i="33"/>
  <c r="C136" i="33"/>
  <c r="C139" i="33"/>
  <c r="C163" i="33"/>
  <c r="C161" i="33"/>
  <c r="C124" i="33"/>
  <c r="C147" i="33"/>
  <c r="C121" i="33"/>
  <c r="C156" i="33"/>
  <c r="C144" i="33"/>
  <c r="C152" i="33"/>
  <c r="C153" i="33"/>
  <c r="C133" i="33"/>
  <c r="C155" i="33"/>
  <c r="C164" i="33"/>
  <c r="C138" i="33"/>
  <c r="C162" i="33"/>
  <c r="C154" i="33"/>
  <c r="C150" i="33"/>
  <c r="C122" i="33"/>
  <c r="C146" i="33"/>
  <c r="C130" i="33"/>
  <c r="C134" i="33"/>
  <c r="C158" i="33"/>
  <c r="C142" i="33"/>
  <c r="C126" i="33"/>
  <c r="C135" i="33"/>
  <c r="C159" i="33"/>
  <c r="C151" i="33"/>
  <c r="C119" i="33"/>
  <c r="C143" i="33"/>
  <c r="C127" i="33"/>
  <c r="C7" i="33"/>
  <c r="C6" i="33"/>
  <c r="C5" i="33"/>
  <c r="C217" i="33"/>
  <c r="C256" i="33"/>
  <c r="C288" i="33"/>
  <c r="C228" i="33"/>
  <c r="C249" i="33"/>
  <c r="C260" i="33"/>
  <c r="C281" i="33"/>
  <c r="C225" i="33"/>
  <c r="C292" i="33"/>
  <c r="C240" i="33"/>
  <c r="C272" i="33"/>
  <c r="C289" i="33"/>
  <c r="C296" i="33"/>
  <c r="C233" i="33"/>
  <c r="C265" i="33"/>
  <c r="C216" i="33"/>
  <c r="C244" i="33"/>
  <c r="C276" i="33"/>
  <c r="C304" i="33"/>
  <c r="C241" i="33"/>
  <c r="C248" i="33"/>
  <c r="C273" i="33"/>
  <c r="C280" i="33"/>
  <c r="C297" i="33"/>
  <c r="C224" i="33"/>
  <c r="C294" i="33"/>
  <c r="C285" i="33"/>
  <c r="C229" i="33"/>
  <c r="C235" i="33"/>
  <c r="C305" i="33"/>
  <c r="C220" i="33"/>
  <c r="C261" i="33"/>
  <c r="C302" i="33"/>
  <c r="C254" i="33"/>
  <c r="C253" i="33"/>
  <c r="C284" i="33"/>
  <c r="C264" i="33"/>
  <c r="C245" i="33"/>
  <c r="C252" i="33"/>
  <c r="C268" i="33"/>
  <c r="C232" i="33"/>
  <c r="C267" i="33"/>
  <c r="C291" i="33"/>
  <c r="C293" i="33"/>
  <c r="C257" i="33"/>
  <c r="C270" i="33"/>
  <c r="C300" i="33"/>
  <c r="C236" i="33"/>
  <c r="C237" i="33"/>
  <c r="C277" i="33"/>
  <c r="C283" i="33"/>
  <c r="C301" i="33"/>
  <c r="C221" i="33"/>
  <c r="C247" i="33"/>
  <c r="C278" i="33"/>
  <c r="C271" i="33"/>
  <c r="C219" i="33"/>
  <c r="C286" i="33"/>
  <c r="C266" i="33"/>
  <c r="C230" i="33"/>
  <c r="C290" i="33"/>
  <c r="C223" i="33"/>
  <c r="C299" i="33"/>
  <c r="C279" i="33"/>
  <c r="C218" i="33"/>
  <c r="C243" i="33"/>
  <c r="C242" i="33"/>
  <c r="C258" i="33"/>
  <c r="C298" i="33"/>
  <c r="C231" i="33"/>
  <c r="C262" i="33"/>
  <c r="C255" i="33"/>
  <c r="C222" i="33"/>
  <c r="C250" i="33"/>
  <c r="C275" i="33"/>
  <c r="C214" i="33"/>
  <c r="C274" i="33"/>
  <c r="C269" i="33"/>
  <c r="C251" i="33"/>
  <c r="C263" i="33"/>
  <c r="C227" i="33"/>
  <c r="C287" i="33"/>
  <c r="C226" i="33"/>
  <c r="C238" i="33"/>
  <c r="C303" i="33"/>
  <c r="C282" i="33"/>
  <c r="C215" i="33"/>
  <c r="C246" i="33"/>
  <c r="C239" i="33"/>
  <c r="C259" i="33"/>
  <c r="C295" i="33"/>
  <c r="C234" i="33"/>
  <c r="C93" i="33"/>
  <c r="C83" i="33"/>
  <c r="C99" i="33"/>
  <c r="C96" i="33"/>
  <c r="C97" i="33"/>
  <c r="C92" i="33"/>
  <c r="C101" i="33"/>
  <c r="C88" i="33"/>
  <c r="C84" i="33"/>
  <c r="C91" i="33"/>
  <c r="C89" i="33"/>
  <c r="C81" i="33"/>
  <c r="C100" i="33"/>
  <c r="C82" i="33"/>
  <c r="C103" i="33"/>
  <c r="C95" i="33"/>
  <c r="C87" i="33"/>
  <c r="C98" i="33"/>
  <c r="C90" i="33"/>
  <c r="C86" i="33"/>
  <c r="C102" i="33"/>
  <c r="C85" i="33"/>
  <c r="C94" i="33"/>
  <c r="O9" i="29" l="1"/>
  <c r="I3" i="37"/>
  <c r="I4" i="37"/>
  <c r="I5" i="37"/>
  <c r="I6" i="37"/>
  <c r="I7" i="37"/>
  <c r="I8" i="37"/>
  <c r="I9" i="37"/>
  <c r="I10" i="37"/>
  <c r="I11" i="37"/>
  <c r="I12" i="37"/>
  <c r="I13" i="37"/>
  <c r="I14" i="37"/>
  <c r="I15" i="37"/>
  <c r="I16" i="37"/>
  <c r="I17" i="37"/>
  <c r="I18" i="37"/>
  <c r="I19" i="37"/>
  <c r="I20" i="37"/>
  <c r="I2" i="37"/>
  <c r="H3" i="37"/>
  <c r="H4" i="37"/>
  <c r="H5" i="37"/>
  <c r="H6" i="37"/>
  <c r="H7" i="37"/>
  <c r="H8" i="37"/>
  <c r="H9" i="37"/>
  <c r="H10" i="37"/>
  <c r="H11" i="37"/>
  <c r="H12" i="37"/>
  <c r="H13" i="37"/>
  <c r="H14" i="37"/>
  <c r="H15" i="37"/>
  <c r="H16" i="37"/>
  <c r="H17" i="37"/>
  <c r="H18" i="37"/>
  <c r="H19" i="37"/>
  <c r="H20" i="37"/>
  <c r="H2" i="37"/>
  <c r="G3" i="37"/>
  <c r="G4" i="37"/>
  <c r="G5" i="37"/>
  <c r="G6" i="37"/>
  <c r="G7" i="37"/>
  <c r="G8" i="37"/>
  <c r="G9" i="37"/>
  <c r="G10" i="37"/>
  <c r="G11" i="37"/>
  <c r="G12" i="37"/>
  <c r="G13" i="37"/>
  <c r="G14" i="37"/>
  <c r="G15" i="37"/>
  <c r="G16" i="37"/>
  <c r="G17" i="37"/>
  <c r="G18" i="37"/>
  <c r="G19" i="37"/>
  <c r="G20" i="37"/>
  <c r="G2" i="37"/>
  <c r="F15" i="37" l="1"/>
  <c r="J15" i="37" s="1"/>
  <c r="F14" i="37"/>
  <c r="J14" i="37" s="1"/>
  <c r="F5" i="37"/>
  <c r="J5" i="37" s="1"/>
  <c r="F2" i="37"/>
  <c r="J2" i="37" s="1"/>
  <c r="F13" i="37"/>
  <c r="J13" i="37" s="1"/>
  <c r="F18" i="37"/>
  <c r="J18" i="37" s="1"/>
  <c r="F6" i="37"/>
  <c r="J6" i="37" s="1"/>
  <c r="F10" i="37"/>
  <c r="J10" i="37" s="1"/>
  <c r="F7" i="37"/>
  <c r="J7" i="37" s="1"/>
  <c r="F17" i="37"/>
  <c r="J17" i="37" s="1"/>
  <c r="F9" i="37"/>
  <c r="J9" i="37" s="1"/>
  <c r="C297" i="34" s="1"/>
  <c r="F16" i="37"/>
  <c r="J16" i="37" s="1"/>
  <c r="F8" i="37"/>
  <c r="J8" i="37" s="1"/>
  <c r="F20" i="37"/>
  <c r="J20" i="37" s="1"/>
  <c r="F12" i="37"/>
  <c r="J12" i="37" s="1"/>
  <c r="F4" i="37"/>
  <c r="J4" i="37" s="1"/>
  <c r="F19" i="37"/>
  <c r="J19" i="37" s="1"/>
  <c r="F11" i="37"/>
  <c r="J11" i="37" s="1"/>
  <c r="F3" i="37"/>
  <c r="J3" i="37" s="1"/>
  <c r="C564" i="34" l="1"/>
  <c r="C563" i="34"/>
  <c r="C494" i="34"/>
  <c r="C495" i="34"/>
  <c r="C501" i="34"/>
  <c r="C498" i="34"/>
  <c r="C496" i="34"/>
  <c r="C497" i="34"/>
  <c r="C500" i="34"/>
  <c r="C499" i="34"/>
  <c r="C485" i="34"/>
  <c r="C488" i="34"/>
  <c r="C480" i="34"/>
  <c r="C490" i="34"/>
  <c r="C486" i="34"/>
  <c r="C481" i="34"/>
  <c r="C479" i="34"/>
  <c r="C487" i="34"/>
  <c r="C484" i="34"/>
  <c r="C482" i="34"/>
  <c r="C483" i="34"/>
  <c r="C489" i="34"/>
  <c r="C565" i="34"/>
  <c r="C568" i="34"/>
  <c r="C566" i="34"/>
  <c r="C491" i="34"/>
  <c r="C567" i="34"/>
  <c r="C492" i="34"/>
  <c r="C556" i="34"/>
  <c r="C562" i="34"/>
  <c r="C540" i="34"/>
  <c r="C546" i="34"/>
  <c r="C528" i="34"/>
  <c r="C532" i="34"/>
  <c r="C538" i="34"/>
  <c r="C541" i="34"/>
  <c r="C544" i="34"/>
  <c r="C550" i="34"/>
  <c r="C533" i="34"/>
  <c r="C558" i="34"/>
  <c r="C534" i="34"/>
  <c r="C526" i="34"/>
  <c r="C536" i="34"/>
  <c r="C549" i="34"/>
  <c r="C548" i="34"/>
  <c r="C554" i="34"/>
  <c r="C557" i="34"/>
  <c r="C560" i="34"/>
  <c r="C530" i="34"/>
  <c r="C542" i="34"/>
  <c r="C552" i="34"/>
  <c r="C545" i="34"/>
  <c r="C535" i="34"/>
  <c r="C543" i="34"/>
  <c r="C531" i="34"/>
  <c r="C539" i="34"/>
  <c r="C529" i="34"/>
  <c r="C555" i="34"/>
  <c r="C527" i="34"/>
  <c r="C537" i="34"/>
  <c r="C553" i="34"/>
  <c r="C561" i="34"/>
  <c r="C547" i="34"/>
  <c r="C559" i="34"/>
  <c r="C551" i="34"/>
  <c r="C504" i="34"/>
  <c r="C510" i="34"/>
  <c r="C506" i="34"/>
  <c r="C518" i="34"/>
  <c r="C522" i="34"/>
  <c r="C508" i="34"/>
  <c r="C514" i="34"/>
  <c r="C517" i="34"/>
  <c r="C520" i="34"/>
  <c r="C509" i="34"/>
  <c r="C525" i="34"/>
  <c r="C502" i="34"/>
  <c r="C524" i="34"/>
  <c r="C512" i="34"/>
  <c r="C516" i="34"/>
  <c r="C507" i="34"/>
  <c r="C523" i="34"/>
  <c r="C521" i="34"/>
  <c r="C515" i="34"/>
  <c r="C505" i="34"/>
  <c r="C519" i="34"/>
  <c r="C503" i="34"/>
  <c r="C511" i="34"/>
  <c r="C513" i="34"/>
  <c r="C52" i="34"/>
  <c r="C295" i="34"/>
  <c r="C18" i="34"/>
  <c r="C232" i="34"/>
  <c r="C146" i="34"/>
  <c r="C290" i="34"/>
  <c r="C305" i="34"/>
  <c r="C260" i="34"/>
  <c r="C473" i="34"/>
  <c r="C478" i="34"/>
  <c r="C477" i="34"/>
  <c r="C476" i="34"/>
  <c r="C474" i="34"/>
  <c r="C475" i="34"/>
  <c r="C51" i="34"/>
  <c r="C286" i="34"/>
  <c r="C36" i="34"/>
  <c r="C448" i="34"/>
  <c r="C459" i="34"/>
  <c r="C470" i="34"/>
  <c r="C471" i="34"/>
  <c r="C472" i="34"/>
  <c r="C309" i="34"/>
  <c r="C304" i="34"/>
  <c r="C191" i="34"/>
  <c r="C196" i="34"/>
  <c r="C240" i="34"/>
  <c r="C108" i="34"/>
  <c r="C308" i="34"/>
  <c r="C303" i="34"/>
  <c r="C461" i="34"/>
  <c r="C190" i="34"/>
  <c r="C194" i="34"/>
  <c r="C188" i="34"/>
  <c r="C101" i="34"/>
  <c r="C323" i="34"/>
  <c r="C2" i="34"/>
  <c r="C100" i="34"/>
  <c r="C296" i="34"/>
  <c r="C96" i="34"/>
  <c r="C463" i="34"/>
  <c r="C294" i="34"/>
  <c r="C49" i="34"/>
  <c r="C278" i="34"/>
  <c r="C97" i="34"/>
  <c r="C273" i="34"/>
  <c r="C442" i="34"/>
  <c r="C460" i="34"/>
  <c r="C455" i="34"/>
  <c r="C235" i="34"/>
  <c r="C56" i="34"/>
  <c r="C241" i="34"/>
  <c r="C234" i="34"/>
  <c r="C380" i="34"/>
  <c r="C149" i="34"/>
  <c r="C454" i="34"/>
  <c r="C416" i="34"/>
  <c r="C349" i="34"/>
  <c r="C274" i="34"/>
  <c r="C244" i="34"/>
  <c r="C409" i="34"/>
  <c r="C284" i="34"/>
  <c r="C279" i="34"/>
  <c r="C283" i="34"/>
  <c r="C248" i="34"/>
  <c r="C287" i="34"/>
  <c r="C352" i="34"/>
  <c r="C50" i="34"/>
  <c r="C280" i="34"/>
  <c r="C457" i="34"/>
  <c r="C412" i="34"/>
  <c r="C291" i="34"/>
  <c r="C398" i="34"/>
  <c r="C197" i="34"/>
  <c r="C275" i="34"/>
  <c r="C292" i="34"/>
  <c r="C242" i="34"/>
  <c r="C48" i="34"/>
  <c r="C228" i="34"/>
  <c r="C415" i="34"/>
  <c r="C386" i="34"/>
  <c r="C157" i="34"/>
  <c r="C35" i="34"/>
  <c r="C78" i="34"/>
  <c r="C117" i="34"/>
  <c r="C169" i="34"/>
  <c r="C272" i="34"/>
  <c r="C450" i="34"/>
  <c r="C317" i="34"/>
  <c r="C211" i="34"/>
  <c r="C126" i="34"/>
  <c r="C282" i="34"/>
  <c r="C281" i="34"/>
  <c r="C445" i="34"/>
  <c r="C316" i="34"/>
  <c r="C456" i="34"/>
  <c r="C321" i="34"/>
  <c r="C276" i="34"/>
  <c r="C447" i="34"/>
  <c r="C383" i="34"/>
  <c r="C277" i="34"/>
  <c r="C443" i="34"/>
  <c r="C121" i="34"/>
  <c r="C312" i="34"/>
  <c r="C453" i="34"/>
  <c r="C223" i="34"/>
  <c r="C120" i="34"/>
  <c r="C406" i="34"/>
  <c r="C392" i="34"/>
  <c r="C247" i="34"/>
  <c r="C408" i="34"/>
  <c r="C405" i="34"/>
  <c r="C131" i="34"/>
  <c r="C151" i="34"/>
  <c r="C163" i="34"/>
  <c r="C319" i="34"/>
  <c r="C439" i="34"/>
  <c r="C231" i="34"/>
  <c r="C216" i="34"/>
  <c r="C129" i="34"/>
  <c r="C326" i="34"/>
  <c r="C253" i="34"/>
  <c r="C12" i="34"/>
  <c r="C220" i="34"/>
  <c r="C118" i="34"/>
  <c r="C122" i="34"/>
  <c r="C330" i="34"/>
  <c r="C376" i="34"/>
  <c r="C251" i="34"/>
  <c r="C318" i="34"/>
  <c r="C438" i="34"/>
  <c r="C229" i="34"/>
  <c r="C115" i="34"/>
  <c r="C114" i="34"/>
  <c r="C329" i="34"/>
  <c r="C243" i="34"/>
  <c r="C236" i="34"/>
  <c r="C218" i="34"/>
  <c r="C116" i="34"/>
  <c r="C130" i="34"/>
  <c r="C441" i="34"/>
  <c r="C254" i="34"/>
  <c r="C315" i="34"/>
  <c r="C313" i="34"/>
  <c r="C230" i="34"/>
  <c r="C213" i="34"/>
  <c r="C127" i="34"/>
  <c r="C125" i="34"/>
  <c r="C322" i="34"/>
  <c r="C239" i="34"/>
  <c r="C233" i="34"/>
  <c r="C314" i="34"/>
  <c r="C237" i="34"/>
  <c r="C221" i="34"/>
  <c r="C128" i="34"/>
  <c r="C328" i="34"/>
  <c r="C397" i="34"/>
  <c r="C435" i="34"/>
  <c r="C393" i="34"/>
  <c r="C95" i="34"/>
  <c r="C423" i="34"/>
  <c r="C300" i="34"/>
  <c r="C46" i="34"/>
  <c r="C193" i="34"/>
  <c r="C54" i="34"/>
  <c r="C468" i="34"/>
  <c r="C145" i="34"/>
  <c r="C152" i="34"/>
  <c r="C134" i="34"/>
  <c r="C105" i="34"/>
  <c r="C38" i="34"/>
  <c r="C137" i="34"/>
  <c r="C138" i="34"/>
  <c r="C293" i="34"/>
  <c r="C285" i="34"/>
  <c r="C47" i="34"/>
  <c r="C298" i="34"/>
  <c r="C94" i="34"/>
  <c r="C195" i="34"/>
  <c r="C11" i="34"/>
  <c r="C192" i="34"/>
  <c r="C10" i="34"/>
  <c r="C147" i="34"/>
  <c r="C139" i="34"/>
  <c r="C102" i="34"/>
  <c r="C132" i="34"/>
  <c r="C37" i="34"/>
  <c r="C407" i="34"/>
  <c r="C299" i="34"/>
  <c r="C142" i="34"/>
  <c r="C104" i="34"/>
  <c r="C301" i="34"/>
  <c r="C302" i="34"/>
  <c r="C289" i="34"/>
  <c r="C44" i="34"/>
  <c r="C45" i="34"/>
  <c r="C55" i="34"/>
  <c r="C148" i="34"/>
  <c r="C144" i="34"/>
  <c r="C141" i="34"/>
  <c r="C133" i="34"/>
  <c r="C422" i="34"/>
  <c r="C288" i="34"/>
  <c r="C310" i="34"/>
  <c r="C98" i="34"/>
  <c r="C306" i="34"/>
  <c r="C307" i="34"/>
  <c r="C189" i="34"/>
  <c r="C143" i="34"/>
  <c r="C99" i="34"/>
  <c r="C109" i="34"/>
  <c r="C394" i="34"/>
  <c r="C413" i="34"/>
  <c r="C410" i="34"/>
  <c r="C135" i="34"/>
  <c r="C140" i="34"/>
  <c r="C259" i="34"/>
  <c r="C153" i="34"/>
  <c r="C159" i="34"/>
  <c r="C160" i="34"/>
  <c r="C154" i="34"/>
  <c r="C382" i="34"/>
  <c r="C269" i="34"/>
  <c r="C90" i="34"/>
  <c r="C222" i="34"/>
  <c r="C107" i="34"/>
  <c r="C106" i="34"/>
  <c r="C327" i="34"/>
  <c r="C70" i="34"/>
  <c r="C387" i="34"/>
  <c r="C469" i="34"/>
  <c r="C224" i="34"/>
  <c r="C123" i="34"/>
  <c r="C119" i="34"/>
  <c r="C124" i="34"/>
  <c r="C334" i="34"/>
  <c r="C381" i="34"/>
  <c r="C401" i="34"/>
  <c r="C14" i="34"/>
  <c r="C32" i="34"/>
  <c r="C311" i="34"/>
  <c r="C79" i="34"/>
  <c r="C184" i="34"/>
  <c r="C113" i="34"/>
  <c r="C324" i="34"/>
  <c r="C336" i="34"/>
  <c r="C360" i="34"/>
  <c r="C16" i="34"/>
  <c r="C31" i="34"/>
  <c r="C187" i="34"/>
  <c r="C246" i="34"/>
  <c r="C370" i="34"/>
  <c r="C255" i="34"/>
  <c r="C66" i="34"/>
  <c r="C150" i="34"/>
  <c r="C136" i="34"/>
  <c r="C112" i="34"/>
  <c r="C111" i="34"/>
  <c r="C325" i="34"/>
  <c r="C335" i="34"/>
  <c r="C331" i="34"/>
  <c r="C57" i="34"/>
  <c r="C384" i="34"/>
  <c r="C257" i="34"/>
  <c r="C414" i="34"/>
  <c r="C245" i="34"/>
  <c r="C458" i="34"/>
  <c r="C425" i="34"/>
  <c r="C354" i="34"/>
  <c r="C462" i="34"/>
  <c r="C238" i="34"/>
  <c r="C110" i="34"/>
  <c r="C332" i="34"/>
  <c r="C333" i="34"/>
  <c r="C320" i="34"/>
  <c r="C396" i="34"/>
  <c r="C198" i="34"/>
  <c r="C250" i="34"/>
  <c r="C4" i="34"/>
  <c r="C179" i="34"/>
  <c r="C162" i="34"/>
  <c r="C252" i="34"/>
  <c r="C3" i="34"/>
  <c r="C433" i="34"/>
  <c r="C28" i="34"/>
  <c r="C21" i="34"/>
  <c r="C390" i="34"/>
  <c r="C385" i="34"/>
  <c r="C23" i="34"/>
  <c r="C262" i="34"/>
  <c r="C268" i="34"/>
  <c r="C467" i="34"/>
  <c r="C389" i="34"/>
  <c r="C395" i="34"/>
  <c r="C266" i="34"/>
  <c r="C22" i="34"/>
  <c r="C15" i="34"/>
  <c r="C29" i="34"/>
  <c r="C13" i="34"/>
  <c r="C264" i="34"/>
  <c r="C5" i="34"/>
  <c r="C263" i="34"/>
  <c r="C30" i="34"/>
  <c r="C432" i="34"/>
  <c r="C451" i="34"/>
  <c r="C388" i="34"/>
  <c r="C19" i="34"/>
  <c r="C25" i="34"/>
  <c r="C17" i="34"/>
  <c r="C20" i="34"/>
  <c r="C24" i="34"/>
  <c r="C391" i="34"/>
  <c r="C261" i="34"/>
  <c r="C271" i="34"/>
  <c r="C431" i="34"/>
  <c r="C42" i="34"/>
  <c r="C446" i="34"/>
  <c r="C7" i="34"/>
  <c r="C343" i="34"/>
  <c r="C347" i="34"/>
  <c r="C374" i="34"/>
  <c r="C359" i="34"/>
  <c r="C363" i="34"/>
  <c r="C428" i="34"/>
  <c r="C350" i="34"/>
  <c r="C355" i="34"/>
  <c r="C344" i="34"/>
  <c r="C340" i="34"/>
  <c r="C465" i="34"/>
  <c r="C366" i="34"/>
  <c r="C420" i="34"/>
  <c r="C444" i="34"/>
  <c r="C210" i="34"/>
  <c r="C225" i="34"/>
  <c r="C345" i="34"/>
  <c r="C375" i="34"/>
  <c r="C367" i="34"/>
  <c r="C364" i="34"/>
  <c r="C365" i="34"/>
  <c r="C377" i="34"/>
  <c r="C419" i="34"/>
  <c r="C186" i="34"/>
  <c r="C348" i="34"/>
  <c r="C379" i="34"/>
  <c r="C356" i="34"/>
  <c r="C9" i="34"/>
  <c r="C8" i="34"/>
  <c r="C440" i="34"/>
  <c r="C214" i="34"/>
  <c r="C227" i="34"/>
  <c r="C341" i="34"/>
  <c r="C338" i="34"/>
  <c r="C361" i="34"/>
  <c r="C369" i="34"/>
  <c r="C429" i="34"/>
  <c r="C434" i="34"/>
  <c r="C41" i="34"/>
  <c r="C430" i="34"/>
  <c r="C6" i="34"/>
  <c r="C215" i="34"/>
  <c r="C226" i="34"/>
  <c r="C371" i="34"/>
  <c r="C373" i="34"/>
  <c r="C357" i="34"/>
  <c r="C372" i="34"/>
  <c r="C208" i="34"/>
  <c r="C346" i="34"/>
  <c r="C464" i="34"/>
  <c r="C378" i="34"/>
  <c r="C351" i="34"/>
  <c r="C353" i="34"/>
  <c r="C449" i="34"/>
  <c r="C43" i="34"/>
  <c r="C53" i="34"/>
  <c r="C217" i="34"/>
  <c r="C219" i="34"/>
  <c r="C212" i="34"/>
  <c r="C337" i="34"/>
  <c r="C339" i="34"/>
  <c r="C342" i="34"/>
  <c r="C362" i="34"/>
  <c r="C358" i="34"/>
  <c r="C368" i="34"/>
  <c r="C421" i="34"/>
  <c r="C426" i="34"/>
  <c r="C63" i="34"/>
  <c r="C73" i="34"/>
  <c r="C68" i="34"/>
  <c r="C58" i="34"/>
  <c r="C206" i="34"/>
  <c r="C205" i="34"/>
  <c r="C64" i="34"/>
  <c r="C65" i="34"/>
  <c r="C85" i="34"/>
  <c r="C87" i="34"/>
  <c r="C75" i="34"/>
  <c r="C203" i="34"/>
  <c r="C93" i="34"/>
  <c r="C62" i="34"/>
  <c r="C76" i="34"/>
  <c r="C60" i="34"/>
  <c r="C72" i="34"/>
  <c r="C399" i="34"/>
  <c r="C202" i="34"/>
  <c r="C61" i="34"/>
  <c r="C91" i="34"/>
  <c r="C92" i="34"/>
  <c r="C74" i="34"/>
  <c r="C82" i="34"/>
  <c r="C200" i="34"/>
  <c r="C103" i="34"/>
  <c r="C466" i="34"/>
  <c r="C258" i="34"/>
  <c r="C84" i="34"/>
  <c r="C81" i="34"/>
  <c r="C69" i="34"/>
  <c r="C88" i="34"/>
  <c r="C209" i="34"/>
  <c r="C201" i="34"/>
  <c r="C204" i="34"/>
  <c r="C411" i="34"/>
  <c r="C77" i="34"/>
  <c r="C71" i="34"/>
  <c r="C80" i="34"/>
  <c r="C59" i="34"/>
  <c r="C207" i="34"/>
  <c r="C265" i="34"/>
  <c r="C86" i="34"/>
  <c r="C67" i="34"/>
  <c r="C89" i="34"/>
  <c r="C83" i="34"/>
  <c r="C199" i="34"/>
  <c r="C249" i="34"/>
  <c r="C424" i="34"/>
  <c r="C256" i="34"/>
  <c r="C40" i="34"/>
  <c r="C437" i="34"/>
  <c r="C452" i="34"/>
  <c r="C155" i="34"/>
  <c r="C161" i="34"/>
  <c r="C436" i="34"/>
  <c r="C178" i="34"/>
  <c r="C34" i="34"/>
  <c r="C175" i="34"/>
  <c r="C176" i="34"/>
  <c r="C181" i="34"/>
  <c r="C173" i="34"/>
  <c r="C170" i="34"/>
  <c r="C156" i="34"/>
  <c r="C270" i="34"/>
  <c r="C39" i="34"/>
  <c r="C267" i="34"/>
  <c r="C427" i="34"/>
  <c r="C165" i="34"/>
  <c r="C158" i="34"/>
  <c r="C171" i="34"/>
  <c r="C164" i="34"/>
  <c r="C180" i="34"/>
  <c r="C417" i="34"/>
  <c r="C33" i="34"/>
  <c r="C418" i="34"/>
  <c r="C27" i="34"/>
  <c r="C402" i="34"/>
  <c r="C404" i="34"/>
  <c r="C182" i="34"/>
  <c r="C174" i="34"/>
  <c r="C166" i="34"/>
  <c r="C177" i="34"/>
  <c r="C172" i="34"/>
  <c r="C403" i="34"/>
  <c r="C400" i="34"/>
  <c r="C26" i="34"/>
  <c r="C167" i="34"/>
  <c r="C183" i="34"/>
  <c r="C185" i="34"/>
  <c r="C168" i="34"/>
  <c r="F10" i="14" l="1"/>
  <c r="I10" i="14"/>
  <c r="L10" i="14"/>
  <c r="F11" i="14"/>
  <c r="I11" i="14"/>
  <c r="L11" i="14"/>
  <c r="H11" i="40" l="1"/>
  <c r="H10" i="40"/>
  <c r="C10" i="14"/>
  <c r="C11" i="14"/>
  <c r="K201" i="34"/>
  <c r="K299" i="34"/>
  <c r="J309" i="34"/>
  <c r="K69" i="34"/>
  <c r="I103" i="34"/>
  <c r="J132" i="34"/>
  <c r="J220" i="34"/>
  <c r="J251" i="34"/>
  <c r="I262" i="34"/>
  <c r="J271" i="34"/>
  <c r="I346" i="34"/>
  <c r="R11" i="40" l="1"/>
  <c r="R10" i="40"/>
  <c r="E13" i="43"/>
  <c r="E14" i="43" s="1"/>
  <c r="D13" i="43"/>
  <c r="D14" i="43" s="1"/>
  <c r="C13" i="43"/>
  <c r="C14" i="43" s="1"/>
  <c r="H11" i="14"/>
  <c r="S11" i="40"/>
  <c r="M10" i="14"/>
  <c r="S10" i="40"/>
  <c r="H10" i="14"/>
  <c r="K10" i="14"/>
  <c r="E10" i="14"/>
  <c r="N10" i="14"/>
  <c r="K11" i="14"/>
  <c r="I2" i="34"/>
  <c r="E11" i="14"/>
  <c r="M11" i="14"/>
  <c r="N11" i="14"/>
  <c r="I348" i="34"/>
  <c r="J348" i="34"/>
  <c r="K348" i="34"/>
  <c r="K346" i="34"/>
  <c r="J346" i="34"/>
  <c r="K342" i="34"/>
  <c r="I342" i="34"/>
  <c r="J342" i="34"/>
  <c r="J338" i="34"/>
  <c r="K338" i="34"/>
  <c r="J336" i="34"/>
  <c r="I336" i="34"/>
  <c r="K336" i="34"/>
  <c r="J332" i="34"/>
  <c r="I332" i="34"/>
  <c r="K332" i="34"/>
  <c r="J328" i="34"/>
  <c r="K328" i="34"/>
  <c r="K326" i="34"/>
  <c r="J326" i="34"/>
  <c r="I326" i="34"/>
  <c r="I322" i="34"/>
  <c r="J322" i="34"/>
  <c r="K322" i="34"/>
  <c r="I318" i="34"/>
  <c r="J318" i="34"/>
  <c r="J316" i="34"/>
  <c r="I316" i="34"/>
  <c r="K316" i="34"/>
  <c r="J314" i="34"/>
  <c r="K314" i="34"/>
  <c r="I314" i="34"/>
  <c r="J312" i="34"/>
  <c r="K312" i="34"/>
  <c r="I312" i="34"/>
  <c r="K310" i="34"/>
  <c r="I310" i="34"/>
  <c r="J310" i="34"/>
  <c r="I306" i="34"/>
  <c r="J306" i="34"/>
  <c r="K306" i="34"/>
  <c r="J304" i="34"/>
  <c r="I304" i="34"/>
  <c r="K304" i="34"/>
  <c r="J300" i="34"/>
  <c r="I300" i="34"/>
  <c r="K300" i="34"/>
  <c r="J298" i="34"/>
  <c r="I298" i="34"/>
  <c r="K298" i="34"/>
  <c r="K294" i="34"/>
  <c r="I294" i="34"/>
  <c r="J294" i="34"/>
  <c r="K290" i="34"/>
  <c r="I290" i="34"/>
  <c r="I286" i="34"/>
  <c r="J286" i="34"/>
  <c r="K286" i="34"/>
  <c r="J284" i="34"/>
  <c r="I284" i="34"/>
  <c r="K284" i="34"/>
  <c r="J280" i="34"/>
  <c r="K280" i="34"/>
  <c r="I280" i="34"/>
  <c r="K278" i="34"/>
  <c r="I278" i="34"/>
  <c r="J278" i="34"/>
  <c r="J274" i="34"/>
  <c r="K274" i="34"/>
  <c r="I274" i="34"/>
  <c r="J268" i="34"/>
  <c r="I268" i="34"/>
  <c r="K268" i="34"/>
  <c r="J264" i="34"/>
  <c r="K264" i="34"/>
  <c r="I264" i="34"/>
  <c r="J260" i="34"/>
  <c r="I260" i="34"/>
  <c r="K260" i="34"/>
  <c r="I256" i="34"/>
  <c r="J256" i="34"/>
  <c r="K256" i="34"/>
  <c r="I252" i="34"/>
  <c r="K252" i="34"/>
  <c r="J252" i="34"/>
  <c r="I248" i="34"/>
  <c r="J248" i="34"/>
  <c r="K248" i="34"/>
  <c r="I244" i="34"/>
  <c r="J244" i="34"/>
  <c r="K244" i="34"/>
  <c r="I240" i="34"/>
  <c r="J240" i="34"/>
  <c r="K240" i="34"/>
  <c r="I236" i="34"/>
  <c r="K236" i="34"/>
  <c r="J236" i="34"/>
  <c r="I232" i="34"/>
  <c r="J232" i="34"/>
  <c r="K232" i="34"/>
  <c r="I228" i="34"/>
  <c r="K228" i="34"/>
  <c r="J228" i="34"/>
  <c r="I224" i="34"/>
  <c r="J224" i="34"/>
  <c r="K224" i="34"/>
  <c r="I220" i="34"/>
  <c r="K220" i="34"/>
  <c r="K214" i="34"/>
  <c r="J214" i="34"/>
  <c r="I214" i="34"/>
  <c r="I208" i="34"/>
  <c r="J208" i="34"/>
  <c r="K208" i="34"/>
  <c r="I204" i="34"/>
  <c r="K204" i="34"/>
  <c r="J204" i="34"/>
  <c r="I200" i="34"/>
  <c r="J200" i="34"/>
  <c r="K200" i="34"/>
  <c r="I196" i="34"/>
  <c r="K196" i="34"/>
  <c r="J196" i="34"/>
  <c r="I192" i="34"/>
  <c r="J192" i="34"/>
  <c r="K192" i="34"/>
  <c r="I188" i="34"/>
  <c r="K188" i="34"/>
  <c r="J188" i="34"/>
  <c r="I184" i="34"/>
  <c r="J184" i="34"/>
  <c r="K184" i="34"/>
  <c r="I180" i="34"/>
  <c r="J180" i="34"/>
  <c r="K180" i="34"/>
  <c r="I176" i="34"/>
  <c r="K176" i="34"/>
  <c r="J176" i="34"/>
  <c r="K174" i="34"/>
  <c r="I174" i="34"/>
  <c r="J174" i="34"/>
  <c r="K170" i="34"/>
  <c r="J170" i="34"/>
  <c r="I170" i="34"/>
  <c r="K166" i="34"/>
  <c r="I166" i="34"/>
  <c r="J166" i="34"/>
  <c r="K162" i="34"/>
  <c r="J162" i="34"/>
  <c r="I162" i="34"/>
  <c r="K158" i="34"/>
  <c r="I158" i="34"/>
  <c r="J158" i="34"/>
  <c r="K154" i="34"/>
  <c r="J154" i="34"/>
  <c r="I154" i="34"/>
  <c r="I152" i="34"/>
  <c r="K152" i="34"/>
  <c r="J152" i="34"/>
  <c r="I148" i="34"/>
  <c r="J148" i="34"/>
  <c r="K148" i="34"/>
  <c r="I144" i="34"/>
  <c r="K144" i="34"/>
  <c r="J144" i="34"/>
  <c r="I140" i="34"/>
  <c r="J140" i="34"/>
  <c r="K140" i="34"/>
  <c r="I136" i="34"/>
  <c r="K136" i="34"/>
  <c r="J136" i="34"/>
  <c r="K134" i="34"/>
  <c r="I134" i="34"/>
  <c r="J134" i="34"/>
  <c r="K130" i="34"/>
  <c r="J130" i="34"/>
  <c r="I130" i="34"/>
  <c r="I128" i="34"/>
  <c r="J128" i="34"/>
  <c r="K128" i="34"/>
  <c r="K126" i="34"/>
  <c r="I126" i="34"/>
  <c r="J126" i="34"/>
  <c r="I124" i="34"/>
  <c r="J124" i="34"/>
  <c r="K124" i="34"/>
  <c r="K122" i="34"/>
  <c r="J122" i="34"/>
  <c r="I122" i="34"/>
  <c r="I120" i="34"/>
  <c r="K120" i="34"/>
  <c r="J120" i="34"/>
  <c r="K118" i="34"/>
  <c r="J118" i="34"/>
  <c r="I118" i="34"/>
  <c r="I116" i="34"/>
  <c r="J116" i="34"/>
  <c r="K116" i="34"/>
  <c r="J114" i="34"/>
  <c r="K114" i="34"/>
  <c r="I114" i="34"/>
  <c r="K112" i="34"/>
  <c r="I112" i="34"/>
  <c r="J112" i="34"/>
  <c r="J110" i="34"/>
  <c r="K110" i="34"/>
  <c r="I110" i="34"/>
  <c r="J108" i="34"/>
  <c r="K108" i="34"/>
  <c r="I108" i="34"/>
  <c r="J106" i="34"/>
  <c r="I106" i="34"/>
  <c r="K106" i="34"/>
  <c r="I104" i="34"/>
  <c r="J104" i="34"/>
  <c r="K104" i="34"/>
  <c r="J102" i="34"/>
  <c r="I102" i="34"/>
  <c r="K102" i="34"/>
  <c r="J100" i="34"/>
  <c r="K100" i="34"/>
  <c r="I100" i="34"/>
  <c r="J98" i="34"/>
  <c r="K98" i="34"/>
  <c r="I98" i="34"/>
  <c r="K96" i="34"/>
  <c r="J96" i="34"/>
  <c r="I96" i="34"/>
  <c r="J94" i="34"/>
  <c r="I94" i="34"/>
  <c r="K94" i="34"/>
  <c r="I92" i="34"/>
  <c r="K92" i="34"/>
  <c r="J92" i="34"/>
  <c r="I88" i="34"/>
  <c r="J88" i="34"/>
  <c r="K88" i="34"/>
  <c r="J86" i="34"/>
  <c r="I86" i="34"/>
  <c r="K86" i="34"/>
  <c r="J84" i="34"/>
  <c r="K84" i="34"/>
  <c r="I84" i="34"/>
  <c r="J82" i="34"/>
  <c r="K82" i="34"/>
  <c r="I82" i="34"/>
  <c r="K80" i="34"/>
  <c r="I80" i="34"/>
  <c r="J80" i="34"/>
  <c r="J78" i="34"/>
  <c r="K78" i="34"/>
  <c r="I78" i="34"/>
  <c r="I76" i="34"/>
  <c r="K76" i="34"/>
  <c r="J76" i="34"/>
  <c r="J74" i="34"/>
  <c r="I74" i="34"/>
  <c r="K74" i="34"/>
  <c r="I72" i="34"/>
  <c r="K72" i="34"/>
  <c r="J72" i="34"/>
  <c r="J70" i="34"/>
  <c r="I70" i="34"/>
  <c r="K70" i="34"/>
  <c r="J68" i="34"/>
  <c r="I68" i="34"/>
  <c r="K68" i="34"/>
  <c r="J66" i="34"/>
  <c r="K66" i="34"/>
  <c r="I66" i="34"/>
  <c r="K64" i="34"/>
  <c r="J64" i="34"/>
  <c r="I64" i="34"/>
  <c r="J62" i="34"/>
  <c r="K62" i="34"/>
  <c r="I62" i="34"/>
  <c r="K60" i="34"/>
  <c r="I60" i="34"/>
  <c r="J60" i="34"/>
  <c r="J58" i="34"/>
  <c r="K58" i="34"/>
  <c r="I58" i="34"/>
  <c r="I56" i="34"/>
  <c r="J56" i="34"/>
  <c r="K56" i="34"/>
  <c r="J54" i="34"/>
  <c r="I54" i="34"/>
  <c r="K54" i="34"/>
  <c r="J52" i="34"/>
  <c r="I52" i="34"/>
  <c r="K52" i="34"/>
  <c r="J50" i="34"/>
  <c r="K50" i="34"/>
  <c r="I50" i="34"/>
  <c r="K48" i="34"/>
  <c r="J48" i="34"/>
  <c r="I48" i="34"/>
  <c r="J46" i="34"/>
  <c r="K46" i="34"/>
  <c r="I46" i="34"/>
  <c r="J44" i="34"/>
  <c r="I44" i="34"/>
  <c r="K44" i="34"/>
  <c r="J42" i="34"/>
  <c r="I42" i="34"/>
  <c r="K42" i="34"/>
  <c r="I40" i="34"/>
  <c r="K40" i="34"/>
  <c r="J40" i="34"/>
  <c r="J38" i="34"/>
  <c r="I38" i="34"/>
  <c r="K38" i="34"/>
  <c r="J36" i="34"/>
  <c r="I36" i="34"/>
  <c r="J34" i="34"/>
  <c r="K34" i="34"/>
  <c r="I34" i="34"/>
  <c r="K32" i="34"/>
  <c r="J32" i="34"/>
  <c r="I32" i="34"/>
  <c r="J30" i="34"/>
  <c r="I30" i="34"/>
  <c r="K30" i="34"/>
  <c r="I28" i="34"/>
  <c r="J28" i="34"/>
  <c r="K28" i="34"/>
  <c r="J26" i="34"/>
  <c r="K26" i="34"/>
  <c r="I26" i="34"/>
  <c r="I24" i="34"/>
  <c r="K24" i="34"/>
  <c r="J24" i="34"/>
  <c r="J22" i="34"/>
  <c r="I22" i="34"/>
  <c r="K22" i="34"/>
  <c r="J20" i="34"/>
  <c r="K20" i="34"/>
  <c r="I20" i="34"/>
  <c r="J18" i="34"/>
  <c r="K18" i="34"/>
  <c r="I18" i="34"/>
  <c r="K16" i="34"/>
  <c r="I16" i="34"/>
  <c r="J16" i="34"/>
  <c r="J14" i="34"/>
  <c r="I14" i="34"/>
  <c r="K14" i="34"/>
  <c r="J12" i="34"/>
  <c r="K12" i="34"/>
  <c r="I12" i="34"/>
  <c r="J10" i="34"/>
  <c r="K10" i="34"/>
  <c r="I10" i="34"/>
  <c r="I8" i="34"/>
  <c r="K8" i="34"/>
  <c r="J8" i="34"/>
  <c r="J6" i="34"/>
  <c r="I6" i="34"/>
  <c r="K6" i="34"/>
  <c r="J4" i="34"/>
  <c r="I4" i="34"/>
  <c r="K4" i="34"/>
  <c r="I338" i="34"/>
  <c r="I344" i="34"/>
  <c r="K344" i="34"/>
  <c r="J344" i="34"/>
  <c r="J340" i="34"/>
  <c r="K340" i="34"/>
  <c r="I340" i="34"/>
  <c r="I334" i="34"/>
  <c r="J334" i="34"/>
  <c r="K334" i="34"/>
  <c r="J330" i="34"/>
  <c r="I330" i="34"/>
  <c r="K330" i="34"/>
  <c r="J324" i="34"/>
  <c r="I324" i="34"/>
  <c r="K324" i="34"/>
  <c r="J320" i="34"/>
  <c r="I320" i="34"/>
  <c r="K320" i="34"/>
  <c r="J308" i="34"/>
  <c r="I308" i="34"/>
  <c r="K308" i="34"/>
  <c r="I302" i="34"/>
  <c r="K302" i="34"/>
  <c r="J302" i="34"/>
  <c r="J296" i="34"/>
  <c r="K296" i="34"/>
  <c r="I296" i="34"/>
  <c r="J292" i="34"/>
  <c r="I292" i="34"/>
  <c r="K292" i="34"/>
  <c r="J288" i="34"/>
  <c r="K288" i="34"/>
  <c r="I288" i="34"/>
  <c r="J282" i="34"/>
  <c r="I282" i="34"/>
  <c r="K282" i="34"/>
  <c r="J276" i="34"/>
  <c r="K276" i="34"/>
  <c r="I276" i="34"/>
  <c r="J272" i="34"/>
  <c r="I272" i="34"/>
  <c r="K272" i="34"/>
  <c r="I270" i="34"/>
  <c r="J270" i="34"/>
  <c r="K270" i="34"/>
  <c r="J266" i="34"/>
  <c r="I266" i="34"/>
  <c r="K266" i="34"/>
  <c r="K262" i="34"/>
  <c r="J262" i="34"/>
  <c r="I258" i="34"/>
  <c r="J258" i="34"/>
  <c r="K258" i="34"/>
  <c r="K254" i="34"/>
  <c r="J254" i="34"/>
  <c r="I254" i="34"/>
  <c r="K250" i="34"/>
  <c r="J250" i="34"/>
  <c r="I250" i="34"/>
  <c r="K246" i="34"/>
  <c r="I246" i="34"/>
  <c r="J246" i="34"/>
  <c r="K242" i="34"/>
  <c r="I242" i="34"/>
  <c r="J242" i="34"/>
  <c r="K238" i="34"/>
  <c r="J238" i="34"/>
  <c r="K234" i="34"/>
  <c r="I234" i="34"/>
  <c r="J234" i="34"/>
  <c r="K230" i="34"/>
  <c r="J230" i="34"/>
  <c r="I230" i="34"/>
  <c r="K226" i="34"/>
  <c r="I226" i="34"/>
  <c r="J226" i="34"/>
  <c r="K222" i="34"/>
  <c r="J222" i="34"/>
  <c r="I222" i="34"/>
  <c r="K218" i="34"/>
  <c r="I218" i="34"/>
  <c r="J218" i="34"/>
  <c r="I216" i="34"/>
  <c r="J216" i="34"/>
  <c r="K216" i="34"/>
  <c r="I212" i="34"/>
  <c r="K212" i="34"/>
  <c r="J212" i="34"/>
  <c r="K210" i="34"/>
  <c r="I210" i="34"/>
  <c r="J210" i="34"/>
  <c r="K206" i="34"/>
  <c r="J206" i="34"/>
  <c r="I206" i="34"/>
  <c r="K202" i="34"/>
  <c r="I202" i="34"/>
  <c r="J202" i="34"/>
  <c r="K198" i="34"/>
  <c r="J198" i="34"/>
  <c r="I198" i="34"/>
  <c r="K194" i="34"/>
  <c r="I194" i="34"/>
  <c r="J194" i="34"/>
  <c r="K190" i="34"/>
  <c r="J190" i="34"/>
  <c r="I190" i="34"/>
  <c r="K186" i="34"/>
  <c r="I186" i="34"/>
  <c r="J186" i="34"/>
  <c r="K182" i="34"/>
  <c r="J182" i="34"/>
  <c r="K178" i="34"/>
  <c r="I178" i="34"/>
  <c r="J178" i="34"/>
  <c r="I172" i="34"/>
  <c r="J172" i="34"/>
  <c r="K172" i="34"/>
  <c r="I168" i="34"/>
  <c r="K168" i="34"/>
  <c r="J168" i="34"/>
  <c r="I164" i="34"/>
  <c r="K164" i="34"/>
  <c r="J164" i="34"/>
  <c r="I160" i="34"/>
  <c r="J160" i="34"/>
  <c r="K160" i="34"/>
  <c r="I156" i="34"/>
  <c r="J156" i="34"/>
  <c r="K156" i="34"/>
  <c r="K150" i="34"/>
  <c r="J150" i="34"/>
  <c r="I150" i="34"/>
  <c r="K146" i="34"/>
  <c r="I146" i="34"/>
  <c r="J146" i="34"/>
  <c r="K142" i="34"/>
  <c r="I142" i="34"/>
  <c r="J142" i="34"/>
  <c r="K138" i="34"/>
  <c r="J138" i="34"/>
  <c r="I138" i="34"/>
  <c r="I132" i="34"/>
  <c r="K132" i="34"/>
  <c r="J90" i="34"/>
  <c r="I90" i="34"/>
  <c r="K90" i="34"/>
  <c r="I328" i="34"/>
  <c r="J290" i="34"/>
  <c r="I182" i="34"/>
  <c r="J349" i="34"/>
  <c r="I349" i="34"/>
  <c r="K349" i="34"/>
  <c r="I347" i="34"/>
  <c r="J347" i="34"/>
  <c r="K347" i="34"/>
  <c r="J345" i="34"/>
  <c r="I345" i="34"/>
  <c r="K345" i="34"/>
  <c r="I343" i="34"/>
  <c r="J343" i="34"/>
  <c r="K343" i="34"/>
  <c r="K341" i="34"/>
  <c r="I341" i="34"/>
  <c r="J341" i="34"/>
  <c r="I339" i="34"/>
  <c r="J339" i="34"/>
  <c r="K339" i="34"/>
  <c r="K337" i="34"/>
  <c r="J337" i="34"/>
  <c r="I337" i="34"/>
  <c r="I335" i="34"/>
  <c r="K335" i="34"/>
  <c r="J335" i="34"/>
  <c r="K333" i="34"/>
  <c r="J333" i="34"/>
  <c r="I333" i="34"/>
  <c r="I331" i="34"/>
  <c r="J331" i="34"/>
  <c r="K331" i="34"/>
  <c r="K329" i="34"/>
  <c r="I329" i="34"/>
  <c r="J329" i="34"/>
  <c r="I327" i="34"/>
  <c r="J327" i="34"/>
  <c r="K327" i="34"/>
  <c r="K325" i="34"/>
  <c r="I325" i="34"/>
  <c r="J325" i="34"/>
  <c r="I323" i="34"/>
  <c r="J323" i="34"/>
  <c r="K323" i="34"/>
  <c r="K321" i="34"/>
  <c r="J321" i="34"/>
  <c r="I321" i="34"/>
  <c r="I319" i="34"/>
  <c r="K319" i="34"/>
  <c r="J319" i="34"/>
  <c r="K317" i="34"/>
  <c r="I317" i="34"/>
  <c r="J317" i="34"/>
  <c r="I315" i="34"/>
  <c r="J315" i="34"/>
  <c r="K315" i="34"/>
  <c r="K313" i="34"/>
  <c r="I313" i="34"/>
  <c r="J313" i="34"/>
  <c r="I311" i="34"/>
  <c r="J311" i="34"/>
  <c r="K311" i="34"/>
  <c r="K309" i="34"/>
  <c r="I309" i="34"/>
  <c r="I307" i="34"/>
  <c r="J307" i="34"/>
  <c r="K307" i="34"/>
  <c r="K305" i="34"/>
  <c r="J305" i="34"/>
  <c r="I305" i="34"/>
  <c r="I303" i="34"/>
  <c r="K303" i="34"/>
  <c r="J303" i="34"/>
  <c r="K301" i="34"/>
  <c r="I301" i="34"/>
  <c r="J301" i="34"/>
  <c r="I299" i="34"/>
  <c r="J299" i="34"/>
  <c r="K297" i="34"/>
  <c r="I297" i="34"/>
  <c r="J297" i="34"/>
  <c r="I295" i="34"/>
  <c r="K295" i="34"/>
  <c r="J295" i="34"/>
  <c r="K293" i="34"/>
  <c r="I293" i="34"/>
  <c r="J293" i="34"/>
  <c r="I291" i="34"/>
  <c r="J291" i="34"/>
  <c r="K291" i="34"/>
  <c r="K289" i="34"/>
  <c r="J289" i="34"/>
  <c r="I289" i="34"/>
  <c r="I287" i="34"/>
  <c r="K287" i="34"/>
  <c r="J287" i="34"/>
  <c r="K285" i="34"/>
  <c r="I285" i="34"/>
  <c r="J285" i="34"/>
  <c r="I283" i="34"/>
  <c r="K283" i="34"/>
  <c r="J283" i="34"/>
  <c r="K281" i="34"/>
  <c r="J281" i="34"/>
  <c r="I279" i="34"/>
  <c r="J279" i="34"/>
  <c r="K279" i="34"/>
  <c r="K277" i="34"/>
  <c r="I277" i="34"/>
  <c r="J277" i="34"/>
  <c r="I275" i="34"/>
  <c r="J275" i="34"/>
  <c r="K275" i="34"/>
  <c r="K273" i="34"/>
  <c r="J273" i="34"/>
  <c r="I273" i="34"/>
  <c r="I271" i="34"/>
  <c r="K271" i="34"/>
  <c r="K269" i="34"/>
  <c r="J269" i="34"/>
  <c r="I269" i="34"/>
  <c r="I267" i="34"/>
  <c r="J267" i="34"/>
  <c r="K267" i="34"/>
  <c r="K265" i="34"/>
  <c r="I265" i="34"/>
  <c r="J265" i="34"/>
  <c r="I263" i="34"/>
  <c r="J263" i="34"/>
  <c r="K263" i="34"/>
  <c r="K261" i="34"/>
  <c r="I261" i="34"/>
  <c r="J261" i="34"/>
  <c r="I259" i="34"/>
  <c r="J259" i="34"/>
  <c r="K259" i="34"/>
  <c r="K257" i="34"/>
  <c r="J257" i="34"/>
  <c r="I257" i="34"/>
  <c r="J255" i="34"/>
  <c r="I255" i="34"/>
  <c r="K255" i="34"/>
  <c r="J253" i="34"/>
  <c r="I253" i="34"/>
  <c r="K253" i="34"/>
  <c r="I251" i="34"/>
  <c r="K251" i="34"/>
  <c r="J249" i="34"/>
  <c r="I249" i="34"/>
  <c r="K249" i="34"/>
  <c r="J247" i="34"/>
  <c r="I247" i="34"/>
  <c r="K247" i="34"/>
  <c r="J245" i="34"/>
  <c r="K245" i="34"/>
  <c r="I245" i="34"/>
  <c r="K243" i="34"/>
  <c r="J243" i="34"/>
  <c r="I243" i="34"/>
  <c r="J241" i="34"/>
  <c r="I241" i="34"/>
  <c r="K241" i="34"/>
  <c r="I239" i="34"/>
  <c r="J239" i="34"/>
  <c r="K239" i="34"/>
  <c r="J237" i="34"/>
  <c r="I237" i="34"/>
  <c r="K237" i="34"/>
  <c r="K235" i="34"/>
  <c r="I235" i="34"/>
  <c r="J235" i="34"/>
  <c r="J233" i="34"/>
  <c r="I233" i="34"/>
  <c r="K233" i="34"/>
  <c r="J231" i="34"/>
  <c r="I231" i="34"/>
  <c r="K231" i="34"/>
  <c r="J229" i="34"/>
  <c r="K229" i="34"/>
  <c r="I229" i="34"/>
  <c r="I227" i="34"/>
  <c r="K227" i="34"/>
  <c r="J227" i="34"/>
  <c r="J225" i="34"/>
  <c r="I225" i="34"/>
  <c r="K225" i="34"/>
  <c r="J223" i="34"/>
  <c r="I223" i="34"/>
  <c r="K223" i="34"/>
  <c r="J221" i="34"/>
  <c r="K221" i="34"/>
  <c r="I221" i="34"/>
  <c r="K219" i="34"/>
  <c r="I219" i="34"/>
  <c r="J219" i="34"/>
  <c r="J217" i="34"/>
  <c r="I217" i="34"/>
  <c r="K217" i="34"/>
  <c r="J215" i="34"/>
  <c r="I215" i="34"/>
  <c r="K215" i="34"/>
  <c r="J213" i="34"/>
  <c r="K213" i="34"/>
  <c r="I213" i="34"/>
  <c r="I211" i="34"/>
  <c r="K211" i="34"/>
  <c r="J211" i="34"/>
  <c r="J209" i="34"/>
  <c r="I209" i="34"/>
  <c r="K209" i="34"/>
  <c r="J207" i="34"/>
  <c r="K207" i="34"/>
  <c r="I207" i="34"/>
  <c r="J205" i="34"/>
  <c r="K205" i="34"/>
  <c r="I205" i="34"/>
  <c r="K203" i="34"/>
  <c r="I203" i="34"/>
  <c r="J203" i="34"/>
  <c r="J201" i="34"/>
  <c r="I201" i="34"/>
  <c r="J199" i="34"/>
  <c r="I199" i="34"/>
  <c r="K199" i="34"/>
  <c r="J197" i="34"/>
  <c r="K197" i="34"/>
  <c r="I197" i="34"/>
  <c r="I195" i="34"/>
  <c r="K195" i="34"/>
  <c r="J195" i="34"/>
  <c r="J193" i="34"/>
  <c r="I193" i="34"/>
  <c r="K193" i="34"/>
  <c r="J191" i="34"/>
  <c r="I191" i="34"/>
  <c r="K191" i="34"/>
  <c r="J189" i="34"/>
  <c r="K189" i="34"/>
  <c r="I189" i="34"/>
  <c r="K187" i="34"/>
  <c r="I187" i="34"/>
  <c r="J187" i="34"/>
  <c r="J185" i="34"/>
  <c r="I185" i="34"/>
  <c r="K185" i="34"/>
  <c r="J183" i="34"/>
  <c r="I183" i="34"/>
  <c r="K183" i="34"/>
  <c r="J181" i="34"/>
  <c r="I181" i="34"/>
  <c r="K181" i="34"/>
  <c r="J179" i="34"/>
  <c r="I179" i="34"/>
  <c r="K179" i="34"/>
  <c r="J177" i="34"/>
  <c r="K177" i="34"/>
  <c r="I177" i="34"/>
  <c r="K175" i="34"/>
  <c r="J175" i="34"/>
  <c r="I175" i="34"/>
  <c r="J173" i="34"/>
  <c r="I173" i="34"/>
  <c r="K173" i="34"/>
  <c r="I171" i="34"/>
  <c r="K171" i="34"/>
  <c r="J171" i="34"/>
  <c r="J169" i="34"/>
  <c r="K169" i="34"/>
  <c r="I169" i="34"/>
  <c r="I167" i="34"/>
  <c r="J167" i="34"/>
  <c r="K167" i="34"/>
  <c r="J165" i="34"/>
  <c r="I165" i="34"/>
  <c r="K165" i="34"/>
  <c r="J163" i="34"/>
  <c r="K163" i="34"/>
  <c r="I163" i="34"/>
  <c r="J161" i="34"/>
  <c r="K161" i="34"/>
  <c r="I161" i="34"/>
  <c r="K159" i="34"/>
  <c r="I159" i="34"/>
  <c r="J159" i="34"/>
  <c r="J157" i="34"/>
  <c r="K157" i="34"/>
  <c r="J155" i="34"/>
  <c r="I155" i="34"/>
  <c r="K155" i="34"/>
  <c r="J153" i="34"/>
  <c r="I153" i="34"/>
  <c r="K153" i="34"/>
  <c r="I151" i="34"/>
  <c r="K151" i="34"/>
  <c r="J151" i="34"/>
  <c r="J149" i="34"/>
  <c r="I149" i="34"/>
  <c r="K149" i="34"/>
  <c r="J147" i="34"/>
  <c r="I147" i="34"/>
  <c r="K147" i="34"/>
  <c r="J145" i="34"/>
  <c r="K145" i="34"/>
  <c r="I145" i="34"/>
  <c r="K143" i="34"/>
  <c r="J143" i="34"/>
  <c r="I143" i="34"/>
  <c r="J141" i="34"/>
  <c r="I141" i="34"/>
  <c r="K141" i="34"/>
  <c r="K139" i="34"/>
  <c r="I139" i="34"/>
  <c r="J139" i="34"/>
  <c r="J137" i="34"/>
  <c r="K137" i="34"/>
  <c r="I137" i="34"/>
  <c r="I135" i="34"/>
  <c r="J135" i="34"/>
  <c r="K135" i="34"/>
  <c r="J133" i="34"/>
  <c r="I133" i="34"/>
  <c r="K133" i="34"/>
  <c r="J131" i="34"/>
  <c r="K131" i="34"/>
  <c r="I131" i="34"/>
  <c r="J129" i="34"/>
  <c r="K129" i="34"/>
  <c r="I129" i="34"/>
  <c r="K127" i="34"/>
  <c r="I127" i="34"/>
  <c r="J127" i="34"/>
  <c r="J125" i="34"/>
  <c r="K125" i="34"/>
  <c r="I125" i="34"/>
  <c r="J123" i="34"/>
  <c r="I123" i="34"/>
  <c r="K123" i="34"/>
  <c r="J121" i="34"/>
  <c r="I121" i="34"/>
  <c r="K121" i="34"/>
  <c r="I119" i="34"/>
  <c r="K119" i="34"/>
  <c r="J119" i="34"/>
  <c r="J117" i="34"/>
  <c r="I117" i="34"/>
  <c r="K117" i="34"/>
  <c r="J115" i="34"/>
  <c r="I115" i="34"/>
  <c r="K115" i="34"/>
  <c r="I113" i="34"/>
  <c r="J113" i="34"/>
  <c r="K113" i="34"/>
  <c r="K111" i="34"/>
  <c r="I111" i="34"/>
  <c r="J111" i="34"/>
  <c r="I109" i="34"/>
  <c r="J109" i="34"/>
  <c r="K109" i="34"/>
  <c r="K107" i="34"/>
  <c r="J107" i="34"/>
  <c r="I107" i="34"/>
  <c r="I105" i="34"/>
  <c r="K105" i="34"/>
  <c r="J105" i="34"/>
  <c r="K103" i="34"/>
  <c r="J103" i="34"/>
  <c r="I101" i="34"/>
  <c r="J101" i="34"/>
  <c r="K101" i="34"/>
  <c r="K99" i="34"/>
  <c r="I99" i="34"/>
  <c r="J99" i="34"/>
  <c r="I97" i="34"/>
  <c r="K97" i="34"/>
  <c r="J97" i="34"/>
  <c r="K95" i="34"/>
  <c r="I95" i="34"/>
  <c r="J95" i="34"/>
  <c r="I93" i="34"/>
  <c r="J93" i="34"/>
  <c r="K93" i="34"/>
  <c r="K91" i="34"/>
  <c r="J91" i="34"/>
  <c r="I91" i="34"/>
  <c r="I89" i="34"/>
  <c r="K89" i="34"/>
  <c r="J89" i="34"/>
  <c r="K87" i="34"/>
  <c r="I87" i="34"/>
  <c r="J87" i="34"/>
  <c r="I85" i="34"/>
  <c r="J85" i="34"/>
  <c r="K85" i="34"/>
  <c r="K83" i="34"/>
  <c r="J83" i="34"/>
  <c r="I83" i="34"/>
  <c r="I81" i="34"/>
  <c r="K81" i="34"/>
  <c r="J81" i="34"/>
  <c r="K79" i="34"/>
  <c r="I79" i="34"/>
  <c r="J79" i="34"/>
  <c r="I77" i="34"/>
  <c r="J77" i="34"/>
  <c r="K77" i="34"/>
  <c r="K75" i="34"/>
  <c r="J75" i="34"/>
  <c r="I75" i="34"/>
  <c r="I73" i="34"/>
  <c r="K73" i="34"/>
  <c r="J73" i="34"/>
  <c r="K71" i="34"/>
  <c r="I71" i="34"/>
  <c r="J71" i="34"/>
  <c r="I69" i="34"/>
  <c r="J69" i="34"/>
  <c r="K67" i="34"/>
  <c r="J67" i="34"/>
  <c r="I67" i="34"/>
  <c r="I65" i="34"/>
  <c r="K65" i="34"/>
  <c r="J65" i="34"/>
  <c r="K63" i="34"/>
  <c r="I63" i="34"/>
  <c r="J63" i="34"/>
  <c r="I61" i="34"/>
  <c r="J61" i="34"/>
  <c r="K61" i="34"/>
  <c r="K59" i="34"/>
  <c r="J59" i="34"/>
  <c r="I59" i="34"/>
  <c r="I57" i="34"/>
  <c r="K57" i="34"/>
  <c r="J57" i="34"/>
  <c r="K55" i="34"/>
  <c r="I55" i="34"/>
  <c r="J55" i="34"/>
  <c r="I53" i="34"/>
  <c r="K53" i="34"/>
  <c r="J53" i="34"/>
  <c r="K51" i="34"/>
  <c r="J51" i="34"/>
  <c r="I51" i="34"/>
  <c r="I49" i="34"/>
  <c r="J49" i="34"/>
  <c r="K49" i="34"/>
  <c r="K47" i="34"/>
  <c r="I47" i="34"/>
  <c r="J47" i="34"/>
  <c r="I45" i="34"/>
  <c r="J45" i="34"/>
  <c r="K45" i="34"/>
  <c r="K43" i="34"/>
  <c r="J43" i="34"/>
  <c r="I43" i="34"/>
  <c r="I41" i="34"/>
  <c r="K41" i="34"/>
  <c r="J41" i="34"/>
  <c r="K39" i="34"/>
  <c r="J39" i="34"/>
  <c r="I39" i="34"/>
  <c r="I37" i="34"/>
  <c r="J37" i="34"/>
  <c r="K37" i="34"/>
  <c r="K35" i="34"/>
  <c r="I35" i="34"/>
  <c r="J35" i="34"/>
  <c r="I33" i="34"/>
  <c r="J33" i="34"/>
  <c r="K33" i="34"/>
  <c r="K31" i="34"/>
  <c r="I31" i="34"/>
  <c r="J31" i="34"/>
  <c r="I29" i="34"/>
  <c r="J29" i="34"/>
  <c r="K29" i="34"/>
  <c r="K27" i="34"/>
  <c r="J27" i="34"/>
  <c r="I27" i="34"/>
  <c r="I25" i="34"/>
  <c r="K25" i="34"/>
  <c r="J25" i="34"/>
  <c r="K23" i="34"/>
  <c r="I23" i="34"/>
  <c r="J23" i="34"/>
  <c r="I21" i="34"/>
  <c r="K21" i="34"/>
  <c r="J21" i="34"/>
  <c r="K19" i="34"/>
  <c r="I19" i="34"/>
  <c r="J19" i="34"/>
  <c r="I17" i="34"/>
  <c r="J17" i="34"/>
  <c r="K17" i="34"/>
  <c r="K15" i="34"/>
  <c r="I15" i="34"/>
  <c r="J15" i="34"/>
  <c r="I13" i="34"/>
  <c r="J13" i="34"/>
  <c r="K13" i="34"/>
  <c r="K11" i="34"/>
  <c r="J11" i="34"/>
  <c r="I11" i="34"/>
  <c r="I9" i="34"/>
  <c r="K9" i="34"/>
  <c r="J9" i="34"/>
  <c r="K7" i="34"/>
  <c r="J7" i="34"/>
  <c r="I7" i="34"/>
  <c r="I5" i="34"/>
  <c r="K5" i="34"/>
  <c r="J5" i="34"/>
  <c r="K3" i="34"/>
  <c r="I3" i="34"/>
  <c r="J3" i="34"/>
  <c r="K318" i="34"/>
  <c r="I281" i="34"/>
  <c r="I238" i="34"/>
  <c r="I157" i="34"/>
  <c r="K36" i="34"/>
  <c r="C3" i="33"/>
  <c r="A903" i="31" l="1"/>
  <c r="C14" i="15" l="1"/>
  <c r="C13" i="15"/>
  <c r="J15" i="14" l="1"/>
  <c r="G15" i="14"/>
  <c r="D15" i="14"/>
  <c r="B15" i="14"/>
  <c r="B17" i="14"/>
  <c r="B16" i="14"/>
  <c r="B21" i="14"/>
  <c r="B19" i="14"/>
  <c r="B20" i="14"/>
  <c r="B18" i="14"/>
  <c r="B24" i="14"/>
  <c r="B22" i="14"/>
  <c r="B28" i="14"/>
  <c r="B26" i="14"/>
  <c r="B23" i="14"/>
  <c r="B27" i="14"/>
  <c r="B30" i="14"/>
  <c r="B29" i="14"/>
  <c r="B31" i="14"/>
  <c r="B33" i="14"/>
  <c r="B32" i="14"/>
  <c r="I15" i="14" l="1"/>
  <c r="L15" i="14"/>
  <c r="F15" i="14"/>
  <c r="G323" i="16"/>
  <c r="G1128" i="16"/>
  <c r="G1177" i="16"/>
  <c r="G1189" i="16"/>
  <c r="G252" i="16"/>
  <c r="G212" i="16"/>
  <c r="G1264" i="16"/>
  <c r="G1067" i="16"/>
  <c r="G1188" i="16"/>
  <c r="G258" i="16"/>
  <c r="G206" i="16"/>
  <c r="G711" i="16"/>
  <c r="G760" i="16"/>
  <c r="G408" i="16"/>
  <c r="G1064" i="16"/>
  <c r="G31" i="16"/>
  <c r="G712" i="16"/>
  <c r="G16" i="16"/>
  <c r="G1373" i="16"/>
  <c r="G53" i="16"/>
  <c r="G603" i="16"/>
  <c r="G423" i="16"/>
  <c r="G333" i="16"/>
  <c r="G219" i="16"/>
  <c r="G340" i="16"/>
  <c r="G189" i="16"/>
  <c r="G1370" i="16"/>
  <c r="G1363" i="16"/>
  <c r="G983" i="16"/>
  <c r="G104" i="16"/>
  <c r="G750" i="16"/>
  <c r="G917" i="16"/>
  <c r="G366" i="16"/>
  <c r="G156" i="16"/>
  <c r="G215" i="16"/>
  <c r="G687" i="16"/>
  <c r="G946" i="16"/>
  <c r="G199" i="16"/>
  <c r="G645" i="16"/>
  <c r="G1250" i="16"/>
  <c r="G1367" i="16"/>
  <c r="G948" i="16"/>
  <c r="G823" i="16"/>
  <c r="G1166" i="16"/>
  <c r="G587" i="16"/>
  <c r="G1171" i="16"/>
  <c r="G664" i="16"/>
  <c r="G1348" i="16"/>
  <c r="G560" i="16"/>
  <c r="G950" i="16"/>
  <c r="G1053" i="16"/>
  <c r="G231" i="16"/>
  <c r="G1010" i="16"/>
  <c r="G1013" i="16"/>
  <c r="G56" i="16"/>
  <c r="G269" i="16"/>
  <c r="G1336" i="16"/>
  <c r="G29" i="16"/>
  <c r="G1337" i="16"/>
  <c r="G1341" i="16"/>
  <c r="G248" i="16"/>
  <c r="G628" i="16"/>
  <c r="G30" i="16"/>
  <c r="G290" i="16"/>
  <c r="G223" i="16"/>
  <c r="G251" i="16"/>
  <c r="G409" i="16"/>
  <c r="G390" i="16"/>
  <c r="G575" i="16"/>
  <c r="G795" i="16"/>
  <c r="G432" i="16"/>
  <c r="G120" i="16"/>
  <c r="G653" i="16"/>
  <c r="G358" i="16"/>
  <c r="G1102" i="16"/>
  <c r="G372" i="16"/>
  <c r="G849" i="16"/>
  <c r="G971" i="16"/>
  <c r="G914" i="16"/>
  <c r="G811" i="16"/>
  <c r="G1099" i="16"/>
  <c r="G356" i="16"/>
  <c r="G1326" i="16"/>
  <c r="G1046" i="16"/>
  <c r="G268" i="16"/>
  <c r="G45" i="16"/>
  <c r="G51" i="16"/>
  <c r="G107" i="16"/>
  <c r="G39" i="16"/>
  <c r="G709" i="16"/>
  <c r="G330" i="16"/>
  <c r="G431" i="16"/>
  <c r="G513" i="16"/>
  <c r="G808" i="16"/>
  <c r="G554" i="16"/>
  <c r="G389" i="16"/>
  <c r="G1152" i="16"/>
  <c r="G1154" i="16"/>
  <c r="G445" i="16"/>
  <c r="G180" i="16"/>
  <c r="G770" i="16"/>
  <c r="G130" i="16"/>
  <c r="G1311" i="16"/>
  <c r="G507" i="16"/>
  <c r="G912" i="16"/>
  <c r="G158" i="16"/>
  <c r="G552" i="16"/>
  <c r="G325" i="16"/>
  <c r="G1044" i="16"/>
  <c r="G1211" i="16"/>
  <c r="G1207" i="16"/>
  <c r="G1387" i="16"/>
  <c r="G1066" i="16"/>
  <c r="G1185" i="16"/>
  <c r="G1024" i="16"/>
  <c r="G1118" i="16"/>
  <c r="G1386" i="16"/>
  <c r="G1270" i="16"/>
  <c r="G1184" i="16"/>
  <c r="G657" i="16"/>
  <c r="G1275" i="16"/>
  <c r="G1179" i="16"/>
  <c r="G433" i="16"/>
  <c r="G374" i="16"/>
  <c r="G288" i="16"/>
  <c r="G1122" i="16"/>
  <c r="G1123" i="16"/>
  <c r="G923" i="16"/>
  <c r="G41" i="16"/>
  <c r="G861" i="16"/>
  <c r="G145" i="16"/>
  <c r="G517" i="16"/>
  <c r="G922" i="16"/>
  <c r="G1374" i="16"/>
  <c r="G860" i="16"/>
  <c r="G1176" i="16"/>
  <c r="G1385" i="16"/>
  <c r="G992" i="16"/>
  <c r="G1187" i="16"/>
  <c r="G614" i="16"/>
  <c r="G260" i="16"/>
  <c r="G1377" i="16"/>
  <c r="G1382" i="16"/>
  <c r="G1070" i="16"/>
  <c r="G345" i="16"/>
  <c r="G1388" i="16"/>
  <c r="G1069" i="16"/>
  <c r="G369" i="16"/>
  <c r="G691" i="16"/>
  <c r="G1119" i="16"/>
  <c r="G1175" i="16"/>
  <c r="G1183" i="16"/>
  <c r="G990" i="16"/>
  <c r="G557" i="16"/>
  <c r="G20" i="16"/>
  <c r="G213" i="16"/>
  <c r="G298" i="16"/>
  <c r="G47" i="16"/>
  <c r="G761" i="16"/>
  <c r="G165" i="16"/>
  <c r="G307" i="16"/>
  <c r="G24" i="16"/>
  <c r="G21" i="16"/>
  <c r="G424" i="16"/>
  <c r="G26" i="16"/>
  <c r="G351" i="16"/>
  <c r="G40" i="16"/>
  <c r="G689" i="16"/>
  <c r="G414" i="16"/>
  <c r="G1020" i="16"/>
  <c r="G478" i="16"/>
  <c r="G348" i="16"/>
  <c r="G620" i="16"/>
  <c r="G57" i="16"/>
  <c r="G570" i="16"/>
  <c r="G986" i="16"/>
  <c r="G417" i="16"/>
  <c r="G362" i="16"/>
  <c r="G544" i="16"/>
  <c r="G191" i="16"/>
  <c r="G556" i="16"/>
  <c r="G60" i="16"/>
  <c r="G515" i="16"/>
  <c r="G688" i="16"/>
  <c r="G563" i="16"/>
  <c r="G900" i="16"/>
  <c r="G295" i="16"/>
  <c r="G981" i="16"/>
  <c r="G1359" i="16"/>
  <c r="G179" i="16"/>
  <c r="G857" i="16"/>
  <c r="G1062" i="16"/>
  <c r="G538" i="16"/>
  <c r="G1251" i="16"/>
  <c r="G1245" i="16"/>
  <c r="G836" i="16"/>
  <c r="G1263" i="16"/>
  <c r="G202" i="16"/>
  <c r="G1241" i="16"/>
  <c r="G589" i="16"/>
  <c r="G448" i="16"/>
  <c r="G1243" i="16"/>
  <c r="G728" i="16"/>
  <c r="G54" i="16"/>
  <c r="G1116" i="16"/>
  <c r="G548" i="16"/>
  <c r="G655" i="16"/>
  <c r="G245" i="16"/>
  <c r="G1244" i="16"/>
  <c r="G1256" i="16"/>
  <c r="G856" i="16"/>
  <c r="G604" i="16"/>
  <c r="G1246" i="16"/>
  <c r="G1167" i="16"/>
  <c r="G977" i="16"/>
  <c r="G274" i="16"/>
  <c r="G1055" i="16"/>
  <c r="G1255" i="16"/>
  <c r="G1112" i="16"/>
  <c r="G1366" i="16"/>
  <c r="G276" i="16"/>
  <c r="G612" i="16"/>
  <c r="G877" i="16"/>
  <c r="G1254" i="16"/>
  <c r="G1355" i="16"/>
  <c r="G947" i="16"/>
  <c r="G491" i="16"/>
  <c r="G1347" i="16"/>
  <c r="G1237" i="16"/>
  <c r="G710" i="16"/>
  <c r="G853" i="16"/>
  <c r="G1161" i="16"/>
  <c r="G854" i="16"/>
  <c r="G562" i="16"/>
  <c r="G1339" i="16"/>
  <c r="G1160" i="16"/>
  <c r="G152" i="16"/>
  <c r="G76" i="16"/>
  <c r="G638" i="16"/>
  <c r="G250" i="16"/>
  <c r="G1159" i="16"/>
  <c r="G416" i="16"/>
  <c r="G139" i="16"/>
  <c r="G110" i="16"/>
  <c r="G1052" i="16"/>
  <c r="G834" i="16"/>
  <c r="G386" i="16"/>
  <c r="G118" i="16"/>
  <c r="G141" i="16"/>
  <c r="G1158" i="16"/>
  <c r="G547" i="16"/>
  <c r="G945" i="16"/>
  <c r="G454" i="16"/>
  <c r="G111" i="16"/>
  <c r="G365" i="16"/>
  <c r="G663" i="16"/>
  <c r="G93" i="16"/>
  <c r="G265" i="16"/>
  <c r="G420" i="16"/>
  <c r="G535" i="16"/>
  <c r="G1233" i="16"/>
  <c r="G833" i="16"/>
  <c r="G1051" i="16"/>
  <c r="G944" i="16"/>
  <c r="G398" i="16"/>
  <c r="G677" i="16"/>
  <c r="G1008" i="16"/>
  <c r="G973" i="16"/>
  <c r="G822" i="16"/>
  <c r="G523" i="16"/>
  <c r="G1100" i="16"/>
  <c r="G748" i="16"/>
  <c r="G312" i="16"/>
  <c r="G1155" i="16"/>
  <c r="G285" i="16"/>
  <c r="G314" i="16"/>
  <c r="G320" i="16"/>
  <c r="G1101" i="16"/>
  <c r="G1049" i="16"/>
  <c r="G1156" i="16"/>
  <c r="G644" i="16"/>
  <c r="G349" i="16"/>
  <c r="G1005" i="16"/>
  <c r="G1007" i="16"/>
  <c r="G897" i="16"/>
  <c r="G435" i="16"/>
  <c r="G555" i="16"/>
  <c r="G1228" i="16"/>
  <c r="G1098" i="16"/>
  <c r="G619" i="16"/>
  <c r="G546" i="16"/>
  <c r="G262" i="16"/>
  <c r="G1045" i="16"/>
  <c r="G726" i="16"/>
  <c r="G809" i="16"/>
  <c r="G1223" i="16"/>
  <c r="G1097" i="16"/>
  <c r="G58" i="16"/>
  <c r="G643" i="16"/>
  <c r="G1047" i="16"/>
  <c r="G1327" i="16"/>
  <c r="G757" i="16"/>
  <c r="G382" i="16"/>
  <c r="G745" i="16"/>
  <c r="G326" i="16"/>
  <c r="G238" i="16"/>
  <c r="G357" i="16"/>
  <c r="G896" i="16"/>
  <c r="G64" i="16"/>
  <c r="G69" i="16"/>
  <c r="G37" i="16"/>
  <c r="G489" i="16"/>
  <c r="G188" i="16"/>
  <c r="G601" i="16"/>
  <c r="G121" i="16"/>
  <c r="G27" i="16"/>
  <c r="G676" i="16"/>
  <c r="G247" i="16"/>
  <c r="G756" i="16"/>
  <c r="G936" i="16"/>
  <c r="G1322" i="16"/>
  <c r="G192" i="16"/>
  <c r="G1093" i="16"/>
  <c r="G573" i="16"/>
  <c r="G675" i="16"/>
  <c r="G660" i="16"/>
  <c r="G794" i="16"/>
  <c r="G1222" i="16"/>
  <c r="G397" i="16"/>
  <c r="G771" i="16"/>
  <c r="G1321" i="16"/>
  <c r="G98" i="16"/>
  <c r="G592" i="16"/>
  <c r="G847" i="16"/>
  <c r="G970" i="16"/>
  <c r="G610" i="16"/>
  <c r="G403" i="16"/>
  <c r="G144" i="16"/>
  <c r="G1312" i="16"/>
  <c r="G1309" i="16"/>
  <c r="G543" i="16"/>
  <c r="G1209" i="16"/>
  <c r="G935" i="16"/>
  <c r="G1308" i="16"/>
  <c r="G779" i="16"/>
  <c r="G1307" i="16"/>
  <c r="G1147" i="16"/>
  <c r="G1091" i="16"/>
  <c r="G1310" i="16"/>
  <c r="G1148" i="16"/>
  <c r="G1210" i="16"/>
  <c r="G1314" i="16"/>
  <c r="G1305" i="16"/>
  <c r="G1302" i="16"/>
  <c r="G1208" i="16"/>
  <c r="G839" i="16"/>
  <c r="G1389" i="16"/>
  <c r="G729" i="16"/>
  <c r="G904" i="16"/>
  <c r="G135" i="16"/>
  <c r="G411" i="16"/>
  <c r="G1178" i="16"/>
  <c r="G163" i="16"/>
  <c r="G266" i="16"/>
  <c r="G153" i="16"/>
  <c r="G1186" i="16"/>
  <c r="G74" i="16"/>
  <c r="G532" i="16"/>
  <c r="G838" i="16"/>
  <c r="G1376" i="16"/>
  <c r="G209" i="16"/>
  <c r="G776" i="16"/>
  <c r="G585" i="16"/>
  <c r="G1130" i="16"/>
  <c r="G1273" i="16"/>
  <c r="G334" i="16"/>
  <c r="G1021" i="16"/>
  <c r="G384" i="16"/>
  <c r="G364" i="16"/>
  <c r="G430" i="16"/>
  <c r="G824" i="16"/>
  <c r="G919" i="16"/>
  <c r="G85" i="16"/>
  <c r="G15" i="16"/>
  <c r="G59" i="16"/>
  <c r="G149" i="16"/>
  <c r="G690" i="16"/>
  <c r="G510" i="16"/>
  <c r="G353" i="16"/>
  <c r="G987" i="16"/>
  <c r="G197" i="16"/>
  <c r="G530" i="16"/>
  <c r="G301" i="16"/>
  <c r="G133" i="16"/>
  <c r="G214" i="16"/>
  <c r="G44" i="16"/>
  <c r="G899" i="16"/>
  <c r="G117" i="16"/>
  <c r="G159" i="16"/>
  <c r="G162" i="16"/>
  <c r="G229" i="16"/>
  <c r="G200" i="16"/>
  <c r="G1063" i="16"/>
  <c r="G514" i="16"/>
  <c r="G1360" i="16"/>
  <c r="G1170" i="16"/>
  <c r="G1364" i="16"/>
  <c r="G540" i="16"/>
  <c r="G978" i="16"/>
  <c r="G1015" i="16"/>
  <c r="G1365" i="16"/>
  <c r="G1164" i="16"/>
  <c r="G249" i="16"/>
  <c r="G1109" i="16"/>
  <c r="G949" i="16"/>
  <c r="G1262" i="16"/>
  <c r="G982" i="16"/>
  <c r="G237" i="16"/>
  <c r="G984" i="16"/>
  <c r="G722" i="16"/>
  <c r="G509" i="16"/>
  <c r="G1353" i="16"/>
  <c r="G1060" i="16"/>
  <c r="G350" i="16"/>
  <c r="G243" i="16"/>
  <c r="G502" i="16"/>
  <c r="G1257" i="16"/>
  <c r="G1238" i="16"/>
  <c r="G1235" i="16"/>
  <c r="G401" i="16"/>
  <c r="G160" i="16"/>
  <c r="G236" i="16"/>
  <c r="G332" i="16"/>
  <c r="G953" i="16"/>
  <c r="G1126" i="16"/>
  <c r="G77" i="16"/>
  <c r="G1071" i="16"/>
  <c r="G1190" i="16"/>
  <c r="G363" i="16"/>
  <c r="G1072" i="16"/>
  <c r="G531" i="16"/>
  <c r="G815" i="16"/>
  <c r="G1068" i="16"/>
  <c r="G436" i="16"/>
  <c r="G954" i="16"/>
  <c r="G210" i="16"/>
  <c r="G1268" i="16"/>
  <c r="G289" i="16"/>
  <c r="G375" i="16"/>
  <c r="G1023" i="16"/>
  <c r="G1267" i="16"/>
  <c r="G991" i="16"/>
  <c r="G1269" i="16"/>
  <c r="G1380" i="16"/>
  <c r="G925" i="16"/>
  <c r="G190" i="16"/>
  <c r="G270" i="16"/>
  <c r="G1379" i="16"/>
  <c r="G222" i="16"/>
  <c r="G993" i="16"/>
  <c r="G859" i="16"/>
  <c r="G311" i="16"/>
  <c r="G682" i="16"/>
  <c r="G516" i="16"/>
  <c r="G78" i="16"/>
  <c r="G1025" i="16"/>
  <c r="G393" i="16"/>
  <c r="G140" i="16"/>
  <c r="G337" i="16"/>
  <c r="G241" i="16"/>
  <c r="G952" i="16"/>
  <c r="G66" i="16"/>
  <c r="G105" i="16"/>
  <c r="G101" i="16"/>
  <c r="G629" i="16"/>
  <c r="G226" i="16"/>
  <c r="G584" i="16"/>
  <c r="G1061" i="16"/>
  <c r="G293" i="16"/>
  <c r="G1371" i="16"/>
  <c r="G1117" i="16"/>
  <c r="G1350" i="16"/>
  <c r="G181" i="16"/>
  <c r="G1018" i="16"/>
  <c r="G486" i="16"/>
  <c r="G605" i="16"/>
  <c r="G1259" i="16"/>
  <c r="G505" i="16"/>
  <c r="G665" i="16"/>
  <c r="G1362" i="16"/>
  <c r="G529" i="16"/>
  <c r="G985" i="16"/>
  <c r="G576" i="16"/>
  <c r="G1369" i="16"/>
  <c r="G1115" i="16"/>
  <c r="G980" i="16"/>
  <c r="G1165" i="16"/>
  <c r="G579" i="16"/>
  <c r="G136" i="16"/>
  <c r="G1358" i="16"/>
  <c r="G1168" i="16"/>
  <c r="G1016" i="16"/>
  <c r="G749" i="16"/>
  <c r="G1240" i="16"/>
  <c r="G1346" i="16"/>
  <c r="G537" i="16"/>
  <c r="G1105" i="16"/>
  <c r="G376" i="16"/>
  <c r="G128" i="16"/>
  <c r="G235" i="16"/>
  <c r="G108" i="16"/>
  <c r="G593" i="16"/>
  <c r="G1345" i="16"/>
  <c r="G400" i="16"/>
  <c r="G586" i="16"/>
  <c r="G975" i="16"/>
  <c r="G490" i="16"/>
  <c r="G116" i="16"/>
  <c r="G22" i="16"/>
  <c r="G113" i="16"/>
  <c r="G172" i="16"/>
  <c r="G1009" i="16"/>
  <c r="G915" i="16"/>
  <c r="G736" i="16"/>
  <c r="G831" i="16"/>
  <c r="G812" i="16"/>
  <c r="G662" i="16"/>
  <c r="G773" i="16"/>
  <c r="G652" i="16"/>
  <c r="G264" i="16"/>
  <c r="G679" i="16"/>
  <c r="G941" i="16"/>
  <c r="G1103" i="16"/>
  <c r="G782" i="16"/>
  <c r="G735" i="16"/>
  <c r="G392" i="16"/>
  <c r="G450" i="16"/>
  <c r="G1332" i="16"/>
  <c r="G850" i="16"/>
  <c r="G148" i="16"/>
  <c r="G913" i="16"/>
  <c r="G734" i="16"/>
  <c r="G166" i="16"/>
  <c r="G72" i="16"/>
  <c r="G733" i="16"/>
  <c r="G125" i="16"/>
  <c r="G131" i="16"/>
  <c r="G385" i="16"/>
  <c r="G173" i="16"/>
  <c r="G1151" i="16"/>
  <c r="G583" i="16"/>
  <c r="G635" i="16"/>
  <c r="G528" i="16"/>
  <c r="G186" i="16"/>
  <c r="G1318" i="16"/>
  <c r="G553" i="16"/>
  <c r="G1001" i="16"/>
  <c r="G254" i="16"/>
  <c r="G1003" i="16"/>
  <c r="G634" i="16"/>
  <c r="G426" i="16"/>
  <c r="G642" i="16"/>
  <c r="G461" i="16"/>
  <c r="G1315" i="16"/>
  <c r="G694" i="16"/>
  <c r="G1146" i="16"/>
  <c r="G924" i="16"/>
  <c r="G380" i="16"/>
  <c r="G825" i="16"/>
  <c r="G1182" i="16"/>
  <c r="G762" i="16"/>
  <c r="G903" i="16"/>
  <c r="G178" i="16"/>
  <c r="G840" i="16"/>
  <c r="G239" i="16"/>
  <c r="G1121" i="16"/>
  <c r="G161" i="16"/>
  <c r="G370" i="16"/>
  <c r="G1383" i="16"/>
  <c r="G1271" i="16"/>
  <c r="G154" i="16"/>
  <c r="G763" i="16"/>
  <c r="G1381" i="16"/>
  <c r="G656" i="16"/>
  <c r="G1378" i="16"/>
  <c r="G61" i="16"/>
  <c r="G921" i="16"/>
  <c r="G35" i="16"/>
  <c r="G746" i="16"/>
  <c r="G957" i="16"/>
  <c r="G1125" i="16"/>
  <c r="G624" i="16"/>
  <c r="G1272" i="16"/>
  <c r="G699" i="16"/>
  <c r="G36" i="16"/>
  <c r="G124" i="16"/>
  <c r="G425" i="16"/>
  <c r="G958" i="16"/>
  <c r="G232" i="16"/>
  <c r="G881" i="16"/>
  <c r="G1022" i="16"/>
  <c r="G1266" i="16"/>
  <c r="G1375" i="16"/>
  <c r="G955" i="16"/>
  <c r="G786" i="16"/>
  <c r="G606" i="16"/>
  <c r="G595" i="16"/>
  <c r="G549" i="16"/>
  <c r="G282" i="16"/>
  <c r="G956" i="16"/>
  <c r="G525" i="16"/>
  <c r="G1065" i="16"/>
  <c r="G138" i="16"/>
  <c r="G880" i="16"/>
  <c r="G34" i="16"/>
  <c r="G784" i="16"/>
  <c r="G901" i="16"/>
  <c r="G95" i="16"/>
  <c r="G837" i="16"/>
  <c r="G367" i="16"/>
  <c r="G1019" i="16"/>
  <c r="G405" i="16"/>
  <c r="G858" i="16"/>
  <c r="G14" i="16"/>
  <c r="G785" i="16"/>
  <c r="G988" i="16"/>
  <c r="G422" i="16"/>
  <c r="G287" i="16"/>
  <c r="G147" i="16"/>
  <c r="G184" i="16"/>
  <c r="G613" i="16"/>
  <c r="G1261" i="16"/>
  <c r="G698" i="16"/>
  <c r="G464" i="16"/>
  <c r="G310" i="16"/>
  <c r="G100" i="16"/>
  <c r="G204" i="16"/>
  <c r="G501" i="16"/>
  <c r="G797" i="16"/>
  <c r="G1114" i="16"/>
  <c r="G602" i="16"/>
  <c r="G373" i="16"/>
  <c r="G442" i="16"/>
  <c r="G1172" i="16"/>
  <c r="G459" i="16"/>
  <c r="G835" i="16"/>
  <c r="G1352" i="16"/>
  <c r="G1253" i="16"/>
  <c r="G1054" i="16"/>
  <c r="G855" i="16"/>
  <c r="G281" i="16"/>
  <c r="G1058" i="16"/>
  <c r="G1356" i="16"/>
  <c r="G1248" i="16"/>
  <c r="G1110" i="16"/>
  <c r="G168" i="16"/>
  <c r="G379" i="16"/>
  <c r="G1056" i="16"/>
  <c r="G1162" i="16"/>
  <c r="G383" i="16"/>
  <c r="G878" i="16"/>
  <c r="G1372" i="16"/>
  <c r="G455" i="16"/>
  <c r="G1351" i="16"/>
  <c r="G1113" i="16"/>
  <c r="G951" i="16"/>
  <c r="G918" i="16"/>
  <c r="G1057" i="16"/>
  <c r="G979" i="16"/>
  <c r="G1174" i="16"/>
  <c r="G1247" i="16"/>
  <c r="G1173" i="16"/>
  <c r="G1249" i="16"/>
  <c r="G1357" i="16"/>
  <c r="G680" i="16"/>
  <c r="G1258" i="16"/>
  <c r="G1017" i="16"/>
  <c r="G1368" i="16"/>
  <c r="G1354" i="16"/>
  <c r="G1163" i="16"/>
  <c r="G1011" i="16"/>
  <c r="G976" i="16"/>
  <c r="G1236" i="16"/>
  <c r="G256" i="16"/>
  <c r="G291" i="16"/>
  <c r="G458" i="16"/>
  <c r="G1014" i="16"/>
  <c r="G974" i="16"/>
  <c r="G28" i="16"/>
  <c r="G721" i="16"/>
  <c r="G65" i="16"/>
  <c r="G203" i="16"/>
  <c r="G441" i="16"/>
  <c r="G1340" i="16"/>
  <c r="G1338" i="16"/>
  <c r="G1242" i="16"/>
  <c r="G109" i="16"/>
  <c r="G355" i="16"/>
  <c r="G1344" i="16"/>
  <c r="G500" i="16"/>
  <c r="G1343" i="16"/>
  <c r="G207" i="16"/>
  <c r="G475" i="16"/>
  <c r="G536" i="16"/>
  <c r="G421" i="16"/>
  <c r="G1012" i="16"/>
  <c r="G476" i="16"/>
  <c r="G134" i="16"/>
  <c r="G86" i="16"/>
  <c r="G46" i="16"/>
  <c r="G508" i="16"/>
  <c r="G898" i="16"/>
  <c r="G182" i="16"/>
  <c r="G33" i="16"/>
  <c r="G73" i="16"/>
  <c r="G916" i="16"/>
  <c r="G463" i="16"/>
  <c r="G569" i="16"/>
  <c r="G851" i="16"/>
  <c r="G1230" i="16"/>
  <c r="G876" i="16"/>
  <c r="G52" i="16"/>
  <c r="G494" i="16"/>
  <c r="G321" i="16"/>
  <c r="G943" i="16"/>
  <c r="G1048" i="16"/>
  <c r="G462" i="16"/>
  <c r="G522" i="16"/>
  <c r="G1050" i="16"/>
  <c r="G92" i="16"/>
  <c r="G1226" i="16"/>
  <c r="G255" i="16"/>
  <c r="G678" i="16"/>
  <c r="G317" i="16"/>
  <c r="G1334" i="16"/>
  <c r="G368" i="16"/>
  <c r="G873" i="16"/>
  <c r="G781" i="16"/>
  <c r="G939" i="16"/>
  <c r="G292" i="16"/>
  <c r="G940" i="16"/>
  <c r="G661" i="16"/>
  <c r="G759" i="16"/>
  <c r="G331" i="16"/>
  <c r="G410" i="16"/>
  <c r="G151" i="16"/>
  <c r="G1225" i="16"/>
  <c r="G277" i="16"/>
  <c r="G686" i="16"/>
  <c r="G720" i="16"/>
  <c r="G772" i="16"/>
  <c r="G810" i="16"/>
  <c r="G1329" i="16"/>
  <c r="G848" i="16"/>
  <c r="G623" i="16"/>
  <c r="G440" i="16"/>
  <c r="G637" i="16"/>
  <c r="G1004" i="16"/>
  <c r="G574" i="16"/>
  <c r="G143" i="16"/>
  <c r="G17" i="16"/>
  <c r="G129" i="16"/>
  <c r="G68" i="16"/>
  <c r="G97" i="16"/>
  <c r="G225" i="16"/>
  <c r="G119" i="16"/>
  <c r="G211" i="16"/>
  <c r="G43" i="16"/>
  <c r="G452" i="16"/>
  <c r="G871" i="16"/>
  <c r="G167" i="16"/>
  <c r="G611" i="16"/>
  <c r="G484" i="16"/>
  <c r="G1218" i="16"/>
  <c r="G407" i="16"/>
  <c r="G1153" i="16"/>
  <c r="G1094" i="16"/>
  <c r="G669" i="16"/>
  <c r="G685" i="16"/>
  <c r="G488" i="16"/>
  <c r="G1220" i="16"/>
  <c r="G1219" i="16"/>
  <c r="G600" i="16"/>
  <c r="G480" i="16"/>
  <c r="G1319" i="16"/>
  <c r="G483" i="16"/>
  <c r="G793" i="16"/>
  <c r="G1215" i="16"/>
  <c r="G259" i="16"/>
  <c r="G434" i="16"/>
  <c r="G1213" i="16"/>
  <c r="G1316" i="16"/>
  <c r="G1313" i="16"/>
  <c r="G474" i="16"/>
  <c r="G725" i="16"/>
  <c r="G1000" i="16"/>
  <c r="G444" i="16"/>
  <c r="G870" i="16"/>
  <c r="G79" i="16"/>
  <c r="G1214" i="16"/>
  <c r="G1149" i="16"/>
  <c r="G934" i="16"/>
  <c r="G659" i="16"/>
  <c r="G1002" i="16"/>
  <c r="G609" i="16"/>
  <c r="G1304" i="16"/>
  <c r="G608" i="16"/>
  <c r="G1129" i="16"/>
  <c r="G1180" i="16"/>
  <c r="G902" i="16"/>
  <c r="G775" i="16"/>
  <c r="G1127" i="16"/>
  <c r="G1181" i="16"/>
  <c r="G1274" i="16"/>
  <c r="G315" i="16"/>
  <c r="G1124" i="16"/>
  <c r="G1384" i="16"/>
  <c r="G646" i="16"/>
  <c r="G164" i="16"/>
  <c r="G577" i="16"/>
  <c r="G920" i="16"/>
  <c r="G1265" i="16"/>
  <c r="G352" i="16"/>
  <c r="G453" i="16"/>
  <c r="G1120" i="16"/>
  <c r="G42" i="16"/>
  <c r="G19" i="16"/>
  <c r="G89" i="16"/>
  <c r="G81" i="16"/>
  <c r="G989" i="16"/>
  <c r="G879" i="16"/>
  <c r="G346" i="16"/>
  <c r="G681" i="16"/>
  <c r="G115" i="16"/>
  <c r="G1169" i="16"/>
  <c r="G654" i="16"/>
  <c r="G588" i="16"/>
  <c r="G208" i="16"/>
  <c r="G196" i="16"/>
  <c r="G1260" i="16"/>
  <c r="G1252" i="16"/>
  <c r="G1349" i="16"/>
  <c r="G404" i="16"/>
  <c r="G413" i="16"/>
  <c r="G1361" i="16"/>
  <c r="G344" i="16"/>
  <c r="G594" i="16"/>
  <c r="G1111" i="16"/>
  <c r="G539" i="16"/>
  <c r="G697" i="16"/>
  <c r="G1059" i="16"/>
  <c r="G1239" i="16"/>
  <c r="G1231" i="16"/>
  <c r="G1108" i="16"/>
  <c r="G1107" i="16"/>
  <c r="G71" i="16"/>
  <c r="G1234" i="16"/>
  <c r="G727" i="16"/>
  <c r="G446" i="16"/>
  <c r="G774" i="16"/>
  <c r="G477" i="16"/>
  <c r="G75" i="16"/>
  <c r="G99" i="16"/>
  <c r="G82" i="16"/>
  <c r="G1157" i="16"/>
  <c r="G88" i="16"/>
  <c r="G342" i="16"/>
  <c r="G1232" i="16"/>
  <c r="G1342" i="16"/>
  <c r="G309" i="16"/>
  <c r="G218" i="16"/>
  <c r="G399" i="16"/>
  <c r="G482" i="16"/>
  <c r="G524" i="16"/>
  <c r="G87" i="16"/>
  <c r="G55" i="16"/>
  <c r="G1106" i="16"/>
  <c r="G796" i="16"/>
  <c r="G96" i="16"/>
  <c r="G195" i="16"/>
  <c r="G852" i="16"/>
  <c r="G814" i="16"/>
  <c r="G1229" i="16"/>
  <c r="G106" i="16"/>
  <c r="G783" i="16"/>
  <c r="G832" i="16"/>
  <c r="G316" i="16"/>
  <c r="G875" i="16"/>
  <c r="G972" i="16"/>
  <c r="G937" i="16"/>
  <c r="G813" i="16"/>
  <c r="G703" i="16"/>
  <c r="G874" i="16"/>
  <c r="G696" i="16"/>
  <c r="G272" i="16"/>
  <c r="G1227" i="16"/>
  <c r="G303" i="16"/>
  <c r="G942" i="16"/>
  <c r="G428" i="16"/>
  <c r="G1104" i="16"/>
  <c r="G1335" i="16"/>
  <c r="G1006" i="16"/>
  <c r="G468" i="16"/>
  <c r="G253" i="16"/>
  <c r="G695" i="16"/>
  <c r="G702" i="16"/>
  <c r="G938" i="16"/>
  <c r="G1331" i="16"/>
  <c r="G1224" i="16"/>
  <c r="G1096" i="16"/>
  <c r="G499" i="16"/>
  <c r="G481" i="16"/>
  <c r="G1333" i="16"/>
  <c r="G1330" i="16"/>
  <c r="G758" i="16"/>
  <c r="G872" i="16"/>
  <c r="G1328" i="16"/>
  <c r="G485" i="16"/>
  <c r="G780" i="16"/>
  <c r="G361" i="16"/>
  <c r="G830" i="16"/>
  <c r="G636" i="16"/>
  <c r="G559" i="16"/>
  <c r="G25" i="16"/>
  <c r="G126" i="16"/>
  <c r="G90" i="16"/>
  <c r="G230" i="16"/>
  <c r="G48" i="16"/>
  <c r="G67" i="16"/>
  <c r="G18" i="16"/>
  <c r="G427" i="16"/>
  <c r="G275" i="16"/>
  <c r="G233" i="16"/>
  <c r="G497" i="16"/>
  <c r="G451" i="16"/>
  <c r="G438" i="16"/>
  <c r="G1323" i="16"/>
  <c r="G1320" i="16"/>
  <c r="G498" i="16"/>
  <c r="G1217" i="16"/>
  <c r="G328" i="16"/>
  <c r="G1150" i="16"/>
  <c r="G744" i="16"/>
  <c r="G1095" i="16"/>
  <c r="G1221" i="16"/>
  <c r="G1325" i="16"/>
  <c r="G1324" i="16"/>
  <c r="G895" i="16"/>
  <c r="G284" i="16"/>
  <c r="G240" i="16"/>
  <c r="G1216" i="16"/>
  <c r="G1212" i="16"/>
  <c r="G1092" i="16"/>
  <c r="G322" i="16"/>
  <c r="G829" i="16"/>
  <c r="G221" i="16"/>
  <c r="G32" i="16"/>
  <c r="G521" i="16"/>
  <c r="G49" i="16"/>
  <c r="G1317" i="16"/>
  <c r="G591" i="16"/>
  <c r="G894" i="16"/>
  <c r="G324" i="16"/>
  <c r="G1306" i="16"/>
  <c r="G391" i="16"/>
  <c r="G743" i="16"/>
  <c r="G641" i="16"/>
  <c r="G62" i="16"/>
  <c r="G732" i="16"/>
  <c r="G1303" i="16"/>
  <c r="G1145" i="16"/>
  <c r="C15" i="14" l="1"/>
  <c r="M15" i="14" s="1"/>
  <c r="N15" i="14" l="1"/>
  <c r="P9" i="25"/>
  <c r="O68" i="15" l="1"/>
  <c r="O69" i="15"/>
  <c r="O595" i="16"/>
  <c r="Q595" i="16" s="1"/>
  <c r="O1368" i="16"/>
  <c r="Q1368" i="16" s="1"/>
  <c r="O1340" i="16"/>
  <c r="Q1340" i="16" s="1"/>
  <c r="O1021" i="16"/>
  <c r="Q1021" i="16" s="1"/>
  <c r="O900" i="16"/>
  <c r="Q900" i="16" s="1"/>
  <c r="O1094" i="16"/>
  <c r="Q1094" i="16" s="1"/>
  <c r="O144" i="16"/>
  <c r="Q144" i="16" s="1"/>
  <c r="O369" i="16"/>
  <c r="Q369" i="16" s="1"/>
  <c r="O676" i="16"/>
  <c r="Q676" i="16" s="1"/>
  <c r="O1388" i="16"/>
  <c r="Q1388" i="16" s="1"/>
  <c r="O203" i="16"/>
  <c r="Q203" i="16" s="1"/>
  <c r="O340" i="16"/>
  <c r="Q340" i="16" s="1"/>
  <c r="O522" i="16"/>
  <c r="Q522" i="16" s="1"/>
  <c r="O1272" i="16"/>
  <c r="Q1272" i="16" s="1"/>
  <c r="O587" i="16"/>
  <c r="Q587" i="16" s="1"/>
  <c r="O1222" i="16"/>
  <c r="Q1222" i="16" s="1"/>
  <c r="O1212" i="16"/>
  <c r="Q1212" i="16" s="1"/>
  <c r="O874" i="16"/>
  <c r="Q874" i="16" s="1"/>
  <c r="O136" i="16"/>
  <c r="Q136" i="16" s="1"/>
  <c r="O1160" i="16"/>
  <c r="Q1160" i="16" s="1"/>
  <c r="O243" i="16"/>
  <c r="Q243" i="16" s="1"/>
  <c r="O628" i="16"/>
  <c r="Q628" i="16" s="1"/>
  <c r="O1125" i="16"/>
  <c r="Q1125" i="16" s="1"/>
  <c r="O1053" i="16"/>
  <c r="Q1053" i="16" s="1"/>
  <c r="O832" i="16"/>
  <c r="Q832" i="16" s="1"/>
  <c r="O746" i="16"/>
  <c r="Q746" i="16" s="1"/>
  <c r="O190" i="16"/>
  <c r="Q190" i="16" s="1"/>
  <c r="O1112" i="16"/>
  <c r="Q1112" i="16" s="1"/>
  <c r="O1155" i="16"/>
  <c r="Q1155" i="16" s="1"/>
  <c r="O852" i="16"/>
  <c r="Q852" i="16" s="1"/>
  <c r="O99" i="16"/>
  <c r="Q99" i="16" s="1"/>
  <c r="O913" i="16"/>
  <c r="Q913" i="16" s="1"/>
  <c r="O1216" i="16"/>
  <c r="Q1216" i="16" s="1"/>
  <c r="O481" i="16"/>
  <c r="Q481" i="16" s="1"/>
  <c r="O949" i="16"/>
  <c r="Q949" i="16" s="1"/>
  <c r="O262" i="16"/>
  <c r="Q262" i="16" s="1"/>
  <c r="O940" i="16"/>
  <c r="Q940" i="16" s="1"/>
  <c r="O603" i="16"/>
  <c r="Q603" i="16" s="1"/>
  <c r="O195" i="16"/>
  <c r="Q195" i="16" s="1"/>
  <c r="O463" i="16"/>
  <c r="Q463" i="16" s="1"/>
  <c r="O361" i="16"/>
  <c r="Q361" i="16" s="1"/>
  <c r="O1003" i="16"/>
  <c r="Q1003" i="16" s="1"/>
  <c r="O1152" i="16"/>
  <c r="Q1152" i="16" s="1"/>
  <c r="O125" i="16"/>
  <c r="Q125" i="16" s="1"/>
  <c r="O1055" i="16"/>
  <c r="Q1055" i="16" s="1"/>
  <c r="O1102" i="16"/>
  <c r="Q1102" i="16" s="1"/>
  <c r="O948" i="16"/>
  <c r="Q948" i="16" s="1"/>
  <c r="O145" i="16"/>
  <c r="Q145" i="16" s="1"/>
  <c r="O1048" i="16"/>
  <c r="Q1048" i="16" s="1"/>
  <c r="O57" i="16"/>
  <c r="Q57" i="16" s="1"/>
  <c r="O780" i="16"/>
  <c r="Q780" i="16" s="1"/>
  <c r="O554" i="16"/>
  <c r="Q554" i="16" s="1"/>
  <c r="O938" i="16"/>
  <c r="Q938" i="16" s="1"/>
  <c r="O1213" i="16"/>
  <c r="Q1213" i="16" s="1"/>
  <c r="O96" i="16"/>
  <c r="Q96" i="16" s="1"/>
  <c r="O226" i="16"/>
  <c r="Q226" i="16" s="1"/>
  <c r="O1381" i="16"/>
  <c r="Q1381" i="16" s="1"/>
  <c r="O326" i="16"/>
  <c r="Q326" i="16" s="1"/>
  <c r="O1123" i="16"/>
  <c r="Q1123" i="16" s="1"/>
  <c r="O289" i="16"/>
  <c r="Q289" i="16" s="1"/>
  <c r="O1268" i="16"/>
  <c r="Q1268" i="16" s="1"/>
  <c r="O353" i="16"/>
  <c r="Q353" i="16" s="1"/>
  <c r="O1344" i="16"/>
  <c r="Q1344" i="16" s="1"/>
  <c r="O623" i="16"/>
  <c r="Q623" i="16" s="1"/>
  <c r="L1181" i="16"/>
  <c r="N1181" i="16" s="1"/>
  <c r="O154" i="16"/>
  <c r="Q154" i="16" s="1"/>
  <c r="O248" i="16"/>
  <c r="Q248" i="16" s="1"/>
  <c r="O249" i="16"/>
  <c r="Q249" i="16" s="1"/>
  <c r="O290" i="16"/>
  <c r="Q290" i="16" s="1"/>
  <c r="O1052" i="16"/>
  <c r="Q1052" i="16" s="1"/>
  <c r="O355" i="16"/>
  <c r="Q355" i="16" s="1"/>
  <c r="O745" i="16"/>
  <c r="Q745" i="16" s="1"/>
  <c r="I370" i="16"/>
  <c r="K370" i="16" s="1"/>
  <c r="O1167" i="16"/>
  <c r="Q1167" i="16" s="1"/>
  <c r="O1221" i="16"/>
  <c r="Q1221" i="16" s="1"/>
  <c r="O367" i="16"/>
  <c r="Q367" i="16" s="1"/>
  <c r="O351" i="16"/>
  <c r="Q351" i="16" s="1"/>
  <c r="I876" i="16"/>
  <c r="K876" i="16" s="1"/>
  <c r="L309" i="16"/>
  <c r="N309" i="16" s="1"/>
  <c r="O837" i="16"/>
  <c r="Q837" i="16" s="1"/>
  <c r="O1101" i="16"/>
  <c r="Q1101" i="16" s="1"/>
  <c r="O531" i="16"/>
  <c r="Q531" i="16" s="1"/>
  <c r="O66" i="16"/>
  <c r="Q66" i="16" s="1"/>
  <c r="I1150" i="16"/>
  <c r="K1150" i="16" s="1"/>
  <c r="I239" i="16"/>
  <c r="K239" i="16" s="1"/>
  <c r="I104" i="16"/>
  <c r="K104" i="16" s="1"/>
  <c r="I109" i="16"/>
  <c r="K109" i="16" s="1"/>
  <c r="I1250" i="16"/>
  <c r="K1250" i="16" s="1"/>
  <c r="I1237" i="16"/>
  <c r="K1237" i="16" s="1"/>
  <c r="I1353" i="16"/>
  <c r="K1353" i="16" s="1"/>
  <c r="I149" i="16"/>
  <c r="K149" i="16" s="1"/>
  <c r="I1044" i="16"/>
  <c r="K1044" i="16" s="1"/>
  <c r="I95" i="16"/>
  <c r="K95" i="16" s="1"/>
  <c r="I424" i="16"/>
  <c r="K424" i="16" s="1"/>
  <c r="O1184" i="16"/>
  <c r="Q1184" i="16" s="1"/>
  <c r="I1064" i="16"/>
  <c r="K1064" i="16" s="1"/>
  <c r="I901" i="16"/>
  <c r="K901" i="16" s="1"/>
  <c r="O951" i="16"/>
  <c r="Q951" i="16" s="1"/>
  <c r="I1240" i="16"/>
  <c r="K1240" i="16" s="1"/>
  <c r="I139" i="16"/>
  <c r="K139" i="16" s="1"/>
  <c r="I1365" i="16"/>
  <c r="K1365" i="16" s="1"/>
  <c r="I21" i="16"/>
  <c r="K21" i="16" s="1"/>
  <c r="I604" i="16"/>
  <c r="K604" i="16" s="1"/>
  <c r="I952" i="16"/>
  <c r="K952" i="16" s="1"/>
  <c r="I1270" i="16"/>
  <c r="K1270" i="16" s="1"/>
  <c r="I720" i="16"/>
  <c r="K720" i="16" s="1"/>
  <c r="I1342" i="16"/>
  <c r="K1342" i="16" s="1"/>
  <c r="I642" i="16"/>
  <c r="K642" i="16" s="1"/>
  <c r="I733" i="16"/>
  <c r="K733" i="16" s="1"/>
  <c r="I1104" i="16"/>
  <c r="K1104" i="16" s="1"/>
  <c r="I1012" i="16"/>
  <c r="K1012" i="16" s="1"/>
  <c r="I903" i="16"/>
  <c r="K903" i="16" s="1"/>
  <c r="I1386" i="16"/>
  <c r="K1386" i="16" s="1"/>
  <c r="I835" i="16"/>
  <c r="K835" i="16" s="1"/>
  <c r="I1190" i="16"/>
  <c r="K1190" i="16" s="1"/>
  <c r="I729" i="16"/>
  <c r="K729" i="16" s="1"/>
  <c r="I762" i="16"/>
  <c r="K762" i="16" s="1"/>
  <c r="I1147" i="16"/>
  <c r="K1147" i="16" s="1"/>
  <c r="I912" i="16"/>
  <c r="K912" i="16" s="1"/>
  <c r="I59" i="16"/>
  <c r="K59" i="16" s="1"/>
  <c r="I945" i="16"/>
  <c r="K945" i="16" s="1"/>
  <c r="I1062" i="16"/>
  <c r="K1062" i="16" s="1"/>
  <c r="I1071" i="16"/>
  <c r="K1071" i="16" s="1"/>
  <c r="I1389" i="16"/>
  <c r="K1389" i="16" s="1"/>
  <c r="I24" i="16"/>
  <c r="K24" i="16" s="1"/>
  <c r="I408" i="16"/>
  <c r="K408" i="16" s="1"/>
  <c r="I1182" i="16"/>
  <c r="K1182" i="16" s="1"/>
  <c r="I749" i="16"/>
  <c r="K749" i="16" s="1"/>
  <c r="I486" i="16"/>
  <c r="K486" i="16" s="1"/>
  <c r="I636" i="16"/>
  <c r="K636" i="16" s="1"/>
  <c r="I108" i="16"/>
  <c r="K108" i="16" s="1"/>
  <c r="I686" i="16"/>
  <c r="K686" i="16" s="1"/>
  <c r="I459" i="16"/>
  <c r="K459" i="16" s="1"/>
  <c r="I77" i="16"/>
  <c r="K77" i="16" s="1"/>
  <c r="I1180" i="16"/>
  <c r="K1180" i="16" s="1"/>
  <c r="I1238" i="16"/>
  <c r="K1238" i="16" s="1"/>
  <c r="I825" i="16"/>
  <c r="K825" i="16" s="1"/>
  <c r="I34" i="16"/>
  <c r="K34" i="16" s="1"/>
  <c r="I120" i="16"/>
  <c r="K120" i="16" s="1"/>
  <c r="I307" i="16"/>
  <c r="K307" i="16" s="1"/>
  <c r="I241" i="16"/>
  <c r="K241" i="16" s="1"/>
  <c r="I1185" i="16"/>
  <c r="K1185" i="16" s="1"/>
  <c r="I1341" i="16"/>
  <c r="K1341" i="16" s="1"/>
  <c r="I857" i="16"/>
  <c r="K857" i="16" s="1"/>
  <c r="I1232" i="16"/>
  <c r="K1232" i="16" s="1"/>
  <c r="I983" i="16"/>
  <c r="K983" i="16" s="1"/>
  <c r="I1126" i="16"/>
  <c r="K1126" i="16" s="1"/>
  <c r="O165" i="16"/>
  <c r="Q165" i="16" s="1"/>
  <c r="I760" i="16"/>
  <c r="K760" i="16" s="1"/>
  <c r="I42" i="16"/>
  <c r="K42" i="16" s="1"/>
  <c r="I380" i="16"/>
  <c r="K380" i="16" s="1"/>
  <c r="O1260" i="16"/>
  <c r="Q1260" i="16" s="1"/>
  <c r="O1113" i="16"/>
  <c r="Q1113" i="16" s="1"/>
  <c r="I1066" i="16"/>
  <c r="K1066" i="16" s="1"/>
  <c r="I761" i="16"/>
  <c r="K761" i="16" s="1"/>
  <c r="I953" i="16"/>
  <c r="K953" i="16" s="1"/>
  <c r="I337" i="16"/>
  <c r="K337" i="16" s="1"/>
  <c r="I317" i="16"/>
  <c r="K317" i="16" s="1"/>
  <c r="I421" i="16"/>
  <c r="K421" i="16" s="1"/>
  <c r="I85" i="16"/>
  <c r="K85" i="16" s="1"/>
  <c r="I978" i="16"/>
  <c r="K978" i="16" s="1"/>
  <c r="I924" i="16"/>
  <c r="K924" i="16" s="1"/>
  <c r="I1387" i="16"/>
  <c r="K1387" i="16" s="1"/>
  <c r="O491" i="16"/>
  <c r="Q491" i="16" s="1"/>
  <c r="I90" i="16"/>
  <c r="K90" i="16" s="1"/>
  <c r="I330" i="16"/>
  <c r="K330" i="16" s="1"/>
  <c r="I539" i="16"/>
  <c r="K539" i="16" s="1"/>
  <c r="O856" i="16"/>
  <c r="Q856" i="16" s="1"/>
  <c r="I1045" i="16"/>
  <c r="K1045" i="16" s="1"/>
  <c r="I547" i="16"/>
  <c r="K547" i="16" s="1"/>
  <c r="I48" i="16"/>
  <c r="K48" i="16" s="1"/>
  <c r="I179" i="16"/>
  <c r="K179" i="16" s="1"/>
  <c r="I1065" i="16"/>
  <c r="K1065" i="16" s="1"/>
  <c r="I47" i="16"/>
  <c r="K47" i="16" s="1"/>
  <c r="L1006" i="16"/>
  <c r="N1006" i="16" s="1"/>
  <c r="I400" i="16"/>
  <c r="K400" i="16" s="1"/>
  <c r="I1233" i="16"/>
  <c r="K1233" i="16" s="1"/>
  <c r="I947" i="16"/>
  <c r="K947" i="16" s="1"/>
  <c r="I772" i="16"/>
  <c r="K772" i="16" s="1"/>
  <c r="I230" i="16"/>
  <c r="K230" i="16" s="1"/>
  <c r="I1242" i="16"/>
  <c r="K1242" i="16" s="1"/>
  <c r="I711" i="16"/>
  <c r="K711" i="16" s="1"/>
  <c r="I1018" i="16"/>
  <c r="K1018" i="16" s="1"/>
  <c r="I540" i="16"/>
  <c r="K540" i="16" s="1"/>
  <c r="O919" i="16"/>
  <c r="Q919" i="16" s="1"/>
  <c r="I782" i="16"/>
  <c r="K782" i="16" s="1"/>
  <c r="I69" i="16"/>
  <c r="K69" i="16" s="1"/>
  <c r="I442" i="16"/>
  <c r="K442" i="16" s="1"/>
  <c r="I1351" i="16"/>
  <c r="K1351" i="16" s="1"/>
  <c r="I1005" i="16"/>
  <c r="K1005" i="16" s="1"/>
  <c r="I525" i="16"/>
  <c r="K525" i="16" s="1"/>
  <c r="I298" i="16"/>
  <c r="K298" i="16" s="1"/>
  <c r="I140" i="16"/>
  <c r="K140" i="16" s="1"/>
  <c r="I416" i="16"/>
  <c r="K416" i="16" s="1"/>
  <c r="I1120" i="16"/>
  <c r="K1120" i="16" s="1"/>
  <c r="I450" i="16"/>
  <c r="K450" i="16" s="1"/>
  <c r="I235" i="16"/>
  <c r="K235" i="16" s="1"/>
  <c r="I275" i="16"/>
  <c r="K275" i="16" s="1"/>
  <c r="I956" i="16"/>
  <c r="K956" i="16" s="1"/>
  <c r="I1359" i="16"/>
  <c r="K1359" i="16" s="1"/>
  <c r="I213" i="16"/>
  <c r="K213" i="16" s="1"/>
  <c r="I1256" i="16"/>
  <c r="K1256" i="16" s="1"/>
  <c r="I342" i="16"/>
  <c r="K342" i="16" s="1"/>
  <c r="I619" i="16"/>
  <c r="K619" i="16" s="1"/>
  <c r="I1095" i="16"/>
  <c r="K1095" i="16" s="1"/>
  <c r="I1364" i="16"/>
  <c r="K1364" i="16" s="1"/>
  <c r="I661" i="16"/>
  <c r="K661" i="16" s="1"/>
  <c r="I373" i="16"/>
  <c r="K373" i="16" s="1"/>
  <c r="I1354" i="16"/>
  <c r="K1354" i="16" s="1"/>
  <c r="I113" i="16"/>
  <c r="K113" i="16" s="1"/>
  <c r="I1369" i="16"/>
  <c r="K1369" i="16" s="1"/>
  <c r="I824" i="16"/>
  <c r="K824" i="16" s="1"/>
  <c r="I282" i="16"/>
  <c r="K282" i="16" s="1"/>
  <c r="I20" i="16"/>
  <c r="K20" i="16" s="1"/>
  <c r="I1171" i="16"/>
  <c r="K1171" i="16" s="1"/>
  <c r="I393" i="16"/>
  <c r="K393" i="16" s="1"/>
  <c r="I594" i="16"/>
  <c r="K594" i="16" s="1"/>
  <c r="I430" i="16"/>
  <c r="K430" i="16" s="1"/>
  <c r="I509" i="16"/>
  <c r="K509" i="16" s="1"/>
  <c r="I549" i="16"/>
  <c r="K549" i="16" s="1"/>
  <c r="I455" i="16"/>
  <c r="K455" i="16" s="1"/>
  <c r="I536" i="16"/>
  <c r="K536" i="16" s="1"/>
  <c r="I1244" i="16"/>
  <c r="K1244" i="16" s="1"/>
  <c r="I557" i="16"/>
  <c r="K557" i="16" s="1"/>
  <c r="I1159" i="16"/>
  <c r="K1159" i="16" s="1"/>
  <c r="I258" i="16"/>
  <c r="K258" i="16" s="1"/>
  <c r="P12" i="25"/>
  <c r="P13" i="25" s="1"/>
  <c r="O12" i="29"/>
  <c r="I856" i="16" l="1"/>
  <c r="K856" i="16" s="1"/>
  <c r="O947" i="16"/>
  <c r="Q947" i="16" s="1"/>
  <c r="O1185" i="16"/>
  <c r="Q1185" i="16" s="1"/>
  <c r="O139" i="16"/>
  <c r="Q139" i="16" s="1"/>
  <c r="O686" i="16"/>
  <c r="Q686" i="16" s="1"/>
  <c r="O978" i="16"/>
  <c r="Q978" i="16" s="1"/>
  <c r="O945" i="16"/>
  <c r="Q945" i="16" s="1"/>
  <c r="I1113" i="16"/>
  <c r="K1113" i="16" s="1"/>
  <c r="O1104" i="16"/>
  <c r="Q1104" i="16" s="1"/>
  <c r="L903" i="16"/>
  <c r="N903" i="16" s="1"/>
  <c r="L1370" i="16"/>
  <c r="N1370" i="16" s="1"/>
  <c r="I1370" i="16"/>
  <c r="K1370" i="16" s="1"/>
  <c r="O1370" i="16"/>
  <c r="Q1370" i="16" s="1"/>
  <c r="L981" i="16"/>
  <c r="N981" i="16" s="1"/>
  <c r="I981" i="16"/>
  <c r="K981" i="16" s="1"/>
  <c r="O981" i="16"/>
  <c r="Q981" i="16" s="1"/>
  <c r="L1355" i="16"/>
  <c r="N1355" i="16" s="1"/>
  <c r="I1355" i="16"/>
  <c r="K1355" i="16" s="1"/>
  <c r="O1355" i="16"/>
  <c r="Q1355" i="16" s="1"/>
  <c r="L206" i="16"/>
  <c r="N206" i="16" s="1"/>
  <c r="I206" i="16"/>
  <c r="K206" i="16" s="1"/>
  <c r="O206" i="16"/>
  <c r="Q206" i="16" s="1"/>
  <c r="I875" i="16"/>
  <c r="K875" i="16" s="1"/>
  <c r="O875" i="16"/>
  <c r="Q875" i="16" s="1"/>
  <c r="L875" i="16"/>
  <c r="N875" i="16" s="1"/>
  <c r="L575" i="16"/>
  <c r="N575" i="16" s="1"/>
  <c r="I575" i="16"/>
  <c r="K575" i="16" s="1"/>
  <c r="O575" i="16"/>
  <c r="Q575" i="16" s="1"/>
  <c r="L1338" i="16"/>
  <c r="N1338" i="16" s="1"/>
  <c r="I1338" i="16"/>
  <c r="K1338" i="16" s="1"/>
  <c r="O1338" i="16"/>
  <c r="Q1338" i="16" s="1"/>
  <c r="L1363" i="16"/>
  <c r="N1363" i="16" s="1"/>
  <c r="I1363" i="16"/>
  <c r="K1363" i="16" s="1"/>
  <c r="O1363" i="16"/>
  <c r="Q1363" i="16" s="1"/>
  <c r="L727" i="16"/>
  <c r="N727" i="16" s="1"/>
  <c r="I727" i="16"/>
  <c r="K727" i="16" s="1"/>
  <c r="O727" i="16"/>
  <c r="Q727" i="16" s="1"/>
  <c r="L1111" i="16"/>
  <c r="N1111" i="16" s="1"/>
  <c r="I1111" i="16"/>
  <c r="K1111" i="16" s="1"/>
  <c r="O1111" i="16"/>
  <c r="Q1111" i="16" s="1"/>
  <c r="L1016" i="16"/>
  <c r="N1016" i="16" s="1"/>
  <c r="I1016" i="16"/>
  <c r="K1016" i="16" s="1"/>
  <c r="O1016" i="16"/>
  <c r="Q1016" i="16" s="1"/>
  <c r="L196" i="16"/>
  <c r="N196" i="16" s="1"/>
  <c r="I196" i="16"/>
  <c r="K196" i="16" s="1"/>
  <c r="O196" i="16"/>
  <c r="Q196" i="16" s="1"/>
  <c r="O368" i="16"/>
  <c r="Q368" i="16" s="1"/>
  <c r="L368" i="16"/>
  <c r="N368" i="16" s="1"/>
  <c r="I368" i="16"/>
  <c r="K368" i="16" s="1"/>
  <c r="O233" i="16"/>
  <c r="Q233" i="16" s="1"/>
  <c r="L233" i="16"/>
  <c r="N233" i="16" s="1"/>
  <c r="I233" i="16"/>
  <c r="K233" i="16" s="1"/>
  <c r="O645" i="16"/>
  <c r="Q645" i="16" s="1"/>
  <c r="L645" i="16"/>
  <c r="N645" i="16" s="1"/>
  <c r="I645" i="16"/>
  <c r="K645" i="16" s="1"/>
  <c r="O446" i="16"/>
  <c r="Q446" i="16" s="1"/>
  <c r="L446" i="16"/>
  <c r="N446" i="16" s="1"/>
  <c r="I446" i="16"/>
  <c r="K446" i="16" s="1"/>
  <c r="O1163" i="16"/>
  <c r="Q1163" i="16" s="1"/>
  <c r="L1163" i="16"/>
  <c r="N1163" i="16" s="1"/>
  <c r="I1163" i="16"/>
  <c r="K1163" i="16" s="1"/>
  <c r="L664" i="16"/>
  <c r="N664" i="16" s="1"/>
  <c r="O664" i="16"/>
  <c r="Q664" i="16" s="1"/>
  <c r="I664" i="16"/>
  <c r="K664" i="16" s="1"/>
  <c r="L391" i="16"/>
  <c r="N391" i="16" s="1"/>
  <c r="O391" i="16"/>
  <c r="Q391" i="16" s="1"/>
  <c r="I391" i="16"/>
  <c r="K391" i="16" s="1"/>
  <c r="L1172" i="16"/>
  <c r="N1172" i="16" s="1"/>
  <c r="O1172" i="16"/>
  <c r="Q1172" i="16" s="1"/>
  <c r="I1172" i="16"/>
  <c r="K1172" i="16" s="1"/>
  <c r="L240" i="16"/>
  <c r="N240" i="16" s="1"/>
  <c r="O240" i="16"/>
  <c r="Q240" i="16" s="1"/>
  <c r="I240" i="16"/>
  <c r="K240" i="16" s="1"/>
  <c r="L1129" i="16"/>
  <c r="N1129" i="16" s="1"/>
  <c r="O1129" i="16"/>
  <c r="Q1129" i="16" s="1"/>
  <c r="I1129" i="16"/>
  <c r="K1129" i="16" s="1"/>
  <c r="L1011" i="16"/>
  <c r="N1011" i="16" s="1"/>
  <c r="O1011" i="16"/>
  <c r="Q1011" i="16" s="1"/>
  <c r="I1011" i="16"/>
  <c r="K1011" i="16" s="1"/>
  <c r="L138" i="16"/>
  <c r="N138" i="16" s="1"/>
  <c r="O138" i="16"/>
  <c r="Q138" i="16" s="1"/>
  <c r="I138" i="16"/>
  <c r="K138" i="16" s="1"/>
  <c r="L839" i="16"/>
  <c r="N839" i="16" s="1"/>
  <c r="O839" i="16"/>
  <c r="Q839" i="16" s="1"/>
  <c r="I839" i="16"/>
  <c r="K839" i="16" s="1"/>
  <c r="L1115" i="16"/>
  <c r="N1115" i="16" s="1"/>
  <c r="O1115" i="16"/>
  <c r="Q1115" i="16" s="1"/>
  <c r="I1115" i="16"/>
  <c r="K1115" i="16" s="1"/>
  <c r="L880" i="16"/>
  <c r="N880" i="16" s="1"/>
  <c r="O880" i="16"/>
  <c r="Q880" i="16" s="1"/>
  <c r="I880" i="16"/>
  <c r="K880" i="16" s="1"/>
  <c r="L15" i="16"/>
  <c r="N15" i="16" s="1"/>
  <c r="O15" i="16"/>
  <c r="Q15" i="16" s="1"/>
  <c r="I15" i="16"/>
  <c r="K15" i="16" s="1"/>
  <c r="L1103" i="16"/>
  <c r="N1103" i="16" s="1"/>
  <c r="O1103" i="16"/>
  <c r="Q1103" i="16" s="1"/>
  <c r="I1103" i="16"/>
  <c r="K1103" i="16" s="1"/>
  <c r="L19" i="16"/>
  <c r="N19" i="16" s="1"/>
  <c r="O19" i="16"/>
  <c r="Q19" i="16" s="1"/>
  <c r="I19" i="16"/>
  <c r="K19" i="16" s="1"/>
  <c r="L1024" i="16"/>
  <c r="N1024" i="16" s="1"/>
  <c r="O1024" i="16"/>
  <c r="Q1024" i="16" s="1"/>
  <c r="I1024" i="16"/>
  <c r="K1024" i="16" s="1"/>
  <c r="L1015" i="16"/>
  <c r="N1015" i="16" s="1"/>
  <c r="O1015" i="16"/>
  <c r="Q1015" i="16" s="1"/>
  <c r="I1015" i="16"/>
  <c r="K1015" i="16" s="1"/>
  <c r="L1347" i="16"/>
  <c r="N1347" i="16" s="1"/>
  <c r="O1347" i="16"/>
  <c r="Q1347" i="16" s="1"/>
  <c r="I1347" i="16"/>
  <c r="K1347" i="16" s="1"/>
  <c r="L784" i="16"/>
  <c r="N784" i="16" s="1"/>
  <c r="O784" i="16"/>
  <c r="Q784" i="16" s="1"/>
  <c r="I784" i="16"/>
  <c r="K784" i="16" s="1"/>
  <c r="L976" i="16"/>
  <c r="N976" i="16" s="1"/>
  <c r="O976" i="16"/>
  <c r="Q976" i="16" s="1"/>
  <c r="I976" i="16"/>
  <c r="K976" i="16" s="1"/>
  <c r="L1118" i="16"/>
  <c r="N1118" i="16" s="1"/>
  <c r="O1118" i="16"/>
  <c r="Q1118" i="16" s="1"/>
  <c r="I1118" i="16"/>
  <c r="K1118" i="16" s="1"/>
  <c r="L1235" i="16"/>
  <c r="N1235" i="16" s="1"/>
  <c r="O1235" i="16"/>
  <c r="Q1235" i="16" s="1"/>
  <c r="I1235" i="16"/>
  <c r="K1235" i="16" s="1"/>
  <c r="L902" i="16"/>
  <c r="N902" i="16" s="1"/>
  <c r="O902" i="16"/>
  <c r="Q902" i="16" s="1"/>
  <c r="I902" i="16"/>
  <c r="K902" i="16" s="1"/>
  <c r="L363" i="16"/>
  <c r="N363" i="16" s="1"/>
  <c r="O363" i="16"/>
  <c r="Q363" i="16" s="1"/>
  <c r="I363" i="16"/>
  <c r="K363" i="16" s="1"/>
  <c r="L1325" i="16"/>
  <c r="N1325" i="16" s="1"/>
  <c r="O1325" i="16"/>
  <c r="Q1325" i="16" s="1"/>
  <c r="I1325" i="16"/>
  <c r="K1325" i="16" s="1"/>
  <c r="L178" i="16"/>
  <c r="N178" i="16" s="1"/>
  <c r="O178" i="16"/>
  <c r="Q178" i="16" s="1"/>
  <c r="I178" i="16"/>
  <c r="K178" i="16" s="1"/>
  <c r="L904" i="16"/>
  <c r="N904" i="16" s="1"/>
  <c r="O904" i="16"/>
  <c r="Q904" i="16" s="1"/>
  <c r="I904" i="16"/>
  <c r="K904" i="16" s="1"/>
  <c r="L89" i="16"/>
  <c r="N89" i="16" s="1"/>
  <c r="O89" i="16"/>
  <c r="Q89" i="16" s="1"/>
  <c r="I89" i="16"/>
  <c r="K89" i="16" s="1"/>
  <c r="L840" i="16"/>
  <c r="N840" i="16" s="1"/>
  <c r="O840" i="16"/>
  <c r="Q840" i="16" s="1"/>
  <c r="I840" i="16"/>
  <c r="K840" i="16" s="1"/>
  <c r="L935" i="16"/>
  <c r="N935" i="16" s="1"/>
  <c r="O935" i="16"/>
  <c r="Q935" i="16" s="1"/>
  <c r="I935" i="16"/>
  <c r="K935" i="16" s="1"/>
  <c r="L1072" i="16"/>
  <c r="N1072" i="16" s="1"/>
  <c r="O1072" i="16"/>
  <c r="Q1072" i="16" s="1"/>
  <c r="I1072" i="16"/>
  <c r="K1072" i="16" s="1"/>
  <c r="L1246" i="16"/>
  <c r="N1246" i="16" s="1"/>
  <c r="O1246" i="16"/>
  <c r="Q1246" i="16" s="1"/>
  <c r="I1246" i="16"/>
  <c r="K1246" i="16" s="1"/>
  <c r="L586" i="16"/>
  <c r="N586" i="16" s="1"/>
  <c r="O586" i="16"/>
  <c r="Q586" i="16" s="1"/>
  <c r="I586" i="16"/>
  <c r="K586" i="16" s="1"/>
  <c r="L774" i="16"/>
  <c r="N774" i="16" s="1"/>
  <c r="O774" i="16"/>
  <c r="Q774" i="16" s="1"/>
  <c r="I774" i="16"/>
  <c r="K774" i="16" s="1"/>
  <c r="L1275" i="16"/>
  <c r="N1275" i="16" s="1"/>
  <c r="O1275" i="16"/>
  <c r="Q1275" i="16" s="1"/>
  <c r="L18" i="16"/>
  <c r="N18" i="16" s="1"/>
  <c r="O18" i="16"/>
  <c r="Q18" i="16" s="1"/>
  <c r="I18" i="16"/>
  <c r="K18" i="16" s="1"/>
  <c r="L775" i="16"/>
  <c r="N775" i="16" s="1"/>
  <c r="O775" i="16"/>
  <c r="Q775" i="16" s="1"/>
  <c r="L1252" i="16"/>
  <c r="N1252" i="16" s="1"/>
  <c r="O1252" i="16"/>
  <c r="Q1252" i="16" s="1"/>
  <c r="I1252" i="16"/>
  <c r="K1252" i="16" s="1"/>
  <c r="L876" i="16"/>
  <c r="N876" i="16" s="1"/>
  <c r="O876" i="16"/>
  <c r="Q876" i="16" s="1"/>
  <c r="L1164" i="16"/>
  <c r="N1164" i="16" s="1"/>
  <c r="O1164" i="16"/>
  <c r="Q1164" i="16" s="1"/>
  <c r="I1164" i="16"/>
  <c r="K1164" i="16" s="1"/>
  <c r="L31" i="16"/>
  <c r="N31" i="16" s="1"/>
  <c r="O31" i="16"/>
  <c r="Q31" i="16" s="1"/>
  <c r="L605" i="16"/>
  <c r="N605" i="16" s="1"/>
  <c r="O605" i="16"/>
  <c r="Q605" i="16" s="1"/>
  <c r="I605" i="16"/>
  <c r="K605" i="16" s="1"/>
  <c r="L1251" i="16"/>
  <c r="N1251" i="16" s="1"/>
  <c r="O1251" i="16"/>
  <c r="Q1251" i="16" s="1"/>
  <c r="L980" i="16"/>
  <c r="N980" i="16" s="1"/>
  <c r="O980" i="16"/>
  <c r="Q980" i="16" s="1"/>
  <c r="I980" i="16"/>
  <c r="K980" i="16" s="1"/>
  <c r="O56" i="16"/>
  <c r="Q56" i="16" s="1"/>
  <c r="L56" i="16"/>
  <c r="N56" i="16" s="1"/>
  <c r="L433" i="16"/>
  <c r="N433" i="16" s="1"/>
  <c r="O433" i="16"/>
  <c r="Q433" i="16" s="1"/>
  <c r="I433" i="16"/>
  <c r="K433" i="16" s="1"/>
  <c r="L370" i="16"/>
  <c r="N370" i="16" s="1"/>
  <c r="O370" i="16"/>
  <c r="Q370" i="16" s="1"/>
  <c r="L1057" i="16"/>
  <c r="N1057" i="16" s="1"/>
  <c r="O1057" i="16"/>
  <c r="Q1057" i="16" s="1"/>
  <c r="I1057" i="16"/>
  <c r="K1057" i="16" s="1"/>
  <c r="O346" i="16"/>
  <c r="Q346" i="16" s="1"/>
  <c r="L346" i="16"/>
  <c r="N346" i="16" s="1"/>
  <c r="L1245" i="16"/>
  <c r="N1245" i="16" s="1"/>
  <c r="O1245" i="16"/>
  <c r="Q1245" i="16" s="1"/>
  <c r="I1245" i="16"/>
  <c r="K1245" i="16" s="1"/>
  <c r="L477" i="16"/>
  <c r="N477" i="16" s="1"/>
  <c r="O477" i="16"/>
  <c r="Q477" i="16" s="1"/>
  <c r="L1346" i="16"/>
  <c r="N1346" i="16" s="1"/>
  <c r="O1346" i="16"/>
  <c r="Q1346" i="16" s="1"/>
  <c r="I1346" i="16"/>
  <c r="K1346" i="16" s="1"/>
  <c r="L510" i="16"/>
  <c r="N510" i="16" s="1"/>
  <c r="O510" i="16"/>
  <c r="Q510" i="16" s="1"/>
  <c r="L1367" i="16"/>
  <c r="N1367" i="16" s="1"/>
  <c r="O1367" i="16"/>
  <c r="Q1367" i="16" s="1"/>
  <c r="I1367" i="16"/>
  <c r="K1367" i="16" s="1"/>
  <c r="L1259" i="16"/>
  <c r="N1259" i="16" s="1"/>
  <c r="O1259" i="16"/>
  <c r="Q1259" i="16" s="1"/>
  <c r="I1259" i="16"/>
  <c r="K1259" i="16" s="1"/>
  <c r="L436" i="16"/>
  <c r="N436" i="16" s="1"/>
  <c r="O436" i="16"/>
  <c r="Q436" i="16" s="1"/>
  <c r="L954" i="16"/>
  <c r="N954" i="16" s="1"/>
  <c r="O954" i="16"/>
  <c r="Q954" i="16" s="1"/>
  <c r="I954" i="16"/>
  <c r="K954" i="16" s="1"/>
  <c r="L288" i="16"/>
  <c r="N288" i="16" s="1"/>
  <c r="O288" i="16"/>
  <c r="Q288" i="16" s="1"/>
  <c r="L291" i="16"/>
  <c r="N291" i="16" s="1"/>
  <c r="O291" i="16"/>
  <c r="Q291" i="16" s="1"/>
  <c r="I291" i="16"/>
  <c r="K291" i="16" s="1"/>
  <c r="O210" i="16"/>
  <c r="Q210" i="16" s="1"/>
  <c r="L210" i="16"/>
  <c r="N210" i="16" s="1"/>
  <c r="I210" i="16"/>
  <c r="K210" i="16" s="1"/>
  <c r="L977" i="16"/>
  <c r="N977" i="16" s="1"/>
  <c r="O977" i="16"/>
  <c r="Q977" i="16" s="1"/>
  <c r="I977" i="16"/>
  <c r="K977" i="16" s="1"/>
  <c r="L101" i="16"/>
  <c r="N101" i="16" s="1"/>
  <c r="O101" i="16"/>
  <c r="Q101" i="16" s="1"/>
  <c r="I101" i="16"/>
  <c r="K101" i="16" s="1"/>
  <c r="L917" i="16"/>
  <c r="N917" i="16" s="1"/>
  <c r="O917" i="16"/>
  <c r="Q917" i="16" s="1"/>
  <c r="I917" i="16"/>
  <c r="K917" i="16" s="1"/>
  <c r="O16" i="16"/>
  <c r="Q16" i="16" s="1"/>
  <c r="L16" i="16"/>
  <c r="N16" i="16" s="1"/>
  <c r="I16" i="16"/>
  <c r="K16" i="16" s="1"/>
  <c r="L1020" i="16"/>
  <c r="N1020" i="16" s="1"/>
  <c r="O1020" i="16"/>
  <c r="Q1020" i="16" s="1"/>
  <c r="I1020" i="16"/>
  <c r="K1020" i="16" s="1"/>
  <c r="L281" i="16"/>
  <c r="N281" i="16" s="1"/>
  <c r="O281" i="16"/>
  <c r="Q281" i="16" s="1"/>
  <c r="I281" i="16"/>
  <c r="K281" i="16" s="1"/>
  <c r="L14" i="16"/>
  <c r="N14" i="16" s="1"/>
  <c r="O14" i="16"/>
  <c r="Q14" i="16" s="1"/>
  <c r="I14" i="16"/>
  <c r="K14" i="16" s="1"/>
  <c r="L166" i="16"/>
  <c r="N166" i="16" s="1"/>
  <c r="O166" i="16"/>
  <c r="Q166" i="16" s="1"/>
  <c r="I166" i="16"/>
  <c r="K166" i="16" s="1"/>
  <c r="L268" i="16"/>
  <c r="N268" i="16" s="1"/>
  <c r="O268" i="16"/>
  <c r="Q268" i="16" s="1"/>
  <c r="I268" i="16"/>
  <c r="K268" i="16" s="1"/>
  <c r="L1274" i="16"/>
  <c r="N1274" i="16" s="1"/>
  <c r="O1274" i="16"/>
  <c r="Q1274" i="16" s="1"/>
  <c r="I1274" i="16"/>
  <c r="K1274" i="16" s="1"/>
  <c r="L979" i="16"/>
  <c r="N979" i="16" s="1"/>
  <c r="O979" i="16"/>
  <c r="Q979" i="16" s="1"/>
  <c r="I979" i="16"/>
  <c r="K979" i="16" s="1"/>
  <c r="L1373" i="16"/>
  <c r="N1373" i="16" s="1"/>
  <c r="O1373" i="16"/>
  <c r="Q1373" i="16" s="1"/>
  <c r="I1373" i="16"/>
  <c r="K1373" i="16" s="1"/>
  <c r="L348" i="16"/>
  <c r="N348" i="16" s="1"/>
  <c r="O348" i="16"/>
  <c r="Q348" i="16" s="1"/>
  <c r="I348" i="16"/>
  <c r="K348" i="16" s="1"/>
  <c r="L1228" i="16"/>
  <c r="N1228" i="16" s="1"/>
  <c r="O1228" i="16"/>
  <c r="Q1228" i="16" s="1"/>
  <c r="I1228" i="16"/>
  <c r="K1228" i="16" s="1"/>
  <c r="O795" i="16"/>
  <c r="Q795" i="16" s="1"/>
  <c r="L795" i="16"/>
  <c r="N795" i="16" s="1"/>
  <c r="I795" i="16"/>
  <c r="K795" i="16" s="1"/>
  <c r="L385" i="16"/>
  <c r="N385" i="16" s="1"/>
  <c r="O385" i="16"/>
  <c r="Q385" i="16" s="1"/>
  <c r="I385" i="16"/>
  <c r="K385" i="16" s="1"/>
  <c r="L272" i="16"/>
  <c r="N272" i="16" s="1"/>
  <c r="O272" i="16"/>
  <c r="Q272" i="16" s="1"/>
  <c r="I272" i="16"/>
  <c r="K272" i="16" s="1"/>
  <c r="L1023" i="16"/>
  <c r="N1023" i="16" s="1"/>
  <c r="O1023" i="16"/>
  <c r="Q1023" i="16" s="1"/>
  <c r="I1023" i="16"/>
  <c r="K1023" i="16" s="1"/>
  <c r="L435" i="16"/>
  <c r="N435" i="16" s="1"/>
  <c r="O435" i="16"/>
  <c r="Q435" i="16" s="1"/>
  <c r="I435" i="16"/>
  <c r="K435" i="16" s="1"/>
  <c r="L600" i="16"/>
  <c r="N600" i="16" s="1"/>
  <c r="O600" i="16"/>
  <c r="Q600" i="16" s="1"/>
  <c r="I600" i="16"/>
  <c r="K600" i="16" s="1"/>
  <c r="L637" i="16"/>
  <c r="N637" i="16" s="1"/>
  <c r="O637" i="16"/>
  <c r="Q637" i="16" s="1"/>
  <c r="I637" i="16"/>
  <c r="K637" i="16" s="1"/>
  <c r="L656" i="16"/>
  <c r="N656" i="16" s="1"/>
  <c r="O656" i="16"/>
  <c r="Q656" i="16" s="1"/>
  <c r="I656" i="16"/>
  <c r="K656" i="16" s="1"/>
  <c r="L75" i="16"/>
  <c r="N75" i="16" s="1"/>
  <c r="O75" i="16"/>
  <c r="Q75" i="16" s="1"/>
  <c r="I75" i="16"/>
  <c r="K75" i="16" s="1"/>
  <c r="L407" i="16"/>
  <c r="N407" i="16" s="1"/>
  <c r="O407" i="16"/>
  <c r="Q407" i="16" s="1"/>
  <c r="I407" i="16"/>
  <c r="K407" i="16" s="1"/>
  <c r="L1174" i="16"/>
  <c r="N1174" i="16" s="1"/>
  <c r="O1174" i="16"/>
  <c r="Q1174" i="16" s="1"/>
  <c r="I1174" i="16"/>
  <c r="K1174" i="16" s="1"/>
  <c r="L151" i="16"/>
  <c r="N151" i="16" s="1"/>
  <c r="O151" i="16"/>
  <c r="Q151" i="16" s="1"/>
  <c r="I151" i="16"/>
  <c r="K151" i="16" s="1"/>
  <c r="L861" i="16"/>
  <c r="N861" i="16" s="1"/>
  <c r="O861" i="16"/>
  <c r="Q861" i="16" s="1"/>
  <c r="I861" i="16"/>
  <c r="K861" i="16" s="1"/>
  <c r="L172" i="16"/>
  <c r="N172" i="16" s="1"/>
  <c r="O172" i="16"/>
  <c r="Q172" i="16" s="1"/>
  <c r="I172" i="16"/>
  <c r="K172" i="16" s="1"/>
  <c r="L180" i="16"/>
  <c r="N180" i="16" s="1"/>
  <c r="O180" i="16"/>
  <c r="Q180" i="16" s="1"/>
  <c r="I180" i="16"/>
  <c r="K180" i="16" s="1"/>
  <c r="L133" i="16"/>
  <c r="N133" i="16" s="1"/>
  <c r="O133" i="16"/>
  <c r="Q133" i="16" s="1"/>
  <c r="I133" i="16"/>
  <c r="K133" i="16" s="1"/>
  <c r="L1186" i="16"/>
  <c r="N1186" i="16" s="1"/>
  <c r="O1186" i="16"/>
  <c r="Q1186" i="16" s="1"/>
  <c r="I1186" i="16"/>
  <c r="K1186" i="16" s="1"/>
  <c r="L1269" i="16"/>
  <c r="N1269" i="16" s="1"/>
  <c r="O1269" i="16"/>
  <c r="Q1269" i="16" s="1"/>
  <c r="I1269" i="16"/>
  <c r="K1269" i="16" s="1"/>
  <c r="L937" i="16"/>
  <c r="N937" i="16" s="1"/>
  <c r="O937" i="16"/>
  <c r="Q937" i="16" s="1"/>
  <c r="I937" i="16"/>
  <c r="K937" i="16" s="1"/>
  <c r="L810" i="16"/>
  <c r="N810" i="16" s="1"/>
  <c r="O810" i="16"/>
  <c r="Q810" i="16" s="1"/>
  <c r="I810" i="16"/>
  <c r="K810" i="16" s="1"/>
  <c r="L483" i="16"/>
  <c r="N483" i="16" s="1"/>
  <c r="O483" i="16"/>
  <c r="Q483" i="16" s="1"/>
  <c r="I483" i="16"/>
  <c r="K483" i="16" s="1"/>
  <c r="L488" i="16"/>
  <c r="N488" i="16" s="1"/>
  <c r="O488" i="16"/>
  <c r="Q488" i="16" s="1"/>
  <c r="I488" i="16"/>
  <c r="K488" i="16" s="1"/>
  <c r="L392" i="16"/>
  <c r="N392" i="16" s="1"/>
  <c r="O392" i="16"/>
  <c r="Q392" i="16" s="1"/>
  <c r="I392" i="16"/>
  <c r="K392" i="16" s="1"/>
  <c r="L1303" i="16"/>
  <c r="N1303" i="16" s="1"/>
  <c r="O1303" i="16"/>
  <c r="Q1303" i="16" s="1"/>
  <c r="I1303" i="16"/>
  <c r="K1303" i="16" s="1"/>
  <c r="L444" i="16"/>
  <c r="N444" i="16" s="1"/>
  <c r="O444" i="16"/>
  <c r="Q444" i="16" s="1"/>
  <c r="I444" i="16"/>
  <c r="K444" i="16" s="1"/>
  <c r="L27" i="16"/>
  <c r="N27" i="16" s="1"/>
  <c r="O27" i="16"/>
  <c r="Q27" i="16" s="1"/>
  <c r="I27" i="16"/>
  <c r="K27" i="16" s="1"/>
  <c r="L1091" i="16"/>
  <c r="N1091" i="16" s="1"/>
  <c r="O1091" i="16"/>
  <c r="Q1091" i="16" s="1"/>
  <c r="I1091" i="16"/>
  <c r="K1091" i="16" s="1"/>
  <c r="L894" i="16"/>
  <c r="N894" i="16" s="1"/>
  <c r="O894" i="16"/>
  <c r="Q894" i="16" s="1"/>
  <c r="I894" i="16"/>
  <c r="K894" i="16" s="1"/>
  <c r="L397" i="16"/>
  <c r="N397" i="16" s="1"/>
  <c r="O397" i="16"/>
  <c r="Q397" i="16" s="1"/>
  <c r="I397" i="16"/>
  <c r="K397" i="16" s="1"/>
  <c r="L1241" i="16"/>
  <c r="N1241" i="16" s="1"/>
  <c r="O1241" i="16"/>
  <c r="Q1241" i="16" s="1"/>
  <c r="I1241" i="16"/>
  <c r="K1241" i="16" s="1"/>
  <c r="L52" i="16"/>
  <c r="N52" i="16" s="1"/>
  <c r="O52" i="16"/>
  <c r="Q52" i="16" s="1"/>
  <c r="I52" i="16"/>
  <c r="K52" i="16" s="1"/>
  <c r="L914" i="16"/>
  <c r="N914" i="16" s="1"/>
  <c r="O914" i="16"/>
  <c r="Q914" i="16" s="1"/>
  <c r="I914" i="16"/>
  <c r="K914" i="16" s="1"/>
  <c r="L663" i="16"/>
  <c r="N663" i="16" s="1"/>
  <c r="O663" i="16"/>
  <c r="Q663" i="16" s="1"/>
  <c r="I663" i="16"/>
  <c r="K663" i="16" s="1"/>
  <c r="L986" i="16"/>
  <c r="N986" i="16" s="1"/>
  <c r="O986" i="16"/>
  <c r="Q986" i="16" s="1"/>
  <c r="I986" i="16"/>
  <c r="K986" i="16" s="1"/>
  <c r="L1247" i="16"/>
  <c r="N1247" i="16" s="1"/>
  <c r="O1247" i="16"/>
  <c r="Q1247" i="16" s="1"/>
  <c r="I1247" i="16"/>
  <c r="K1247" i="16" s="1"/>
  <c r="L583" i="16"/>
  <c r="N583" i="16" s="1"/>
  <c r="O583" i="16"/>
  <c r="Q583" i="16" s="1"/>
  <c r="I583" i="16"/>
  <c r="K583" i="16" s="1"/>
  <c r="L823" i="16"/>
  <c r="N823" i="16" s="1"/>
  <c r="O823" i="16"/>
  <c r="Q823" i="16" s="1"/>
  <c r="I823" i="16"/>
  <c r="K823" i="16" s="1"/>
  <c r="L665" i="16"/>
  <c r="N665" i="16" s="1"/>
  <c r="O665" i="16"/>
  <c r="Q665" i="16" s="1"/>
  <c r="I665" i="16"/>
  <c r="K665" i="16" s="1"/>
  <c r="L870" i="16"/>
  <c r="N870" i="16" s="1"/>
  <c r="O870" i="16"/>
  <c r="Q870" i="16" s="1"/>
  <c r="I870" i="16"/>
  <c r="K870" i="16" s="1"/>
  <c r="L1215" i="16"/>
  <c r="N1215" i="16" s="1"/>
  <c r="O1215" i="16"/>
  <c r="Q1215" i="16" s="1"/>
  <c r="I1215" i="16"/>
  <c r="K1215" i="16" s="1"/>
  <c r="L854" i="16"/>
  <c r="N854" i="16" s="1"/>
  <c r="O854" i="16"/>
  <c r="Q854" i="16" s="1"/>
  <c r="I854" i="16"/>
  <c r="K854" i="16" s="1"/>
  <c r="L489" i="16"/>
  <c r="N489" i="16" s="1"/>
  <c r="O489" i="16"/>
  <c r="Q489" i="16" s="1"/>
  <c r="I489" i="16"/>
  <c r="K489" i="16" s="1"/>
  <c r="L921" i="16"/>
  <c r="N921" i="16" s="1"/>
  <c r="O921" i="16"/>
  <c r="Q921" i="16" s="1"/>
  <c r="I921" i="16"/>
  <c r="K921" i="16" s="1"/>
  <c r="L1014" i="16"/>
  <c r="N1014" i="16" s="1"/>
  <c r="O1014" i="16"/>
  <c r="Q1014" i="16" s="1"/>
  <c r="I1014" i="16"/>
  <c r="K1014" i="16" s="1"/>
  <c r="L482" i="16"/>
  <c r="N482" i="16" s="1"/>
  <c r="O482" i="16"/>
  <c r="Q482" i="16" s="1"/>
  <c r="I482" i="16"/>
  <c r="K482" i="16" s="1"/>
  <c r="L74" i="16"/>
  <c r="N74" i="16" s="1"/>
  <c r="O74" i="16"/>
  <c r="Q74" i="16" s="1"/>
  <c r="I74" i="16"/>
  <c r="K74" i="16" s="1"/>
  <c r="L1262" i="16"/>
  <c r="N1262" i="16" s="1"/>
  <c r="O1262" i="16"/>
  <c r="Q1262" i="16" s="1"/>
  <c r="I1262" i="16"/>
  <c r="K1262" i="16" s="1"/>
  <c r="L423" i="16"/>
  <c r="N423" i="16" s="1"/>
  <c r="O423" i="16"/>
  <c r="Q423" i="16" s="1"/>
  <c r="I423" i="16"/>
  <c r="K423" i="16" s="1"/>
  <c r="O922" i="16"/>
  <c r="Q922" i="16" s="1"/>
  <c r="L922" i="16"/>
  <c r="N922" i="16" s="1"/>
  <c r="I922" i="16"/>
  <c r="K922" i="16" s="1"/>
  <c r="L569" i="16"/>
  <c r="N569" i="16" s="1"/>
  <c r="O569" i="16"/>
  <c r="Q569" i="16" s="1"/>
  <c r="I569" i="16"/>
  <c r="K569" i="16" s="1"/>
  <c r="L537" i="16"/>
  <c r="N537" i="16" s="1"/>
  <c r="O537" i="16"/>
  <c r="Q537" i="16" s="1"/>
  <c r="I537" i="16"/>
  <c r="K537" i="16" s="1"/>
  <c r="L1261" i="16"/>
  <c r="N1261" i="16" s="1"/>
  <c r="O1261" i="16"/>
  <c r="Q1261" i="16" s="1"/>
  <c r="I1261" i="16"/>
  <c r="K1261" i="16" s="1"/>
  <c r="L462" i="16"/>
  <c r="N462" i="16" s="1"/>
  <c r="O462" i="16"/>
  <c r="Q462" i="16" s="1"/>
  <c r="I462" i="16"/>
  <c r="K462" i="16" s="1"/>
  <c r="L448" i="16"/>
  <c r="N448" i="16" s="1"/>
  <c r="O448" i="16"/>
  <c r="Q448" i="16" s="1"/>
  <c r="I448" i="16"/>
  <c r="K448" i="16" s="1"/>
  <c r="L293" i="16"/>
  <c r="N293" i="16" s="1"/>
  <c r="O293" i="16"/>
  <c r="Q293" i="16" s="1"/>
  <c r="I293" i="16"/>
  <c r="K293" i="16" s="1"/>
  <c r="L93" i="16"/>
  <c r="N93" i="16" s="1"/>
  <c r="O93" i="16"/>
  <c r="Q93" i="16" s="1"/>
  <c r="I93" i="16"/>
  <c r="K93" i="16" s="1"/>
  <c r="L847" i="16"/>
  <c r="N847" i="16" s="1"/>
  <c r="O847" i="16"/>
  <c r="Q847" i="16" s="1"/>
  <c r="I847" i="16"/>
  <c r="K847" i="16" s="1"/>
  <c r="L468" i="16"/>
  <c r="N468" i="16" s="1"/>
  <c r="O468" i="16"/>
  <c r="Q468" i="16" s="1"/>
  <c r="I468" i="16"/>
  <c r="K468" i="16" s="1"/>
  <c r="L119" i="16"/>
  <c r="N119" i="16" s="1"/>
  <c r="O119" i="16"/>
  <c r="Q119" i="16" s="1"/>
  <c r="I119" i="16"/>
  <c r="K119" i="16" s="1"/>
  <c r="L426" i="16"/>
  <c r="N426" i="16" s="1"/>
  <c r="O426" i="16"/>
  <c r="Q426" i="16" s="1"/>
  <c r="I426" i="16"/>
  <c r="K426" i="16" s="1"/>
  <c r="L957" i="16"/>
  <c r="N957" i="16" s="1"/>
  <c r="O957" i="16"/>
  <c r="Q957" i="16" s="1"/>
  <c r="I957" i="16"/>
  <c r="K957" i="16" s="1"/>
  <c r="L474" i="16"/>
  <c r="N474" i="16" s="1"/>
  <c r="O474" i="16"/>
  <c r="Q474" i="16" s="1"/>
  <c r="I474" i="16"/>
  <c r="K474" i="16" s="1"/>
  <c r="L1169" i="16"/>
  <c r="N1169" i="16" s="1"/>
  <c r="O1169" i="16"/>
  <c r="Q1169" i="16" s="1"/>
  <c r="I1169" i="16"/>
  <c r="K1169" i="16" s="1"/>
  <c r="L1379" i="16"/>
  <c r="N1379" i="16" s="1"/>
  <c r="O1379" i="16"/>
  <c r="Q1379" i="16" s="1"/>
  <c r="I1379" i="16"/>
  <c r="K1379" i="16" s="1"/>
  <c r="O1243" i="16"/>
  <c r="Q1243" i="16" s="1"/>
  <c r="L1243" i="16"/>
  <c r="N1243" i="16" s="1"/>
  <c r="I1243" i="16"/>
  <c r="K1243" i="16" s="1"/>
  <c r="L1176" i="16"/>
  <c r="N1176" i="16" s="1"/>
  <c r="O1176" i="16"/>
  <c r="Q1176" i="16" s="1"/>
  <c r="I1176" i="16"/>
  <c r="K1176" i="16" s="1"/>
  <c r="L386" i="16"/>
  <c r="N386" i="16" s="1"/>
  <c r="O386" i="16"/>
  <c r="Q386" i="16" s="1"/>
  <c r="I386" i="16"/>
  <c r="K386" i="16" s="1"/>
  <c r="L1385" i="16"/>
  <c r="N1385" i="16" s="1"/>
  <c r="O1385" i="16"/>
  <c r="Q1385" i="16" s="1"/>
  <c r="I1385" i="16"/>
  <c r="K1385" i="16" s="1"/>
  <c r="L255" i="16"/>
  <c r="N255" i="16" s="1"/>
  <c r="O255" i="16"/>
  <c r="Q255" i="16" s="1"/>
  <c r="I255" i="16"/>
  <c r="K255" i="16" s="1"/>
  <c r="L131" i="16"/>
  <c r="N131" i="16" s="1"/>
  <c r="O131" i="16"/>
  <c r="Q131" i="16" s="1"/>
  <c r="I131" i="16"/>
  <c r="K131" i="16" s="1"/>
  <c r="L215" i="16"/>
  <c r="N215" i="16" s="1"/>
  <c r="O215" i="16"/>
  <c r="Q215" i="16" s="1"/>
  <c r="I215" i="16"/>
  <c r="K215" i="16" s="1"/>
  <c r="L1227" i="16"/>
  <c r="N1227" i="16" s="1"/>
  <c r="O1227" i="16"/>
  <c r="Q1227" i="16" s="1"/>
  <c r="I1227" i="16"/>
  <c r="K1227" i="16" s="1"/>
  <c r="L276" i="16"/>
  <c r="N276" i="16" s="1"/>
  <c r="O276" i="16"/>
  <c r="Q276" i="16" s="1"/>
  <c r="I276" i="16"/>
  <c r="K276" i="16" s="1"/>
  <c r="L898" i="16"/>
  <c r="N898" i="16" s="1"/>
  <c r="O898" i="16"/>
  <c r="Q898" i="16" s="1"/>
  <c r="I898" i="16"/>
  <c r="K898" i="16" s="1"/>
  <c r="L1323" i="16"/>
  <c r="N1323" i="16" s="1"/>
  <c r="O1323" i="16"/>
  <c r="Q1323" i="16" s="1"/>
  <c r="I1323" i="16"/>
  <c r="K1323" i="16" s="1"/>
  <c r="L811" i="16"/>
  <c r="N811" i="16" s="1"/>
  <c r="O811" i="16"/>
  <c r="Q811" i="16" s="1"/>
  <c r="I811" i="16"/>
  <c r="K811" i="16" s="1"/>
  <c r="L793" i="16"/>
  <c r="N793" i="16" s="1"/>
  <c r="O793" i="16"/>
  <c r="Q793" i="16" s="1"/>
  <c r="I793" i="16"/>
  <c r="K793" i="16" s="1"/>
  <c r="L254" i="16"/>
  <c r="N254" i="16" s="1"/>
  <c r="O254" i="16"/>
  <c r="Q254" i="16" s="1"/>
  <c r="I254" i="16"/>
  <c r="K254" i="16" s="1"/>
  <c r="L382" i="16"/>
  <c r="N382" i="16" s="1"/>
  <c r="O382" i="16"/>
  <c r="Q382" i="16" s="1"/>
  <c r="I382" i="16"/>
  <c r="K382" i="16" s="1"/>
  <c r="L1302" i="16"/>
  <c r="N1302" i="16" s="1"/>
  <c r="O1302" i="16"/>
  <c r="Q1302" i="16" s="1"/>
  <c r="I1302" i="16"/>
  <c r="K1302" i="16" s="1"/>
  <c r="L813" i="16"/>
  <c r="N813" i="16" s="1"/>
  <c r="O813" i="16"/>
  <c r="Q813" i="16" s="1"/>
  <c r="I813" i="16"/>
  <c r="K813" i="16" s="1"/>
  <c r="L451" i="16"/>
  <c r="N451" i="16" s="1"/>
  <c r="O451" i="16"/>
  <c r="Q451" i="16" s="1"/>
  <c r="I451" i="16"/>
  <c r="K451" i="16" s="1"/>
  <c r="L398" i="16"/>
  <c r="N398" i="16" s="1"/>
  <c r="O398" i="16"/>
  <c r="Q398" i="16" s="1"/>
  <c r="I398" i="16"/>
  <c r="K398" i="16" s="1"/>
  <c r="L528" i="16"/>
  <c r="N528" i="16" s="1"/>
  <c r="O528" i="16"/>
  <c r="Q528" i="16" s="1"/>
  <c r="I528" i="16"/>
  <c r="K528" i="16" s="1"/>
  <c r="L438" i="16"/>
  <c r="N438" i="16" s="1"/>
  <c r="O438" i="16"/>
  <c r="Q438" i="16" s="1"/>
  <c r="I438" i="16"/>
  <c r="K438" i="16" s="1"/>
  <c r="L675" i="16"/>
  <c r="N675" i="16" s="1"/>
  <c r="O675" i="16"/>
  <c r="Q675" i="16" s="1"/>
  <c r="I675" i="16"/>
  <c r="K675" i="16" s="1"/>
  <c r="L709" i="16"/>
  <c r="N709" i="16" s="1"/>
  <c r="O709" i="16"/>
  <c r="Q709" i="16" s="1"/>
  <c r="I709" i="16"/>
  <c r="K709" i="16" s="1"/>
  <c r="L173" i="16"/>
  <c r="N173" i="16" s="1"/>
  <c r="O173" i="16"/>
  <c r="Q173" i="16" s="1"/>
  <c r="I173" i="16"/>
  <c r="K173" i="16" s="1"/>
  <c r="L39" i="16"/>
  <c r="N39" i="16" s="1"/>
  <c r="O39" i="16"/>
  <c r="Q39" i="16" s="1"/>
  <c r="I39" i="16"/>
  <c r="K39" i="16" s="1"/>
  <c r="L428" i="16"/>
  <c r="N428" i="16" s="1"/>
  <c r="O428" i="16"/>
  <c r="Q428" i="16" s="1"/>
  <c r="I428" i="16"/>
  <c r="K428" i="16" s="1"/>
  <c r="L152" i="16"/>
  <c r="N152" i="16" s="1"/>
  <c r="O152" i="16"/>
  <c r="Q152" i="16" s="1"/>
  <c r="I152" i="16"/>
  <c r="K152" i="16" s="1"/>
  <c r="L992" i="16"/>
  <c r="N992" i="16" s="1"/>
  <c r="O992" i="16"/>
  <c r="Q992" i="16" s="1"/>
  <c r="I992" i="16"/>
  <c r="K992" i="16" s="1"/>
  <c r="L162" i="16"/>
  <c r="N162" i="16" s="1"/>
  <c r="O162" i="16"/>
  <c r="Q162" i="16" s="1"/>
  <c r="I162" i="16"/>
  <c r="K162" i="16" s="1"/>
  <c r="L54" i="16"/>
  <c r="N54" i="16" s="1"/>
  <c r="O54" i="16"/>
  <c r="Q54" i="16" s="1"/>
  <c r="I54" i="16"/>
  <c r="K54" i="16" s="1"/>
  <c r="L574" i="16"/>
  <c r="N574" i="16" s="1"/>
  <c r="O574" i="16"/>
  <c r="Q574" i="16" s="1"/>
  <c r="I574" i="16"/>
  <c r="K574" i="16" s="1"/>
  <c r="L1128" i="16"/>
  <c r="N1128" i="16" s="1"/>
  <c r="O1128" i="16"/>
  <c r="Q1128" i="16" s="1"/>
  <c r="I1128" i="16"/>
  <c r="K1128" i="16" s="1"/>
  <c r="L1187" i="16"/>
  <c r="N1187" i="16" s="1"/>
  <c r="O1187" i="16"/>
  <c r="Q1187" i="16" s="1"/>
  <c r="I1187" i="16"/>
  <c r="K1187" i="16" s="1"/>
  <c r="L993" i="16"/>
  <c r="N993" i="16" s="1"/>
  <c r="O993" i="16"/>
  <c r="Q993" i="16" s="1"/>
  <c r="I993" i="16"/>
  <c r="K993" i="16" s="1"/>
  <c r="L687" i="16"/>
  <c r="N687" i="16" s="1"/>
  <c r="O687" i="16"/>
  <c r="Q687" i="16" s="1"/>
  <c r="I687" i="16"/>
  <c r="K687" i="16" s="1"/>
  <c r="L1156" i="16"/>
  <c r="N1156" i="16" s="1"/>
  <c r="O1156" i="16"/>
  <c r="Q1156" i="16" s="1"/>
  <c r="I1156" i="16"/>
  <c r="K1156" i="16" s="1"/>
  <c r="L1116" i="16"/>
  <c r="N1116" i="16" s="1"/>
  <c r="O1116" i="16"/>
  <c r="Q1116" i="16" s="1"/>
  <c r="I1116" i="16"/>
  <c r="K1116" i="16" s="1"/>
  <c r="L1162" i="16"/>
  <c r="N1162" i="16" s="1"/>
  <c r="O1162" i="16"/>
  <c r="Q1162" i="16" s="1"/>
  <c r="I1162" i="16"/>
  <c r="K1162" i="16" s="1"/>
  <c r="L207" i="16"/>
  <c r="N207" i="16" s="1"/>
  <c r="O207" i="16"/>
  <c r="Q207" i="16" s="1"/>
  <c r="I207" i="16"/>
  <c r="K207" i="16" s="1"/>
  <c r="L1177" i="16"/>
  <c r="N1177" i="16" s="1"/>
  <c r="O1177" i="16"/>
  <c r="Q1177" i="16" s="1"/>
  <c r="I1177" i="16"/>
  <c r="K1177" i="16" s="1"/>
  <c r="L36" i="16"/>
  <c r="N36" i="16" s="1"/>
  <c r="O36" i="16"/>
  <c r="Q36" i="16" s="1"/>
  <c r="I36" i="16"/>
  <c r="K36" i="16" s="1"/>
  <c r="L515" i="16"/>
  <c r="N515" i="16" s="1"/>
  <c r="O515" i="16"/>
  <c r="Q515" i="16" s="1"/>
  <c r="I515" i="16"/>
  <c r="K515" i="16" s="1"/>
  <c r="L200" i="16"/>
  <c r="N200" i="16" s="1"/>
  <c r="O200" i="16"/>
  <c r="Q200" i="16" s="1"/>
  <c r="I200" i="16"/>
  <c r="K200" i="16" s="1"/>
  <c r="L55" i="16"/>
  <c r="N55" i="16" s="1"/>
  <c r="O55" i="16"/>
  <c r="Q55" i="16" s="1"/>
  <c r="I55" i="16"/>
  <c r="K55" i="16" s="1"/>
  <c r="L1157" i="16"/>
  <c r="N1157" i="16" s="1"/>
  <c r="O1157" i="16"/>
  <c r="Q1157" i="16" s="1"/>
  <c r="I1157" i="16"/>
  <c r="K1157" i="16" s="1"/>
  <c r="L124" i="16"/>
  <c r="N124" i="16" s="1"/>
  <c r="O124" i="16"/>
  <c r="Q124" i="16" s="1"/>
  <c r="I124" i="16"/>
  <c r="K124" i="16" s="1"/>
  <c r="L501" i="16"/>
  <c r="N501" i="16" s="1"/>
  <c r="O501" i="16"/>
  <c r="Q501" i="16" s="1"/>
  <c r="I501" i="16"/>
  <c r="K501" i="16" s="1"/>
  <c r="L585" i="16"/>
  <c r="N585" i="16" s="1"/>
  <c r="O585" i="16"/>
  <c r="Q585" i="16" s="1"/>
  <c r="I585" i="16"/>
  <c r="K585" i="16" s="1"/>
  <c r="L859" i="16"/>
  <c r="N859" i="16" s="1"/>
  <c r="O859" i="16"/>
  <c r="Q859" i="16" s="1"/>
  <c r="I859" i="16"/>
  <c r="K859" i="16" s="1"/>
  <c r="L29" i="16"/>
  <c r="N29" i="16" s="1"/>
  <c r="O29" i="16"/>
  <c r="Q29" i="16" s="1"/>
  <c r="I29" i="16"/>
  <c r="K29" i="16" s="1"/>
  <c r="L577" i="16"/>
  <c r="N577" i="16" s="1"/>
  <c r="O577" i="16"/>
  <c r="Q577" i="16" s="1"/>
  <c r="I577" i="16"/>
  <c r="K577" i="16" s="1"/>
  <c r="L1070" i="16"/>
  <c r="N1070" i="16" s="1"/>
  <c r="O1070" i="16"/>
  <c r="Q1070" i="16" s="1"/>
  <c r="I1070" i="16"/>
  <c r="K1070" i="16" s="1"/>
  <c r="L514" i="16"/>
  <c r="N514" i="16" s="1"/>
  <c r="O514" i="16"/>
  <c r="Q514" i="16" s="1"/>
  <c r="I514" i="16"/>
  <c r="K514" i="16" s="1"/>
  <c r="L1273" i="16"/>
  <c r="N1273" i="16" s="1"/>
  <c r="O1273" i="16"/>
  <c r="Q1273" i="16" s="1"/>
  <c r="I1273" i="16"/>
  <c r="K1273" i="16" s="1"/>
  <c r="L920" i="16"/>
  <c r="N920" i="16" s="1"/>
  <c r="O920" i="16"/>
  <c r="Q920" i="16" s="1"/>
  <c r="I920" i="16"/>
  <c r="K920" i="16" s="1"/>
  <c r="L1022" i="16"/>
  <c r="N1022" i="16" s="1"/>
  <c r="O1022" i="16"/>
  <c r="Q1022" i="16" s="1"/>
  <c r="I1022" i="16"/>
  <c r="K1022" i="16" s="1"/>
  <c r="L1097" i="16"/>
  <c r="N1097" i="16" s="1"/>
  <c r="O1097" i="16"/>
  <c r="Q1097" i="16" s="1"/>
  <c r="I1097" i="16"/>
  <c r="K1097" i="16" s="1"/>
  <c r="L831" i="16"/>
  <c r="N831" i="16" s="1"/>
  <c r="O831" i="16"/>
  <c r="Q831" i="16" s="1"/>
  <c r="I831" i="16"/>
  <c r="K831" i="16" s="1"/>
  <c r="L331" i="16"/>
  <c r="N331" i="16" s="1"/>
  <c r="O331" i="16"/>
  <c r="Q331" i="16" s="1"/>
  <c r="I331" i="16"/>
  <c r="K331" i="16" s="1"/>
  <c r="L1266" i="16"/>
  <c r="N1266" i="16" s="1"/>
  <c r="O1266" i="16"/>
  <c r="Q1266" i="16" s="1"/>
  <c r="I1266" i="16"/>
  <c r="K1266" i="16" s="1"/>
  <c r="L79" i="16"/>
  <c r="N79" i="16" s="1"/>
  <c r="O79" i="16"/>
  <c r="Q79" i="16" s="1"/>
  <c r="I79" i="16"/>
  <c r="K79" i="16" s="1"/>
  <c r="L1331" i="16"/>
  <c r="N1331" i="16" s="1"/>
  <c r="O1331" i="16"/>
  <c r="Q1331" i="16" s="1"/>
  <c r="I1331" i="16"/>
  <c r="K1331" i="16" s="1"/>
  <c r="L781" i="16"/>
  <c r="N781" i="16" s="1"/>
  <c r="O781" i="16"/>
  <c r="Q781" i="16" s="1"/>
  <c r="I781" i="16"/>
  <c r="K781" i="16" s="1"/>
  <c r="L1322" i="16"/>
  <c r="N1322" i="16" s="1"/>
  <c r="O1322" i="16"/>
  <c r="Q1322" i="16" s="1"/>
  <c r="I1322" i="16"/>
  <c r="K1322" i="16" s="1"/>
  <c r="L1219" i="16"/>
  <c r="N1219" i="16" s="1"/>
  <c r="O1219" i="16"/>
  <c r="Q1219" i="16" s="1"/>
  <c r="I1219" i="16"/>
  <c r="K1219" i="16" s="1"/>
  <c r="L685" i="16"/>
  <c r="N685" i="16" s="1"/>
  <c r="O685" i="16"/>
  <c r="Q685" i="16" s="1"/>
  <c r="I685" i="16"/>
  <c r="K685" i="16" s="1"/>
  <c r="L62" i="16"/>
  <c r="N62" i="16" s="1"/>
  <c r="O62" i="16"/>
  <c r="Q62" i="16" s="1"/>
  <c r="I62" i="16"/>
  <c r="K62" i="16" s="1"/>
  <c r="L322" i="16"/>
  <c r="N322" i="16" s="1"/>
  <c r="O322" i="16"/>
  <c r="Q322" i="16" s="1"/>
  <c r="I322" i="16"/>
  <c r="K322" i="16" s="1"/>
  <c r="L1310" i="16"/>
  <c r="N1310" i="16" s="1"/>
  <c r="O1310" i="16"/>
  <c r="Q1310" i="16" s="1"/>
  <c r="I1310" i="16"/>
  <c r="K1310" i="16" s="1"/>
  <c r="L292" i="16"/>
  <c r="N292" i="16" s="1"/>
  <c r="O292" i="16"/>
  <c r="Q292" i="16" s="1"/>
  <c r="I292" i="16"/>
  <c r="K292" i="16" s="1"/>
  <c r="L324" i="16"/>
  <c r="N324" i="16" s="1"/>
  <c r="O324" i="16"/>
  <c r="Q324" i="16" s="1"/>
  <c r="I324" i="16"/>
  <c r="K324" i="16" s="1"/>
  <c r="L167" i="16"/>
  <c r="N167" i="16" s="1"/>
  <c r="O167" i="16"/>
  <c r="Q167" i="16" s="1"/>
  <c r="I167" i="16"/>
  <c r="K167" i="16" s="1"/>
  <c r="L611" i="16"/>
  <c r="N611" i="16" s="1"/>
  <c r="O611" i="16"/>
  <c r="Q611" i="16" s="1"/>
  <c r="I611" i="16"/>
  <c r="K611" i="16" s="1"/>
  <c r="L608" i="16"/>
  <c r="N608" i="16" s="1"/>
  <c r="O608" i="16"/>
  <c r="Q608" i="16" s="1"/>
  <c r="I608" i="16"/>
  <c r="K608" i="16" s="1"/>
  <c r="L638" i="16"/>
  <c r="N638" i="16" s="1"/>
  <c r="O638" i="16"/>
  <c r="Q638" i="16" s="1"/>
  <c r="I638" i="16"/>
  <c r="K638" i="16" s="1"/>
  <c r="L513" i="16"/>
  <c r="N513" i="16" s="1"/>
  <c r="O513" i="16"/>
  <c r="Q513" i="16" s="1"/>
  <c r="I513" i="16"/>
  <c r="K513" i="16" s="1"/>
  <c r="L691" i="16"/>
  <c r="N691" i="16" s="1"/>
  <c r="O691" i="16"/>
  <c r="Q691" i="16" s="1"/>
  <c r="I691" i="16"/>
  <c r="K691" i="16" s="1"/>
  <c r="L1168" i="16"/>
  <c r="N1168" i="16" s="1"/>
  <c r="O1168" i="16"/>
  <c r="Q1168" i="16" s="1"/>
  <c r="I1168" i="16"/>
  <c r="K1168" i="16" s="1"/>
  <c r="L1008" i="16"/>
  <c r="N1008" i="16" s="1"/>
  <c r="O1008" i="16"/>
  <c r="Q1008" i="16" s="1"/>
  <c r="I1008" i="16"/>
  <c r="K1008" i="16" s="1"/>
  <c r="L644" i="16"/>
  <c r="N644" i="16" s="1"/>
  <c r="O644" i="16"/>
  <c r="Q644" i="16" s="1"/>
  <c r="I644" i="16"/>
  <c r="K644" i="16" s="1"/>
  <c r="L1119" i="16"/>
  <c r="N1119" i="16" s="1"/>
  <c r="O1119" i="16"/>
  <c r="Q1119" i="16" s="1"/>
  <c r="I1119" i="16"/>
  <c r="K1119" i="16" s="1"/>
  <c r="L78" i="16"/>
  <c r="N78" i="16" s="1"/>
  <c r="O78" i="16"/>
  <c r="Q78" i="16" s="1"/>
  <c r="I78" i="16"/>
  <c r="K78" i="16" s="1"/>
  <c r="L786" i="16"/>
  <c r="N786" i="16" s="1"/>
  <c r="O786" i="16"/>
  <c r="Q786" i="16" s="1"/>
  <c r="I786" i="16"/>
  <c r="K786" i="16" s="1"/>
  <c r="L1254" i="16"/>
  <c r="N1254" i="16" s="1"/>
  <c r="O1254" i="16"/>
  <c r="Q1254" i="16" s="1"/>
  <c r="I1254" i="16"/>
  <c r="K1254" i="16" s="1"/>
  <c r="L1188" i="16"/>
  <c r="N1188" i="16" s="1"/>
  <c r="O1188" i="16"/>
  <c r="Q1188" i="16" s="1"/>
  <c r="I1188" i="16"/>
  <c r="K1188" i="16" s="1"/>
  <c r="L602" i="16"/>
  <c r="N602" i="16" s="1"/>
  <c r="O602" i="16"/>
  <c r="Q602" i="16" s="1"/>
  <c r="I602" i="16"/>
  <c r="K602" i="16" s="1"/>
  <c r="L1158" i="16"/>
  <c r="N1158" i="16" s="1"/>
  <c r="O1158" i="16"/>
  <c r="Q1158" i="16" s="1"/>
  <c r="I1158" i="16"/>
  <c r="K1158" i="16" s="1"/>
  <c r="L1313" i="16"/>
  <c r="N1313" i="16" s="1"/>
  <c r="O1313" i="16"/>
  <c r="Q1313" i="16" s="1"/>
  <c r="I1313" i="16"/>
  <c r="K1313" i="16" s="1"/>
  <c r="L1013" i="16"/>
  <c r="N1013" i="16" s="1"/>
  <c r="O1013" i="16"/>
  <c r="Q1013" i="16" s="1"/>
  <c r="I1013" i="16"/>
  <c r="K1013" i="16" s="1"/>
  <c r="L199" i="16"/>
  <c r="N199" i="16" s="1"/>
  <c r="O199" i="16"/>
  <c r="Q199" i="16" s="1"/>
  <c r="I199" i="16"/>
  <c r="K199" i="16" s="1"/>
  <c r="I31" i="16"/>
  <c r="K31" i="16" s="1"/>
  <c r="I346" i="16"/>
  <c r="K346" i="16" s="1"/>
  <c r="I436" i="16"/>
  <c r="K436" i="16" s="1"/>
  <c r="I1275" i="16"/>
  <c r="K1275" i="16" s="1"/>
  <c r="I1251" i="16"/>
  <c r="K1251" i="16" s="1"/>
  <c r="I477" i="16"/>
  <c r="K477" i="16" s="1"/>
  <c r="I288" i="16"/>
  <c r="K288" i="16" s="1"/>
  <c r="I775" i="16"/>
  <c r="K775" i="16" s="1"/>
  <c r="I56" i="16"/>
  <c r="K56" i="16" s="1"/>
  <c r="I510" i="16"/>
  <c r="K510" i="16" s="1"/>
  <c r="L258" i="16"/>
  <c r="N258" i="16" s="1"/>
  <c r="O258" i="16"/>
  <c r="Q258" i="16" s="1"/>
  <c r="L1244" i="16"/>
  <c r="N1244" i="16" s="1"/>
  <c r="L549" i="16"/>
  <c r="N549" i="16" s="1"/>
  <c r="L430" i="16"/>
  <c r="N430" i="16" s="1"/>
  <c r="L393" i="16"/>
  <c r="N393" i="16" s="1"/>
  <c r="L20" i="16"/>
  <c r="N20" i="16" s="1"/>
  <c r="L1354" i="16"/>
  <c r="N1354" i="16" s="1"/>
  <c r="L661" i="16"/>
  <c r="N661" i="16" s="1"/>
  <c r="L1095" i="16"/>
  <c r="N1095" i="16" s="1"/>
  <c r="L1256" i="16"/>
  <c r="N1256" i="16" s="1"/>
  <c r="L1359" i="16"/>
  <c r="N1359" i="16" s="1"/>
  <c r="L235" i="16"/>
  <c r="N235" i="16" s="1"/>
  <c r="L416" i="16"/>
  <c r="N416" i="16" s="1"/>
  <c r="L298" i="16"/>
  <c r="N298" i="16" s="1"/>
  <c r="L1351" i="16"/>
  <c r="N1351" i="16" s="1"/>
  <c r="L782" i="16"/>
  <c r="N782" i="16" s="1"/>
  <c r="O782" i="16"/>
  <c r="Q782" i="16" s="1"/>
  <c r="L1018" i="16"/>
  <c r="N1018" i="16" s="1"/>
  <c r="O1018" i="16"/>
  <c r="Q1018" i="16" s="1"/>
  <c r="L1242" i="16"/>
  <c r="N1242" i="16" s="1"/>
  <c r="L772" i="16"/>
  <c r="N772" i="16" s="1"/>
  <c r="O772" i="16"/>
  <c r="Q772" i="16" s="1"/>
  <c r="L47" i="16"/>
  <c r="N47" i="16" s="1"/>
  <c r="L48" i="16"/>
  <c r="N48" i="16" s="1"/>
  <c r="O48" i="16"/>
  <c r="Q48" i="16" s="1"/>
  <c r="L856" i="16"/>
  <c r="N856" i="16" s="1"/>
  <c r="L330" i="16"/>
  <c r="N330" i="16" s="1"/>
  <c r="O330" i="16"/>
  <c r="Q330" i="16" s="1"/>
  <c r="L421" i="16"/>
  <c r="N421" i="16" s="1"/>
  <c r="O421" i="16"/>
  <c r="Q421" i="16" s="1"/>
  <c r="L953" i="16"/>
  <c r="N953" i="16" s="1"/>
  <c r="O953" i="16"/>
  <c r="Q953" i="16" s="1"/>
  <c r="L1113" i="16"/>
  <c r="N1113" i="16" s="1"/>
  <c r="L42" i="16"/>
  <c r="N42" i="16" s="1"/>
  <c r="O42" i="16"/>
  <c r="Q42" i="16" s="1"/>
  <c r="L1126" i="16"/>
  <c r="N1126" i="16" s="1"/>
  <c r="O1126" i="16"/>
  <c r="Q1126" i="16" s="1"/>
  <c r="L857" i="16"/>
  <c r="N857" i="16" s="1"/>
  <c r="O857" i="16"/>
  <c r="Q857" i="16" s="1"/>
  <c r="L241" i="16"/>
  <c r="N241" i="16" s="1"/>
  <c r="L34" i="16"/>
  <c r="N34" i="16" s="1"/>
  <c r="O34" i="16"/>
  <c r="Q34" i="16" s="1"/>
  <c r="L1180" i="16"/>
  <c r="N1180" i="16" s="1"/>
  <c r="O1180" i="16"/>
  <c r="Q1180" i="16" s="1"/>
  <c r="L686" i="16"/>
  <c r="N686" i="16" s="1"/>
  <c r="L486" i="16"/>
  <c r="N486" i="16" s="1"/>
  <c r="O486" i="16"/>
  <c r="Q486" i="16" s="1"/>
  <c r="L408" i="16"/>
  <c r="N408" i="16" s="1"/>
  <c r="L1071" i="16"/>
  <c r="N1071" i="16" s="1"/>
  <c r="O1071" i="16"/>
  <c r="Q1071" i="16" s="1"/>
  <c r="L59" i="16"/>
  <c r="N59" i="16" s="1"/>
  <c r="L762" i="16"/>
  <c r="N762" i="16" s="1"/>
  <c r="O762" i="16"/>
  <c r="Q762" i="16" s="1"/>
  <c r="L835" i="16"/>
  <c r="N835" i="16" s="1"/>
  <c r="L1012" i="16"/>
  <c r="N1012" i="16" s="1"/>
  <c r="O1012" i="16"/>
  <c r="Q1012" i="16" s="1"/>
  <c r="L642" i="16"/>
  <c r="N642" i="16" s="1"/>
  <c r="O642" i="16"/>
  <c r="Q642" i="16" s="1"/>
  <c r="L1270" i="16"/>
  <c r="N1270" i="16" s="1"/>
  <c r="L21" i="16"/>
  <c r="N21" i="16" s="1"/>
  <c r="O21" i="16"/>
  <c r="Q21" i="16" s="1"/>
  <c r="L1240" i="16"/>
  <c r="N1240" i="16" s="1"/>
  <c r="O1240" i="16"/>
  <c r="Q1240" i="16" s="1"/>
  <c r="L1064" i="16"/>
  <c r="N1064" i="16" s="1"/>
  <c r="O1064" i="16"/>
  <c r="Q1064" i="16" s="1"/>
  <c r="L424" i="16"/>
  <c r="N424" i="16" s="1"/>
  <c r="L149" i="16"/>
  <c r="N149" i="16" s="1"/>
  <c r="O149" i="16"/>
  <c r="Q149" i="16" s="1"/>
  <c r="L1237" i="16"/>
  <c r="N1237" i="16" s="1"/>
  <c r="O1237" i="16"/>
  <c r="Q1237" i="16" s="1"/>
  <c r="L104" i="16"/>
  <c r="N104" i="16" s="1"/>
  <c r="L538" i="16"/>
  <c r="N538" i="16" s="1"/>
  <c r="O538" i="16"/>
  <c r="Q538" i="16" s="1"/>
  <c r="L66" i="16"/>
  <c r="N66" i="16" s="1"/>
  <c r="L98" i="16"/>
  <c r="N98" i="16" s="1"/>
  <c r="O98" i="16"/>
  <c r="Q98" i="16" s="1"/>
  <c r="L454" i="16"/>
  <c r="N454" i="16" s="1"/>
  <c r="L476" i="16"/>
  <c r="N476" i="16" s="1"/>
  <c r="O476" i="16"/>
  <c r="Q476" i="16" s="1"/>
  <c r="L1236" i="16"/>
  <c r="N1236" i="16" s="1"/>
  <c r="L497" i="16"/>
  <c r="N497" i="16" s="1"/>
  <c r="O497" i="16"/>
  <c r="Q497" i="16" s="1"/>
  <c r="L748" i="16"/>
  <c r="N748" i="16" s="1"/>
  <c r="O748" i="16"/>
  <c r="Q748" i="16" s="1"/>
  <c r="L351" i="16"/>
  <c r="N351" i="16" s="1"/>
  <c r="L697" i="16"/>
  <c r="N697" i="16" s="1"/>
  <c r="O697" i="16"/>
  <c r="Q697" i="16" s="1"/>
  <c r="L1348" i="16"/>
  <c r="N1348" i="16" s="1"/>
  <c r="O1348" i="16"/>
  <c r="Q1348" i="16" s="1"/>
  <c r="L975" i="16"/>
  <c r="N975" i="16" s="1"/>
  <c r="O975" i="16"/>
  <c r="Q975" i="16" s="1"/>
  <c r="L161" i="16"/>
  <c r="N161" i="16" s="1"/>
  <c r="L256" i="16"/>
  <c r="N256" i="16" s="1"/>
  <c r="O256" i="16"/>
  <c r="Q256" i="16" s="1"/>
  <c r="L105" i="16"/>
  <c r="N105" i="16" s="1"/>
  <c r="O105" i="16"/>
  <c r="Q105" i="16" s="1"/>
  <c r="L745" i="16"/>
  <c r="N745" i="16" s="1"/>
  <c r="L314" i="16"/>
  <c r="N314" i="16" s="1"/>
  <c r="O314" i="16"/>
  <c r="Q314" i="16" s="1"/>
  <c r="L1054" i="16"/>
  <c r="N1054" i="16" s="1"/>
  <c r="L401" i="16"/>
  <c r="N401" i="16" s="1"/>
  <c r="O401" i="16"/>
  <c r="Q401" i="16" s="1"/>
  <c r="L1127" i="16"/>
  <c r="N1127" i="16" s="1"/>
  <c r="L1060" i="16"/>
  <c r="N1060" i="16" s="1"/>
  <c r="O1060" i="16"/>
  <c r="Q1060" i="16" s="1"/>
  <c r="L106" i="16"/>
  <c r="N106" i="16" s="1"/>
  <c r="L1383" i="16"/>
  <c r="N1383" i="16" s="1"/>
  <c r="O1383" i="16"/>
  <c r="Q1383" i="16" s="1"/>
  <c r="L411" i="16"/>
  <c r="N411" i="16" s="1"/>
  <c r="O411" i="16"/>
  <c r="Q411" i="16" s="1"/>
  <c r="L374" i="16"/>
  <c r="N374" i="16" s="1"/>
  <c r="L134" i="16"/>
  <c r="N134" i="16" s="1"/>
  <c r="O134" i="16"/>
  <c r="Q134" i="16" s="1"/>
  <c r="L365" i="16"/>
  <c r="N365" i="16" s="1"/>
  <c r="O365" i="16"/>
  <c r="Q365" i="16" s="1"/>
  <c r="L689" i="16"/>
  <c r="N689" i="16" s="1"/>
  <c r="O689" i="16"/>
  <c r="Q689" i="16" s="1"/>
  <c r="L405" i="16"/>
  <c r="N405" i="16" s="1"/>
  <c r="L681" i="16"/>
  <c r="N681" i="16" s="1"/>
  <c r="O681" i="16"/>
  <c r="Q681" i="16" s="1"/>
  <c r="L1050" i="16"/>
  <c r="N1050" i="16" s="1"/>
  <c r="O1050" i="16"/>
  <c r="Q1050" i="16" s="1"/>
  <c r="L160" i="16"/>
  <c r="N160" i="16" s="1"/>
  <c r="L1263" i="16"/>
  <c r="N1263" i="16" s="1"/>
  <c r="O1263" i="16"/>
  <c r="Q1263" i="16" s="1"/>
  <c r="L1268" i="16"/>
  <c r="N1268" i="16" s="1"/>
  <c r="L163" i="16"/>
  <c r="N163" i="16" s="1"/>
  <c r="O163" i="16"/>
  <c r="Q163" i="16" s="1"/>
  <c r="L987" i="16"/>
  <c r="N987" i="16" s="1"/>
  <c r="L629" i="16"/>
  <c r="N629" i="16" s="1"/>
  <c r="O629" i="16"/>
  <c r="Q629" i="16" s="1"/>
  <c r="L478" i="16"/>
  <c r="N478" i="16" s="1"/>
  <c r="L197" i="16"/>
  <c r="N197" i="16" s="1"/>
  <c r="O197" i="16"/>
  <c r="Q197" i="16" s="1"/>
  <c r="L971" i="16"/>
  <c r="N971" i="16" s="1"/>
  <c r="O971" i="16"/>
  <c r="Q971" i="16" s="1"/>
  <c r="L326" i="16"/>
  <c r="N326" i="16" s="1"/>
  <c r="L988" i="16"/>
  <c r="N988" i="16" s="1"/>
  <c r="O988" i="16"/>
  <c r="Q988" i="16" s="1"/>
  <c r="L1165" i="16"/>
  <c r="N1165" i="16" s="1"/>
  <c r="O1165" i="16"/>
  <c r="Q1165" i="16" s="1"/>
  <c r="L266" i="16"/>
  <c r="N266" i="16" s="1"/>
  <c r="O266" i="16"/>
  <c r="Q266" i="16" s="1"/>
  <c r="L277" i="16"/>
  <c r="N277" i="16" s="1"/>
  <c r="L68" i="16"/>
  <c r="N68" i="16" s="1"/>
  <c r="O68" i="16"/>
  <c r="Q68" i="16" s="1"/>
  <c r="L620" i="16"/>
  <c r="N620" i="16" s="1"/>
  <c r="O620" i="16"/>
  <c r="Q620" i="16" s="1"/>
  <c r="L1213" i="16"/>
  <c r="N1213" i="16" s="1"/>
  <c r="L1092" i="16"/>
  <c r="N1092" i="16" s="1"/>
  <c r="O1092" i="16"/>
  <c r="Q1092" i="16" s="1"/>
  <c r="L41" i="16"/>
  <c r="N41" i="16" s="1"/>
  <c r="L939" i="16"/>
  <c r="N939" i="16" s="1"/>
  <c r="O939" i="16"/>
  <c r="Q939" i="16" s="1"/>
  <c r="L1093" i="16"/>
  <c r="N1093" i="16" s="1"/>
  <c r="L871" i="16"/>
  <c r="N871" i="16" s="1"/>
  <c r="O871" i="16"/>
  <c r="Q871" i="16" s="1"/>
  <c r="L301" i="16"/>
  <c r="N301" i="16" s="1"/>
  <c r="L1267" i="16"/>
  <c r="N1267" i="16" s="1"/>
  <c r="O1267" i="16"/>
  <c r="Q1267" i="16" s="1"/>
  <c r="L1378" i="16"/>
  <c r="N1378" i="16" s="1"/>
  <c r="O1378" i="16"/>
  <c r="Q1378" i="16" s="1"/>
  <c r="L973" i="16"/>
  <c r="N973" i="16" s="1"/>
  <c r="L744" i="16"/>
  <c r="N744" i="16" s="1"/>
  <c r="O744" i="16"/>
  <c r="Q744" i="16" s="1"/>
  <c r="L115" i="16"/>
  <c r="N115" i="16" s="1"/>
  <c r="O115" i="16"/>
  <c r="Q115" i="16" s="1"/>
  <c r="L584" i="16"/>
  <c r="N584" i="16" s="1"/>
  <c r="O584" i="16"/>
  <c r="Q584" i="16" s="1"/>
  <c r="L1051" i="16"/>
  <c r="N1051" i="16" s="1"/>
  <c r="L679" i="16"/>
  <c r="N679" i="16" s="1"/>
  <c r="O679" i="16"/>
  <c r="Q679" i="16" s="1"/>
  <c r="L366" i="16"/>
  <c r="N366" i="16" s="1"/>
  <c r="O366" i="16"/>
  <c r="Q366" i="16" s="1"/>
  <c r="L1329" i="16"/>
  <c r="N1329" i="16" s="1"/>
  <c r="L553" i="16"/>
  <c r="N553" i="16" s="1"/>
  <c r="O553" i="16"/>
  <c r="Q553" i="16" s="1"/>
  <c r="L125" i="16"/>
  <c r="N125" i="16" s="1"/>
  <c r="L1149" i="16"/>
  <c r="N1149" i="16" s="1"/>
  <c r="O1149" i="16"/>
  <c r="Q1149" i="16" s="1"/>
  <c r="L1146" i="16"/>
  <c r="N1146" i="16" s="1"/>
  <c r="L1315" i="16"/>
  <c r="N1315" i="16" s="1"/>
  <c r="O1315" i="16"/>
  <c r="Q1315" i="16" s="1"/>
  <c r="L1002" i="16"/>
  <c r="N1002" i="16" s="1"/>
  <c r="L431" i="16"/>
  <c r="N431" i="16" s="1"/>
  <c r="O431" i="16"/>
  <c r="Q431" i="16" s="1"/>
  <c r="L463" i="16"/>
  <c r="N463" i="16" s="1"/>
  <c r="L1096" i="16"/>
  <c r="N1096" i="16" s="1"/>
  <c r="O1096" i="16"/>
  <c r="Q1096" i="16" s="1"/>
  <c r="L458" i="16"/>
  <c r="N458" i="16" s="1"/>
  <c r="O458" i="16"/>
  <c r="Q458" i="16" s="1"/>
  <c r="L783" i="16"/>
  <c r="N783" i="16" s="1"/>
  <c r="O783" i="16"/>
  <c r="Q783" i="16" s="1"/>
  <c r="L794" i="16"/>
  <c r="N794" i="16" s="1"/>
  <c r="O794" i="16"/>
  <c r="Q794" i="16" s="1"/>
  <c r="L950" i="16"/>
  <c r="N950" i="16" s="1"/>
  <c r="O950" i="16"/>
  <c r="Q950" i="16" s="1"/>
  <c r="L413" i="16"/>
  <c r="N413" i="16" s="1"/>
  <c r="O413" i="16"/>
  <c r="Q413" i="16" s="1"/>
  <c r="L872" i="16"/>
  <c r="N872" i="16" s="1"/>
  <c r="O872" i="16"/>
  <c r="Q872" i="16" s="1"/>
  <c r="L225" i="16"/>
  <c r="N225" i="16" s="1"/>
  <c r="O225" i="16"/>
  <c r="Q225" i="16" s="1"/>
  <c r="L1210" i="16"/>
  <c r="N1210" i="16" s="1"/>
  <c r="O1210" i="16"/>
  <c r="Q1210" i="16" s="1"/>
  <c r="L186" i="16"/>
  <c r="N186" i="16" s="1"/>
  <c r="O186" i="16"/>
  <c r="Q186" i="16" s="1"/>
  <c r="L148" i="16"/>
  <c r="N148" i="16" s="1"/>
  <c r="O148" i="16"/>
  <c r="Q148" i="16" s="1"/>
  <c r="L1173" i="16"/>
  <c r="N1173" i="16" s="1"/>
  <c r="O1173" i="16"/>
  <c r="Q1173" i="16" s="1"/>
  <c r="L589" i="16"/>
  <c r="N589" i="16" s="1"/>
  <c r="O589" i="16"/>
  <c r="Q589" i="16" s="1"/>
  <c r="L46" i="16"/>
  <c r="N46" i="16" s="1"/>
  <c r="O46" i="16"/>
  <c r="Q46" i="16" s="1"/>
  <c r="L726" i="16"/>
  <c r="N726" i="16" s="1"/>
  <c r="O726" i="16"/>
  <c r="Q726" i="16" s="1"/>
  <c r="L613" i="16"/>
  <c r="N613" i="16" s="1"/>
  <c r="O613" i="16"/>
  <c r="Q613" i="16" s="1"/>
  <c r="L944" i="16"/>
  <c r="N944" i="16" s="1"/>
  <c r="O944" i="16"/>
  <c r="Q944" i="16" s="1"/>
  <c r="L236" i="16"/>
  <c r="N236" i="16" s="1"/>
  <c r="O236" i="16"/>
  <c r="Q236" i="16" s="1"/>
  <c r="L362" i="16"/>
  <c r="N362" i="16" s="1"/>
  <c r="O362" i="16"/>
  <c r="Q362" i="16" s="1"/>
  <c r="L579" i="16"/>
  <c r="N579" i="16" s="1"/>
  <c r="O579" i="16"/>
  <c r="Q579" i="16" s="1"/>
  <c r="L1330" i="16"/>
  <c r="N1330" i="16" s="1"/>
  <c r="O1330" i="16"/>
  <c r="Q1330" i="16" s="1"/>
  <c r="L67" i="16"/>
  <c r="N67" i="16" s="1"/>
  <c r="O67" i="16"/>
  <c r="Q67" i="16" s="1"/>
  <c r="L669" i="16"/>
  <c r="N669" i="16" s="1"/>
  <c r="O669" i="16"/>
  <c r="Q669" i="16" s="1"/>
  <c r="L899" i="16"/>
  <c r="N899" i="16" s="1"/>
  <c r="O899" i="16"/>
  <c r="Q899" i="16" s="1"/>
  <c r="L532" i="16"/>
  <c r="N532" i="16" s="1"/>
  <c r="O532" i="16"/>
  <c r="Q532" i="16" s="1"/>
  <c r="L1374" i="16"/>
  <c r="N1374" i="16" s="1"/>
  <c r="O1374" i="16"/>
  <c r="Q1374" i="16" s="1"/>
  <c r="L1249" i="16"/>
  <c r="N1249" i="16" s="1"/>
  <c r="O1249" i="16"/>
  <c r="Q1249" i="16" s="1"/>
  <c r="L508" i="16"/>
  <c r="N508" i="16" s="1"/>
  <c r="O508" i="16"/>
  <c r="Q508" i="16" s="1"/>
  <c r="L1007" i="16"/>
  <c r="N1007" i="16" s="1"/>
  <c r="O1007" i="16"/>
  <c r="Q1007" i="16" s="1"/>
  <c r="L974" i="16"/>
  <c r="N974" i="16" s="1"/>
  <c r="O974" i="16"/>
  <c r="Q974" i="16" s="1"/>
  <c r="L1361" i="16"/>
  <c r="N1361" i="16" s="1"/>
  <c r="O1361" i="16"/>
  <c r="Q1361" i="16" s="1"/>
  <c r="L390" i="16"/>
  <c r="N390" i="16" s="1"/>
  <c r="O390" i="16"/>
  <c r="Q390" i="16" s="1"/>
  <c r="L838" i="16"/>
  <c r="N838" i="16" s="1"/>
  <c r="O838" i="16"/>
  <c r="Q838" i="16" s="1"/>
  <c r="L523" i="16"/>
  <c r="N523" i="16" s="1"/>
  <c r="O523" i="16"/>
  <c r="Q523" i="16" s="1"/>
  <c r="L191" i="16"/>
  <c r="N191" i="16" s="1"/>
  <c r="O191" i="16"/>
  <c r="Q191" i="16" s="1"/>
  <c r="L1357" i="16"/>
  <c r="N1357" i="16" s="1"/>
  <c r="O1357" i="16"/>
  <c r="Q1357" i="16" s="1"/>
  <c r="L464" i="16"/>
  <c r="N464" i="16" s="1"/>
  <c r="O464" i="16"/>
  <c r="Q464" i="16" s="1"/>
  <c r="L28" i="16"/>
  <c r="N28" i="16" s="1"/>
  <c r="O28" i="16"/>
  <c r="Q28" i="16" s="1"/>
  <c r="L1231" i="16"/>
  <c r="N1231" i="16" s="1"/>
  <c r="O1231" i="16"/>
  <c r="Q1231" i="16" s="1"/>
  <c r="L1009" i="16"/>
  <c r="N1009" i="16" s="1"/>
  <c r="O1009" i="16"/>
  <c r="Q1009" i="16" s="1"/>
  <c r="L1105" i="16"/>
  <c r="N1105" i="16" s="1"/>
  <c r="O1105" i="16"/>
  <c r="Q1105" i="16" s="1"/>
  <c r="L721" i="16"/>
  <c r="N721" i="16" s="1"/>
  <c r="O721" i="16"/>
  <c r="Q721" i="16" s="1"/>
  <c r="L1371" i="16"/>
  <c r="N1371" i="16" s="1"/>
  <c r="O1371" i="16"/>
  <c r="Q1371" i="16" s="1"/>
  <c r="L1327" i="16"/>
  <c r="N1327" i="16" s="1"/>
  <c r="O1327" i="16"/>
  <c r="Q1327" i="16" s="1"/>
  <c r="L556" i="16"/>
  <c r="N556" i="16" s="1"/>
  <c r="O556" i="16"/>
  <c r="Q556" i="16" s="1"/>
  <c r="L850" i="16"/>
  <c r="N850" i="16" s="1"/>
  <c r="O850" i="16"/>
  <c r="Q850" i="16" s="1"/>
  <c r="O82" i="16"/>
  <c r="Q82" i="16" s="1"/>
  <c r="L82" i="16"/>
  <c r="N82" i="16" s="1"/>
  <c r="L592" i="16"/>
  <c r="N592" i="16" s="1"/>
  <c r="O592" i="16"/>
  <c r="Q592" i="16" s="1"/>
  <c r="L1321" i="16"/>
  <c r="N1321" i="16" s="1"/>
  <c r="O1321" i="16"/>
  <c r="Q1321" i="16" s="1"/>
  <c r="L970" i="16"/>
  <c r="N970" i="16" s="1"/>
  <c r="O970" i="16"/>
  <c r="Q970" i="16" s="1"/>
  <c r="L634" i="16"/>
  <c r="N634" i="16" s="1"/>
  <c r="O634" i="16"/>
  <c r="Q634" i="16" s="1"/>
  <c r="L130" i="16"/>
  <c r="N130" i="16" s="1"/>
  <c r="O130" i="16"/>
  <c r="Q130" i="16" s="1"/>
  <c r="L107" i="16"/>
  <c r="N107" i="16" s="1"/>
  <c r="O107" i="16"/>
  <c r="Q107" i="16" s="1"/>
  <c r="L1345" i="16"/>
  <c r="N1345" i="16" s="1"/>
  <c r="O1345" i="16"/>
  <c r="Q1345" i="16" s="1"/>
  <c r="L694" i="16"/>
  <c r="N694" i="16" s="1"/>
  <c r="O694" i="16"/>
  <c r="Q694" i="16" s="1"/>
  <c r="L507" i="16"/>
  <c r="N507" i="16" s="1"/>
  <c r="O507" i="16"/>
  <c r="Q507" i="16" s="1"/>
  <c r="L641" i="16"/>
  <c r="N641" i="16" s="1"/>
  <c r="O641" i="16"/>
  <c r="Q641" i="16" s="1"/>
  <c r="L22" i="16"/>
  <c r="N22" i="16" s="1"/>
  <c r="O22" i="16"/>
  <c r="Q22" i="16" s="1"/>
  <c r="L231" i="16"/>
  <c r="N231" i="16" s="1"/>
  <c r="O231" i="16"/>
  <c r="Q231" i="16" s="1"/>
  <c r="L37" i="16"/>
  <c r="N37" i="16" s="1"/>
  <c r="O37" i="16"/>
  <c r="Q37" i="16" s="1"/>
  <c r="L1308" i="16"/>
  <c r="N1308" i="16" s="1"/>
  <c r="O1308" i="16"/>
  <c r="Q1308" i="16" s="1"/>
  <c r="L379" i="16"/>
  <c r="N379" i="16" s="1"/>
  <c r="O379" i="16"/>
  <c r="Q379" i="16" s="1"/>
  <c r="L529" i="16"/>
  <c r="N529" i="16" s="1"/>
  <c r="O529" i="16"/>
  <c r="Q529" i="16" s="1"/>
  <c r="L555" i="16"/>
  <c r="N555" i="16" s="1"/>
  <c r="O555" i="16"/>
  <c r="Q555" i="16" s="1"/>
  <c r="L773" i="16"/>
  <c r="N773" i="16" s="1"/>
  <c r="O773" i="16"/>
  <c r="Q773" i="16" s="1"/>
  <c r="L356" i="16"/>
  <c r="N356" i="16" s="1"/>
  <c r="O356" i="16"/>
  <c r="Q356" i="16" s="1"/>
  <c r="L662" i="16"/>
  <c r="N662" i="16" s="1"/>
  <c r="O662" i="16"/>
  <c r="Q662" i="16" s="1"/>
  <c r="L237" i="16"/>
  <c r="N237" i="16" s="1"/>
  <c r="O237" i="16"/>
  <c r="Q237" i="16" s="1"/>
  <c r="L182" i="16"/>
  <c r="N182" i="16" s="1"/>
  <c r="O182" i="16"/>
  <c r="Q182" i="16" s="1"/>
  <c r="L1258" i="16"/>
  <c r="N1258" i="16" s="1"/>
  <c r="O1258" i="16"/>
  <c r="Q1258" i="16" s="1"/>
  <c r="L1099" i="16"/>
  <c r="N1099" i="16" s="1"/>
  <c r="O1099" i="16"/>
  <c r="Q1099" i="16" s="1"/>
  <c r="L699" i="16"/>
  <c r="N699" i="16" s="1"/>
  <c r="O699" i="16"/>
  <c r="Q699" i="16" s="1"/>
  <c r="L376" i="16"/>
  <c r="N376" i="16" s="1"/>
  <c r="O376" i="16"/>
  <c r="Q376" i="16" s="1"/>
  <c r="L1117" i="16"/>
  <c r="N1117" i="16" s="1"/>
  <c r="O1117" i="16"/>
  <c r="Q1117" i="16" s="1"/>
  <c r="L316" i="16"/>
  <c r="N316" i="16" s="1"/>
  <c r="O316" i="16"/>
  <c r="Q316" i="16" s="1"/>
  <c r="L344" i="16"/>
  <c r="N344" i="16" s="1"/>
  <c r="O344" i="16"/>
  <c r="Q344" i="16" s="1"/>
  <c r="L204" i="16"/>
  <c r="N204" i="16" s="1"/>
  <c r="O204" i="16"/>
  <c r="Q204" i="16" s="1"/>
  <c r="L573" i="16"/>
  <c r="N573" i="16" s="1"/>
  <c r="O573" i="16"/>
  <c r="Q573" i="16" s="1"/>
  <c r="L164" i="16"/>
  <c r="N164" i="16" s="1"/>
  <c r="O164" i="16"/>
  <c r="Q164" i="16" s="1"/>
  <c r="L877" i="16"/>
  <c r="N877" i="16" s="1"/>
  <c r="O877" i="16"/>
  <c r="Q877" i="16" s="1"/>
  <c r="L383" i="16"/>
  <c r="N383" i="16" s="1"/>
  <c r="O383" i="16"/>
  <c r="Q383" i="16" s="1"/>
  <c r="L320" i="16"/>
  <c r="N320" i="16" s="1"/>
  <c r="O320" i="16"/>
  <c r="Q320" i="16" s="1"/>
  <c r="L984" i="16"/>
  <c r="N984" i="16" s="1"/>
  <c r="O984" i="16"/>
  <c r="Q984" i="16" s="1"/>
  <c r="L30" i="16"/>
  <c r="N30" i="16" s="1"/>
  <c r="O30" i="16"/>
  <c r="Q30" i="16" s="1"/>
  <c r="L1010" i="16"/>
  <c r="N1010" i="16" s="1"/>
  <c r="O1010" i="16"/>
  <c r="Q1010" i="16" s="1"/>
  <c r="L563" i="16"/>
  <c r="N563" i="16" s="1"/>
  <c r="O563" i="16"/>
  <c r="Q563" i="16" s="1"/>
  <c r="L958" i="16"/>
  <c r="N958" i="16" s="1"/>
  <c r="O958" i="16"/>
  <c r="Q958" i="16" s="1"/>
  <c r="L252" i="16"/>
  <c r="N252" i="16" s="1"/>
  <c r="O252" i="16"/>
  <c r="Q252" i="16" s="1"/>
  <c r="L682" i="16"/>
  <c r="N682" i="16" s="1"/>
  <c r="O682" i="16"/>
  <c r="Q682" i="16" s="1"/>
  <c r="L189" i="16"/>
  <c r="N189" i="16" s="1"/>
  <c r="O189" i="16"/>
  <c r="Q189" i="16" s="1"/>
  <c r="L334" i="16"/>
  <c r="N334" i="16" s="1"/>
  <c r="O334" i="16"/>
  <c r="Q334" i="16" s="1"/>
  <c r="L655" i="16"/>
  <c r="N655" i="16" s="1"/>
  <c r="O655" i="16"/>
  <c r="Q655" i="16" s="1"/>
  <c r="L878" i="16"/>
  <c r="N878" i="16" s="1"/>
  <c r="O878" i="16"/>
  <c r="Q878" i="16" s="1"/>
  <c r="L1017" i="16"/>
  <c r="N1017" i="16" s="1"/>
  <c r="O1017" i="16"/>
  <c r="Q1017" i="16" s="1"/>
  <c r="L1265" i="16"/>
  <c r="N1265" i="16" s="1"/>
  <c r="O1265" i="16"/>
  <c r="Q1265" i="16" s="1"/>
  <c r="L1153" i="16"/>
  <c r="N1153" i="16" s="1"/>
  <c r="O1153" i="16"/>
  <c r="Q1153" i="16" s="1"/>
  <c r="L653" i="16"/>
  <c r="N653" i="16" s="1"/>
  <c r="O653" i="16"/>
  <c r="Q653" i="16" s="1"/>
  <c r="L1207" i="16"/>
  <c r="N1207" i="16" s="1"/>
  <c r="O1207" i="16"/>
  <c r="Q1207" i="16" s="1"/>
  <c r="L1000" i="16"/>
  <c r="N1000" i="16" s="1"/>
  <c r="O1000" i="16"/>
  <c r="Q1000" i="16" s="1"/>
  <c r="L158" i="16"/>
  <c r="N158" i="16" s="1"/>
  <c r="O158" i="16"/>
  <c r="Q158" i="16" s="1"/>
  <c r="L485" i="16"/>
  <c r="N485" i="16" s="1"/>
  <c r="O485" i="16"/>
  <c r="Q485" i="16" s="1"/>
  <c r="L543" i="16"/>
  <c r="N543" i="16" s="1"/>
  <c r="O543" i="16"/>
  <c r="Q543" i="16" s="1"/>
  <c r="L702" i="16"/>
  <c r="N702" i="16" s="1"/>
  <c r="O702" i="16"/>
  <c r="Q702" i="16" s="1"/>
  <c r="L211" i="16"/>
  <c r="N211" i="16" s="1"/>
  <c r="O211" i="16"/>
  <c r="Q211" i="16" s="1"/>
  <c r="L88" i="16"/>
  <c r="N88" i="16" s="1"/>
  <c r="O88" i="16"/>
  <c r="Q88" i="16" s="1"/>
  <c r="L403" i="16"/>
  <c r="N403" i="16" s="1"/>
  <c r="O403" i="16"/>
  <c r="Q403" i="16" s="1"/>
  <c r="L643" i="16"/>
  <c r="N643" i="16" s="1"/>
  <c r="O643" i="16"/>
  <c r="Q643" i="16" s="1"/>
  <c r="L121" i="16"/>
  <c r="N121" i="16" s="1"/>
  <c r="O121" i="16"/>
  <c r="Q121" i="16" s="1"/>
  <c r="L1311" i="16"/>
  <c r="N1311" i="16" s="1"/>
  <c r="O1311" i="16"/>
  <c r="Q1311" i="16" s="1"/>
  <c r="L441" i="16"/>
  <c r="N441" i="16" s="1"/>
  <c r="O441" i="16"/>
  <c r="Q441" i="16" s="1"/>
  <c r="L1337" i="16"/>
  <c r="N1337" i="16" s="1"/>
  <c r="O1337" i="16"/>
  <c r="Q1337" i="16" s="1"/>
  <c r="L576" i="16"/>
  <c r="N576" i="16" s="1"/>
  <c r="O576" i="16"/>
  <c r="Q576" i="16" s="1"/>
  <c r="L703" i="16"/>
  <c r="N703" i="16" s="1"/>
  <c r="O703" i="16"/>
  <c r="Q703" i="16" s="1"/>
  <c r="L1360" i="16"/>
  <c r="N1360" i="16" s="1"/>
  <c r="O1360" i="16"/>
  <c r="Q1360" i="16" s="1"/>
  <c r="L1067" i="16"/>
  <c r="N1067" i="16" s="1"/>
  <c r="O1067" i="16"/>
  <c r="Q1067" i="16" s="1"/>
  <c r="L955" i="16"/>
  <c r="N955" i="16" s="1"/>
  <c r="O955" i="16"/>
  <c r="Q955" i="16" s="1"/>
  <c r="L1154" i="16"/>
  <c r="N1154" i="16" s="1"/>
  <c r="O1154" i="16"/>
  <c r="Q1154" i="16" s="1"/>
  <c r="L1316" i="16"/>
  <c r="N1316" i="16" s="1"/>
  <c r="O1316" i="16"/>
  <c r="Q1316" i="16" s="1"/>
  <c r="L1372" i="16"/>
  <c r="N1372" i="16" s="1"/>
  <c r="O1372" i="16"/>
  <c r="Q1372" i="16" s="1"/>
  <c r="L1183" i="16"/>
  <c r="N1183" i="16" s="1"/>
  <c r="O1183" i="16"/>
  <c r="Q1183" i="16" s="1"/>
  <c r="L364" i="16"/>
  <c r="N364" i="16" s="1"/>
  <c r="O364" i="16"/>
  <c r="Q364" i="16" s="1"/>
  <c r="L1170" i="16"/>
  <c r="N1170" i="16" s="1"/>
  <c r="O1170" i="16"/>
  <c r="Q1170" i="16" s="1"/>
  <c r="L1309" i="16"/>
  <c r="N1309" i="16" s="1"/>
  <c r="O1309" i="16"/>
  <c r="Q1309" i="16" s="1"/>
  <c r="L990" i="16"/>
  <c r="N990" i="16" s="1"/>
  <c r="O990" i="16"/>
  <c r="Q990" i="16" s="1"/>
  <c r="L595" i="16"/>
  <c r="N595" i="16" s="1"/>
  <c r="I919" i="16"/>
  <c r="K919" i="16" s="1"/>
  <c r="I1260" i="16"/>
  <c r="K1260" i="16" s="1"/>
  <c r="I951" i="16"/>
  <c r="K951" i="16" s="1"/>
  <c r="I98" i="16"/>
  <c r="K98" i="16" s="1"/>
  <c r="I476" i="16"/>
  <c r="K476" i="16" s="1"/>
  <c r="I497" i="16"/>
  <c r="K497" i="16" s="1"/>
  <c r="I351" i="16"/>
  <c r="K351" i="16" s="1"/>
  <c r="I1348" i="16"/>
  <c r="K1348" i="16" s="1"/>
  <c r="I161" i="16"/>
  <c r="K161" i="16" s="1"/>
  <c r="I105" i="16"/>
  <c r="K105" i="16" s="1"/>
  <c r="I314" i="16"/>
  <c r="K314" i="16" s="1"/>
  <c r="I401" i="16"/>
  <c r="K401" i="16" s="1"/>
  <c r="I1060" i="16"/>
  <c r="K1060" i="16" s="1"/>
  <c r="I1383" i="16"/>
  <c r="K1383" i="16" s="1"/>
  <c r="I374" i="16"/>
  <c r="K374" i="16" s="1"/>
  <c r="I365" i="16"/>
  <c r="K365" i="16" s="1"/>
  <c r="I405" i="16"/>
  <c r="K405" i="16" s="1"/>
  <c r="I1050" i="16"/>
  <c r="K1050" i="16" s="1"/>
  <c r="I1263" i="16"/>
  <c r="K1263" i="16" s="1"/>
  <c r="I163" i="16"/>
  <c r="K163" i="16" s="1"/>
  <c r="I629" i="16"/>
  <c r="K629" i="16" s="1"/>
  <c r="I197" i="16"/>
  <c r="K197" i="16" s="1"/>
  <c r="I326" i="16"/>
  <c r="K326" i="16" s="1"/>
  <c r="I1165" i="16"/>
  <c r="K1165" i="16" s="1"/>
  <c r="I277" i="16"/>
  <c r="K277" i="16" s="1"/>
  <c r="I620" i="16"/>
  <c r="K620" i="16" s="1"/>
  <c r="I1092" i="16"/>
  <c r="K1092" i="16" s="1"/>
  <c r="I939" i="16"/>
  <c r="K939" i="16" s="1"/>
  <c r="I871" i="16"/>
  <c r="K871" i="16" s="1"/>
  <c r="I1267" i="16"/>
  <c r="K1267" i="16" s="1"/>
  <c r="I973" i="16"/>
  <c r="K973" i="16" s="1"/>
  <c r="I115" i="16"/>
  <c r="K115" i="16" s="1"/>
  <c r="I1051" i="16"/>
  <c r="K1051" i="16" s="1"/>
  <c r="I366" i="16"/>
  <c r="K366" i="16" s="1"/>
  <c r="I553" i="16"/>
  <c r="K553" i="16" s="1"/>
  <c r="I1149" i="16"/>
  <c r="K1149" i="16" s="1"/>
  <c r="I1315" i="16"/>
  <c r="K1315" i="16" s="1"/>
  <c r="I431" i="16"/>
  <c r="K431" i="16" s="1"/>
  <c r="I463" i="16"/>
  <c r="K463" i="16" s="1"/>
  <c r="I458" i="16"/>
  <c r="K458" i="16" s="1"/>
  <c r="I794" i="16"/>
  <c r="K794" i="16" s="1"/>
  <c r="I413" i="16"/>
  <c r="K413" i="16" s="1"/>
  <c r="I225" i="16"/>
  <c r="K225" i="16" s="1"/>
  <c r="I186" i="16"/>
  <c r="K186" i="16" s="1"/>
  <c r="I1173" i="16"/>
  <c r="K1173" i="16" s="1"/>
  <c r="I46" i="16"/>
  <c r="K46" i="16" s="1"/>
  <c r="I613" i="16"/>
  <c r="K613" i="16" s="1"/>
  <c r="I236" i="16"/>
  <c r="K236" i="16" s="1"/>
  <c r="I579" i="16"/>
  <c r="K579" i="16" s="1"/>
  <c r="I67" i="16"/>
  <c r="K67" i="16" s="1"/>
  <c r="I899" i="16"/>
  <c r="K899" i="16" s="1"/>
  <c r="I1374" i="16"/>
  <c r="K1374" i="16" s="1"/>
  <c r="I508" i="16"/>
  <c r="K508" i="16" s="1"/>
  <c r="I974" i="16"/>
  <c r="K974" i="16" s="1"/>
  <c r="I390" i="16"/>
  <c r="K390" i="16" s="1"/>
  <c r="I523" i="16"/>
  <c r="K523" i="16" s="1"/>
  <c r="I1357" i="16"/>
  <c r="K1357" i="16" s="1"/>
  <c r="I28" i="16"/>
  <c r="K28" i="16" s="1"/>
  <c r="I1009" i="16"/>
  <c r="K1009" i="16" s="1"/>
  <c r="I721" i="16"/>
  <c r="K721" i="16" s="1"/>
  <c r="I1327" i="16"/>
  <c r="K1327" i="16" s="1"/>
  <c r="I850" i="16"/>
  <c r="K850" i="16" s="1"/>
  <c r="I592" i="16"/>
  <c r="K592" i="16" s="1"/>
  <c r="I970" i="16"/>
  <c r="K970" i="16" s="1"/>
  <c r="I130" i="16"/>
  <c r="K130" i="16" s="1"/>
  <c r="I1345" i="16"/>
  <c r="K1345" i="16" s="1"/>
  <c r="I507" i="16"/>
  <c r="K507" i="16" s="1"/>
  <c r="I22" i="16"/>
  <c r="K22" i="16" s="1"/>
  <c r="I37" i="16"/>
  <c r="K37" i="16" s="1"/>
  <c r="I379" i="16"/>
  <c r="K379" i="16" s="1"/>
  <c r="I555" i="16"/>
  <c r="K555" i="16" s="1"/>
  <c r="I356" i="16"/>
  <c r="K356" i="16" s="1"/>
  <c r="I237" i="16"/>
  <c r="K237" i="16" s="1"/>
  <c r="I1258" i="16"/>
  <c r="K1258" i="16" s="1"/>
  <c r="I699" i="16"/>
  <c r="K699" i="16" s="1"/>
  <c r="I1117" i="16"/>
  <c r="K1117" i="16" s="1"/>
  <c r="I344" i="16"/>
  <c r="K344" i="16" s="1"/>
  <c r="I573" i="16"/>
  <c r="K573" i="16" s="1"/>
  <c r="I877" i="16"/>
  <c r="K877" i="16" s="1"/>
  <c r="I320" i="16"/>
  <c r="K320" i="16" s="1"/>
  <c r="I30" i="16"/>
  <c r="K30" i="16" s="1"/>
  <c r="I563" i="16"/>
  <c r="K563" i="16" s="1"/>
  <c r="I252" i="16"/>
  <c r="K252" i="16" s="1"/>
  <c r="I189" i="16"/>
  <c r="K189" i="16" s="1"/>
  <c r="I655" i="16"/>
  <c r="K655" i="16" s="1"/>
  <c r="I1017" i="16"/>
  <c r="K1017" i="16" s="1"/>
  <c r="I1153" i="16"/>
  <c r="K1153" i="16" s="1"/>
  <c r="I1207" i="16"/>
  <c r="K1207" i="16" s="1"/>
  <c r="I158" i="16"/>
  <c r="K158" i="16" s="1"/>
  <c r="I543" i="16"/>
  <c r="K543" i="16" s="1"/>
  <c r="I211" i="16"/>
  <c r="K211" i="16" s="1"/>
  <c r="I403" i="16"/>
  <c r="K403" i="16" s="1"/>
  <c r="I121" i="16"/>
  <c r="K121" i="16" s="1"/>
  <c r="I441" i="16"/>
  <c r="K441" i="16" s="1"/>
  <c r="I576" i="16"/>
  <c r="K576" i="16" s="1"/>
  <c r="I1360" i="16"/>
  <c r="K1360" i="16" s="1"/>
  <c r="I955" i="16"/>
  <c r="K955" i="16" s="1"/>
  <c r="I1316" i="16"/>
  <c r="K1316" i="16" s="1"/>
  <c r="I1183" i="16"/>
  <c r="K1183" i="16" s="1"/>
  <c r="I1170" i="16"/>
  <c r="K1170" i="16" s="1"/>
  <c r="I990" i="16"/>
  <c r="K990" i="16" s="1"/>
  <c r="O430" i="16"/>
  <c r="Q430" i="16" s="1"/>
  <c r="O20" i="16"/>
  <c r="Q20" i="16" s="1"/>
  <c r="O1354" i="16"/>
  <c r="Q1354" i="16" s="1"/>
  <c r="O1095" i="16"/>
  <c r="Q1095" i="16" s="1"/>
  <c r="O1359" i="16"/>
  <c r="Q1359" i="16" s="1"/>
  <c r="O416" i="16"/>
  <c r="Q416" i="16" s="1"/>
  <c r="O1233" i="16"/>
  <c r="Q1233" i="16" s="1"/>
  <c r="O241" i="16"/>
  <c r="Q241" i="16" s="1"/>
  <c r="O636" i="16"/>
  <c r="Q636" i="16" s="1"/>
  <c r="O59" i="16"/>
  <c r="Q59" i="16" s="1"/>
  <c r="O733" i="16"/>
  <c r="Q733" i="16" s="1"/>
  <c r="O1353" i="16"/>
  <c r="Q1353" i="16" s="1"/>
  <c r="O1236" i="16"/>
  <c r="Q1236" i="16" s="1"/>
  <c r="O161" i="16"/>
  <c r="Q161" i="16" s="1"/>
  <c r="O1127" i="16"/>
  <c r="Q1127" i="16" s="1"/>
  <c r="O478" i="16"/>
  <c r="Q478" i="16" s="1"/>
  <c r="O277" i="16"/>
  <c r="Q277" i="16" s="1"/>
  <c r="O1093" i="16"/>
  <c r="Q1093" i="16" s="1"/>
  <c r="O1002" i="16"/>
  <c r="Q1002" i="16" s="1"/>
  <c r="L696" i="16"/>
  <c r="N696" i="16" s="1"/>
  <c r="L824" i="16"/>
  <c r="N824" i="16" s="1"/>
  <c r="L1159" i="16"/>
  <c r="N1159" i="16" s="1"/>
  <c r="O1159" i="16"/>
  <c r="Q1159" i="16" s="1"/>
  <c r="L536" i="16"/>
  <c r="N536" i="16" s="1"/>
  <c r="O536" i="16"/>
  <c r="Q536" i="16" s="1"/>
  <c r="L455" i="16"/>
  <c r="N455" i="16" s="1"/>
  <c r="O455" i="16"/>
  <c r="Q455" i="16" s="1"/>
  <c r="L509" i="16"/>
  <c r="N509" i="16" s="1"/>
  <c r="O509" i="16"/>
  <c r="Q509" i="16" s="1"/>
  <c r="L282" i="16"/>
  <c r="N282" i="16" s="1"/>
  <c r="O282" i="16"/>
  <c r="Q282" i="16" s="1"/>
  <c r="L1369" i="16"/>
  <c r="N1369" i="16" s="1"/>
  <c r="O1369" i="16"/>
  <c r="Q1369" i="16" s="1"/>
  <c r="L373" i="16"/>
  <c r="N373" i="16" s="1"/>
  <c r="O373" i="16"/>
  <c r="Q373" i="16" s="1"/>
  <c r="L1364" i="16"/>
  <c r="N1364" i="16" s="1"/>
  <c r="O1364" i="16"/>
  <c r="Q1364" i="16" s="1"/>
  <c r="L619" i="16"/>
  <c r="N619" i="16" s="1"/>
  <c r="O619" i="16"/>
  <c r="Q619" i="16" s="1"/>
  <c r="L213" i="16"/>
  <c r="N213" i="16" s="1"/>
  <c r="O213" i="16"/>
  <c r="Q213" i="16" s="1"/>
  <c r="L956" i="16"/>
  <c r="N956" i="16" s="1"/>
  <c r="O956" i="16"/>
  <c r="Q956" i="16" s="1"/>
  <c r="L450" i="16"/>
  <c r="N450" i="16" s="1"/>
  <c r="O450" i="16"/>
  <c r="Q450" i="16" s="1"/>
  <c r="L140" i="16"/>
  <c r="N140" i="16" s="1"/>
  <c r="O140" i="16"/>
  <c r="Q140" i="16" s="1"/>
  <c r="L525" i="16"/>
  <c r="N525" i="16" s="1"/>
  <c r="O525" i="16"/>
  <c r="Q525" i="16" s="1"/>
  <c r="L442" i="16"/>
  <c r="N442" i="16" s="1"/>
  <c r="O442" i="16"/>
  <c r="Q442" i="16" s="1"/>
  <c r="L919" i="16"/>
  <c r="N919" i="16" s="1"/>
  <c r="L711" i="16"/>
  <c r="N711" i="16" s="1"/>
  <c r="O711" i="16"/>
  <c r="Q711" i="16" s="1"/>
  <c r="L230" i="16"/>
  <c r="N230" i="16" s="1"/>
  <c r="O230" i="16"/>
  <c r="Q230" i="16" s="1"/>
  <c r="L947" i="16"/>
  <c r="N947" i="16" s="1"/>
  <c r="L400" i="16"/>
  <c r="N400" i="16" s="1"/>
  <c r="O400" i="16"/>
  <c r="Q400" i="16" s="1"/>
  <c r="L1065" i="16"/>
  <c r="N1065" i="16" s="1"/>
  <c r="O1065" i="16"/>
  <c r="Q1065" i="16" s="1"/>
  <c r="L547" i="16"/>
  <c r="N547" i="16" s="1"/>
  <c r="O547" i="16"/>
  <c r="Q547" i="16" s="1"/>
  <c r="L90" i="16"/>
  <c r="N90" i="16" s="1"/>
  <c r="O90" i="16"/>
  <c r="Q90" i="16" s="1"/>
  <c r="L1387" i="16"/>
  <c r="N1387" i="16" s="1"/>
  <c r="O1387" i="16"/>
  <c r="Q1387" i="16" s="1"/>
  <c r="L978" i="16"/>
  <c r="N978" i="16" s="1"/>
  <c r="L85" i="16"/>
  <c r="N85" i="16" s="1"/>
  <c r="O85" i="16"/>
  <c r="Q85" i="16" s="1"/>
  <c r="L317" i="16"/>
  <c r="N317" i="16" s="1"/>
  <c r="L761" i="16"/>
  <c r="N761" i="16" s="1"/>
  <c r="O761" i="16"/>
  <c r="Q761" i="16" s="1"/>
  <c r="L1260" i="16"/>
  <c r="N1260" i="16" s="1"/>
  <c r="L760" i="16"/>
  <c r="N760" i="16" s="1"/>
  <c r="O760" i="16"/>
  <c r="Q760" i="16" s="1"/>
  <c r="L983" i="16"/>
  <c r="N983" i="16" s="1"/>
  <c r="L1341" i="16"/>
  <c r="N1341" i="16" s="1"/>
  <c r="O1341" i="16"/>
  <c r="Q1341" i="16" s="1"/>
  <c r="L307" i="16"/>
  <c r="N307" i="16" s="1"/>
  <c r="O307" i="16"/>
  <c r="Q307" i="16" s="1"/>
  <c r="L825" i="16"/>
  <c r="N825" i="16" s="1"/>
  <c r="L77" i="16"/>
  <c r="N77" i="16" s="1"/>
  <c r="O77" i="16"/>
  <c r="Q77" i="16" s="1"/>
  <c r="L108" i="16"/>
  <c r="N108" i="16" s="1"/>
  <c r="O108" i="16"/>
  <c r="Q108" i="16" s="1"/>
  <c r="L749" i="16"/>
  <c r="N749" i="16" s="1"/>
  <c r="O749" i="16"/>
  <c r="Q749" i="16" s="1"/>
  <c r="L24" i="16"/>
  <c r="N24" i="16" s="1"/>
  <c r="L1062" i="16"/>
  <c r="N1062" i="16" s="1"/>
  <c r="O1062" i="16"/>
  <c r="Q1062" i="16" s="1"/>
  <c r="L912" i="16"/>
  <c r="N912" i="16" s="1"/>
  <c r="O912" i="16"/>
  <c r="Q912" i="16" s="1"/>
  <c r="L729" i="16"/>
  <c r="N729" i="16" s="1"/>
  <c r="L1386" i="16"/>
  <c r="N1386" i="16" s="1"/>
  <c r="O1386" i="16"/>
  <c r="Q1386" i="16" s="1"/>
  <c r="L1104" i="16"/>
  <c r="N1104" i="16" s="1"/>
  <c r="L1342" i="16"/>
  <c r="N1342" i="16" s="1"/>
  <c r="O1342" i="16"/>
  <c r="Q1342" i="16" s="1"/>
  <c r="L952" i="16"/>
  <c r="N952" i="16" s="1"/>
  <c r="L1365" i="16"/>
  <c r="N1365" i="16" s="1"/>
  <c r="O1365" i="16"/>
  <c r="Q1365" i="16" s="1"/>
  <c r="L951" i="16"/>
  <c r="N951" i="16" s="1"/>
  <c r="L95" i="16"/>
  <c r="N95" i="16" s="1"/>
  <c r="O95" i="16"/>
  <c r="Q95" i="16" s="1"/>
  <c r="L1250" i="16"/>
  <c r="N1250" i="16" s="1"/>
  <c r="O1250" i="16"/>
  <c r="Q1250" i="16" s="1"/>
  <c r="L657" i="16"/>
  <c r="N657" i="16" s="1"/>
  <c r="O657" i="16"/>
  <c r="Q657" i="16" s="1"/>
  <c r="I657" i="16"/>
  <c r="K657" i="16" s="1"/>
  <c r="L135" i="16"/>
  <c r="N135" i="16" s="1"/>
  <c r="O135" i="16"/>
  <c r="Q135" i="16" s="1"/>
  <c r="I135" i="16"/>
  <c r="K135" i="16" s="1"/>
  <c r="L531" i="16"/>
  <c r="N531" i="16" s="1"/>
  <c r="I531" i="16"/>
  <c r="K531" i="16" s="1"/>
  <c r="L918" i="16"/>
  <c r="N918" i="16" s="1"/>
  <c r="O918" i="16"/>
  <c r="Q918" i="16" s="1"/>
  <c r="I918" i="16"/>
  <c r="K918" i="16" s="1"/>
  <c r="L26" i="16"/>
  <c r="N26" i="16" s="1"/>
  <c r="O26" i="16"/>
  <c r="Q26" i="16" s="1"/>
  <c r="I26" i="16"/>
  <c r="K26" i="16" s="1"/>
  <c r="L837" i="16"/>
  <c r="N837" i="16" s="1"/>
  <c r="I837" i="16"/>
  <c r="K837" i="16" s="1"/>
  <c r="L25" i="16"/>
  <c r="N25" i="16" s="1"/>
  <c r="O25" i="16"/>
  <c r="Q25" i="16" s="1"/>
  <c r="I25" i="16"/>
  <c r="K25" i="16" s="1"/>
  <c r="L690" i="16"/>
  <c r="N690" i="16" s="1"/>
  <c r="I690" i="16"/>
  <c r="K690" i="16" s="1"/>
  <c r="L758" i="16"/>
  <c r="N758" i="16" s="1"/>
  <c r="O758" i="16"/>
  <c r="Q758" i="16" s="1"/>
  <c r="I758" i="16"/>
  <c r="K758" i="16" s="1"/>
  <c r="L367" i="16"/>
  <c r="N367" i="16" s="1"/>
  <c r="I367" i="16"/>
  <c r="K367" i="16" s="1"/>
  <c r="L1179" i="16"/>
  <c r="N1179" i="16" s="1"/>
  <c r="O1179" i="16"/>
  <c r="Q1179" i="16" s="1"/>
  <c r="I1179" i="16"/>
  <c r="K1179" i="16" s="1"/>
  <c r="L710" i="16"/>
  <c r="N710" i="16" s="1"/>
  <c r="I710" i="16"/>
  <c r="K710" i="16" s="1"/>
  <c r="L1333" i="16"/>
  <c r="N1333" i="16" s="1"/>
  <c r="O1333" i="16"/>
  <c r="Q1333" i="16" s="1"/>
  <c r="I1333" i="16"/>
  <c r="K1333" i="16" s="1"/>
  <c r="L1253" i="16"/>
  <c r="N1253" i="16" s="1"/>
  <c r="I1253" i="16"/>
  <c r="K1253" i="16" s="1"/>
  <c r="L40" i="16"/>
  <c r="N40" i="16" s="1"/>
  <c r="O40" i="16"/>
  <c r="Q40" i="16" s="1"/>
  <c r="I40" i="16"/>
  <c r="K40" i="16" s="1"/>
  <c r="L942" i="16"/>
  <c r="N942" i="16" s="1"/>
  <c r="O942" i="16"/>
  <c r="Q942" i="16" s="1"/>
  <c r="I942" i="16"/>
  <c r="K942" i="16" s="1"/>
  <c r="L111" i="16"/>
  <c r="N111" i="16" s="1"/>
  <c r="O111" i="16"/>
  <c r="Q111" i="16" s="1"/>
  <c r="I111" i="16"/>
  <c r="K111" i="16" s="1"/>
  <c r="L796" i="16"/>
  <c r="N796" i="16" s="1"/>
  <c r="I796" i="16"/>
  <c r="K796" i="16" s="1"/>
  <c r="L269" i="16"/>
  <c r="N269" i="16" s="1"/>
  <c r="O269" i="16"/>
  <c r="Q269" i="16" s="1"/>
  <c r="I269" i="16"/>
  <c r="K269" i="16" s="1"/>
  <c r="L853" i="16"/>
  <c r="N853" i="16" s="1"/>
  <c r="I853" i="16"/>
  <c r="K853" i="16" s="1"/>
  <c r="L972" i="16"/>
  <c r="N972" i="16" s="1"/>
  <c r="O972" i="16"/>
  <c r="Q972" i="16" s="1"/>
  <c r="I972" i="16"/>
  <c r="K972" i="16" s="1"/>
  <c r="L290" i="16"/>
  <c r="N290" i="16" s="1"/>
  <c r="I290" i="16"/>
  <c r="K290" i="16" s="1"/>
  <c r="L836" i="16"/>
  <c r="N836" i="16" s="1"/>
  <c r="O836" i="16"/>
  <c r="Q836" i="16" s="1"/>
  <c r="I836" i="16"/>
  <c r="K836" i="16" s="1"/>
  <c r="L1271" i="16"/>
  <c r="N1271" i="16" s="1"/>
  <c r="I1271" i="16"/>
  <c r="K1271" i="16" s="1"/>
  <c r="L218" i="16"/>
  <c r="N218" i="16" s="1"/>
  <c r="O218" i="16"/>
  <c r="Q218" i="16" s="1"/>
  <c r="I218" i="16"/>
  <c r="K218" i="16" s="1"/>
  <c r="L154" i="16"/>
  <c r="N154" i="16" s="1"/>
  <c r="I154" i="16"/>
  <c r="K154" i="16" s="1"/>
  <c r="L855" i="16"/>
  <c r="N855" i="16" s="1"/>
  <c r="O855" i="16"/>
  <c r="Q855" i="16" s="1"/>
  <c r="I855" i="16"/>
  <c r="K855" i="16" s="1"/>
  <c r="L833" i="16"/>
  <c r="N833" i="16" s="1"/>
  <c r="O833" i="16"/>
  <c r="Q833" i="16" s="1"/>
  <c r="I833" i="16"/>
  <c r="K833" i="16" s="1"/>
  <c r="L1344" i="16"/>
  <c r="N1344" i="16" s="1"/>
  <c r="I1344" i="16"/>
  <c r="K1344" i="16" s="1"/>
  <c r="L414" i="16"/>
  <c r="N414" i="16" s="1"/>
  <c r="O414" i="16"/>
  <c r="Q414" i="16" s="1"/>
  <c r="I414" i="16"/>
  <c r="K414" i="16" s="1"/>
  <c r="L858" i="16"/>
  <c r="N858" i="16" s="1"/>
  <c r="O858" i="16"/>
  <c r="Q858" i="16" s="1"/>
  <c r="I858" i="16"/>
  <c r="K858" i="16" s="1"/>
  <c r="L916" i="16"/>
  <c r="N916" i="16" s="1"/>
  <c r="O916" i="16"/>
  <c r="Q916" i="16" s="1"/>
  <c r="I916" i="16"/>
  <c r="K916" i="16" s="1"/>
  <c r="L86" i="16"/>
  <c r="N86" i="16" s="1"/>
  <c r="O86" i="16"/>
  <c r="Q86" i="16" s="1"/>
  <c r="I86" i="16"/>
  <c r="K86" i="16" s="1"/>
  <c r="L1226" i="16"/>
  <c r="N1226" i="16" s="1"/>
  <c r="O1226" i="16"/>
  <c r="Q1226" i="16" s="1"/>
  <c r="I1226" i="16"/>
  <c r="K1226" i="16" s="1"/>
  <c r="L1123" i="16"/>
  <c r="N1123" i="16" s="1"/>
  <c r="I1123" i="16"/>
  <c r="K1123" i="16" s="1"/>
  <c r="L785" i="16"/>
  <c r="N785" i="16" s="1"/>
  <c r="O785" i="16"/>
  <c r="Q785" i="16" s="1"/>
  <c r="I785" i="16"/>
  <c r="K785" i="16" s="1"/>
  <c r="L375" i="16"/>
  <c r="N375" i="16" s="1"/>
  <c r="I375" i="16"/>
  <c r="K375" i="16" s="1"/>
  <c r="L1349" i="16"/>
  <c r="N1349" i="16" s="1"/>
  <c r="O1349" i="16"/>
  <c r="Q1349" i="16" s="1"/>
  <c r="I1349" i="16"/>
  <c r="K1349" i="16" s="1"/>
  <c r="L1381" i="16"/>
  <c r="N1381" i="16" s="1"/>
  <c r="I1381" i="16"/>
  <c r="K1381" i="16" s="1"/>
  <c r="L530" i="16"/>
  <c r="N530" i="16" s="1"/>
  <c r="O530" i="16"/>
  <c r="Q530" i="16" s="1"/>
  <c r="I530" i="16"/>
  <c r="K530" i="16" s="1"/>
  <c r="L284" i="16"/>
  <c r="N284" i="16" s="1"/>
  <c r="I284" i="16"/>
  <c r="K284" i="16" s="1"/>
  <c r="L1208" i="16"/>
  <c r="N1208" i="16" s="1"/>
  <c r="O1208" i="16"/>
  <c r="Q1208" i="16" s="1"/>
  <c r="I1208" i="16"/>
  <c r="K1208" i="16" s="1"/>
  <c r="L941" i="16"/>
  <c r="N941" i="16" s="1"/>
  <c r="O941" i="16"/>
  <c r="Q941" i="16" s="1"/>
  <c r="I941" i="16"/>
  <c r="K941" i="16" s="1"/>
  <c r="L652" i="16"/>
  <c r="N652" i="16" s="1"/>
  <c r="I652" i="16"/>
  <c r="K652" i="16" s="1"/>
  <c r="L202" i="16"/>
  <c r="N202" i="16" s="1"/>
  <c r="O202" i="16"/>
  <c r="Q202" i="16" s="1"/>
  <c r="I202" i="16"/>
  <c r="K202" i="16" s="1"/>
  <c r="L1047" i="16"/>
  <c r="N1047" i="16" s="1"/>
  <c r="O1047" i="16"/>
  <c r="Q1047" i="16" s="1"/>
  <c r="I1047" i="16"/>
  <c r="K1047" i="16" s="1"/>
  <c r="L1218" i="16"/>
  <c r="N1218" i="16" s="1"/>
  <c r="O1218" i="16"/>
  <c r="Q1218" i="16" s="1"/>
  <c r="I1218" i="16"/>
  <c r="K1218" i="16" s="1"/>
  <c r="L560" i="16"/>
  <c r="N560" i="16" s="1"/>
  <c r="I560" i="16"/>
  <c r="K560" i="16" s="1"/>
  <c r="L422" i="16"/>
  <c r="N422" i="16" s="1"/>
  <c r="O422" i="16"/>
  <c r="Q422" i="16" s="1"/>
  <c r="I422" i="16"/>
  <c r="K422" i="16" s="1"/>
  <c r="L274" i="16"/>
  <c r="N274" i="16" s="1"/>
  <c r="O274" i="16"/>
  <c r="Q274" i="16" s="1"/>
  <c r="I274" i="16"/>
  <c r="K274" i="16" s="1"/>
  <c r="L593" i="16"/>
  <c r="N593" i="16" s="1"/>
  <c r="I593" i="16"/>
  <c r="K593" i="16" s="1"/>
  <c r="L53" i="16"/>
  <c r="N53" i="16" s="1"/>
  <c r="O53" i="16"/>
  <c r="Q53" i="16" s="1"/>
  <c r="I53" i="16"/>
  <c r="K53" i="16" s="1"/>
  <c r="L780" i="16"/>
  <c r="N780" i="16" s="1"/>
  <c r="I780" i="16"/>
  <c r="K780" i="16" s="1"/>
  <c r="L287" i="16"/>
  <c r="N287" i="16" s="1"/>
  <c r="O287" i="16"/>
  <c r="Q287" i="16" s="1"/>
  <c r="I287" i="16"/>
  <c r="K287" i="16" s="1"/>
  <c r="L991" i="16"/>
  <c r="N991" i="16" s="1"/>
  <c r="I991" i="16"/>
  <c r="K991" i="16" s="1"/>
  <c r="L357" i="16"/>
  <c r="N357" i="16" s="1"/>
  <c r="O357" i="16"/>
  <c r="Q357" i="16" s="1"/>
  <c r="I357" i="16"/>
  <c r="K357" i="16" s="1"/>
  <c r="L145" i="16"/>
  <c r="N145" i="16" s="1"/>
  <c r="I145" i="16"/>
  <c r="K145" i="16" s="1"/>
  <c r="L404" i="16"/>
  <c r="N404" i="16" s="1"/>
  <c r="O404" i="16"/>
  <c r="Q404" i="16" s="1"/>
  <c r="I404" i="16"/>
  <c r="K404" i="16" s="1"/>
  <c r="L570" i="16"/>
  <c r="N570" i="16" s="1"/>
  <c r="O570" i="16"/>
  <c r="Q570" i="16" s="1"/>
  <c r="I570" i="16"/>
  <c r="K570" i="16" s="1"/>
  <c r="L1102" i="16"/>
  <c r="N1102" i="16" s="1"/>
  <c r="I1102" i="16"/>
  <c r="K1102" i="16" s="1"/>
  <c r="L829" i="16"/>
  <c r="N829" i="16" s="1"/>
  <c r="O829" i="16"/>
  <c r="Q829" i="16" s="1"/>
  <c r="I829" i="16"/>
  <c r="K829" i="16" s="1"/>
  <c r="L72" i="16"/>
  <c r="N72" i="16" s="1"/>
  <c r="O72" i="16"/>
  <c r="Q72" i="16" s="1"/>
  <c r="I72" i="16"/>
  <c r="K72" i="16" s="1"/>
  <c r="O521" i="16"/>
  <c r="Q521" i="16" s="1"/>
  <c r="I521" i="16"/>
  <c r="K521" i="16" s="1"/>
  <c r="L1152" i="16"/>
  <c r="N1152" i="16" s="1"/>
  <c r="I1152" i="16"/>
  <c r="K1152" i="16" s="1"/>
  <c r="L1305" i="16"/>
  <c r="N1305" i="16" s="1"/>
  <c r="O1305" i="16"/>
  <c r="Q1305" i="16" s="1"/>
  <c r="I1305" i="16"/>
  <c r="K1305" i="16" s="1"/>
  <c r="L1314" i="16"/>
  <c r="N1314" i="16" s="1"/>
  <c r="O1314" i="16"/>
  <c r="Q1314" i="16" s="1"/>
  <c r="I1314" i="16"/>
  <c r="K1314" i="16" s="1"/>
  <c r="L361" i="16"/>
  <c r="N361" i="16" s="1"/>
  <c r="I361" i="16"/>
  <c r="K361" i="16" s="1"/>
  <c r="L896" i="16"/>
  <c r="N896" i="16" s="1"/>
  <c r="O896" i="16"/>
  <c r="Q896" i="16" s="1"/>
  <c r="I896" i="16"/>
  <c r="K896" i="16" s="1"/>
  <c r="L259" i="16"/>
  <c r="N259" i="16" s="1"/>
  <c r="I259" i="16"/>
  <c r="K259" i="16" s="1"/>
  <c r="L1124" i="16"/>
  <c r="N1124" i="16" s="1"/>
  <c r="O1124" i="16"/>
  <c r="Q1124" i="16" s="1"/>
  <c r="I1124" i="16"/>
  <c r="K1124" i="16" s="1"/>
  <c r="L195" i="16"/>
  <c r="N195" i="16" s="1"/>
  <c r="I195" i="16"/>
  <c r="K195" i="16" s="1"/>
  <c r="L834" i="16"/>
  <c r="N834" i="16" s="1"/>
  <c r="O834" i="16"/>
  <c r="Q834" i="16" s="1"/>
  <c r="I834" i="16"/>
  <c r="K834" i="16" s="1"/>
  <c r="L1059" i="16"/>
  <c r="N1059" i="16" s="1"/>
  <c r="I1059" i="16"/>
  <c r="K1059" i="16" s="1"/>
  <c r="L830" i="16"/>
  <c r="N830" i="16" s="1"/>
  <c r="O830" i="16"/>
  <c r="Q830" i="16" s="1"/>
  <c r="I830" i="16"/>
  <c r="K830" i="16" s="1"/>
  <c r="L940" i="16"/>
  <c r="N940" i="16" s="1"/>
  <c r="I940" i="16"/>
  <c r="K940" i="16" s="1"/>
  <c r="L1328" i="16"/>
  <c r="N1328" i="16" s="1"/>
  <c r="O1328" i="16"/>
  <c r="Q1328" i="16" s="1"/>
  <c r="I1328" i="16"/>
  <c r="K1328" i="16" s="1"/>
  <c r="L1356" i="16"/>
  <c r="N1356" i="16" s="1"/>
  <c r="O1356" i="16"/>
  <c r="Q1356" i="16" s="1"/>
  <c r="I1356" i="16"/>
  <c r="K1356" i="16" s="1"/>
  <c r="L879" i="16"/>
  <c r="N879" i="16" s="1"/>
  <c r="I879" i="16"/>
  <c r="K879" i="16" s="1"/>
  <c r="L1319" i="16"/>
  <c r="N1319" i="16" s="1"/>
  <c r="O1319" i="16"/>
  <c r="Q1319" i="16" s="1"/>
  <c r="I1319" i="16"/>
  <c r="K1319" i="16" s="1"/>
  <c r="L481" i="16"/>
  <c r="N481" i="16" s="1"/>
  <c r="I481" i="16"/>
  <c r="K481" i="16" s="1"/>
  <c r="L1216" i="16"/>
  <c r="N1216" i="16" s="1"/>
  <c r="I1216" i="16"/>
  <c r="K1216" i="16" s="1"/>
  <c r="L1061" i="16"/>
  <c r="N1061" i="16" s="1"/>
  <c r="O1061" i="16"/>
  <c r="Q1061" i="16" s="1"/>
  <c r="I1061" i="16"/>
  <c r="K1061" i="16" s="1"/>
  <c r="L517" i="16"/>
  <c r="N517" i="16" s="1"/>
  <c r="I517" i="16"/>
  <c r="K517" i="16" s="1"/>
  <c r="L822" i="16"/>
  <c r="N822" i="16" s="1"/>
  <c r="O822" i="16"/>
  <c r="Q822" i="16" s="1"/>
  <c r="I822" i="16"/>
  <c r="K822" i="16" s="1"/>
  <c r="L494" i="16"/>
  <c r="N494" i="16" s="1"/>
  <c r="O494" i="16"/>
  <c r="Q494" i="16" s="1"/>
  <c r="I494" i="16"/>
  <c r="K494" i="16" s="1"/>
  <c r="L99" i="16"/>
  <c r="N99" i="16" s="1"/>
  <c r="I99" i="16"/>
  <c r="K99" i="16" s="1"/>
  <c r="L1248" i="16"/>
  <c r="N1248" i="16" s="1"/>
  <c r="O1248" i="16"/>
  <c r="Q1248" i="16" s="1"/>
  <c r="I1248" i="16"/>
  <c r="K1248" i="16" s="1"/>
  <c r="L44" i="16"/>
  <c r="N44" i="16" s="1"/>
  <c r="I44" i="16"/>
  <c r="K44" i="16" s="1"/>
  <c r="L156" i="16"/>
  <c r="N156" i="16" s="1"/>
  <c r="I156" i="16"/>
  <c r="K156" i="16" s="1"/>
  <c r="L695" i="16"/>
  <c r="N695" i="16" s="1"/>
  <c r="O695" i="16"/>
  <c r="Q695" i="16" s="1"/>
  <c r="I695" i="16"/>
  <c r="K695" i="16" s="1"/>
  <c r="L852" i="16"/>
  <c r="N852" i="16" s="1"/>
  <c r="I852" i="16"/>
  <c r="K852" i="16" s="1"/>
  <c r="L35" i="16"/>
  <c r="N35" i="16" s="1"/>
  <c r="O35" i="16"/>
  <c r="Q35" i="16" s="1"/>
  <c r="I35" i="16"/>
  <c r="K35" i="16" s="1"/>
  <c r="L1306" i="16"/>
  <c r="N1306" i="16" s="1"/>
  <c r="O1306" i="16"/>
  <c r="Q1306" i="16" s="1"/>
  <c r="I1306" i="16"/>
  <c r="K1306" i="16" s="1"/>
  <c r="L238" i="16"/>
  <c r="N238" i="16" s="1"/>
  <c r="I238" i="16"/>
  <c r="K238" i="16" s="1"/>
  <c r="L51" i="16"/>
  <c r="N51" i="16" s="1"/>
  <c r="O51" i="16"/>
  <c r="Q51" i="16" s="1"/>
  <c r="I51" i="16"/>
  <c r="K51" i="16" s="1"/>
  <c r="L190" i="16"/>
  <c r="N190" i="16" s="1"/>
  <c r="I190" i="16"/>
  <c r="K190" i="16" s="1"/>
  <c r="L746" i="16"/>
  <c r="N746" i="16" s="1"/>
  <c r="I746" i="16"/>
  <c r="K746" i="16" s="1"/>
  <c r="L270" i="16"/>
  <c r="N270" i="16" s="1"/>
  <c r="O270" i="16"/>
  <c r="Q270" i="16" s="1"/>
  <c r="I270" i="16"/>
  <c r="K270" i="16" s="1"/>
  <c r="L860" i="16"/>
  <c r="N860" i="16" s="1"/>
  <c r="I860" i="16"/>
  <c r="K860" i="16" s="1"/>
  <c r="L698" i="16"/>
  <c r="N698" i="16" s="1"/>
  <c r="O698" i="16"/>
  <c r="Q698" i="16" s="1"/>
  <c r="I698" i="16"/>
  <c r="K698" i="16" s="1"/>
  <c r="L1239" i="16"/>
  <c r="N1239" i="16" s="1"/>
  <c r="O1239" i="16"/>
  <c r="Q1239" i="16" s="1"/>
  <c r="I1239" i="16"/>
  <c r="K1239" i="16" s="1"/>
  <c r="L1053" i="16"/>
  <c r="N1053" i="16" s="1"/>
  <c r="I1053" i="16"/>
  <c r="K1053" i="16" s="1"/>
  <c r="L117" i="16"/>
  <c r="N117" i="16" s="1"/>
  <c r="O117" i="16"/>
  <c r="Q117" i="16" s="1"/>
  <c r="I117" i="16"/>
  <c r="K117" i="16" s="1"/>
  <c r="L1166" i="16"/>
  <c r="N1166" i="16" s="1"/>
  <c r="I1166" i="16"/>
  <c r="K1166" i="16" s="1"/>
  <c r="L1362" i="16"/>
  <c r="N1362" i="16" s="1"/>
  <c r="I1362" i="16"/>
  <c r="K1362" i="16" s="1"/>
  <c r="L1336" i="16"/>
  <c r="N1336" i="16" s="1"/>
  <c r="O1336" i="16"/>
  <c r="Q1336" i="16" s="1"/>
  <c r="I1336" i="16"/>
  <c r="K1336" i="16" s="1"/>
  <c r="L1125" i="16"/>
  <c r="N1125" i="16" s="1"/>
  <c r="I1125" i="16"/>
  <c r="K1125" i="16" s="1"/>
  <c r="L1376" i="16"/>
  <c r="N1376" i="16" s="1"/>
  <c r="O1376" i="16"/>
  <c r="Q1376" i="16" s="1"/>
  <c r="I1376" i="16"/>
  <c r="K1376" i="16" s="1"/>
  <c r="L321" i="16"/>
  <c r="N321" i="16" s="1"/>
  <c r="O321" i="16"/>
  <c r="Q321" i="16" s="1"/>
  <c r="I321" i="16"/>
  <c r="K321" i="16" s="1"/>
  <c r="L1343" i="16"/>
  <c r="N1343" i="16" s="1"/>
  <c r="I1343" i="16"/>
  <c r="K1343" i="16" s="1"/>
  <c r="L982" i="16"/>
  <c r="N982" i="16" s="1"/>
  <c r="O982" i="16"/>
  <c r="Q982" i="16" s="1"/>
  <c r="I982" i="16"/>
  <c r="K982" i="16" s="1"/>
  <c r="L1160" i="16"/>
  <c r="N1160" i="16" s="1"/>
  <c r="I1160" i="16"/>
  <c r="K1160" i="16" s="1"/>
  <c r="L136" i="16"/>
  <c r="N136" i="16" s="1"/>
  <c r="I136" i="16"/>
  <c r="K136" i="16" s="1"/>
  <c r="L680" i="16"/>
  <c r="N680" i="16" s="1"/>
  <c r="O680" i="16"/>
  <c r="Q680" i="16" s="1"/>
  <c r="I680" i="16"/>
  <c r="K680" i="16" s="1"/>
  <c r="L848" i="16"/>
  <c r="N848" i="16" s="1"/>
  <c r="I848" i="16"/>
  <c r="K848" i="16" s="1"/>
  <c r="L609" i="16"/>
  <c r="N609" i="16" s="1"/>
  <c r="O609" i="16"/>
  <c r="Q609" i="16" s="1"/>
  <c r="I609" i="16"/>
  <c r="K609" i="16" s="1"/>
  <c r="L87" i="16"/>
  <c r="N87" i="16" s="1"/>
  <c r="O87" i="16"/>
  <c r="Q87" i="16" s="1"/>
  <c r="I87" i="16"/>
  <c r="K87" i="16" s="1"/>
  <c r="L1108" i="16"/>
  <c r="N1108" i="16" s="1"/>
  <c r="I1108" i="16"/>
  <c r="K1108" i="16" s="1"/>
  <c r="O1108" i="16"/>
  <c r="Q1108" i="16" s="1"/>
  <c r="L452" i="16"/>
  <c r="N452" i="16" s="1"/>
  <c r="O452" i="16"/>
  <c r="Q452" i="16" s="1"/>
  <c r="I452" i="16"/>
  <c r="K452" i="16" s="1"/>
  <c r="L1212" i="16"/>
  <c r="N1212" i="16" s="1"/>
  <c r="I1212" i="16"/>
  <c r="K1212" i="16" s="1"/>
  <c r="L434" i="16"/>
  <c r="N434" i="16" s="1"/>
  <c r="I434" i="16"/>
  <c r="K434" i="16" s="1"/>
  <c r="O434" i="16"/>
  <c r="Q434" i="16" s="1"/>
  <c r="L873" i="16"/>
  <c r="N873" i="16" s="1"/>
  <c r="O873" i="16"/>
  <c r="Q873" i="16" s="1"/>
  <c r="I873" i="16"/>
  <c r="K873" i="16" s="1"/>
  <c r="L498" i="16"/>
  <c r="N498" i="16" s="1"/>
  <c r="I498" i="16"/>
  <c r="K498" i="16" s="1"/>
  <c r="L771" i="16"/>
  <c r="N771" i="16" s="1"/>
  <c r="O771" i="16"/>
  <c r="Q771" i="16" s="1"/>
  <c r="I771" i="16"/>
  <c r="K771" i="16" s="1"/>
  <c r="L851" i="16"/>
  <c r="N851" i="16" s="1"/>
  <c r="O851" i="16"/>
  <c r="Q851" i="16" s="1"/>
  <c r="I851" i="16"/>
  <c r="K851" i="16" s="1"/>
  <c r="L601" i="16"/>
  <c r="N601" i="16" s="1"/>
  <c r="I601" i="16"/>
  <c r="K601" i="16" s="1"/>
  <c r="O601" i="16"/>
  <c r="Q601" i="16" s="1"/>
  <c r="L1318" i="16"/>
  <c r="N1318" i="16" s="1"/>
  <c r="O1318" i="16"/>
  <c r="Q1318" i="16" s="1"/>
  <c r="I1318" i="16"/>
  <c r="K1318" i="16" s="1"/>
  <c r="L1222" i="16"/>
  <c r="N1222" i="16" s="1"/>
  <c r="I1222" i="16"/>
  <c r="K1222" i="16" s="1"/>
  <c r="L247" i="16"/>
  <c r="N247" i="16" s="1"/>
  <c r="I247" i="16"/>
  <c r="K247" i="16" s="1"/>
  <c r="O247" i="16"/>
  <c r="Q247" i="16" s="1"/>
  <c r="L502" i="16"/>
  <c r="N502" i="16" s="1"/>
  <c r="O502" i="16"/>
  <c r="Q502" i="16" s="1"/>
  <c r="I502" i="16"/>
  <c r="K502" i="16" s="1"/>
  <c r="L587" i="16"/>
  <c r="N587" i="16" s="1"/>
  <c r="I587" i="16"/>
  <c r="K587" i="16" s="1"/>
  <c r="L222" i="16"/>
  <c r="N222" i="16" s="1"/>
  <c r="O222" i="16"/>
  <c r="Q222" i="16" s="1"/>
  <c r="I222" i="16"/>
  <c r="K222" i="16" s="1"/>
  <c r="L654" i="16"/>
  <c r="N654" i="16" s="1"/>
  <c r="O654" i="16"/>
  <c r="Q654" i="16" s="1"/>
  <c r="I654" i="16"/>
  <c r="K654" i="16" s="1"/>
  <c r="L546" i="16"/>
  <c r="N546" i="16" s="1"/>
  <c r="I546" i="16"/>
  <c r="K546" i="16" s="1"/>
  <c r="O546" i="16"/>
  <c r="Q546" i="16" s="1"/>
  <c r="L65" i="16"/>
  <c r="N65" i="16" s="1"/>
  <c r="O65" i="16"/>
  <c r="Q65" i="16" s="1"/>
  <c r="I65" i="16"/>
  <c r="K65" i="16" s="1"/>
  <c r="L814" i="16"/>
  <c r="N814" i="16" s="1"/>
  <c r="I814" i="16"/>
  <c r="K814" i="16" s="1"/>
  <c r="L60" i="16"/>
  <c r="N60" i="16" s="1"/>
  <c r="I60" i="16"/>
  <c r="K60" i="16" s="1"/>
  <c r="O60" i="16"/>
  <c r="Q60" i="16" s="1"/>
  <c r="L1056" i="16"/>
  <c r="N1056" i="16" s="1"/>
  <c r="O1056" i="16"/>
  <c r="Q1056" i="16" s="1"/>
  <c r="I1056" i="16"/>
  <c r="K1056" i="16" s="1"/>
  <c r="L1272" i="16"/>
  <c r="N1272" i="16" s="1"/>
  <c r="I1272" i="16"/>
  <c r="K1272" i="16" s="1"/>
  <c r="L118" i="16"/>
  <c r="N118" i="16" s="1"/>
  <c r="O118" i="16"/>
  <c r="Q118" i="16" s="1"/>
  <c r="I118" i="16"/>
  <c r="K118" i="16" s="1"/>
  <c r="L285" i="16"/>
  <c r="N285" i="16" s="1"/>
  <c r="O285" i="16"/>
  <c r="Q285" i="16" s="1"/>
  <c r="I285" i="16"/>
  <c r="K285" i="16" s="1"/>
  <c r="L614" i="16"/>
  <c r="N614" i="16" s="1"/>
  <c r="I614" i="16"/>
  <c r="K614" i="16" s="1"/>
  <c r="O614" i="16"/>
  <c r="Q614" i="16" s="1"/>
  <c r="L1107" i="16"/>
  <c r="N1107" i="16" s="1"/>
  <c r="O1107" i="16"/>
  <c r="Q1107" i="16" s="1"/>
  <c r="I1107" i="16"/>
  <c r="K1107" i="16" s="1"/>
  <c r="L229" i="16"/>
  <c r="N229" i="16" s="1"/>
  <c r="I229" i="16"/>
  <c r="K229" i="16" s="1"/>
  <c r="L677" i="16"/>
  <c r="N677" i="16" s="1"/>
  <c r="I677" i="16"/>
  <c r="K677" i="16" s="1"/>
  <c r="O677" i="16"/>
  <c r="Q677" i="16" s="1"/>
  <c r="L1229" i="16"/>
  <c r="N1229" i="16" s="1"/>
  <c r="O1229" i="16"/>
  <c r="Q1229" i="16" s="1"/>
  <c r="I1229" i="16"/>
  <c r="K1229" i="16" s="1"/>
  <c r="L588" i="16"/>
  <c r="N588" i="16" s="1"/>
  <c r="I588" i="16"/>
  <c r="K588" i="16" s="1"/>
  <c r="L985" i="16"/>
  <c r="N985" i="16" s="1"/>
  <c r="O985" i="16"/>
  <c r="Q985" i="16" s="1"/>
  <c r="I985" i="16"/>
  <c r="K985" i="16" s="1"/>
  <c r="L76" i="16"/>
  <c r="N76" i="16" s="1"/>
  <c r="O76" i="16"/>
  <c r="Q76" i="16" s="1"/>
  <c r="I76" i="16"/>
  <c r="K76" i="16" s="1"/>
  <c r="L1189" i="16"/>
  <c r="N1189" i="16" s="1"/>
  <c r="I1189" i="16"/>
  <c r="K1189" i="16" s="1"/>
  <c r="O1189" i="16"/>
  <c r="Q1189" i="16" s="1"/>
  <c r="L1377" i="16"/>
  <c r="N1377" i="16" s="1"/>
  <c r="O1377" i="16"/>
  <c r="Q1377" i="16" s="1"/>
  <c r="I1377" i="16"/>
  <c r="K1377" i="16" s="1"/>
  <c r="L203" i="16"/>
  <c r="N203" i="16" s="1"/>
  <c r="I203" i="16"/>
  <c r="K203" i="16" s="1"/>
  <c r="L71" i="16"/>
  <c r="N71" i="16" s="1"/>
  <c r="I71" i="16"/>
  <c r="K71" i="16" s="1"/>
  <c r="O71" i="16"/>
  <c r="Q71" i="16" s="1"/>
  <c r="L915" i="16"/>
  <c r="N915" i="16" s="1"/>
  <c r="O915" i="16"/>
  <c r="Q915" i="16" s="1"/>
  <c r="I915" i="16"/>
  <c r="K915" i="16" s="1"/>
  <c r="L1350" i="16"/>
  <c r="N1350" i="16" s="1"/>
  <c r="I1350" i="16"/>
  <c r="K1350" i="16" s="1"/>
  <c r="L425" i="16"/>
  <c r="N425" i="16" s="1"/>
  <c r="O425" i="16"/>
  <c r="Q425" i="16" s="1"/>
  <c r="I425" i="16"/>
  <c r="K425" i="16" s="1"/>
  <c r="L311" i="16"/>
  <c r="N311" i="16" s="1"/>
  <c r="O311" i="16"/>
  <c r="Q311" i="16" s="1"/>
  <c r="I311" i="16"/>
  <c r="K311" i="16" s="1"/>
  <c r="L946" i="16"/>
  <c r="N946" i="16" s="1"/>
  <c r="I946" i="16"/>
  <c r="K946" i="16" s="1"/>
  <c r="O946" i="16"/>
  <c r="Q946" i="16" s="1"/>
  <c r="L345" i="16"/>
  <c r="N345" i="16" s="1"/>
  <c r="O345" i="16"/>
  <c r="Q345" i="16" s="1"/>
  <c r="I345" i="16"/>
  <c r="K345" i="16" s="1"/>
  <c r="L1388" i="16"/>
  <c r="N1388" i="16" s="1"/>
  <c r="I1388" i="16"/>
  <c r="K1388" i="16" s="1"/>
  <c r="L212" i="16"/>
  <c r="N212" i="16" s="1"/>
  <c r="I212" i="16"/>
  <c r="K212" i="16" s="1"/>
  <c r="O212" i="16"/>
  <c r="Q212" i="16" s="1"/>
  <c r="L516" i="16"/>
  <c r="N516" i="16" s="1"/>
  <c r="O516" i="16"/>
  <c r="Q516" i="16" s="1"/>
  <c r="I516" i="16"/>
  <c r="K516" i="16" s="1"/>
  <c r="L676" i="16"/>
  <c r="N676" i="16" s="1"/>
  <c r="I676" i="16"/>
  <c r="K676" i="16" s="1"/>
  <c r="L92" i="16"/>
  <c r="N92" i="16" s="1"/>
  <c r="O92" i="16"/>
  <c r="Q92" i="16" s="1"/>
  <c r="I92" i="16"/>
  <c r="K92" i="16" s="1"/>
  <c r="L1326" i="16"/>
  <c r="N1326" i="16" s="1"/>
  <c r="O1326" i="16"/>
  <c r="Q1326" i="16" s="1"/>
  <c r="I1326" i="16"/>
  <c r="K1326" i="16" s="1"/>
  <c r="L475" i="16"/>
  <c r="N475" i="16" s="1"/>
  <c r="I475" i="16"/>
  <c r="K475" i="16" s="1"/>
  <c r="O475" i="16"/>
  <c r="Q475" i="16" s="1"/>
  <c r="L610" i="16"/>
  <c r="N610" i="16" s="1"/>
  <c r="O610" i="16"/>
  <c r="Q610" i="16" s="1"/>
  <c r="I610" i="16"/>
  <c r="K610" i="16" s="1"/>
  <c r="L33" i="16"/>
  <c r="N33" i="16" s="1"/>
  <c r="I33" i="16"/>
  <c r="K33" i="16" s="1"/>
  <c r="L461" i="16"/>
  <c r="N461" i="16" s="1"/>
  <c r="I461" i="16"/>
  <c r="K461" i="16" s="1"/>
  <c r="O461" i="16"/>
  <c r="Q461" i="16" s="1"/>
  <c r="L934" i="16"/>
  <c r="N934" i="16" s="1"/>
  <c r="O934" i="16"/>
  <c r="Q934" i="16" s="1"/>
  <c r="I934" i="16"/>
  <c r="K934" i="16" s="1"/>
  <c r="L144" i="16"/>
  <c r="N144" i="16" s="1"/>
  <c r="I144" i="16"/>
  <c r="K144" i="16" s="1"/>
  <c r="L743" i="16"/>
  <c r="N743" i="16" s="1"/>
  <c r="O743" i="16"/>
  <c r="Q743" i="16" s="1"/>
  <c r="I743" i="16"/>
  <c r="K743" i="16" s="1"/>
  <c r="L591" i="16"/>
  <c r="N591" i="16" s="1"/>
  <c r="O591" i="16"/>
  <c r="Q591" i="16" s="1"/>
  <c r="I591" i="16"/>
  <c r="K591" i="16" s="1"/>
  <c r="L1214" i="16"/>
  <c r="N1214" i="16" s="1"/>
  <c r="I1214" i="16"/>
  <c r="K1214" i="16" s="1"/>
  <c r="O1214" i="16"/>
  <c r="Q1214" i="16" s="1"/>
  <c r="L734" i="16"/>
  <c r="N734" i="16" s="1"/>
  <c r="O734" i="16"/>
  <c r="Q734" i="16" s="1"/>
  <c r="I734" i="16"/>
  <c r="K734" i="16" s="1"/>
  <c r="L97" i="16"/>
  <c r="N97" i="16" s="1"/>
  <c r="I97" i="16"/>
  <c r="K97" i="16" s="1"/>
  <c r="L756" i="16"/>
  <c r="N756" i="16" s="1"/>
  <c r="I756" i="16"/>
  <c r="K756" i="16" s="1"/>
  <c r="O756" i="16"/>
  <c r="Q756" i="16" s="1"/>
  <c r="L1257" i="16"/>
  <c r="N1257" i="16" s="1"/>
  <c r="O1257" i="16"/>
  <c r="Q1257" i="16" s="1"/>
  <c r="I1257" i="16"/>
  <c r="K1257" i="16" s="1"/>
  <c r="L1317" i="16"/>
  <c r="N1317" i="16" s="1"/>
  <c r="I1317" i="16"/>
  <c r="K1317" i="16" s="1"/>
  <c r="L1098" i="16"/>
  <c r="N1098" i="16" s="1"/>
  <c r="O1098" i="16"/>
  <c r="Q1098" i="16" s="1"/>
  <c r="I1098" i="16"/>
  <c r="K1098" i="16" s="1"/>
  <c r="L722" i="16"/>
  <c r="N722" i="16" s="1"/>
  <c r="O722" i="16"/>
  <c r="Q722" i="16" s="1"/>
  <c r="I722" i="16"/>
  <c r="K722" i="16" s="1"/>
  <c r="L1234" i="16"/>
  <c r="N1234" i="16" s="1"/>
  <c r="I1234" i="16"/>
  <c r="K1234" i="16" s="1"/>
  <c r="O1234" i="16"/>
  <c r="Q1234" i="16" s="1"/>
  <c r="L1114" i="16"/>
  <c r="N1114" i="16" s="1"/>
  <c r="O1114" i="16"/>
  <c r="Q1114" i="16" s="1"/>
  <c r="I1114" i="16"/>
  <c r="K1114" i="16" s="1"/>
  <c r="L1021" i="16"/>
  <c r="N1021" i="16" s="1"/>
  <c r="I1021" i="16"/>
  <c r="K1021" i="16" s="1"/>
  <c r="L1100" i="16"/>
  <c r="N1100" i="16" s="1"/>
  <c r="I1100" i="16"/>
  <c r="K1100" i="16" s="1"/>
  <c r="O1100" i="16"/>
  <c r="Q1100" i="16" s="1"/>
  <c r="L128" i="16"/>
  <c r="N128" i="16" s="1"/>
  <c r="O128" i="16"/>
  <c r="Q128" i="16" s="1"/>
  <c r="I128" i="16"/>
  <c r="K128" i="16" s="1"/>
  <c r="L1106" i="16"/>
  <c r="N1106" i="16" s="1"/>
  <c r="I1106" i="16"/>
  <c r="K1106" i="16" s="1"/>
  <c r="L295" i="16"/>
  <c r="N295" i="16" s="1"/>
  <c r="O295" i="16"/>
  <c r="Q295" i="16" s="1"/>
  <c r="I295" i="16"/>
  <c r="K295" i="16" s="1"/>
  <c r="L936" i="16"/>
  <c r="N936" i="16" s="1"/>
  <c r="O936" i="16"/>
  <c r="Q936" i="16" s="1"/>
  <c r="I936" i="16"/>
  <c r="K936" i="16" s="1"/>
  <c r="L352" i="16"/>
  <c r="N352" i="16" s="1"/>
  <c r="I352" i="16"/>
  <c r="K352" i="16" s="1"/>
  <c r="O352" i="16"/>
  <c r="Q352" i="16" s="1"/>
  <c r="L606" i="16"/>
  <c r="N606" i="16" s="1"/>
  <c r="O606" i="16"/>
  <c r="Q606" i="16" s="1"/>
  <c r="I606" i="16"/>
  <c r="K606" i="16" s="1"/>
  <c r="L1340" i="16"/>
  <c r="N1340" i="16" s="1"/>
  <c r="I1340" i="16"/>
  <c r="K1340" i="16" s="1"/>
  <c r="L208" i="16"/>
  <c r="N208" i="16" s="1"/>
  <c r="I208" i="16"/>
  <c r="K208" i="16" s="1"/>
  <c r="O208" i="16"/>
  <c r="Q208" i="16" s="1"/>
  <c r="L1046" i="16"/>
  <c r="N1046" i="16" s="1"/>
  <c r="O1046" i="16"/>
  <c r="Q1046" i="16" s="1"/>
  <c r="I1046" i="16"/>
  <c r="K1046" i="16" s="1"/>
  <c r="L1368" i="16"/>
  <c r="N1368" i="16" s="1"/>
  <c r="I1368" i="16"/>
  <c r="K1368" i="16" s="1"/>
  <c r="L253" i="16"/>
  <c r="N253" i="16" s="1"/>
  <c r="O253" i="16"/>
  <c r="Q253" i="16" s="1"/>
  <c r="I253" i="16"/>
  <c r="K253" i="16" s="1"/>
  <c r="I696" i="16"/>
  <c r="K696" i="16" s="1"/>
  <c r="I1006" i="16"/>
  <c r="K1006" i="16" s="1"/>
  <c r="I491" i="16"/>
  <c r="K491" i="16" s="1"/>
  <c r="I165" i="16"/>
  <c r="K165" i="16" s="1"/>
  <c r="I1184" i="16"/>
  <c r="K1184" i="16" s="1"/>
  <c r="I66" i="16"/>
  <c r="K66" i="16" s="1"/>
  <c r="O696" i="16"/>
  <c r="Q696" i="16" s="1"/>
  <c r="O47" i="16"/>
  <c r="Q47" i="16" s="1"/>
  <c r="O317" i="16"/>
  <c r="Q317" i="16" s="1"/>
  <c r="O825" i="16"/>
  <c r="Q825" i="16" s="1"/>
  <c r="O408" i="16"/>
  <c r="Q408" i="16" s="1"/>
  <c r="O729" i="16"/>
  <c r="Q729" i="16" s="1"/>
  <c r="O1270" i="16"/>
  <c r="Q1270" i="16" s="1"/>
  <c r="O104" i="16"/>
  <c r="Q104" i="16" s="1"/>
  <c r="O690" i="16"/>
  <c r="Q690" i="16" s="1"/>
  <c r="O1253" i="16"/>
  <c r="Q1253" i="16" s="1"/>
  <c r="O1054" i="16"/>
  <c r="Q1054" i="16" s="1"/>
  <c r="O853" i="16"/>
  <c r="Q853" i="16" s="1"/>
  <c r="O374" i="16"/>
  <c r="Q374" i="16" s="1"/>
  <c r="O160" i="16"/>
  <c r="Q160" i="16" s="1"/>
  <c r="O375" i="16"/>
  <c r="Q375" i="16" s="1"/>
  <c r="O652" i="16"/>
  <c r="Q652" i="16" s="1"/>
  <c r="O41" i="16"/>
  <c r="Q41" i="16" s="1"/>
  <c r="O593" i="16"/>
  <c r="Q593" i="16" s="1"/>
  <c r="O973" i="16"/>
  <c r="Q973" i="16" s="1"/>
  <c r="O1329" i="16"/>
  <c r="Q1329" i="16" s="1"/>
  <c r="O259" i="16"/>
  <c r="Q259" i="16" s="1"/>
  <c r="O517" i="16"/>
  <c r="Q517" i="16" s="1"/>
  <c r="O44" i="16"/>
  <c r="Q44" i="16" s="1"/>
  <c r="O860" i="16"/>
  <c r="Q860" i="16" s="1"/>
  <c r="O1166" i="16"/>
  <c r="Q1166" i="16" s="1"/>
  <c r="O848" i="16"/>
  <c r="Q848" i="16" s="1"/>
  <c r="O498" i="16"/>
  <c r="Q498" i="16" s="1"/>
  <c r="O229" i="16"/>
  <c r="Q229" i="16" s="1"/>
  <c r="O1350" i="16"/>
  <c r="Q1350" i="16" s="1"/>
  <c r="O97" i="16"/>
  <c r="Q97" i="16" s="1"/>
  <c r="O1106" i="16"/>
  <c r="Q1106" i="16" s="1"/>
  <c r="L557" i="16"/>
  <c r="N557" i="16" s="1"/>
  <c r="O557" i="16"/>
  <c r="Q557" i="16" s="1"/>
  <c r="O594" i="16"/>
  <c r="Q594" i="16" s="1"/>
  <c r="L594" i="16"/>
  <c r="N594" i="16" s="1"/>
  <c r="L1171" i="16"/>
  <c r="N1171" i="16" s="1"/>
  <c r="O1171" i="16"/>
  <c r="Q1171" i="16" s="1"/>
  <c r="O824" i="16"/>
  <c r="Q824" i="16" s="1"/>
  <c r="O113" i="16"/>
  <c r="Q113" i="16" s="1"/>
  <c r="L113" i="16"/>
  <c r="N113" i="16" s="1"/>
  <c r="O342" i="16"/>
  <c r="Q342" i="16" s="1"/>
  <c r="L342" i="16"/>
  <c r="N342" i="16" s="1"/>
  <c r="O275" i="16"/>
  <c r="Q275" i="16" s="1"/>
  <c r="L275" i="16"/>
  <c r="N275" i="16" s="1"/>
  <c r="L1120" i="16"/>
  <c r="N1120" i="16" s="1"/>
  <c r="O1120" i="16"/>
  <c r="Q1120" i="16" s="1"/>
  <c r="L1005" i="16"/>
  <c r="N1005" i="16" s="1"/>
  <c r="O1005" i="16"/>
  <c r="Q1005" i="16" s="1"/>
  <c r="O69" i="16"/>
  <c r="Q69" i="16" s="1"/>
  <c r="L69" i="16"/>
  <c r="N69" i="16" s="1"/>
  <c r="L540" i="16"/>
  <c r="N540" i="16" s="1"/>
  <c r="O540" i="16"/>
  <c r="Q540" i="16" s="1"/>
  <c r="L1233" i="16"/>
  <c r="N1233" i="16" s="1"/>
  <c r="O1006" i="16"/>
  <c r="Q1006" i="16" s="1"/>
  <c r="L179" i="16"/>
  <c r="N179" i="16" s="1"/>
  <c r="O1045" i="16"/>
  <c r="Q1045" i="16" s="1"/>
  <c r="L1045" i="16"/>
  <c r="N1045" i="16" s="1"/>
  <c r="L539" i="16"/>
  <c r="N539" i="16" s="1"/>
  <c r="O539" i="16"/>
  <c r="Q539" i="16" s="1"/>
  <c r="L491" i="16"/>
  <c r="N491" i="16" s="1"/>
  <c r="L924" i="16"/>
  <c r="N924" i="16" s="1"/>
  <c r="O924" i="16"/>
  <c r="Q924" i="16" s="1"/>
  <c r="L337" i="16"/>
  <c r="N337" i="16" s="1"/>
  <c r="L1066" i="16"/>
  <c r="N1066" i="16" s="1"/>
  <c r="O1066" i="16"/>
  <c r="Q1066" i="16" s="1"/>
  <c r="L380" i="16"/>
  <c r="N380" i="16" s="1"/>
  <c r="O380" i="16"/>
  <c r="Q380" i="16" s="1"/>
  <c r="L165" i="16"/>
  <c r="N165" i="16" s="1"/>
  <c r="L1232" i="16"/>
  <c r="N1232" i="16" s="1"/>
  <c r="O1232" i="16"/>
  <c r="Q1232" i="16" s="1"/>
  <c r="L1185" i="16"/>
  <c r="N1185" i="16" s="1"/>
  <c r="L120" i="16"/>
  <c r="N120" i="16" s="1"/>
  <c r="O120" i="16"/>
  <c r="Q120" i="16" s="1"/>
  <c r="L1238" i="16"/>
  <c r="N1238" i="16" s="1"/>
  <c r="L459" i="16"/>
  <c r="N459" i="16" s="1"/>
  <c r="O459" i="16"/>
  <c r="Q459" i="16" s="1"/>
  <c r="L636" i="16"/>
  <c r="N636" i="16" s="1"/>
  <c r="L1182" i="16"/>
  <c r="N1182" i="16" s="1"/>
  <c r="O1182" i="16"/>
  <c r="Q1182" i="16" s="1"/>
  <c r="L1389" i="16"/>
  <c r="N1389" i="16" s="1"/>
  <c r="O1389" i="16"/>
  <c r="Q1389" i="16" s="1"/>
  <c r="L945" i="16"/>
  <c r="N945" i="16" s="1"/>
  <c r="L1147" i="16"/>
  <c r="N1147" i="16" s="1"/>
  <c r="O1147" i="16"/>
  <c r="Q1147" i="16" s="1"/>
  <c r="L1190" i="16"/>
  <c r="N1190" i="16" s="1"/>
  <c r="O1190" i="16"/>
  <c r="Q1190" i="16" s="1"/>
  <c r="O903" i="16"/>
  <c r="Q903" i="16" s="1"/>
  <c r="L733" i="16"/>
  <c r="N733" i="16" s="1"/>
  <c r="L720" i="16"/>
  <c r="N720" i="16" s="1"/>
  <c r="O720" i="16"/>
  <c r="Q720" i="16" s="1"/>
  <c r="L604" i="16"/>
  <c r="N604" i="16" s="1"/>
  <c r="O604" i="16"/>
  <c r="Q604" i="16" s="1"/>
  <c r="L139" i="16"/>
  <c r="N139" i="16" s="1"/>
  <c r="L901" i="16"/>
  <c r="N901" i="16" s="1"/>
  <c r="O901" i="16"/>
  <c r="Q901" i="16" s="1"/>
  <c r="L1184" i="16"/>
  <c r="N1184" i="16" s="1"/>
  <c r="L1044" i="16"/>
  <c r="N1044" i="16" s="1"/>
  <c r="O1044" i="16"/>
  <c r="Q1044" i="16" s="1"/>
  <c r="L1353" i="16"/>
  <c r="N1353" i="16" s="1"/>
  <c r="L109" i="16"/>
  <c r="N109" i="16" s="1"/>
  <c r="O109" i="16"/>
  <c r="Q109" i="16" s="1"/>
  <c r="L239" i="16"/>
  <c r="N239" i="16" s="1"/>
  <c r="L1150" i="16"/>
  <c r="N1150" i="16" s="1"/>
  <c r="O1150" i="16"/>
  <c r="Q1150" i="16" s="1"/>
  <c r="L45" i="16"/>
  <c r="N45" i="16" s="1"/>
  <c r="O45" i="16"/>
  <c r="Q45" i="16" s="1"/>
  <c r="L1101" i="16"/>
  <c r="N1101" i="16" s="1"/>
  <c r="I1101" i="16"/>
  <c r="K1101" i="16" s="1"/>
  <c r="L1121" i="16"/>
  <c r="N1121" i="16" s="1"/>
  <c r="I1121" i="16"/>
  <c r="K1121" i="16" s="1"/>
  <c r="O1121" i="16"/>
  <c r="Q1121" i="16" s="1"/>
  <c r="L1352" i="16"/>
  <c r="N1352" i="16" s="1"/>
  <c r="O1352" i="16"/>
  <c r="Q1352" i="16" s="1"/>
  <c r="I1352" i="16"/>
  <c r="K1352" i="16" s="1"/>
  <c r="O309" i="16"/>
  <c r="Q309" i="16" s="1"/>
  <c r="I309" i="16"/>
  <c r="K309" i="16" s="1"/>
  <c r="I815" i="16"/>
  <c r="K815" i="16" s="1"/>
  <c r="L815" i="16"/>
  <c r="N815" i="16" s="1"/>
  <c r="L325" i="16"/>
  <c r="N325" i="16" s="1"/>
  <c r="O325" i="16"/>
  <c r="Q325" i="16" s="1"/>
  <c r="I325" i="16"/>
  <c r="K325" i="16" s="1"/>
  <c r="L81" i="16"/>
  <c r="N81" i="16" s="1"/>
  <c r="O81" i="16"/>
  <c r="Q81" i="16" s="1"/>
  <c r="I81" i="16"/>
  <c r="K81" i="16" s="1"/>
  <c r="L1221" i="16"/>
  <c r="N1221" i="16" s="1"/>
  <c r="I1221" i="16"/>
  <c r="K1221" i="16" s="1"/>
  <c r="L757" i="16"/>
  <c r="N757" i="16" s="1"/>
  <c r="I757" i="16"/>
  <c r="K757" i="16" s="1"/>
  <c r="O757" i="16"/>
  <c r="Q757" i="16" s="1"/>
  <c r="L1167" i="16"/>
  <c r="N1167" i="16" s="1"/>
  <c r="I1167" i="16"/>
  <c r="K1167" i="16" s="1"/>
  <c r="L1068" i="16"/>
  <c r="N1068" i="16" s="1"/>
  <c r="O1068" i="16"/>
  <c r="Q1068" i="16" s="1"/>
  <c r="I1068" i="16"/>
  <c r="K1068" i="16" s="1"/>
  <c r="L73" i="16"/>
  <c r="N73" i="16" s="1"/>
  <c r="I73" i="16"/>
  <c r="K73" i="16" s="1"/>
  <c r="L110" i="16"/>
  <c r="N110" i="16" s="1"/>
  <c r="O110" i="16"/>
  <c r="Q110" i="16" s="1"/>
  <c r="I110" i="16"/>
  <c r="K110" i="16" s="1"/>
  <c r="L355" i="16"/>
  <c r="N355" i="16" s="1"/>
  <c r="I355" i="16"/>
  <c r="K355" i="16" s="1"/>
  <c r="L750" i="16"/>
  <c r="N750" i="16" s="1"/>
  <c r="O750" i="16"/>
  <c r="Q750" i="16" s="1"/>
  <c r="I750" i="16"/>
  <c r="K750" i="16" s="1"/>
  <c r="L943" i="16"/>
  <c r="N943" i="16" s="1"/>
  <c r="I943" i="16"/>
  <c r="K943" i="16" s="1"/>
  <c r="O943" i="16"/>
  <c r="Q943" i="16" s="1"/>
  <c r="L1052" i="16"/>
  <c r="N1052" i="16" s="1"/>
  <c r="I1052" i="16"/>
  <c r="K1052" i="16" s="1"/>
  <c r="L1019" i="16"/>
  <c r="N1019" i="16" s="1"/>
  <c r="I1019" i="16"/>
  <c r="K1019" i="16" s="1"/>
  <c r="O1019" i="16"/>
  <c r="Q1019" i="16" s="1"/>
  <c r="L725" i="16"/>
  <c r="N725" i="16" s="1"/>
  <c r="O725" i="16"/>
  <c r="Q725" i="16" s="1"/>
  <c r="I725" i="16"/>
  <c r="K725" i="16" s="1"/>
  <c r="L712" i="16"/>
  <c r="N712" i="16" s="1"/>
  <c r="O712" i="16"/>
  <c r="Q712" i="16" s="1"/>
  <c r="I712" i="16"/>
  <c r="K712" i="16" s="1"/>
  <c r="L249" i="16"/>
  <c r="N249" i="16" s="1"/>
  <c r="I249" i="16"/>
  <c r="K249" i="16" s="1"/>
  <c r="L559" i="16"/>
  <c r="N559" i="16" s="1"/>
  <c r="O559" i="16"/>
  <c r="Q559" i="16" s="1"/>
  <c r="I559" i="16"/>
  <c r="K559" i="16" s="1"/>
  <c r="L248" i="16"/>
  <c r="N248" i="16" s="1"/>
  <c r="I248" i="16"/>
  <c r="K248" i="16" s="1"/>
  <c r="I1181" i="16"/>
  <c r="K1181" i="16" s="1"/>
  <c r="O1181" i="16"/>
  <c r="Q1181" i="16" s="1"/>
  <c r="L623" i="16"/>
  <c r="N623" i="16" s="1"/>
  <c r="I623" i="16"/>
  <c r="K623" i="16" s="1"/>
  <c r="L1122" i="16"/>
  <c r="N1122" i="16" s="1"/>
  <c r="O1122" i="16"/>
  <c r="Q1122" i="16" s="1"/>
  <c r="I1122" i="16"/>
  <c r="K1122" i="16" s="1"/>
  <c r="L353" i="16"/>
  <c r="N353" i="16" s="1"/>
  <c r="I353" i="16"/>
  <c r="K353" i="16" s="1"/>
  <c r="L989" i="16"/>
  <c r="N989" i="16" s="1"/>
  <c r="I989" i="16"/>
  <c r="K989" i="16" s="1"/>
  <c r="L1178" i="16"/>
  <c r="N1178" i="16" s="1"/>
  <c r="O1178" i="16"/>
  <c r="Q1178" i="16" s="1"/>
  <c r="I1178" i="16"/>
  <c r="K1178" i="16" s="1"/>
  <c r="L763" i="16"/>
  <c r="N763" i="16" s="1"/>
  <c r="I763" i="16"/>
  <c r="K763" i="16" s="1"/>
  <c r="O763" i="16"/>
  <c r="Q763" i="16" s="1"/>
  <c r="L289" i="16"/>
  <c r="N289" i="16" s="1"/>
  <c r="I289" i="16"/>
  <c r="K289" i="16" s="1"/>
  <c r="L1109" i="16"/>
  <c r="N1109" i="16" s="1"/>
  <c r="I1109" i="16"/>
  <c r="K1109" i="16" s="1"/>
  <c r="O1109" i="16"/>
  <c r="Q1109" i="16" s="1"/>
  <c r="L505" i="16"/>
  <c r="N505" i="16" s="1"/>
  <c r="O505" i="16"/>
  <c r="Q505" i="16" s="1"/>
  <c r="I505" i="16"/>
  <c r="K505" i="16" s="1"/>
  <c r="L409" i="16"/>
  <c r="N409" i="16" s="1"/>
  <c r="I409" i="16"/>
  <c r="K409" i="16" s="1"/>
  <c r="L923" i="16"/>
  <c r="N923" i="16" s="1"/>
  <c r="O923" i="16"/>
  <c r="Q923" i="16" s="1"/>
  <c r="I923" i="16"/>
  <c r="K923" i="16" s="1"/>
  <c r="L759" i="16"/>
  <c r="N759" i="16" s="1"/>
  <c r="O759" i="16"/>
  <c r="Q759" i="16" s="1"/>
  <c r="I759" i="16"/>
  <c r="K759" i="16" s="1"/>
  <c r="L226" i="16"/>
  <c r="N226" i="16" s="1"/>
  <c r="I226" i="16"/>
  <c r="K226" i="16" s="1"/>
  <c r="L399" i="16"/>
  <c r="N399" i="16" s="1"/>
  <c r="I399" i="16"/>
  <c r="K399" i="16" s="1"/>
  <c r="O399" i="16"/>
  <c r="Q399" i="16" s="1"/>
  <c r="L96" i="16"/>
  <c r="N96" i="16" s="1"/>
  <c r="I96" i="16"/>
  <c r="K96" i="16" s="1"/>
  <c r="L490" i="16"/>
  <c r="N490" i="16" s="1"/>
  <c r="O490" i="16"/>
  <c r="Q490" i="16" s="1"/>
  <c r="I490" i="16"/>
  <c r="K490" i="16" s="1"/>
  <c r="L1217" i="16"/>
  <c r="N1217" i="16" s="1"/>
  <c r="I1217" i="16"/>
  <c r="K1217" i="16" s="1"/>
  <c r="L1312" i="16"/>
  <c r="N1312" i="16" s="1"/>
  <c r="O1312" i="16"/>
  <c r="Q1312" i="16" s="1"/>
  <c r="I1312" i="16"/>
  <c r="K1312" i="16" s="1"/>
  <c r="L938" i="16"/>
  <c r="N938" i="16" s="1"/>
  <c r="I938" i="16"/>
  <c r="K938" i="16" s="1"/>
  <c r="L1058" i="16"/>
  <c r="N1058" i="16" s="1"/>
  <c r="O1058" i="16"/>
  <c r="Q1058" i="16" s="1"/>
  <c r="I1058" i="16"/>
  <c r="K1058" i="16" s="1"/>
  <c r="L1161" i="16"/>
  <c r="N1161" i="16" s="1"/>
  <c r="I1161" i="16"/>
  <c r="K1161" i="16" s="1"/>
  <c r="O1161" i="16"/>
  <c r="Q1161" i="16" s="1"/>
  <c r="L554" i="16"/>
  <c r="N554" i="16" s="1"/>
  <c r="I554" i="16"/>
  <c r="K554" i="16" s="1"/>
  <c r="L312" i="16"/>
  <c r="N312" i="16" s="1"/>
  <c r="I312" i="16"/>
  <c r="K312" i="16" s="1"/>
  <c r="O312" i="16"/>
  <c r="Q312" i="16" s="1"/>
  <c r="L1049" i="16"/>
  <c r="N1049" i="16" s="1"/>
  <c r="O1049" i="16"/>
  <c r="Q1049" i="16" s="1"/>
  <c r="I1049" i="16"/>
  <c r="K1049" i="16" s="1"/>
  <c r="L153" i="16"/>
  <c r="N153" i="16" s="1"/>
  <c r="O153" i="16"/>
  <c r="Q153" i="16" s="1"/>
  <c r="I153" i="16"/>
  <c r="K153" i="16" s="1"/>
  <c r="L57" i="16"/>
  <c r="N57" i="16" s="1"/>
  <c r="I57" i="16"/>
  <c r="K57" i="16" s="1"/>
  <c r="L315" i="16"/>
  <c r="N315" i="16" s="1"/>
  <c r="O315" i="16"/>
  <c r="Q315" i="16" s="1"/>
  <c r="I315" i="16"/>
  <c r="K315" i="16" s="1"/>
  <c r="L221" i="16"/>
  <c r="N221" i="16" s="1"/>
  <c r="O221" i="16"/>
  <c r="Q221" i="16" s="1"/>
  <c r="I221" i="16"/>
  <c r="K221" i="16" s="1"/>
  <c r="L1048" i="16"/>
  <c r="N1048" i="16" s="1"/>
  <c r="I1048" i="16"/>
  <c r="K1048" i="16" s="1"/>
  <c r="L61" i="16"/>
  <c r="N61" i="16" s="1"/>
  <c r="I61" i="16"/>
  <c r="K61" i="16" s="1"/>
  <c r="O61" i="16"/>
  <c r="Q61" i="16" s="1"/>
  <c r="L948" i="16"/>
  <c r="N948" i="16" s="1"/>
  <c r="I948" i="16"/>
  <c r="K948" i="16" s="1"/>
  <c r="L1055" i="16"/>
  <c r="N1055" i="16" s="1"/>
  <c r="I1055" i="16"/>
  <c r="K1055" i="16" s="1"/>
  <c r="L49" i="16"/>
  <c r="N49" i="16" s="1"/>
  <c r="O49" i="16"/>
  <c r="Q49" i="16" s="1"/>
  <c r="I49" i="16"/>
  <c r="K49" i="16" s="1"/>
  <c r="L1211" i="16"/>
  <c r="N1211" i="16" s="1"/>
  <c r="I1211" i="16"/>
  <c r="K1211" i="16" s="1"/>
  <c r="L445" i="16"/>
  <c r="N445" i="16" s="1"/>
  <c r="O445" i="16"/>
  <c r="Q445" i="16" s="1"/>
  <c r="I445" i="16"/>
  <c r="K445" i="16" s="1"/>
  <c r="L1320" i="16"/>
  <c r="N1320" i="16" s="1"/>
  <c r="I1320" i="16"/>
  <c r="K1320" i="16" s="1"/>
  <c r="O1320" i="16"/>
  <c r="Q1320" i="16" s="1"/>
  <c r="L1003" i="16"/>
  <c r="N1003" i="16" s="1"/>
  <c r="I1003" i="16"/>
  <c r="K1003" i="16" s="1"/>
  <c r="L480" i="16"/>
  <c r="N480" i="16" s="1"/>
  <c r="I480" i="16"/>
  <c r="K480" i="16" s="1"/>
  <c r="O480" i="16"/>
  <c r="Q480" i="16" s="1"/>
  <c r="L732" i="16"/>
  <c r="N732" i="16" s="1"/>
  <c r="O732" i="16"/>
  <c r="Q732" i="16" s="1"/>
  <c r="I732" i="16"/>
  <c r="K732" i="16" s="1"/>
  <c r="O389" i="16"/>
  <c r="Q389" i="16" s="1"/>
  <c r="I389" i="16"/>
  <c r="K389" i="16" s="1"/>
  <c r="L389" i="16"/>
  <c r="N389" i="16" s="1"/>
  <c r="L147" i="16"/>
  <c r="N147" i="16" s="1"/>
  <c r="I147" i="16"/>
  <c r="K147" i="16" s="1"/>
  <c r="L1380" i="16"/>
  <c r="N1380" i="16" s="1"/>
  <c r="O1380" i="16"/>
  <c r="Q1380" i="16" s="1"/>
  <c r="I1380" i="16"/>
  <c r="K1380" i="16" s="1"/>
  <c r="L214" i="16"/>
  <c r="N214" i="16" s="1"/>
  <c r="O214" i="16"/>
  <c r="Q214" i="16" s="1"/>
  <c r="I214" i="16"/>
  <c r="K214" i="16" s="1"/>
  <c r="L603" i="16"/>
  <c r="N603" i="16" s="1"/>
  <c r="I603" i="16"/>
  <c r="K603" i="16" s="1"/>
  <c r="L17" i="16"/>
  <c r="N17" i="16" s="1"/>
  <c r="I17" i="16"/>
  <c r="K17" i="16" s="1"/>
  <c r="O17" i="16"/>
  <c r="Q17" i="16" s="1"/>
  <c r="L736" i="16"/>
  <c r="N736" i="16" s="1"/>
  <c r="O736" i="16"/>
  <c r="Q736" i="16" s="1"/>
  <c r="I736" i="16"/>
  <c r="K736" i="16" s="1"/>
  <c r="L262" i="16"/>
  <c r="N262" i="16" s="1"/>
  <c r="I262" i="16"/>
  <c r="K262" i="16" s="1"/>
  <c r="L184" i="16"/>
  <c r="N184" i="16" s="1"/>
  <c r="O184" i="16"/>
  <c r="Q184" i="16" s="1"/>
  <c r="I184" i="16"/>
  <c r="K184" i="16" s="1"/>
  <c r="L949" i="16"/>
  <c r="N949" i="16" s="1"/>
  <c r="I949" i="16"/>
  <c r="K949" i="16" s="1"/>
  <c r="L1151" i="16"/>
  <c r="N1151" i="16" s="1"/>
  <c r="O1151" i="16"/>
  <c r="Q1151" i="16" s="1"/>
  <c r="I1151" i="16"/>
  <c r="K1151" i="16" s="1"/>
  <c r="L126" i="16"/>
  <c r="N126" i="16" s="1"/>
  <c r="O126" i="16"/>
  <c r="Q126" i="16" s="1"/>
  <c r="I126" i="16"/>
  <c r="K126" i="16" s="1"/>
  <c r="L659" i="16"/>
  <c r="N659" i="16" s="1"/>
  <c r="O659" i="16"/>
  <c r="Q659" i="16" s="1"/>
  <c r="I659" i="16"/>
  <c r="K659" i="16" s="1"/>
  <c r="L1255" i="16"/>
  <c r="N1255" i="16" s="1"/>
  <c r="I1255" i="16"/>
  <c r="K1255" i="16" s="1"/>
  <c r="O1255" i="16"/>
  <c r="Q1255" i="16" s="1"/>
  <c r="L417" i="16"/>
  <c r="N417" i="16" s="1"/>
  <c r="O417" i="16"/>
  <c r="Q417" i="16" s="1"/>
  <c r="I417" i="16"/>
  <c r="K417" i="16" s="1"/>
  <c r="L812" i="16"/>
  <c r="N812" i="16" s="1"/>
  <c r="I812" i="16"/>
  <c r="K812" i="16" s="1"/>
  <c r="O500" i="16"/>
  <c r="Q500" i="16" s="1"/>
  <c r="L500" i="16"/>
  <c r="N500" i="16" s="1"/>
  <c r="I500" i="16"/>
  <c r="K500" i="16" s="1"/>
  <c r="L913" i="16"/>
  <c r="N913" i="16" s="1"/>
  <c r="I913" i="16"/>
  <c r="K913" i="16" s="1"/>
  <c r="L116" i="16"/>
  <c r="N116" i="16" s="1"/>
  <c r="O116" i="16"/>
  <c r="Q116" i="16" s="1"/>
  <c r="I116" i="16"/>
  <c r="K116" i="16" s="1"/>
  <c r="L223" i="16"/>
  <c r="N223" i="16" s="1"/>
  <c r="O223" i="16"/>
  <c r="Q223" i="16" s="1"/>
  <c r="I223" i="16"/>
  <c r="K223" i="16" s="1"/>
  <c r="L350" i="16"/>
  <c r="N350" i="16" s="1"/>
  <c r="O350" i="16"/>
  <c r="Q350" i="16" s="1"/>
  <c r="I350" i="16"/>
  <c r="K350" i="16" s="1"/>
  <c r="L925" i="16"/>
  <c r="N925" i="16" s="1"/>
  <c r="I925" i="16"/>
  <c r="K925" i="16" s="1"/>
  <c r="O925" i="16"/>
  <c r="Q925" i="16" s="1"/>
  <c r="L1225" i="16"/>
  <c r="N1225" i="16" s="1"/>
  <c r="O1225" i="16"/>
  <c r="Q1225" i="16" s="1"/>
  <c r="I1225" i="16"/>
  <c r="K1225" i="16" s="1"/>
  <c r="L1155" i="16"/>
  <c r="N1155" i="16" s="1"/>
  <c r="I1155" i="16"/>
  <c r="K1155" i="16" s="1"/>
  <c r="L328" i="16"/>
  <c r="N328" i="16" s="1"/>
  <c r="O328" i="16"/>
  <c r="Q328" i="16" s="1"/>
  <c r="I328" i="16"/>
  <c r="K328" i="16" s="1"/>
  <c r="L1112" i="16"/>
  <c r="N1112" i="16" s="1"/>
  <c r="I1112" i="16"/>
  <c r="K1112" i="16" s="1"/>
  <c r="L349" i="16"/>
  <c r="N349" i="16" s="1"/>
  <c r="O349" i="16"/>
  <c r="Q349" i="16" s="1"/>
  <c r="I349" i="16"/>
  <c r="K349" i="16" s="1"/>
  <c r="L143" i="16"/>
  <c r="N143" i="16" s="1"/>
  <c r="O143" i="16"/>
  <c r="Q143" i="16" s="1"/>
  <c r="I143" i="16"/>
  <c r="K143" i="16" s="1"/>
  <c r="L562" i="16"/>
  <c r="N562" i="16" s="1"/>
  <c r="O562" i="16"/>
  <c r="Q562" i="16" s="1"/>
  <c r="I562" i="16"/>
  <c r="K562" i="16" s="1"/>
  <c r="L1384" i="16"/>
  <c r="N1384" i="16" s="1"/>
  <c r="I1384" i="16"/>
  <c r="K1384" i="16" s="1"/>
  <c r="O1384" i="16"/>
  <c r="Q1384" i="16" s="1"/>
  <c r="L544" i="16"/>
  <c r="N544" i="16" s="1"/>
  <c r="O544" i="16"/>
  <c r="Q544" i="16" s="1"/>
  <c r="I544" i="16"/>
  <c r="K544" i="16" s="1"/>
  <c r="L524" i="16"/>
  <c r="N524" i="16" s="1"/>
  <c r="I524" i="16"/>
  <c r="K524" i="16" s="1"/>
  <c r="L1334" i="16"/>
  <c r="N1334" i="16" s="1"/>
  <c r="O1334" i="16"/>
  <c r="Q1334" i="16" s="1"/>
  <c r="I1334" i="16"/>
  <c r="K1334" i="16" s="1"/>
  <c r="L832" i="16"/>
  <c r="N832" i="16" s="1"/>
  <c r="I832" i="16"/>
  <c r="K832" i="16" s="1"/>
  <c r="L1339" i="16"/>
  <c r="N1339" i="16" s="1"/>
  <c r="O1339" i="16"/>
  <c r="Q1339" i="16" s="1"/>
  <c r="I1339" i="16"/>
  <c r="K1339" i="16" s="1"/>
  <c r="L1110" i="16"/>
  <c r="N1110" i="16" s="1"/>
  <c r="O1110" i="16"/>
  <c r="Q1110" i="16" s="1"/>
  <c r="I1110" i="16"/>
  <c r="K1110" i="16" s="1"/>
  <c r="L333" i="16"/>
  <c r="N333" i="16" s="1"/>
  <c r="O333" i="16"/>
  <c r="Q333" i="16" s="1"/>
  <c r="I333" i="16"/>
  <c r="K333" i="16" s="1"/>
  <c r="L1366" i="16"/>
  <c r="N1366" i="16" s="1"/>
  <c r="I1366" i="16"/>
  <c r="K1366" i="16" s="1"/>
  <c r="O1366" i="16"/>
  <c r="Q1366" i="16" s="1"/>
  <c r="L168" i="16"/>
  <c r="N168" i="16" s="1"/>
  <c r="O168" i="16"/>
  <c r="Q168" i="16" s="1"/>
  <c r="I168" i="16"/>
  <c r="K168" i="16" s="1"/>
  <c r="L628" i="16"/>
  <c r="N628" i="16" s="1"/>
  <c r="I628" i="16"/>
  <c r="K628" i="16" s="1"/>
  <c r="L323" i="16"/>
  <c r="N323" i="16" s="1"/>
  <c r="O323" i="16"/>
  <c r="Q323" i="16" s="1"/>
  <c r="I323" i="16"/>
  <c r="K323" i="16" s="1"/>
  <c r="L243" i="16"/>
  <c r="N243" i="16" s="1"/>
  <c r="I243" i="16"/>
  <c r="K243" i="16" s="1"/>
  <c r="L265" i="16"/>
  <c r="N265" i="16" s="1"/>
  <c r="O265" i="16"/>
  <c r="Q265" i="16" s="1"/>
  <c r="I265" i="16"/>
  <c r="K265" i="16" s="1"/>
  <c r="L624" i="16"/>
  <c r="N624" i="16" s="1"/>
  <c r="O624" i="16"/>
  <c r="Q624" i="16" s="1"/>
  <c r="I624" i="16"/>
  <c r="K624" i="16" s="1"/>
  <c r="L499" i="16"/>
  <c r="N499" i="16" s="1"/>
  <c r="O499" i="16"/>
  <c r="Q499" i="16" s="1"/>
  <c r="I499" i="16"/>
  <c r="K499" i="16" s="1"/>
  <c r="L159" i="16"/>
  <c r="N159" i="16" s="1"/>
  <c r="I159" i="16"/>
  <c r="K159" i="16" s="1"/>
  <c r="O159" i="16"/>
  <c r="Q159" i="16" s="1"/>
  <c r="L264" i="16"/>
  <c r="N264" i="16" s="1"/>
  <c r="O264" i="16"/>
  <c r="Q264" i="16" s="1"/>
  <c r="I264" i="16"/>
  <c r="K264" i="16" s="1"/>
  <c r="L1332" i="16"/>
  <c r="N1332" i="16" s="1"/>
  <c r="I1332" i="16"/>
  <c r="K1332" i="16" s="1"/>
  <c r="L427" i="16"/>
  <c r="N427" i="16" s="1"/>
  <c r="O427" i="16"/>
  <c r="Q427" i="16" s="1"/>
  <c r="I427" i="16"/>
  <c r="K427" i="16" s="1"/>
  <c r="L874" i="16"/>
  <c r="N874" i="16" s="1"/>
  <c r="I874" i="16"/>
  <c r="K874" i="16" s="1"/>
  <c r="L1220" i="16"/>
  <c r="N1220" i="16" s="1"/>
  <c r="O1220" i="16"/>
  <c r="Q1220" i="16" s="1"/>
  <c r="I1220" i="16"/>
  <c r="K1220" i="16" s="1"/>
  <c r="L897" i="16"/>
  <c r="N897" i="16" s="1"/>
  <c r="O897" i="16"/>
  <c r="Q897" i="16" s="1"/>
  <c r="I897" i="16"/>
  <c r="K897" i="16" s="1"/>
  <c r="L770" i="16"/>
  <c r="N770" i="16" s="1"/>
  <c r="O770" i="16"/>
  <c r="Q770" i="16" s="1"/>
  <c r="I770" i="16"/>
  <c r="K770" i="16" s="1"/>
  <c r="L635" i="16"/>
  <c r="N635" i="16" s="1"/>
  <c r="I635" i="16"/>
  <c r="K635" i="16" s="1"/>
  <c r="O635" i="16"/>
  <c r="Q635" i="16" s="1"/>
  <c r="L372" i="16"/>
  <c r="N372" i="16" s="1"/>
  <c r="O372" i="16"/>
  <c r="Q372" i="16" s="1"/>
  <c r="I372" i="16"/>
  <c r="K372" i="16" s="1"/>
  <c r="L1324" i="16"/>
  <c r="N1324" i="16" s="1"/>
  <c r="I1324" i="16"/>
  <c r="K1324" i="16" s="1"/>
  <c r="O1324" i="16"/>
  <c r="Q1324" i="16" s="1"/>
  <c r="L646" i="16"/>
  <c r="N646" i="16" s="1"/>
  <c r="O646" i="16"/>
  <c r="Q646" i="16" s="1"/>
  <c r="I646" i="16"/>
  <c r="K646" i="16" s="1"/>
  <c r="L1001" i="16"/>
  <c r="N1001" i="16" s="1"/>
  <c r="I1001" i="16"/>
  <c r="K1001" i="16" s="1"/>
  <c r="L779" i="16"/>
  <c r="N779" i="16" s="1"/>
  <c r="O779" i="16"/>
  <c r="Q779" i="16" s="1"/>
  <c r="I779" i="16"/>
  <c r="K779" i="16" s="1"/>
  <c r="L808" i="16"/>
  <c r="N808" i="16" s="1"/>
  <c r="O808" i="16"/>
  <c r="Q808" i="16" s="1"/>
  <c r="I808" i="16"/>
  <c r="K808" i="16" s="1"/>
  <c r="L43" i="16"/>
  <c r="N43" i="16" s="1"/>
  <c r="O43" i="16"/>
  <c r="Q43" i="16" s="1"/>
  <c r="I43" i="16"/>
  <c r="K43" i="16" s="1"/>
  <c r="L849" i="16"/>
  <c r="N849" i="16" s="1"/>
  <c r="I849" i="16"/>
  <c r="K849" i="16" s="1"/>
  <c r="O849" i="16"/>
  <c r="Q849" i="16" s="1"/>
  <c r="L728" i="16"/>
  <c r="N728" i="16" s="1"/>
  <c r="O728" i="16"/>
  <c r="Q728" i="16" s="1"/>
  <c r="I728" i="16"/>
  <c r="K728" i="16" s="1"/>
  <c r="L310" i="16"/>
  <c r="N310" i="16" s="1"/>
  <c r="I310" i="16"/>
  <c r="K310" i="16" s="1"/>
  <c r="O310" i="16"/>
  <c r="Q310" i="16" s="1"/>
  <c r="O1223" i="16"/>
  <c r="Q1223" i="16" s="1"/>
  <c r="L1223" i="16"/>
  <c r="N1223" i="16" s="1"/>
  <c r="I1223" i="16"/>
  <c r="K1223" i="16" s="1"/>
  <c r="L209" i="16"/>
  <c r="N209" i="16" s="1"/>
  <c r="O209" i="16"/>
  <c r="Q209" i="16" s="1"/>
  <c r="I209" i="16"/>
  <c r="K209" i="16" s="1"/>
  <c r="L1304" i="16"/>
  <c r="N1304" i="16" s="1"/>
  <c r="O1304" i="16"/>
  <c r="Q1304" i="16" s="1"/>
  <c r="I1304" i="16"/>
  <c r="K1304" i="16" s="1"/>
  <c r="L219" i="16"/>
  <c r="N219" i="16" s="1"/>
  <c r="O219" i="16"/>
  <c r="Q219" i="16" s="1"/>
  <c r="I219" i="16"/>
  <c r="K219" i="16" s="1"/>
  <c r="L1335" i="16"/>
  <c r="N1335" i="16" s="1"/>
  <c r="I1335" i="16"/>
  <c r="K1335" i="16" s="1"/>
  <c r="O1335" i="16"/>
  <c r="Q1335" i="16" s="1"/>
  <c r="L420" i="16"/>
  <c r="N420" i="16" s="1"/>
  <c r="O420" i="16"/>
  <c r="Q420" i="16" s="1"/>
  <c r="I420" i="16"/>
  <c r="K420" i="16" s="1"/>
  <c r="L251" i="16"/>
  <c r="N251" i="16" s="1"/>
  <c r="I251" i="16"/>
  <c r="K251" i="16" s="1"/>
  <c r="O251" i="16"/>
  <c r="Q251" i="16" s="1"/>
  <c r="L612" i="16"/>
  <c r="N612" i="16" s="1"/>
  <c r="O612" i="16"/>
  <c r="Q612" i="16" s="1"/>
  <c r="I612" i="16"/>
  <c r="K612" i="16" s="1"/>
  <c r="L522" i="16"/>
  <c r="N522" i="16" s="1"/>
  <c r="I522" i="16"/>
  <c r="K522" i="16" s="1"/>
  <c r="L100" i="16"/>
  <c r="N100" i="16" s="1"/>
  <c r="O100" i="16"/>
  <c r="Q100" i="16" s="1"/>
  <c r="I100" i="16"/>
  <c r="K100" i="16" s="1"/>
  <c r="L776" i="16"/>
  <c r="N776" i="16" s="1"/>
  <c r="O776" i="16"/>
  <c r="Q776" i="16" s="1"/>
  <c r="I776" i="16"/>
  <c r="K776" i="16" s="1"/>
  <c r="L678" i="16"/>
  <c r="N678" i="16" s="1"/>
  <c r="O678" i="16"/>
  <c r="Q678" i="16" s="1"/>
  <c r="I678" i="16"/>
  <c r="K678" i="16" s="1"/>
  <c r="L1230" i="16"/>
  <c r="N1230" i="16" s="1"/>
  <c r="I1230" i="16"/>
  <c r="K1230" i="16" s="1"/>
  <c r="O1230" i="16"/>
  <c r="Q1230" i="16" s="1"/>
  <c r="L260" i="16"/>
  <c r="N260" i="16" s="1"/>
  <c r="O260" i="16"/>
  <c r="Q260" i="16" s="1"/>
  <c r="I260" i="16"/>
  <c r="K260" i="16" s="1"/>
  <c r="L358" i="16"/>
  <c r="N358" i="16" s="1"/>
  <c r="I358" i="16"/>
  <c r="K358" i="16" s="1"/>
  <c r="O358" i="16"/>
  <c r="Q358" i="16" s="1"/>
  <c r="L895" i="16"/>
  <c r="N895" i="16" s="1"/>
  <c r="O895" i="16"/>
  <c r="Q895" i="16" s="1"/>
  <c r="I895" i="16"/>
  <c r="K895" i="16" s="1"/>
  <c r="L340" i="16"/>
  <c r="N340" i="16" s="1"/>
  <c r="I340" i="16"/>
  <c r="K340" i="16" s="1"/>
  <c r="L1358" i="16"/>
  <c r="N1358" i="16" s="1"/>
  <c r="O1358" i="16"/>
  <c r="Q1358" i="16" s="1"/>
  <c r="I1358" i="16"/>
  <c r="K1358" i="16" s="1"/>
  <c r="L548" i="16"/>
  <c r="N548" i="16" s="1"/>
  <c r="O548" i="16"/>
  <c r="Q548" i="16" s="1"/>
  <c r="I548" i="16"/>
  <c r="K548" i="16" s="1"/>
  <c r="L688" i="16"/>
  <c r="N688" i="16" s="1"/>
  <c r="O688" i="16"/>
  <c r="Q688" i="16" s="1"/>
  <c r="I688" i="16"/>
  <c r="K688" i="16" s="1"/>
  <c r="L1063" i="16"/>
  <c r="N1063" i="16" s="1"/>
  <c r="I1063" i="16"/>
  <c r="K1063" i="16" s="1"/>
  <c r="O1063" i="16"/>
  <c r="Q1063" i="16" s="1"/>
  <c r="L303" i="16"/>
  <c r="N303" i="16" s="1"/>
  <c r="O303" i="16"/>
  <c r="Q303" i="16" s="1"/>
  <c r="I303" i="16"/>
  <c r="K303" i="16" s="1"/>
  <c r="L1382" i="16"/>
  <c r="N1382" i="16" s="1"/>
  <c r="I1382" i="16"/>
  <c r="K1382" i="16" s="1"/>
  <c r="O1382" i="16"/>
  <c r="Q1382" i="16" s="1"/>
  <c r="L535" i="16"/>
  <c r="N535" i="16" s="1"/>
  <c r="O535" i="16"/>
  <c r="Q535" i="16" s="1"/>
  <c r="I535" i="16"/>
  <c r="K535" i="16" s="1"/>
  <c r="L797" i="16"/>
  <c r="N797" i="16" s="1"/>
  <c r="I797" i="16"/>
  <c r="K797" i="16" s="1"/>
  <c r="L1130" i="16"/>
  <c r="N1130" i="16" s="1"/>
  <c r="O1130" i="16"/>
  <c r="Q1130" i="16" s="1"/>
  <c r="I1130" i="16"/>
  <c r="K1130" i="16" s="1"/>
  <c r="L232" i="16"/>
  <c r="N232" i="16" s="1"/>
  <c r="O232" i="16"/>
  <c r="Q232" i="16" s="1"/>
  <c r="I232" i="16"/>
  <c r="K232" i="16" s="1"/>
  <c r="L881" i="16"/>
  <c r="N881" i="16" s="1"/>
  <c r="O881" i="16"/>
  <c r="Q881" i="16" s="1"/>
  <c r="I881" i="16"/>
  <c r="K881" i="16" s="1"/>
  <c r="L1069" i="16"/>
  <c r="N1069" i="16" s="1"/>
  <c r="I1069" i="16"/>
  <c r="K1069" i="16" s="1"/>
  <c r="O1069" i="16"/>
  <c r="Q1069" i="16" s="1"/>
  <c r="L141" i="16"/>
  <c r="N141" i="16" s="1"/>
  <c r="O141" i="16"/>
  <c r="Q141" i="16" s="1"/>
  <c r="I141" i="16"/>
  <c r="K141" i="16" s="1"/>
  <c r="L188" i="16"/>
  <c r="N188" i="16" s="1"/>
  <c r="I188" i="16"/>
  <c r="K188" i="16" s="1"/>
  <c r="O188" i="16"/>
  <c r="Q188" i="16" s="1"/>
  <c r="L809" i="16"/>
  <c r="N809" i="16" s="1"/>
  <c r="O809" i="16"/>
  <c r="Q809" i="16" s="1"/>
  <c r="I809" i="16"/>
  <c r="K809" i="16" s="1"/>
  <c r="L369" i="16"/>
  <c r="N369" i="16" s="1"/>
  <c r="I369" i="16"/>
  <c r="K369" i="16" s="1"/>
  <c r="L1307" i="16"/>
  <c r="N1307" i="16" s="1"/>
  <c r="O1307" i="16"/>
  <c r="Q1307" i="16" s="1"/>
  <c r="I1307" i="16"/>
  <c r="K1307" i="16" s="1"/>
  <c r="L32" i="16"/>
  <c r="N32" i="16" s="1"/>
  <c r="O32" i="16"/>
  <c r="Q32" i="16" s="1"/>
  <c r="I32" i="16"/>
  <c r="K32" i="16" s="1"/>
  <c r="L660" i="16"/>
  <c r="N660" i="16" s="1"/>
  <c r="O660" i="16"/>
  <c r="Q660" i="16" s="1"/>
  <c r="I660" i="16"/>
  <c r="K660" i="16" s="1"/>
  <c r="L1145" i="16"/>
  <c r="N1145" i="16" s="1"/>
  <c r="I1145" i="16"/>
  <c r="K1145" i="16" s="1"/>
  <c r="O1145" i="16"/>
  <c r="Q1145" i="16" s="1"/>
  <c r="L1148" i="16"/>
  <c r="N1148" i="16" s="1"/>
  <c r="O1148" i="16"/>
  <c r="Q1148" i="16" s="1"/>
  <c r="I1148" i="16"/>
  <c r="K1148" i="16" s="1"/>
  <c r="L1209" i="16"/>
  <c r="N1209" i="16" s="1"/>
  <c r="I1209" i="16"/>
  <c r="K1209" i="16" s="1"/>
  <c r="O1209" i="16"/>
  <c r="Q1209" i="16" s="1"/>
  <c r="L484" i="16"/>
  <c r="N484" i="16" s="1"/>
  <c r="O484" i="16"/>
  <c r="Q484" i="16" s="1"/>
  <c r="I484" i="16"/>
  <c r="K484" i="16" s="1"/>
  <c r="L1094" i="16"/>
  <c r="N1094" i="16" s="1"/>
  <c r="I1094" i="16"/>
  <c r="K1094" i="16" s="1"/>
  <c r="L1004" i="16"/>
  <c r="N1004" i="16" s="1"/>
  <c r="O1004" i="16"/>
  <c r="Q1004" i="16" s="1"/>
  <c r="I1004" i="16"/>
  <c r="K1004" i="16" s="1"/>
  <c r="L410" i="16"/>
  <c r="N410" i="16" s="1"/>
  <c r="O410" i="16"/>
  <c r="Q410" i="16" s="1"/>
  <c r="I410" i="16"/>
  <c r="K410" i="16" s="1"/>
  <c r="L1224" i="16"/>
  <c r="N1224" i="16" s="1"/>
  <c r="O1224" i="16"/>
  <c r="Q1224" i="16" s="1"/>
  <c r="I1224" i="16"/>
  <c r="K1224" i="16" s="1"/>
  <c r="L192" i="16"/>
  <c r="N192" i="16" s="1"/>
  <c r="I192" i="16"/>
  <c r="K192" i="16" s="1"/>
  <c r="O192" i="16"/>
  <c r="Q192" i="16" s="1"/>
  <c r="L735" i="16"/>
  <c r="N735" i="16" s="1"/>
  <c r="O735" i="16"/>
  <c r="Q735" i="16" s="1"/>
  <c r="I735" i="16"/>
  <c r="K735" i="16" s="1"/>
  <c r="L552" i="16"/>
  <c r="N552" i="16" s="1"/>
  <c r="I552" i="16"/>
  <c r="K552" i="16" s="1"/>
  <c r="O552" i="16"/>
  <c r="Q552" i="16" s="1"/>
  <c r="L64" i="16"/>
  <c r="N64" i="16" s="1"/>
  <c r="O64" i="16"/>
  <c r="Q64" i="16" s="1"/>
  <c r="I64" i="16"/>
  <c r="K64" i="16" s="1"/>
  <c r="L900" i="16"/>
  <c r="N900" i="16" s="1"/>
  <c r="I900" i="16"/>
  <c r="K900" i="16" s="1"/>
  <c r="L1264" i="16"/>
  <c r="N1264" i="16" s="1"/>
  <c r="O1264" i="16"/>
  <c r="Q1264" i="16" s="1"/>
  <c r="I1264" i="16"/>
  <c r="K1264" i="16" s="1"/>
  <c r="L1375" i="16"/>
  <c r="N1375" i="16" s="1"/>
  <c r="O1375" i="16"/>
  <c r="Q1375" i="16" s="1"/>
  <c r="I1375" i="16"/>
  <c r="K1375" i="16" s="1"/>
  <c r="L245" i="16"/>
  <c r="N245" i="16" s="1"/>
  <c r="O245" i="16"/>
  <c r="Q245" i="16" s="1"/>
  <c r="I245" i="16"/>
  <c r="K245" i="16" s="1"/>
  <c r="N217" i="16"/>
  <c r="K217" i="16"/>
  <c r="Q217" i="16"/>
  <c r="L181" i="16"/>
  <c r="N181" i="16" s="1"/>
  <c r="O181" i="16"/>
  <c r="Q181" i="16" s="1"/>
  <c r="I181" i="16"/>
  <c r="K181" i="16" s="1"/>
  <c r="L384" i="16"/>
  <c r="N384" i="16" s="1"/>
  <c r="I384" i="16"/>
  <c r="K384" i="16" s="1"/>
  <c r="O384" i="16"/>
  <c r="Q384" i="16" s="1"/>
  <c r="L1175" i="16"/>
  <c r="N1175" i="16" s="1"/>
  <c r="O1175" i="16"/>
  <c r="Q1175" i="16" s="1"/>
  <c r="I1175" i="16"/>
  <c r="K1175" i="16" s="1"/>
  <c r="L432" i="16"/>
  <c r="N432" i="16" s="1"/>
  <c r="I432" i="16"/>
  <c r="K432" i="16" s="1"/>
  <c r="L250" i="16"/>
  <c r="N250" i="16" s="1"/>
  <c r="O250" i="16"/>
  <c r="Q250" i="16" s="1"/>
  <c r="I250" i="16"/>
  <c r="K250" i="16" s="1"/>
  <c r="L129" i="16"/>
  <c r="N129" i="16" s="1"/>
  <c r="O129" i="16"/>
  <c r="Q129" i="16" s="1"/>
  <c r="I129" i="16"/>
  <c r="K129" i="16" s="1"/>
  <c r="L1025" i="16"/>
  <c r="N1025" i="16" s="1"/>
  <c r="O1025" i="16"/>
  <c r="Q1025" i="16" s="1"/>
  <c r="I1025" i="16"/>
  <c r="K1025" i="16" s="1"/>
  <c r="L440" i="16"/>
  <c r="N440" i="16" s="1"/>
  <c r="I440" i="16"/>
  <c r="K440" i="16" s="1"/>
  <c r="O440" i="16"/>
  <c r="Q440" i="16" s="1"/>
  <c r="L332" i="16"/>
  <c r="N332" i="16" s="1"/>
  <c r="O332" i="16"/>
  <c r="Q332" i="16" s="1"/>
  <c r="I332" i="16"/>
  <c r="K332" i="16" s="1"/>
  <c r="L58" i="16"/>
  <c r="N58" i="16" s="1"/>
  <c r="I58" i="16"/>
  <c r="K58" i="16" s="1"/>
  <c r="O58" i="16"/>
  <c r="Q58" i="16" s="1"/>
  <c r="L453" i="16"/>
  <c r="N453" i="16" s="1"/>
  <c r="O453" i="16"/>
  <c r="Q453" i="16" s="1"/>
  <c r="I453" i="16"/>
  <c r="K453" i="16" s="1"/>
  <c r="I538" i="16"/>
  <c r="K538" i="16" s="1"/>
  <c r="I45" i="16"/>
  <c r="K45" i="16" s="1"/>
  <c r="I454" i="16"/>
  <c r="K454" i="16" s="1"/>
  <c r="I1236" i="16"/>
  <c r="K1236" i="16" s="1"/>
  <c r="I748" i="16"/>
  <c r="K748" i="16" s="1"/>
  <c r="I697" i="16"/>
  <c r="K697" i="16" s="1"/>
  <c r="I975" i="16"/>
  <c r="K975" i="16" s="1"/>
  <c r="I256" i="16"/>
  <c r="K256" i="16" s="1"/>
  <c r="I745" i="16"/>
  <c r="K745" i="16" s="1"/>
  <c r="I1054" i="16"/>
  <c r="K1054" i="16" s="1"/>
  <c r="I1127" i="16"/>
  <c r="K1127" i="16" s="1"/>
  <c r="I106" i="16"/>
  <c r="K106" i="16" s="1"/>
  <c r="I411" i="16"/>
  <c r="K411" i="16" s="1"/>
  <c r="I134" i="16"/>
  <c r="K134" i="16" s="1"/>
  <c r="I689" i="16"/>
  <c r="K689" i="16" s="1"/>
  <c r="I681" i="16"/>
  <c r="K681" i="16" s="1"/>
  <c r="I160" i="16"/>
  <c r="K160" i="16" s="1"/>
  <c r="I1268" i="16"/>
  <c r="K1268" i="16" s="1"/>
  <c r="I987" i="16"/>
  <c r="K987" i="16" s="1"/>
  <c r="I478" i="16"/>
  <c r="K478" i="16" s="1"/>
  <c r="I971" i="16"/>
  <c r="K971" i="16" s="1"/>
  <c r="I988" i="16"/>
  <c r="K988" i="16" s="1"/>
  <c r="I266" i="16"/>
  <c r="K266" i="16" s="1"/>
  <c r="I68" i="16"/>
  <c r="K68" i="16" s="1"/>
  <c r="I1213" i="16"/>
  <c r="K1213" i="16" s="1"/>
  <c r="I41" i="16"/>
  <c r="K41" i="16" s="1"/>
  <c r="I1093" i="16"/>
  <c r="K1093" i="16" s="1"/>
  <c r="I301" i="16"/>
  <c r="K301" i="16" s="1"/>
  <c r="I1378" i="16"/>
  <c r="K1378" i="16" s="1"/>
  <c r="I744" i="16"/>
  <c r="K744" i="16" s="1"/>
  <c r="I584" i="16"/>
  <c r="K584" i="16" s="1"/>
  <c r="I679" i="16"/>
  <c r="K679" i="16" s="1"/>
  <c r="I1329" i="16"/>
  <c r="K1329" i="16" s="1"/>
  <c r="I125" i="16"/>
  <c r="K125" i="16" s="1"/>
  <c r="I1146" i="16"/>
  <c r="K1146" i="16" s="1"/>
  <c r="I1002" i="16"/>
  <c r="K1002" i="16" s="1"/>
  <c r="I1096" i="16"/>
  <c r="K1096" i="16" s="1"/>
  <c r="I783" i="16"/>
  <c r="K783" i="16" s="1"/>
  <c r="I950" i="16"/>
  <c r="K950" i="16" s="1"/>
  <c r="I872" i="16"/>
  <c r="K872" i="16" s="1"/>
  <c r="I1210" i="16"/>
  <c r="K1210" i="16" s="1"/>
  <c r="I148" i="16"/>
  <c r="K148" i="16" s="1"/>
  <c r="I589" i="16"/>
  <c r="K589" i="16" s="1"/>
  <c r="I726" i="16"/>
  <c r="K726" i="16" s="1"/>
  <c r="I944" i="16"/>
  <c r="K944" i="16" s="1"/>
  <c r="I362" i="16"/>
  <c r="K362" i="16" s="1"/>
  <c r="I1330" i="16"/>
  <c r="K1330" i="16" s="1"/>
  <c r="I669" i="16"/>
  <c r="K669" i="16" s="1"/>
  <c r="I532" i="16"/>
  <c r="K532" i="16" s="1"/>
  <c r="I1249" i="16"/>
  <c r="K1249" i="16" s="1"/>
  <c r="I1007" i="16"/>
  <c r="K1007" i="16" s="1"/>
  <c r="I1361" i="16"/>
  <c r="K1361" i="16" s="1"/>
  <c r="I838" i="16"/>
  <c r="K838" i="16" s="1"/>
  <c r="I191" i="16"/>
  <c r="K191" i="16" s="1"/>
  <c r="I464" i="16"/>
  <c r="K464" i="16" s="1"/>
  <c r="I1231" i="16"/>
  <c r="K1231" i="16" s="1"/>
  <c r="I1105" i="16"/>
  <c r="K1105" i="16" s="1"/>
  <c r="I1371" i="16"/>
  <c r="K1371" i="16" s="1"/>
  <c r="I556" i="16"/>
  <c r="K556" i="16" s="1"/>
  <c r="I82" i="16"/>
  <c r="K82" i="16" s="1"/>
  <c r="I1321" i="16"/>
  <c r="K1321" i="16" s="1"/>
  <c r="I634" i="16"/>
  <c r="K634" i="16" s="1"/>
  <c r="I107" i="16"/>
  <c r="K107" i="16" s="1"/>
  <c r="I694" i="16"/>
  <c r="K694" i="16" s="1"/>
  <c r="I641" i="16"/>
  <c r="K641" i="16" s="1"/>
  <c r="I231" i="16"/>
  <c r="K231" i="16" s="1"/>
  <c r="I1308" i="16"/>
  <c r="K1308" i="16" s="1"/>
  <c r="I529" i="16"/>
  <c r="K529" i="16" s="1"/>
  <c r="I773" i="16"/>
  <c r="K773" i="16" s="1"/>
  <c r="I662" i="16"/>
  <c r="K662" i="16" s="1"/>
  <c r="I182" i="16"/>
  <c r="K182" i="16" s="1"/>
  <c r="I1099" i="16"/>
  <c r="K1099" i="16" s="1"/>
  <c r="I376" i="16"/>
  <c r="K376" i="16" s="1"/>
  <c r="I316" i="16"/>
  <c r="K316" i="16" s="1"/>
  <c r="I204" i="16"/>
  <c r="K204" i="16" s="1"/>
  <c r="I164" i="16"/>
  <c r="K164" i="16" s="1"/>
  <c r="I383" i="16"/>
  <c r="K383" i="16" s="1"/>
  <c r="I984" i="16"/>
  <c r="K984" i="16" s="1"/>
  <c r="I1010" i="16"/>
  <c r="K1010" i="16" s="1"/>
  <c r="I958" i="16"/>
  <c r="K958" i="16" s="1"/>
  <c r="I682" i="16"/>
  <c r="K682" i="16" s="1"/>
  <c r="I334" i="16"/>
  <c r="K334" i="16" s="1"/>
  <c r="I878" i="16"/>
  <c r="K878" i="16" s="1"/>
  <c r="I1265" i="16"/>
  <c r="K1265" i="16" s="1"/>
  <c r="I653" i="16"/>
  <c r="K653" i="16" s="1"/>
  <c r="I1000" i="16"/>
  <c r="K1000" i="16" s="1"/>
  <c r="I485" i="16"/>
  <c r="K485" i="16" s="1"/>
  <c r="I702" i="16"/>
  <c r="K702" i="16" s="1"/>
  <c r="I88" i="16"/>
  <c r="K88" i="16" s="1"/>
  <c r="I643" i="16"/>
  <c r="K643" i="16" s="1"/>
  <c r="I1311" i="16"/>
  <c r="K1311" i="16" s="1"/>
  <c r="I1337" i="16"/>
  <c r="K1337" i="16" s="1"/>
  <c r="I703" i="16"/>
  <c r="K703" i="16" s="1"/>
  <c r="I1067" i="16"/>
  <c r="K1067" i="16" s="1"/>
  <c r="I1154" i="16"/>
  <c r="K1154" i="16" s="1"/>
  <c r="I1372" i="16"/>
  <c r="K1372" i="16" s="1"/>
  <c r="I364" i="16"/>
  <c r="K364" i="16" s="1"/>
  <c r="I1309" i="16"/>
  <c r="K1309" i="16" s="1"/>
  <c r="I595" i="16"/>
  <c r="K595" i="16" s="1"/>
  <c r="O1244" i="16"/>
  <c r="Q1244" i="16" s="1"/>
  <c r="O549" i="16"/>
  <c r="Q549" i="16" s="1"/>
  <c r="O393" i="16"/>
  <c r="Q393" i="16" s="1"/>
  <c r="O661" i="16"/>
  <c r="Q661" i="16" s="1"/>
  <c r="O1256" i="16"/>
  <c r="Q1256" i="16" s="1"/>
  <c r="O235" i="16"/>
  <c r="Q235" i="16" s="1"/>
  <c r="O298" i="16"/>
  <c r="Q298" i="16" s="1"/>
  <c r="O1351" i="16"/>
  <c r="Q1351" i="16" s="1"/>
  <c r="O1242" i="16"/>
  <c r="Q1242" i="16" s="1"/>
  <c r="O179" i="16"/>
  <c r="Q179" i="16" s="1"/>
  <c r="O337" i="16"/>
  <c r="Q337" i="16" s="1"/>
  <c r="O983" i="16"/>
  <c r="Q983" i="16" s="1"/>
  <c r="O1238" i="16"/>
  <c r="Q1238" i="16" s="1"/>
  <c r="O24" i="16"/>
  <c r="Q24" i="16" s="1"/>
  <c r="O835" i="16"/>
  <c r="Q835" i="16" s="1"/>
  <c r="O952" i="16"/>
  <c r="Q952" i="16" s="1"/>
  <c r="O424" i="16"/>
  <c r="Q424" i="16" s="1"/>
  <c r="O239" i="16"/>
  <c r="Q239" i="16" s="1"/>
  <c r="O454" i="16"/>
  <c r="Q454" i="16" s="1"/>
  <c r="O815" i="16"/>
  <c r="Q815" i="16" s="1"/>
  <c r="O710" i="16"/>
  <c r="Q710" i="16" s="1"/>
  <c r="O73" i="16"/>
  <c r="Q73" i="16" s="1"/>
  <c r="O796" i="16"/>
  <c r="Q796" i="16" s="1"/>
  <c r="O106" i="16"/>
  <c r="Q106" i="16" s="1"/>
  <c r="O1271" i="16"/>
  <c r="Q1271" i="16" s="1"/>
  <c r="O405" i="16"/>
  <c r="Q405" i="16" s="1"/>
  <c r="O989" i="16"/>
  <c r="Q989" i="16" s="1"/>
  <c r="O987" i="16"/>
  <c r="Q987" i="16" s="1"/>
  <c r="O409" i="16"/>
  <c r="Q409" i="16" s="1"/>
  <c r="O284" i="16"/>
  <c r="Q284" i="16" s="1"/>
  <c r="O1217" i="16"/>
  <c r="Q1217" i="16" s="1"/>
  <c r="O560" i="16"/>
  <c r="Q560" i="16" s="1"/>
  <c r="O301" i="16"/>
  <c r="Q301" i="16" s="1"/>
  <c r="O991" i="16"/>
  <c r="Q991" i="16" s="1"/>
  <c r="O1051" i="16"/>
  <c r="Q1051" i="16" s="1"/>
  <c r="O1211" i="16"/>
  <c r="Q1211" i="16" s="1"/>
  <c r="O1146" i="16"/>
  <c r="Q1146" i="16" s="1"/>
  <c r="O147" i="16"/>
  <c r="Q147" i="16" s="1"/>
  <c r="O1059" i="16"/>
  <c r="Q1059" i="16" s="1"/>
  <c r="O879" i="16"/>
  <c r="Q879" i="16" s="1"/>
  <c r="O812" i="16"/>
  <c r="Q812" i="16" s="1"/>
  <c r="O156" i="16"/>
  <c r="Q156" i="16" s="1"/>
  <c r="O238" i="16"/>
  <c r="Q238" i="16" s="1"/>
  <c r="O524" i="16"/>
  <c r="Q524" i="16" s="1"/>
  <c r="O1362" i="16"/>
  <c r="Q1362" i="16" s="1"/>
  <c r="O1343" i="16"/>
  <c r="Q1343" i="16" s="1"/>
  <c r="O1332" i="16"/>
  <c r="Q1332" i="16" s="1"/>
  <c r="O1001" i="16"/>
  <c r="Q1001" i="16" s="1"/>
  <c r="O814" i="16"/>
  <c r="Q814" i="16" s="1"/>
  <c r="O588" i="16"/>
  <c r="Q588" i="16" s="1"/>
  <c r="O797" i="16"/>
  <c r="Q797" i="16" s="1"/>
  <c r="O33" i="16"/>
  <c r="Q33" i="16" s="1"/>
  <c r="O1317" i="16"/>
  <c r="Q1317" i="16" s="1"/>
  <c r="O432" i="16"/>
  <c r="Q432" i="16" s="1"/>
  <c r="L521" i="16"/>
  <c r="N521" i="16" s="1"/>
  <c r="Q12" i="25"/>
  <c r="R12" i="25"/>
  <c r="I4" i="33"/>
  <c r="A963" i="34"/>
  <c r="B963" i="34"/>
  <c r="A964" i="34"/>
  <c r="B964" i="34"/>
  <c r="A965" i="34"/>
  <c r="B965" i="34"/>
  <c r="A966" i="34"/>
  <c r="B966" i="34"/>
  <c r="A967" i="34"/>
  <c r="B967" i="34"/>
  <c r="A968" i="34"/>
  <c r="B968" i="34"/>
  <c r="A969" i="34"/>
  <c r="B969" i="34"/>
  <c r="A970" i="34"/>
  <c r="B970" i="34"/>
  <c r="A971" i="34"/>
  <c r="B971" i="34"/>
  <c r="A972" i="34"/>
  <c r="B972" i="34"/>
  <c r="A973" i="34"/>
  <c r="B973" i="34"/>
  <c r="A974" i="34"/>
  <c r="B974" i="34"/>
  <c r="A975" i="34"/>
  <c r="B975" i="34"/>
  <c r="A976" i="34"/>
  <c r="B976" i="34"/>
  <c r="A977" i="34"/>
  <c r="B977" i="34"/>
  <c r="A978" i="34"/>
  <c r="B978" i="34"/>
  <c r="A979" i="34"/>
  <c r="B979" i="34"/>
  <c r="A980" i="34"/>
  <c r="B980" i="34"/>
  <c r="A981" i="34"/>
  <c r="B981" i="34"/>
  <c r="A982" i="34"/>
  <c r="B982" i="34"/>
  <c r="A983" i="34"/>
  <c r="B983" i="34"/>
  <c r="Q12" i="29"/>
  <c r="H1210" i="16" l="1"/>
  <c r="K2" i="34"/>
  <c r="J2" i="34"/>
  <c r="I5" i="33"/>
  <c r="J5" i="33"/>
  <c r="K5" i="33"/>
  <c r="K3" i="33"/>
  <c r="I3" i="33"/>
  <c r="J3" i="33"/>
  <c r="J6" i="33"/>
  <c r="K6" i="33"/>
  <c r="I6" i="33"/>
  <c r="J4" i="33"/>
  <c r="K4" i="33"/>
  <c r="P12" i="29"/>
  <c r="J17" i="14" l="1"/>
  <c r="L17" i="14" s="1"/>
  <c r="J16" i="14"/>
  <c r="L16" i="14" s="1"/>
  <c r="J21" i="14"/>
  <c r="L21" i="14" s="1"/>
  <c r="J19" i="14"/>
  <c r="L19" i="14" s="1"/>
  <c r="J20" i="14"/>
  <c r="L20" i="14" s="1"/>
  <c r="J18" i="14"/>
  <c r="L18" i="14" s="1"/>
  <c r="J24" i="14"/>
  <c r="L24" i="14" s="1"/>
  <c r="J22" i="14"/>
  <c r="L22" i="14" s="1"/>
  <c r="J28" i="14"/>
  <c r="L28" i="14" s="1"/>
  <c r="J26" i="14"/>
  <c r="L26" i="14" s="1"/>
  <c r="J23" i="14"/>
  <c r="L23" i="14" s="1"/>
  <c r="J27" i="14"/>
  <c r="L27" i="14" s="1"/>
  <c r="J30" i="14"/>
  <c r="L30" i="14" s="1"/>
  <c r="J29" i="14"/>
  <c r="L29" i="14" s="1"/>
  <c r="J31" i="14"/>
  <c r="L31" i="14" s="1"/>
  <c r="J33" i="14"/>
  <c r="L33" i="14" s="1"/>
  <c r="J32" i="14"/>
  <c r="L32" i="14" s="1"/>
  <c r="G17" i="14"/>
  <c r="I17" i="14" s="1"/>
  <c r="G16" i="14"/>
  <c r="I16" i="14" s="1"/>
  <c r="G21" i="14"/>
  <c r="I21" i="14" s="1"/>
  <c r="G19" i="14"/>
  <c r="I19" i="14" s="1"/>
  <c r="G20" i="14"/>
  <c r="I20" i="14" s="1"/>
  <c r="G18" i="14"/>
  <c r="I18" i="14" s="1"/>
  <c r="G24" i="14"/>
  <c r="I24" i="14" s="1"/>
  <c r="G22" i="14"/>
  <c r="I22" i="14" s="1"/>
  <c r="G28" i="14"/>
  <c r="I28" i="14" s="1"/>
  <c r="G26" i="14"/>
  <c r="I26" i="14" s="1"/>
  <c r="G23" i="14"/>
  <c r="I23" i="14" s="1"/>
  <c r="G27" i="14"/>
  <c r="I27" i="14" s="1"/>
  <c r="G30" i="14"/>
  <c r="I30" i="14" s="1"/>
  <c r="G29" i="14"/>
  <c r="I29" i="14" s="1"/>
  <c r="G31" i="14"/>
  <c r="I31" i="14" s="1"/>
  <c r="G33" i="14"/>
  <c r="I33" i="14" s="1"/>
  <c r="G32" i="14"/>
  <c r="I32" i="14" s="1"/>
  <c r="D17" i="14"/>
  <c r="F17" i="14" s="1"/>
  <c r="D16" i="14"/>
  <c r="F16" i="14" s="1"/>
  <c r="D21" i="14"/>
  <c r="F21" i="14" s="1"/>
  <c r="D19" i="14"/>
  <c r="F19" i="14" s="1"/>
  <c r="D20" i="14"/>
  <c r="F20" i="14" s="1"/>
  <c r="D18" i="14"/>
  <c r="F18" i="14" s="1"/>
  <c r="D24" i="14"/>
  <c r="F24" i="14" s="1"/>
  <c r="D22" i="14"/>
  <c r="F22" i="14" s="1"/>
  <c r="D28" i="14"/>
  <c r="F28" i="14" s="1"/>
  <c r="D26" i="14"/>
  <c r="F26" i="14" s="1"/>
  <c r="D23" i="14"/>
  <c r="F23" i="14" s="1"/>
  <c r="D27" i="14"/>
  <c r="F27" i="14" s="1"/>
  <c r="D30" i="14"/>
  <c r="F30" i="14" s="1"/>
  <c r="D29" i="14"/>
  <c r="F29" i="14" s="1"/>
  <c r="D31" i="14"/>
  <c r="F31" i="14" s="1"/>
  <c r="D33" i="14"/>
  <c r="F33" i="14" s="1"/>
  <c r="D32" i="14"/>
  <c r="F32" i="14" s="1"/>
  <c r="K10" i="16" l="1"/>
  <c r="K11" i="16"/>
  <c r="N10" i="16"/>
  <c r="N11" i="16"/>
  <c r="F10" i="15"/>
  <c r="F11" i="15"/>
  <c r="I10" i="15"/>
  <c r="I11" i="15"/>
  <c r="Q10" i="16"/>
  <c r="L10" i="15"/>
  <c r="Q13" i="29"/>
  <c r="Q16" i="29" s="1"/>
  <c r="D6" i="29"/>
  <c r="H10" i="16" l="1"/>
  <c r="C10" i="15"/>
  <c r="P13" i="29"/>
  <c r="P16" i="29" s="1"/>
  <c r="H832" i="16"/>
  <c r="R832" i="16" s="1"/>
  <c r="H1239" i="16"/>
  <c r="R1239" i="16" s="1"/>
  <c r="H974" i="16"/>
  <c r="H1335" i="16"/>
  <c r="S1335" i="16" s="1"/>
  <c r="H1334" i="16"/>
  <c r="P1334" i="16" s="1"/>
  <c r="H698" i="16"/>
  <c r="R698" i="16" s="1"/>
  <c r="H1007" i="16"/>
  <c r="S1007" i="16" s="1"/>
  <c r="H379" i="16"/>
  <c r="R379" i="16" s="1"/>
  <c r="H992" i="16"/>
  <c r="P992" i="16" s="1"/>
  <c r="H237" i="16"/>
  <c r="J237" i="16" s="1"/>
  <c r="H1124" i="16"/>
  <c r="H147" i="16"/>
  <c r="S147" i="16" s="1"/>
  <c r="H1056" i="16"/>
  <c r="S1056" i="16" s="1"/>
  <c r="H152" i="16"/>
  <c r="R152" i="16" s="1"/>
  <c r="H1155" i="16"/>
  <c r="J1155" i="16" s="1"/>
  <c r="H852" i="16"/>
  <c r="P852" i="16" s="1"/>
  <c r="H579" i="16"/>
  <c r="S579" i="16" s="1"/>
  <c r="H1223" i="16"/>
  <c r="S1223" i="16" s="1"/>
  <c r="H100" i="16"/>
  <c r="H569" i="16"/>
  <c r="R569" i="16" s="1"/>
  <c r="H614" i="16"/>
  <c r="P614" i="16" s="1"/>
  <c r="H1225" i="16"/>
  <c r="R1225" i="16" s="1"/>
  <c r="H695" i="16"/>
  <c r="P695" i="16" s="1"/>
  <c r="H362" i="16"/>
  <c r="R362" i="16" s="1"/>
  <c r="H851" i="16"/>
  <c r="J851" i="16" s="1"/>
  <c r="H168" i="16"/>
  <c r="P168" i="16" s="1"/>
  <c r="H182" i="16"/>
  <c r="R182" i="16" s="1"/>
  <c r="H1336" i="16"/>
  <c r="R1336" i="16" s="1"/>
  <c r="H898" i="16"/>
  <c r="P898" i="16" s="1"/>
  <c r="H1348" i="16"/>
  <c r="P1348" i="16" s="1"/>
  <c r="H1251" i="16"/>
  <c r="H1179" i="16"/>
  <c r="R1179" i="16" s="1"/>
  <c r="H697" i="16"/>
  <c r="R697" i="16" s="1"/>
  <c r="H605" i="16"/>
  <c r="P605" i="16" s="1"/>
  <c r="H81" i="16"/>
  <c r="J81" i="16" s="1"/>
  <c r="H367" i="16"/>
  <c r="P367" i="16" s="1"/>
  <c r="H351" i="16"/>
  <c r="R351" i="16" s="1"/>
  <c r="H31" i="16"/>
  <c r="S31" i="16" s="1"/>
  <c r="H209" i="16"/>
  <c r="R209" i="16" s="1"/>
  <c r="H60" i="16"/>
  <c r="R60" i="16" s="1"/>
  <c r="H356" i="16"/>
  <c r="S356" i="16" s="1"/>
  <c r="H758" i="16"/>
  <c r="P758" i="16" s="1"/>
  <c r="H748" i="16"/>
  <c r="S748" i="16" s="1"/>
  <c r="H1164" i="16"/>
  <c r="S1164" i="16" s="1"/>
  <c r="H815" i="16"/>
  <c r="R815" i="16" s="1"/>
  <c r="H481" i="16"/>
  <c r="R481" i="16" s="1"/>
  <c r="H690" i="16"/>
  <c r="M690" i="16" s="1"/>
  <c r="H876" i="16"/>
  <c r="R876" i="16" s="1"/>
  <c r="H309" i="16"/>
  <c r="M309" i="16" s="1"/>
  <c r="H1236" i="16"/>
  <c r="H1252" i="16"/>
  <c r="S1252" i="16" s="1"/>
  <c r="H837" i="16"/>
  <c r="R837" i="16" s="1"/>
  <c r="H476" i="16"/>
  <c r="P476" i="16" s="1"/>
  <c r="H775" i="16"/>
  <c r="S775" i="16" s="1"/>
  <c r="H1121" i="16"/>
  <c r="R1121" i="16" s="1"/>
  <c r="H26" i="16"/>
  <c r="S26" i="16" s="1"/>
  <c r="H454" i="16"/>
  <c r="P454" i="16" s="1"/>
  <c r="H1101" i="16"/>
  <c r="R1101" i="16" s="1"/>
  <c r="H918" i="16"/>
  <c r="J918" i="16" s="1"/>
  <c r="H1275" i="16"/>
  <c r="R1275" i="16" s="1"/>
  <c r="H531" i="16"/>
  <c r="S531" i="16" s="1"/>
  <c r="H66" i="16"/>
  <c r="P66" i="16" s="1"/>
  <c r="H774" i="16"/>
  <c r="S774" i="16" s="1"/>
  <c r="H135" i="16"/>
  <c r="R135" i="16" s="1"/>
  <c r="H538" i="16"/>
  <c r="S538" i="16" s="1"/>
  <c r="H586" i="16"/>
  <c r="H239" i="16"/>
  <c r="R239" i="16" s="1"/>
  <c r="H657" i="16"/>
  <c r="R657" i="16" s="1"/>
  <c r="H104" i="16"/>
  <c r="R104" i="16" s="1"/>
  <c r="H1246" i="16"/>
  <c r="P1246" i="16" s="1"/>
  <c r="H1099" i="16"/>
  <c r="R1099" i="16" s="1"/>
  <c r="H310" i="16"/>
  <c r="S310" i="16" s="1"/>
  <c r="H109" i="16"/>
  <c r="H1250" i="16"/>
  <c r="R1250" i="16" s="1"/>
  <c r="H1237" i="16"/>
  <c r="S1237" i="16" s="1"/>
  <c r="H1072" i="16"/>
  <c r="J1072" i="16" s="1"/>
  <c r="H1353" i="16"/>
  <c r="P1353" i="16" s="1"/>
  <c r="H149" i="16"/>
  <c r="J149" i="16" s="1"/>
  <c r="H95" i="16"/>
  <c r="R95" i="16" s="1"/>
  <c r="H424" i="16"/>
  <c r="R424" i="16" s="1"/>
  <c r="H840" i="16"/>
  <c r="R840" i="16" s="1"/>
  <c r="H1184" i="16"/>
  <c r="H776" i="16"/>
  <c r="J776" i="16" s="1"/>
  <c r="H993" i="16"/>
  <c r="J993" i="16" s="1"/>
  <c r="H222" i="16"/>
  <c r="P222" i="16" s="1"/>
  <c r="H22" i="16"/>
  <c r="R22" i="16" s="1"/>
  <c r="H1243" i="16"/>
  <c r="R1243" i="16" s="1"/>
  <c r="H922" i="16"/>
  <c r="R922" i="16" s="1"/>
  <c r="H156" i="16"/>
  <c r="S156" i="16" s="1"/>
  <c r="H236" i="16"/>
  <c r="P236" i="16" s="1"/>
  <c r="H423" i="16"/>
  <c r="H44" i="16"/>
  <c r="M44" i="16" s="1"/>
  <c r="H662" i="16"/>
  <c r="S662" i="16" s="1"/>
  <c r="H524" i="16"/>
  <c r="J524" i="16" s="1"/>
  <c r="H860" i="16"/>
  <c r="J860" i="16" s="1"/>
  <c r="H587" i="16"/>
  <c r="P587" i="16" s="1"/>
  <c r="H858" i="16"/>
  <c r="R858" i="16" s="1"/>
  <c r="H160" i="16"/>
  <c r="R160" i="16" s="1"/>
  <c r="H917" i="16"/>
  <c r="S917" i="16" s="1"/>
  <c r="H101" i="16"/>
  <c r="P101" i="16" s="1"/>
  <c r="H353" i="16"/>
  <c r="R353" i="16" s="1"/>
  <c r="H681" i="16"/>
  <c r="P681" i="16" s="1"/>
  <c r="H1122" i="16"/>
  <c r="S1122" i="16" s="1"/>
  <c r="H833" i="16"/>
  <c r="P833" i="16" s="1"/>
  <c r="H405" i="16"/>
  <c r="R405" i="16" s="1"/>
  <c r="H210" i="16"/>
  <c r="J210" i="16" s="1"/>
  <c r="H623" i="16"/>
  <c r="H855" i="16"/>
  <c r="S855" i="16" s="1"/>
  <c r="H291" i="16"/>
  <c r="S291" i="16" s="1"/>
  <c r="H1345" i="16"/>
  <c r="P1345" i="16" s="1"/>
  <c r="H944" i="16"/>
  <c r="R944" i="16" s="1"/>
  <c r="H41" i="16"/>
  <c r="J41" i="16" s="1"/>
  <c r="H392" i="16"/>
  <c r="S392" i="16" s="1"/>
  <c r="H1156" i="16"/>
  <c r="R1156" i="16" s="1"/>
  <c r="H849" i="16"/>
  <c r="R849" i="16" s="1"/>
  <c r="H1064" i="16"/>
  <c r="P1064" i="16" s="1"/>
  <c r="H1364" i="16"/>
  <c r="R1364" i="16" s="1"/>
  <c r="H661" i="16"/>
  <c r="S661" i="16" s="1"/>
  <c r="H875" i="16"/>
  <c r="H373" i="16"/>
  <c r="R373" i="16" s="1"/>
  <c r="H1354" i="16"/>
  <c r="J1354" i="16" s="1"/>
  <c r="H206" i="16"/>
  <c r="P206" i="16" s="1"/>
  <c r="H113" i="16"/>
  <c r="S113" i="16" s="1"/>
  <c r="H1369" i="16"/>
  <c r="R1369" i="16" s="1"/>
  <c r="H824" i="16"/>
  <c r="R824" i="16" s="1"/>
  <c r="H89" i="16"/>
  <c r="J89" i="16" s="1"/>
  <c r="H901" i="16"/>
  <c r="R901" i="16" s="1"/>
  <c r="H951" i="16"/>
  <c r="R951" i="16" s="1"/>
  <c r="H1240" i="16"/>
  <c r="R1240" i="16" s="1"/>
  <c r="H904" i="16"/>
  <c r="P904" i="16" s="1"/>
  <c r="H282" i="16"/>
  <c r="R282" i="16" s="1"/>
  <c r="H20" i="16"/>
  <c r="R20" i="16" s="1"/>
  <c r="H1355" i="16"/>
  <c r="J1355" i="16" s="1"/>
  <c r="H1171" i="16"/>
  <c r="P1171" i="16" s="1"/>
  <c r="H393" i="16"/>
  <c r="R393" i="16" s="1"/>
  <c r="H139" i="16"/>
  <c r="H508" i="16"/>
  <c r="R508" i="16" s="1"/>
  <c r="H1365" i="16"/>
  <c r="R1365" i="16" s="1"/>
  <c r="H178" i="16"/>
  <c r="P178" i="16" s="1"/>
  <c r="H604" i="16"/>
  <c r="R604" i="16" s="1"/>
  <c r="H952" i="16"/>
  <c r="R952" i="16" s="1"/>
  <c r="H1270" i="16"/>
  <c r="R1270" i="16" s="1"/>
  <c r="H720" i="16"/>
  <c r="S720" i="16" s="1"/>
  <c r="H594" i="16"/>
  <c r="R594" i="16" s="1"/>
  <c r="H430" i="16"/>
  <c r="P430" i="16" s="1"/>
  <c r="H509" i="16"/>
  <c r="S509" i="16" s="1"/>
  <c r="H981" i="16"/>
  <c r="R981" i="16" s="1"/>
  <c r="H455" i="16"/>
  <c r="J455" i="16" s="1"/>
  <c r="H1370" i="16"/>
  <c r="R1370" i="16" s="1"/>
  <c r="H536" i="16"/>
  <c r="R536" i="16" s="1"/>
  <c r="H1159" i="16"/>
  <c r="J1159" i="16" s="1"/>
  <c r="P748" i="16" l="1"/>
  <c r="O13" i="29"/>
  <c r="O16" i="29" s="1"/>
  <c r="M1270" i="16"/>
  <c r="P160" i="16"/>
  <c r="P922" i="16"/>
  <c r="P1056" i="16"/>
  <c r="P981" i="16"/>
  <c r="P944" i="16"/>
  <c r="P901" i="16"/>
  <c r="P858" i="16"/>
  <c r="P182" i="16"/>
  <c r="M182" i="16"/>
  <c r="J1056" i="16"/>
  <c r="P392" i="16"/>
  <c r="P774" i="16"/>
  <c r="P569" i="16"/>
  <c r="M239" i="16"/>
  <c r="M1056" i="16"/>
  <c r="P113" i="16"/>
  <c r="P310" i="16"/>
  <c r="P1252" i="16"/>
  <c r="M720" i="16"/>
  <c r="M1252" i="16"/>
  <c r="J113" i="16"/>
  <c r="P239" i="16"/>
  <c r="P152" i="16"/>
  <c r="P1335" i="16"/>
  <c r="M748" i="16"/>
  <c r="M152" i="16"/>
  <c r="M1365" i="16"/>
  <c r="P1101" i="16"/>
  <c r="P1336" i="16"/>
  <c r="M605" i="16"/>
  <c r="P508" i="16"/>
  <c r="P149" i="16"/>
  <c r="P237" i="16"/>
  <c r="M594" i="16"/>
  <c r="M393" i="16"/>
  <c r="M149" i="16"/>
  <c r="M1101" i="16"/>
  <c r="M1164" i="16"/>
  <c r="J1364" i="16"/>
  <c r="J1101" i="16"/>
  <c r="J614" i="16"/>
  <c r="P393" i="16"/>
  <c r="P405" i="16"/>
  <c r="P1164" i="16"/>
  <c r="M951" i="16"/>
  <c r="M405" i="16"/>
  <c r="M236" i="16"/>
  <c r="M1336" i="16"/>
  <c r="J393" i="16"/>
  <c r="P594" i="16"/>
  <c r="P776" i="16"/>
  <c r="M776" i="16"/>
  <c r="J951" i="16"/>
  <c r="J405" i="16"/>
  <c r="S1101" i="16"/>
  <c r="M1369" i="16"/>
  <c r="J840" i="16"/>
  <c r="M160" i="16"/>
  <c r="P1369" i="16"/>
  <c r="P353" i="16"/>
  <c r="P156" i="16"/>
  <c r="P657" i="16"/>
  <c r="M1364" i="16"/>
  <c r="M657" i="16"/>
  <c r="M569" i="16"/>
  <c r="M1335" i="16"/>
  <c r="M1370" i="16"/>
  <c r="P855" i="16"/>
  <c r="P1250" i="16"/>
  <c r="M698" i="16"/>
  <c r="P876" i="16"/>
  <c r="M1250" i="16"/>
  <c r="M1275" i="16"/>
  <c r="M1179" i="16"/>
  <c r="P1275" i="16"/>
  <c r="P351" i="16"/>
  <c r="J698" i="16"/>
  <c r="P698" i="16"/>
  <c r="M282" i="16"/>
  <c r="M22" i="16"/>
  <c r="M1099" i="16"/>
  <c r="M775" i="16"/>
  <c r="S604" i="16"/>
  <c r="P1370" i="16"/>
  <c r="P22" i="16"/>
  <c r="P362" i="16"/>
  <c r="P662" i="16"/>
  <c r="P1099" i="16"/>
  <c r="M209" i="16"/>
  <c r="M832" i="16"/>
  <c r="J362" i="16"/>
  <c r="P775" i="16"/>
  <c r="M824" i="16"/>
  <c r="M362" i="16"/>
  <c r="P282" i="16"/>
  <c r="P1179" i="16"/>
  <c r="P95" i="16"/>
  <c r="P579" i="16"/>
  <c r="P832" i="16"/>
  <c r="M855" i="16"/>
  <c r="M95" i="16"/>
  <c r="M876" i="16"/>
  <c r="M351" i="16"/>
  <c r="P604" i="16"/>
  <c r="P824" i="16"/>
  <c r="P209" i="16"/>
  <c r="M604" i="16"/>
  <c r="M662" i="16"/>
  <c r="M579" i="16"/>
  <c r="J876" i="16"/>
  <c r="S10" i="16"/>
  <c r="N10" i="15"/>
  <c r="J10" i="16"/>
  <c r="P10" i="16"/>
  <c r="E10" i="15"/>
  <c r="K10" i="15"/>
  <c r="R10" i="16"/>
  <c r="M10" i="16"/>
  <c r="M10" i="15"/>
  <c r="H10" i="15"/>
  <c r="S876" i="16"/>
  <c r="R579" i="16"/>
  <c r="J1179" i="16"/>
  <c r="S362" i="16"/>
  <c r="J662" i="16"/>
  <c r="S282" i="16"/>
  <c r="S1155" i="16"/>
  <c r="S993" i="16"/>
  <c r="J353" i="16"/>
  <c r="S22" i="16"/>
  <c r="M81" i="16"/>
  <c r="S95" i="16"/>
  <c r="J824" i="16"/>
  <c r="J160" i="16"/>
  <c r="J310" i="16"/>
  <c r="R855" i="16"/>
  <c r="M815" i="16"/>
  <c r="M1155" i="16"/>
  <c r="J1099" i="16"/>
  <c r="J209" i="16"/>
  <c r="J579" i="16"/>
  <c r="J832" i="16"/>
  <c r="M993" i="16"/>
  <c r="J661" i="16"/>
  <c r="J22" i="16"/>
  <c r="S351" i="16"/>
  <c r="R775" i="16"/>
  <c r="M1159" i="16"/>
  <c r="J1370" i="16"/>
  <c r="J1275" i="16"/>
  <c r="J351" i="16"/>
  <c r="S1275" i="16"/>
  <c r="S81" i="16"/>
  <c r="S698" i="16"/>
  <c r="R81" i="16"/>
  <c r="P1159" i="16"/>
  <c r="P837" i="16"/>
  <c r="M210" i="16"/>
  <c r="J604" i="16"/>
  <c r="J917" i="16"/>
  <c r="S1159" i="16"/>
  <c r="S1179" i="16"/>
  <c r="J95" i="16"/>
  <c r="J775" i="16"/>
  <c r="S1370" i="16"/>
  <c r="P1155" i="16"/>
  <c r="R1155" i="16"/>
  <c r="P720" i="16"/>
  <c r="M981" i="16"/>
  <c r="M113" i="16"/>
  <c r="M310" i="16"/>
  <c r="M774" i="16"/>
  <c r="J282" i="16"/>
  <c r="J239" i="16"/>
  <c r="J569" i="16"/>
  <c r="M353" i="16"/>
  <c r="J944" i="16"/>
  <c r="J858" i="16"/>
  <c r="S944" i="16"/>
  <c r="S239" i="16"/>
  <c r="R774" i="16"/>
  <c r="R1335" i="16"/>
  <c r="M944" i="16"/>
  <c r="M424" i="16"/>
  <c r="J774" i="16"/>
  <c r="S569" i="16"/>
  <c r="M858" i="16"/>
  <c r="J748" i="16"/>
  <c r="J182" i="16"/>
  <c r="J152" i="16"/>
  <c r="J1335" i="16"/>
  <c r="M901" i="16"/>
  <c r="M156" i="16"/>
  <c r="S152" i="16"/>
  <c r="M392" i="16"/>
  <c r="J156" i="16"/>
  <c r="J1252" i="16"/>
  <c r="J981" i="16"/>
  <c r="P1243" i="16"/>
  <c r="J424" i="16"/>
  <c r="M952" i="16"/>
  <c r="P1007" i="16"/>
  <c r="S41" i="16"/>
  <c r="R41" i="16"/>
  <c r="P309" i="16"/>
  <c r="P481" i="16"/>
  <c r="J952" i="16"/>
  <c r="P1122" i="16"/>
  <c r="P697" i="16"/>
  <c r="P1239" i="16"/>
  <c r="M531" i="16"/>
  <c r="S849" i="16"/>
  <c r="P1156" i="16"/>
  <c r="P291" i="16"/>
  <c r="P993" i="16"/>
  <c r="P1237" i="16"/>
  <c r="P815" i="16"/>
  <c r="P31" i="16"/>
  <c r="P379" i="16"/>
  <c r="M373" i="16"/>
  <c r="M356" i="16"/>
  <c r="J508" i="16"/>
  <c r="J373" i="16"/>
  <c r="J837" i="16"/>
  <c r="S1355" i="16"/>
  <c r="S379" i="16"/>
  <c r="R210" i="16"/>
  <c r="R538" i="16"/>
  <c r="P89" i="16"/>
  <c r="P538" i="16"/>
  <c r="M1239" i="16"/>
  <c r="J60" i="16"/>
  <c r="P952" i="16"/>
  <c r="P135" i="16"/>
  <c r="P81" i="16"/>
  <c r="M1122" i="16"/>
  <c r="M860" i="16"/>
  <c r="J291" i="16"/>
  <c r="S89" i="16"/>
  <c r="S1072" i="16"/>
  <c r="R860" i="16"/>
  <c r="S1270" i="16"/>
  <c r="M60" i="16"/>
  <c r="J509" i="16"/>
  <c r="P20" i="16"/>
  <c r="P210" i="16"/>
  <c r="M524" i="16"/>
  <c r="M1225" i="16"/>
  <c r="J690" i="16"/>
  <c r="S1354" i="16"/>
  <c r="S1239" i="16"/>
  <c r="R89" i="16"/>
  <c r="R524" i="16"/>
  <c r="R918" i="16"/>
  <c r="M1355" i="16"/>
  <c r="J536" i="16"/>
  <c r="S860" i="16"/>
  <c r="M697" i="16"/>
  <c r="J147" i="16"/>
  <c r="S60" i="16"/>
  <c r="P424" i="16"/>
  <c r="P26" i="16"/>
  <c r="P60" i="16"/>
  <c r="P509" i="16"/>
  <c r="P373" i="16"/>
  <c r="P917" i="16"/>
  <c r="P1121" i="16"/>
  <c r="P1223" i="16"/>
  <c r="M536" i="16"/>
  <c r="M840" i="16"/>
  <c r="M837" i="16"/>
  <c r="J1270" i="16"/>
  <c r="J849" i="16"/>
  <c r="S455" i="16"/>
  <c r="S373" i="16"/>
  <c r="S104" i="16"/>
  <c r="S690" i="16"/>
  <c r="S1225" i="16"/>
  <c r="R1354" i="16"/>
  <c r="R26" i="16"/>
  <c r="P849" i="16"/>
  <c r="P524" i="16"/>
  <c r="P1072" i="16"/>
  <c r="M20" i="16"/>
  <c r="M1354" i="16"/>
  <c r="M917" i="16"/>
  <c r="J104" i="16"/>
  <c r="J815" i="16"/>
  <c r="J697" i="16"/>
  <c r="S524" i="16"/>
  <c r="S840" i="16"/>
  <c r="S815" i="16"/>
  <c r="S697" i="16"/>
  <c r="R509" i="16"/>
  <c r="R1072" i="16"/>
  <c r="R690" i="16"/>
  <c r="S1251" i="16"/>
  <c r="J1251" i="16"/>
  <c r="S851" i="16"/>
  <c r="M851" i="16"/>
  <c r="R147" i="16"/>
  <c r="M147" i="16"/>
  <c r="R44" i="16"/>
  <c r="S44" i="16"/>
  <c r="P455" i="16"/>
  <c r="P661" i="16"/>
  <c r="P690" i="16"/>
  <c r="P1251" i="16"/>
  <c r="M508" i="16"/>
  <c r="M291" i="16"/>
  <c r="M1072" i="16"/>
  <c r="M379" i="16"/>
  <c r="J44" i="16"/>
  <c r="J922" i="16"/>
  <c r="J538" i="16"/>
  <c r="J26" i="16"/>
  <c r="J379" i="16"/>
  <c r="S210" i="16"/>
  <c r="S922" i="16"/>
  <c r="R1159" i="16"/>
  <c r="R1355" i="16"/>
  <c r="R291" i="16"/>
  <c r="R1122" i="16"/>
  <c r="J1122" i="16"/>
  <c r="R236" i="16"/>
  <c r="S236" i="16"/>
  <c r="J236" i="16"/>
  <c r="R776" i="16"/>
  <c r="S776" i="16"/>
  <c r="R149" i="16"/>
  <c r="S149" i="16"/>
  <c r="R309" i="16"/>
  <c r="S309" i="16"/>
  <c r="J309" i="16"/>
  <c r="R1164" i="16"/>
  <c r="J1164" i="16"/>
  <c r="R605" i="16"/>
  <c r="S605" i="16"/>
  <c r="R1348" i="16"/>
  <c r="M1348" i="16"/>
  <c r="R614" i="16"/>
  <c r="S614" i="16"/>
  <c r="M614" i="16"/>
  <c r="R237" i="16"/>
  <c r="M237" i="16"/>
  <c r="R101" i="16"/>
  <c r="J101" i="16"/>
  <c r="P1240" i="16"/>
  <c r="P41" i="16"/>
  <c r="P104" i="16"/>
  <c r="P918" i="16"/>
  <c r="P1225" i="16"/>
  <c r="M509" i="16"/>
  <c r="M89" i="16"/>
  <c r="M849" i="16"/>
  <c r="M101" i="16"/>
  <c r="M922" i="16"/>
  <c r="M538" i="16"/>
  <c r="M26" i="16"/>
  <c r="M1251" i="16"/>
  <c r="J531" i="16"/>
  <c r="S536" i="16"/>
  <c r="S508" i="16"/>
  <c r="S1240" i="16"/>
  <c r="S837" i="16"/>
  <c r="R661" i="16"/>
  <c r="R851" i="16"/>
  <c r="P536" i="16"/>
  <c r="P1270" i="16"/>
  <c r="P1365" i="16"/>
  <c r="P1355" i="16"/>
  <c r="P951" i="16"/>
  <c r="P1354" i="16"/>
  <c r="P1364" i="16"/>
  <c r="P860" i="16"/>
  <c r="P44" i="16"/>
  <c r="P840" i="16"/>
  <c r="P531" i="16"/>
  <c r="P356" i="16"/>
  <c r="P851" i="16"/>
  <c r="P147" i="16"/>
  <c r="M455" i="16"/>
  <c r="M1240" i="16"/>
  <c r="M661" i="16"/>
  <c r="M1156" i="16"/>
  <c r="M41" i="16"/>
  <c r="M1243" i="16"/>
  <c r="M1237" i="16"/>
  <c r="M104" i="16"/>
  <c r="M135" i="16"/>
  <c r="M918" i="16"/>
  <c r="M1121" i="16"/>
  <c r="M481" i="16"/>
  <c r="M31" i="16"/>
  <c r="M1223" i="16"/>
  <c r="M1007" i="16"/>
  <c r="J1240" i="16"/>
  <c r="J356" i="16"/>
  <c r="J605" i="16"/>
  <c r="J1336" i="16"/>
  <c r="J1225" i="16"/>
  <c r="J1239" i="16"/>
  <c r="S594" i="16"/>
  <c r="S951" i="16"/>
  <c r="S101" i="16"/>
  <c r="S918" i="16"/>
  <c r="R455" i="16"/>
  <c r="R917" i="16"/>
  <c r="R993" i="16"/>
  <c r="R531" i="16"/>
  <c r="R356" i="16"/>
  <c r="R1251" i="16"/>
  <c r="R1007" i="16"/>
  <c r="S952" i="16"/>
  <c r="S1369" i="16"/>
  <c r="R662" i="16"/>
  <c r="J720" i="16"/>
  <c r="J20" i="16"/>
  <c r="J901" i="16"/>
  <c r="J1369" i="16"/>
  <c r="J392" i="16"/>
  <c r="J855" i="16"/>
  <c r="J1250" i="16"/>
  <c r="J657" i="16"/>
  <c r="J1348" i="16"/>
  <c r="J1007" i="16"/>
  <c r="S981" i="16"/>
  <c r="S20" i="16"/>
  <c r="S901" i="16"/>
  <c r="S1364" i="16"/>
  <c r="S405" i="16"/>
  <c r="S1099" i="16"/>
  <c r="S209" i="16"/>
  <c r="S1336" i="16"/>
  <c r="S237" i="16"/>
  <c r="S832" i="16"/>
  <c r="R113" i="16"/>
  <c r="R1252" i="16"/>
  <c r="R1237" i="16"/>
  <c r="R748" i="16"/>
  <c r="R31" i="16"/>
  <c r="J594" i="16"/>
  <c r="J1156" i="16"/>
  <c r="J1243" i="16"/>
  <c r="J1237" i="16"/>
  <c r="J135" i="16"/>
  <c r="J1121" i="16"/>
  <c r="J481" i="16"/>
  <c r="J31" i="16"/>
  <c r="J1223" i="16"/>
  <c r="S1365" i="16"/>
  <c r="S393" i="16"/>
  <c r="S160" i="16"/>
  <c r="S424" i="16"/>
  <c r="S657" i="16"/>
  <c r="S1348" i="16"/>
  <c r="R392" i="16"/>
  <c r="R156" i="16"/>
  <c r="R1223" i="16"/>
  <c r="S824" i="16"/>
  <c r="S353" i="16"/>
  <c r="S1250" i="16"/>
  <c r="R310" i="16"/>
  <c r="R1056" i="16"/>
  <c r="R720" i="16"/>
  <c r="J1365" i="16"/>
  <c r="S1156" i="16"/>
  <c r="S858" i="16"/>
  <c r="S1243" i="16"/>
  <c r="S135" i="16"/>
  <c r="S1121" i="16"/>
  <c r="S481" i="16"/>
  <c r="S182" i="16"/>
  <c r="R139" i="16"/>
  <c r="J139" i="16"/>
  <c r="S139" i="16"/>
  <c r="R875" i="16"/>
  <c r="J875" i="16"/>
  <c r="S875" i="16"/>
  <c r="R623" i="16"/>
  <c r="J623" i="16"/>
  <c r="S623" i="16"/>
  <c r="R423" i="16"/>
  <c r="J423" i="16"/>
  <c r="S423" i="16"/>
  <c r="R1184" i="16"/>
  <c r="J1184" i="16"/>
  <c r="S1184" i="16"/>
  <c r="R109" i="16"/>
  <c r="J109" i="16"/>
  <c r="S109" i="16"/>
  <c r="R586" i="16"/>
  <c r="J586" i="16"/>
  <c r="S586" i="16"/>
  <c r="R1236" i="16"/>
  <c r="J1236" i="16"/>
  <c r="S1236" i="16"/>
  <c r="R100" i="16"/>
  <c r="J100" i="16"/>
  <c r="S100" i="16"/>
  <c r="R1124" i="16"/>
  <c r="J1124" i="16"/>
  <c r="S1124" i="16"/>
  <c r="M1124" i="16"/>
  <c r="R974" i="16"/>
  <c r="J974" i="16"/>
  <c r="S974" i="16"/>
  <c r="M974" i="16"/>
  <c r="P139" i="16"/>
  <c r="P875" i="16"/>
  <c r="P623" i="16"/>
  <c r="P423" i="16"/>
  <c r="P1184" i="16"/>
  <c r="P109" i="16"/>
  <c r="P586" i="16"/>
  <c r="P1236" i="16"/>
  <c r="P100" i="16"/>
  <c r="P1124" i="16"/>
  <c r="P974" i="16"/>
  <c r="R178" i="16"/>
  <c r="J178" i="16"/>
  <c r="S178" i="16"/>
  <c r="R1171" i="16"/>
  <c r="J1171" i="16"/>
  <c r="S1171" i="16"/>
  <c r="R1064" i="16"/>
  <c r="J1064" i="16"/>
  <c r="S1064" i="16"/>
  <c r="R833" i="16"/>
  <c r="J833" i="16"/>
  <c r="S833" i="16"/>
  <c r="R222" i="16"/>
  <c r="J222" i="16"/>
  <c r="S222" i="16"/>
  <c r="R1353" i="16"/>
  <c r="J1353" i="16"/>
  <c r="S1353" i="16"/>
  <c r="R1246" i="16"/>
  <c r="J1246" i="16"/>
  <c r="S1246" i="16"/>
  <c r="R66" i="16"/>
  <c r="J66" i="16"/>
  <c r="S66" i="16"/>
  <c r="R476" i="16"/>
  <c r="J476" i="16"/>
  <c r="S476" i="16"/>
  <c r="R168" i="16"/>
  <c r="J168" i="16"/>
  <c r="S168" i="16"/>
  <c r="R852" i="16"/>
  <c r="J852" i="16"/>
  <c r="S852" i="16"/>
  <c r="R1334" i="16"/>
  <c r="J1334" i="16"/>
  <c r="S1334" i="16"/>
  <c r="M1334" i="16"/>
  <c r="R430" i="16"/>
  <c r="J430" i="16"/>
  <c r="S430" i="16"/>
  <c r="R904" i="16"/>
  <c r="J904" i="16"/>
  <c r="S904" i="16"/>
  <c r="R206" i="16"/>
  <c r="J206" i="16"/>
  <c r="S206" i="16"/>
  <c r="R1345" i="16"/>
  <c r="J1345" i="16"/>
  <c r="S1345" i="16"/>
  <c r="R681" i="16"/>
  <c r="J681" i="16"/>
  <c r="S681" i="16"/>
  <c r="R587" i="16"/>
  <c r="J587" i="16"/>
  <c r="S587" i="16"/>
  <c r="R454" i="16"/>
  <c r="J454" i="16"/>
  <c r="S454" i="16"/>
  <c r="R758" i="16"/>
  <c r="J758" i="16"/>
  <c r="S758" i="16"/>
  <c r="R367" i="16"/>
  <c r="J367" i="16"/>
  <c r="S367" i="16"/>
  <c r="R898" i="16"/>
  <c r="J898" i="16"/>
  <c r="S898" i="16"/>
  <c r="R695" i="16"/>
  <c r="J695" i="16"/>
  <c r="S695" i="16"/>
  <c r="R992" i="16"/>
  <c r="J992" i="16"/>
  <c r="S992" i="16"/>
  <c r="M992" i="16"/>
  <c r="M430" i="16"/>
  <c r="M178" i="16"/>
  <c r="M139" i="16"/>
  <c r="M1171" i="16"/>
  <c r="M904" i="16"/>
  <c r="M206" i="16"/>
  <c r="M875" i="16"/>
  <c r="M1064" i="16"/>
  <c r="M1345" i="16"/>
  <c r="M623" i="16"/>
  <c r="M833" i="16"/>
  <c r="M681" i="16"/>
  <c r="M587" i="16"/>
  <c r="M423" i="16"/>
  <c r="M222" i="16"/>
  <c r="M1184" i="16"/>
  <c r="M1353" i="16"/>
  <c r="M109" i="16"/>
  <c r="M1246" i="16"/>
  <c r="M586" i="16"/>
  <c r="M66" i="16"/>
  <c r="M454" i="16"/>
  <c r="M476" i="16"/>
  <c r="M1236" i="16"/>
  <c r="M758" i="16"/>
  <c r="M367" i="16"/>
  <c r="M898" i="16"/>
  <c r="M168" i="16"/>
  <c r="M695" i="16"/>
  <c r="M100" i="16"/>
  <c r="M852" i="16"/>
  <c r="H532" i="16" l="1"/>
  <c r="S532" i="16" s="1"/>
  <c r="H1128" i="16"/>
  <c r="R1128" i="16" s="1"/>
  <c r="H505" i="16"/>
  <c r="J505" i="16" s="1"/>
  <c r="H448" i="16"/>
  <c r="S448" i="16" s="1"/>
  <c r="H349" i="16"/>
  <c r="S349" i="16" s="1"/>
  <c r="H812" i="16"/>
  <c r="S812" i="16" s="1"/>
  <c r="H35" i="16"/>
  <c r="R35" i="16" s="1"/>
  <c r="H1125" i="16"/>
  <c r="P1125" i="16" s="1"/>
  <c r="H46" i="16"/>
  <c r="P46" i="16" s="1"/>
  <c r="H736" i="16"/>
  <c r="M736" i="16" s="1"/>
  <c r="H117" i="16"/>
  <c r="R117" i="16" s="1"/>
  <c r="H1380" i="16"/>
  <c r="R1380" i="16" s="1"/>
  <c r="H53" i="16"/>
  <c r="J53" i="16" s="1"/>
  <c r="H785" i="16"/>
  <c r="P785" i="16" s="1"/>
  <c r="H1015" i="16"/>
  <c r="R1015" i="16" s="1"/>
  <c r="H1383" i="16"/>
  <c r="H172" i="16"/>
  <c r="R172" i="16" s="1"/>
  <c r="H148" i="16"/>
  <c r="P148" i="16" s="1"/>
  <c r="H153" i="16"/>
  <c r="M153" i="16" s="1"/>
  <c r="H186" i="16"/>
  <c r="H364" i="16"/>
  <c r="H1003" i="16"/>
  <c r="H1189" i="16"/>
  <c r="H557" i="16"/>
  <c r="H1360" i="16"/>
  <c r="H1046" i="16"/>
  <c r="H1149" i="16"/>
  <c r="H770" i="16"/>
  <c r="H653" i="16"/>
  <c r="H401" i="16"/>
  <c r="H585" i="16"/>
  <c r="H935" i="16"/>
  <c r="H1215" i="16"/>
  <c r="H1303" i="16"/>
  <c r="H350" i="16"/>
  <c r="H850" i="16"/>
  <c r="H1117" i="16"/>
  <c r="H894" i="16"/>
  <c r="H432" i="16"/>
  <c r="H320" i="16"/>
  <c r="H1152" i="16"/>
  <c r="H516" i="16"/>
  <c r="H422" i="16"/>
  <c r="H1161" i="16"/>
  <c r="H332" i="16"/>
  <c r="H1368" i="16"/>
  <c r="H440" i="16"/>
  <c r="H848" i="16"/>
  <c r="H55" i="16"/>
  <c r="H1091" i="16"/>
  <c r="H265" i="16"/>
  <c r="H398" i="16"/>
  <c r="H1150" i="16"/>
  <c r="H204" i="16"/>
  <c r="H212" i="16"/>
  <c r="H1106" i="16"/>
  <c r="H98" i="16"/>
  <c r="H870" i="16"/>
  <c r="H1001" i="16"/>
  <c r="H45" i="16"/>
  <c r="H453" i="16"/>
  <c r="H39" i="16"/>
  <c r="H475" i="16"/>
  <c r="H1017" i="16"/>
  <c r="H811" i="16"/>
  <c r="P265" i="16" l="1"/>
  <c r="M265" i="16"/>
  <c r="S265" i="16"/>
  <c r="R265" i="16"/>
  <c r="J265" i="16"/>
  <c r="R848" i="16"/>
  <c r="P848" i="16"/>
  <c r="S848" i="16"/>
  <c r="J848" i="16"/>
  <c r="M848" i="16"/>
  <c r="R422" i="16"/>
  <c r="J422" i="16"/>
  <c r="S422" i="16"/>
  <c r="M422" i="16"/>
  <c r="P422" i="16"/>
  <c r="S850" i="16"/>
  <c r="J850" i="16"/>
  <c r="M850" i="16"/>
  <c r="R850" i="16"/>
  <c r="P850" i="16"/>
  <c r="H1180" i="16"/>
  <c r="J1180" i="16" s="1"/>
  <c r="R350" i="16"/>
  <c r="S350" i="16"/>
  <c r="M350" i="16"/>
  <c r="J350" i="16"/>
  <c r="P350" i="16"/>
  <c r="S811" i="16"/>
  <c r="M811" i="16"/>
  <c r="J811" i="16"/>
  <c r="R811" i="16"/>
  <c r="P811" i="16"/>
  <c r="M398" i="16"/>
  <c r="R398" i="16"/>
  <c r="J398" i="16"/>
  <c r="P398" i="16"/>
  <c r="S398" i="16"/>
  <c r="J1161" i="16"/>
  <c r="M1161" i="16"/>
  <c r="S1161" i="16"/>
  <c r="P1161" i="16"/>
  <c r="R1161" i="16"/>
  <c r="S557" i="16"/>
  <c r="M557" i="16"/>
  <c r="J557" i="16"/>
  <c r="P557" i="16"/>
  <c r="R557" i="16"/>
  <c r="H357" i="16"/>
  <c r="S357" i="16" s="1"/>
  <c r="H452" i="16"/>
  <c r="S452" i="16" s="1"/>
  <c r="H254" i="16"/>
  <c r="R254" i="16" s="1"/>
  <c r="H143" i="16"/>
  <c r="S143" i="16" s="1"/>
  <c r="H1323" i="16"/>
  <c r="R1323" i="16" s="1"/>
  <c r="H1306" i="16"/>
  <c r="R1306" i="16" s="1"/>
  <c r="H709" i="16"/>
  <c r="S709" i="16" s="1"/>
  <c r="H434" i="16"/>
  <c r="R434" i="16" s="1"/>
  <c r="R1001" i="16"/>
  <c r="S1001" i="16"/>
  <c r="M1001" i="16"/>
  <c r="P1001" i="16"/>
  <c r="J1001" i="16"/>
  <c r="S1150" i="16"/>
  <c r="P1150" i="16"/>
  <c r="R1150" i="16"/>
  <c r="J1150" i="16"/>
  <c r="M1150" i="16"/>
  <c r="P1152" i="16"/>
  <c r="S1152" i="16"/>
  <c r="R1152" i="16"/>
  <c r="M1152" i="16"/>
  <c r="J1152" i="16"/>
  <c r="P1215" i="16"/>
  <c r="J1215" i="16"/>
  <c r="S1215" i="16"/>
  <c r="M1215" i="16"/>
  <c r="R1215" i="16"/>
  <c r="R770" i="16"/>
  <c r="J770" i="16"/>
  <c r="M770" i="16"/>
  <c r="S770" i="16"/>
  <c r="P770" i="16"/>
  <c r="M186" i="16"/>
  <c r="J186" i="16"/>
  <c r="R186" i="16"/>
  <c r="P186" i="16"/>
  <c r="S186" i="16"/>
  <c r="R870" i="16"/>
  <c r="S870" i="16"/>
  <c r="J870" i="16"/>
  <c r="M870" i="16"/>
  <c r="P870" i="16"/>
  <c r="S935" i="16"/>
  <c r="M935" i="16"/>
  <c r="J935" i="16"/>
  <c r="P935" i="16"/>
  <c r="R935" i="16"/>
  <c r="J1003" i="16"/>
  <c r="S1003" i="16"/>
  <c r="P1003" i="16"/>
  <c r="M1003" i="16"/>
  <c r="R1003" i="16"/>
  <c r="R45" i="16"/>
  <c r="J45" i="16"/>
  <c r="P45" i="16"/>
  <c r="S45" i="16"/>
  <c r="M45" i="16"/>
  <c r="S98" i="16"/>
  <c r="R98" i="16"/>
  <c r="J98" i="16"/>
  <c r="P98" i="16"/>
  <c r="M98" i="16"/>
  <c r="H240" i="16"/>
  <c r="J240" i="16" s="1"/>
  <c r="S39" i="16"/>
  <c r="M39" i="16"/>
  <c r="J39" i="16"/>
  <c r="R39" i="16"/>
  <c r="P39" i="16"/>
  <c r="S1091" i="16"/>
  <c r="M1091" i="16"/>
  <c r="P1091" i="16"/>
  <c r="R1091" i="16"/>
  <c r="J1091" i="16"/>
  <c r="S894" i="16"/>
  <c r="R894" i="16"/>
  <c r="P894" i="16"/>
  <c r="J894" i="16"/>
  <c r="M894" i="16"/>
  <c r="M1303" i="16"/>
  <c r="R1303" i="16"/>
  <c r="S1303" i="16"/>
  <c r="J1303" i="16"/>
  <c r="P1303" i="16"/>
  <c r="R1149" i="16"/>
  <c r="M1149" i="16"/>
  <c r="S1149" i="16"/>
  <c r="J1149" i="16"/>
  <c r="P1149" i="16"/>
  <c r="H90" i="16"/>
  <c r="M90" i="16" s="1"/>
  <c r="R1017" i="16"/>
  <c r="J1017" i="16"/>
  <c r="P1017" i="16"/>
  <c r="S1017" i="16"/>
  <c r="M1017" i="16"/>
  <c r="S1117" i="16"/>
  <c r="P1117" i="16"/>
  <c r="J1117" i="16"/>
  <c r="R1117" i="16"/>
  <c r="M1117" i="16"/>
  <c r="M453" i="16"/>
  <c r="S453" i="16"/>
  <c r="P453" i="16"/>
  <c r="R453" i="16"/>
  <c r="J453" i="16"/>
  <c r="S440" i="16"/>
  <c r="P440" i="16"/>
  <c r="R440" i="16"/>
  <c r="J440" i="16"/>
  <c r="M440" i="16"/>
  <c r="R432" i="16"/>
  <c r="P432" i="16"/>
  <c r="J432" i="16"/>
  <c r="M432" i="16"/>
  <c r="S432" i="16"/>
  <c r="M1106" i="16"/>
  <c r="R1106" i="16"/>
  <c r="P1106" i="16"/>
  <c r="J1106" i="16"/>
  <c r="S1106" i="16"/>
  <c r="M1046" i="16"/>
  <c r="J1046" i="16"/>
  <c r="P1046" i="16"/>
  <c r="S1046" i="16"/>
  <c r="R1046" i="16"/>
  <c r="M212" i="16"/>
  <c r="S212" i="16"/>
  <c r="P212" i="16"/>
  <c r="R212" i="16"/>
  <c r="J212" i="16"/>
  <c r="J55" i="16"/>
  <c r="R55" i="16"/>
  <c r="S55" i="16"/>
  <c r="M55" i="16"/>
  <c r="P55" i="16"/>
  <c r="R332" i="16"/>
  <c r="P332" i="16"/>
  <c r="S332" i="16"/>
  <c r="J332" i="16"/>
  <c r="M332" i="16"/>
  <c r="J516" i="16"/>
  <c r="M516" i="16"/>
  <c r="S516" i="16"/>
  <c r="P516" i="16"/>
  <c r="R516" i="16"/>
  <c r="R585" i="16"/>
  <c r="P585" i="16"/>
  <c r="M585" i="16"/>
  <c r="J585" i="16"/>
  <c r="S585" i="16"/>
  <c r="J1360" i="16"/>
  <c r="S1360" i="16"/>
  <c r="M1360" i="16"/>
  <c r="R1360" i="16"/>
  <c r="P1360" i="16"/>
  <c r="S364" i="16"/>
  <c r="M364" i="16"/>
  <c r="J364" i="16"/>
  <c r="P364" i="16"/>
  <c r="R364" i="16"/>
  <c r="J1368" i="16"/>
  <c r="R1368" i="16"/>
  <c r="S1368" i="16"/>
  <c r="M1368" i="16"/>
  <c r="P1368" i="16"/>
  <c r="R320" i="16"/>
  <c r="M320" i="16"/>
  <c r="J320" i="16"/>
  <c r="P320" i="16"/>
  <c r="S320" i="16"/>
  <c r="M1189" i="16"/>
  <c r="J1189" i="16"/>
  <c r="S1189" i="16"/>
  <c r="P1189" i="16"/>
  <c r="R1189" i="16"/>
  <c r="S475" i="16"/>
  <c r="R475" i="16"/>
  <c r="P475" i="16"/>
  <c r="J475" i="16"/>
  <c r="M475" i="16"/>
  <c r="R204" i="16"/>
  <c r="S204" i="16"/>
  <c r="P204" i="16"/>
  <c r="J204" i="16"/>
  <c r="M204" i="16"/>
  <c r="S653" i="16"/>
  <c r="M653" i="16"/>
  <c r="P653" i="16"/>
  <c r="J653" i="16"/>
  <c r="R653" i="16"/>
  <c r="H441" i="16"/>
  <c r="S441" i="16" s="1"/>
  <c r="H1310" i="16"/>
  <c r="S1310" i="16" s="1"/>
  <c r="H691" i="16"/>
  <c r="R691" i="16" s="1"/>
  <c r="H722" i="16"/>
  <c r="S722" i="16" s="1"/>
  <c r="H211" i="16"/>
  <c r="R211" i="16" s="1"/>
  <c r="H88" i="16"/>
  <c r="S88" i="16" s="1"/>
  <c r="H1168" i="16"/>
  <c r="M1168" i="16" s="1"/>
  <c r="H702" i="16"/>
  <c r="S702" i="16" s="1"/>
  <c r="H76" i="16"/>
  <c r="S76" i="16" s="1"/>
  <c r="H207" i="16"/>
  <c r="P207" i="16" s="1"/>
  <c r="H390" i="16"/>
  <c r="P390" i="16" s="1"/>
  <c r="H1224" i="16"/>
  <c r="R1224" i="16" s="1"/>
  <c r="H743" i="16"/>
  <c r="P743" i="16" s="1"/>
  <c r="H474" i="16"/>
  <c r="R474" i="16" s="1"/>
  <c r="H794" i="16"/>
  <c r="S794" i="16" s="1"/>
  <c r="H611" i="16"/>
  <c r="P611" i="16" s="1"/>
  <c r="H1227" i="16"/>
  <c r="R1227" i="16" s="1"/>
  <c r="H1229" i="16"/>
  <c r="J1229" i="16" s="1"/>
  <c r="H190" i="16"/>
  <c r="R190" i="16" s="1"/>
  <c r="H337" i="16"/>
  <c r="J337" i="16" s="1"/>
  <c r="H1053" i="16"/>
  <c r="S1053" i="16" s="1"/>
  <c r="H36" i="16"/>
  <c r="S36" i="16" s="1"/>
  <c r="H513" i="16"/>
  <c r="S513" i="16" s="1"/>
  <c r="H330" i="16"/>
  <c r="S330" i="16" s="1"/>
  <c r="H903" i="16"/>
  <c r="S903" i="16" s="1"/>
  <c r="H366" i="16"/>
  <c r="P366" i="16" s="1"/>
  <c r="H317" i="16"/>
  <c r="R317" i="16" s="1"/>
  <c r="H1238" i="16"/>
  <c r="J1238" i="16" s="1"/>
  <c r="H808" i="16"/>
  <c r="R808" i="16" s="1"/>
  <c r="H289" i="16"/>
  <c r="S289" i="16" s="1"/>
  <c r="H1389" i="16"/>
  <c r="M1389" i="16" s="1"/>
  <c r="S1383" i="16"/>
  <c r="P1383" i="16"/>
  <c r="H1145" i="16"/>
  <c r="M1145" i="16" s="1"/>
  <c r="H1045" i="16"/>
  <c r="S1045" i="16" s="1"/>
  <c r="H988" i="16"/>
  <c r="S988" i="16" s="1"/>
  <c r="H523" i="16"/>
  <c r="P523" i="16" s="1"/>
  <c r="H43" i="16"/>
  <c r="S43" i="16" s="1"/>
  <c r="H184" i="16"/>
  <c r="S184" i="16" s="1"/>
  <c r="H546" i="16"/>
  <c r="R546" i="16" s="1"/>
  <c r="H919" i="16"/>
  <c r="R919" i="16" s="1"/>
  <c r="H540" i="16"/>
  <c r="R540" i="16" s="1"/>
  <c r="H1362" i="16"/>
  <c r="R1362" i="16" s="1"/>
  <c r="H213" i="16"/>
  <c r="S213" i="16" s="1"/>
  <c r="H584" i="16"/>
  <c r="R584" i="16" s="1"/>
  <c r="H645" i="16"/>
  <c r="S645" i="16" s="1"/>
  <c r="H728" i="16"/>
  <c r="R728" i="16" s="1"/>
  <c r="H323" i="16"/>
  <c r="R323" i="16" s="1"/>
  <c r="H1253" i="16"/>
  <c r="R1253" i="16" s="1"/>
  <c r="H1019" i="16"/>
  <c r="R1019" i="16" s="1"/>
  <c r="H1256" i="16"/>
  <c r="J1256" i="16" s="1"/>
  <c r="H1247" i="16"/>
  <c r="R1247" i="16" s="1"/>
  <c r="H544" i="16"/>
  <c r="R544" i="16" s="1"/>
  <c r="H971" i="16"/>
  <c r="R971" i="16" s="1"/>
  <c r="H111" i="16"/>
  <c r="P111" i="16" s="1"/>
  <c r="H230" i="16"/>
  <c r="P230" i="16" s="1"/>
  <c r="H528" i="16"/>
  <c r="R528" i="16" s="1"/>
  <c r="H416" i="16"/>
  <c r="P416" i="16" s="1"/>
  <c r="H1245" i="16"/>
  <c r="P1245" i="16" s="1"/>
  <c r="H382" i="16"/>
  <c r="P382" i="16" s="1"/>
  <c r="H370" i="16"/>
  <c r="P370" i="16" s="1"/>
  <c r="H368" i="16"/>
  <c r="R368" i="16" s="1"/>
  <c r="H399" i="16"/>
  <c r="R399" i="16" s="1"/>
  <c r="H1005" i="16"/>
  <c r="M1005" i="16" s="1"/>
  <c r="R812" i="16"/>
  <c r="H726" i="16"/>
  <c r="R726" i="16" s="1"/>
  <c r="H1166" i="16"/>
  <c r="R1166" i="16" s="1"/>
  <c r="H948" i="16"/>
  <c r="P948" i="16" s="1"/>
  <c r="H442" i="16"/>
  <c r="J442" i="16" s="1"/>
  <c r="H1381" i="16"/>
  <c r="S1381" i="16" s="1"/>
  <c r="H385" i="16"/>
  <c r="M385" i="16" s="1"/>
  <c r="R401" i="16"/>
  <c r="J401" i="16"/>
  <c r="M401" i="16"/>
  <c r="P401" i="16"/>
  <c r="S401" i="16"/>
  <c r="M1380" i="16"/>
  <c r="R448" i="16"/>
  <c r="M46" i="16"/>
  <c r="M532" i="16"/>
  <c r="J812" i="16"/>
  <c r="J532" i="16"/>
  <c r="P505" i="16"/>
  <c r="P532" i="16"/>
  <c r="S46" i="16"/>
  <c r="M505" i="16"/>
  <c r="M349" i="16"/>
  <c r="J46" i="16"/>
  <c r="P1128" i="16"/>
  <c r="M1128" i="16"/>
  <c r="J1128" i="16"/>
  <c r="S1128" i="16"/>
  <c r="P349" i="16"/>
  <c r="M448" i="16"/>
  <c r="J448" i="16"/>
  <c r="P448" i="16"/>
  <c r="P1380" i="16"/>
  <c r="J1380" i="16"/>
  <c r="R53" i="16"/>
  <c r="S53" i="16"/>
  <c r="J1125" i="16"/>
  <c r="S35" i="16"/>
  <c r="J349" i="16"/>
  <c r="R46" i="16"/>
  <c r="S1380" i="16"/>
  <c r="R1383" i="16"/>
  <c r="M1125" i="16"/>
  <c r="J1383" i="16"/>
  <c r="M1383" i="16"/>
  <c r="S1125" i="16"/>
  <c r="R1125" i="16"/>
  <c r="R736" i="16"/>
  <c r="H1230" i="16"/>
  <c r="M1230" i="16" s="1"/>
  <c r="J736" i="16"/>
  <c r="P117" i="16"/>
  <c r="P812" i="16"/>
  <c r="S736" i="16"/>
  <c r="S505" i="16"/>
  <c r="M812" i="16"/>
  <c r="R505" i="16"/>
  <c r="M117" i="16"/>
  <c r="P736" i="16"/>
  <c r="J117" i="16"/>
  <c r="M172" i="16"/>
  <c r="H839" i="16"/>
  <c r="R839" i="16" s="1"/>
  <c r="H344" i="16"/>
  <c r="M344" i="16" s="1"/>
  <c r="H1127" i="16"/>
  <c r="J1127" i="16" s="1"/>
  <c r="S172" i="16"/>
  <c r="P172" i="16"/>
  <c r="H1068" i="16"/>
  <c r="J1068" i="16" s="1"/>
  <c r="H1260" i="16"/>
  <c r="R1260" i="16" s="1"/>
  <c r="H1107" i="16"/>
  <c r="P1107" i="16" s="1"/>
  <c r="H1055" i="16"/>
  <c r="P1055" i="16" s="1"/>
  <c r="H735" i="16"/>
  <c r="S735" i="16" s="1"/>
  <c r="H1219" i="16"/>
  <c r="P1219" i="16" s="1"/>
  <c r="J172" i="16"/>
  <c r="H854" i="16"/>
  <c r="R854" i="16" s="1"/>
  <c r="H1217" i="16"/>
  <c r="R1217" i="16" s="1"/>
  <c r="H953" i="16"/>
  <c r="S953" i="16" s="1"/>
  <c r="M53" i="16"/>
  <c r="H1185" i="16"/>
  <c r="R1185" i="16" s="1"/>
  <c r="H1103" i="16"/>
  <c r="P1103" i="16" s="1"/>
  <c r="S117" i="16"/>
  <c r="P53" i="16"/>
  <c r="H593" i="16"/>
  <c r="P593" i="16" s="1"/>
  <c r="H1387" i="16"/>
  <c r="P1387" i="16" s="1"/>
  <c r="H856" i="16"/>
  <c r="P856" i="16" s="1"/>
  <c r="H507" i="16"/>
  <c r="P507" i="16" s="1"/>
  <c r="R349" i="16"/>
  <c r="R532" i="16"/>
  <c r="M35" i="16"/>
  <c r="M1015" i="16"/>
  <c r="J153" i="16"/>
  <c r="R153" i="16"/>
  <c r="P153" i="16"/>
  <c r="P35" i="16"/>
  <c r="J35" i="16"/>
  <c r="S153" i="16"/>
  <c r="S1015" i="16"/>
  <c r="P1015" i="16"/>
  <c r="J1015" i="16"/>
  <c r="R148" i="16"/>
  <c r="R785" i="16"/>
  <c r="S785" i="16"/>
  <c r="J148" i="16"/>
  <c r="J785" i="16"/>
  <c r="S148" i="16"/>
  <c r="M148" i="16"/>
  <c r="M785" i="16"/>
  <c r="J254" i="16" l="1"/>
  <c r="P1180" i="16"/>
  <c r="S1323" i="16"/>
  <c r="P1323" i="16"/>
  <c r="J1323" i="16"/>
  <c r="P254" i="16"/>
  <c r="J452" i="16"/>
  <c r="S1180" i="16"/>
  <c r="S254" i="16"/>
  <c r="M254" i="16"/>
  <c r="M1323" i="16"/>
  <c r="R143" i="16"/>
  <c r="S240" i="16"/>
  <c r="M1180" i="16"/>
  <c r="J709" i="16"/>
  <c r="R1180" i="16"/>
  <c r="J357" i="16"/>
  <c r="M709" i="16"/>
  <c r="P709" i="16"/>
  <c r="R709" i="16"/>
  <c r="R357" i="16"/>
  <c r="M357" i="16"/>
  <c r="P357" i="16"/>
  <c r="J90" i="16"/>
  <c r="P1306" i="16"/>
  <c r="S90" i="16"/>
  <c r="P90" i="16"/>
  <c r="M452" i="16"/>
  <c r="R452" i="16"/>
  <c r="J1306" i="16"/>
  <c r="P452" i="16"/>
  <c r="S1306" i="16"/>
  <c r="M1306" i="16"/>
  <c r="R90" i="16"/>
  <c r="R240" i="16"/>
  <c r="J143" i="16"/>
  <c r="M143" i="16"/>
  <c r="P143" i="16"/>
  <c r="J434" i="16"/>
  <c r="P240" i="16"/>
  <c r="M240" i="16"/>
  <c r="M434" i="16"/>
  <c r="P434" i="16"/>
  <c r="S434" i="16"/>
  <c r="M441" i="16"/>
  <c r="J691" i="16"/>
  <c r="S691" i="16"/>
  <c r="P691" i="16"/>
  <c r="J1168" i="16"/>
  <c r="R1168" i="16"/>
  <c r="S1168" i="16"/>
  <c r="R1005" i="16"/>
  <c r="P88" i="16"/>
  <c r="R722" i="16"/>
  <c r="M390" i="16"/>
  <c r="J207" i="16"/>
  <c r="R207" i="16"/>
  <c r="M1310" i="16"/>
  <c r="P546" i="16"/>
  <c r="R88" i="16"/>
  <c r="M88" i="16"/>
  <c r="R1310" i="16"/>
  <c r="M207" i="16"/>
  <c r="J88" i="16"/>
  <c r="P903" i="16"/>
  <c r="S207" i="16"/>
  <c r="P1310" i="16"/>
  <c r="J1310" i="16"/>
  <c r="M691" i="16"/>
  <c r="P1168" i="16"/>
  <c r="M722" i="16"/>
  <c r="P722" i="16"/>
  <c r="M919" i="16"/>
  <c r="P76" i="16"/>
  <c r="S211" i="16"/>
  <c r="J528" i="16"/>
  <c r="J441" i="16"/>
  <c r="J366" i="16"/>
  <c r="R76" i="16"/>
  <c r="J722" i="16"/>
  <c r="J1005" i="16"/>
  <c r="P474" i="16"/>
  <c r="P190" i="16"/>
  <c r="J76" i="16"/>
  <c r="M702" i="16"/>
  <c r="P441" i="16"/>
  <c r="M474" i="16"/>
  <c r="J211" i="16"/>
  <c r="M76" i="16"/>
  <c r="J474" i="16"/>
  <c r="M211" i="16"/>
  <c r="P211" i="16"/>
  <c r="R441" i="16"/>
  <c r="R702" i="16"/>
  <c r="P702" i="16"/>
  <c r="M416" i="16"/>
  <c r="R988" i="16"/>
  <c r="J988" i="16"/>
  <c r="R213" i="16"/>
  <c r="J702" i="16"/>
  <c r="M546" i="16"/>
  <c r="S546" i="16"/>
  <c r="S368" i="16"/>
  <c r="J368" i="16"/>
  <c r="J546" i="16"/>
  <c r="M368" i="16"/>
  <c r="J190" i="16"/>
  <c r="R903" i="16"/>
  <c r="S111" i="16"/>
  <c r="M743" i="16"/>
  <c r="M1224" i="16"/>
  <c r="J390" i="16"/>
  <c r="R1045" i="16"/>
  <c r="S1362" i="16"/>
  <c r="P1224" i="16"/>
  <c r="M330" i="16"/>
  <c r="M1362" i="16"/>
  <c r="S370" i="16"/>
  <c r="S1224" i="16"/>
  <c r="J1224" i="16"/>
  <c r="M1229" i="16"/>
  <c r="S390" i="16"/>
  <c r="R390" i="16"/>
  <c r="R330" i="16"/>
  <c r="R337" i="16"/>
  <c r="M370" i="16"/>
  <c r="J370" i="16"/>
  <c r="S611" i="16"/>
  <c r="P1053" i="16"/>
  <c r="P1238" i="16"/>
  <c r="J728" i="16"/>
  <c r="M728" i="16"/>
  <c r="M1053" i="16"/>
  <c r="R370" i="16"/>
  <c r="M611" i="16"/>
  <c r="J611" i="16"/>
  <c r="R794" i="16"/>
  <c r="P728" i="16"/>
  <c r="P971" i="16"/>
  <c r="S337" i="16"/>
  <c r="S971" i="16"/>
  <c r="R611" i="16"/>
  <c r="S728" i="16"/>
  <c r="J1053" i="16"/>
  <c r="J794" i="16"/>
  <c r="M337" i="16"/>
  <c r="P794" i="16"/>
  <c r="M794" i="16"/>
  <c r="J416" i="16"/>
  <c r="R523" i="16"/>
  <c r="S474" i="16"/>
  <c r="J213" i="16"/>
  <c r="R1229" i="16"/>
  <c r="J743" i="16"/>
  <c r="P213" i="16"/>
  <c r="M213" i="16"/>
  <c r="S528" i="16"/>
  <c r="S743" i="16"/>
  <c r="R36" i="16"/>
  <c r="J808" i="16"/>
  <c r="R743" i="16"/>
  <c r="P1362" i="16"/>
  <c r="M523" i="16"/>
  <c r="J1227" i="16"/>
  <c r="P540" i="16"/>
  <c r="S1227" i="16"/>
  <c r="R513" i="16"/>
  <c r="J1389" i="16"/>
  <c r="P1227" i="16"/>
  <c r="S1389" i="16"/>
  <c r="M726" i="16"/>
  <c r="R1389" i="16"/>
  <c r="P513" i="16"/>
  <c r="M366" i="16"/>
  <c r="M540" i="16"/>
  <c r="M1227" i="16"/>
  <c r="S366" i="16"/>
  <c r="S190" i="16"/>
  <c r="M190" i="16"/>
  <c r="R366" i="16"/>
  <c r="M971" i="16"/>
  <c r="S540" i="16"/>
  <c r="R1053" i="16"/>
  <c r="M903" i="16"/>
  <c r="J903" i="16"/>
  <c r="S1005" i="16"/>
  <c r="P1389" i="16"/>
  <c r="J513" i="16"/>
  <c r="P1229" i="16"/>
  <c r="J540" i="16"/>
  <c r="P317" i="16"/>
  <c r="S1229" i="16"/>
  <c r="M513" i="16"/>
  <c r="M317" i="16"/>
  <c r="S317" i="16"/>
  <c r="M1256" i="16"/>
  <c r="P528" i="16"/>
  <c r="P337" i="16"/>
  <c r="J317" i="16"/>
  <c r="P330" i="16"/>
  <c r="J971" i="16"/>
  <c r="J330" i="16"/>
  <c r="M1238" i="16"/>
  <c r="M289" i="16"/>
  <c r="S1166" i="16"/>
  <c r="R1238" i="16"/>
  <c r="P36" i="16"/>
  <c r="R289" i="16"/>
  <c r="S808" i="16"/>
  <c r="S1238" i="16"/>
  <c r="S726" i="16"/>
  <c r="R1256" i="16"/>
  <c r="P1256" i="16"/>
  <c r="P808" i="16"/>
  <c r="J1145" i="16"/>
  <c r="P726" i="16"/>
  <c r="M808" i="16"/>
  <c r="J36" i="16"/>
  <c r="S1256" i="16"/>
  <c r="M948" i="16"/>
  <c r="J289" i="16"/>
  <c r="R43" i="16"/>
  <c r="S584" i="16"/>
  <c r="J726" i="16"/>
  <c r="P289" i="16"/>
  <c r="S416" i="16"/>
  <c r="R416" i="16"/>
  <c r="R1145" i="16"/>
  <c r="M36" i="16"/>
  <c r="J523" i="16"/>
  <c r="S523" i="16"/>
  <c r="M1045" i="16"/>
  <c r="M1245" i="16"/>
  <c r="S1245" i="16"/>
  <c r="S1247" i="16"/>
  <c r="S919" i="16"/>
  <c r="P1166" i="16"/>
  <c r="S1260" i="16"/>
  <c r="M1381" i="16"/>
  <c r="R645" i="16"/>
  <c r="J1045" i="16"/>
  <c r="P1045" i="16"/>
  <c r="J1387" i="16"/>
  <c r="M645" i="16"/>
  <c r="R1381" i="16"/>
  <c r="P1005" i="16"/>
  <c r="P1019" i="16"/>
  <c r="P1381" i="16"/>
  <c r="S1019" i="16"/>
  <c r="P1145" i="16"/>
  <c r="P368" i="16"/>
  <c r="J1381" i="16"/>
  <c r="S1145" i="16"/>
  <c r="J1019" i="16"/>
  <c r="P442" i="16"/>
  <c r="M528" i="16"/>
  <c r="J584" i="16"/>
  <c r="J645" i="16"/>
  <c r="P1247" i="16"/>
  <c r="P645" i="16"/>
  <c r="P184" i="16"/>
  <c r="R948" i="16"/>
  <c r="M1247" i="16"/>
  <c r="P43" i="16"/>
  <c r="R382" i="16"/>
  <c r="S544" i="16"/>
  <c r="M184" i="16"/>
  <c r="M1166" i="16"/>
  <c r="P584" i="16"/>
  <c r="R385" i="16"/>
  <c r="J184" i="16"/>
  <c r="J382" i="16"/>
  <c r="J1245" i="16"/>
  <c r="R1245" i="16"/>
  <c r="M584" i="16"/>
  <c r="J1247" i="16"/>
  <c r="M43" i="16"/>
  <c r="M382" i="16"/>
  <c r="S382" i="16"/>
  <c r="R184" i="16"/>
  <c r="J43" i="16"/>
  <c r="J919" i="16"/>
  <c r="S230" i="16"/>
  <c r="J1253" i="16"/>
  <c r="S385" i="16"/>
  <c r="J230" i="16"/>
  <c r="P544" i="16"/>
  <c r="M544" i="16"/>
  <c r="P988" i="16"/>
  <c r="P919" i="16"/>
  <c r="J544" i="16"/>
  <c r="J948" i="16"/>
  <c r="J1362" i="16"/>
  <c r="M230" i="16"/>
  <c r="S399" i="16"/>
  <c r="P1253" i="16"/>
  <c r="J399" i="16"/>
  <c r="P385" i="16"/>
  <c r="P399" i="16"/>
  <c r="S948" i="16"/>
  <c r="M988" i="16"/>
  <c r="J385" i="16"/>
  <c r="R230" i="16"/>
  <c r="M1387" i="16"/>
  <c r="J1260" i="16"/>
  <c r="J1166" i="16"/>
  <c r="S1253" i="16"/>
  <c r="M1019" i="16"/>
  <c r="M399" i="16"/>
  <c r="M442" i="16"/>
  <c r="M111" i="16"/>
  <c r="S442" i="16"/>
  <c r="J111" i="16"/>
  <c r="R442" i="16"/>
  <c r="M323" i="16"/>
  <c r="R111" i="16"/>
  <c r="M1253" i="16"/>
  <c r="J323" i="16"/>
  <c r="S323" i="16"/>
  <c r="P323" i="16"/>
  <c r="P953" i="16"/>
  <c r="J344" i="16"/>
  <c r="P1260" i="16"/>
  <c r="S1387" i="16"/>
  <c r="M1260" i="16"/>
  <c r="J507" i="16"/>
  <c r="P344" i="16"/>
  <c r="S507" i="16"/>
  <c r="R1055" i="16"/>
  <c r="R344" i="16"/>
  <c r="M507" i="16"/>
  <c r="J953" i="16"/>
  <c r="S344" i="16"/>
  <c r="R507" i="16"/>
  <c r="J1055" i="16"/>
  <c r="J1103" i="16"/>
  <c r="M1055" i="16"/>
  <c r="M953" i="16"/>
  <c r="M1103" i="16"/>
  <c r="S1055" i="16"/>
  <c r="R953" i="16"/>
  <c r="R1387" i="16"/>
  <c r="M854" i="16"/>
  <c r="P1230" i="16"/>
  <c r="R1219" i="16"/>
  <c r="R1230" i="16"/>
  <c r="S1230" i="16"/>
  <c r="J1230" i="16"/>
  <c r="M1217" i="16"/>
  <c r="J1219" i="16"/>
  <c r="M1068" i="16"/>
  <c r="S1219" i="16"/>
  <c r="J1107" i="16"/>
  <c r="S1068" i="16"/>
  <c r="P839" i="16"/>
  <c r="J1217" i="16"/>
  <c r="S1107" i="16"/>
  <c r="S1217" i="16"/>
  <c r="S856" i="16"/>
  <c r="M1107" i="16"/>
  <c r="P1217" i="16"/>
  <c r="M856" i="16"/>
  <c r="R1107" i="16"/>
  <c r="J839" i="16"/>
  <c r="J856" i="16"/>
  <c r="M839" i="16"/>
  <c r="R856" i="16"/>
  <c r="S1127" i="16"/>
  <c r="S839" i="16"/>
  <c r="S593" i="16"/>
  <c r="J593" i="16"/>
  <c r="R593" i="16"/>
  <c r="M593" i="16"/>
  <c r="R1103" i="16"/>
  <c r="S1103" i="16"/>
  <c r="M735" i="16"/>
  <c r="P1068" i="16"/>
  <c r="M1127" i="16"/>
  <c r="S854" i="16"/>
  <c r="M1219" i="16"/>
  <c r="R735" i="16"/>
  <c r="R1068" i="16"/>
  <c r="R1127" i="16"/>
  <c r="J854" i="16"/>
  <c r="P1127" i="16"/>
  <c r="P1185" i="16"/>
  <c r="P735" i="16"/>
  <c r="J735" i="16"/>
  <c r="P854" i="16"/>
  <c r="J1185" i="16"/>
  <c r="M1185" i="16"/>
  <c r="S1185" i="16"/>
  <c r="H1011" i="16" l="1"/>
  <c r="R1011" i="16" s="1"/>
  <c r="H71" i="16"/>
  <c r="H126" i="16"/>
  <c r="H459" i="16"/>
  <c r="R459" i="16" s="1"/>
  <c r="R126" i="16" l="1"/>
  <c r="S126" i="16"/>
  <c r="J126" i="16"/>
  <c r="M126" i="16"/>
  <c r="P126" i="16"/>
  <c r="R71" i="16"/>
  <c r="J71" i="16"/>
  <c r="P71" i="16"/>
  <c r="S71" i="16"/>
  <c r="M71" i="16"/>
  <c r="H835" i="16"/>
  <c r="S835" i="16" s="1"/>
  <c r="H218" i="16"/>
  <c r="J218" i="16" s="1"/>
  <c r="H711" i="16"/>
  <c r="R711" i="16" s="1"/>
  <c r="H942" i="16"/>
  <c r="S942" i="16" s="1"/>
  <c r="P1011" i="16"/>
  <c r="M1011" i="16"/>
  <c r="J1011" i="16"/>
  <c r="S1011" i="16"/>
  <c r="P459" i="16"/>
  <c r="M459" i="16"/>
  <c r="J459" i="16"/>
  <c r="S459" i="16"/>
  <c r="R835" i="16" l="1"/>
  <c r="J835" i="16"/>
  <c r="M835" i="16"/>
  <c r="P835" i="16"/>
  <c r="S218" i="16"/>
  <c r="M218" i="16"/>
  <c r="R218" i="16"/>
  <c r="P218" i="16"/>
  <c r="M942" i="16"/>
  <c r="J942" i="16"/>
  <c r="S711" i="16"/>
  <c r="J711" i="16"/>
  <c r="P711" i="16"/>
  <c r="M711" i="16"/>
  <c r="P942" i="16"/>
  <c r="R942" i="16"/>
  <c r="E1173" i="16" l="1"/>
  <c r="H375" i="16" l="1"/>
  <c r="R375" i="16" s="1"/>
  <c r="H987" i="16"/>
  <c r="J987" i="16" s="1"/>
  <c r="H1274" i="16"/>
  <c r="J1274" i="16" s="1"/>
  <c r="H285" i="16"/>
  <c r="R285" i="16" s="1"/>
  <c r="H517" i="16"/>
  <c r="R517" i="16" s="1"/>
  <c r="H899" i="16"/>
  <c r="P899" i="16" s="1"/>
  <c r="H478" i="16"/>
  <c r="J478" i="16" s="1"/>
  <c r="H663" i="16"/>
  <c r="R663" i="16" s="1"/>
  <c r="H1241" i="16"/>
  <c r="R1241" i="16" s="1"/>
  <c r="H151" i="16"/>
  <c r="J151" i="16" s="1"/>
  <c r="H325" i="16"/>
  <c r="H1119" i="16"/>
  <c r="H1154" i="16"/>
  <c r="H383" i="16"/>
  <c r="H1332" i="16"/>
  <c r="H18" i="16"/>
  <c r="H781" i="16"/>
  <c r="H1058" i="16"/>
  <c r="H600" i="16"/>
  <c r="H389" i="16"/>
  <c r="H712" i="16"/>
  <c r="M712" i="16" s="1"/>
  <c r="H1146" i="16"/>
  <c r="H303" i="16"/>
  <c r="H87" i="16"/>
  <c r="H1266" i="16"/>
  <c r="H407" i="16"/>
  <c r="H208" i="16"/>
  <c r="H498" i="16"/>
  <c r="H191" i="16"/>
  <c r="H984" i="16"/>
  <c r="H1002" i="16"/>
  <c r="H25" i="16"/>
  <c r="H659" i="16"/>
  <c r="H1175" i="16"/>
  <c r="H859" i="16"/>
  <c r="H946" i="16"/>
  <c r="H1319" i="16"/>
  <c r="R191" i="16" l="1"/>
  <c r="J191" i="16"/>
  <c r="S191" i="16"/>
  <c r="P191" i="16"/>
  <c r="M191" i="16"/>
  <c r="P87" i="16"/>
  <c r="R87" i="16"/>
  <c r="M87" i="16"/>
  <c r="J87" i="16"/>
  <c r="S87" i="16"/>
  <c r="R1332" i="16"/>
  <c r="M1332" i="16"/>
  <c r="P1332" i="16"/>
  <c r="J1332" i="16"/>
  <c r="S1332" i="16"/>
  <c r="R1058" i="16"/>
  <c r="J1058" i="16"/>
  <c r="S1058" i="16"/>
  <c r="P1058" i="16"/>
  <c r="M1058" i="16"/>
  <c r="H725" i="16"/>
  <c r="J725" i="16" s="1"/>
  <c r="H489" i="16"/>
  <c r="J489" i="16" s="1"/>
  <c r="H166" i="16"/>
  <c r="R166" i="16" s="1"/>
  <c r="H669" i="16"/>
  <c r="J669" i="16" s="1"/>
  <c r="H238" i="16"/>
  <c r="S238" i="16" s="1"/>
  <c r="P1002" i="16"/>
  <c r="S1002" i="16"/>
  <c r="M1002" i="16"/>
  <c r="R1002" i="16"/>
  <c r="J1002" i="16"/>
  <c r="R407" i="16"/>
  <c r="M407" i="16"/>
  <c r="P407" i="16"/>
  <c r="J407" i="16"/>
  <c r="S407" i="16"/>
  <c r="R600" i="16"/>
  <c r="P600" i="16"/>
  <c r="J600" i="16"/>
  <c r="M600" i="16"/>
  <c r="S600" i="16"/>
  <c r="S25" i="16"/>
  <c r="R25" i="16"/>
  <c r="M25" i="16"/>
  <c r="J25" i="16"/>
  <c r="P25" i="16"/>
  <c r="P1146" i="16"/>
  <c r="R1146" i="16"/>
  <c r="J1146" i="16"/>
  <c r="S1146" i="16"/>
  <c r="M1146" i="16"/>
  <c r="P1210" i="16"/>
  <c r="J1210" i="16"/>
  <c r="R1210" i="16"/>
  <c r="M1210" i="16"/>
  <c r="S1210" i="16"/>
  <c r="R1319" i="16"/>
  <c r="M1319" i="16"/>
  <c r="P1319" i="16"/>
  <c r="J1319" i="16"/>
  <c r="S1319" i="16"/>
  <c r="S659" i="16"/>
  <c r="J659" i="16"/>
  <c r="R659" i="16"/>
  <c r="P659" i="16"/>
  <c r="M659" i="16"/>
  <c r="R498" i="16"/>
  <c r="M498" i="16"/>
  <c r="P498" i="16"/>
  <c r="J498" i="16"/>
  <c r="S498" i="16"/>
  <c r="R389" i="16"/>
  <c r="M389" i="16"/>
  <c r="P389" i="16"/>
  <c r="S389" i="16"/>
  <c r="J389" i="16"/>
  <c r="R18" i="16"/>
  <c r="P18" i="16"/>
  <c r="M18" i="16"/>
  <c r="J18" i="16"/>
  <c r="S18" i="16"/>
  <c r="P325" i="16"/>
  <c r="R325" i="16"/>
  <c r="J325" i="16"/>
  <c r="M325" i="16"/>
  <c r="S325" i="16"/>
  <c r="J946" i="16"/>
  <c r="R946" i="16"/>
  <c r="P946" i="16"/>
  <c r="S946" i="16"/>
  <c r="M946" i="16"/>
  <c r="R1175" i="16"/>
  <c r="P1175" i="16"/>
  <c r="J1175" i="16"/>
  <c r="S1175" i="16"/>
  <c r="M1175" i="16"/>
  <c r="R1266" i="16"/>
  <c r="M1266" i="16"/>
  <c r="J1266" i="16"/>
  <c r="S1266" i="16"/>
  <c r="P1266" i="16"/>
  <c r="S984" i="16"/>
  <c r="M984" i="16"/>
  <c r="R984" i="16"/>
  <c r="P984" i="16"/>
  <c r="J984" i="16"/>
  <c r="M303" i="16"/>
  <c r="P303" i="16"/>
  <c r="S303" i="16"/>
  <c r="R303" i="16"/>
  <c r="J303" i="16"/>
  <c r="J383" i="16"/>
  <c r="S383" i="16"/>
  <c r="P383" i="16"/>
  <c r="R383" i="16"/>
  <c r="M383" i="16"/>
  <c r="J1119" i="16"/>
  <c r="M1119" i="16"/>
  <c r="S1119" i="16"/>
  <c r="R1119" i="16"/>
  <c r="P1119" i="16"/>
  <c r="P1154" i="16"/>
  <c r="S1154" i="16"/>
  <c r="M1154" i="16"/>
  <c r="R1154" i="16"/>
  <c r="J1154" i="16"/>
  <c r="P859" i="16"/>
  <c r="J859" i="16"/>
  <c r="S859" i="16"/>
  <c r="M859" i="16"/>
  <c r="R859" i="16"/>
  <c r="S208" i="16"/>
  <c r="R208" i="16"/>
  <c r="M208" i="16"/>
  <c r="P208" i="16"/>
  <c r="J208" i="16"/>
  <c r="R781" i="16"/>
  <c r="P781" i="16"/>
  <c r="J781" i="16"/>
  <c r="S781" i="16"/>
  <c r="M781" i="16"/>
  <c r="H703" i="16"/>
  <c r="R703" i="16" s="1"/>
  <c r="H164" i="16"/>
  <c r="R164" i="16" s="1"/>
  <c r="H340" i="16"/>
  <c r="R340" i="16" s="1"/>
  <c r="H32" i="16"/>
  <c r="R32" i="16" s="1"/>
  <c r="H484" i="16"/>
  <c r="R484" i="16" s="1"/>
  <c r="H322" i="16"/>
  <c r="S322" i="16" s="1"/>
  <c r="H1148" i="16"/>
  <c r="S1148" i="16" s="1"/>
  <c r="H920" i="16"/>
  <c r="P920" i="16" s="1"/>
  <c r="H1098" i="16"/>
  <c r="R1098" i="16" s="1"/>
  <c r="H1375" i="16"/>
  <c r="R1375" i="16" s="1"/>
  <c r="H573" i="16"/>
  <c r="R573" i="16" s="1"/>
  <c r="H646" i="16"/>
  <c r="S646" i="16" s="1"/>
  <c r="H202" i="16"/>
  <c r="R202" i="16" s="1"/>
  <c r="H555" i="16"/>
  <c r="J555" i="16" s="1"/>
  <c r="H1271" i="16"/>
  <c r="J1271" i="16" s="1"/>
  <c r="H756" i="16"/>
  <c r="R756" i="16" s="1"/>
  <c r="H991" i="16"/>
  <c r="S991" i="16" s="1"/>
  <c r="H1311" i="16"/>
  <c r="R1311" i="16" s="1"/>
  <c r="H494" i="16"/>
  <c r="J494" i="16" s="1"/>
  <c r="H1249" i="16"/>
  <c r="R1249" i="16" s="1"/>
  <c r="H463" i="16"/>
  <c r="S463" i="16" s="1"/>
  <c r="H1259" i="16"/>
  <c r="S1259" i="16" s="1"/>
  <c r="H19" i="16"/>
  <c r="R19" i="16" s="1"/>
  <c r="H1264" i="16"/>
  <c r="R1264" i="16" s="1"/>
  <c r="H761" i="16"/>
  <c r="R761" i="16" s="1"/>
  <c r="H197" i="16"/>
  <c r="S197" i="16" s="1"/>
  <c r="H1235" i="16"/>
  <c r="J1235" i="16" s="1"/>
  <c r="H1232" i="16"/>
  <c r="R1232" i="16" s="1"/>
  <c r="H1126" i="16"/>
  <c r="R1126" i="16" s="1"/>
  <c r="H1012" i="16"/>
  <c r="J1012" i="16" s="1"/>
  <c r="H307" i="16"/>
  <c r="S307" i="16" s="1"/>
  <c r="H547" i="16"/>
  <c r="J547" i="16" s="1"/>
  <c r="H1047" i="16"/>
  <c r="R1047" i="16" s="1"/>
  <c r="H583" i="16"/>
  <c r="P583" i="16" s="1"/>
  <c r="H355" i="16"/>
  <c r="S355" i="16" s="1"/>
  <c r="H1328" i="16"/>
  <c r="R1328" i="16" s="1"/>
  <c r="H947" i="16"/>
  <c r="S947" i="16" s="1"/>
  <c r="H1322" i="16"/>
  <c r="J1322" i="16" s="1"/>
  <c r="H37" i="16"/>
  <c r="R37" i="16" s="1"/>
  <c r="H954" i="16"/>
  <c r="R954" i="16" s="1"/>
  <c r="H262" i="16"/>
  <c r="R262" i="16" s="1"/>
  <c r="H342" i="16"/>
  <c r="R342" i="16" s="1"/>
  <c r="H1379" i="16"/>
  <c r="S1379" i="16" s="1"/>
  <c r="H796" i="16"/>
  <c r="J796" i="16" s="1"/>
  <c r="H179" i="16"/>
  <c r="J179" i="16" s="1"/>
  <c r="H256" i="16"/>
  <c r="S256" i="16" s="1"/>
  <c r="H956" i="16"/>
  <c r="R956" i="16" s="1"/>
  <c r="H266" i="16"/>
  <c r="R266" i="16" s="1"/>
  <c r="H62" i="16"/>
  <c r="S62" i="16" s="1"/>
  <c r="H1147" i="16"/>
  <c r="S1147" i="16" s="1"/>
  <c r="H1167" i="16"/>
  <c r="R1167" i="16" s="1"/>
  <c r="H1052" i="16"/>
  <c r="S1052" i="16" s="1"/>
  <c r="H138" i="16"/>
  <c r="S138" i="16" s="1"/>
  <c r="H1173" i="16"/>
  <c r="R1173" i="16" s="1"/>
  <c r="H923" i="16"/>
  <c r="R923" i="16" s="1"/>
  <c r="H836" i="16"/>
  <c r="J836" i="16" s="1"/>
  <c r="H745" i="16"/>
  <c r="S745" i="16" s="1"/>
  <c r="H525" i="16"/>
  <c r="J525" i="16" s="1"/>
  <c r="M375" i="16"/>
  <c r="P712" i="16"/>
  <c r="S517" i="16"/>
  <c r="H1209" i="16"/>
  <c r="P1209" i="16" s="1"/>
  <c r="H346" i="16"/>
  <c r="J346" i="16" s="1"/>
  <c r="H86" i="16"/>
  <c r="J86" i="16" s="1"/>
  <c r="H976" i="16"/>
  <c r="R976" i="16" s="1"/>
  <c r="H386" i="16"/>
  <c r="R386" i="16" s="1"/>
  <c r="M151" i="16"/>
  <c r="P285" i="16"/>
  <c r="M1241" i="16"/>
  <c r="J1241" i="16"/>
  <c r="P1241" i="16"/>
  <c r="M285" i="16"/>
  <c r="P151" i="16"/>
  <c r="P375" i="16"/>
  <c r="J375" i="16"/>
  <c r="P517" i="16"/>
  <c r="M899" i="16"/>
  <c r="J899" i="16"/>
  <c r="S151" i="16"/>
  <c r="S899" i="16"/>
  <c r="S712" i="16"/>
  <c r="R899" i="16"/>
  <c r="R712" i="16"/>
  <c r="M517" i="16"/>
  <c r="J517" i="16"/>
  <c r="J712" i="16"/>
  <c r="S285" i="16"/>
  <c r="S1241" i="16"/>
  <c r="J285" i="16"/>
  <c r="S375" i="16"/>
  <c r="R151" i="16"/>
  <c r="P663" i="16"/>
  <c r="M663" i="16"/>
  <c r="J663" i="16"/>
  <c r="S663" i="16"/>
  <c r="S1274" i="16"/>
  <c r="R1274" i="16"/>
  <c r="P1274" i="16"/>
  <c r="M1274" i="16"/>
  <c r="H298" i="16"/>
  <c r="R298" i="16" s="1"/>
  <c r="H134" i="16"/>
  <c r="R134" i="16" s="1"/>
  <c r="H1062" i="16"/>
  <c r="R1062" i="16" s="1"/>
  <c r="M478" i="16"/>
  <c r="M987" i="16"/>
  <c r="R478" i="16"/>
  <c r="R987" i="16"/>
  <c r="S478" i="16"/>
  <c r="S987" i="16"/>
  <c r="P478" i="16"/>
  <c r="P987" i="16"/>
  <c r="R238" i="16" l="1"/>
  <c r="J238" i="16"/>
  <c r="M238" i="16"/>
  <c r="P489" i="16"/>
  <c r="P238" i="16"/>
  <c r="S725" i="16"/>
  <c r="P725" i="16"/>
  <c r="M725" i="16"/>
  <c r="R725" i="16"/>
  <c r="J166" i="16"/>
  <c r="S166" i="16"/>
  <c r="M166" i="16"/>
  <c r="P166" i="16"/>
  <c r="R669" i="16"/>
  <c r="R489" i="16"/>
  <c r="S489" i="16"/>
  <c r="M489" i="16"/>
  <c r="P669" i="16"/>
  <c r="M669" i="16"/>
  <c r="S669" i="16"/>
  <c r="S19" i="16"/>
  <c r="M1271" i="16"/>
  <c r="M555" i="16"/>
  <c r="R322" i="16"/>
  <c r="M1012" i="16"/>
  <c r="R555" i="16"/>
  <c r="P555" i="16"/>
  <c r="P322" i="16"/>
  <c r="M322" i="16"/>
  <c r="S164" i="16"/>
  <c r="S1173" i="16"/>
  <c r="J322" i="16"/>
  <c r="R1012" i="16"/>
  <c r="S1375" i="16"/>
  <c r="J164" i="16"/>
  <c r="R1148" i="16"/>
  <c r="P1271" i="16"/>
  <c r="J197" i="16"/>
  <c r="M164" i="16"/>
  <c r="M1375" i="16"/>
  <c r="M484" i="16"/>
  <c r="M202" i="16"/>
  <c r="J484" i="16"/>
  <c r="R991" i="16"/>
  <c r="J991" i="16"/>
  <c r="P463" i="16"/>
  <c r="M1098" i="16"/>
  <c r="M761" i="16"/>
  <c r="M991" i="16"/>
  <c r="M703" i="16"/>
  <c r="J202" i="16"/>
  <c r="S1098" i="16"/>
  <c r="R463" i="16"/>
  <c r="S703" i="16"/>
  <c r="J703" i="16"/>
  <c r="S484" i="16"/>
  <c r="P484" i="16"/>
  <c r="P703" i="16"/>
  <c r="S202" i="16"/>
  <c r="P1098" i="16"/>
  <c r="J1098" i="16"/>
  <c r="P1249" i="16"/>
  <c r="J756" i="16"/>
  <c r="M920" i="16"/>
  <c r="S1271" i="16"/>
  <c r="R920" i="16"/>
  <c r="P1264" i="16"/>
  <c r="M1264" i="16"/>
  <c r="J1148" i="16"/>
  <c r="P32" i="16"/>
  <c r="P1148" i="16"/>
  <c r="S555" i="16"/>
  <c r="R1271" i="16"/>
  <c r="J1375" i="16"/>
  <c r="J920" i="16"/>
  <c r="P164" i="16"/>
  <c r="S920" i="16"/>
  <c r="M756" i="16"/>
  <c r="M1148" i="16"/>
  <c r="P756" i="16"/>
  <c r="P1375" i="16"/>
  <c r="J32" i="16"/>
  <c r="M646" i="16"/>
  <c r="P646" i="16"/>
  <c r="J340" i="16"/>
  <c r="J646" i="16"/>
  <c r="S573" i="16"/>
  <c r="S32" i="16"/>
  <c r="M32" i="16"/>
  <c r="M340" i="16"/>
  <c r="J573" i="16"/>
  <c r="P573" i="16"/>
  <c r="S340" i="16"/>
  <c r="M573" i="16"/>
  <c r="R646" i="16"/>
  <c r="P340" i="16"/>
  <c r="S494" i="16"/>
  <c r="M1147" i="16"/>
  <c r="J1311" i="16"/>
  <c r="R494" i="16"/>
  <c r="P494" i="16"/>
  <c r="R583" i="16"/>
  <c r="P19" i="16"/>
  <c r="M19" i="16"/>
  <c r="P1012" i="16"/>
  <c r="P202" i="16"/>
  <c r="J19" i="16"/>
  <c r="S756" i="16"/>
  <c r="P307" i="16"/>
  <c r="S1012" i="16"/>
  <c r="M307" i="16"/>
  <c r="J1264" i="16"/>
  <c r="J954" i="16"/>
  <c r="P991" i="16"/>
  <c r="R307" i="16"/>
  <c r="J761" i="16"/>
  <c r="M1311" i="16"/>
  <c r="P1311" i="16"/>
  <c r="P761" i="16"/>
  <c r="J1249" i="16"/>
  <c r="M463" i="16"/>
  <c r="J463" i="16"/>
  <c r="M355" i="16"/>
  <c r="M494" i="16"/>
  <c r="R1379" i="16"/>
  <c r="P1235" i="16"/>
  <c r="S1235" i="16"/>
  <c r="R1235" i="16"/>
  <c r="M1235" i="16"/>
  <c r="S1249" i="16"/>
  <c r="R355" i="16"/>
  <c r="P745" i="16"/>
  <c r="P355" i="16"/>
  <c r="M1249" i="16"/>
  <c r="S1311" i="16"/>
  <c r="J1173" i="16"/>
  <c r="J355" i="16"/>
  <c r="S761" i="16"/>
  <c r="R1147" i="16"/>
  <c r="S1047" i="16"/>
  <c r="M583" i="16"/>
  <c r="P197" i="16"/>
  <c r="P547" i="16"/>
  <c r="P1167" i="16"/>
  <c r="P266" i="16"/>
  <c r="S547" i="16"/>
  <c r="J1259" i="16"/>
  <c r="M1259" i="16"/>
  <c r="M547" i="16"/>
  <c r="P1259" i="16"/>
  <c r="S266" i="16"/>
  <c r="S954" i="16"/>
  <c r="M266" i="16"/>
  <c r="R1259" i="16"/>
  <c r="P954" i="16"/>
  <c r="J266" i="16"/>
  <c r="M954" i="16"/>
  <c r="M796" i="16"/>
  <c r="J1232" i="16"/>
  <c r="P1232" i="16"/>
  <c r="J1379" i="16"/>
  <c r="S1232" i="16"/>
  <c r="J745" i="16"/>
  <c r="S796" i="16"/>
  <c r="S1126" i="16"/>
  <c r="J1328" i="16"/>
  <c r="J307" i="16"/>
  <c r="R796" i="16"/>
  <c r="J342" i="16"/>
  <c r="S1328" i="16"/>
  <c r="M1328" i="16"/>
  <c r="M197" i="16"/>
  <c r="S342" i="16"/>
  <c r="P796" i="16"/>
  <c r="R547" i="16"/>
  <c r="R197" i="16"/>
  <c r="M1232" i="16"/>
  <c r="J583" i="16"/>
  <c r="P1328" i="16"/>
  <c r="P1147" i="16"/>
  <c r="M1379" i="16"/>
  <c r="S1264" i="16"/>
  <c r="P1173" i="16"/>
  <c r="P1379" i="16"/>
  <c r="J1126" i="16"/>
  <c r="R179" i="16"/>
  <c r="P1126" i="16"/>
  <c r="P179" i="16"/>
  <c r="M1126" i="16"/>
  <c r="S179" i="16"/>
  <c r="M179" i="16"/>
  <c r="R947" i="16"/>
  <c r="R745" i="16"/>
  <c r="R256" i="16"/>
  <c r="J256" i="16"/>
  <c r="P262" i="16"/>
  <c r="M1047" i="16"/>
  <c r="S262" i="16"/>
  <c r="S956" i="16"/>
  <c r="M37" i="16"/>
  <c r="R1322" i="16"/>
  <c r="M256" i="16"/>
  <c r="P256" i="16"/>
  <c r="S1322" i="16"/>
  <c r="J956" i="16"/>
  <c r="J37" i="16"/>
  <c r="S37" i="16"/>
  <c r="M956" i="16"/>
  <c r="M342" i="16"/>
  <c r="M947" i="16"/>
  <c r="P1322" i="16"/>
  <c r="J262" i="16"/>
  <c r="P342" i="16"/>
  <c r="M262" i="16"/>
  <c r="M1322" i="16"/>
  <c r="P947" i="16"/>
  <c r="J1047" i="16"/>
  <c r="P1047" i="16"/>
  <c r="S583" i="16"/>
  <c r="P956" i="16"/>
  <c r="P37" i="16"/>
  <c r="J947" i="16"/>
  <c r="M1173" i="16"/>
  <c r="M745" i="16"/>
  <c r="J1147" i="16"/>
  <c r="S525" i="16"/>
  <c r="P923" i="16"/>
  <c r="M525" i="16"/>
  <c r="P525" i="16"/>
  <c r="R62" i="16"/>
  <c r="P138" i="16"/>
  <c r="R525" i="16"/>
  <c r="P1052" i="16"/>
  <c r="J62" i="16"/>
  <c r="S923" i="16"/>
  <c r="J923" i="16"/>
  <c r="M923" i="16"/>
  <c r="S836" i="16"/>
  <c r="M836" i="16"/>
  <c r="P836" i="16"/>
  <c r="R836" i="16"/>
  <c r="S1167" i="16"/>
  <c r="J1052" i="16"/>
  <c r="M1052" i="16"/>
  <c r="R1052" i="16"/>
  <c r="J1167" i="16"/>
  <c r="P62" i="16"/>
  <c r="M1167" i="16"/>
  <c r="M62" i="16"/>
  <c r="R138" i="16"/>
  <c r="M138" i="16"/>
  <c r="J138" i="16"/>
  <c r="S346" i="16"/>
  <c r="S976" i="16"/>
  <c r="P346" i="16"/>
  <c r="M346" i="16"/>
  <c r="J976" i="16"/>
  <c r="R86" i="16"/>
  <c r="S386" i="16"/>
  <c r="S86" i="16"/>
  <c r="P86" i="16"/>
  <c r="M86" i="16"/>
  <c r="R346" i="16"/>
  <c r="P386" i="16"/>
  <c r="S1209" i="16"/>
  <c r="M386" i="16"/>
  <c r="M1209" i="16"/>
  <c r="J1209" i="16"/>
  <c r="R1209" i="16"/>
  <c r="P976" i="16"/>
  <c r="M976" i="16"/>
  <c r="J386" i="16"/>
  <c r="M298" i="16"/>
  <c r="P298" i="16"/>
  <c r="J298" i="16"/>
  <c r="J134" i="16"/>
  <c r="S298" i="16"/>
  <c r="M134" i="16"/>
  <c r="S134" i="16"/>
  <c r="P134" i="16"/>
  <c r="M1062" i="16"/>
  <c r="S1062" i="16"/>
  <c r="P1062" i="16"/>
  <c r="J1062" i="16"/>
  <c r="R13" i="25" l="1"/>
  <c r="R14" i="25" s="1"/>
  <c r="D4" i="25"/>
  <c r="Q13" i="25" l="1"/>
  <c r="Q14" i="25" s="1"/>
  <c r="H1231" i="16" l="1"/>
  <c r="H1302" i="16"/>
  <c r="H689" i="16"/>
  <c r="H595" i="16"/>
  <c r="H553" i="16"/>
  <c r="H694" i="16"/>
  <c r="H295" i="16"/>
  <c r="H1324" i="16"/>
  <c r="H606" i="16"/>
  <c r="S689" i="16" l="1"/>
  <c r="M689" i="16"/>
  <c r="J689" i="16"/>
  <c r="P689" i="16"/>
  <c r="R689" i="16"/>
  <c r="M1231" i="16"/>
  <c r="S1231" i="16"/>
  <c r="R1231" i="16"/>
  <c r="J1231" i="16"/>
  <c r="P1231" i="16"/>
  <c r="S1302" i="16"/>
  <c r="P1302" i="16"/>
  <c r="J1302" i="16"/>
  <c r="R1302" i="16"/>
  <c r="M1302" i="16"/>
  <c r="R1324" i="16"/>
  <c r="M1324" i="16"/>
  <c r="J1324" i="16"/>
  <c r="S1324" i="16"/>
  <c r="P1324" i="16"/>
  <c r="M694" i="16"/>
  <c r="P694" i="16"/>
  <c r="R694" i="16"/>
  <c r="J694" i="16"/>
  <c r="S694" i="16"/>
  <c r="R553" i="16"/>
  <c r="S553" i="16"/>
  <c r="M553" i="16"/>
  <c r="P553" i="16"/>
  <c r="J553" i="16"/>
  <c r="M606" i="16"/>
  <c r="R606" i="16"/>
  <c r="S606" i="16"/>
  <c r="J606" i="16"/>
  <c r="P606" i="16"/>
  <c r="R295" i="16"/>
  <c r="M295" i="16"/>
  <c r="J295" i="16"/>
  <c r="S295" i="16"/>
  <c r="P295" i="16"/>
  <c r="R595" i="16"/>
  <c r="S595" i="16"/>
  <c r="P595" i="16"/>
  <c r="J595" i="16"/>
  <c r="M595" i="16"/>
  <c r="H543" i="16"/>
  <c r="J543" i="16" s="1"/>
  <c r="H559" i="16"/>
  <c r="S559" i="16" s="1"/>
  <c r="H1248" i="16"/>
  <c r="R1248" i="16" s="1"/>
  <c r="H275" i="16"/>
  <c r="R275" i="16" s="1"/>
  <c r="H1377" i="16"/>
  <c r="S1377" i="16" s="1"/>
  <c r="H1272" i="16"/>
  <c r="R1272" i="16" s="1"/>
  <c r="H1304" i="16"/>
  <c r="P1304" i="16" s="1"/>
  <c r="H108" i="16"/>
  <c r="P108" i="16" s="1"/>
  <c r="H24" i="16"/>
  <c r="R24" i="16" s="1"/>
  <c r="H897" i="16"/>
  <c r="R897" i="16" s="1"/>
  <c r="H446" i="16"/>
  <c r="P446" i="16" s="1"/>
  <c r="H47" i="16"/>
  <c r="R47" i="16" s="1"/>
  <c r="H773" i="16"/>
  <c r="M773" i="16" s="1"/>
  <c r="H873" i="16"/>
  <c r="R873" i="16" s="1"/>
  <c r="H562" i="16"/>
  <c r="J562" i="16" s="1"/>
  <c r="H1374" i="16"/>
  <c r="R1374" i="16" s="1"/>
  <c r="H537" i="16"/>
  <c r="R537" i="16" s="1"/>
  <c r="H215" i="16"/>
  <c r="R215" i="16" s="1"/>
  <c r="H301" i="16"/>
  <c r="R301" i="16" s="1"/>
  <c r="H589" i="16"/>
  <c r="P589" i="16" s="1"/>
  <c r="H1100" i="16"/>
  <c r="H1181" i="16"/>
  <c r="H107" i="16"/>
  <c r="H560" i="16"/>
  <c r="H1063" i="16"/>
  <c r="H644" i="16"/>
  <c r="H1109" i="16"/>
  <c r="H990" i="16"/>
  <c r="H871" i="16"/>
  <c r="H874" i="16"/>
  <c r="H610" i="16"/>
  <c r="H361" i="16"/>
  <c r="H1067" i="16"/>
  <c r="H92" i="16"/>
  <c r="H58" i="16"/>
  <c r="H1188" i="16"/>
  <c r="H809" i="16"/>
  <c r="H1044" i="16"/>
  <c r="H78" i="16"/>
  <c r="H311" i="16"/>
  <c r="H1170" i="16"/>
  <c r="H1350" i="16"/>
  <c r="H1221" i="16"/>
  <c r="H1244" i="16"/>
  <c r="H896" i="16"/>
  <c r="H384" i="16"/>
  <c r="H199" i="16"/>
  <c r="H977" i="16"/>
  <c r="H376" i="16"/>
  <c r="H939" i="16"/>
  <c r="H427" i="16"/>
  <c r="H1325" i="16"/>
  <c r="H431" i="16"/>
  <c r="H1309" i="16"/>
  <c r="H253" i="16"/>
  <c r="H1327" i="16"/>
  <c r="H369" i="16"/>
  <c r="H1352" i="16"/>
  <c r="H1382" i="16"/>
  <c r="R1327" i="16" l="1"/>
  <c r="J1327" i="16"/>
  <c r="M1327" i="16"/>
  <c r="P1327" i="16"/>
  <c r="S1327" i="16"/>
  <c r="R1352" i="16"/>
  <c r="J1352" i="16"/>
  <c r="S1352" i="16"/>
  <c r="P1352" i="16"/>
  <c r="M1352" i="16"/>
  <c r="R977" i="16"/>
  <c r="J977" i="16"/>
  <c r="M977" i="16"/>
  <c r="S977" i="16"/>
  <c r="P977" i="16"/>
  <c r="P1244" i="16"/>
  <c r="R1244" i="16"/>
  <c r="J1244" i="16"/>
  <c r="S1244" i="16"/>
  <c r="M1244" i="16"/>
  <c r="R560" i="16"/>
  <c r="J560" i="16"/>
  <c r="M560" i="16"/>
  <c r="S560" i="16"/>
  <c r="P560" i="16"/>
  <c r="R1181" i="16"/>
  <c r="P1181" i="16"/>
  <c r="J1181" i="16"/>
  <c r="M1181" i="16"/>
  <c r="S1181" i="16"/>
  <c r="P939" i="16"/>
  <c r="M939" i="16"/>
  <c r="R939" i="16"/>
  <c r="J939" i="16"/>
  <c r="S939" i="16"/>
  <c r="R361" i="16"/>
  <c r="J361" i="16"/>
  <c r="M361" i="16"/>
  <c r="P361" i="16"/>
  <c r="S361" i="16"/>
  <c r="P874" i="16"/>
  <c r="R874" i="16"/>
  <c r="S874" i="16"/>
  <c r="M874" i="16"/>
  <c r="J874" i="16"/>
  <c r="H1318" i="16"/>
  <c r="S1318" i="16" s="1"/>
  <c r="P1044" i="16"/>
  <c r="J1044" i="16"/>
  <c r="S1044" i="16"/>
  <c r="R1044" i="16"/>
  <c r="M1044" i="16"/>
  <c r="S871" i="16"/>
  <c r="R871" i="16"/>
  <c r="J871" i="16"/>
  <c r="P871" i="16"/>
  <c r="M871" i="16"/>
  <c r="R896" i="16"/>
  <c r="P896" i="16"/>
  <c r="S896" i="16"/>
  <c r="J896" i="16"/>
  <c r="M896" i="16"/>
  <c r="J107" i="16"/>
  <c r="S107" i="16"/>
  <c r="P107" i="16"/>
  <c r="M107" i="16"/>
  <c r="R107" i="16"/>
  <c r="J431" i="16"/>
  <c r="R431" i="16"/>
  <c r="P431" i="16"/>
  <c r="S431" i="16"/>
  <c r="M431" i="16"/>
  <c r="R427" i="16"/>
  <c r="M427" i="16"/>
  <c r="S427" i="16"/>
  <c r="J427" i="16"/>
  <c r="P427" i="16"/>
  <c r="P1221" i="16"/>
  <c r="S1221" i="16"/>
  <c r="M1221" i="16"/>
  <c r="R1221" i="16"/>
  <c r="J1221" i="16"/>
  <c r="S1325" i="16"/>
  <c r="R1325" i="16"/>
  <c r="J1325" i="16"/>
  <c r="P1325" i="16"/>
  <c r="M1325" i="16"/>
  <c r="R543" i="16"/>
  <c r="M543" i="16"/>
  <c r="M1170" i="16"/>
  <c r="S1170" i="16"/>
  <c r="P1170" i="16"/>
  <c r="R1170" i="16"/>
  <c r="J1170" i="16"/>
  <c r="S369" i="16"/>
  <c r="P369" i="16"/>
  <c r="R369" i="16"/>
  <c r="J369" i="16"/>
  <c r="M369" i="16"/>
  <c r="S253" i="16"/>
  <c r="P253" i="16"/>
  <c r="R253" i="16"/>
  <c r="M253" i="16"/>
  <c r="J253" i="16"/>
  <c r="J384" i="16"/>
  <c r="M384" i="16"/>
  <c r="S384" i="16"/>
  <c r="R384" i="16"/>
  <c r="P384" i="16"/>
  <c r="M1350" i="16"/>
  <c r="J1350" i="16"/>
  <c r="S1350" i="16"/>
  <c r="P1350" i="16"/>
  <c r="R1350" i="16"/>
  <c r="J78" i="16"/>
  <c r="R78" i="16"/>
  <c r="P78" i="16"/>
  <c r="M78" i="16"/>
  <c r="S78" i="16"/>
  <c r="M58" i="16"/>
  <c r="S58" i="16"/>
  <c r="P58" i="16"/>
  <c r="R58" i="16"/>
  <c r="J58" i="16"/>
  <c r="R92" i="16"/>
  <c r="P92" i="16"/>
  <c r="J92" i="16"/>
  <c r="S92" i="16"/>
  <c r="M92" i="16"/>
  <c r="M990" i="16"/>
  <c r="J990" i="16"/>
  <c r="R990" i="16"/>
  <c r="P990" i="16"/>
  <c r="S990" i="16"/>
  <c r="R1063" i="16"/>
  <c r="P1063" i="16"/>
  <c r="S1063" i="16"/>
  <c r="M1063" i="16"/>
  <c r="J1063" i="16"/>
  <c r="M1188" i="16"/>
  <c r="R1188" i="16"/>
  <c r="P1188" i="16"/>
  <c r="J1188" i="16"/>
  <c r="S1188" i="16"/>
  <c r="J376" i="16"/>
  <c r="R376" i="16"/>
  <c r="P376" i="16"/>
  <c r="S376" i="16"/>
  <c r="M376" i="16"/>
  <c r="J311" i="16"/>
  <c r="S311" i="16"/>
  <c r="P311" i="16"/>
  <c r="R311" i="16"/>
  <c r="M311" i="16"/>
  <c r="R809" i="16"/>
  <c r="J809" i="16"/>
  <c r="P809" i="16"/>
  <c r="M809" i="16"/>
  <c r="S809" i="16"/>
  <c r="P1067" i="16"/>
  <c r="S1067" i="16"/>
  <c r="M1067" i="16"/>
  <c r="R1067" i="16"/>
  <c r="J1067" i="16"/>
  <c r="R644" i="16"/>
  <c r="P644" i="16"/>
  <c r="J644" i="16"/>
  <c r="S644" i="16"/>
  <c r="M644" i="16"/>
  <c r="J1100" i="16"/>
  <c r="R1100" i="16"/>
  <c r="S1100" i="16"/>
  <c r="P1100" i="16"/>
  <c r="M1100" i="16"/>
  <c r="R610" i="16"/>
  <c r="M610" i="16"/>
  <c r="J610" i="16"/>
  <c r="S610" i="16"/>
  <c r="P610" i="16"/>
  <c r="M1382" i="16"/>
  <c r="J1382" i="16"/>
  <c r="S1382" i="16"/>
  <c r="P1382" i="16"/>
  <c r="R1382" i="16"/>
  <c r="R1309" i="16"/>
  <c r="J1309" i="16"/>
  <c r="M1309" i="16"/>
  <c r="S1309" i="16"/>
  <c r="P1309" i="16"/>
  <c r="M199" i="16"/>
  <c r="J199" i="16"/>
  <c r="R199" i="16"/>
  <c r="P199" i="16"/>
  <c r="S199" i="16"/>
  <c r="S543" i="16"/>
  <c r="P543" i="16"/>
  <c r="H229" i="16"/>
  <c r="M229" i="16" s="1"/>
  <c r="M559" i="16"/>
  <c r="H612" i="16"/>
  <c r="R612" i="16" s="1"/>
  <c r="H1376" i="16"/>
  <c r="S1376" i="16" s="1"/>
  <c r="H464" i="16"/>
  <c r="R464" i="16" s="1"/>
  <c r="P1248" i="16"/>
  <c r="P275" i="16"/>
  <c r="P559" i="16"/>
  <c r="M275" i="16"/>
  <c r="J559" i="16"/>
  <c r="H834" i="16"/>
  <c r="R834" i="16" s="1"/>
  <c r="J275" i="16"/>
  <c r="S275" i="16"/>
  <c r="R559" i="16"/>
  <c r="H510" i="16"/>
  <c r="S510" i="16" s="1"/>
  <c r="H635" i="16"/>
  <c r="J635" i="16" s="1"/>
  <c r="H1190" i="16"/>
  <c r="R1190" i="16" s="1"/>
  <c r="H34" i="16"/>
  <c r="R34" i="16" s="1"/>
  <c r="H1024" i="16"/>
  <c r="S1024" i="16" s="1"/>
  <c r="M1248" i="16"/>
  <c r="J1248" i="16"/>
  <c r="H358" i="16"/>
  <c r="R358" i="16" s="1"/>
  <c r="H28" i="16"/>
  <c r="S28" i="16" s="1"/>
  <c r="S1248" i="16"/>
  <c r="H276" i="16"/>
  <c r="R276" i="16" s="1"/>
  <c r="H321" i="16"/>
  <c r="R321" i="16" s="1"/>
  <c r="H941" i="16"/>
  <c r="J941" i="16" s="1"/>
  <c r="H1213" i="16"/>
  <c r="J1213" i="16" s="1"/>
  <c r="M1377" i="16"/>
  <c r="P1377" i="16"/>
  <c r="J1377" i="16"/>
  <c r="R1377" i="16"/>
  <c r="H1060" i="16"/>
  <c r="S1060" i="16" s="1"/>
  <c r="H1386" i="16"/>
  <c r="J1386" i="16" s="1"/>
  <c r="H268" i="16"/>
  <c r="R268" i="16" s="1"/>
  <c r="H880" i="16"/>
  <c r="R880" i="16" s="1"/>
  <c r="H608" i="16"/>
  <c r="R608" i="16" s="1"/>
  <c r="H56" i="16"/>
  <c r="R56" i="16" s="1"/>
  <c r="H118" i="16"/>
  <c r="S118" i="16" s="1"/>
  <c r="H686" i="16"/>
  <c r="J686" i="16" s="1"/>
  <c r="H52" i="16"/>
  <c r="S52" i="16" s="1"/>
  <c r="H762" i="16"/>
  <c r="R762" i="16" s="1"/>
  <c r="H15" i="16"/>
  <c r="M15" i="16" s="1"/>
  <c r="S1272" i="16"/>
  <c r="M1272" i="16"/>
  <c r="P1272" i="16"/>
  <c r="H822" i="16"/>
  <c r="R822" i="16" s="1"/>
  <c r="H1263" i="16"/>
  <c r="R1263" i="16" s="1"/>
  <c r="H85" i="16"/>
  <c r="R85" i="16" s="1"/>
  <c r="J1272" i="16"/>
  <c r="H223" i="16"/>
  <c r="S223" i="16" s="1"/>
  <c r="H539" i="16"/>
  <c r="J539" i="16" s="1"/>
  <c r="H895" i="16"/>
  <c r="P895" i="16" s="1"/>
  <c r="H251" i="16"/>
  <c r="P251" i="16" s="1"/>
  <c r="H461" i="16"/>
  <c r="P461" i="16" s="1"/>
  <c r="H530" i="16"/>
  <c r="J530" i="16" s="1"/>
  <c r="H245" i="16"/>
  <c r="P245" i="16" s="1"/>
  <c r="H372" i="16"/>
  <c r="R372" i="16" s="1"/>
  <c r="H980" i="16"/>
  <c r="R980" i="16" s="1"/>
  <c r="H823" i="16"/>
  <c r="R823" i="16" s="1"/>
  <c r="J1304" i="16"/>
  <c r="S1304" i="16"/>
  <c r="R1304" i="16"/>
  <c r="M24" i="16"/>
  <c r="J24" i="16"/>
  <c r="M897" i="16"/>
  <c r="H400" i="16"/>
  <c r="P400" i="16" s="1"/>
  <c r="S24" i="16"/>
  <c r="P24" i="16"/>
  <c r="J897" i="16"/>
  <c r="P897" i="16"/>
  <c r="M1304" i="16"/>
  <c r="H958" i="16"/>
  <c r="R958" i="16" s="1"/>
  <c r="S108" i="16"/>
  <c r="S897" i="16"/>
  <c r="M108" i="16"/>
  <c r="J108" i="16"/>
  <c r="R108" i="16"/>
  <c r="H749" i="16"/>
  <c r="S749" i="16" s="1"/>
  <c r="H654" i="16"/>
  <c r="R654" i="16" s="1"/>
  <c r="H1207" i="16"/>
  <c r="R1207" i="16" s="1"/>
  <c r="H161" i="16"/>
  <c r="M161" i="16" s="1"/>
  <c r="H1258" i="16"/>
  <c r="S1258" i="16" s="1"/>
  <c r="H727" i="16"/>
  <c r="R727" i="16" s="1"/>
  <c r="H548" i="16"/>
  <c r="S548" i="16" s="1"/>
  <c r="H1020" i="16"/>
  <c r="R1020" i="16" s="1"/>
  <c r="H1151" i="16"/>
  <c r="S1151" i="16" s="1"/>
  <c r="H1261" i="16"/>
  <c r="R1261" i="16" s="1"/>
  <c r="H403" i="16"/>
  <c r="R403" i="16" s="1"/>
  <c r="R446" i="16"/>
  <c r="S446" i="16"/>
  <c r="J301" i="16"/>
  <c r="S873" i="16"/>
  <c r="M873" i="16"/>
  <c r="P873" i="16"/>
  <c r="S47" i="16"/>
  <c r="H924" i="16"/>
  <c r="S924" i="16" s="1"/>
  <c r="M446" i="16"/>
  <c r="J47" i="16"/>
  <c r="P47" i="16"/>
  <c r="J446" i="16"/>
  <c r="M47" i="16"/>
  <c r="P773" i="16"/>
  <c r="M562" i="16"/>
  <c r="S773" i="16"/>
  <c r="J773" i="16"/>
  <c r="R773" i="16"/>
  <c r="P562" i="16"/>
  <c r="M589" i="16"/>
  <c r="H59" i="16"/>
  <c r="M59" i="16" s="1"/>
  <c r="H425" i="16"/>
  <c r="R425" i="16" s="1"/>
  <c r="H420" i="16"/>
  <c r="R420" i="16" s="1"/>
  <c r="H912" i="16"/>
  <c r="J912" i="16" s="1"/>
  <c r="H435" i="16"/>
  <c r="R435" i="16" s="1"/>
  <c r="H1242" i="16"/>
  <c r="P1242" i="16" s="1"/>
  <c r="H231" i="16"/>
  <c r="P231" i="16" s="1"/>
  <c r="H1384" i="16"/>
  <c r="S1384" i="16" s="1"/>
  <c r="J1374" i="16"/>
  <c r="H1359" i="16"/>
  <c r="R1359" i="16" s="1"/>
  <c r="H180" i="16"/>
  <c r="M180" i="16" s="1"/>
  <c r="H795" i="16"/>
  <c r="R795" i="16" s="1"/>
  <c r="H48" i="16"/>
  <c r="R48" i="16" s="1"/>
  <c r="H1351" i="16"/>
  <c r="J1351" i="16" s="1"/>
  <c r="H1000" i="16"/>
  <c r="M1000" i="16" s="1"/>
  <c r="H782" i="16"/>
  <c r="J782" i="16" s="1"/>
  <c r="H79" i="16"/>
  <c r="J79" i="16" s="1"/>
  <c r="S562" i="16"/>
  <c r="H57" i="16"/>
  <c r="J57" i="16" s="1"/>
  <c r="H744" i="16"/>
  <c r="M744" i="16" s="1"/>
  <c r="H140" i="16"/>
  <c r="S140" i="16" s="1"/>
  <c r="H421" i="16"/>
  <c r="J421" i="16" s="1"/>
  <c r="H760" i="16"/>
  <c r="J760" i="16" s="1"/>
  <c r="H1212" i="16"/>
  <c r="R1212" i="16" s="1"/>
  <c r="H937" i="16"/>
  <c r="R937" i="16" s="1"/>
  <c r="H502" i="16"/>
  <c r="R502" i="16" s="1"/>
  <c r="H665" i="16"/>
  <c r="S665" i="16" s="1"/>
  <c r="H214" i="16"/>
  <c r="S214" i="16" s="1"/>
  <c r="H1269" i="16"/>
  <c r="S1269" i="16" s="1"/>
  <c r="H290" i="16"/>
  <c r="S290" i="16" s="1"/>
  <c r="H293" i="16"/>
  <c r="P293" i="16" s="1"/>
  <c r="H241" i="16"/>
  <c r="P241" i="16" s="1"/>
  <c r="R562" i="16"/>
  <c r="H1118" i="16"/>
  <c r="J1118" i="16" s="1"/>
  <c r="H233" i="16"/>
  <c r="J233" i="16" s="1"/>
  <c r="H249" i="16"/>
  <c r="M249" i="16" s="1"/>
  <c r="H1014" i="16"/>
  <c r="R1014" i="16" s="1"/>
  <c r="H1112" i="16"/>
  <c r="M1112" i="16" s="1"/>
  <c r="H813" i="16"/>
  <c r="P813" i="16" s="1"/>
  <c r="H750" i="16"/>
  <c r="M750" i="16" s="1"/>
  <c r="H619" i="16"/>
  <c r="P619" i="16" s="1"/>
  <c r="H915" i="16"/>
  <c r="J915" i="16" s="1"/>
  <c r="J873" i="16"/>
  <c r="R589" i="16"/>
  <c r="S589" i="16"/>
  <c r="J589" i="16"/>
  <c r="M537" i="16"/>
  <c r="P537" i="16"/>
  <c r="J537" i="16"/>
  <c r="S537" i="16"/>
  <c r="P1374" i="16"/>
  <c r="P301" i="16"/>
  <c r="S1374" i="16"/>
  <c r="S301" i="16"/>
  <c r="M1374" i="16"/>
  <c r="M301" i="16"/>
  <c r="S1109" i="16"/>
  <c r="J1109" i="16"/>
  <c r="M1109" i="16"/>
  <c r="P1109" i="16"/>
  <c r="R1109" i="16"/>
  <c r="M215" i="16"/>
  <c r="P215" i="16"/>
  <c r="J215" i="16"/>
  <c r="S215" i="16"/>
  <c r="H93" i="16"/>
  <c r="M93" i="16" s="1"/>
  <c r="H1255" i="16"/>
  <c r="S1255" i="16" s="1"/>
  <c r="H1358" i="16"/>
  <c r="H445" i="16"/>
  <c r="H451" i="16"/>
  <c r="H29" i="16"/>
  <c r="H1218" i="16"/>
  <c r="R1318" i="16" l="1"/>
  <c r="M1318" i="16"/>
  <c r="P1318" i="16"/>
  <c r="J1318" i="16"/>
  <c r="S941" i="16"/>
  <c r="M612" i="16"/>
  <c r="P612" i="16"/>
  <c r="R229" i="16"/>
  <c r="P229" i="16"/>
  <c r="R1218" i="16"/>
  <c r="S1218" i="16"/>
  <c r="J1218" i="16"/>
  <c r="M1218" i="16"/>
  <c r="P1218" i="16"/>
  <c r="R451" i="16"/>
  <c r="M451" i="16"/>
  <c r="J451" i="16"/>
  <c r="P451" i="16"/>
  <c r="S451" i="16"/>
  <c r="P445" i="16"/>
  <c r="M445" i="16"/>
  <c r="R445" i="16"/>
  <c r="J445" i="16"/>
  <c r="S445" i="16"/>
  <c r="S612" i="16"/>
  <c r="J612" i="16"/>
  <c r="M118" i="16"/>
  <c r="R118" i="16"/>
  <c r="P464" i="16"/>
  <c r="M635" i="16"/>
  <c r="P941" i="16"/>
  <c r="S1358" i="16"/>
  <c r="M1358" i="16"/>
  <c r="R1358" i="16"/>
  <c r="J1358" i="16"/>
  <c r="P1358" i="16"/>
  <c r="P34" i="16"/>
  <c r="S229" i="16"/>
  <c r="M29" i="16"/>
  <c r="R29" i="16"/>
  <c r="P29" i="16"/>
  <c r="J29" i="16"/>
  <c r="S29" i="16"/>
  <c r="S34" i="16"/>
  <c r="J34" i="16"/>
  <c r="M34" i="16"/>
  <c r="J229" i="16"/>
  <c r="S464" i="16"/>
  <c r="R510" i="16"/>
  <c r="S834" i="16"/>
  <c r="J834" i="16"/>
  <c r="P510" i="16"/>
  <c r="P834" i="16"/>
  <c r="J762" i="16"/>
  <c r="M834" i="16"/>
  <c r="P762" i="16"/>
  <c r="J464" i="16"/>
  <c r="M464" i="16"/>
  <c r="J1376" i="16"/>
  <c r="M1376" i="16"/>
  <c r="P1376" i="16"/>
  <c r="R1376" i="16"/>
  <c r="M941" i="16"/>
  <c r="P1024" i="16"/>
  <c r="J1024" i="16"/>
  <c r="M1024" i="16"/>
  <c r="R1024" i="16"/>
  <c r="M510" i="16"/>
  <c r="J510" i="16"/>
  <c r="S762" i="16"/>
  <c r="P358" i="16"/>
  <c r="J358" i="16"/>
  <c r="M358" i="16"/>
  <c r="S358" i="16"/>
  <c r="M762" i="16"/>
  <c r="P635" i="16"/>
  <c r="S635" i="16"/>
  <c r="R635" i="16"/>
  <c r="H331" i="16"/>
  <c r="S331" i="16" s="1"/>
  <c r="S276" i="16"/>
  <c r="J1190" i="16"/>
  <c r="J276" i="16"/>
  <c r="S1190" i="16"/>
  <c r="P1190" i="16"/>
  <c r="M276" i="16"/>
  <c r="P276" i="16"/>
  <c r="M1190" i="16"/>
  <c r="S321" i="16"/>
  <c r="P1213" i="16"/>
  <c r="H642" i="16"/>
  <c r="S642" i="16" s="1"/>
  <c r="S1213" i="16"/>
  <c r="M1213" i="16"/>
  <c r="R1213" i="16"/>
  <c r="H652" i="16"/>
  <c r="S652" i="16" s="1"/>
  <c r="M321" i="16"/>
  <c r="J321" i="16"/>
  <c r="P880" i="16"/>
  <c r="J880" i="16"/>
  <c r="M880" i="16"/>
  <c r="S686" i="16"/>
  <c r="S880" i="16"/>
  <c r="P321" i="16"/>
  <c r="R28" i="16"/>
  <c r="P28" i="16"/>
  <c r="M400" i="16"/>
  <c r="M28" i="16"/>
  <c r="J28" i="16"/>
  <c r="R941" i="16"/>
  <c r="H272" i="16"/>
  <c r="M272" i="16" s="1"/>
  <c r="H1321" i="16"/>
  <c r="J1321" i="16" s="1"/>
  <c r="H1165" i="16"/>
  <c r="R1165" i="16" s="1"/>
  <c r="P52" i="16"/>
  <c r="J52" i="16"/>
  <c r="P686" i="16"/>
  <c r="M686" i="16"/>
  <c r="R52" i="16"/>
  <c r="M52" i="16"/>
  <c r="J118" i="16"/>
  <c r="S268" i="16"/>
  <c r="J268" i="16"/>
  <c r="M268" i="16"/>
  <c r="J608" i="16"/>
  <c r="M608" i="16"/>
  <c r="M1060" i="16"/>
  <c r="S15" i="16"/>
  <c r="P608" i="16"/>
  <c r="R15" i="16"/>
  <c r="P1060" i="16"/>
  <c r="J15" i="16"/>
  <c r="J1060" i="16"/>
  <c r="P15" i="16"/>
  <c r="R1060" i="16"/>
  <c r="S608" i="16"/>
  <c r="R686" i="16"/>
  <c r="P56" i="16"/>
  <c r="P268" i="16"/>
  <c r="S1386" i="16"/>
  <c r="R1386" i="16"/>
  <c r="M1386" i="16"/>
  <c r="S56" i="16"/>
  <c r="P118" i="16"/>
  <c r="M56" i="16"/>
  <c r="J56" i="16"/>
  <c r="P1386" i="16"/>
  <c r="H106" i="16"/>
  <c r="R106" i="16" s="1"/>
  <c r="M372" i="16"/>
  <c r="S539" i="16"/>
  <c r="M539" i="16"/>
  <c r="S530" i="16"/>
  <c r="R539" i="16"/>
  <c r="P539" i="16"/>
  <c r="J548" i="16"/>
  <c r="J85" i="16"/>
  <c r="J1263" i="16"/>
  <c r="S372" i="16"/>
  <c r="R1151" i="16"/>
  <c r="S1263" i="16"/>
  <c r="S251" i="16"/>
  <c r="J372" i="16"/>
  <c r="P372" i="16"/>
  <c r="M1263" i="16"/>
  <c r="R251" i="16"/>
  <c r="J251" i="16"/>
  <c r="R223" i="16"/>
  <c r="M223" i="16"/>
  <c r="M1261" i="16"/>
  <c r="J400" i="16"/>
  <c r="J403" i="16"/>
  <c r="R400" i="16"/>
  <c r="S958" i="16"/>
  <c r="R749" i="16"/>
  <c r="S1261" i="16"/>
  <c r="J223" i="16"/>
  <c r="S980" i="16"/>
  <c r="P980" i="16"/>
  <c r="J980" i="16"/>
  <c r="M980" i="16"/>
  <c r="P749" i="16"/>
  <c r="J749" i="16"/>
  <c r="M749" i="16"/>
  <c r="P223" i="16"/>
  <c r="S400" i="16"/>
  <c r="S245" i="16"/>
  <c r="P1263" i="16"/>
  <c r="M251" i="16"/>
  <c r="S654" i="16"/>
  <c r="J1020" i="16"/>
  <c r="S161" i="16"/>
  <c r="M461" i="16"/>
  <c r="S85" i="16"/>
  <c r="P85" i="16"/>
  <c r="M245" i="16"/>
  <c r="R461" i="16"/>
  <c r="S461" i="16"/>
  <c r="J461" i="16"/>
  <c r="M823" i="16"/>
  <c r="P823" i="16"/>
  <c r="S823" i="16"/>
  <c r="J823" i="16"/>
  <c r="R245" i="16"/>
  <c r="J245" i="16"/>
  <c r="M85" i="16"/>
  <c r="M822" i="16"/>
  <c r="M895" i="16"/>
  <c r="R530" i="16"/>
  <c r="P822" i="16"/>
  <c r="R895" i="16"/>
  <c r="J895" i="16"/>
  <c r="S822" i="16"/>
  <c r="J822" i="16"/>
  <c r="S895" i="16"/>
  <c r="P530" i="16"/>
  <c r="M530" i="16"/>
  <c r="H167" i="16"/>
  <c r="S167" i="16" s="1"/>
  <c r="H772" i="16"/>
  <c r="J772" i="16" s="1"/>
  <c r="H830" i="16"/>
  <c r="R830" i="16" s="1"/>
  <c r="H255" i="16"/>
  <c r="S255" i="16" s="1"/>
  <c r="H1222" i="16"/>
  <c r="R1222" i="16" s="1"/>
  <c r="J958" i="16"/>
  <c r="M958" i="16"/>
  <c r="R548" i="16"/>
  <c r="P1261" i="16"/>
  <c r="P958" i="16"/>
  <c r="M548" i="16"/>
  <c r="P548" i="16"/>
  <c r="M1258" i="16"/>
  <c r="J1261" i="16"/>
  <c r="R1258" i="16"/>
  <c r="S403" i="16"/>
  <c r="P924" i="16"/>
  <c r="S727" i="16"/>
  <c r="J727" i="16"/>
  <c r="J1207" i="16"/>
  <c r="M1207" i="16"/>
  <c r="P727" i="16"/>
  <c r="M727" i="16"/>
  <c r="P1207" i="16"/>
  <c r="P403" i="16"/>
  <c r="M403" i="16"/>
  <c r="S1207" i="16"/>
  <c r="P654" i="16"/>
  <c r="J654" i="16"/>
  <c r="M654" i="16"/>
  <c r="P1020" i="16"/>
  <c r="P1212" i="16"/>
  <c r="S912" i="16"/>
  <c r="S1020" i="16"/>
  <c r="M1020" i="16"/>
  <c r="P1258" i="16"/>
  <c r="J1258" i="16"/>
  <c r="J161" i="16"/>
  <c r="H847" i="16"/>
  <c r="M847" i="16" s="1"/>
  <c r="H433" i="16"/>
  <c r="S433" i="16" s="1"/>
  <c r="S760" i="16"/>
  <c r="P1151" i="16"/>
  <c r="P161" i="16"/>
  <c r="M1151" i="16"/>
  <c r="R161" i="16"/>
  <c r="J1151" i="16"/>
  <c r="H734" i="16"/>
  <c r="S734" i="16" s="1"/>
  <c r="H144" i="16"/>
  <c r="P144" i="16" s="1"/>
  <c r="H49" i="16"/>
  <c r="S49" i="16" s="1"/>
  <c r="H978" i="16"/>
  <c r="J978" i="16" s="1"/>
  <c r="H1308" i="16"/>
  <c r="J1308" i="16" s="1"/>
  <c r="H943" i="16"/>
  <c r="R943" i="16" s="1"/>
  <c r="H72" i="16"/>
  <c r="S72" i="16" s="1"/>
  <c r="H985" i="16"/>
  <c r="R985" i="16" s="1"/>
  <c r="H1153" i="16"/>
  <c r="S1153" i="16" s="1"/>
  <c r="H1329" i="16"/>
  <c r="R1329" i="16" s="1"/>
  <c r="H165" i="16"/>
  <c r="J165" i="16" s="1"/>
  <c r="H1157" i="16"/>
  <c r="P1157" i="16" s="1"/>
  <c r="H699" i="16"/>
  <c r="S699" i="16" s="1"/>
  <c r="S915" i="16"/>
  <c r="P782" i="16"/>
  <c r="R1384" i="16"/>
  <c r="M665" i="16"/>
  <c r="R665" i="16"/>
  <c r="S782" i="16"/>
  <c r="M48" i="16"/>
  <c r="P1384" i="16"/>
  <c r="J1269" i="16"/>
  <c r="J665" i="16"/>
  <c r="P665" i="16"/>
  <c r="P760" i="16"/>
  <c r="M1384" i="16"/>
  <c r="J48" i="16"/>
  <c r="R760" i="16"/>
  <c r="R59" i="16"/>
  <c r="J795" i="16"/>
  <c r="S48" i="16"/>
  <c r="P48" i="16"/>
  <c r="P420" i="16"/>
  <c r="S1112" i="16"/>
  <c r="P57" i="16"/>
  <c r="R1112" i="16"/>
  <c r="M760" i="16"/>
  <c r="S937" i="16"/>
  <c r="S420" i="16"/>
  <c r="M57" i="16"/>
  <c r="S1242" i="16"/>
  <c r="P1351" i="16"/>
  <c r="P937" i="16"/>
  <c r="S1359" i="16"/>
  <c r="J1359" i="16"/>
  <c r="P1359" i="16"/>
  <c r="J420" i="16"/>
  <c r="R1351" i="16"/>
  <c r="J937" i="16"/>
  <c r="M937" i="16"/>
  <c r="S1014" i="16"/>
  <c r="J1014" i="16"/>
  <c r="M502" i="16"/>
  <c r="P1014" i="16"/>
  <c r="R231" i="16"/>
  <c r="P502" i="16"/>
  <c r="M231" i="16"/>
  <c r="S231" i="16"/>
  <c r="M1014" i="16"/>
  <c r="R214" i="16"/>
  <c r="J231" i="16"/>
  <c r="M1242" i="16"/>
  <c r="R1242" i="16"/>
  <c r="M912" i="16"/>
  <c r="J180" i="16"/>
  <c r="M1269" i="16"/>
  <c r="S813" i="16"/>
  <c r="M924" i="16"/>
  <c r="J1384" i="16"/>
  <c r="P1269" i="16"/>
  <c r="R924" i="16"/>
  <c r="R1269" i="16"/>
  <c r="R782" i="16"/>
  <c r="M795" i="16"/>
  <c r="M435" i="16"/>
  <c r="J924" i="16"/>
  <c r="P795" i="16"/>
  <c r="J435" i="16"/>
  <c r="S59" i="16"/>
  <c r="P59" i="16"/>
  <c r="J59" i="16"/>
  <c r="S795" i="16"/>
  <c r="S435" i="16"/>
  <c r="R1118" i="16"/>
  <c r="P79" i="16"/>
  <c r="M782" i="16"/>
  <c r="P1112" i="16"/>
  <c r="M1212" i="16"/>
  <c r="S1212" i="16"/>
  <c r="J1212" i="16"/>
  <c r="J1112" i="16"/>
  <c r="M233" i="16"/>
  <c r="P233" i="16"/>
  <c r="J1242" i="16"/>
  <c r="P1118" i="16"/>
  <c r="S1351" i="16"/>
  <c r="M1359" i="16"/>
  <c r="S1118" i="16"/>
  <c r="J750" i="16"/>
  <c r="R57" i="16"/>
  <c r="M420" i="16"/>
  <c r="M1118" i="16"/>
  <c r="S750" i="16"/>
  <c r="M1351" i="16"/>
  <c r="S57" i="16"/>
  <c r="R750" i="16"/>
  <c r="P750" i="16"/>
  <c r="J214" i="16"/>
  <c r="J502" i="16"/>
  <c r="J813" i="16"/>
  <c r="R180" i="16"/>
  <c r="R912" i="16"/>
  <c r="P214" i="16"/>
  <c r="M813" i="16"/>
  <c r="P912" i="16"/>
  <c r="M140" i="16"/>
  <c r="R813" i="16"/>
  <c r="S180" i="16"/>
  <c r="M214" i="16"/>
  <c r="R1000" i="16"/>
  <c r="S502" i="16"/>
  <c r="P180" i="16"/>
  <c r="J1000" i="16"/>
  <c r="S1000" i="16"/>
  <c r="M293" i="16"/>
  <c r="S421" i="16"/>
  <c r="J241" i="16"/>
  <c r="R421" i="16"/>
  <c r="R140" i="16"/>
  <c r="P915" i="16"/>
  <c r="S79" i="16"/>
  <c r="H121" i="16"/>
  <c r="R121" i="16" s="1"/>
  <c r="M425" i="16"/>
  <c r="R293" i="16"/>
  <c r="J249" i="16"/>
  <c r="M915" i="16"/>
  <c r="J619" i="16"/>
  <c r="S425" i="16"/>
  <c r="J290" i="16"/>
  <c r="P290" i="16"/>
  <c r="S249" i="16"/>
  <c r="R915" i="16"/>
  <c r="S619" i="16"/>
  <c r="P425" i="16"/>
  <c r="J744" i="16"/>
  <c r="M290" i="16"/>
  <c r="R249" i="16"/>
  <c r="S233" i="16"/>
  <c r="R619" i="16"/>
  <c r="P744" i="16"/>
  <c r="R744" i="16"/>
  <c r="S241" i="16"/>
  <c r="P249" i="16"/>
  <c r="R233" i="16"/>
  <c r="R79" i="16"/>
  <c r="R290" i="16"/>
  <c r="J140" i="16"/>
  <c r="M421" i="16"/>
  <c r="R241" i="16"/>
  <c r="M79" i="16"/>
  <c r="M619" i="16"/>
  <c r="P421" i="16"/>
  <c r="S744" i="16"/>
  <c r="P140" i="16"/>
  <c r="P1000" i="16"/>
  <c r="P435" i="16"/>
  <c r="M241" i="16"/>
  <c r="J425" i="16"/>
  <c r="J293" i="16"/>
  <c r="S293" i="16"/>
  <c r="P93" i="16"/>
  <c r="J93" i="16"/>
  <c r="M1255" i="16"/>
  <c r="R93" i="16"/>
  <c r="P1255" i="16"/>
  <c r="R1255" i="16"/>
  <c r="S93" i="16"/>
  <c r="J1255" i="16"/>
  <c r="Q11" i="16"/>
  <c r="L11" i="15"/>
  <c r="H11" i="16" l="1"/>
  <c r="C11" i="15"/>
  <c r="M1165" i="16"/>
  <c r="S1165" i="16"/>
  <c r="J1165" i="16"/>
  <c r="P978" i="16"/>
  <c r="R642" i="16"/>
  <c r="S106" i="16"/>
  <c r="J652" i="16"/>
  <c r="P1165" i="16"/>
  <c r="R652" i="16"/>
  <c r="M652" i="16"/>
  <c r="P652" i="16"/>
  <c r="P1321" i="16"/>
  <c r="P642" i="16"/>
  <c r="M642" i="16"/>
  <c r="J642" i="16"/>
  <c r="M1321" i="16"/>
  <c r="M106" i="16"/>
  <c r="J331" i="16"/>
  <c r="P331" i="16"/>
  <c r="M331" i="16"/>
  <c r="R331" i="16"/>
  <c r="J106" i="16"/>
  <c r="P106" i="16"/>
  <c r="S1321" i="16"/>
  <c r="R1321" i="16"/>
  <c r="P272" i="16"/>
  <c r="R272" i="16"/>
  <c r="S272" i="16"/>
  <c r="J272" i="16"/>
  <c r="M72" i="16"/>
  <c r="S1222" i="16"/>
  <c r="S144" i="16"/>
  <c r="M1222" i="16"/>
  <c r="M1153" i="16"/>
  <c r="P772" i="16"/>
  <c r="R144" i="16"/>
  <c r="M772" i="16"/>
  <c r="P1153" i="16"/>
  <c r="J167" i="16"/>
  <c r="M167" i="16"/>
  <c r="R1157" i="16"/>
  <c r="R167" i="16"/>
  <c r="P167" i="16"/>
  <c r="R1308" i="16"/>
  <c r="S847" i="16"/>
  <c r="J1157" i="16"/>
  <c r="J144" i="16"/>
  <c r="S1157" i="16"/>
  <c r="J72" i="16"/>
  <c r="M144" i="16"/>
  <c r="P72" i="16"/>
  <c r="M1157" i="16"/>
  <c r="J1222" i="16"/>
  <c r="P1222" i="16"/>
  <c r="R772" i="16"/>
  <c r="S772" i="16"/>
  <c r="R699" i="16"/>
  <c r="P830" i="16"/>
  <c r="J830" i="16"/>
  <c r="M978" i="16"/>
  <c r="P433" i="16"/>
  <c r="M830" i="16"/>
  <c r="R433" i="16"/>
  <c r="S830" i="16"/>
  <c r="J699" i="16"/>
  <c r="P985" i="16"/>
  <c r="S985" i="16"/>
  <c r="M985" i="16"/>
  <c r="J985" i="16"/>
  <c r="R255" i="16"/>
  <c r="M255" i="16"/>
  <c r="S1308" i="16"/>
  <c r="P1308" i="16"/>
  <c r="J255" i="16"/>
  <c r="R847" i="16"/>
  <c r="P1329" i="16"/>
  <c r="J1329" i="16"/>
  <c r="P847" i="16"/>
  <c r="P255" i="16"/>
  <c r="S1329" i="16"/>
  <c r="J847" i="16"/>
  <c r="J1153" i="16"/>
  <c r="M1329" i="16"/>
  <c r="M1308" i="16"/>
  <c r="M699" i="16"/>
  <c r="M433" i="16"/>
  <c r="R72" i="16"/>
  <c r="J433" i="16"/>
  <c r="P699" i="16"/>
  <c r="R978" i="16"/>
  <c r="S978" i="16"/>
  <c r="R734" i="16"/>
  <c r="J49" i="16"/>
  <c r="P734" i="16"/>
  <c r="M734" i="16"/>
  <c r="P943" i="16"/>
  <c r="M943" i="16"/>
  <c r="P49" i="16"/>
  <c r="J734" i="16"/>
  <c r="J943" i="16"/>
  <c r="R49" i="16"/>
  <c r="M49" i="16"/>
  <c r="R1153" i="16"/>
  <c r="S943" i="16"/>
  <c r="M165" i="16"/>
  <c r="P165" i="16"/>
  <c r="R165" i="16"/>
  <c r="S165" i="16"/>
  <c r="J121" i="16"/>
  <c r="P121" i="16"/>
  <c r="S121" i="16"/>
  <c r="M121" i="16"/>
  <c r="S11" i="16" l="1"/>
  <c r="N11" i="15"/>
  <c r="R11" i="16"/>
  <c r="M11" i="15"/>
  <c r="M11" i="16"/>
  <c r="J11" i="16"/>
  <c r="P11" i="16"/>
  <c r="E11" i="15"/>
  <c r="K11" i="15"/>
  <c r="H11" i="15"/>
  <c r="H1344" i="16" l="1"/>
  <c r="H797" i="16"/>
  <c r="H125" i="16"/>
  <c r="H779" i="16"/>
  <c r="S779" i="16" s="1"/>
  <c r="H154" i="16"/>
  <c r="H1069" i="16"/>
  <c r="H1254" i="16"/>
  <c r="H793" i="16"/>
  <c r="H554" i="16"/>
  <c r="H250" i="16"/>
  <c r="H1314" i="16"/>
  <c r="H877" i="16"/>
  <c r="H970" i="16"/>
  <c r="H602" i="16"/>
  <c r="H27" i="16"/>
  <c r="H936" i="16"/>
  <c r="H1315" i="16"/>
  <c r="H1158" i="16"/>
  <c r="H1025" i="16"/>
  <c r="H549" i="16"/>
  <c r="H173" i="16"/>
  <c r="P549" i="16" l="1"/>
  <c r="R549" i="16"/>
  <c r="J549" i="16"/>
  <c r="M549" i="16"/>
  <c r="S549" i="16"/>
  <c r="M1344" i="16"/>
  <c r="R1344" i="16"/>
  <c r="S1344" i="16"/>
  <c r="J1344" i="16"/>
  <c r="P1344" i="16"/>
  <c r="R154" i="16"/>
  <c r="S154" i="16"/>
  <c r="P154" i="16"/>
  <c r="M154" i="16"/>
  <c r="J154" i="16"/>
  <c r="R173" i="16"/>
  <c r="P173" i="16"/>
  <c r="M173" i="16"/>
  <c r="S173" i="16"/>
  <c r="J173" i="16"/>
  <c r="S1314" i="16"/>
  <c r="J1314" i="16"/>
  <c r="P1314" i="16"/>
  <c r="M1314" i="16"/>
  <c r="R1314" i="16"/>
  <c r="R1315" i="16"/>
  <c r="P1315" i="16"/>
  <c r="J1315" i="16"/>
  <c r="M1315" i="16"/>
  <c r="S1315" i="16"/>
  <c r="R970" i="16"/>
  <c r="M970" i="16"/>
  <c r="P970" i="16"/>
  <c r="S970" i="16"/>
  <c r="J970" i="16"/>
  <c r="S125" i="16"/>
  <c r="R125" i="16"/>
  <c r="J125" i="16"/>
  <c r="P125" i="16"/>
  <c r="M125" i="16"/>
  <c r="S27" i="16"/>
  <c r="J27" i="16"/>
  <c r="M27" i="16"/>
  <c r="R27" i="16"/>
  <c r="P27" i="16"/>
  <c r="P554" i="16"/>
  <c r="R554" i="16"/>
  <c r="J554" i="16"/>
  <c r="S554" i="16"/>
  <c r="M554" i="16"/>
  <c r="S793" i="16"/>
  <c r="J793" i="16"/>
  <c r="R793" i="16"/>
  <c r="M793" i="16"/>
  <c r="P793" i="16"/>
  <c r="H334" i="16"/>
  <c r="R334" i="16" s="1"/>
  <c r="S877" i="16"/>
  <c r="M877" i="16"/>
  <c r="R877" i="16"/>
  <c r="P877" i="16"/>
  <c r="J877" i="16"/>
  <c r="P1254" i="16"/>
  <c r="M1254" i="16"/>
  <c r="J1254" i="16"/>
  <c r="R1254" i="16"/>
  <c r="S1254" i="16"/>
  <c r="J1025" i="16"/>
  <c r="R1025" i="16"/>
  <c r="P1025" i="16"/>
  <c r="S1025" i="16"/>
  <c r="M1025" i="16"/>
  <c r="J1069" i="16"/>
  <c r="M1069" i="16"/>
  <c r="S1069" i="16"/>
  <c r="P1069" i="16"/>
  <c r="R1069" i="16"/>
  <c r="R1158" i="16"/>
  <c r="J1158" i="16"/>
  <c r="M1158" i="16"/>
  <c r="S1158" i="16"/>
  <c r="P1158" i="16"/>
  <c r="R936" i="16"/>
  <c r="J936" i="16"/>
  <c r="M936" i="16"/>
  <c r="S936" i="16"/>
  <c r="P936" i="16"/>
  <c r="P250" i="16"/>
  <c r="J250" i="16"/>
  <c r="S250" i="16"/>
  <c r="M250" i="16"/>
  <c r="R250" i="16"/>
  <c r="R602" i="16"/>
  <c r="J602" i="16"/>
  <c r="P602" i="16"/>
  <c r="M602" i="16"/>
  <c r="S602" i="16"/>
  <c r="R797" i="16"/>
  <c r="P797" i="16"/>
  <c r="S797" i="16"/>
  <c r="M797" i="16"/>
  <c r="J797" i="16"/>
  <c r="H1114" i="16"/>
  <c r="S1114" i="16" s="1"/>
  <c r="H1129" i="16"/>
  <c r="P1129" i="16" s="1"/>
  <c r="H97" i="16"/>
  <c r="P97" i="16" s="1"/>
  <c r="H450" i="16"/>
  <c r="S450" i="16" s="1"/>
  <c r="H1163" i="16"/>
  <c r="J1163" i="16" s="1"/>
  <c r="H1174" i="16"/>
  <c r="M1174" i="16" s="1"/>
  <c r="H115" i="16"/>
  <c r="J115" i="16" s="1"/>
  <c r="H638" i="16"/>
  <c r="S638" i="16" s="1"/>
  <c r="H1059" i="16"/>
  <c r="R1059" i="16" s="1"/>
  <c r="H763" i="16"/>
  <c r="P763" i="16" s="1"/>
  <c r="H945" i="16"/>
  <c r="R945" i="16" s="1"/>
  <c r="H136" i="16"/>
  <c r="P136" i="16" s="1"/>
  <c r="H975" i="16"/>
  <c r="S975" i="16" s="1"/>
  <c r="H189" i="16"/>
  <c r="S189" i="16" s="1"/>
  <c r="H982" i="16"/>
  <c r="J982" i="16" s="1"/>
  <c r="H1102" i="16"/>
  <c r="R1102" i="16" s="1"/>
  <c r="H200" i="16"/>
  <c r="S200" i="16" s="1"/>
  <c r="H664" i="16"/>
  <c r="R664" i="16" s="1"/>
  <c r="H685" i="16"/>
  <c r="S685" i="16" s="1"/>
  <c r="H1326" i="16"/>
  <c r="M1326" i="16" s="1"/>
  <c r="H641" i="16"/>
  <c r="S641" i="16" s="1"/>
  <c r="H105" i="16"/>
  <c r="S105" i="16" s="1"/>
  <c r="H1108" i="16"/>
  <c r="R1108" i="16" s="1"/>
  <c r="H710" i="16"/>
  <c r="S710" i="16" s="1"/>
  <c r="H219" i="16"/>
  <c r="S219" i="16" s="1"/>
  <c r="H949" i="16"/>
  <c r="P949" i="16" s="1"/>
  <c r="H1065" i="16"/>
  <c r="J1065" i="16" s="1"/>
  <c r="H486" i="16"/>
  <c r="S486" i="16" s="1"/>
  <c r="H162" i="16"/>
  <c r="P162" i="16" s="1"/>
  <c r="H921" i="16"/>
  <c r="J921" i="16" s="1"/>
  <c r="H410" i="16"/>
  <c r="J410" i="16" s="1"/>
  <c r="H315" i="16"/>
  <c r="S315" i="16" s="1"/>
  <c r="H1176" i="16"/>
  <c r="M1176" i="16" s="1"/>
  <c r="H1228" i="16"/>
  <c r="S1228" i="16" s="1"/>
  <c r="H64" i="16"/>
  <c r="R64" i="16" s="1"/>
  <c r="H872" i="16"/>
  <c r="M872" i="16" s="1"/>
  <c r="H348" i="16"/>
  <c r="S348" i="16" s="1"/>
  <c r="H757" i="16"/>
  <c r="M757" i="16" s="1"/>
  <c r="H51" i="16"/>
  <c r="S51" i="16" s="1"/>
  <c r="P779" i="16"/>
  <c r="C31" i="14"/>
  <c r="N31" i="14" s="1"/>
  <c r="H950" i="16"/>
  <c r="H380" i="16"/>
  <c r="M380" i="16" s="1"/>
  <c r="H1104" i="16"/>
  <c r="H243" i="16"/>
  <c r="H324" i="16"/>
  <c r="H468" i="16"/>
  <c r="H292" i="16"/>
  <c r="M292" i="16" s="1"/>
  <c r="H678" i="16"/>
  <c r="H759" i="16"/>
  <c r="S759" i="16" s="1"/>
  <c r="H1373" i="16"/>
  <c r="S1373" i="16" s="1"/>
  <c r="H829" i="16"/>
  <c r="H857" i="16"/>
  <c r="M857" i="16" s="1"/>
  <c r="H591" i="16"/>
  <c r="S591" i="16" s="1"/>
  <c r="H1066" i="16"/>
  <c r="H729" i="16"/>
  <c r="H326" i="16"/>
  <c r="J326" i="16" s="1"/>
  <c r="H696" i="16"/>
  <c r="M696" i="16" s="1"/>
  <c r="H413" i="16"/>
  <c r="R413" i="16" s="1"/>
  <c r="H96" i="16"/>
  <c r="S96" i="16" s="1"/>
  <c r="H1094" i="16"/>
  <c r="R1094" i="16" s="1"/>
  <c r="H163" i="16"/>
  <c r="H1211" i="16"/>
  <c r="M1211" i="16" s="1"/>
  <c r="J779" i="16"/>
  <c r="R779" i="16"/>
  <c r="H552" i="16"/>
  <c r="M779" i="16"/>
  <c r="H1021" i="16"/>
  <c r="H838" i="16"/>
  <c r="H77" i="16"/>
  <c r="S77" i="16" s="1"/>
  <c r="C27" i="14"/>
  <c r="H660" i="16"/>
  <c r="H488" i="16"/>
  <c r="H577" i="16"/>
  <c r="H426" i="16"/>
  <c r="H878" i="16"/>
  <c r="H535" i="16"/>
  <c r="H497" i="16"/>
  <c r="H1013" i="16"/>
  <c r="H274" i="16"/>
  <c r="H1305" i="16"/>
  <c r="H131" i="16"/>
  <c r="H414" i="16"/>
  <c r="H252" i="16"/>
  <c r="H217" i="16"/>
  <c r="H352" i="16"/>
  <c r="H955" i="16"/>
  <c r="H1313" i="16"/>
  <c r="H247" i="16"/>
  <c r="H1265" i="16"/>
  <c r="H1183" i="16"/>
  <c r="H786" i="16"/>
  <c r="H225" i="16"/>
  <c r="H1130" i="16"/>
  <c r="H188" i="16"/>
  <c r="H1343" i="16"/>
  <c r="H1092" i="16"/>
  <c r="H260" i="16"/>
  <c r="H82" i="16"/>
  <c r="H515" i="16"/>
  <c r="H1022" i="16"/>
  <c r="H521" i="16"/>
  <c r="H33" i="16"/>
  <c r="H259" i="16"/>
  <c r="H312" i="16"/>
  <c r="J312" i="16" s="1"/>
  <c r="H1340" i="16"/>
  <c r="H771" i="16"/>
  <c r="H1050" i="16"/>
  <c r="H1320" i="16"/>
  <c r="H514" i="16"/>
  <c r="H119" i="16"/>
  <c r="H258" i="16"/>
  <c r="J258" i="16" s="1"/>
  <c r="H1093" i="16"/>
  <c r="H397" i="16"/>
  <c r="H130" i="16"/>
  <c r="H21" i="16"/>
  <c r="H181" i="16"/>
  <c r="H444" i="16"/>
  <c r="H1372" i="16"/>
  <c r="H656" i="16"/>
  <c r="H881" i="16"/>
  <c r="H655" i="16"/>
  <c r="H129" i="16"/>
  <c r="H1177" i="16"/>
  <c r="H438" i="16"/>
  <c r="H480" i="16"/>
  <c r="H1316" i="16"/>
  <c r="H1008" i="16"/>
  <c r="H732" i="16"/>
  <c r="H637" i="16"/>
  <c r="H75" i="16"/>
  <c r="H925" i="16"/>
  <c r="H128" i="16"/>
  <c r="H1009" i="16"/>
  <c r="R414" i="16" l="1"/>
  <c r="M414" i="16"/>
  <c r="P414" i="16"/>
  <c r="S414" i="16"/>
  <c r="J414" i="16"/>
  <c r="M1009" i="16"/>
  <c r="P1009" i="16"/>
  <c r="R1009" i="16"/>
  <c r="S1009" i="16"/>
  <c r="J1009" i="16"/>
  <c r="P925" i="16"/>
  <c r="S925" i="16"/>
  <c r="R925" i="16"/>
  <c r="J925" i="16"/>
  <c r="M925" i="16"/>
  <c r="R75" i="16"/>
  <c r="M75" i="16"/>
  <c r="J75" i="16"/>
  <c r="S75" i="16"/>
  <c r="P75" i="16"/>
  <c r="S21" i="16"/>
  <c r="P21" i="16"/>
  <c r="J21" i="16"/>
  <c r="R21" i="16"/>
  <c r="M21" i="16"/>
  <c r="R1050" i="16"/>
  <c r="P1050" i="16"/>
  <c r="M1050" i="16"/>
  <c r="J1050" i="16"/>
  <c r="S1050" i="16"/>
  <c r="R274" i="16"/>
  <c r="M274" i="16"/>
  <c r="S274" i="16"/>
  <c r="P274" i="16"/>
  <c r="J274" i="16"/>
  <c r="R312" i="16"/>
  <c r="P312" i="16"/>
  <c r="M312" i="16"/>
  <c r="S312" i="16"/>
  <c r="S82" i="16"/>
  <c r="M82" i="16"/>
  <c r="P82" i="16"/>
  <c r="R82" i="16"/>
  <c r="J82" i="16"/>
  <c r="P656" i="16"/>
  <c r="J656" i="16"/>
  <c r="R656" i="16"/>
  <c r="M656" i="16"/>
  <c r="S656" i="16"/>
  <c r="P1343" i="16"/>
  <c r="S1343" i="16"/>
  <c r="R1343" i="16"/>
  <c r="J1343" i="16"/>
  <c r="M1343" i="16"/>
  <c r="P637" i="16"/>
  <c r="J637" i="16"/>
  <c r="M637" i="16"/>
  <c r="R637" i="16"/>
  <c r="S637" i="16"/>
  <c r="S444" i="16"/>
  <c r="P444" i="16"/>
  <c r="M444" i="16"/>
  <c r="R444" i="16"/>
  <c r="J444" i="16"/>
  <c r="M130" i="16"/>
  <c r="J130" i="16"/>
  <c r="P130" i="16"/>
  <c r="S130" i="16"/>
  <c r="R130" i="16"/>
  <c r="P259" i="16"/>
  <c r="S259" i="16"/>
  <c r="M259" i="16"/>
  <c r="R259" i="16"/>
  <c r="J259" i="16"/>
  <c r="P521" i="16"/>
  <c r="R521" i="16"/>
  <c r="M521" i="16"/>
  <c r="J521" i="16"/>
  <c r="S521" i="16"/>
  <c r="R225" i="16"/>
  <c r="P225" i="16"/>
  <c r="J225" i="16"/>
  <c r="S225" i="16"/>
  <c r="M225" i="16"/>
  <c r="R480" i="16"/>
  <c r="M480" i="16"/>
  <c r="S480" i="16"/>
  <c r="P480" i="16"/>
  <c r="J480" i="16"/>
  <c r="J1320" i="16"/>
  <c r="M1320" i="16"/>
  <c r="R1320" i="16"/>
  <c r="S1320" i="16"/>
  <c r="P1320" i="16"/>
  <c r="P1092" i="16"/>
  <c r="R1092" i="16"/>
  <c r="M1092" i="16"/>
  <c r="J1092" i="16"/>
  <c r="S1092" i="16"/>
  <c r="J1305" i="16"/>
  <c r="P1305" i="16"/>
  <c r="M1305" i="16"/>
  <c r="R1305" i="16"/>
  <c r="S1305" i="16"/>
  <c r="M426" i="16"/>
  <c r="R426" i="16"/>
  <c r="J426" i="16"/>
  <c r="P426" i="16"/>
  <c r="S426" i="16"/>
  <c r="P438" i="16"/>
  <c r="R438" i="16"/>
  <c r="S438" i="16"/>
  <c r="M438" i="16"/>
  <c r="J438" i="16"/>
  <c r="M397" i="16"/>
  <c r="S397" i="16"/>
  <c r="R397" i="16"/>
  <c r="J397" i="16"/>
  <c r="P397" i="16"/>
  <c r="P119" i="16"/>
  <c r="J119" i="16"/>
  <c r="M119" i="16"/>
  <c r="R119" i="16"/>
  <c r="S119" i="16"/>
  <c r="R771" i="16"/>
  <c r="M771" i="16"/>
  <c r="P771" i="16"/>
  <c r="J771" i="16"/>
  <c r="S771" i="16"/>
  <c r="J247" i="16"/>
  <c r="R247" i="16"/>
  <c r="P247" i="16"/>
  <c r="S247" i="16"/>
  <c r="M247" i="16"/>
  <c r="R488" i="16"/>
  <c r="P488" i="16"/>
  <c r="M488" i="16"/>
  <c r="S488" i="16"/>
  <c r="J488" i="16"/>
  <c r="P732" i="16"/>
  <c r="S732" i="16"/>
  <c r="M732" i="16"/>
  <c r="R732" i="16"/>
  <c r="J732" i="16"/>
  <c r="R1093" i="16"/>
  <c r="P1093" i="16"/>
  <c r="M1093" i="16"/>
  <c r="S1093" i="16"/>
  <c r="J1093" i="16"/>
  <c r="R131" i="16"/>
  <c r="P131" i="16"/>
  <c r="J131" i="16"/>
  <c r="M131" i="16"/>
  <c r="S131" i="16"/>
  <c r="P497" i="16"/>
  <c r="M497" i="16"/>
  <c r="J497" i="16"/>
  <c r="S497" i="16"/>
  <c r="R497" i="16"/>
  <c r="J1114" i="16"/>
  <c r="J334" i="16"/>
  <c r="M1114" i="16"/>
  <c r="P334" i="16"/>
  <c r="S334" i="16"/>
  <c r="M334" i="16"/>
  <c r="J128" i="16"/>
  <c r="M128" i="16"/>
  <c r="S128" i="16"/>
  <c r="R128" i="16"/>
  <c r="P128" i="16"/>
  <c r="M881" i="16"/>
  <c r="S881" i="16"/>
  <c r="P881" i="16"/>
  <c r="R881" i="16"/>
  <c r="J881" i="16"/>
  <c r="M1008" i="16"/>
  <c r="P1008" i="16"/>
  <c r="R1008" i="16"/>
  <c r="J1008" i="16"/>
  <c r="S1008" i="16"/>
  <c r="M1177" i="16"/>
  <c r="J1177" i="16"/>
  <c r="S1177" i="16"/>
  <c r="P1177" i="16"/>
  <c r="R1177" i="16"/>
  <c r="S655" i="16"/>
  <c r="J655" i="16"/>
  <c r="R655" i="16"/>
  <c r="P655" i="16"/>
  <c r="M655" i="16"/>
  <c r="P181" i="16"/>
  <c r="M181" i="16"/>
  <c r="S181" i="16"/>
  <c r="J181" i="16"/>
  <c r="R181" i="16"/>
  <c r="M258" i="16"/>
  <c r="R258" i="16"/>
  <c r="P258" i="16"/>
  <c r="S258" i="16"/>
  <c r="J33" i="16"/>
  <c r="S33" i="16"/>
  <c r="M33" i="16"/>
  <c r="R33" i="16"/>
  <c r="P33" i="16"/>
  <c r="S515" i="16"/>
  <c r="P515" i="16"/>
  <c r="R515" i="16"/>
  <c r="M515" i="16"/>
  <c r="J515" i="16"/>
  <c r="M252" i="16"/>
  <c r="S252" i="16"/>
  <c r="P252" i="16"/>
  <c r="R252" i="16"/>
  <c r="J252" i="16"/>
  <c r="J1013" i="16"/>
  <c r="R1013" i="16"/>
  <c r="S1013" i="16"/>
  <c r="M1013" i="16"/>
  <c r="P1013" i="16"/>
  <c r="M878" i="16"/>
  <c r="R878" i="16"/>
  <c r="J878" i="16"/>
  <c r="P878" i="16"/>
  <c r="S878" i="16"/>
  <c r="R1114" i="16"/>
  <c r="M1372" i="16"/>
  <c r="P1372" i="16"/>
  <c r="R1372" i="16"/>
  <c r="S1372" i="16"/>
  <c r="J1372" i="16"/>
  <c r="S188" i="16"/>
  <c r="J188" i="16"/>
  <c r="R188" i="16"/>
  <c r="M188" i="16"/>
  <c r="P188" i="16"/>
  <c r="J955" i="16"/>
  <c r="M955" i="16"/>
  <c r="S955" i="16"/>
  <c r="R955" i="16"/>
  <c r="P955" i="16"/>
  <c r="S535" i="16"/>
  <c r="M535" i="16"/>
  <c r="R535" i="16"/>
  <c r="P535" i="16"/>
  <c r="J535" i="16"/>
  <c r="P1316" i="16"/>
  <c r="S1316" i="16"/>
  <c r="M1316" i="16"/>
  <c r="R1316" i="16"/>
  <c r="J1316" i="16"/>
  <c r="S129" i="16"/>
  <c r="P129" i="16"/>
  <c r="J129" i="16"/>
  <c r="R129" i="16"/>
  <c r="M129" i="16"/>
  <c r="R514" i="16"/>
  <c r="M514" i="16"/>
  <c r="J514" i="16"/>
  <c r="P514" i="16"/>
  <c r="S514" i="16"/>
  <c r="S1022" i="16"/>
  <c r="M1022" i="16"/>
  <c r="R1022" i="16"/>
  <c r="P1022" i="16"/>
  <c r="J1022" i="16"/>
  <c r="S1265" i="16"/>
  <c r="P1265" i="16"/>
  <c r="J1265" i="16"/>
  <c r="R1265" i="16"/>
  <c r="M1265" i="16"/>
  <c r="R217" i="16"/>
  <c r="M217" i="16"/>
  <c r="J217" i="16"/>
  <c r="P217" i="16"/>
  <c r="S217" i="16"/>
  <c r="R1340" i="16"/>
  <c r="M1340" i="16"/>
  <c r="J1340" i="16"/>
  <c r="S1340" i="16"/>
  <c r="P1340" i="16"/>
  <c r="R260" i="16"/>
  <c r="M260" i="16"/>
  <c r="J260" i="16"/>
  <c r="S260" i="16"/>
  <c r="P260" i="16"/>
  <c r="P1130" i="16"/>
  <c r="J1130" i="16"/>
  <c r="M1130" i="16"/>
  <c r="R1130" i="16"/>
  <c r="S1130" i="16"/>
  <c r="P786" i="16"/>
  <c r="S786" i="16"/>
  <c r="R786" i="16"/>
  <c r="J786" i="16"/>
  <c r="M786" i="16"/>
  <c r="S1183" i="16"/>
  <c r="P1183" i="16"/>
  <c r="R1183" i="16"/>
  <c r="J1183" i="16"/>
  <c r="M1183" i="16"/>
  <c r="R1313" i="16"/>
  <c r="P1313" i="16"/>
  <c r="S1313" i="16"/>
  <c r="J1313" i="16"/>
  <c r="M1313" i="16"/>
  <c r="P352" i="16"/>
  <c r="S352" i="16"/>
  <c r="M352" i="16"/>
  <c r="R352" i="16"/>
  <c r="J352" i="16"/>
  <c r="S577" i="16"/>
  <c r="P577" i="16"/>
  <c r="M577" i="16"/>
  <c r="J577" i="16"/>
  <c r="R577" i="16"/>
  <c r="J660" i="16"/>
  <c r="S660" i="16"/>
  <c r="M660" i="16"/>
  <c r="R660" i="16"/>
  <c r="P660" i="16"/>
  <c r="P1114" i="16"/>
  <c r="N27" i="14"/>
  <c r="H27" i="14"/>
  <c r="K27" i="14"/>
  <c r="M27" i="14"/>
  <c r="E27" i="14"/>
  <c r="M450" i="16"/>
  <c r="R1129" i="16"/>
  <c r="S1129" i="16"/>
  <c r="J1129" i="16"/>
  <c r="M1129" i="16"/>
  <c r="J450" i="16"/>
  <c r="P450" i="16"/>
  <c r="P115" i="16"/>
  <c r="M97" i="16"/>
  <c r="J97" i="16"/>
  <c r="P641" i="16"/>
  <c r="P1102" i="16"/>
  <c r="R450" i="16"/>
  <c r="S97" i="16"/>
  <c r="P1163" i="16"/>
  <c r="R97" i="16"/>
  <c r="S1163" i="16"/>
  <c r="M1059" i="16"/>
  <c r="J105" i="16"/>
  <c r="J1059" i="16"/>
  <c r="R1326" i="16"/>
  <c r="R1163" i="16"/>
  <c r="S1059" i="16"/>
  <c r="P1059" i="16"/>
  <c r="M1163" i="16"/>
  <c r="C18" i="14"/>
  <c r="N18" i="14" s="1"/>
  <c r="R641" i="16"/>
  <c r="C17" i="14"/>
  <c r="N17" i="14" s="1"/>
  <c r="S1174" i="16"/>
  <c r="R982" i="16"/>
  <c r="M982" i="16"/>
  <c r="R1174" i="16"/>
  <c r="J1174" i="16"/>
  <c r="P1174" i="16"/>
  <c r="S136" i="16"/>
  <c r="R975" i="16"/>
  <c r="J685" i="16"/>
  <c r="R638" i="16"/>
  <c r="M638" i="16"/>
  <c r="R685" i="16"/>
  <c r="M685" i="16"/>
  <c r="M1102" i="16"/>
  <c r="P685" i="16"/>
  <c r="P638" i="16"/>
  <c r="R136" i="16"/>
  <c r="J1102" i="16"/>
  <c r="S1102" i="16"/>
  <c r="M136" i="16"/>
  <c r="J136" i="16"/>
  <c r="J638" i="16"/>
  <c r="M641" i="16"/>
  <c r="S982" i="16"/>
  <c r="P1326" i="16"/>
  <c r="S1326" i="16"/>
  <c r="P945" i="16"/>
  <c r="P975" i="16"/>
  <c r="R763" i="16"/>
  <c r="M975" i="16"/>
  <c r="M200" i="16"/>
  <c r="S115" i="16"/>
  <c r="J641" i="16"/>
  <c r="P982" i="16"/>
  <c r="M763" i="16"/>
  <c r="M115" i="16"/>
  <c r="M945" i="16"/>
  <c r="R200" i="16"/>
  <c r="J975" i="16"/>
  <c r="P200" i="16"/>
  <c r="J200" i="16"/>
  <c r="J945" i="16"/>
  <c r="P1108" i="16"/>
  <c r="S763" i="16"/>
  <c r="S945" i="16"/>
  <c r="J763" i="16"/>
  <c r="J1176" i="16"/>
  <c r="R189" i="16"/>
  <c r="J664" i="16"/>
  <c r="P189" i="16"/>
  <c r="S664" i="16"/>
  <c r="P664" i="16"/>
  <c r="J189" i="16"/>
  <c r="M219" i="16"/>
  <c r="J219" i="16"/>
  <c r="M664" i="16"/>
  <c r="M189" i="16"/>
  <c r="R115" i="16"/>
  <c r="J1326" i="16"/>
  <c r="R105" i="16"/>
  <c r="P105" i="16"/>
  <c r="P1176" i="16"/>
  <c r="M105" i="16"/>
  <c r="R949" i="16"/>
  <c r="P219" i="16"/>
  <c r="R219" i="16"/>
  <c r="J949" i="16"/>
  <c r="M949" i="16"/>
  <c r="S949" i="16"/>
  <c r="R710" i="16"/>
  <c r="P710" i="16"/>
  <c r="M1108" i="16"/>
  <c r="S1108" i="16"/>
  <c r="M710" i="16"/>
  <c r="J710" i="16"/>
  <c r="S1065" i="16"/>
  <c r="M1065" i="16"/>
  <c r="P1065" i="16"/>
  <c r="R1065" i="16"/>
  <c r="J1108" i="16"/>
  <c r="P872" i="16"/>
  <c r="M315" i="16"/>
  <c r="J162" i="16"/>
  <c r="P315" i="16"/>
  <c r="J64" i="16"/>
  <c r="M921" i="16"/>
  <c r="P921" i="16"/>
  <c r="R486" i="16"/>
  <c r="S921" i="16"/>
  <c r="S64" i="16"/>
  <c r="R921" i="16"/>
  <c r="S757" i="16"/>
  <c r="R1228" i="16"/>
  <c r="P410" i="16"/>
  <c r="P64" i="16"/>
  <c r="P1228" i="16"/>
  <c r="R315" i="16"/>
  <c r="P757" i="16"/>
  <c r="J315" i="16"/>
  <c r="M1228" i="16"/>
  <c r="J872" i="16"/>
  <c r="J757" i="16"/>
  <c r="R757" i="16"/>
  <c r="J486" i="16"/>
  <c r="M162" i="16"/>
  <c r="S162" i="16"/>
  <c r="P486" i="16"/>
  <c r="S410" i="16"/>
  <c r="R410" i="16"/>
  <c r="M410" i="16"/>
  <c r="M486" i="16"/>
  <c r="R162" i="16"/>
  <c r="S1176" i="16"/>
  <c r="R1176" i="16"/>
  <c r="R348" i="16"/>
  <c r="J1228" i="16"/>
  <c r="M348" i="16"/>
  <c r="J51" i="16"/>
  <c r="J348" i="16"/>
  <c r="P51" i="16"/>
  <c r="M64" i="16"/>
  <c r="R51" i="16"/>
  <c r="R872" i="16"/>
  <c r="M51" i="16"/>
  <c r="S872" i="16"/>
  <c r="P348" i="16"/>
  <c r="J1373" i="16"/>
  <c r="M1373" i="16"/>
  <c r="P1373" i="16"/>
  <c r="J696" i="16"/>
  <c r="J1094" i="16"/>
  <c r="R380" i="16"/>
  <c r="J292" i="16"/>
  <c r="M759" i="16"/>
  <c r="P292" i="16"/>
  <c r="P1094" i="16"/>
  <c r="R96" i="16"/>
  <c r="J591" i="16"/>
  <c r="J1211" i="16"/>
  <c r="M413" i="16"/>
  <c r="J413" i="16"/>
  <c r="R759" i="16"/>
  <c r="P759" i="16"/>
  <c r="J759" i="16"/>
  <c r="R857" i="16"/>
  <c r="S857" i="16"/>
  <c r="R729" i="16"/>
  <c r="S729" i="16"/>
  <c r="P1104" i="16"/>
  <c r="S1104" i="16"/>
  <c r="P468" i="16"/>
  <c r="S468" i="16"/>
  <c r="P857" i="16"/>
  <c r="R1066" i="16"/>
  <c r="S1066" i="16"/>
  <c r="R829" i="16"/>
  <c r="S829" i="16"/>
  <c r="P380" i="16"/>
  <c r="S380" i="16"/>
  <c r="P324" i="16"/>
  <c r="S324" i="16"/>
  <c r="M1104" i="16"/>
  <c r="J1104" i="16"/>
  <c r="R1104" i="16"/>
  <c r="J857" i="16"/>
  <c r="P1211" i="16"/>
  <c r="S1211" i="16"/>
  <c r="P413" i="16"/>
  <c r="S413" i="16"/>
  <c r="R1021" i="16"/>
  <c r="S1021" i="16"/>
  <c r="R838" i="16"/>
  <c r="S838" i="16"/>
  <c r="M729" i="16"/>
  <c r="M324" i="16"/>
  <c r="M96" i="16"/>
  <c r="P696" i="16"/>
  <c r="S696" i="16"/>
  <c r="P678" i="16"/>
  <c r="S678" i="16"/>
  <c r="P950" i="16"/>
  <c r="S950" i="16"/>
  <c r="R324" i="16"/>
  <c r="J96" i="16"/>
  <c r="P163" i="16"/>
  <c r="S163" i="16"/>
  <c r="P326" i="16"/>
  <c r="S326" i="16"/>
  <c r="R292" i="16"/>
  <c r="S292" i="16"/>
  <c r="R552" i="16"/>
  <c r="S552" i="16"/>
  <c r="P729" i="16"/>
  <c r="R1373" i="16"/>
  <c r="J729" i="16"/>
  <c r="P96" i="16"/>
  <c r="M1094" i="16"/>
  <c r="S1094" i="16"/>
  <c r="P243" i="16"/>
  <c r="S243" i="16"/>
  <c r="M31" i="14"/>
  <c r="C16" i="14"/>
  <c r="N16" i="14" s="1"/>
  <c r="M1066" i="16"/>
  <c r="M163" i="16"/>
  <c r="J380" i="16"/>
  <c r="M326" i="16"/>
  <c r="R163" i="16"/>
  <c r="M243" i="16"/>
  <c r="R243" i="16"/>
  <c r="R468" i="16"/>
  <c r="J243" i="16"/>
  <c r="J468" i="16"/>
  <c r="M678" i="16"/>
  <c r="R950" i="16"/>
  <c r="R678" i="16"/>
  <c r="R326" i="16"/>
  <c r="J950" i="16"/>
  <c r="J678" i="16"/>
  <c r="J1066" i="16"/>
  <c r="M950" i="16"/>
  <c r="C33" i="14"/>
  <c r="N33" i="14" s="1"/>
  <c r="C23" i="14"/>
  <c r="N23" i="14" s="1"/>
  <c r="C22" i="14"/>
  <c r="N22" i="14" s="1"/>
  <c r="C30" i="14"/>
  <c r="N30" i="14" s="1"/>
  <c r="R1211" i="16"/>
  <c r="J829" i="16"/>
  <c r="J324" i="16"/>
  <c r="M468" i="16"/>
  <c r="M591" i="16"/>
  <c r="R591" i="16"/>
  <c r="P829" i="16"/>
  <c r="J163" i="16"/>
  <c r="R696" i="16"/>
  <c r="P1066" i="16"/>
  <c r="M829" i="16"/>
  <c r="P591" i="16"/>
  <c r="P552" i="16"/>
  <c r="M552" i="16"/>
  <c r="J552" i="16"/>
  <c r="J77" i="16"/>
  <c r="R77" i="16"/>
  <c r="M1021" i="16"/>
  <c r="P77" i="16"/>
  <c r="M838" i="16"/>
  <c r="J838" i="16"/>
  <c r="K31" i="14"/>
  <c r="E31" i="14"/>
  <c r="H31" i="14"/>
  <c r="P1021" i="16"/>
  <c r="P838" i="16"/>
  <c r="J1021" i="16"/>
  <c r="M77" i="16"/>
  <c r="C20" i="14"/>
  <c r="C32" i="14"/>
  <c r="N32" i="14" s="1"/>
  <c r="C19" i="14"/>
  <c r="N19" i="14" s="1"/>
  <c r="C26" i="14"/>
  <c r="N26" i="14" s="1"/>
  <c r="C21" i="14"/>
  <c r="M17" i="14" l="1"/>
  <c r="E21" i="14"/>
  <c r="K21" i="14"/>
  <c r="H21" i="14"/>
  <c r="M21" i="14"/>
  <c r="N21" i="14"/>
  <c r="M20" i="14"/>
  <c r="E20" i="14"/>
  <c r="N20" i="14"/>
  <c r="H20" i="14"/>
  <c r="K20" i="14"/>
  <c r="M23" i="14"/>
  <c r="C24" i="14"/>
  <c r="M32" i="14"/>
  <c r="M33" i="14"/>
  <c r="C28" i="14"/>
  <c r="C29" i="14"/>
  <c r="M26" i="14"/>
  <c r="M19" i="14"/>
  <c r="E16" i="14"/>
  <c r="M16" i="14"/>
  <c r="E30" i="14"/>
  <c r="M30" i="14"/>
  <c r="M18" i="14"/>
  <c r="H22" i="14"/>
  <c r="M22" i="14"/>
  <c r="K30" i="14"/>
  <c r="H30" i="14"/>
  <c r="K22" i="14"/>
  <c r="E22" i="14"/>
  <c r="K18" i="14"/>
  <c r="E18" i="14"/>
  <c r="K16" i="14"/>
  <c r="H16" i="14"/>
  <c r="H18" i="14"/>
  <c r="E33" i="14"/>
  <c r="H33" i="14"/>
  <c r="K33" i="14"/>
  <c r="E19" i="14"/>
  <c r="H19" i="14"/>
  <c r="K19" i="14"/>
  <c r="K23" i="14"/>
  <c r="E23" i="14"/>
  <c r="H23" i="14"/>
  <c r="K32" i="14"/>
  <c r="E32" i="14"/>
  <c r="H32" i="14"/>
  <c r="K26" i="14"/>
  <c r="H26" i="14"/>
  <c r="E26" i="14"/>
  <c r="E17" i="14"/>
  <c r="H17" i="14"/>
  <c r="K17" i="14"/>
  <c r="H814" i="16"/>
  <c r="H1262" i="16"/>
  <c r="H196" i="16"/>
  <c r="H1366" i="16"/>
  <c r="H902" i="16"/>
  <c r="H1070" i="16"/>
  <c r="H679" i="16"/>
  <c r="H825" i="16"/>
  <c r="H687" i="16"/>
  <c r="H1010" i="16"/>
  <c r="H1120" i="16"/>
  <c r="H1162" i="16"/>
  <c r="H810" i="16"/>
  <c r="H281" i="16"/>
  <c r="H65" i="16"/>
  <c r="H986" i="16"/>
  <c r="H609" i="16"/>
  <c r="H14" i="16"/>
  <c r="H1057" i="16"/>
  <c r="H1257" i="16"/>
  <c r="H61" i="16"/>
  <c r="H500" i="16"/>
  <c r="H288" i="16"/>
  <c r="H989" i="16"/>
  <c r="H574" i="16"/>
  <c r="H30" i="16"/>
  <c r="H563" i="16"/>
  <c r="H1182" i="16"/>
  <c r="H620" i="16"/>
  <c r="H284" i="16"/>
  <c r="H409" i="16"/>
  <c r="H428" i="16"/>
  <c r="H54" i="16"/>
  <c r="H133" i="16"/>
  <c r="H404" i="16"/>
  <c r="H972" i="16"/>
  <c r="H1267" i="16"/>
  <c r="H1371" i="16"/>
  <c r="H643" i="16"/>
  <c r="H576" i="16"/>
  <c r="H74" i="16"/>
  <c r="H277" i="16"/>
  <c r="H1357" i="16"/>
  <c r="H1331" i="16"/>
  <c r="H221" i="16"/>
  <c r="H482" i="16"/>
  <c r="H588" i="16"/>
  <c r="H784" i="16"/>
  <c r="H436" i="16"/>
  <c r="H677" i="16"/>
  <c r="H269" i="16"/>
  <c r="H1349" i="16"/>
  <c r="H529" i="16"/>
  <c r="H1016" i="16"/>
  <c r="H1342" i="16"/>
  <c r="H682" i="16"/>
  <c r="H1160" i="16"/>
  <c r="H628" i="16"/>
  <c r="H328" i="16"/>
  <c r="H1095" i="16"/>
  <c r="H1226" i="16"/>
  <c r="H499" i="16"/>
  <c r="H1346" i="16"/>
  <c r="H491" i="16"/>
  <c r="H477" i="16"/>
  <c r="H1004" i="16"/>
  <c r="H914" i="16"/>
  <c r="H916" i="16"/>
  <c r="H636" i="16"/>
  <c r="H1338" i="16"/>
  <c r="H203" i="16"/>
  <c r="H1048" i="16"/>
  <c r="H1187" i="16"/>
  <c r="H501" i="16"/>
  <c r="H1071" i="16"/>
  <c r="H983" i="16"/>
  <c r="H120" i="16"/>
  <c r="H938" i="16"/>
  <c r="H264" i="16"/>
  <c r="H861" i="16"/>
  <c r="H733" i="16"/>
  <c r="H601" i="16"/>
  <c r="H629" i="16"/>
  <c r="H1006" i="16"/>
  <c r="H408" i="16"/>
  <c r="H248" i="16"/>
  <c r="H73" i="16"/>
  <c r="H940" i="16"/>
  <c r="H1110" i="16"/>
  <c r="H1388" i="16"/>
  <c r="H1214" i="16"/>
  <c r="H613" i="16"/>
  <c r="H270" i="16"/>
  <c r="H411" i="16"/>
  <c r="H680" i="16"/>
  <c r="H1233" i="16"/>
  <c r="H417" i="16"/>
  <c r="H391" i="16"/>
  <c r="H1123" i="16"/>
  <c r="H1330" i="16"/>
  <c r="H316" i="16"/>
  <c r="H1051" i="16"/>
  <c r="H556" i="16"/>
  <c r="H603" i="16"/>
  <c r="H1186" i="16"/>
  <c r="H365" i="16"/>
  <c r="H1105" i="16"/>
  <c r="H831" i="16"/>
  <c r="H490" i="16"/>
  <c r="H979" i="16"/>
  <c r="H1367" i="16"/>
  <c r="H1307" i="16"/>
  <c r="H345" i="16"/>
  <c r="H780" i="16"/>
  <c r="H1096" i="16"/>
  <c r="H195" i="16"/>
  <c r="H1018" i="16"/>
  <c r="H145" i="16"/>
  <c r="H1339" i="16"/>
  <c r="H1113" i="16"/>
  <c r="R365" i="16" l="1"/>
  <c r="S365" i="16"/>
  <c r="R316" i="16"/>
  <c r="S316" i="16"/>
  <c r="R1110" i="16"/>
  <c r="S1110" i="16"/>
  <c r="R1187" i="16"/>
  <c r="S1187" i="16"/>
  <c r="R1342" i="16"/>
  <c r="S1342" i="16"/>
  <c r="R588" i="16"/>
  <c r="S588" i="16"/>
  <c r="R404" i="16"/>
  <c r="S404" i="16"/>
  <c r="R574" i="16"/>
  <c r="S574" i="16"/>
  <c r="R1186" i="16"/>
  <c r="S1186" i="16"/>
  <c r="R1330" i="16"/>
  <c r="S1330" i="16"/>
  <c r="R411" i="16"/>
  <c r="S411" i="16"/>
  <c r="R1048" i="16"/>
  <c r="S1048" i="16"/>
  <c r="R1095" i="16"/>
  <c r="S1095" i="16"/>
  <c r="R1349" i="16"/>
  <c r="S1349" i="16"/>
  <c r="R482" i="16"/>
  <c r="S482" i="16"/>
  <c r="R643" i="16"/>
  <c r="S643" i="16"/>
  <c r="R133" i="16"/>
  <c r="S133" i="16"/>
  <c r="R989" i="16"/>
  <c r="S989" i="16"/>
  <c r="R679" i="16"/>
  <c r="S679" i="16"/>
  <c r="R1307" i="16"/>
  <c r="S1307" i="16"/>
  <c r="R680" i="16"/>
  <c r="S680" i="16"/>
  <c r="R916" i="16"/>
  <c r="S916" i="16"/>
  <c r="R576" i="16"/>
  <c r="S576" i="16"/>
  <c r="R14" i="16"/>
  <c r="S14" i="16"/>
  <c r="R1162" i="16"/>
  <c r="S1162" i="16"/>
  <c r="R1113" i="16"/>
  <c r="S1113" i="16"/>
  <c r="R195" i="16"/>
  <c r="S195" i="16"/>
  <c r="R1367" i="16"/>
  <c r="S1367" i="16"/>
  <c r="R270" i="16"/>
  <c r="S270" i="16"/>
  <c r="R940" i="16"/>
  <c r="S940" i="16"/>
  <c r="R733" i="16"/>
  <c r="S733" i="16"/>
  <c r="R938" i="16"/>
  <c r="S938" i="16"/>
  <c r="R914" i="16"/>
  <c r="S914" i="16"/>
  <c r="R328" i="16"/>
  <c r="S328" i="16"/>
  <c r="R269" i="16"/>
  <c r="S269" i="16"/>
  <c r="R221" i="16"/>
  <c r="S221" i="16"/>
  <c r="R54" i="16"/>
  <c r="S54" i="16"/>
  <c r="R1120" i="16"/>
  <c r="S1120" i="16"/>
  <c r="R1070" i="16"/>
  <c r="S1070" i="16"/>
  <c r="R979" i="16"/>
  <c r="S979" i="16"/>
  <c r="R613" i="16"/>
  <c r="S613" i="16"/>
  <c r="R120" i="16"/>
  <c r="S120" i="16"/>
  <c r="R391" i="16"/>
  <c r="S391" i="16"/>
  <c r="R629" i="16"/>
  <c r="S629" i="16"/>
  <c r="R264" i="16"/>
  <c r="S264" i="16"/>
  <c r="R983" i="16"/>
  <c r="S983" i="16"/>
  <c r="R203" i="16"/>
  <c r="S203" i="16"/>
  <c r="R1346" i="16"/>
  <c r="S1346" i="16"/>
  <c r="R1016" i="16"/>
  <c r="S1016" i="16"/>
  <c r="R436" i="16"/>
  <c r="S436" i="16"/>
  <c r="R1357" i="16"/>
  <c r="S1357" i="16"/>
  <c r="R1267" i="16"/>
  <c r="S1267" i="16"/>
  <c r="R428" i="16"/>
  <c r="S428" i="16"/>
  <c r="R1182" i="16"/>
  <c r="S1182" i="16"/>
  <c r="R500" i="16"/>
  <c r="S500" i="16"/>
  <c r="R609" i="16"/>
  <c r="S609" i="16"/>
  <c r="R687" i="16"/>
  <c r="S687" i="16"/>
  <c r="R1366" i="16"/>
  <c r="S1366" i="16"/>
  <c r="R814" i="16"/>
  <c r="S814" i="16"/>
  <c r="R1123" i="16"/>
  <c r="S1123" i="16"/>
  <c r="R1331" i="16"/>
  <c r="S1331" i="16"/>
  <c r="R902" i="16"/>
  <c r="S902" i="16"/>
  <c r="R490" i="16"/>
  <c r="S490" i="16"/>
  <c r="R248" i="16"/>
  <c r="S248" i="16"/>
  <c r="R780" i="16"/>
  <c r="S780" i="16"/>
  <c r="R556" i="16"/>
  <c r="S556" i="16"/>
  <c r="R417" i="16"/>
  <c r="S417" i="16"/>
  <c r="R408" i="16"/>
  <c r="S408" i="16"/>
  <c r="R1071" i="16"/>
  <c r="S1071" i="16"/>
  <c r="R1338" i="16"/>
  <c r="S1338" i="16"/>
  <c r="R477" i="16"/>
  <c r="S477" i="16"/>
  <c r="R499" i="16"/>
  <c r="S499" i="16"/>
  <c r="R628" i="16"/>
  <c r="S628" i="16"/>
  <c r="R563" i="16"/>
  <c r="S563" i="16"/>
  <c r="R61" i="16"/>
  <c r="S61" i="16"/>
  <c r="R986" i="16"/>
  <c r="S986" i="16"/>
  <c r="R65" i="16"/>
  <c r="S65" i="16"/>
  <c r="R196" i="16"/>
  <c r="S196" i="16"/>
  <c r="R603" i="16"/>
  <c r="S603" i="16"/>
  <c r="R73" i="16"/>
  <c r="S73" i="16"/>
  <c r="R1004" i="16"/>
  <c r="S1004" i="16"/>
  <c r="R1371" i="16"/>
  <c r="S1371" i="16"/>
  <c r="R288" i="16"/>
  <c r="S288" i="16"/>
  <c r="R831" i="16"/>
  <c r="S831" i="16"/>
  <c r="R1233" i="16"/>
  <c r="S1233" i="16"/>
  <c r="R1214" i="16"/>
  <c r="S1214" i="16"/>
  <c r="R1006" i="16"/>
  <c r="S1006" i="16"/>
  <c r="R601" i="16"/>
  <c r="S601" i="16"/>
  <c r="R491" i="16"/>
  <c r="S491" i="16"/>
  <c r="R1226" i="16"/>
  <c r="S1226" i="16"/>
  <c r="R1160" i="16"/>
  <c r="S1160" i="16"/>
  <c r="R277" i="16"/>
  <c r="S277" i="16"/>
  <c r="R972" i="16"/>
  <c r="S972" i="16"/>
  <c r="R409" i="16"/>
  <c r="S409" i="16"/>
  <c r="R30" i="16"/>
  <c r="S30" i="16"/>
  <c r="R1257" i="16"/>
  <c r="S1257" i="16"/>
  <c r="R281" i="16"/>
  <c r="S281" i="16"/>
  <c r="R825" i="16"/>
  <c r="S825" i="16"/>
  <c r="R1262" i="16"/>
  <c r="S1262" i="16"/>
  <c r="R861" i="16"/>
  <c r="S861" i="16"/>
  <c r="R677" i="16"/>
  <c r="S677" i="16"/>
  <c r="R620" i="16"/>
  <c r="S620" i="16"/>
  <c r="R1010" i="16"/>
  <c r="S1010" i="16"/>
  <c r="R1339" i="16"/>
  <c r="S1339" i="16"/>
  <c r="R1096" i="16"/>
  <c r="S1096" i="16"/>
  <c r="R145" i="16"/>
  <c r="S145" i="16"/>
  <c r="R345" i="16"/>
  <c r="S345" i="16"/>
  <c r="R1051" i="16"/>
  <c r="S1051" i="16"/>
  <c r="R1018" i="16"/>
  <c r="S1018" i="16"/>
  <c r="R1105" i="16"/>
  <c r="S1105" i="16"/>
  <c r="R1388" i="16"/>
  <c r="S1388" i="16"/>
  <c r="R501" i="16"/>
  <c r="S501" i="16"/>
  <c r="R636" i="16"/>
  <c r="S636" i="16"/>
  <c r="R682" i="16"/>
  <c r="S682" i="16"/>
  <c r="R529" i="16"/>
  <c r="S529" i="16"/>
  <c r="R784" i="16"/>
  <c r="S784" i="16"/>
  <c r="R74" i="16"/>
  <c r="S74" i="16"/>
  <c r="R284" i="16"/>
  <c r="S284" i="16"/>
  <c r="R1057" i="16"/>
  <c r="S1057" i="16"/>
  <c r="R810" i="16"/>
  <c r="S810" i="16"/>
  <c r="M24" i="14"/>
  <c r="N24" i="14"/>
  <c r="K15" i="14"/>
  <c r="K29" i="14"/>
  <c r="N29" i="14"/>
  <c r="M28" i="14"/>
  <c r="N28" i="14"/>
  <c r="E15" i="14"/>
  <c r="E24" i="14"/>
  <c r="H24" i="14"/>
  <c r="K24" i="14"/>
  <c r="H15" i="14"/>
  <c r="K28" i="14"/>
  <c r="E28" i="14"/>
  <c r="H28" i="14"/>
  <c r="M29" i="14"/>
  <c r="H29" i="14"/>
  <c r="E29" i="14"/>
  <c r="P365" i="16"/>
  <c r="P1357" i="16"/>
  <c r="P477" i="16"/>
  <c r="P195" i="16"/>
  <c r="P491" i="16"/>
  <c r="P972" i="16"/>
  <c r="P1257" i="16"/>
  <c r="P825" i="16"/>
  <c r="P1105" i="16"/>
  <c r="P1123" i="16"/>
  <c r="P1388" i="16"/>
  <c r="P529" i="16"/>
  <c r="P1331" i="16"/>
  <c r="P620" i="16"/>
  <c r="P1057" i="16"/>
  <c r="P1338" i="16"/>
  <c r="P780" i="16"/>
  <c r="P628" i="16"/>
  <c r="P345" i="16"/>
  <c r="P938" i="16"/>
  <c r="P269" i="16"/>
  <c r="P277" i="16"/>
  <c r="P54" i="16"/>
  <c r="P30" i="16"/>
  <c r="P281" i="16"/>
  <c r="P1070" i="16"/>
  <c r="P563" i="16"/>
  <c r="P601" i="16"/>
  <c r="P73" i="16"/>
  <c r="P677" i="16"/>
  <c r="P902" i="16"/>
  <c r="P14" i="16"/>
  <c r="P133" i="16"/>
  <c r="P1113" i="16"/>
  <c r="P603" i="16"/>
  <c r="P636" i="16"/>
  <c r="P1339" i="16"/>
  <c r="P248" i="16"/>
  <c r="P983" i="16"/>
  <c r="P916" i="16"/>
  <c r="P1346" i="16"/>
  <c r="P1342" i="16"/>
  <c r="P436" i="16"/>
  <c r="P576" i="16"/>
  <c r="P428" i="16"/>
  <c r="P574" i="16"/>
  <c r="P609" i="16"/>
  <c r="P1162" i="16"/>
  <c r="P1366" i="16"/>
  <c r="P1096" i="16"/>
  <c r="P679" i="16"/>
  <c r="P1233" i="16"/>
  <c r="P74" i="16"/>
  <c r="P1307" i="16"/>
  <c r="P680" i="16"/>
  <c r="P556" i="16"/>
  <c r="P411" i="16"/>
  <c r="P408" i="16"/>
  <c r="P1071" i="16"/>
  <c r="P499" i="16"/>
  <c r="P643" i="16"/>
  <c r="P989" i="16"/>
  <c r="P986" i="16"/>
  <c r="P196" i="16"/>
  <c r="P1110" i="16"/>
  <c r="P1182" i="16"/>
  <c r="P417" i="16"/>
  <c r="P1349" i="16"/>
  <c r="P65" i="16"/>
  <c r="P940" i="16"/>
  <c r="P1160" i="16"/>
  <c r="P120" i="16"/>
  <c r="P682" i="16"/>
  <c r="P810" i="16"/>
  <c r="P145" i="16"/>
  <c r="P1367" i="16"/>
  <c r="P1051" i="16"/>
  <c r="P270" i="16"/>
  <c r="P1006" i="16"/>
  <c r="P733" i="16"/>
  <c r="P914" i="16"/>
  <c r="P1226" i="16"/>
  <c r="P409" i="16"/>
  <c r="P1120" i="16"/>
  <c r="P1262" i="16"/>
  <c r="P391" i="16"/>
  <c r="P629" i="16"/>
  <c r="P404" i="16"/>
  <c r="P979" i="16"/>
  <c r="P861" i="16"/>
  <c r="P501" i="16"/>
  <c r="P1004" i="16"/>
  <c r="P784" i="16"/>
  <c r="P1371" i="16"/>
  <c r="P284" i="16"/>
  <c r="P288" i="16"/>
  <c r="P1010" i="16"/>
  <c r="P490" i="16"/>
  <c r="P316" i="16"/>
  <c r="P264" i="16"/>
  <c r="P1187" i="16"/>
  <c r="P1016" i="16"/>
  <c r="P588" i="16"/>
  <c r="P1267" i="16"/>
  <c r="P500" i="16"/>
  <c r="P687" i="16"/>
  <c r="P203" i="16"/>
  <c r="P613" i="16"/>
  <c r="P1330" i="16"/>
  <c r="P1095" i="16"/>
  <c r="P482" i="16"/>
  <c r="P61" i="16"/>
  <c r="P814" i="16"/>
  <c r="P1186" i="16"/>
  <c r="P1018" i="16"/>
  <c r="P1048" i="16"/>
  <c r="P831" i="16"/>
  <c r="P1214" i="16"/>
  <c r="P328" i="16"/>
  <c r="P221" i="16"/>
  <c r="J1267" i="16"/>
  <c r="M1267" i="16"/>
  <c r="J500" i="16"/>
  <c r="M500" i="16"/>
  <c r="J687" i="16"/>
  <c r="M687" i="16"/>
  <c r="J1330" i="16"/>
  <c r="M1330" i="16"/>
  <c r="J1048" i="16"/>
  <c r="M1048" i="16"/>
  <c r="J477" i="16"/>
  <c r="M477" i="16"/>
  <c r="J1095" i="16"/>
  <c r="M1095" i="16"/>
  <c r="J482" i="16"/>
  <c r="M482" i="16"/>
  <c r="J61" i="16"/>
  <c r="M61" i="16"/>
  <c r="J195" i="16"/>
  <c r="M195" i="16"/>
  <c r="J831" i="16"/>
  <c r="M831" i="16"/>
  <c r="J1214" i="16"/>
  <c r="M1214" i="16"/>
  <c r="J491" i="16"/>
  <c r="M491" i="16"/>
  <c r="J328" i="16"/>
  <c r="M328" i="16"/>
  <c r="J221" i="16"/>
  <c r="M221" i="16"/>
  <c r="J972" i="16"/>
  <c r="M972" i="16"/>
  <c r="J1257" i="16"/>
  <c r="M1257" i="16"/>
  <c r="J825" i="16"/>
  <c r="M825" i="16"/>
  <c r="J1105" i="16"/>
  <c r="M1105" i="16"/>
  <c r="J1123" i="16"/>
  <c r="M1123" i="16"/>
  <c r="J1388" i="16"/>
  <c r="M1388" i="16"/>
  <c r="J529" i="16"/>
  <c r="M529" i="16"/>
  <c r="J1331" i="16"/>
  <c r="M1331" i="16"/>
  <c r="J620" i="16"/>
  <c r="M620" i="16"/>
  <c r="J1057" i="16"/>
  <c r="M1057" i="16"/>
  <c r="J1110" i="16"/>
  <c r="M1110" i="16"/>
  <c r="J1357" i="16"/>
  <c r="M1357" i="16"/>
  <c r="J780" i="16"/>
  <c r="M780" i="16"/>
  <c r="J628" i="16"/>
  <c r="M628" i="16"/>
  <c r="J365" i="16"/>
  <c r="M365" i="16"/>
  <c r="J1182" i="16"/>
  <c r="M1182" i="16"/>
  <c r="J203" i="16"/>
  <c r="M203" i="16"/>
  <c r="J14" i="16"/>
  <c r="M14" i="16"/>
  <c r="J563" i="16"/>
  <c r="M563" i="16"/>
  <c r="J629" i="16"/>
  <c r="M629" i="16"/>
  <c r="J814" i="16"/>
  <c r="M814" i="16"/>
  <c r="J679" i="16"/>
  <c r="M679" i="16"/>
  <c r="J940" i="16"/>
  <c r="M940" i="16"/>
  <c r="J938" i="16"/>
  <c r="M938" i="16"/>
  <c r="J269" i="16"/>
  <c r="M269" i="16"/>
  <c r="J54" i="16"/>
  <c r="M54" i="16"/>
  <c r="J603" i="16"/>
  <c r="M603" i="16"/>
  <c r="J677" i="16"/>
  <c r="M677" i="16"/>
  <c r="J902" i="16"/>
  <c r="M902" i="16"/>
  <c r="J1339" i="16"/>
  <c r="M1339" i="16"/>
  <c r="J1307" i="16"/>
  <c r="M1307" i="16"/>
  <c r="J680" i="16"/>
  <c r="M680" i="16"/>
  <c r="J248" i="16"/>
  <c r="M248" i="16"/>
  <c r="J983" i="16"/>
  <c r="M983" i="16"/>
  <c r="J916" i="16"/>
  <c r="M916" i="16"/>
  <c r="J1346" i="16"/>
  <c r="M1346" i="16"/>
  <c r="J1342" i="16"/>
  <c r="M1342" i="16"/>
  <c r="J436" i="16"/>
  <c r="M436" i="16"/>
  <c r="J576" i="16"/>
  <c r="M576" i="16"/>
  <c r="J428" i="16"/>
  <c r="M428" i="16"/>
  <c r="J574" i="16"/>
  <c r="M574" i="16"/>
  <c r="J609" i="16"/>
  <c r="M609" i="16"/>
  <c r="J1162" i="16"/>
  <c r="M1162" i="16"/>
  <c r="J1366" i="16"/>
  <c r="M1366" i="16"/>
  <c r="J391" i="16"/>
  <c r="M391" i="16"/>
  <c r="J1186" i="16"/>
  <c r="M1186" i="16"/>
  <c r="J133" i="16"/>
  <c r="M133" i="16"/>
  <c r="J404" i="16"/>
  <c r="M404" i="16"/>
  <c r="J417" i="16"/>
  <c r="M417" i="16"/>
  <c r="J1338" i="16"/>
  <c r="M1338" i="16"/>
  <c r="J1349" i="16"/>
  <c r="M1349" i="16"/>
  <c r="J65" i="16"/>
  <c r="M65" i="16"/>
  <c r="J1113" i="16"/>
  <c r="M1113" i="16"/>
  <c r="J345" i="16"/>
  <c r="M345" i="16"/>
  <c r="J1233" i="16"/>
  <c r="M1233" i="16"/>
  <c r="J601" i="16"/>
  <c r="M601" i="16"/>
  <c r="J1160" i="16"/>
  <c r="M1160" i="16"/>
  <c r="J277" i="16"/>
  <c r="M277" i="16"/>
  <c r="J30" i="16"/>
  <c r="M30" i="16"/>
  <c r="J281" i="16"/>
  <c r="M281" i="16"/>
  <c r="J1070" i="16"/>
  <c r="M1070" i="16"/>
  <c r="J73" i="16"/>
  <c r="M73" i="16"/>
  <c r="J120" i="16"/>
  <c r="M120" i="16"/>
  <c r="J636" i="16"/>
  <c r="M636" i="16"/>
  <c r="J682" i="16"/>
  <c r="M682" i="16"/>
  <c r="J74" i="16"/>
  <c r="M74" i="16"/>
  <c r="J810" i="16"/>
  <c r="M810" i="16"/>
  <c r="J556" i="16"/>
  <c r="M556" i="16"/>
  <c r="J411" i="16"/>
  <c r="M411" i="16"/>
  <c r="J408" i="16"/>
  <c r="M408" i="16"/>
  <c r="J1071" i="16"/>
  <c r="M1071" i="16"/>
  <c r="J499" i="16"/>
  <c r="M499" i="16"/>
  <c r="J643" i="16"/>
  <c r="M643" i="16"/>
  <c r="J989" i="16"/>
  <c r="M989" i="16"/>
  <c r="J986" i="16"/>
  <c r="M986" i="16"/>
  <c r="J196" i="16"/>
  <c r="M196" i="16"/>
  <c r="J145" i="16"/>
  <c r="M145" i="16"/>
  <c r="J1367" i="16"/>
  <c r="M1367" i="16"/>
  <c r="J1051" i="16"/>
  <c r="M1051" i="16"/>
  <c r="J270" i="16"/>
  <c r="M270" i="16"/>
  <c r="J1006" i="16"/>
  <c r="M1006" i="16"/>
  <c r="J733" i="16"/>
  <c r="M733" i="16"/>
  <c r="J914" i="16"/>
  <c r="M914" i="16"/>
  <c r="J1226" i="16"/>
  <c r="M1226" i="16"/>
  <c r="J409" i="16"/>
  <c r="M409" i="16"/>
  <c r="J1120" i="16"/>
  <c r="M1120" i="16"/>
  <c r="J1262" i="16"/>
  <c r="M1262" i="16"/>
  <c r="J1096" i="16"/>
  <c r="M1096" i="16"/>
  <c r="J613" i="16"/>
  <c r="M613" i="16"/>
  <c r="J501" i="16"/>
  <c r="M501" i="16"/>
  <c r="J1371" i="16"/>
  <c r="M1371" i="16"/>
  <c r="J284" i="16"/>
  <c r="M284" i="16"/>
  <c r="J288" i="16"/>
  <c r="M288" i="16"/>
  <c r="J1010" i="16"/>
  <c r="M1010" i="16"/>
  <c r="J490" i="16"/>
  <c r="M490" i="16"/>
  <c r="J1187" i="16"/>
  <c r="M1187" i="16"/>
  <c r="J588" i="16"/>
  <c r="M588" i="16"/>
  <c r="J1018" i="16"/>
  <c r="M1018" i="16"/>
  <c r="J861" i="16"/>
  <c r="M861" i="16"/>
  <c r="J784" i="16"/>
  <c r="M784" i="16"/>
  <c r="J316" i="16"/>
  <c r="M316" i="16"/>
  <c r="J264" i="16"/>
  <c r="M264" i="16"/>
  <c r="J979" i="16"/>
  <c r="M979" i="16"/>
  <c r="J1004" i="16"/>
  <c r="M1004" i="16"/>
  <c r="J1016" i="16"/>
  <c r="M1016" i="16"/>
  <c r="H363" i="16"/>
  <c r="H462" i="16"/>
  <c r="H1049" i="16"/>
  <c r="H1169" i="16"/>
  <c r="H17" i="16"/>
  <c r="H1341" i="16"/>
  <c r="H783" i="16"/>
  <c r="R783" i="16" l="1"/>
  <c r="S783" i="16"/>
  <c r="R1049" i="16"/>
  <c r="S1049" i="16"/>
  <c r="R363" i="16"/>
  <c r="S363" i="16"/>
  <c r="R1341" i="16"/>
  <c r="S1341" i="16"/>
  <c r="R462" i="16"/>
  <c r="S462" i="16"/>
  <c r="R17" i="16"/>
  <c r="S17" i="16"/>
  <c r="R1169" i="16"/>
  <c r="S1169" i="16"/>
  <c r="P1169" i="16"/>
  <c r="P1049" i="16"/>
  <c r="P462" i="16"/>
  <c r="P783" i="16"/>
  <c r="P363" i="16"/>
  <c r="P1341" i="16"/>
  <c r="P17" i="16"/>
  <c r="J17" i="16"/>
  <c r="M17" i="16"/>
  <c r="J1169" i="16"/>
  <c r="M1169" i="16"/>
  <c r="J462" i="16"/>
  <c r="M462" i="16"/>
  <c r="J363" i="16"/>
  <c r="M363" i="16"/>
  <c r="J1049" i="16"/>
  <c r="M1049" i="16"/>
  <c r="J783" i="16"/>
  <c r="M783" i="16"/>
  <c r="J1341" i="16"/>
  <c r="M1341" i="16"/>
  <c r="H634" i="16"/>
  <c r="H124" i="16"/>
  <c r="H1061" i="16"/>
  <c r="H913" i="16"/>
  <c r="H624" i="16"/>
  <c r="H1220" i="16"/>
  <c r="H110" i="16"/>
  <c r="H1172" i="16"/>
  <c r="H1337" i="16"/>
  <c r="H1054" i="16"/>
  <c r="H68" i="16"/>
  <c r="H141" i="16"/>
  <c r="H192" i="16"/>
  <c r="H746" i="16"/>
  <c r="H1208" i="16"/>
  <c r="H1312" i="16"/>
  <c r="H957" i="16"/>
  <c r="H1378" i="16"/>
  <c r="H1317" i="16"/>
  <c r="H675" i="16"/>
  <c r="H1385" i="16"/>
  <c r="H1273" i="16"/>
  <c r="H485" i="16"/>
  <c r="H522" i="16"/>
  <c r="H235" i="16"/>
  <c r="H973" i="16"/>
  <c r="H1234" i="16"/>
  <c r="H232" i="16"/>
  <c r="H1116" i="16"/>
  <c r="H1023" i="16"/>
  <c r="H1268" i="16"/>
  <c r="H900" i="16"/>
  <c r="H159" i="16"/>
  <c r="H1363" i="16"/>
  <c r="H853" i="16"/>
  <c r="H374" i="16"/>
  <c r="H99" i="16"/>
  <c r="H1333" i="16"/>
  <c r="H1097" i="16"/>
  <c r="H1115" i="16"/>
  <c r="H1178" i="16"/>
  <c r="H1347" i="16"/>
  <c r="H934" i="16"/>
  <c r="H1216" i="16"/>
  <c r="H1111" i="16"/>
  <c r="R913" i="16" l="1"/>
  <c r="S913" i="16"/>
  <c r="R141" i="16"/>
  <c r="S141" i="16"/>
  <c r="R1061" i="16"/>
  <c r="S1061" i="16"/>
  <c r="R1385" i="16"/>
  <c r="S1385" i="16"/>
  <c r="R1178" i="16"/>
  <c r="S1178" i="16"/>
  <c r="R1363" i="16"/>
  <c r="S1363" i="16"/>
  <c r="R1317" i="16"/>
  <c r="S1317" i="16"/>
  <c r="R746" i="16"/>
  <c r="S746" i="16"/>
  <c r="R68" i="16"/>
  <c r="S68" i="16"/>
  <c r="R1347" i="16"/>
  <c r="S1347" i="16"/>
  <c r="R1337" i="16"/>
  <c r="S1337" i="16"/>
  <c r="R235" i="16"/>
  <c r="S235" i="16"/>
  <c r="R192" i="16"/>
  <c r="S192" i="16"/>
  <c r="R1111" i="16"/>
  <c r="S1111" i="16"/>
  <c r="R1097" i="16"/>
  <c r="S1097" i="16"/>
  <c r="R110" i="16"/>
  <c r="S110" i="16"/>
  <c r="R634" i="16"/>
  <c r="S634" i="16"/>
  <c r="R853" i="16"/>
  <c r="S853" i="16"/>
  <c r="R675" i="16"/>
  <c r="S675" i="16"/>
  <c r="R159" i="16"/>
  <c r="S159" i="16"/>
  <c r="R1378" i="16"/>
  <c r="S1378" i="16"/>
  <c r="R124" i="16"/>
  <c r="S124" i="16"/>
  <c r="R1234" i="16"/>
  <c r="S1234" i="16"/>
  <c r="R1333" i="16"/>
  <c r="S1333" i="16"/>
  <c r="R900" i="16"/>
  <c r="S900" i="16"/>
  <c r="R485" i="16"/>
  <c r="S485" i="16"/>
  <c r="R957" i="16"/>
  <c r="S957" i="16"/>
  <c r="R1220" i="16"/>
  <c r="S1220" i="16"/>
  <c r="R1116" i="16"/>
  <c r="S1116" i="16"/>
  <c r="R1115" i="16"/>
  <c r="S1115" i="16"/>
  <c r="R522" i="16"/>
  <c r="S522" i="16"/>
  <c r="R1216" i="16"/>
  <c r="S1216" i="16"/>
  <c r="R99" i="16"/>
  <c r="S99" i="16"/>
  <c r="R1268" i="16"/>
  <c r="S1268" i="16"/>
  <c r="R1312" i="16"/>
  <c r="S1312" i="16"/>
  <c r="R1054" i="16"/>
  <c r="S1054" i="16"/>
  <c r="R374" i="16"/>
  <c r="S374" i="16"/>
  <c r="R232" i="16"/>
  <c r="S232" i="16"/>
  <c r="R1172" i="16"/>
  <c r="S1172" i="16"/>
  <c r="R934" i="16"/>
  <c r="S934" i="16"/>
  <c r="R1023" i="16"/>
  <c r="S1023" i="16"/>
  <c r="R973" i="16"/>
  <c r="S973" i="16"/>
  <c r="R1273" i="16"/>
  <c r="S1273" i="16"/>
  <c r="R1208" i="16"/>
  <c r="S1208" i="16"/>
  <c r="R624" i="16"/>
  <c r="S624" i="16"/>
  <c r="P110" i="16"/>
  <c r="P235" i="16"/>
  <c r="P68" i="16"/>
  <c r="P1116" i="16"/>
  <c r="P99" i="16"/>
  <c r="P746" i="16"/>
  <c r="P1054" i="16"/>
  <c r="P1378" i="16"/>
  <c r="P900" i="16"/>
  <c r="P1268" i="16"/>
  <c r="P1061" i="16"/>
  <c r="P192" i="16"/>
  <c r="P124" i="16"/>
  <c r="P957" i="16"/>
  <c r="P485" i="16"/>
  <c r="P1234" i="16"/>
  <c r="P1337" i="16"/>
  <c r="P1178" i="16"/>
  <c r="P1333" i="16"/>
  <c r="P1273" i="16"/>
  <c r="P1111" i="16"/>
  <c r="P1385" i="16"/>
  <c r="P634" i="16"/>
  <c r="P853" i="16"/>
  <c r="P675" i="16"/>
  <c r="P232" i="16"/>
  <c r="P374" i="16"/>
  <c r="P1216" i="16"/>
  <c r="P1363" i="16"/>
  <c r="P1317" i="16"/>
  <c r="P159" i="16"/>
  <c r="P934" i="16"/>
  <c r="P973" i="16"/>
  <c r="P1347" i="16"/>
  <c r="P1220" i="16"/>
  <c r="P1312" i="16"/>
  <c r="P1115" i="16"/>
  <c r="P522" i="16"/>
  <c r="P1208" i="16"/>
  <c r="P624" i="16"/>
  <c r="P1172" i="16"/>
  <c r="P141" i="16"/>
  <c r="P1023" i="16"/>
  <c r="P1097" i="16"/>
  <c r="P913" i="16"/>
  <c r="J957" i="16"/>
  <c r="M957" i="16"/>
  <c r="J1268" i="16"/>
  <c r="M1268" i="16"/>
  <c r="J68" i="16"/>
  <c r="M68" i="16"/>
  <c r="J1115" i="16"/>
  <c r="M1115" i="16"/>
  <c r="J1023" i="16"/>
  <c r="M1023" i="16"/>
  <c r="J522" i="16"/>
  <c r="M522" i="16"/>
  <c r="J1208" i="16"/>
  <c r="M1208" i="16"/>
  <c r="J624" i="16"/>
  <c r="M624" i="16"/>
  <c r="J1097" i="16"/>
  <c r="M1097" i="16"/>
  <c r="J913" i="16"/>
  <c r="M913" i="16"/>
  <c r="J1333" i="16"/>
  <c r="M1333" i="16"/>
  <c r="J1116" i="16"/>
  <c r="M1116" i="16"/>
  <c r="J485" i="16"/>
  <c r="M485" i="16"/>
  <c r="J1061" i="16"/>
  <c r="M1061" i="16"/>
  <c r="J99" i="16"/>
  <c r="M99" i="16"/>
  <c r="J746" i="16"/>
  <c r="M746" i="16"/>
  <c r="J1273" i="16"/>
  <c r="M1273" i="16"/>
  <c r="J232" i="16"/>
  <c r="M232" i="16"/>
  <c r="J1337" i="16"/>
  <c r="M1337" i="16"/>
  <c r="J192" i="16"/>
  <c r="M192" i="16"/>
  <c r="J853" i="16"/>
  <c r="M853" i="16"/>
  <c r="J675" i="16"/>
  <c r="M675" i="16"/>
  <c r="J1216" i="16"/>
  <c r="M1216" i="16"/>
  <c r="J1363" i="16"/>
  <c r="M1363" i="16"/>
  <c r="J1317" i="16"/>
  <c r="M1317" i="16"/>
  <c r="J1054" i="16"/>
  <c r="M1054" i="16"/>
  <c r="J124" i="16"/>
  <c r="M124" i="16"/>
  <c r="J1111" i="16"/>
  <c r="M1111" i="16"/>
  <c r="J374" i="16"/>
  <c r="M374" i="16"/>
  <c r="J1234" i="16"/>
  <c r="M1234" i="16"/>
  <c r="J1385" i="16"/>
  <c r="M1385" i="16"/>
  <c r="J634" i="16"/>
  <c r="M634" i="16"/>
  <c r="J934" i="16"/>
  <c r="M934" i="16"/>
  <c r="J159" i="16"/>
  <c r="M159" i="16"/>
  <c r="J973" i="16"/>
  <c r="M973" i="16"/>
  <c r="J1378" i="16"/>
  <c r="M1378" i="16"/>
  <c r="J1172" i="16"/>
  <c r="M1172" i="16"/>
  <c r="J1347" i="16"/>
  <c r="M1347" i="16"/>
  <c r="J110" i="16"/>
  <c r="M110" i="16"/>
  <c r="J1178" i="16"/>
  <c r="M1178" i="16"/>
  <c r="J1312" i="16"/>
  <c r="M1312" i="16"/>
  <c r="J900" i="16"/>
  <c r="M900" i="16"/>
  <c r="J141" i="16"/>
  <c r="M141" i="16"/>
  <c r="J1220" i="16"/>
  <c r="M1220" i="16"/>
  <c r="J235" i="16"/>
  <c r="M235" i="16"/>
  <c r="H688" i="16"/>
  <c r="H1356" i="16"/>
  <c r="H16" i="16"/>
  <c r="H483" i="16"/>
  <c r="H226" i="16"/>
  <c r="H314" i="16"/>
  <c r="H67" i="16"/>
  <c r="H116" i="16"/>
  <c r="H592" i="16"/>
  <c r="H40" i="16"/>
  <c r="H721" i="16"/>
  <c r="H287" i="16"/>
  <c r="H458" i="16"/>
  <c r="H570" i="16"/>
  <c r="H575" i="16"/>
  <c r="H69" i="16"/>
  <c r="H676" i="16"/>
  <c r="H1361" i="16"/>
  <c r="H333" i="16"/>
  <c r="H158" i="16"/>
  <c r="H879" i="16"/>
  <c r="H42" i="16"/>
  <c r="O38" i="15" l="1"/>
  <c r="O47" i="15"/>
  <c r="O50" i="15"/>
  <c r="O44" i="15"/>
  <c r="O18" i="15"/>
  <c r="O29" i="15"/>
  <c r="O42" i="15"/>
  <c r="O51" i="15"/>
  <c r="O54" i="15"/>
  <c r="O39" i="15"/>
  <c r="O31" i="15"/>
  <c r="O49" i="15"/>
  <c r="O28" i="15"/>
  <c r="O41" i="15"/>
  <c r="O34" i="15"/>
  <c r="O30" i="15"/>
  <c r="O27" i="15"/>
  <c r="O56" i="15"/>
  <c r="O19" i="15"/>
  <c r="O48" i="15"/>
  <c r="O24" i="15"/>
  <c r="O22" i="15"/>
  <c r="O52" i="15"/>
  <c r="O45" i="15"/>
  <c r="O32" i="15"/>
  <c r="O35" i="15"/>
  <c r="O16" i="15"/>
  <c r="O40" i="15"/>
  <c r="O57" i="15"/>
  <c r="O33" i="15"/>
  <c r="O21" i="15"/>
  <c r="O36" i="15"/>
  <c r="O17" i="15"/>
  <c r="O25" i="15"/>
  <c r="O43" i="15"/>
  <c r="O46" i="15"/>
  <c r="O37" i="15"/>
  <c r="O26" i="15"/>
  <c r="O20" i="15"/>
  <c r="O53" i="15"/>
  <c r="O23" i="15"/>
  <c r="O55" i="15"/>
  <c r="R158" i="16"/>
  <c r="S158" i="16"/>
  <c r="R226" i="16"/>
  <c r="S226" i="16"/>
  <c r="R333" i="16"/>
  <c r="S333" i="16"/>
  <c r="R570" i="16"/>
  <c r="S570" i="16"/>
  <c r="R67" i="16"/>
  <c r="S67" i="16"/>
  <c r="R483" i="16"/>
  <c r="S483" i="16"/>
  <c r="R688" i="16"/>
  <c r="S688" i="16"/>
  <c r="R16" i="16"/>
  <c r="S16" i="16"/>
  <c r="R721" i="16"/>
  <c r="S721" i="16"/>
  <c r="R1356" i="16"/>
  <c r="S1356" i="16"/>
  <c r="R575" i="16"/>
  <c r="S575" i="16"/>
  <c r="R314" i="16"/>
  <c r="S314" i="16"/>
  <c r="R1361" i="16"/>
  <c r="S1361" i="16"/>
  <c r="R40" i="16"/>
  <c r="S40" i="16"/>
  <c r="R116" i="16"/>
  <c r="S116" i="16"/>
  <c r="R458" i="16"/>
  <c r="S458" i="16"/>
  <c r="R42" i="16"/>
  <c r="S42" i="16"/>
  <c r="R592" i="16"/>
  <c r="S592" i="16"/>
  <c r="R287" i="16"/>
  <c r="S287" i="16"/>
  <c r="R676" i="16"/>
  <c r="S676" i="16"/>
  <c r="R879" i="16"/>
  <c r="S879" i="16"/>
  <c r="R69" i="16"/>
  <c r="S69" i="16"/>
  <c r="P226" i="16"/>
  <c r="P333" i="16"/>
  <c r="P483" i="16"/>
  <c r="P592" i="16"/>
  <c r="P16" i="16"/>
  <c r="P1361" i="16"/>
  <c r="P116" i="16"/>
  <c r="P1356" i="16"/>
  <c r="P676" i="16"/>
  <c r="P69" i="16"/>
  <c r="P67" i="16"/>
  <c r="P314" i="16"/>
  <c r="P575" i="16"/>
  <c r="P688" i="16"/>
  <c r="P570" i="16"/>
  <c r="P458" i="16"/>
  <c r="P879" i="16"/>
  <c r="P42" i="16"/>
  <c r="P158" i="16"/>
  <c r="P287" i="16"/>
  <c r="P721" i="16"/>
  <c r="P40" i="16"/>
  <c r="J42" i="16"/>
  <c r="M42" i="16"/>
  <c r="J879" i="16"/>
  <c r="M879" i="16"/>
  <c r="J721" i="16"/>
  <c r="M721" i="16"/>
  <c r="J333" i="16"/>
  <c r="M333" i="16"/>
  <c r="J40" i="16"/>
  <c r="M40" i="16"/>
  <c r="J592" i="16"/>
  <c r="M592" i="16"/>
  <c r="J16" i="16"/>
  <c r="M16" i="16"/>
  <c r="J116" i="16"/>
  <c r="M116" i="16"/>
  <c r="J67" i="16"/>
  <c r="M67" i="16"/>
  <c r="J676" i="16"/>
  <c r="M676" i="16"/>
  <c r="J1361" i="16"/>
  <c r="M1361" i="16"/>
  <c r="J69" i="16"/>
  <c r="M69" i="16"/>
  <c r="J575" i="16"/>
  <c r="M575" i="16"/>
  <c r="J1356" i="16"/>
  <c r="M1356" i="16"/>
  <c r="J314" i="16"/>
  <c r="M314" i="16"/>
  <c r="J570" i="16"/>
  <c r="M570" i="16"/>
  <c r="J688" i="16"/>
  <c r="M688" i="16"/>
  <c r="J158" i="16"/>
  <c r="M158" i="16"/>
  <c r="J458" i="16"/>
  <c r="M458" i="16"/>
  <c r="J287" i="16"/>
  <c r="M287" i="16"/>
  <c r="J226" i="16"/>
  <c r="M226" i="16"/>
  <c r="J483" i="16"/>
  <c r="M48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Couture-Benitez, Marianne MCB [NC]</author>
    <author>Couture, Marianne MC [NC]</author>
  </authors>
  <commentList>
    <comment ref="I9" authorId="0" shapeId="0" xr:uid="{00000000-0006-0000-0200-000001000000}">
      <text>
        <r>
          <rPr>
            <sz val="9"/>
            <color indexed="81"/>
            <rFont val="Calibri"/>
            <family val="2"/>
            <scheme val="minor"/>
          </rPr>
          <t xml:space="preserve">The percentage (%) of respondents that said they were able to complete the purpose of their visit. </t>
        </r>
      </text>
    </comment>
    <comment ref="J9" authorId="0" shapeId="0" xr:uid="{00000000-0006-0000-0200-000002000000}">
      <text>
        <r>
          <rPr>
            <sz val="9"/>
            <color indexed="81"/>
            <rFont val="Calibri"/>
            <family val="2"/>
            <scheme val="minor"/>
          </rPr>
          <t xml:space="preserve">The percentage (%) of respondents that said they were able to complete the purpose of their visit. </t>
        </r>
      </text>
    </comment>
    <comment ref="L9" authorId="0" shapeId="0" xr:uid="{00000000-0006-0000-0200-000003000000}">
      <text>
        <r>
          <rPr>
            <sz val="9"/>
            <color indexed="81"/>
            <rFont val="Calibri"/>
            <family val="2"/>
            <scheme val="minor"/>
          </rPr>
          <t xml:space="preserve">The percentage (%) of respondents that said it was "easy" or "very easy" to do what they needed to do online. </t>
        </r>
      </text>
    </comment>
    <comment ref="M9" authorId="0" shapeId="0" xr:uid="{00000000-0006-0000-0200-000004000000}">
      <text>
        <r>
          <rPr>
            <sz val="9"/>
            <color indexed="81"/>
            <rFont val="Calibri"/>
            <family val="2"/>
            <scheme val="minor"/>
          </rPr>
          <t xml:space="preserve">The percentage (%) of respondents that said it was "easy" or "very easy" to do what they needed to do online. </t>
        </r>
      </text>
    </comment>
    <comment ref="O9" authorId="0" shapeId="0" xr:uid="{00000000-0006-0000-0200-000005000000}">
      <text>
        <r>
          <rPr>
            <sz val="9"/>
            <color indexed="81"/>
            <rFont val="Calibri"/>
            <family val="2"/>
            <scheme val="minor"/>
          </rPr>
          <t xml:space="preserve">The percentage (%) of respondents that said they were "satisfied" or "very satisfied" with their experience on the website. </t>
        </r>
      </text>
    </comment>
    <comment ref="P9" authorId="0" shapeId="0" xr:uid="{00000000-0006-0000-0200-000006000000}">
      <text>
        <r>
          <rPr>
            <sz val="9"/>
            <color indexed="81"/>
            <rFont val="Calibri"/>
            <family val="2"/>
            <scheme val="minor"/>
          </rPr>
          <t xml:space="preserve">The percentage (%) of respondents that said they were "satisfied" or "very satisfied" with their experience on the website. </t>
        </r>
      </text>
    </comment>
    <comment ref="R9" authorId="1" shapeId="0" xr:uid="{00000000-0006-0000-0200-000007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 ref="I13" authorId="0" shapeId="0" xr:uid="{00000000-0006-0000-0200-000008000000}">
      <text>
        <r>
          <rPr>
            <sz val="9"/>
            <color indexed="81"/>
            <rFont val="Calibri"/>
            <family val="2"/>
            <scheme val="minor"/>
          </rPr>
          <t xml:space="preserve">The percentage (%) of respondents that said they were able to complete the purpose of their visit. </t>
        </r>
      </text>
    </comment>
    <comment ref="J13" authorId="0" shapeId="0" xr:uid="{00000000-0006-0000-0200-000009000000}">
      <text>
        <r>
          <rPr>
            <sz val="9"/>
            <color indexed="81"/>
            <rFont val="Calibri"/>
            <family val="2"/>
            <scheme val="minor"/>
          </rPr>
          <t xml:space="preserve">The percentage (%) of respondents that said they were able to complete the purpose of their visit. </t>
        </r>
      </text>
    </comment>
    <comment ref="L13" authorId="0" shapeId="0" xr:uid="{00000000-0006-0000-0200-00000A000000}">
      <text>
        <r>
          <rPr>
            <sz val="9"/>
            <color indexed="81"/>
            <rFont val="Calibri"/>
            <family val="2"/>
            <scheme val="minor"/>
          </rPr>
          <t xml:space="preserve">The percentage (%) of respondents that said it was "easy" or "very easy" to do what they needed to do online. </t>
        </r>
      </text>
    </comment>
    <comment ref="M13" authorId="0" shapeId="0" xr:uid="{00000000-0006-0000-0200-00000B000000}">
      <text>
        <r>
          <rPr>
            <sz val="9"/>
            <color indexed="81"/>
            <rFont val="Calibri"/>
            <family val="2"/>
            <scheme val="minor"/>
          </rPr>
          <t xml:space="preserve">The percentage (%) of respondents that said it was "easy" or "very easy" to do what they needed to do online. </t>
        </r>
      </text>
    </comment>
    <comment ref="O13" authorId="0" shapeId="0" xr:uid="{00000000-0006-0000-0200-00000C000000}">
      <text>
        <r>
          <rPr>
            <sz val="9"/>
            <color indexed="81"/>
            <rFont val="Calibri"/>
            <family val="2"/>
            <scheme val="minor"/>
          </rPr>
          <t xml:space="preserve">The percentage (%) of respondents that said they were "satisfied" or "very satisfied" with their experience on the website. </t>
        </r>
      </text>
    </comment>
    <comment ref="P13" authorId="0" shapeId="0" xr:uid="{00000000-0006-0000-0200-00000D000000}">
      <text>
        <r>
          <rPr>
            <sz val="9"/>
            <color indexed="81"/>
            <rFont val="Calibri"/>
            <family val="2"/>
            <scheme val="minor"/>
          </rPr>
          <t xml:space="preserve">The percentage (%) of respondents that said they were "satisfied" or "very satisfied" with their experience on the website. </t>
        </r>
      </text>
    </comment>
    <comment ref="R13" authorId="1" shapeId="0" xr:uid="{00000000-0006-0000-0200-00000E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Couture-Benitez, Marianne MCB [NC]</author>
    <author>Couture, Marianne MC [NC]</author>
  </authors>
  <commentList>
    <comment ref="D9" authorId="0" shapeId="0" xr:uid="{00000000-0006-0000-0400-000001000000}">
      <text>
        <r>
          <rPr>
            <sz val="9"/>
            <color indexed="81"/>
            <rFont val="Calibri"/>
            <family val="2"/>
            <scheme val="minor"/>
          </rPr>
          <t xml:space="preserve">The percentage (%) of respondents that said they were able to complete the purpose of their visit. </t>
        </r>
      </text>
    </comment>
    <comment ref="E9" authorId="0" shapeId="0" xr:uid="{00000000-0006-0000-0400-000002000000}">
      <text>
        <r>
          <rPr>
            <sz val="9"/>
            <color indexed="81"/>
            <rFont val="Calibri"/>
            <family val="2"/>
            <scheme val="minor"/>
          </rPr>
          <t xml:space="preserve">The percentage (%) of respondents that said they were able to complete the purpose of their visit. </t>
        </r>
      </text>
    </comment>
    <comment ref="G9" authorId="0" shapeId="0" xr:uid="{00000000-0006-0000-0400-000003000000}">
      <text>
        <r>
          <rPr>
            <sz val="9"/>
            <color indexed="81"/>
            <rFont val="Calibri"/>
            <family val="2"/>
            <scheme val="minor"/>
          </rPr>
          <t xml:space="preserve">The percentage (%) of respondents that said it was "easy" or "very easy" to do what they needed to do online. </t>
        </r>
      </text>
    </comment>
    <comment ref="H9" authorId="0" shapeId="0" xr:uid="{00000000-0006-0000-0400-000004000000}">
      <text>
        <r>
          <rPr>
            <sz val="9"/>
            <color indexed="81"/>
            <rFont val="Calibri"/>
            <family val="2"/>
            <scheme val="minor"/>
          </rPr>
          <t xml:space="preserve">The percentage (%) of respondents that said it was "easy" or "very easy" to do what they needed to do online. </t>
        </r>
      </text>
    </comment>
    <comment ref="J9" authorId="0" shapeId="0" xr:uid="{00000000-0006-0000-0400-000005000000}">
      <text>
        <r>
          <rPr>
            <sz val="9"/>
            <color indexed="81"/>
            <rFont val="Calibri"/>
            <family val="2"/>
            <scheme val="minor"/>
          </rPr>
          <t xml:space="preserve">The percentage (%) of respondents that said they were "satisfied" or "very satisfied" with their experience on the website. </t>
        </r>
      </text>
    </comment>
    <comment ref="K9" authorId="0" shapeId="0" xr:uid="{00000000-0006-0000-0400-000006000000}">
      <text>
        <r>
          <rPr>
            <sz val="9"/>
            <color indexed="81"/>
            <rFont val="Calibri"/>
            <family val="2"/>
            <scheme val="minor"/>
          </rPr>
          <t xml:space="preserve">The percentage (%) of respondents that said they were "satisfied" or "very satisfied" with their experience on the website. </t>
        </r>
      </text>
    </comment>
    <comment ref="M9" authorId="1" shapeId="0" xr:uid="{00000000-0006-0000-0400-000007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 ref="D14" authorId="0" shapeId="0" xr:uid="{00000000-0006-0000-0400-000008000000}">
      <text>
        <r>
          <rPr>
            <sz val="9"/>
            <color indexed="81"/>
            <rFont val="Calibri"/>
            <family val="2"/>
            <scheme val="minor"/>
          </rPr>
          <t xml:space="preserve">The percentage (%) of respondents that said they were able to complete the purpose of their visit. </t>
        </r>
      </text>
    </comment>
    <comment ref="E14" authorId="0" shapeId="0" xr:uid="{00000000-0006-0000-0400-000009000000}">
      <text>
        <r>
          <rPr>
            <sz val="9"/>
            <color indexed="81"/>
            <rFont val="Calibri"/>
            <family val="2"/>
            <scheme val="minor"/>
          </rPr>
          <t xml:space="preserve">The percentage (%) of respondents that said they were able to complete the purpose of their visit. </t>
        </r>
      </text>
    </comment>
    <comment ref="G14" authorId="0" shapeId="0" xr:uid="{00000000-0006-0000-0400-00000A000000}">
      <text>
        <r>
          <rPr>
            <sz val="9"/>
            <color indexed="81"/>
            <rFont val="Calibri"/>
            <family val="2"/>
            <scheme val="minor"/>
          </rPr>
          <t xml:space="preserve">The percentage (%) of respondents that said it was "easy" or "very easy" to do what they needed to do online. </t>
        </r>
      </text>
    </comment>
    <comment ref="H14" authorId="0" shapeId="0" xr:uid="{00000000-0006-0000-0400-00000B000000}">
      <text>
        <r>
          <rPr>
            <sz val="9"/>
            <color indexed="81"/>
            <rFont val="Calibri"/>
            <family val="2"/>
            <scheme val="minor"/>
          </rPr>
          <t xml:space="preserve">The percentage (%) of respondents that said it was "easy" or "very easy" to do what they needed to do online. </t>
        </r>
      </text>
    </comment>
    <comment ref="J14" authorId="0" shapeId="0" xr:uid="{00000000-0006-0000-0400-00000C000000}">
      <text>
        <r>
          <rPr>
            <sz val="9"/>
            <color indexed="81"/>
            <rFont val="Calibri"/>
            <family val="2"/>
            <scheme val="minor"/>
          </rPr>
          <t xml:space="preserve">The percentage (%) of respondents that said they were "satisfied" or "very satisfied" with their experience on the website. </t>
        </r>
      </text>
    </comment>
    <comment ref="K14" authorId="0" shapeId="0" xr:uid="{00000000-0006-0000-0400-00000D000000}">
      <text>
        <r>
          <rPr>
            <sz val="9"/>
            <color indexed="81"/>
            <rFont val="Calibri"/>
            <family val="2"/>
            <scheme val="minor"/>
          </rPr>
          <t xml:space="preserve">The percentage (%) of respondents that said they were "satisfied" or "very satisfied" with their experience on the website. </t>
        </r>
      </text>
    </comment>
    <comment ref="M14" authorId="1" shapeId="0" xr:uid="{00000000-0006-0000-0400-00000E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Couture, Marianne MCB [NC]</author>
  </authors>
  <commentList>
    <comment ref="O17" authorId="0" shapeId="0" xr:uid="{00000000-0006-0000-0500-000001000000}">
      <text>
        <r>
          <rPr>
            <sz val="9"/>
            <color indexed="81"/>
            <rFont val="Tahoma"/>
            <family val="2"/>
          </rPr>
          <t>The detraction score for task completion (%) is calculated by summing the number of completed responses who answered “No” in question 3 and then dividing that sum by total survey responses for the selected theme.</t>
        </r>
      </text>
    </comment>
    <comment ref="P17" authorId="0" shapeId="0" xr:uid="{00000000-0006-0000-0500-000002000000}">
      <text>
        <r>
          <rPr>
            <sz val="9"/>
            <color indexed="81"/>
            <rFont val="Tahoma"/>
            <family val="2"/>
          </rPr>
          <t>The detraction score for ease (%) is calculated by summing the number of completed responses who answered “Neither easy nor difficult”, “Difficult”, or “Very difficult” in question 2, and then dividing that sum by all completed responses for the selected theme.</t>
        </r>
      </text>
    </comment>
    <comment ref="Q17" authorId="0" shapeId="0" xr:uid="{00000000-0006-0000-0500-000003000000}">
      <text>
        <r>
          <rPr>
            <sz val="9"/>
            <color indexed="81"/>
            <rFont val="Tahoma"/>
            <family val="2"/>
          </rPr>
          <t>The detraction score for satisfaction (%) is calculated by summing the number of completed responses who answered “Neither satisfied nor dissatisfied”, “Dissatisfied”, or “Very dissatisfied” in question 1, and then dividing that sum by all completed responses for the selected theme.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Couture-Benitez, Marianne MCB [NC]</author>
    <author>Couture, Marianne MC [NC]</author>
  </authors>
  <commentList>
    <comment ref="D9" authorId="0" shapeId="0" xr:uid="{00000000-0006-0000-0600-000001000000}">
      <text>
        <r>
          <rPr>
            <sz val="9"/>
            <color indexed="81"/>
            <rFont val="Calibri"/>
            <family val="2"/>
            <scheme val="minor"/>
          </rPr>
          <t xml:space="preserve">The percentage (%) of respondents that said they were able to complete the purpose of their visit. </t>
        </r>
      </text>
    </comment>
    <comment ref="E9" authorId="0" shapeId="0" xr:uid="{00000000-0006-0000-0600-000002000000}">
      <text>
        <r>
          <rPr>
            <sz val="9"/>
            <color indexed="81"/>
            <rFont val="Calibri"/>
            <family val="2"/>
            <scheme val="minor"/>
          </rPr>
          <t xml:space="preserve">The percentage (%) of respondents that said they were able to complete the purpose of their visit. </t>
        </r>
      </text>
    </comment>
    <comment ref="G9" authorId="0" shapeId="0" xr:uid="{00000000-0006-0000-0600-000003000000}">
      <text>
        <r>
          <rPr>
            <sz val="9"/>
            <color indexed="81"/>
            <rFont val="Calibri"/>
            <family val="2"/>
            <scheme val="minor"/>
          </rPr>
          <t xml:space="preserve">The percentage (%) of respondents that said it was "easy" or "very easy" to do what they needed to do online. </t>
        </r>
      </text>
    </comment>
    <comment ref="H9" authorId="0" shapeId="0" xr:uid="{00000000-0006-0000-0600-000004000000}">
      <text>
        <r>
          <rPr>
            <sz val="9"/>
            <color indexed="81"/>
            <rFont val="Calibri"/>
            <family val="2"/>
            <scheme val="minor"/>
          </rPr>
          <t xml:space="preserve">The percentage (%) of respondents that said it was "easy" or "very easy" to do what they needed to do online. </t>
        </r>
      </text>
    </comment>
    <comment ref="J9" authorId="0" shapeId="0" xr:uid="{00000000-0006-0000-0600-000005000000}">
      <text>
        <r>
          <rPr>
            <sz val="9"/>
            <color indexed="81"/>
            <rFont val="Calibri"/>
            <family val="2"/>
            <scheme val="minor"/>
          </rPr>
          <t xml:space="preserve">The percentage (%) of respondents that said they were "satisfied" or "very satisfied" with their experience on the website. </t>
        </r>
      </text>
    </comment>
    <comment ref="K9" authorId="0" shapeId="0" xr:uid="{00000000-0006-0000-0600-000006000000}">
      <text>
        <r>
          <rPr>
            <sz val="9"/>
            <color indexed="81"/>
            <rFont val="Calibri"/>
            <family val="2"/>
            <scheme val="minor"/>
          </rPr>
          <t xml:space="preserve">The percentage (%) of respondents that said they were "satisfied" or "very satisfied" with their experience on the website. </t>
        </r>
      </text>
    </comment>
    <comment ref="M9" authorId="1" shapeId="0" xr:uid="{00000000-0006-0000-0600-000007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 ref="D15" authorId="0" shapeId="0" xr:uid="{00000000-0006-0000-0600-000008000000}">
      <text>
        <r>
          <rPr>
            <sz val="9"/>
            <color indexed="81"/>
            <rFont val="Calibri"/>
            <family val="2"/>
            <scheme val="minor"/>
          </rPr>
          <t xml:space="preserve">The percentage (%) of respondents that said they were able to complete the purpose of their visit. </t>
        </r>
      </text>
    </comment>
    <comment ref="E15" authorId="0" shapeId="0" xr:uid="{00000000-0006-0000-0600-000009000000}">
      <text>
        <r>
          <rPr>
            <sz val="9"/>
            <color indexed="81"/>
            <rFont val="Calibri"/>
            <family val="2"/>
            <scheme val="minor"/>
          </rPr>
          <t xml:space="preserve">The percentage (%) of respondents that said they were able to complete the purpose of their visit. </t>
        </r>
      </text>
    </comment>
    <comment ref="G15" authorId="0" shapeId="0" xr:uid="{00000000-0006-0000-0600-00000A000000}">
      <text>
        <r>
          <rPr>
            <sz val="9"/>
            <color indexed="81"/>
            <rFont val="Calibri"/>
            <family val="2"/>
            <scheme val="minor"/>
          </rPr>
          <t xml:space="preserve">The percentage (%) of respondents that said it was "easy" or "very easy" to do what they needed to do online. </t>
        </r>
      </text>
    </comment>
    <comment ref="H15" authorId="0" shapeId="0" xr:uid="{00000000-0006-0000-0600-00000B000000}">
      <text>
        <r>
          <rPr>
            <sz val="9"/>
            <color indexed="81"/>
            <rFont val="Calibri"/>
            <family val="2"/>
            <scheme val="minor"/>
          </rPr>
          <t xml:space="preserve">The percentage (%) of respondents that said it was "easy" or "very easy" to do what they needed to do online. </t>
        </r>
      </text>
    </comment>
    <comment ref="J15" authorId="0" shapeId="0" xr:uid="{00000000-0006-0000-0600-00000C000000}">
      <text>
        <r>
          <rPr>
            <sz val="9"/>
            <color indexed="81"/>
            <rFont val="Calibri"/>
            <family val="2"/>
            <scheme val="minor"/>
          </rPr>
          <t xml:space="preserve">The percentage (%) of respondents that said they were "satisfied" or "very satisfied" with their experience on the website. </t>
        </r>
      </text>
    </comment>
    <comment ref="K15" authorId="0" shapeId="0" xr:uid="{00000000-0006-0000-0600-00000D000000}">
      <text>
        <r>
          <rPr>
            <sz val="9"/>
            <color indexed="81"/>
            <rFont val="Calibri"/>
            <family val="2"/>
            <scheme val="minor"/>
          </rPr>
          <t xml:space="preserve">The percentage (%) of respondents that said they were "satisfied" or "very satisfied" with their experience on the website. </t>
        </r>
      </text>
    </comment>
    <comment ref="M15" authorId="1" shapeId="0" xr:uid="{00000000-0006-0000-0600-00000E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Couture, Marianne MCB [NC]</author>
  </authors>
  <commentList>
    <comment ref="P18" authorId="0" shapeId="0" xr:uid="{00000000-0006-0000-0700-000001000000}">
      <text>
        <r>
          <rPr>
            <sz val="9"/>
            <color indexed="81"/>
            <rFont val="Tahoma"/>
            <family val="2"/>
          </rPr>
          <t>The detraction score for task completion (%) is calculated by summing the number of completed responses who answered “No” in question 3 and then dividing that sum by total survey responses for the selected department.</t>
        </r>
      </text>
    </comment>
    <comment ref="Q18" authorId="0" shapeId="0" xr:uid="{00000000-0006-0000-0700-000002000000}">
      <text>
        <r>
          <rPr>
            <sz val="9"/>
            <color indexed="81"/>
            <rFont val="Tahoma"/>
            <family val="2"/>
          </rPr>
          <t>The detraction score for ease (%) is calculated by summing the number of completed responses who answered “Neither easy nor difficult”, “Difficult”, or “Very difficult” in question 2, and then dividing that sum by all completed responses for the selected department.</t>
        </r>
      </text>
    </comment>
    <comment ref="R18" authorId="0" shapeId="0" xr:uid="{00000000-0006-0000-0700-000003000000}">
      <text>
        <r>
          <rPr>
            <sz val="9"/>
            <color indexed="81"/>
            <rFont val="Tahoma"/>
            <family val="2"/>
          </rPr>
          <t xml:space="preserve">The detraction score for satisfaction (%) is calculated by summing the number of completed responses who answered “Neither satisfied nor dissatisfied”, “Dissatisfied”, or “Very dissatisfied” in question 1, and then dividing that sum by all completed responses for the department or theme.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Couture-Benitez, Marianne MCB [NC]</author>
    <author>Couture, Marianne MC [NC]</author>
  </authors>
  <commentList>
    <comment ref="I9" authorId="0" shapeId="0" xr:uid="{00000000-0006-0000-0800-000001000000}">
      <text>
        <r>
          <rPr>
            <sz val="9"/>
            <color indexed="81"/>
            <rFont val="Calibri"/>
            <family val="2"/>
            <scheme val="minor"/>
          </rPr>
          <t xml:space="preserve">The percentage (%) of respondents that said they were able to complete the purpose of their visit. </t>
        </r>
      </text>
    </comment>
    <comment ref="J9" authorId="0" shapeId="0" xr:uid="{00000000-0006-0000-0800-000002000000}">
      <text>
        <r>
          <rPr>
            <sz val="9"/>
            <color indexed="81"/>
            <rFont val="Calibri"/>
            <family val="2"/>
            <scheme val="minor"/>
          </rPr>
          <t xml:space="preserve">The percentage (%) of respondents that said they were able to complete the purpose of their visit. </t>
        </r>
      </text>
    </comment>
    <comment ref="L9" authorId="0" shapeId="0" xr:uid="{00000000-0006-0000-0800-000003000000}">
      <text>
        <r>
          <rPr>
            <sz val="9"/>
            <color indexed="81"/>
            <rFont val="Calibri"/>
            <family val="2"/>
            <scheme val="minor"/>
          </rPr>
          <t xml:space="preserve">The percentage (%) of respondents that said it was "easy" or "very easy" to do what they needed to do online. </t>
        </r>
      </text>
    </comment>
    <comment ref="M9" authorId="0" shapeId="0" xr:uid="{00000000-0006-0000-0800-000004000000}">
      <text>
        <r>
          <rPr>
            <sz val="9"/>
            <color indexed="81"/>
            <rFont val="Calibri"/>
            <family val="2"/>
            <scheme val="minor"/>
          </rPr>
          <t xml:space="preserve">The percentage (%) of respondents that said it was "easy" or "very easy" to do what they needed to do online. </t>
        </r>
      </text>
    </comment>
    <comment ref="O9" authorId="0" shapeId="0" xr:uid="{00000000-0006-0000-0800-000005000000}">
      <text>
        <r>
          <rPr>
            <sz val="9"/>
            <color indexed="81"/>
            <rFont val="Calibri"/>
            <family val="2"/>
            <scheme val="minor"/>
          </rPr>
          <t xml:space="preserve">The percentage (%) of respondents that said they were "satisfied" or "very satisfied" with their experience on the website. </t>
        </r>
      </text>
    </comment>
    <comment ref="P9" authorId="0" shapeId="0" xr:uid="{00000000-0006-0000-0800-000006000000}">
      <text>
        <r>
          <rPr>
            <sz val="9"/>
            <color indexed="81"/>
            <rFont val="Calibri"/>
            <family val="2"/>
            <scheme val="minor"/>
          </rPr>
          <t xml:space="preserve">The percentage (%) of respondents that said they were "satisfied" or "very satisfied" with their experience on the website. </t>
        </r>
      </text>
    </comment>
    <comment ref="R9" authorId="1" shapeId="0" xr:uid="{00000000-0006-0000-0800-000007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 ref="I13" authorId="0" shapeId="0" xr:uid="{00000000-0006-0000-0800-000008000000}">
      <text>
        <r>
          <rPr>
            <sz val="9"/>
            <color indexed="81"/>
            <rFont val="Calibri"/>
            <family val="2"/>
            <scheme val="minor"/>
          </rPr>
          <t xml:space="preserve">The percentage (%) of respondents that said they were able to complete the purpose of their visit. </t>
        </r>
      </text>
    </comment>
    <comment ref="J13" authorId="0" shapeId="0" xr:uid="{00000000-0006-0000-0800-000009000000}">
      <text>
        <r>
          <rPr>
            <sz val="9"/>
            <color indexed="81"/>
            <rFont val="Calibri"/>
            <family val="2"/>
            <scheme val="minor"/>
          </rPr>
          <t xml:space="preserve">The percentage (%) of respondents that said they were able to complete the purpose of their visit. </t>
        </r>
      </text>
    </comment>
    <comment ref="L13" authorId="0" shapeId="0" xr:uid="{00000000-0006-0000-0800-00000A000000}">
      <text>
        <r>
          <rPr>
            <sz val="9"/>
            <color indexed="81"/>
            <rFont val="Calibri"/>
            <family val="2"/>
            <scheme val="minor"/>
          </rPr>
          <t xml:space="preserve">The percentage (%) of respondents that said it was "easy" or "very easy" to do what they needed to do online. </t>
        </r>
      </text>
    </comment>
    <comment ref="M13" authorId="0" shapeId="0" xr:uid="{00000000-0006-0000-0800-00000B000000}">
      <text>
        <r>
          <rPr>
            <sz val="9"/>
            <color indexed="81"/>
            <rFont val="Calibri"/>
            <family val="2"/>
            <scheme val="minor"/>
          </rPr>
          <t xml:space="preserve">The percentage (%) of respondents that said it was "easy" or "very easy" to do what they needed to do online. </t>
        </r>
      </text>
    </comment>
    <comment ref="O13" authorId="0" shapeId="0" xr:uid="{00000000-0006-0000-0800-00000C000000}">
      <text>
        <r>
          <rPr>
            <sz val="9"/>
            <color indexed="81"/>
            <rFont val="Calibri"/>
            <family val="2"/>
            <scheme val="minor"/>
          </rPr>
          <t xml:space="preserve">The percentage (%) of respondents that said they were "satisfied" or "very satisfied" with their experience on the website. </t>
        </r>
      </text>
    </comment>
    <comment ref="P13" authorId="0" shapeId="0" xr:uid="{00000000-0006-0000-0800-00000D000000}">
      <text>
        <r>
          <rPr>
            <sz val="9"/>
            <color indexed="81"/>
            <rFont val="Calibri"/>
            <family val="2"/>
            <scheme val="minor"/>
          </rPr>
          <t xml:space="preserve">The percentage (%) of respondents that said they were "satisfied" or "very satisfied" with their experience on the website. </t>
        </r>
      </text>
    </comment>
    <comment ref="R13" authorId="1" shapeId="0" xr:uid="{00000000-0006-0000-0800-00000E000000}">
      <text>
        <r>
          <rPr>
            <sz val="8"/>
            <color indexed="81"/>
            <rFont val="Tahoma"/>
            <family val="2"/>
          </rPr>
          <t>This tells you how many percentage points your results will differ from the real population value, based on a 95% confidence interval. 
*Note that we have displayed the average of the margins of error for the 3 KPIs (Task success, Ease, Satisfaction) for ease of understanding.</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ata-R-Output-Dept" description="Connection to the 'Data-R-Output-Dept' query in the workbook." type="5" refreshedVersion="8" background="1" saveData="1">
    <dbPr connection="Provider=Microsoft.Mashup.OleDb.1;Data Source=$Workbook$;Location=Data-R-Output-Dept;Extended Properties=&quot;&quot;" command="SELECT * FROM [Data-R-Output-Dept]"/>
  </connection>
  <connection id="2" xr16:uid="{00000000-0015-0000-FFFF-FFFF01000000}" keepAlive="1" name="Query - Data-R-Output-Detrac-Dept" description="Connection to the 'Data-R-Output-Detrac-Dept' query in the workbook." type="5" refreshedVersion="8" background="1" saveData="1">
    <dbPr connection="Provider=Microsoft.Mashup.OleDb.1;Data Source=$Workbook$;Location=Data-R-Output-Detrac-Dept;Extended Properties=&quot;&quot;" command="SELECT * FROM [Data-R-Output-Detrac-Dept]"/>
  </connection>
  <connection id="3" xr16:uid="{00000000-0015-0000-FFFF-FFFF02000000}" keepAlive="1" name="Query - Data-R-Output-Detrac-Dept (2)" description="Connection to the 'Data-R-Output-Detrac-Dept (2)' query in the workbook." type="5" refreshedVersion="6" background="1" saveData="1">
    <dbPr connection="Provider=Microsoft.Mashup.OleDb.1;Data Source=$Workbook$;Location=&quot;Data-R-Output-Detrac-Dept (2)&quot;;Extended Properties=&quot;&quot;" command="SELECT * FROM [Data-R-Output-Detrac-Dept (2)]"/>
  </connection>
  <connection id="4" xr16:uid="{00000000-0015-0000-FFFF-FFFF03000000}" keepAlive="1" name="Query - Data-R-Output-Detrac-Theme" description="Connection to the 'Data-R-Output-Detrac-Theme' query in the workbook." type="5" refreshedVersion="8" background="1" saveData="1">
    <dbPr connection="Provider=Microsoft.Mashup.OleDb.1;Data Source=$Workbook$;Location=Data-R-Output-Detrac-Theme;Extended Properties=&quot;&quot;" command="SELECT * FROM [Data-R-Output-Detrac-Theme]"/>
  </connection>
  <connection id="5" xr16:uid="{00000000-0015-0000-FFFF-FFFF04000000}" keepAlive="1" name="Query - Data-R-Output-Detrac-Top-Q4" description="Connection to the 'Data-R-Output-Detrac-Top-Q4' query in the workbook." type="5" refreshedVersion="8" background="1" saveData="1">
    <dbPr connection="Provider=Microsoft.Mashup.OleDb.1;Data Source=$Workbook$;Location=Data-R-Output-Detrac-Top-Q4;Extended Properties=&quot;&quot;" command="SELECT * FROM [Data-R-Output-Detrac-Top-Q4]"/>
  </connection>
  <connection id="6" xr16:uid="{00000000-0015-0000-FFFF-FFFF05000000}" keepAlive="1" name="Query - Data-R-Output-Task" description="Connection to the 'Data-R-Output-Task' query in the workbook." type="5" refreshedVersion="8" background="1" saveData="1">
    <dbPr connection="Provider=Microsoft.Mashup.OleDb.1;Data Source=$Workbook$;Location=Data-R-Output-Task;Extended Properties=&quot;&quot;" command="SELECT * FROM [Data-R-Output-Task]"/>
  </connection>
  <connection id="7" xr16:uid="{00000000-0015-0000-FFFF-FFFF06000000}" keepAlive="1" name="Query - Data-R-Output-Theme" description="Connection to the 'Data-R-Output-Theme' query in the workbook." type="5" refreshedVersion="8" background="1" saveData="1">
    <dbPr connection="Provider=Microsoft.Mashup.OleDb.1;Data Source=$Workbook$;Location=Data-R-Output-Theme;Extended Properties=&quot;&quot;" command="SELECT * FROM [Data-R-Output-Theme]"/>
  </connection>
  <connection id="8" xr16:uid="{00000000-0015-0000-FFFF-FFFF07000000}" keepAlive="1" name="Query - Data-R-Output-Top" description="Connection to the 'Data-R-Output-Top' query in the workbook." type="5" refreshedVersion="8" background="1" saveData="1">
    <dbPr connection="Provider=Microsoft.Mashup.OleDb.1;Data Source=$Workbook$;Location=Data-R-Output-Top;Extended Properties=&quot;&quot;" command="SELECT * FROM [Data-R-Output-Top]"/>
  </connection>
</connections>
</file>

<file path=xl/sharedStrings.xml><?xml version="1.0" encoding="utf-8"?>
<sst xmlns="http://schemas.openxmlformats.org/spreadsheetml/2006/main" count="6922" uniqueCount="2349">
  <si>
    <t>Read me</t>
  </si>
  <si>
    <r>
      <t xml:space="preserve">This document is a report on the results of the GC Task Success Survey. 
</t>
    </r>
    <r>
      <rPr>
        <b/>
        <sz val="12"/>
        <color theme="1"/>
        <rFont val="Calibri"/>
        <family val="2"/>
        <scheme val="minor"/>
      </rPr>
      <t>To better understand the data</t>
    </r>
    <r>
      <rPr>
        <sz val="12"/>
        <color theme="1"/>
        <rFont val="Calibri"/>
        <family val="2"/>
        <scheme val="minor"/>
      </rPr>
      <t xml:space="preserve">, we recommend starting with the sections "About the survey" and "About this report". These pages will provide context to the data and may answer some of the questions you may have.
Next, we recommend you go through data pages getting acquainted with the values for your </t>
    </r>
    <r>
      <rPr>
        <b/>
        <sz val="12"/>
        <color theme="1"/>
        <rFont val="Calibri"/>
        <family val="2"/>
        <scheme val="minor"/>
      </rPr>
      <t xml:space="preserve">department's or theme's score overall and for particular tasks. </t>
    </r>
    <r>
      <rPr>
        <sz val="12"/>
        <color theme="1"/>
        <rFont val="Calibri"/>
        <family val="2"/>
        <scheme val="minor"/>
      </rPr>
      <t xml:space="preserve">
The final part of your exploration of this report should be to explore the page titled "Next Steps" where we cover </t>
    </r>
    <r>
      <rPr>
        <b/>
        <sz val="12"/>
        <color theme="1"/>
        <rFont val="Calibri"/>
        <family val="2"/>
        <scheme val="minor"/>
      </rPr>
      <t>actions items and recommendations on how to move forward</t>
    </r>
    <r>
      <rPr>
        <sz val="12"/>
        <color theme="1"/>
        <rFont val="Calibri"/>
        <family val="2"/>
        <scheme val="minor"/>
      </rPr>
      <t xml:space="preserve"> with the data and make improvements. </t>
    </r>
  </si>
  <si>
    <t>Top tasks for the Government of Canada</t>
  </si>
  <si>
    <t>Results by lead theme</t>
  </si>
  <si>
    <t xml:space="preserve"> • Tasks to improve theme score</t>
  </si>
  <si>
    <t>Results by lead department</t>
  </si>
  <si>
    <t xml:space="preserve"> • Tasks to improve departmental score</t>
  </si>
  <si>
    <t>Results by task</t>
  </si>
  <si>
    <t>About the survey</t>
  </si>
  <si>
    <t xml:space="preserve"> • Introduction</t>
  </si>
  <si>
    <t xml:space="preserve"> • Online experience indicators</t>
  </si>
  <si>
    <t xml:space="preserve"> • Survey design</t>
  </si>
  <si>
    <t>About the report</t>
  </si>
  <si>
    <t xml:space="preserve"> • Colour thresholds</t>
  </si>
  <si>
    <t xml:space="preserve"> • Segments</t>
  </si>
  <si>
    <t xml:space="preserve"> • Margin of error</t>
  </si>
  <si>
    <t xml:space="preserve"> • Data reliability</t>
  </si>
  <si>
    <t xml:space="preserve"> • Detraction scores</t>
  </si>
  <si>
    <t>Next steps</t>
  </si>
  <si>
    <t xml:space="preserve"> • Diagnosing the problem</t>
  </si>
  <si>
    <t xml:space="preserve"> • Focus your efforts</t>
  </si>
  <si>
    <t xml:space="preserve"> • Get more data</t>
  </si>
  <si>
    <t>About this report</t>
  </si>
  <si>
    <t>On this page</t>
  </si>
  <si>
    <t>• Introduction</t>
  </si>
  <si>
    <t>• Survey design</t>
  </si>
  <si>
    <t>• Online experience indicators</t>
  </si>
  <si>
    <t>• Colour thresholds</t>
  </si>
  <si>
    <t>• Margin of error</t>
  </si>
  <si>
    <t>• Data reliability</t>
  </si>
  <si>
    <t>• Adverse scores</t>
  </si>
  <si>
    <t>• Segments</t>
  </si>
  <si>
    <t>Introduction</t>
  </si>
  <si>
    <t>Survey design</t>
  </si>
  <si>
    <t>Invitation</t>
  </si>
  <si>
    <t>When visitors arrive on a webpage, a pop-up invites a percentage of visitors at random to complete the survey at the end of their visit. If visitors select "Yes, after my visit" on the pop-up, the survey opens in a separate window or tab. Visitors are asked to return to that window or tab to complete the survey after they have finished their visit on the website.</t>
  </si>
  <si>
    <t>Survey questions</t>
  </si>
  <si>
    <t>View the list of survey questions that participants are asked on GCpedia.</t>
  </si>
  <si>
    <t>Lists of reason of visit</t>
  </si>
  <si>
    <t xml:space="preserve">By default, the Task Success Survey survey contains more than 400 Canada.ca tasks, organized by lead theme. </t>
  </si>
  <si>
    <t>View the Canada.ca task list on Gcpedia.</t>
  </si>
  <si>
    <t>If an institution is looking to have targeted survey data (e.g. for their institution, programs, pages, etc.), they can request a custom list of tasks. Setting up a custom task list will enable you to collect more data on specific content to better support your reporting.</t>
  </si>
  <si>
    <t>Learn more about custom task lists.</t>
  </si>
  <si>
    <t>Methodology</t>
  </si>
  <si>
    <t>The sampling method used in the Task Success Survey is Simple Random Sampling (SRS). This method is a type of probability sample. Simple random samples are characterized by the fact that each unit included in the population has a known and equal chance of being selected for the sample. A simple random sample also requires an objective process for selection beyond the control of the researcher. In the case of this survey, an algorithm chooses which visitors get exposed to the survey invitation completely at random.</t>
  </si>
  <si>
    <t>There are many benefits to using an online questionnaire to survey a random sample:</t>
  </si>
  <si>
    <t xml:space="preserve">·   The online format allows us to reach very large sample sizes. Larger sample sizes support the case for generalizing the findings to all site visitors and provides a more accurate measure of visitor's online service experience. </t>
  </si>
  <si>
    <t>·   Visitors are invited at the beginning of their visit to ensure they are not influenced by their experience on the site when committing to take the survey.</t>
  </si>
  <si>
    <t>·   Visitors self-report their online service experience immediately following the end of their visit. Intercepting visitors during their online visit means they can recall details of a single service interaction more easily.</t>
  </si>
  <si>
    <t>·   The survey is anonymous and unmoderated, so visitors can share their true feelings more comfortably.</t>
  </si>
  <si>
    <t>·   The survey provides real-time operational feedback 12 months of the year.</t>
  </si>
  <si>
    <t>On the other hand, using online surveys also has certain limitations:</t>
  </si>
  <si>
    <t>·   Complete representativeness of the sample will never be guaranteed, thus some insights may not apply to the entire population.</t>
  </si>
  <si>
    <t>·   We cannot probe deeper into client responses, as is possible with other methods such as qualitative interviews.</t>
  </si>
  <si>
    <t>Data collection</t>
  </si>
  <si>
    <t xml:space="preserve">Only completed responses are collected. If a user starts filling out the survey but leaves halfway through, their response is not collected. </t>
  </si>
  <si>
    <t>Read the user guide to learn more about how the data is collected.</t>
  </si>
  <si>
    <t>In addition to the quantitative data seen in this report, some qualitative data (user comments) is also collected. These open-text comments are available in Treasury Board of Canada Secretariat's database.</t>
  </si>
  <si>
    <t>Access the user comments.</t>
  </si>
  <si>
    <t>Online experience indicators</t>
  </si>
  <si>
    <t>This is the percentage of respondents that said they were able to complete the purpose of their visit. This is calculated by dividing the number of completed responses who answered “Yes” in question 3 by all completed responses.</t>
  </si>
  <si>
    <t>Ease</t>
  </si>
  <si>
    <t>This is the percentage of respondents that said it was "easy" or "very easy" to do what they needed to do online. This is calculated by dividing the number of completed responses who answered “Easy” OR “Very easy” in question 2 by all completed responses.</t>
  </si>
  <si>
    <t>Satisfaction</t>
  </si>
  <si>
    <t>This is the percentage of respondents that said they were "satisfied" or "very satisfied" with their experience on the website. This is calculated by dividing the number of completed responses who answered “Satisfied” OR “Very satisfied” in question 1 by all completed responses.</t>
  </si>
  <si>
    <t>Colour thresholds</t>
  </si>
  <si>
    <t>Colour thresholds have been applied to the online experience indicators to quickly show whether a theme, department, or task has a high or low score.</t>
  </si>
  <si>
    <t>The colour thresholds are as follows:</t>
  </si>
  <si>
    <r>
      <t>·</t>
    </r>
    <r>
      <rPr>
        <sz val="12"/>
        <color theme="1"/>
        <rFont val="Times New Roman"/>
        <family val="1"/>
      </rPr>
      <t xml:space="preserve">       </t>
    </r>
    <r>
      <rPr>
        <sz val="12"/>
        <color theme="1"/>
        <rFont val="Calibri"/>
        <family val="2"/>
        <scheme val="minor"/>
      </rPr>
      <t xml:space="preserve">Numbers in </t>
    </r>
    <r>
      <rPr>
        <b/>
        <sz val="12"/>
        <color rgb="FF70AD47"/>
        <rFont val="Calibri"/>
        <family val="2"/>
        <scheme val="minor"/>
      </rPr>
      <t>green</t>
    </r>
    <r>
      <rPr>
        <sz val="12"/>
        <color rgb="FF70AD47"/>
        <rFont val="Calibri"/>
        <family val="2"/>
        <scheme val="minor"/>
      </rPr>
      <t xml:space="preserve"> </t>
    </r>
    <r>
      <rPr>
        <sz val="12"/>
        <color theme="1"/>
        <rFont val="Calibri"/>
        <family val="2"/>
        <scheme val="minor"/>
      </rPr>
      <t>represent a score greater than or equal to 70%.</t>
    </r>
  </si>
  <si>
    <r>
      <t>·</t>
    </r>
    <r>
      <rPr>
        <sz val="12"/>
        <color theme="1"/>
        <rFont val="Times New Roman"/>
        <family val="1"/>
      </rPr>
      <t xml:space="preserve">       </t>
    </r>
    <r>
      <rPr>
        <sz val="12"/>
        <color theme="1"/>
        <rFont val="Calibri"/>
        <family val="2"/>
        <scheme val="minor"/>
      </rPr>
      <t xml:space="preserve">Numbers in </t>
    </r>
    <r>
      <rPr>
        <b/>
        <sz val="12"/>
        <color rgb="FFED7D31"/>
        <rFont val="Calibri"/>
        <family val="2"/>
        <scheme val="minor"/>
      </rPr>
      <t>orange</t>
    </r>
    <r>
      <rPr>
        <sz val="12"/>
        <color rgb="FFED7D31"/>
        <rFont val="Calibri"/>
        <family val="2"/>
        <scheme val="minor"/>
      </rPr>
      <t xml:space="preserve"> </t>
    </r>
    <r>
      <rPr>
        <sz val="12"/>
        <color theme="1"/>
        <rFont val="Calibri"/>
        <family val="2"/>
        <scheme val="minor"/>
      </rPr>
      <t>represent a score between 49% and 70%.</t>
    </r>
  </si>
  <si>
    <r>
      <t>·</t>
    </r>
    <r>
      <rPr>
        <sz val="12"/>
        <color theme="1"/>
        <rFont val="Times New Roman"/>
        <family val="1"/>
      </rPr>
      <t xml:space="preserve">       </t>
    </r>
    <r>
      <rPr>
        <sz val="12"/>
        <color theme="1"/>
        <rFont val="Calibri"/>
        <family val="2"/>
        <scheme val="minor"/>
      </rPr>
      <t xml:space="preserve">Numbers in </t>
    </r>
    <r>
      <rPr>
        <b/>
        <sz val="12"/>
        <color rgb="FFC00000"/>
        <rFont val="Calibri"/>
        <family val="2"/>
        <scheme val="minor"/>
      </rPr>
      <t>red</t>
    </r>
    <r>
      <rPr>
        <sz val="12"/>
        <color rgb="FFC00000"/>
        <rFont val="Calibri"/>
        <family val="2"/>
        <scheme val="minor"/>
      </rPr>
      <t xml:space="preserve"> </t>
    </r>
    <r>
      <rPr>
        <sz val="12"/>
        <color theme="1"/>
        <rFont val="Calibri"/>
        <family val="2"/>
        <scheme val="minor"/>
      </rPr>
      <t>represent a score less than or equal to 49%.</t>
    </r>
  </si>
  <si>
    <t>These colour thresholds were based on discussions with the Digital Transformation Office at the Treasury Board of Canada Secretariat.</t>
  </si>
  <si>
    <t>Margin of error</t>
  </si>
  <si>
    <t xml:space="preserve">We use margin of error in this report as we are interested in metrics for the entire population of Canada.ca visitors, but it is not possible to measure everyone in that population. Therefore, we survey a smaller sample of the population and can then estimate the true score of a given metric based on the sample results. </t>
  </si>
  <si>
    <t>The margin of error tells us how many percentage points our results will differ from the real population values, based on a 95% confidence interval. In other words, it tells us how good our predictions of the online experience indicators are expected to be.</t>
  </si>
  <si>
    <t>For example, a 4% margin of error means that our statistic will be within 4 percentage points of the real population value 95% of the time.</t>
  </si>
  <si>
    <t>The formula to calculate the margin of error is as follows:</t>
  </si>
  <si>
    <r>
      <t xml:space="preserve">In this formula, </t>
    </r>
    <r>
      <rPr>
        <b/>
        <i/>
        <sz val="12"/>
        <color theme="1"/>
        <rFont val="Calibri"/>
        <family val="2"/>
        <scheme val="minor"/>
      </rPr>
      <t>p̂</t>
    </r>
    <r>
      <rPr>
        <sz val="12"/>
        <color theme="1"/>
        <rFont val="Calibri"/>
        <family val="2"/>
        <scheme val="minor"/>
      </rPr>
      <t xml:space="preserve"> represents the sample proportion (i.e. the online experience indicators), </t>
    </r>
    <r>
      <rPr>
        <b/>
        <i/>
        <sz val="12"/>
        <color theme="1"/>
        <rFont val="Calibri"/>
        <family val="2"/>
        <scheme val="minor"/>
      </rPr>
      <t>n</t>
    </r>
    <r>
      <rPr>
        <sz val="12"/>
        <color theme="1"/>
        <rFont val="Calibri"/>
        <family val="2"/>
        <scheme val="minor"/>
      </rPr>
      <t xml:space="preserve"> is the sample size (i.e. the number of survey respondents), and </t>
    </r>
    <r>
      <rPr>
        <b/>
        <i/>
        <sz val="12"/>
        <color theme="1"/>
        <rFont val="Calibri"/>
        <family val="2"/>
        <scheme val="minor"/>
      </rPr>
      <t>z</t>
    </r>
    <r>
      <rPr>
        <sz val="12"/>
        <color theme="1"/>
        <rFont val="Calibri"/>
        <family val="2"/>
        <scheme val="minor"/>
      </rPr>
      <t xml:space="preserve"> is the appropriate z-value for the desired confidence level. In this case, a z-score of 1.96 was used for our desired confidence level of 95%.</t>
    </r>
  </si>
  <si>
    <r>
      <t xml:space="preserve">It is important to note that we have displayed the </t>
    </r>
    <r>
      <rPr>
        <u/>
        <sz val="12"/>
        <color theme="1"/>
        <rFont val="Calibri"/>
        <family val="2"/>
        <scheme val="minor"/>
      </rPr>
      <t>average</t>
    </r>
    <r>
      <rPr>
        <sz val="12"/>
        <color theme="1"/>
        <rFont val="Calibri"/>
        <family val="2"/>
        <scheme val="minor"/>
      </rPr>
      <t xml:space="preserve"> of the margins of error for the three online experience indicators (task completion, ease, satisfaction) for ease of understanding.</t>
    </r>
  </si>
  <si>
    <t>Data reliability</t>
  </si>
  <si>
    <t>This column in the report tells you how reliable the data is, based on the margin of error. Data with a higher margin of error is less reliable, as we are less confident that the observed scores from the samples are reflective of the true scores of the entire population. The margin of error tends to get less reliable as the sample size gets smaller or the variability of the sample increases.</t>
  </si>
  <si>
    <t>The thresholds for data reliability are as follows:</t>
  </si>
  <si>
    <r>
      <t>·</t>
    </r>
    <r>
      <rPr>
        <sz val="12"/>
        <color theme="1"/>
        <rFont val="Times New Roman"/>
        <family val="1"/>
      </rPr>
      <t xml:space="preserve">       </t>
    </r>
    <r>
      <rPr>
        <sz val="12"/>
        <color theme="1"/>
        <rFont val="Calibri"/>
        <family val="2"/>
        <scheme val="minor"/>
      </rPr>
      <t>“Low margin of error/Reliable data” represents a margin of error less than 5%.</t>
    </r>
  </si>
  <si>
    <r>
      <t>·</t>
    </r>
    <r>
      <rPr>
        <sz val="12"/>
        <color theme="1"/>
        <rFont val="Times New Roman"/>
        <family val="1"/>
      </rPr>
      <t xml:space="preserve">       </t>
    </r>
    <r>
      <rPr>
        <sz val="12"/>
        <color theme="1"/>
        <rFont val="Calibri"/>
        <family val="2"/>
        <scheme val="minor"/>
      </rPr>
      <t>“Higher margin of error/Use data with caution” represents a margin of error less than 10%.</t>
    </r>
  </si>
  <si>
    <r>
      <t>·</t>
    </r>
    <r>
      <rPr>
        <sz val="12"/>
        <color theme="1"/>
        <rFont val="Times New Roman"/>
        <family val="1"/>
      </rPr>
      <t xml:space="preserve">       </t>
    </r>
    <r>
      <rPr>
        <sz val="12"/>
        <color theme="1"/>
        <rFont val="Calibri"/>
        <family val="2"/>
        <scheme val="minor"/>
      </rPr>
      <t>“Insufficient data” represents a margin of error greater than or equal to 10%.</t>
    </r>
  </si>
  <si>
    <t>If the margin of error is greater than or equal to 10%, data for the online experience indicators has not been provided.</t>
  </si>
  <si>
    <t>Adverse scores</t>
  </si>
  <si>
    <r>
      <t xml:space="preserve">The adverse scores are </t>
    </r>
    <r>
      <rPr>
        <sz val="12"/>
        <color rgb="FF000000"/>
        <rFont val="Calibri"/>
        <family val="2"/>
        <scheme val="minor"/>
      </rPr>
      <t>essentially the opposite of the online experience indicators. They tell us by how many percentage points each task is hurting (or detracting from) an overall score. The percentage you see for each task is how many percentage points an overall score (of a department or theme) would increase by if that task had a score of 100%.</t>
    </r>
  </si>
  <si>
    <t>Adverse score for ease</t>
  </si>
  <si>
    <r>
      <t>The adverse score for ease (%) is calculated by summing the number of completed responses who answered “Neither easy nor difficult”, “Difficult”, or “Very difficult” in question 2, and then dividing that sum by all completed responses for the department or theme.</t>
    </r>
    <r>
      <rPr>
        <i/>
        <sz val="12"/>
        <color theme="1"/>
        <rFont val="Calibri"/>
        <family val="2"/>
        <scheme val="minor"/>
      </rPr>
      <t xml:space="preserve"> </t>
    </r>
  </si>
  <si>
    <t>Adverse score for satisfaction</t>
  </si>
  <si>
    <r>
      <t>The adverse score for satisfaction (%) is calculated by summing the number of completed responses who answered “Neither satisfied nor dissatisfied”, “Dissatisfied”, or “Very dissatisfied” in question 1, and then dividing that sum by all completed responses for the department or theme.</t>
    </r>
    <r>
      <rPr>
        <i/>
        <sz val="12"/>
        <color theme="1"/>
        <rFont val="Calibri"/>
        <family val="2"/>
        <scheme val="minor"/>
      </rPr>
      <t xml:space="preserve"> </t>
    </r>
  </si>
  <si>
    <t>Segments</t>
  </si>
  <si>
    <t>All data has the following segment applied:</t>
  </si>
  <si>
    <r>
      <t>·</t>
    </r>
    <r>
      <rPr>
        <sz val="12"/>
        <color theme="1"/>
        <rFont val="Times New Roman"/>
        <family val="1"/>
      </rPr>
      <t xml:space="preserve">       </t>
    </r>
    <r>
      <rPr>
        <sz val="12"/>
        <color theme="1"/>
        <rFont val="Calibri"/>
        <family val="2"/>
        <scheme val="minor"/>
      </rPr>
      <t>Exclude: Survey Data – Q3 – Task Success equals “I started this survey before I finished my visit”</t>
    </r>
  </si>
  <si>
    <r>
      <t xml:space="preserve">The data in the </t>
    </r>
    <r>
      <rPr>
        <i/>
        <sz val="12"/>
        <color theme="1"/>
        <rFont val="Calibri"/>
        <family val="2"/>
        <scheme val="minor"/>
      </rPr>
      <t>Lead theme</t>
    </r>
    <r>
      <rPr>
        <sz val="12"/>
        <color theme="1"/>
        <rFont val="Calibri"/>
        <family val="2"/>
        <scheme val="minor"/>
      </rPr>
      <t xml:space="preserve"> sheet has the following segment applied:</t>
    </r>
  </si>
  <si>
    <r>
      <t>·</t>
    </r>
    <r>
      <rPr>
        <sz val="12"/>
        <color theme="1"/>
        <rFont val="Times New Roman"/>
        <family val="1"/>
      </rPr>
      <t xml:space="preserve">       </t>
    </r>
    <r>
      <rPr>
        <sz val="12"/>
        <color theme="1"/>
        <rFont val="Calibri"/>
        <family val="2"/>
        <scheme val="minor"/>
      </rPr>
      <t>Survey Data/Données du sondage - Theme (v124c) equals “y”</t>
    </r>
  </si>
  <si>
    <r>
      <t xml:space="preserve">The data in the </t>
    </r>
    <r>
      <rPr>
        <i/>
        <sz val="12"/>
        <color theme="1"/>
        <rFont val="Calibri"/>
        <family val="2"/>
        <scheme val="minor"/>
      </rPr>
      <t>Lead department</t>
    </r>
    <r>
      <rPr>
        <sz val="12"/>
        <color theme="1"/>
        <rFont val="Calibri"/>
        <family val="2"/>
        <scheme val="minor"/>
      </rPr>
      <t xml:space="preserve"> sheet has the following segment applied:</t>
    </r>
  </si>
  <si>
    <r>
      <t>·</t>
    </r>
    <r>
      <rPr>
        <sz val="12"/>
        <color theme="1"/>
        <rFont val="Times New Roman"/>
        <family val="1"/>
      </rPr>
      <t>      </t>
    </r>
    <r>
      <rPr>
        <sz val="12"/>
        <color theme="1"/>
        <rFont val="Calibri"/>
        <family val="2"/>
        <scheme val="minor"/>
      </rPr>
      <t>Survey Data/Données du sondage - Institution (v124c) equals “y”</t>
    </r>
  </si>
  <si>
    <r>
      <t xml:space="preserve">The data in the </t>
    </r>
    <r>
      <rPr>
        <i/>
        <sz val="12"/>
        <color theme="1"/>
        <rFont val="Calibri"/>
        <family val="2"/>
        <scheme val="minor"/>
      </rPr>
      <t>Task</t>
    </r>
    <r>
      <rPr>
        <sz val="12"/>
        <color theme="1"/>
        <rFont val="Calibri"/>
        <family val="2"/>
        <scheme val="minor"/>
      </rPr>
      <t xml:space="preserve"> sheet has the following segment applied:</t>
    </r>
  </si>
  <si>
    <r>
      <t>·</t>
    </r>
    <r>
      <rPr>
        <sz val="12"/>
        <color theme="1"/>
        <rFont val="Times New Roman"/>
        <family val="1"/>
      </rPr>
      <t xml:space="preserve">       </t>
    </r>
    <r>
      <rPr>
        <sz val="12"/>
        <color theme="1"/>
        <rFont val="Calibri"/>
        <family val="2"/>
        <scheme val="minor"/>
      </rPr>
      <t>Survey Data/Données du sondage - Task (v124c) equals “y”</t>
    </r>
  </si>
  <si>
    <r>
      <t xml:space="preserve">The data in the </t>
    </r>
    <r>
      <rPr>
        <i/>
        <sz val="12"/>
        <color theme="1"/>
        <rFont val="Calibri"/>
        <family val="2"/>
        <scheme val="minor"/>
      </rPr>
      <t>Top tasks for the GC</t>
    </r>
    <r>
      <rPr>
        <sz val="12"/>
        <color theme="1"/>
        <rFont val="Calibri"/>
        <family val="2"/>
        <scheme val="minor"/>
      </rPr>
      <t xml:space="preserve"> sheet has the following segments applied:</t>
    </r>
  </si>
  <si>
    <r>
      <t>·</t>
    </r>
    <r>
      <rPr>
        <sz val="12"/>
        <color theme="1"/>
        <rFont val="Times New Roman"/>
        <family val="1"/>
      </rPr>
      <t>     </t>
    </r>
    <r>
      <rPr>
        <sz val="12"/>
        <color theme="1"/>
        <rFont val="Calibri"/>
        <family val="2"/>
        <scheme val="minor"/>
      </rPr>
      <t> Survey Data/Données du sondage -</t>
    </r>
    <r>
      <rPr>
        <sz val="12"/>
        <color theme="1"/>
        <rFont val="Times New Roman"/>
        <family val="1"/>
      </rPr>
      <t xml:space="preserve"> </t>
    </r>
    <r>
      <rPr>
        <sz val="12"/>
        <color theme="1"/>
        <rFont val="Calibri"/>
        <family val="2"/>
        <scheme val="minor"/>
      </rPr>
      <t>GC (v124c) equals “y”</t>
    </r>
  </si>
  <si>
    <r>
      <t xml:space="preserve">The data in the </t>
    </r>
    <r>
      <rPr>
        <i/>
        <sz val="12"/>
        <color theme="1"/>
        <rFont val="Calibri"/>
        <family val="2"/>
        <scheme val="minor"/>
      </rPr>
      <t xml:space="preserve">Overall site </t>
    </r>
    <r>
      <rPr>
        <sz val="12"/>
        <color theme="1"/>
        <rFont val="Calibri"/>
        <family val="2"/>
        <scheme val="minor"/>
      </rPr>
      <t>table (on multiple sheets) has the following segment applied:</t>
    </r>
  </si>
  <si>
    <r>
      <t>·</t>
    </r>
    <r>
      <rPr>
        <sz val="12"/>
        <color theme="1"/>
        <rFont val="Times New Roman"/>
        <family val="1"/>
      </rPr>
      <t xml:space="preserve">       </t>
    </r>
    <r>
      <rPr>
        <sz val="12"/>
        <color theme="1"/>
        <rFont val="Calibri"/>
        <family val="2"/>
        <scheme val="minor"/>
      </rPr>
      <t>Survey Data/Données du sondage - Canada.ca (v124c) equals “y”</t>
    </r>
  </si>
  <si>
    <t>Start date</t>
  </si>
  <si>
    <t>End date</t>
  </si>
  <si>
    <t>Overall site</t>
  </si>
  <si>
    <t>Theme</t>
  </si>
  <si>
    <t>Department</t>
  </si>
  <si>
    <t>Responses</t>
  </si>
  <si>
    <t>Margin of Error1</t>
  </si>
  <si>
    <t>Task success1</t>
  </si>
  <si>
    <t>Margin of Error
(Task success)</t>
  </si>
  <si>
    <t>Ease1</t>
  </si>
  <si>
    <t>Margin of Error
(Ease)</t>
  </si>
  <si>
    <t>Satisfaction1</t>
  </si>
  <si>
    <t>Margin of Error
(Satisfaction)</t>
  </si>
  <si>
    <t>Margin of Error*</t>
  </si>
  <si>
    <t>GC</t>
  </si>
  <si>
    <t>N/A</t>
  </si>
  <si>
    <t>Canada.ca</t>
  </si>
  <si>
    <t>Rank</t>
  </si>
  <si>
    <t>Reason of visit</t>
  </si>
  <si>
    <t>Task</t>
  </si>
  <si>
    <t>Tasks to focus on to improve GC score</t>
  </si>
  <si>
    <t>Total Number of Responses</t>
  </si>
  <si>
    <t>Task completion</t>
  </si>
  <si>
    <r>
      <t xml:space="preserve">Percentage of </t>
    </r>
    <r>
      <rPr>
        <b/>
        <sz val="14"/>
        <color theme="1" tint="4.9989318521683403E-2"/>
        <rFont val="Calibri Light"/>
        <family val="2"/>
        <scheme val="major"/>
      </rPr>
      <t>positive</t>
    </r>
    <r>
      <rPr>
        <sz val="14"/>
        <color theme="1" tint="4.9989318521683403E-2"/>
        <rFont val="Calibri Light"/>
        <family val="2"/>
        <scheme val="major"/>
      </rPr>
      <t xml:space="preserve"> responses</t>
    </r>
  </si>
  <si>
    <r>
      <t xml:space="preserve">Percentage of </t>
    </r>
    <r>
      <rPr>
        <b/>
        <sz val="14"/>
        <color theme="1" tint="4.9989318521683403E-2"/>
        <rFont val="Calibri Light"/>
        <family val="2"/>
        <scheme val="major"/>
      </rPr>
      <t>adverse</t>
    </r>
    <r>
      <rPr>
        <sz val="14"/>
        <color theme="1" tint="4.9989318521683403E-2"/>
        <rFont val="Calibri Light"/>
        <family val="2"/>
        <scheme val="major"/>
      </rPr>
      <t xml:space="preserve"> responses</t>
    </r>
  </si>
  <si>
    <t>Dept-Margin</t>
  </si>
  <si>
    <t>(Multiple Items)</t>
  </si>
  <si>
    <t xml:space="preserve">Task </t>
  </si>
  <si>
    <t>Row Labels</t>
  </si>
  <si>
    <t>Sum of Effectiveness - Detracting</t>
  </si>
  <si>
    <t>Sum of Ease - Detracting</t>
  </si>
  <si>
    <t>Sum of Satisfaction - Detracting</t>
  </si>
  <si>
    <t>Margin of Error 
(Task success)</t>
  </si>
  <si>
    <t>Margin of Error (Ease)</t>
  </si>
  <si>
    <t>Immigration</t>
  </si>
  <si>
    <t>Taxes</t>
  </si>
  <si>
    <t>Other reason of visit</t>
  </si>
  <si>
    <t>Benefits</t>
  </si>
  <si>
    <t>Jobs</t>
  </si>
  <si>
    <t>Travel</t>
  </si>
  <si>
    <t>COVID-19</t>
  </si>
  <si>
    <t>Health</t>
  </si>
  <si>
    <t>PublicService</t>
  </si>
  <si>
    <t>Environment</t>
  </si>
  <si>
    <t>Money</t>
  </si>
  <si>
    <t>Business</t>
  </si>
  <si>
    <t>Security</t>
  </si>
  <si>
    <t>AboutGov</t>
  </si>
  <si>
    <t>Culture</t>
  </si>
  <si>
    <t>World</t>
  </si>
  <si>
    <t>Science</t>
  </si>
  <si>
    <t>Transport</t>
  </si>
  <si>
    <t>Policing</t>
  </si>
  <si>
    <t>Start Date</t>
  </si>
  <si>
    <t>End Date</t>
  </si>
  <si>
    <t>Tasks to focus on to improve theme score</t>
  </si>
  <si>
    <r>
      <t xml:space="preserve">Step 1: </t>
    </r>
    <r>
      <rPr>
        <sz val="14"/>
        <color theme="1"/>
        <rFont val="Calibri Light"/>
        <family val="2"/>
        <scheme val="major"/>
      </rPr>
      <t>Select theme</t>
    </r>
  </si>
  <si>
    <r>
      <t xml:space="preserve">Step 2: </t>
    </r>
    <r>
      <rPr>
        <sz val="14"/>
        <color theme="1"/>
        <rFont val="Calibri Light"/>
        <family val="2"/>
        <scheme val="major"/>
      </rPr>
      <t>Sort a column</t>
    </r>
  </si>
  <si>
    <t>Theme selected</t>
  </si>
  <si>
    <t>Theme-Margin</t>
  </si>
  <si>
    <t xml:space="preserve">Rank </t>
  </si>
  <si>
    <t>IRCC</t>
  </si>
  <si>
    <t>CRA</t>
  </si>
  <si>
    <t>ESDC</t>
  </si>
  <si>
    <t>StatCan</t>
  </si>
  <si>
    <t>GAC</t>
  </si>
  <si>
    <t>PSPC</t>
  </si>
  <si>
    <t>PSC</t>
  </si>
  <si>
    <t>HC</t>
  </si>
  <si>
    <t>CBSA</t>
  </si>
  <si>
    <t>DND</t>
  </si>
  <si>
    <t>TBS</t>
  </si>
  <si>
    <t>ECCC</t>
  </si>
  <si>
    <t>FCAC</t>
  </si>
  <si>
    <t>LAC</t>
  </si>
  <si>
    <t>ISC</t>
  </si>
  <si>
    <t>NRCan</t>
  </si>
  <si>
    <t>PCH</t>
  </si>
  <si>
    <t>PHAC</t>
  </si>
  <si>
    <t>CFIA</t>
  </si>
  <si>
    <t>CSA</t>
  </si>
  <si>
    <t>NRC</t>
  </si>
  <si>
    <t>ISED</t>
  </si>
  <si>
    <t>PC</t>
  </si>
  <si>
    <t>TC</t>
  </si>
  <si>
    <t>CIRNAC</t>
  </si>
  <si>
    <t>CSC</t>
  </si>
  <si>
    <t>CIHR</t>
  </si>
  <si>
    <t>FIN</t>
  </si>
  <si>
    <t>INFC</t>
  </si>
  <si>
    <t>DFO</t>
  </si>
  <si>
    <t>JUS</t>
  </si>
  <si>
    <t>PS</t>
  </si>
  <si>
    <t>CSEC</t>
  </si>
  <si>
    <t>PCO</t>
  </si>
  <si>
    <t>CIPO</t>
  </si>
  <si>
    <t>AAFC</t>
  </si>
  <si>
    <t>VAC</t>
  </si>
  <si>
    <t>PBC</t>
  </si>
  <si>
    <t>CSPS</t>
  </si>
  <si>
    <t>RCMP</t>
  </si>
  <si>
    <t>FINTRAC</t>
  </si>
  <si>
    <t>CATSA</t>
  </si>
  <si>
    <t>CRTC</t>
  </si>
  <si>
    <t>OSB</t>
  </si>
  <si>
    <t>CCG</t>
  </si>
  <si>
    <t>PrairiesCan</t>
  </si>
  <si>
    <t>CGC</t>
  </si>
  <si>
    <t>PacifiCan</t>
  </si>
  <si>
    <t>ATSSC</t>
  </si>
  <si>
    <t>Tasks to focus on to improve department score</t>
  </si>
  <si>
    <r>
      <rPr>
        <b/>
        <sz val="14"/>
        <color theme="1"/>
        <rFont val="Calibri Light"/>
        <family val="2"/>
        <scheme val="major"/>
      </rPr>
      <t xml:space="preserve">Step 1: </t>
    </r>
    <r>
      <rPr>
        <sz val="14"/>
        <color theme="1"/>
        <rFont val="Calibri Light"/>
        <family val="2"/>
        <scheme val="major"/>
      </rPr>
      <t>Select department</t>
    </r>
  </si>
  <si>
    <r>
      <rPr>
        <b/>
        <sz val="14"/>
        <color theme="1"/>
        <rFont val="Calibri Light"/>
        <family val="2"/>
        <scheme val="major"/>
      </rPr>
      <t xml:space="preserve">Step 2: </t>
    </r>
    <r>
      <rPr>
        <sz val="14"/>
        <color theme="1"/>
        <rFont val="Calibri Light"/>
        <family val="2"/>
        <scheme val="major"/>
      </rPr>
      <t>Sort a column</t>
    </r>
  </si>
  <si>
    <t xml:space="preserve">Department selected </t>
  </si>
  <si>
    <r>
      <rPr>
        <sz val="14"/>
        <color theme="1" tint="4.9989318521683403E-2"/>
        <rFont val="Calibri Light"/>
        <family val="2"/>
        <scheme val="major"/>
      </rPr>
      <t>Percentage of</t>
    </r>
    <r>
      <rPr>
        <b/>
        <sz val="14"/>
        <color theme="1" tint="4.9989318521683403E-2"/>
        <rFont val="Calibri Light"/>
        <family val="2"/>
        <scheme val="major"/>
      </rPr>
      <t xml:space="preserve"> positive </t>
    </r>
    <r>
      <rPr>
        <sz val="14"/>
        <color theme="1" tint="4.9989318521683403E-2"/>
        <rFont val="Calibri Light"/>
        <family val="2"/>
        <scheme val="major"/>
      </rPr>
      <t>responses</t>
    </r>
  </si>
  <si>
    <t>Dept.</t>
  </si>
  <si>
    <t>Where to go from here?</t>
  </si>
  <si>
    <t>ROV-2</t>
  </si>
  <si>
    <t>ROV</t>
  </si>
  <si>
    <t>TaskCompletion_%</t>
  </si>
  <si>
    <t>Ease_%</t>
  </si>
  <si>
    <t>Satisfaction_%</t>
  </si>
  <si>
    <t>AAFC:Business:Agricultural Clean Technology Program</t>
  </si>
  <si>
    <t>AAFC:Business:Agriculture and water</t>
  </si>
  <si>
    <t>AAFC:Business:AgriInvest</t>
  </si>
  <si>
    <t>AAFC:Business:Apply for the Farm Debt Mediation Service</t>
  </si>
  <si>
    <t>AAFC:Business:Canadian Agricultural Loans Act program</t>
  </si>
  <si>
    <t>AAFC:Business:Find information about programs and services</t>
  </si>
  <si>
    <t>AAFC:Business:Food processing industry</t>
  </si>
  <si>
    <t>AAFC:Business:Jobs at Agriculture and Agri-Food Canada</t>
  </si>
  <si>
    <t>AAFC:Business:Other - Reason for my visit is not in this list</t>
  </si>
  <si>
    <t>AAFC:Business:Pest Management</t>
  </si>
  <si>
    <t>AAFC:Business:Sector overviews, data, and reports</t>
  </si>
  <si>
    <t>AAFC:N/A:Other - Reason for my visit is not in this list</t>
  </si>
  <si>
    <t>ATSSC:PublicService:Learn what the Administrative Tribunals Support Service of Canada (ATSSC) does</t>
  </si>
  <si>
    <t>CATSA:Travel:Find out what you can bring on a plane</t>
  </si>
  <si>
    <t>CATSA:Travel:Other - Reason for my visit is not in this list</t>
  </si>
  <si>
    <t>CBSA:Business:Consult advance tariff classification rulings</t>
  </si>
  <si>
    <t>CBSA:Business:Contact the Canada Border Services Agency (CBSA)</t>
  </si>
  <si>
    <t>CBSA:Business:Find a licensed customs broker</t>
  </si>
  <si>
    <t>CBSA:Business:Get tariff classifications for goods you want to import into Canada</t>
  </si>
  <si>
    <t>CBSA:Business:Manage and report goods imported into Canada</t>
  </si>
  <si>
    <t>CBSA:Business:Other - Reason for my visit is not in this list</t>
  </si>
  <si>
    <t>CBSA:Business:Review customs tariffs for importing goods to Canada</t>
  </si>
  <si>
    <t>CBSA:COVID-19:COVID-19 requirements for travellers</t>
  </si>
  <si>
    <t>CBSA:COVID-19:Other - Reason for my visit is not in this list</t>
  </si>
  <si>
    <t>CBSA:Jobs:Jobs with the Canada Border Services Agency</t>
  </si>
  <si>
    <t>CBSA:Travel:Apply for NEXUS</t>
  </si>
  <si>
    <t>CBSA:Travel:ArriveCAN - Make a customs and immigration declaration before flying into Canada</t>
  </si>
  <si>
    <t>CBSA:Travel:ArriveCAN – Assistance or contact</t>
  </si>
  <si>
    <t>CBSA:Travel:ArriveCAN – Report your travel information before you enter Canada</t>
  </si>
  <si>
    <t>CBSA:Travel:ArriveCAN (Web and mobile application)</t>
  </si>
  <si>
    <t>CBSA:Travel:Check documents required to enter Canada</t>
  </si>
  <si>
    <t>CBSA:Travel:Check the Canada-United States border wait times – from Canada</t>
  </si>
  <si>
    <t>CBSA:Travel:Check the United States-Canada border wait times – from the United States</t>
  </si>
  <si>
    <t>CBSA:Travel:Contact the Canada Border Services Agency (CBSA)</t>
  </si>
  <si>
    <t>CBSA:Travel:Customs - Bring goods into Canada for personal use (restrictions, duties and taxes)</t>
  </si>
  <si>
    <t>CBSA:Travel:Find out about identification requirements for crossing the Canadian border</t>
  </si>
  <si>
    <t>CBSA:Travel:Find out if you can enter Canada</t>
  </si>
  <si>
    <t>CBSA:Travel:Get information on shipped personal goods (mail or courier)</t>
  </si>
  <si>
    <t>CBSA:Travel:Get technical support</t>
  </si>
  <si>
    <t>CBSA:Travel:Identify what you can bring to Canada</t>
  </si>
  <si>
    <t>CBSA:Travel:Import a personal vehicle into Canada</t>
  </si>
  <si>
    <t>CBSA:Travel:Other - Reason for my visit is not in this list</t>
  </si>
  <si>
    <t>CBSA:Travel:Request an appeal or review</t>
  </si>
  <si>
    <t>CBSA:Travel:Submit a comment or complaint</t>
  </si>
  <si>
    <t>CBSA:Travel:Transit through Canada</t>
  </si>
  <si>
    <t>CCG:Jobs:Apply to become a Canadian Coast Guard Officers through the CCG College</t>
  </si>
  <si>
    <t>CCG:Jobs:Find jobs and career information for the Canadian Coast Guard</t>
  </si>
  <si>
    <t>CCG:N/A:Other - Reason for my visit is not in this list</t>
  </si>
  <si>
    <t>CFIA:Business:Find out if you need a phytosanitary certificate for exporting plants</t>
  </si>
  <si>
    <t>CFIA:Health:Considerations when buying or selling food, plants, or animal products online</t>
  </si>
  <si>
    <t>CFIA:Health:Find out if you need a licence for your food business</t>
  </si>
  <si>
    <t>CFIA:Health:Food safety investigation and recall process</t>
  </si>
  <si>
    <t>CFIA:Health:How to prepare for an inspection</t>
  </si>
  <si>
    <t>CFIA:Health:Labelling a food product</t>
  </si>
  <si>
    <t>CFIA:Health:Other - Reason for my visit is not in this list</t>
  </si>
  <si>
    <t>CFIA:Health:Regulatory requirements as a regulated party</t>
  </si>
  <si>
    <t>CFIA:N/A:Other - Reason for my visit is not in this list</t>
  </si>
  <si>
    <t>CFIA:Travel:Importing and travelling with pets</t>
  </si>
  <si>
    <t>CFIA:Travel:Other - Reason for my visit is not in this list</t>
  </si>
  <si>
    <t>CGC:N/A:Contact the Canadian Grain Commission</t>
  </si>
  <si>
    <t>CGC:N/A:Online reporting service for primary and process elevator weekly reports</t>
  </si>
  <si>
    <t>CGC:N/A:Other - Reason for my visit is not in this list</t>
  </si>
  <si>
    <t>CGC:Science:Methods and tests</t>
  </si>
  <si>
    <t>CGC:Science:Other - Reason for my visit is not in this list</t>
  </si>
  <si>
    <t>CIHR:Health:Acces ResearNet</t>
  </si>
  <si>
    <t>CIHR:Health:Access the Canadian Common CV (CCV)</t>
  </si>
  <si>
    <t>CIHR:Health:Apply for funding</t>
  </si>
  <si>
    <t>CIHR:Health:Cancer Research</t>
  </si>
  <si>
    <t>CIHR:Health:Contact CIHR</t>
  </si>
  <si>
    <t>CIHR:Health:Find job opportunities at CIHR</t>
  </si>
  <si>
    <t>CIHR:Health:Find out about an initiative</t>
  </si>
  <si>
    <t>CIHR:Health:Find out about collaboration at Canadian Institutes of Health Research (CIHR)</t>
  </si>
  <si>
    <t>CIHR:Health:Find out about COVID-19 related information / research opportunities</t>
  </si>
  <si>
    <t>CIHR:Health:Find out about Funding Decisions</t>
  </si>
  <si>
    <t>CIHR:Health:Find out about Peer review</t>
  </si>
  <si>
    <t>CIHR:Health:Find out about the impact of health research</t>
  </si>
  <si>
    <t>CIHR:Health:Gender and Health</t>
  </si>
  <si>
    <t>CIHR:Health:Genetics</t>
  </si>
  <si>
    <t>CIHR:Health:Get an Overview of the funding process</t>
  </si>
  <si>
    <t>CIHR:Health:Get analytics</t>
  </si>
  <si>
    <t>CIHR:Health:Get the latest information about funding</t>
  </si>
  <si>
    <t>CIHR:Health:Health Services and Policy Research</t>
  </si>
  <si>
    <t>CIHR:Health:Human Development, Child and Youth Health</t>
  </si>
  <si>
    <t>CIHR:Health:Learn about the application process</t>
  </si>
  <si>
    <t>CIHR:Health:Learn about the different funding programs</t>
  </si>
  <si>
    <t>CIHR:Health:Learn how to integrate Sex and gender into research</t>
  </si>
  <si>
    <t>CIHR:Health:Learn more about the College of reviewers</t>
  </si>
  <si>
    <t>CIHR:Health:Nutrition, Metabolism and Diabetes</t>
  </si>
  <si>
    <t>CIHR:Health:Other - Reason for my visit is not in this list</t>
  </si>
  <si>
    <t>CIPO:Business:Apply for a copyright</t>
  </si>
  <si>
    <t>CIPO:Business:Apply for a patent</t>
  </si>
  <si>
    <t>CIPO:Business:Apply for a trademark</t>
  </si>
  <si>
    <t>CIPO:Business:Find a patent</t>
  </si>
  <si>
    <t>CIPO:Business:Find a trademark</t>
  </si>
  <si>
    <t>CIPO:Business:Other - Reason for my visit is not in this list</t>
  </si>
  <si>
    <t>CIRNAC:Indigenous:About National Indigenous History Month</t>
  </si>
  <si>
    <t>CIRNAC:Indigenous:About National Indigenous Peoples Day and why it was created</t>
  </si>
  <si>
    <t>CIRNAC:Indigenous:Find out about Indian residential schools (compensation, health supports)</t>
  </si>
  <si>
    <t>CIRNAC:Indigenous:Government of Canada's response to the recommendations made by the National Inquiry into Missing and Murdered Indigenous Women and Girls</t>
  </si>
  <si>
    <t>CIRNAC:Indigenous:Government of Canada's response to the Truth and Reconciliation Commission's Calls to Action</t>
  </si>
  <si>
    <t>CIRNAC:Indigenous:Historic and modern treaties and agreements</t>
  </si>
  <si>
    <t>CIRNAC:Indigenous:How the Government of Canada is working to advance reconciliation and renew the relationship with Indigenous Peoples</t>
  </si>
  <si>
    <t>CIRNAC:Indigenous:Information about First Nations in Canada</t>
  </si>
  <si>
    <t>CIRNAC:Indigenous:Other - Reason for my visit is not in this list</t>
  </si>
  <si>
    <t>CIRNAC:N/A:Other - Reason for my visit is not in this list</t>
  </si>
  <si>
    <t>CRA:Benefits:Canada Dental Benefit</t>
  </si>
  <si>
    <t>CRA:Benefits:Other - Reason for my visit is not in this list</t>
  </si>
  <si>
    <t>CRA:Money:Other - Reason for my visit is not in this list</t>
  </si>
  <si>
    <t>CRA:Taxes:Access My Account</t>
  </si>
  <si>
    <t>CRA:Taxes:Access My Business Account</t>
  </si>
  <si>
    <t>CRA:Taxes:Apply for the Canada Child Benefit (CCB)</t>
  </si>
  <si>
    <t>CRA:Taxes:Apply for the disability tax credit</t>
  </si>
  <si>
    <t>CRA:Taxes:Calculate payroll deductions</t>
  </si>
  <si>
    <t>CRA:Taxes:Change my address with the Canada Revenue Agency</t>
  </si>
  <si>
    <t>CRA:Taxes:Check online mail</t>
  </si>
  <si>
    <t>CRA:Taxes:Check the balance owing on a corporate income tax account</t>
  </si>
  <si>
    <t>CRA:Taxes:File a GST/HST return</t>
  </si>
  <si>
    <t>CRA:Taxes:File an employer information return, such as a T4 Summary</t>
  </si>
  <si>
    <t>CRA:Taxes:Find a Canada Revenue Agency telephone number</t>
  </si>
  <si>
    <t>CRA:Taxes:Find my Registered Retirement Savings Plan (RRSP) contribution limit</t>
  </si>
  <si>
    <t>CRA:Taxes:Find my Tax-free savings Account (TFSA) contribution limit</t>
  </si>
  <si>
    <t>CRA:Taxes:Find out how much my benefit payment will be</t>
  </si>
  <si>
    <t>CRA:Taxes:Find out when I can expect my tax refund</t>
  </si>
  <si>
    <t>CRA:Taxes:Find out which tax deductions, credits, or expenses I can claim</t>
  </si>
  <si>
    <t>CRA:Taxes:Find tax software</t>
  </si>
  <si>
    <t>CRA:Taxes:Find the income tax rates</t>
  </si>
  <si>
    <t>CRA:Taxes:Find the next benefit payment date</t>
  </si>
  <si>
    <t>CRA:Taxes:Get a copy of a notice of assessment or reassessment</t>
  </si>
  <si>
    <t>CRA:Taxes:Get a GST/HST access code</t>
  </si>
  <si>
    <t>CRA:Taxes:Get an income tax form and guide</t>
  </si>
  <si>
    <t>CRA:Taxes:Get the TD1 Personal Tax Credits Return form</t>
  </si>
  <si>
    <t>CRA:Taxes:Look up a charitable organization</t>
  </si>
  <si>
    <t>CRA:Taxes:Make a payment to the Canada Revenue Agency</t>
  </si>
  <si>
    <t>CRA:Taxes:Open a GST/HST account</t>
  </si>
  <si>
    <t>CRA:Taxes:Open a My Account</t>
  </si>
  <si>
    <t>CRA:Taxes:Open a My Business Account</t>
  </si>
  <si>
    <t>CRA:Taxes:Other - Reason for my visit is not in this list</t>
  </si>
  <si>
    <t>CRA:Taxes:Report suspected fraud</t>
  </si>
  <si>
    <t>CRA:Taxes:See my T4 information</t>
  </si>
  <si>
    <t>CRA:Taxes:Sign up for direct deposit or update your banking information</t>
  </si>
  <si>
    <t>CRTC:Business:Find a decision, notice, order, policy on radio, television or telecommunications</t>
  </si>
  <si>
    <t>CRTC:Culture:Find a decision, notice, order or policy about radio, television or telecommunications</t>
  </si>
  <si>
    <t>CSA:Science:Build your own projector to watch solar eclipses safely</t>
  </si>
  <si>
    <t>CSA:Science:Consult the news in the space sector</t>
  </si>
  <si>
    <t>CSA:Science:Contact the Canadian Space Agency</t>
  </si>
  <si>
    <t>CSA:Science:Discover the programs and opportunities in the space program</t>
  </si>
  <si>
    <t>CSA:Science:Find information about Canadian astronauts</t>
  </si>
  <si>
    <t>CSA:Science:Find the Space Station from your backyard</t>
  </si>
  <si>
    <t>CSA:Science:Get more information on auroras and the AuroraMAX observatory</t>
  </si>
  <si>
    <t>CSA:Science:Jobs at the Canada Space Agency</t>
  </si>
  <si>
    <t>CSA:Science:Other - Reason for my visit is not in this list</t>
  </si>
  <si>
    <t>CSA:Science:Read biographies of Canadian astronauts</t>
  </si>
  <si>
    <t>CSA:Science:Searching in resources and activities for students</t>
  </si>
  <si>
    <t>CSA:Science:Solar eclipses times and appreciation guide</t>
  </si>
  <si>
    <t>CSC:N/A:Contact an institution</t>
  </si>
  <si>
    <t>CSC:N/A:How to call an inmate</t>
  </si>
  <si>
    <t>CSC:N/A:How to visit an inmate</t>
  </si>
  <si>
    <t>CSC:N/A:How to write to an inmate</t>
  </si>
  <si>
    <t>CSC:N/A:Other - Reason for my visit is not in this list</t>
  </si>
  <si>
    <t>CSC:N/A:Private family visits</t>
  </si>
  <si>
    <t>CSC:N/A:See if Correctional Service Canada (CSC) is currently hiring</t>
  </si>
  <si>
    <t>CSC:N/A:What can I bring into an institution during my visit</t>
  </si>
  <si>
    <t>CSC:N/A:What types of jobs are available at Correctional Service Canada (CSC)</t>
  </si>
  <si>
    <t>CSEC:Jobs:Find opportunities with CSE and apply for a job</t>
  </si>
  <si>
    <t>CSEC:Security:Become a champion</t>
  </si>
  <si>
    <t>CSEC:Security:Find out about phishing and how to stay safe</t>
  </si>
  <si>
    <t>CSEC:Security:Find out about the Cyber Security Awareness Month</t>
  </si>
  <si>
    <t>CSEC:Security:Other - Reason for my visit is not in this list</t>
  </si>
  <si>
    <t>CSEC:Security:Secure your accounts, connections and devices (phone, Wi-Fi, router, etc.)</t>
  </si>
  <si>
    <t>CSEC:Security:Secure your device (phone, router etc)</t>
  </si>
  <si>
    <t>CSEC:Security:Take the cyber assessment</t>
  </si>
  <si>
    <t>CSPS:N/A:Other - Reason for my visit is not in this list</t>
  </si>
  <si>
    <t>CSPS:PublicService:Contact the School</t>
  </si>
  <si>
    <t>CSPS:PublicService:Find a course</t>
  </si>
  <si>
    <t>CSPS:PublicService:Find a job aid</t>
  </si>
  <si>
    <t>CSPS:PublicService:Find a learning path</t>
  </si>
  <si>
    <t>CSPS:PublicService:Find a program or series</t>
  </si>
  <si>
    <t>CSPS:PublicService:Find language training tools</t>
  </si>
  <si>
    <t>CSPS:PublicService:Log in to GCcampus</t>
  </si>
  <si>
    <t>DFO:Environment:Apply for a tidal waters fishing licence (British Columbia)</t>
  </si>
  <si>
    <t>DFO:Environment:Apply for or manage your commercial fishing licence</t>
  </si>
  <si>
    <t>DFO:Environment:Check if your project near water needs review</t>
  </si>
  <si>
    <t>DFO:Environment:Check which fisheries are open and closed</t>
  </si>
  <si>
    <t>DFO:Environment:Conservation (habitat, restoration, recovery, invasive species, protected areas)</t>
  </si>
  <si>
    <t>DFO:Environment:Contact Fisheries and Oceans Canada</t>
  </si>
  <si>
    <t>DFO:Environment:Find areas that are closed for shellfish harvesting due to public health reasons</t>
  </si>
  <si>
    <t>DFO:Environment:Find information on fishing for salmon and trout in Newfoundland and Labrador rivers</t>
  </si>
  <si>
    <t>DFO:Environment:Find out if you need a fishing licence</t>
  </si>
  <si>
    <t>DFO:Environment:Find provincial and territorial regulations for recreational (sport) fishing</t>
  </si>
  <si>
    <t>DFO:Environment:Get fishing regulations through the BC Tidal Waters Sport Fishing Guide</t>
  </si>
  <si>
    <t>DFO:Environment:Other - Reason for my visit is not in this list</t>
  </si>
  <si>
    <t>DFO:Environment:Request a review of your project near water</t>
  </si>
  <si>
    <t>DFO:Environment:Science (data, advice, research)</t>
  </si>
  <si>
    <t>DFO:Jobs:Find jobs and career information for Fisheries and Oceans Canada</t>
  </si>
  <si>
    <t>DFO:Jobs:Other - Reason for my visit is not in this list</t>
  </si>
  <si>
    <t>DFO:N/A:Other - Reason for my visit is not in this list</t>
  </si>
  <si>
    <t>DFO:Transport:Find information and updates on tides, currents and water levels in Canadian waters</t>
  </si>
  <si>
    <t>DFO:Transport:Find the required nautical charts for safe vessel navigation in Canadian waters</t>
  </si>
  <si>
    <t>DFO:Transport:Other - Reason for my visit is not in this list</t>
  </si>
  <si>
    <t>DND:Jobs:Jobs in the military (Canadian Armed Forces)</t>
  </si>
  <si>
    <t>DND:Jobs:Other - Reason for my visit is not in this list</t>
  </si>
  <si>
    <t>DND:Security:Cadet camps, dress, drills and training</t>
  </si>
  <si>
    <t>DND:Security:Cadet365 account</t>
  </si>
  <si>
    <t>DND:Security:Cadets and Junior Canadian Rangers</t>
  </si>
  <si>
    <t>DND:Security:Canada's defence policy (Strong, Secure, Engaged)</t>
  </si>
  <si>
    <t>DND:Security:CANFORGENS or another FORGENS</t>
  </si>
  <si>
    <t>DND:Security:Chief of Defence Staff messages</t>
  </si>
  <si>
    <t>DND:Security:Civilian jobs with National Defence</t>
  </si>
  <si>
    <t>DND:Security:Conduct and culture change in the Canadian Armed Forces</t>
  </si>
  <si>
    <t>DND:Security:Contact the Department of National Defence and the Canadian Armed Forces</t>
  </si>
  <si>
    <t>DND:Security:Current military operations and deployments</t>
  </si>
  <si>
    <t>DND:Security:Defence administrative orders and directives (DAOD)</t>
  </si>
  <si>
    <t>DND:Security:Dress regulations and drill manuals</t>
  </si>
  <si>
    <t>DND:Security:Find information on a specific unit, squadron or ship</t>
  </si>
  <si>
    <t>DND:Security:Find information on specific weapons, vehicles, ships, and aircraft</t>
  </si>
  <si>
    <t>DND:Security:Get a specific report about misconduct or discrimintation (Arbour Report)</t>
  </si>
  <si>
    <t>DND:Security:Innovation for Defence Excellence and Security (IDEaS)</t>
  </si>
  <si>
    <t>DND:Security:Jobs in the military (Canadian Armed Forces)</t>
  </si>
  <si>
    <t>DND:Security:Junior Canadian Ranger</t>
  </si>
  <si>
    <t>DND:Security:Latest stories or articles about the Canadian military</t>
  </si>
  <si>
    <t>DND:Security:Medals, orders, awards and decorations</t>
  </si>
  <si>
    <t>DND:Security:Medical and dental benefits</t>
  </si>
  <si>
    <t>DND:Security:Military equipment purchases and upgrades</t>
  </si>
  <si>
    <t>DND:Security:Military service records</t>
  </si>
  <si>
    <t>DND:Security:Missions, operations, and deployments</t>
  </si>
  <si>
    <t>DND:Security:News releases from the Department of National Defence</t>
  </si>
  <si>
    <t>DND:Security:Other - Reason for my visit is not in this list</t>
  </si>
  <si>
    <t>DND:Security:Past military operations and deployments</t>
  </si>
  <si>
    <t>DND:Security:Pay rates for military members</t>
  </si>
  <si>
    <t>DND:Security:Pension for military members</t>
  </si>
  <si>
    <t>DND:Security:Personal interest, including family history</t>
  </si>
  <si>
    <t>DND:Security:Queen's regulations and orders (QR&amp;O)</t>
  </si>
  <si>
    <t>DND:Security:Ranks in the military</t>
  </si>
  <si>
    <t>DND:Security:Remberance Day or Veterans Day</t>
  </si>
  <si>
    <t>DND:Security:Reserves (part-time army, navy, air force)</t>
  </si>
  <si>
    <t>DND:Security:School project or assignment</t>
  </si>
  <si>
    <t>DND:Security:Snowbirds and Skyhawks</t>
  </si>
  <si>
    <t>DND:Security:Steps and requirements to join the Canadian Armed Forces</t>
  </si>
  <si>
    <t>DND:Security:Veteran Service Card</t>
  </si>
  <si>
    <t>DND:Security:Write the troops</t>
  </si>
  <si>
    <t>ECCC:Environment:Check past weather conditions</t>
  </si>
  <si>
    <t>ECCC:Environment:Consult Canada's plan to fight climate change</t>
  </si>
  <si>
    <t>ECCC:Environment:Consult the reporting and inventory of greenhouse gas emissions</t>
  </si>
  <si>
    <t>ECCC:Environment:Find acts and regulations administered by the department (ECCC)</t>
  </si>
  <si>
    <t>ECCC:Environment:Find funding for environmental projects</t>
  </si>
  <si>
    <t>ECCC:Environment:Find how Canada is predicting and adapting to climate change</t>
  </si>
  <si>
    <t>ECCC:Environment:Find out about assessing and managing substances in the environment</t>
  </si>
  <si>
    <t>ECCC:Environment:Find out about Canada's action on climate change</t>
  </si>
  <si>
    <t>ECCC:Environment:Find out about Canada's climate plan</t>
  </si>
  <si>
    <t>ECCC:Environment:Find out about Canada's conservation programs and strategies to protect migratory birds</t>
  </si>
  <si>
    <t>ECCC:Environment:Find out about Canada's international action on climate change</t>
  </si>
  <si>
    <t>ECCC:Environment:Find out about Canadian national wildlife areas</t>
  </si>
  <si>
    <t>ECCC:Environment:Find out about the causes and effects of climate change</t>
  </si>
  <si>
    <t>ECCC:Environment:Find out about the major pollutants and toxic substances affecting the environment</t>
  </si>
  <si>
    <t>ECCC:Environment:Find out about the regulations to follow when hunting migratory birds in Canada</t>
  </si>
  <si>
    <t>ECCC:Environment:Find out about what is Canada doing to protect species at risk</t>
  </si>
  <si>
    <t>ECCC:Environment:Find out how Canada is managing pollution</t>
  </si>
  <si>
    <t>ECCC:Environment:Find out how Canada manages movement and disposal of hazardous waste and recyclables, toxic releases, food loss waste</t>
  </si>
  <si>
    <t>ECCC:Environment:Find out what Canada is doing about climate change</t>
  </si>
  <si>
    <t>ECCC:Environment:Find out what is Canada doing to conserve our lands, waters and wildlife</t>
  </si>
  <si>
    <t>ECCC:Environment:Find substances listed under the Canadian Environmental Protection Act (CEPA) registry</t>
  </si>
  <si>
    <t>ECCC:Environment:Get a permit to hunt migratory game birds</t>
  </si>
  <si>
    <t>ECCC:Environment:Get and understand Air Quality Health Index ratings for my location</t>
  </si>
  <si>
    <t>ECCC:Environment:Get and understand the latest environmental indicators (air, water, wildlife and habitat, climate, socio-economic)</t>
  </si>
  <si>
    <t>ECCC:Environment:Get current and forecasted ice conditions</t>
  </si>
  <si>
    <t>ECCC:Environment:Get current and forecasted weather for your location</t>
  </si>
  <si>
    <t>ECCC:Environment:Get marine conditions (tides and ocean water levels)</t>
  </si>
  <si>
    <t>ECCC:Environment:How to prepare for seasonal severe weather conditions</t>
  </si>
  <si>
    <t>ECCC:Environment:Learn about air pollution issues, sources, monitoring and impacts on the economy</t>
  </si>
  <si>
    <t>ECCC:Environment:Learn about Canada's actions on plastic waste and pollution</t>
  </si>
  <si>
    <t>ECCC:Environment:Learn about climate change</t>
  </si>
  <si>
    <t>ECCC:Environment:Learn about ECCC's departmental plans and priorities</t>
  </si>
  <si>
    <t>ECCC:Environment:Learn about environmental protection and the Canadian Environmental Protection Act (CEPA)</t>
  </si>
  <si>
    <t>ECCC:Environment:Learn about managing and reducing waste</t>
  </si>
  <si>
    <t>ECCC:Environment:Learn about Pan-Canadian Framework - plan for reducing emissions, economy growth, building resilience</t>
  </si>
  <si>
    <t>ECCC:Environment:Learn about wastewater regulations and reporting</t>
  </si>
  <si>
    <t>ECCC:Environment:Learn how the federal government enforces laws that protect air, water, land and wildlife</t>
  </si>
  <si>
    <t>ECCC:Environment:Learn more on protecting our nature - Nature legacy</t>
  </si>
  <si>
    <t>ECCC:Environment:Look up a species at risk in Canada</t>
  </si>
  <si>
    <t>ECCC:Environment:Managing pollution sources</t>
  </si>
  <si>
    <t>ECCC:Environment:Other - Reason for my visit is not in this list</t>
  </si>
  <si>
    <t>ECCC:Environment:Protecting and cleaning up Canadian waters</t>
  </si>
  <si>
    <t>ECCC:Environment:Understand how pricing pollution works in Canada</t>
  </si>
  <si>
    <t>ECCC:Environment:Understand your weather forecast</t>
  </si>
  <si>
    <t>ECCC:Environment:Water level and flood monitoring in Canada (inland)</t>
  </si>
  <si>
    <t>Elections:Travel:Voting in an election while outside Canada</t>
  </si>
  <si>
    <t>ESDC:Benefits:Apply for a student grant or loan</t>
  </si>
  <si>
    <t>ESDC:Benefits:Apply for Guaranteed Income Supplement (GIS)</t>
  </si>
  <si>
    <t>ESDC:Benefits:Apply for the Canada Child Benefit (CCB)</t>
  </si>
  <si>
    <t>ESDC:Benefits:Calculate your Retirement Payments</t>
  </si>
  <si>
    <t>ESDC:Benefits:Canada Pension Plan (CPP) - Apply for a Survivors Pension</t>
  </si>
  <si>
    <t>ESDC:Benefits:Canada Pension Plan (CPP) - Apply for Canada Pension Plan</t>
  </si>
  <si>
    <t>ESDC:Benefits:Canada Pension Plan (CPP) - Check payment information</t>
  </si>
  <si>
    <t>ESDC:Benefits:Canada Pension Plan (CPP) - Check status of application</t>
  </si>
  <si>
    <t>ESDC:Benefits:Canada Pension Plan (CPP) - Estimate monthly benefits</t>
  </si>
  <si>
    <t>ESDC:Benefits:Canada Pension Plan (CPP) - Get statement of benefits</t>
  </si>
  <si>
    <t>ESDC:Benefits:Canada Pension Plan Disability (CPPD) - Apply for Canada Pension Plan Disability benefits</t>
  </si>
  <si>
    <t>ESDC:Benefits:Delay repayment of a student loan (still studying)</t>
  </si>
  <si>
    <t>ESDC:Benefits:Disability benefits for veterans</t>
  </si>
  <si>
    <t>ESDC:Benefits:Education funding for people with disabilities</t>
  </si>
  <si>
    <t>ESDC:Benefits:Employment Insurance (EI) - Apply for Employment Insurance</t>
  </si>
  <si>
    <t>ESDC:Benefits:Employment Insurance (EI) - Check eligibility</t>
  </si>
  <si>
    <t>ESDC:Benefits:Employment Insurance (EI) - Submit an Employment Insurance Report</t>
  </si>
  <si>
    <t>ESDC:Benefits:Find a pension payment date</t>
  </si>
  <si>
    <t>ESDC:Benefits:Get student loan repayment assistance</t>
  </si>
  <si>
    <t>ESDC:Benefits:Learn about benefits for people with disabilities</t>
  </si>
  <si>
    <t>ESDC:Benefits:Learn about the Child Disability Benefit (CDB)</t>
  </si>
  <si>
    <t>ESDC:Benefits:My Service Canada Account (MSCA) - Check your CPP/OAS application status</t>
  </si>
  <si>
    <t>ESDC:Benefits:My Service Canada Account (MSCA) - Check your Employment Insurance (EI) claim status and correspondence</t>
  </si>
  <si>
    <t>ESDC:Benefits:My Service Canada Account (MSCA) - Check your estimated monthly Canada Pension Plan (CPP) benefits</t>
  </si>
  <si>
    <t>ESDC:Benefits:My Service Canada Account (MSCA) - Get your T4E, T4A or NR4 tax slips</t>
  </si>
  <si>
    <t>ESDC:Benefits:My Service Canada Account (MSCA) - Register for an account</t>
  </si>
  <si>
    <t>ESDC:Benefits:My Service Canada Account (MSCA) - Sign in</t>
  </si>
  <si>
    <t>ESDC:Benefits:My Service Canada Account (MSCA) - View payment information</t>
  </si>
  <si>
    <t>ESDC:Benefits:My Service Canada Account (MSCA) - View Records of Employment (ROE)</t>
  </si>
  <si>
    <t>ESDC:Benefits:My Service Canada Account (MSCA) - View/Change your personal information</t>
  </si>
  <si>
    <t>ESDC:Benefits:Old Age Security (OAS) - Apply for Old Age Security</t>
  </si>
  <si>
    <t>ESDC:Benefits:Old Age Security (OAS) - View payment amounts</t>
  </si>
  <si>
    <t>ESDC:Benefits:Other - Reason for my visit is not in this list</t>
  </si>
  <si>
    <t>ESDC:Benefits:Registered Disability Savings Plan (RDSP) - How much you could get in grants and bonds</t>
  </si>
  <si>
    <t>ESDC:Jobs:Apply for a Social Insurance Number (SIN)</t>
  </si>
  <si>
    <t>ESDC:Jobs:Apply for an apprenticeship grant or loan</t>
  </si>
  <si>
    <t>ESDC:Jobs:Apply for funding for Canada summer jobs</t>
  </si>
  <si>
    <t>ESDC:Jobs:Apply for wage subsidies or a hiring assistance program</t>
  </si>
  <si>
    <t>ESDC:Jobs:Contact the Labour Program</t>
  </si>
  <si>
    <t>ESDC:Jobs:Dismissals, layoffs, termination, and quitting</t>
  </si>
  <si>
    <t>ESDC:Jobs:Employment equity in federally regulated workplaces</t>
  </si>
  <si>
    <t>ESDC:Jobs:Federal labour standards</t>
  </si>
  <si>
    <t>ESDC:Jobs:File a Labour Standards Complaint</t>
  </si>
  <si>
    <t>ESDC:Jobs:Find an apprenticeship</t>
  </si>
  <si>
    <t>ESDC:Jobs:Find funding for training or skills development project or program</t>
  </si>
  <si>
    <t>ESDC:Jobs:Find information on Labour Program services and programs</t>
  </si>
  <si>
    <t>ESDC:Jobs:Find training program to improve job skills</t>
  </si>
  <si>
    <t>ESDC:Jobs:Fines for violating the Canada Labour Code</t>
  </si>
  <si>
    <t>ESDC:Jobs:Get job training</t>
  </si>
  <si>
    <t>ESDC:Jobs:Jobs in the private sector</t>
  </si>
  <si>
    <t>ESDC:Jobs:Learn about training</t>
  </si>
  <si>
    <t>ESDC:Jobs:My Service Canada Account (MSCA) - Sign in</t>
  </si>
  <si>
    <t>ESDC:Jobs:Other - Reason for my visit is not in this list</t>
  </si>
  <si>
    <t>ESDC:Jobs:Post a job in the Job Bank</t>
  </si>
  <si>
    <t>ESDC:Jobs:Recent changes to the Canada Labour Code</t>
  </si>
  <si>
    <t>ESDC:Jobs:Recover money owed to you by an employer that is bankrupt, under receivership or insolvent</t>
  </si>
  <si>
    <t>ESDC:Jobs:Recover money owed to you by your employer (wages, vacation pay, termination pay, or severance pay)</t>
  </si>
  <si>
    <t>ESDC:Jobs:Support for Temporary Foreign Workers</t>
  </si>
  <si>
    <t>ESDC:Jobs:Workers' compensation eligibility</t>
  </si>
  <si>
    <t>ESDC:Jobs:Workplace Hazardous Materials Information System (WHMIS)</t>
  </si>
  <si>
    <t>ESDC:Jobs:Workplace safety rights and responsibilities</t>
  </si>
  <si>
    <t>ESDC:Money:Other - Reason for my visit is not in this list</t>
  </si>
  <si>
    <t>ESDC:N/A:Other - Reason for my visit is not in this list</t>
  </si>
  <si>
    <t>FCAC:Money:Buying a home</t>
  </si>
  <si>
    <t>FCAC:Money:Calculate if you qualify for a mortgage</t>
  </si>
  <si>
    <t>FCAC:Money:Calculate your credit card payments</t>
  </si>
  <si>
    <t>FCAC:Money:Calculate your mortgage payments and/or prepayments</t>
  </si>
  <si>
    <t>FCAC:Money:Cashing a Government of Canada cheque</t>
  </si>
  <si>
    <t>FCAC:Money:Compare Canadian bank accounts</t>
  </si>
  <si>
    <t>FCAC:Money:Create a plan to get out of debt and/or savings goals</t>
  </si>
  <si>
    <t>FCAC:Money:Depositing a cheque with your mobile device</t>
  </si>
  <si>
    <t>FCAC:Money:Find and use financial tools</t>
  </si>
  <si>
    <t>FCAC:Money:Find available disability benefits</t>
  </si>
  <si>
    <t>FCAC:Money:Find information about financial rights and responsibilities</t>
  </si>
  <si>
    <t>FCAC:Money:Find information on credit cards</t>
  </si>
  <si>
    <t>FCAC:Money:Find information on estate planning</t>
  </si>
  <si>
    <t>FCAC:Money:Find information on insurance</t>
  </si>
  <si>
    <t>FCAC:Money:Find information on loans and lines of credit</t>
  </si>
  <si>
    <t>FCAC:Money:Find information on managing debt</t>
  </si>
  <si>
    <t>FCAC:Money:Find information on payment options and money transfers</t>
  </si>
  <si>
    <t>FCAC:Money:Find information on retirement planning</t>
  </si>
  <si>
    <t>FCAC:Money:Find information on savings and investments</t>
  </si>
  <si>
    <t>FCAC:Money:Find out about student lines of credit</t>
  </si>
  <si>
    <t>FCAC:Money:Getting a home equity line of credit</t>
  </si>
  <si>
    <t>FCAC:Money:How much you need for a down payment</t>
  </si>
  <si>
    <t>FCAC:Money:Improving your credit score</t>
  </si>
  <si>
    <t>FCAC:Money:Make a budget</t>
  </si>
  <si>
    <t>FCAC:Money:Make a will and plan your estate</t>
  </si>
  <si>
    <t>FCAC:Money:Making a complaint to your financial institution</t>
  </si>
  <si>
    <t>FCAC:Money:Opening a bank account</t>
  </si>
  <si>
    <t>FCAC:Money:Ordering your credit report and score</t>
  </si>
  <si>
    <t>FCAC:Money:Other - Reason for my visit is not in this list</t>
  </si>
  <si>
    <t>FCAC:Money:Understand severance pay</t>
  </si>
  <si>
    <t>FIN:AboutGov:Consult the Federal Budget</t>
  </si>
  <si>
    <t>FIN:AboutGov:Learn how the government provides financial support to provinces and territories</t>
  </si>
  <si>
    <t>FIN:Money:Check Canada's tax treaties</t>
  </si>
  <si>
    <t>FIN:Money:Consult Fiscal Monitor publications</t>
  </si>
  <si>
    <t>FIN:Money:Consult the Federal Budget</t>
  </si>
  <si>
    <t>FIN:Money:Find financial support during COVID-19</t>
  </si>
  <si>
    <t>FIN:Money:Other - Reason for my visit is not in this list</t>
  </si>
  <si>
    <t>FIN:Money:View proposed changes to financial legislation</t>
  </si>
  <si>
    <t>FIN:N/A:Other - Reason for my visit is not in this list</t>
  </si>
  <si>
    <t>FIN:Taxes:Check Canada's tax treaties</t>
  </si>
  <si>
    <t>FIN:Taxes:Other - Reason for my visit is not in this list</t>
  </si>
  <si>
    <t>FINTRAC:N/A:FINTRAC notices and advisories for businesses</t>
  </si>
  <si>
    <t>FINTRAC:N/A:Jobs at FINTRAC</t>
  </si>
  <si>
    <t>FINTRAC:N/A:Learn about money laundering and terrorism financing topics</t>
  </si>
  <si>
    <t>FINTRAC:N/A:Learn about penalties for non-compliance</t>
  </si>
  <si>
    <t>FINTRAC:N/A:Learn what FINTRAC does</t>
  </si>
  <si>
    <t>FINTRAC:N/A:Learn why you are being asked for ID</t>
  </si>
  <si>
    <t>FINTRAC:N/A:Methods to verify the identity of persons and entities</t>
  </si>
  <si>
    <t>FINTRAC:N/A:Other - Reason for my visit is not in this list</t>
  </si>
  <si>
    <t>FINTRAC:N/A:Suspicious transactions reporting requirements</t>
  </si>
  <si>
    <t>FINTRAC:N/A:When to verify the identity of persons and entities</t>
  </si>
  <si>
    <t>GAC:Business:Apply for an export permit</t>
  </si>
  <si>
    <t>GAC:Business:Attract international students to Canada</t>
  </si>
  <si>
    <t>GAC:Business:Business opportunities and markets in Canada</t>
  </si>
  <si>
    <t>GAC:Business:Business women in international trade</t>
  </si>
  <si>
    <t>GAC:Business:Canada's State of Trade</t>
  </si>
  <si>
    <t>GAC:Business:CETA – Canada-European Union Comprehensive Economic and Trade Agreement</t>
  </si>
  <si>
    <t>GAC:Business:Consult a trade commissioner to receive international business information</t>
  </si>
  <si>
    <t>GAC:Business:Contact a federal office – outside Canada (embassy, consulate, trade office)</t>
  </si>
  <si>
    <t>GAC:Business:Contact Global Affairs Canada – offices in Canada</t>
  </si>
  <si>
    <t>GAC:Business:Contact the Trade Controls Bureau</t>
  </si>
  <si>
    <t>GAC:Business:Controlled product – Fire arms</t>
  </si>
  <si>
    <t>GAC:Business:COVID-19 – Guidance for workplaces and businesses</t>
  </si>
  <si>
    <t>GAC:Business:COVID-19 – Support for businesses</t>
  </si>
  <si>
    <t>GAC:Business:CPTPP – Comprehensive and Progressive Agreement for Trans-Pacific Partnership</t>
  </si>
  <si>
    <t>GAC:Business:CUSMA – Canada-United States-Mexico Agreement</t>
  </si>
  <si>
    <t>GAC:Business:Establish or expand your business in Canada as a foreign investor</t>
  </si>
  <si>
    <t>GAC:Business:Establish or expand your Canadian business internationally</t>
  </si>
  <si>
    <t>GAC:Business:Export and import permits and certificates fees</t>
  </si>
  <si>
    <t>GAC:Business:Exports and imports of controlled products</t>
  </si>
  <si>
    <t>GAC:Business:Find business opportunities</t>
  </si>
  <si>
    <t>GAC:Business:Funding for Canadian business women in international trade</t>
  </si>
  <si>
    <t>GAC:Business:Funding for research and the development of technology innovations</t>
  </si>
  <si>
    <t>GAC:Business:Funding for small and medium-sized enterprises</t>
  </si>
  <si>
    <t>GAC:Business:Import goods and services to Canada</t>
  </si>
  <si>
    <t>GAC:Business:International trade events and missions</t>
  </si>
  <si>
    <t>GAC:Business:International trade events and missions – in Canada</t>
  </si>
  <si>
    <t>GAC:Business:International trade events and missions – outside Canada</t>
  </si>
  <si>
    <t>GAC:Business:Latest news – International trade</t>
  </si>
  <si>
    <t>GAC:Business:Learn to export from Canada</t>
  </si>
  <si>
    <t>GAC:Business:Market information – Agriculture and processed foods</t>
  </si>
  <si>
    <t>GAC:Business:Market information – Chemicals</t>
  </si>
  <si>
    <t>GAC:Business:Market information – Education</t>
  </si>
  <si>
    <t>GAC:Business:Market information – Forestry and wood products</t>
  </si>
  <si>
    <t>GAC:Business:Market information – Industrial machinery</t>
  </si>
  <si>
    <t>GAC:Business:Market information – Wine, beer and spirits</t>
  </si>
  <si>
    <t>GAC:Business:Market information about a specific country</t>
  </si>
  <si>
    <t>GAC:Business:Market information about a specific sector</t>
  </si>
  <si>
    <t>GAC:Business:Market information about France</t>
  </si>
  <si>
    <t>GAC:Business:Market information about Mexico</t>
  </si>
  <si>
    <t>GAC:Business:Office information (address, phone, e-mail, office hours)</t>
  </si>
  <si>
    <t>GAC:Business:Other - Reason for my visit is not in this list</t>
  </si>
  <si>
    <t>GAC:Business:Read success stories</t>
  </si>
  <si>
    <t>GAC:Business:Resolve a business/trade issue</t>
  </si>
  <si>
    <t>GAC:Business:Review customs tariffs for exporting goods from Canada</t>
  </si>
  <si>
    <t>GAC:Business:Review customs tariffs for importing goods to Canada</t>
  </si>
  <si>
    <t>GAC:Business:Seek funding to help you do business outside Canada</t>
  </si>
  <si>
    <t>GAC:Business:Services to help you export from Canada</t>
  </si>
  <si>
    <t>GAC:Business:Start a business</t>
  </si>
  <si>
    <t>GAC:Business:Step-by-step guide to exporting</t>
  </si>
  <si>
    <t>GAC:Business:Support for Canadian business women in international trade</t>
  </si>
  <si>
    <t>GAC:Business:Support for Canadian technology businesses (Canadian Technology Accelerators)</t>
  </si>
  <si>
    <t>GAC:Business:Support for growth-oriented Canadian businesses</t>
  </si>
  <si>
    <t>GAC:Business:Trade negotiations and agreements</t>
  </si>
  <si>
    <t>GAC:Business:Trade negotiations and agreements with China</t>
  </si>
  <si>
    <t>GAC:Business:Trade negotiations and agreements with Japan</t>
  </si>
  <si>
    <t>GAC:Business:Trade negotiations and agreements with the United Kingdom</t>
  </si>
  <si>
    <t>GAC:Business:Trade negotiations and agreements with the United States</t>
  </si>
  <si>
    <t>GAC:Business:Trade topic – Cybersecurity</t>
  </si>
  <si>
    <t>GAC:Business:Trade topic – E-commerce</t>
  </si>
  <si>
    <t>GAC:Business:Trade topic – Export financing</t>
  </si>
  <si>
    <t>GAC:Business:Trade topic – Free trade</t>
  </si>
  <si>
    <t>GAC:Business:Trade topic – Inclusive trade</t>
  </si>
  <si>
    <t>GAC:Business:Trade topic – Intellectual properties</t>
  </si>
  <si>
    <t>GAC:Business:Trade topic – Intercultural business</t>
  </si>
  <si>
    <t>GAC:Business:Trade topic – International marketing</t>
  </si>
  <si>
    <t>GAC:Business:Trade topic – Investment</t>
  </si>
  <si>
    <t>GAC:Business:Trade topic – Market research</t>
  </si>
  <si>
    <t>GAC:Business:Trade topic – Responsible business conduct</t>
  </si>
  <si>
    <t>GAC:Business:Trade topic – Services</t>
  </si>
  <si>
    <t>GAC:Business:Trade topics (free trade, e-commerce, corruption, social responsibility, etc.)</t>
  </si>
  <si>
    <t>GAC:Business:Travel outside of Canada for business</t>
  </si>
  <si>
    <t>GAC:Business:Work outside of Canada</t>
  </si>
  <si>
    <t>GAC:Immigration:Other - Reason for my visit is not in this list</t>
  </si>
  <si>
    <t>GAC:Immigration:Study in Canada – for non-Canadians</t>
  </si>
  <si>
    <t>GAC:Immigration:Study outside Canada – for Canadians</t>
  </si>
  <si>
    <t>GAC:Jobs:Find a job in international trade</t>
  </si>
  <si>
    <t>GAC:Travel:Apply for a visa when travelling outside Canada</t>
  </si>
  <si>
    <t>GAC:Travel:Authenticate documents so that they can be recognized outside Canada</t>
  </si>
  <si>
    <t>GAC:Travel:Book an appointment</t>
  </si>
  <si>
    <t>GAC:Travel:Canada's response to conflicts, crisis and disasters</t>
  </si>
  <si>
    <t>GAC:Travel:Contact a federal office – outside Canada (embassy, consulate, trade office)</t>
  </si>
  <si>
    <t>GAC:Travel:Information about a Government of Canada representative (ambassador, consulate general, etc.)</t>
  </si>
  <si>
    <t>GAC:Travel:Latest news – Travel and emergency assistance</t>
  </si>
  <si>
    <t>GAC:Travel:Marriage outside of Canada</t>
  </si>
  <si>
    <t>GAC:Travel:Notarial services</t>
  </si>
  <si>
    <t>GAC:Travel:Obtain a consent letter for children travelling abroad</t>
  </si>
  <si>
    <t>GAC:Travel:Office information (address, phone, e-mail, office hours)</t>
  </si>
  <si>
    <t>GAC:Travel:Other - Reason for my visit is not in this list</t>
  </si>
  <si>
    <t>GAC:Travel:Publications and guides</t>
  </si>
  <si>
    <t>GAC:Travel:Register as a Canadian living or travelling outside Canada</t>
  </si>
  <si>
    <t>GAC:Travel:Request emergency assistance</t>
  </si>
  <si>
    <t>GAC:Travel:Travel advice and advisories</t>
  </si>
  <si>
    <t>GAC:Travel:Travel documents</t>
  </si>
  <si>
    <t>GAC:Travel:Travel insurance</t>
  </si>
  <si>
    <t>GAC:Travel:Travel outside of Canada for business</t>
  </si>
  <si>
    <t>GAC:Travel:Travel to Canada for business</t>
  </si>
  <si>
    <t>GAC:Travel:Volunteer for work in a humanitarian aid project</t>
  </si>
  <si>
    <t>GAC:Travel:Work outside of Canada</t>
  </si>
  <si>
    <t>GAC:World:Association of Southeast Asian Nations (ASEAN)</t>
  </si>
  <si>
    <t>GAC:World:Authenticate documents so that they can be recognized outside Canada</t>
  </si>
  <si>
    <t>GAC:World:Canada's actions in a specific country or region</t>
  </si>
  <si>
    <t>GAC:World:Canada's aid and development assistance in response to the COVID-19 pandemic</t>
  </si>
  <si>
    <t>GAC:World:Canada's feminist international assistance policy</t>
  </si>
  <si>
    <t>GAC:World:Canada's foreign policy and international relations</t>
  </si>
  <si>
    <t>GAC:World:Canada's response to conflicts, crisis and disasters</t>
  </si>
  <si>
    <t>GAC:World:Contact a federal office – outside Canada (embassy, consulate, trade office)</t>
  </si>
  <si>
    <t>GAC:World:Contact Global Affairs Canada – offices in Canada</t>
  </si>
  <si>
    <t>GAC:World:Contact the Canadian Bureau for International Education (CBIE)</t>
  </si>
  <si>
    <t>GAC:World:Country insights (cultural information)</t>
  </si>
  <si>
    <t>GAC:World:Democracy and good governance</t>
  </si>
  <si>
    <t>GAC:World:Environment and climate change</t>
  </si>
  <si>
    <t>GAC:World:Find an elementary school</t>
  </si>
  <si>
    <t>GAC:World:Find international study or research opportunities in Canada for non-Canadians</t>
  </si>
  <si>
    <t>GAC:World:G20</t>
  </si>
  <si>
    <t>GAC:World:G7</t>
  </si>
  <si>
    <t>GAC:World:Gender equality and the empowerment of women and girls</t>
  </si>
  <si>
    <t>GAC:World:Human rights and dignity</t>
  </si>
  <si>
    <t>GAC:World:Information about a Government of Canada representative (ambassador, consulate general, etc.)</t>
  </si>
  <si>
    <t>GAC:World:International assistance budget (humanitarian aid and development projects)</t>
  </si>
  <si>
    <t>GAC:World:International assistance projects funded by Canada</t>
  </si>
  <si>
    <t>GAC:World:International treaties signed by Canada</t>
  </si>
  <si>
    <t>GAC:World:Jobs with Global Affairs Canada (embassies/consulate, trade offices and partnership organizations)</t>
  </si>
  <si>
    <t>GAC:World:Latest news – Foreign affairs (international relations and global issues)</t>
  </si>
  <si>
    <t>GAC:World:Latest news – International development (humanitarian assistance and development projects)</t>
  </si>
  <si>
    <t>GAC:World:Latest news – International education and scholarships</t>
  </si>
  <si>
    <t>GAC:World:Learn about Canada's education system</t>
  </si>
  <si>
    <t>GAC:World:Living in a boarding school environment or with a Canadian host family</t>
  </si>
  <si>
    <t>GAC:World:Map of colleges and universities in Canada</t>
  </si>
  <si>
    <t>GAC:World:Master's or PhD studies in Canada</t>
  </si>
  <si>
    <t>GAC:World:Master's or PhD studies outside of Canada</t>
  </si>
  <si>
    <t>GAC:World:North Atlantic Treaty Organization (NATO)</t>
  </si>
  <si>
    <t>GAC:World:Notarial services</t>
  </si>
  <si>
    <t>GAC:World:Office information (address, phone, e-mail, office hours)</t>
  </si>
  <si>
    <t>GAC:World:Other - Reason for my visit is not in this list</t>
  </si>
  <si>
    <t>GAC:World:Peace and security</t>
  </si>
  <si>
    <t>GAC:World:Prepare my departure before going to study in Canada</t>
  </si>
  <si>
    <t>GAC:World:Prepare my departure before going to study outside of Canada</t>
  </si>
  <si>
    <t>GAC:World:Read success stories</t>
  </si>
  <si>
    <t>GAC:World:Right to education (international development)</t>
  </si>
  <si>
    <t>GAC:World:Sanctions imposed against Russia</t>
  </si>
  <si>
    <t>GAC:World:Sanctions imposed by Canada against specific countries, organisations and individuals</t>
  </si>
  <si>
    <t>GAC:World:Scholarships for non-Canadian academic institutions to facilitate collaboration with Canadian post-secondary institutions</t>
  </si>
  <si>
    <t>GAC:World:Scholarships for non-Canadian faculty members and researchers to study in Canada</t>
  </si>
  <si>
    <t>GAC:World:Scholarships in Canada – for non-Canadians</t>
  </si>
  <si>
    <t>GAC:World:Scholarships outside of Canada – for Canadians</t>
  </si>
  <si>
    <t>GAC:World:Scholarships to study in Canada</t>
  </si>
  <si>
    <t>GAC:World:Scholarships to study in Canada – for non-Canadians</t>
  </si>
  <si>
    <t>GAC:World:Scholarships to study outside Canada</t>
  </si>
  <si>
    <t>GAC:World:Scholarships to study outside Canada – for Canadians</t>
  </si>
  <si>
    <t>GAC:World:Search college and university programs in Canada</t>
  </si>
  <si>
    <t>GAC:World:Search college and university programs outside of Canada</t>
  </si>
  <si>
    <t>GAC:World:Seek funding opportunities for international aid projects</t>
  </si>
  <si>
    <t>GAC:World:Student exchange programs</t>
  </si>
  <si>
    <t>GAC:World:Study costs for international students in Canada</t>
  </si>
  <si>
    <t>GAC:World:Study costs for international students outside of Canada</t>
  </si>
  <si>
    <t>GAC:World:Study in Canada – for Canadians</t>
  </si>
  <si>
    <t>GAC:World:Study in Canada – for non-Canadians</t>
  </si>
  <si>
    <t>GAC:World:Study in French</t>
  </si>
  <si>
    <t>GAC:World:Study outside Canada – for Canadians</t>
  </si>
  <si>
    <t>GAC:World:Submit scholarship applications on behalf of candidates (for Canadian institutions)</t>
  </si>
  <si>
    <t>GAC:World:Sustainable agriculture, green technologies and renewable energy</t>
  </si>
  <si>
    <t>GAC:World:Testimonials from students who have chosen Canada as a study destination</t>
  </si>
  <si>
    <t>GAC:World:The right to health and nutrition</t>
  </si>
  <si>
    <t>GAC:World:Trade negotiations and agreements</t>
  </si>
  <si>
    <t>GAC:World:United nations (UN)</t>
  </si>
  <si>
    <t>GAC:World:United Nations Educational, Scientific and Cultural Organization (UNESCO)</t>
  </si>
  <si>
    <t>GAC:World:Volunteer for work in a humanitarian aid project</t>
  </si>
  <si>
    <t>GAC:World:World Trade Organization (WTO)</t>
  </si>
  <si>
    <t>HC:COVID-19:COVID-19 cases, statistics</t>
  </si>
  <si>
    <t>HC:COVID-19:Get your Canadian COVID-19 proof of vaccination</t>
  </si>
  <si>
    <t>HC:COVID-19:Other - Reason for my visit is not in this list</t>
  </si>
  <si>
    <t>HC:COVID-19:Prevention, masks</t>
  </si>
  <si>
    <t>HC:COVID-19:Symptoms of COVID-19</t>
  </si>
  <si>
    <t>HC:COVID-19:Testing for COVID-19</t>
  </si>
  <si>
    <t>HC:COVID-19:Vaccines and treatment</t>
  </si>
  <si>
    <t>HC:Health:Consult Canada's Food Guide</t>
  </si>
  <si>
    <t>HC:Health:Contact Health Canada or the Public Health Agency of Canada</t>
  </si>
  <si>
    <t>HC:Health:Find information on producing and selling cannabis</t>
  </si>
  <si>
    <t>HC:Health:Find out if a medical device is licenced for sale in Canada</t>
  </si>
  <si>
    <t>HC:Health:Find out the safe cooking temperature for food</t>
  </si>
  <si>
    <t>HC:Health:Find out the symptoms or risks for a disease or condition</t>
  </si>
  <si>
    <t>HC:Health:Find out whether a drug is approved for use and sale in Canada</t>
  </si>
  <si>
    <t>HC:Health:Find out whether a natural health product is licensed for use in Canada</t>
  </si>
  <si>
    <t>HC:Health:Find out who is eligible for and how to access medical assistance in dying</t>
  </si>
  <si>
    <t>HC:Health:Get consumer or health product recalls and safety alerts</t>
  </si>
  <si>
    <t>HC:Health:Get food recalls and safety alerts</t>
  </si>
  <si>
    <t>HC:Health:Get information on vaping or the risk of vaping</t>
  </si>
  <si>
    <t>HC:Health:Learn about Canada's health care system</t>
  </si>
  <si>
    <t>HC:Health:Learn about cannabis, its health effects, its medical use, its legalization in Canada</t>
  </si>
  <si>
    <t>HC:Health:Learn about food labels</t>
  </si>
  <si>
    <t>HC:Health:Learn about hazardous materials in the workplace</t>
  </si>
  <si>
    <t>HC:Health:Learn about the problematic use of drugs (such as opioids) and how to get help</t>
  </si>
  <si>
    <t>HC:Health:Look up the key social determinants of health in Canada</t>
  </si>
  <si>
    <t>HC:Health:Other - Reason for my visit is not in this list</t>
  </si>
  <si>
    <t>HC:Health:Report a side effect to a drug, medical device, vaccine, or natural health product</t>
  </si>
  <si>
    <t>INFC:N/A:Other - Reason for my visit is not in this list</t>
  </si>
  <si>
    <t>INFC:Transport:Contact information for Infrastructure Canada</t>
  </si>
  <si>
    <t>INFC:Transport:Infrastructure Bilateral Agreements</t>
  </si>
  <si>
    <t>INFC:Transport:Other - Reason for my visit is not in this list</t>
  </si>
  <si>
    <t>INFC:Transport:Program information</t>
  </si>
  <si>
    <t>INFC:Transport:Project signage requirements and guidelines</t>
  </si>
  <si>
    <t>INFC:Transport:Projects funded by the Investing in Canada plan</t>
  </si>
  <si>
    <t>INFC:Transport:Projects in my province</t>
  </si>
  <si>
    <t>INFC:Transport:Projects in my regions/community</t>
  </si>
  <si>
    <t>IRCC:Business:Other - Reason for my visit is not in this list</t>
  </si>
  <si>
    <t>IRCC:Immigration:Apply for a permanent resident travel document</t>
  </si>
  <si>
    <t>IRCC:Immigration:Apply for a start-up visa</t>
  </si>
  <si>
    <t>IRCC:Immigration:Apply for a study permit</t>
  </si>
  <si>
    <t>IRCC:Immigration:Apply for a visitor visa to Canada</t>
  </si>
  <si>
    <t>IRCC:Immigration:Apply for a work permit</t>
  </si>
  <si>
    <t>IRCC:Immigration:Apply for Canadian citizenship</t>
  </si>
  <si>
    <t>IRCC:Immigration:Apply through the Post-graduation work permit program</t>
  </si>
  <si>
    <t>IRCC:Immigration:Apply to work and travel abroad with International Experience Canada (IEC) as a Canadian</t>
  </si>
  <si>
    <t>IRCC:Immigration:Check if you need a visa or electronic travel authorization (eTA) to travel to Canada</t>
  </si>
  <si>
    <t>IRCC:Immigration:Check processing times</t>
  </si>
  <si>
    <t>IRCC:Immigration:Check your application status</t>
  </si>
  <si>
    <t>IRCC:Immigration:Citizenship services</t>
  </si>
  <si>
    <t>IRCC:Immigration:Contact Immigration, Refugees and Citizenship Canada</t>
  </si>
  <si>
    <t>IRCC:Immigration:Electronic Travel Authorization (eTA)</t>
  </si>
  <si>
    <t>IRCC:Immigration:Find a designated learning institution</t>
  </si>
  <si>
    <t>IRCC:Immigration:Find a visa application centre</t>
  </si>
  <si>
    <t>IRCC:Immigration:Find an IRCC application package or form</t>
  </si>
  <si>
    <t>IRCC:Immigration:Find out if you need to give your fingerprints and photo (biometrics) and where to do that</t>
  </si>
  <si>
    <t>IRCC:Immigration:Find your National Occupational Classification (NOC)</t>
  </si>
  <si>
    <t>IRCC:Immigration:Get, renew or replace a permanent resident card</t>
  </si>
  <si>
    <t>IRCC:Immigration:Hire a foreign worker</t>
  </si>
  <si>
    <t>IRCC:Immigration:How to extend your stay in Canada</t>
  </si>
  <si>
    <t>IRCC:Immigration:Immigrate as a provincial nominee</t>
  </si>
  <si>
    <t>IRCC:Immigration:Immigrate as a Quebec-selected skilled worker</t>
  </si>
  <si>
    <t>IRCC:Immigration:Immigrate as a self-employed person</t>
  </si>
  <si>
    <t>IRCC:Immigration:Immigrate through Express Entry</t>
  </si>
  <si>
    <t>IRCC:Immigration:Immigrate to Canada</t>
  </si>
  <si>
    <t>IRCC:Immigration:IRCC secure account - register, sign in, help</t>
  </si>
  <si>
    <t>IRCC:Immigration:Other - Reason for my visit is not in this list</t>
  </si>
  <si>
    <t>IRCC:Immigration:Pay your fees online</t>
  </si>
  <si>
    <t>IRCC:Immigration:Sponsor your family members to immigrate to Canada</t>
  </si>
  <si>
    <t>IRCC:Immigration:Study in Canada – for non-Canadians</t>
  </si>
  <si>
    <t>IRCC:Immigration:Use the Authorized Paid Representatives Portal</t>
  </si>
  <si>
    <t>IRCC:Immigration:Visa and immigration services</t>
  </si>
  <si>
    <t>IRCC:Immigration:Work and travel in Canada as a youth (International Experience Canada)</t>
  </si>
  <si>
    <t>IRCC:Immigration:Work in Canada</t>
  </si>
  <si>
    <t>IRCC:Jobs:Other - Reason for my visit is not in this list</t>
  </si>
  <si>
    <t>IRCC:N/A:Other - Reason for my visit is not in this list</t>
  </si>
  <si>
    <t>IRCC:Travel:Adoption and surrogacy</t>
  </si>
  <si>
    <t>IRCC:Travel:Apply for a new Canadian passport</t>
  </si>
  <si>
    <t>IRCC:Travel:Apply for a permanent resident travel document</t>
  </si>
  <si>
    <t>IRCC:Travel:Apply for a study permit</t>
  </si>
  <si>
    <t>IRCC:Travel:Apply for a transit visa</t>
  </si>
  <si>
    <t>IRCC:Travel:Apply for a visa when travelling outside Canada</t>
  </si>
  <si>
    <t>IRCC:Travel:Apply for a visitor visa to Canada</t>
  </si>
  <si>
    <t>IRCC:Travel:Apply for a work permit</t>
  </si>
  <si>
    <t>IRCC:Travel:Apply for Canadian citizenship</t>
  </si>
  <si>
    <t>IRCC:Travel:Apply to work and travel abroad with International Experience Canada (IEC) as a Canadian</t>
  </si>
  <si>
    <t>IRCC:Travel:Birth outside of Canada</t>
  </si>
  <si>
    <t>IRCC:Travel:Check processing times</t>
  </si>
  <si>
    <t>IRCC:Travel:Check the status of a passport application</t>
  </si>
  <si>
    <t>IRCC:Travel:Check your application status</t>
  </si>
  <si>
    <t>IRCC:Travel:Citizenship services</t>
  </si>
  <si>
    <t>IRCC:Travel:Come to Canada as a refugee</t>
  </si>
  <si>
    <t>IRCC:Travel:Contact Immigration, Refugees and Citizenship Canada</t>
  </si>
  <si>
    <t>IRCC:Travel:Get, renew or replace a permanent resident card</t>
  </si>
  <si>
    <t>IRCC:Travel:Hire foreign workers</t>
  </si>
  <si>
    <t>IRCC:Travel:Immigrate as a provincial nominee</t>
  </si>
  <si>
    <t>IRCC:Travel:Immigrate through Express Entry</t>
  </si>
  <si>
    <t>IRCC:Travel:Marriage outside of Canada</t>
  </si>
  <si>
    <t>IRCC:Travel:Other - Reason for my visit is not in this list</t>
  </si>
  <si>
    <t>IRCC:Travel:Passport security (lost, stolen, identity theft)</t>
  </si>
  <si>
    <t>IRCC:Travel:Pensions and retirement</t>
  </si>
  <si>
    <t>IRCC:Travel:Renew a Canadian passport</t>
  </si>
  <si>
    <t>IRCC:Travel:Same-sex marriage outside of Canada</t>
  </si>
  <si>
    <t>IRCC:Travel:Visa and immigration services</t>
  </si>
  <si>
    <t>IRCC:Travel:Work and travel in Canada as a youth (International Experience Canada)</t>
  </si>
  <si>
    <t>IRCC:Travel:Work in Canada</t>
  </si>
  <si>
    <t>IRCC:World:Immigrate to Canada</t>
  </si>
  <si>
    <t>IRCC:World:Other - Reason for my visit is not in this list</t>
  </si>
  <si>
    <t>IRCC:World:Work in Canada after my studies</t>
  </si>
  <si>
    <t>ISC:Benefits:Apply for a benefit for Indigenous people</t>
  </si>
  <si>
    <t>ISC:Benefits:Other - Reason for my visit is not in this list</t>
  </si>
  <si>
    <t>ISC:Culture:Learn about Indigenous history in Canada</t>
  </si>
  <si>
    <t>ISC:Culture:Other - Reason for my visit is not in this list</t>
  </si>
  <si>
    <t>ISC:Culture:Participate in National Indigenous Peoples Day</t>
  </si>
  <si>
    <t>ISC:Indigenous:Consult the Drug benefit list for the Non-Insured Health Benefits</t>
  </si>
  <si>
    <t>ISC:Indigenous:Coronavirus (COVID-19) in Indigenous communities (data, resources, support)</t>
  </si>
  <si>
    <t>ISC:Indigenous:Find benefits and services under the Non-Insured Health Benefits (NIHB) program</t>
  </si>
  <si>
    <t>ISC:Indigenous:Get information about Jordan's Principle</t>
  </si>
  <si>
    <t>ISC:Indigenous:How to apply for a status card</t>
  </si>
  <si>
    <t>ISC:Indigenous:How to apply for Indian status</t>
  </si>
  <si>
    <t>ISC:Indigenous:Open an application form for Indian status or a status card</t>
  </si>
  <si>
    <t>ISC:Indigenous:Other - Reason for my visit is not in this list</t>
  </si>
  <si>
    <t>ISC:Indigenous:Submit a request under Jordan's Principle</t>
  </si>
  <si>
    <t>ISED:Business:Contact Innovation, Science and Economic Development Canada (ISED)</t>
  </si>
  <si>
    <t>ISED:Business:File an annual corporate return</t>
  </si>
  <si>
    <t>ISED:Business:Find a corporation</t>
  </si>
  <si>
    <t>ISED:Business:Find Canadian importing companies</t>
  </si>
  <si>
    <t>ISED:Business:Find government grants, loans and financing</t>
  </si>
  <si>
    <t>ISED:Business:Incorporate a business</t>
  </si>
  <si>
    <t>ISED:Business:Look up industry statistics</t>
  </si>
  <si>
    <t>ISED:Business:Other - Reason for my visit is not in this list</t>
  </si>
  <si>
    <t>ISED:Business:Register a sole-proprietorship or partnership (not incorporated)</t>
  </si>
  <si>
    <t>ISED:Business:Set up a not-for-profit corporation</t>
  </si>
  <si>
    <t>ISED:N/A:Apply for the Boost Your Business Technology grant</t>
  </si>
  <si>
    <t>ISED:N/A:Apply for the Grow Your Business Online grant</t>
  </si>
  <si>
    <t>ISED:N/A:Apply to the Strategic Innovation Fund</t>
  </si>
  <si>
    <t>ISED:N/A:Contact the Canada Digital Adoption Program</t>
  </si>
  <si>
    <t>ISED:N/A:Current investment priorities of the Strategic Innovation Fund</t>
  </si>
  <si>
    <t>ISED:N/A:Eligibility criteria to become an e-commerce advisor</t>
  </si>
  <si>
    <t>ISED:N/A:How to help Canada achieve 2030 green house gas (GHG) targets and reach net zero by 2050</t>
  </si>
  <si>
    <t>ISED:N/A:Learn about eligible projects and costs</t>
  </si>
  <si>
    <t>ISED:N/A:Learn about the Boost Your Business Technology grant</t>
  </si>
  <si>
    <t>ISED:N/A:Learn about the Grow Your Business Online grant</t>
  </si>
  <si>
    <t>ISED:N/A:Learn how the Strategic Innovation Fund has benefitted Canadians</t>
  </si>
  <si>
    <t>ISED:N/A:Learn if my business is eligible for funding</t>
  </si>
  <si>
    <t>ISED:N/A:Mandate and mission of the Strategic Innovation Fund</t>
  </si>
  <si>
    <t>ISED:N/A:Other - Reason for my visit is not in this list</t>
  </si>
  <si>
    <t>JUS:Benefits:Look up expected child support payments</t>
  </si>
  <si>
    <t>JUS:Benefits:Other - Reason for my visit is not in this list</t>
  </si>
  <si>
    <t>JUS:Policing:Consult a law, treaty or regulation</t>
  </si>
  <si>
    <t>JUS:Policing:Other - Reason for my visit is not in this list</t>
  </si>
  <si>
    <t>LAC:Culture:Get an International Standard Book Number (ISBN)</t>
  </si>
  <si>
    <t>LAC:Culture:Make an Access to Information and Privacy (ATIP) request - Military service files</t>
  </si>
  <si>
    <t>LAC:Culture:Other - Reason for my visit is not in this list</t>
  </si>
  <si>
    <t>LAC:Culture:Research your genealogy and family history</t>
  </si>
  <si>
    <t>LAC:Culture:Search Aurora and Voila catalogues</t>
  </si>
  <si>
    <t>LAC:Culture:Search births, marriages and deaths recorded</t>
  </si>
  <si>
    <t>LAC:Culture:Search births, marriages and deaths recorded in Canada</t>
  </si>
  <si>
    <t>LAC:Culture:Search censuses</t>
  </si>
  <si>
    <t>LAC:Culture:Search images</t>
  </si>
  <si>
    <t>LAC:Culture:Search immigration passenger lists</t>
  </si>
  <si>
    <t>LAC:Culture:Search Personnel Records of the First World War</t>
  </si>
  <si>
    <t>LAC:Culture:Search records</t>
  </si>
  <si>
    <t>LAC:Culture:Search service files of the Second World War</t>
  </si>
  <si>
    <t>LAC:N/A:Other - Reason for my visit is not in this list</t>
  </si>
  <si>
    <t>NFB:Culture:Find a job at the NFB</t>
  </si>
  <si>
    <t>NFB:Culture:Learn more about NFB works</t>
  </si>
  <si>
    <t>NRC:Business:Grants for technological innovation - Industrial Research Assistance Program (IRAP)</t>
  </si>
  <si>
    <t>NRC:Business:Learn about international research collaboration opportunities</t>
  </si>
  <si>
    <t>NRC:Business:Learn about IRAP's funding to hire young graduates</t>
  </si>
  <si>
    <t>NRC:Business:Learn about the Industrial Research Assistance Program (IRAP)</t>
  </si>
  <si>
    <t>NRC:Business:Learn about the IRAP Innovation Assistance Program (AIP)</t>
  </si>
  <si>
    <t>NRC:Business:Other - Reason for my visit is not in this list</t>
  </si>
  <si>
    <t>NRC:Jobs:Consult the collective agreements and compensation plans</t>
  </si>
  <si>
    <t>NRC:Jobs:Find jobs opportunities at the NRC</t>
  </si>
  <si>
    <t>NRC:Jobs:Jobs at the National Research Council (student jobs, fellowships, employment information)</t>
  </si>
  <si>
    <t>NRC:Jobs:Learn about becoming an industrial technology advisor</t>
  </si>
  <si>
    <t>NRC:Jobs:Learn about the NRC's student employment program</t>
  </si>
  <si>
    <t>NRC:Jobs:Learn about the postdoctoral fellowship program</t>
  </si>
  <si>
    <t>NRC:Jobs:Learn how to preprare for an interview</t>
  </si>
  <si>
    <t>NRC:Jobs:Other - Reason for my visit is not in this list</t>
  </si>
  <si>
    <t>NRC:N/A:Other - Reason for my visit is not in this list</t>
  </si>
  <si>
    <t>NRC:Science:Access Codes Canada publications</t>
  </si>
  <si>
    <t>NRC:Science:Activate your Codes Canada subscription</t>
  </si>
  <si>
    <t>NRC:Science:Apply for CLAS certification</t>
  </si>
  <si>
    <t>NRC:Science:Calibration Laboratory Assessment Service (CLAS)</t>
  </si>
  <si>
    <t>NRC:Science:Canadian Construction Materials Centre (CCMC)</t>
  </si>
  <si>
    <t>NRC:Science:Canadian National Master Construction Specifications (NMS)</t>
  </si>
  <si>
    <t>NRC:Science:Check time zones and daylight savings time periods</t>
  </si>
  <si>
    <t>NRC:Science:Codes Canada (building, fire, plumbing, energy)</t>
  </si>
  <si>
    <t>NRC:Science:Consult the CCMC registry of product assessments</t>
  </si>
  <si>
    <t>NRC:Science:Consult the descriptions of National Research Council (NRC) facilities</t>
  </si>
  <si>
    <t>NRC:Science:Consult the NMS User's Guide</t>
  </si>
  <si>
    <t>NRC:Science:Express interest to collaborate with a Challenge program</t>
  </si>
  <si>
    <t>NRC:Science:Find a scientific, technical or medical journal</t>
  </si>
  <si>
    <t>NRC:Science:Grants for technological innovation - Industrial Research Assistance Program (IRAP)</t>
  </si>
  <si>
    <t>NRC:Science:Learn about Codes Canada publications</t>
  </si>
  <si>
    <t>NRC:Science:Learn about funded collaborative R&amp;D programs and initiatives</t>
  </si>
  <si>
    <t>NRC:Science:Learn about network time protocol (NTP)</t>
  </si>
  <si>
    <t>NRC:Science:Learn about NRC Challenge programs</t>
  </si>
  <si>
    <t>NRC:Science:Learn about the Canadian Construction Materials Centre (CCMC)</t>
  </si>
  <si>
    <t>NRC:Science:Learn about the Canadian National Master Construction Specifications (NMS)</t>
  </si>
  <si>
    <t>NRC:Science:Learn about the certified reference materials (CRM)</t>
  </si>
  <si>
    <t>NRC:Science:Learn about the NRC's research centres</t>
  </si>
  <si>
    <t>NRC:Science:Learn about the NRC structure and mandate</t>
  </si>
  <si>
    <t>NRC:Science:Learn about what the National Research Council does to support COVID-19 research efforts</t>
  </si>
  <si>
    <t>NRC:Science:National Research Council (NRC) Challenge programs</t>
  </si>
  <si>
    <t>NRC:Science:National Research Council (NRC) software, applications and tools</t>
  </si>
  <si>
    <t>NRC:Science:National Research Council of Canada general information (contacts, locations, mandate, stories)</t>
  </si>
  <si>
    <t>NRC:Science:Official time across Canada</t>
  </si>
  <si>
    <t>NRC:Science:Official times (time signals, time zones, sunset, sunrise, seasons)</t>
  </si>
  <si>
    <t>NRC:Science:Other - Reason for my visit is not in this list</t>
  </si>
  <si>
    <t>NRC:Science:Participate in the Codes Canada process</t>
  </si>
  <si>
    <t>NRC:Science:Read stories about NRC's successes, clients and researchers</t>
  </si>
  <si>
    <t>NRC:Science:Research Centres, programs and facilities</t>
  </si>
  <si>
    <t>NRCan:Business:Apply for grants and incentives for your home</t>
  </si>
  <si>
    <t>NRCan:Business:Download RETScreen clean energy management software</t>
  </si>
  <si>
    <t>NRCan:Business:Find funding opportunities</t>
  </si>
  <si>
    <t>NRCan:Business:Other - Reason for my visit is not in this list</t>
  </si>
  <si>
    <t>NRCan:Culture:Discover the origins of the names of Canada's provincial and territorial capitals</t>
  </si>
  <si>
    <t>NRCan:Culture:Other - Reason for my visit is not in this list</t>
  </si>
  <si>
    <t>NRCan:Environment:Apply for grants and incentives for your home</t>
  </si>
  <si>
    <t>NRCan:Environment:Calculate the magnetic declination for a specified location and date</t>
  </si>
  <si>
    <t>NRCan:Environment:Current and past earthquakes in Canada</t>
  </si>
  <si>
    <t>NRCan:Environment:Find Canadian maps and geographic tools</t>
  </si>
  <si>
    <t>NRCan:Environment:Find data and information on Canada's energy sources</t>
  </si>
  <si>
    <t>NRCan:Environment:Find out about Canadian wildfires</t>
  </si>
  <si>
    <t>NRCan:Environment:Get satellite and air imagery</t>
  </si>
  <si>
    <t>NRCan:Environment:Get space weather forecasts</t>
  </si>
  <si>
    <t>NRCan:Environment:Get spatial data and information</t>
  </si>
  <si>
    <t>NRCan:Environment:Learn about Canada's greenhouse gas emissions and Canada's adaptation to climate change</t>
  </si>
  <si>
    <t>NRCan:Environment:Learn about Canadian forests and forest conservation</t>
  </si>
  <si>
    <t>NRCan:Environment:Learn about fuel-efficient driving</t>
  </si>
  <si>
    <t>NRCan:Environment:Learn about zero emission vehicles</t>
  </si>
  <si>
    <t>NRCan:Environment:Make buildings and homes more energy efficient</t>
  </si>
  <si>
    <t>NRCan:Environment:Other - Reason for my visit is not in this list</t>
  </si>
  <si>
    <t>NRCan:Environment:Renewable energy in Canada</t>
  </si>
  <si>
    <t>NRCan:Environment:Use a geodetic reference tool</t>
  </si>
  <si>
    <t>NRCan:Jobs:Jobs at Natural Resources Canada (NRCan)</t>
  </si>
  <si>
    <t>NRCan:Money:Determine current market prices for lumber, crude oil and other fuels</t>
  </si>
  <si>
    <t>NRCan:Money:Other - Reason for my visit is not in this list</t>
  </si>
  <si>
    <t>NRCan:N/A:Other - Reason for my visit is not in this list</t>
  </si>
  <si>
    <t>OSB:Business:Find a bankruptcy or insolvency record</t>
  </si>
  <si>
    <t>OSB:Money:Other - Reason for my visit is not in this list</t>
  </si>
  <si>
    <t>PacifiCan:Business:Contact a PacifiCan office</t>
  </si>
  <si>
    <t>PacifiCan:Business:Jobs at PacifiCan</t>
  </si>
  <si>
    <t>PacifiCan:Business:Other - Reason for my visit is not in this list</t>
  </si>
  <si>
    <t>PBC:N/A:Other - Reason for my visit is not in this list</t>
  </si>
  <si>
    <t>PBC:Policing:Apply for a cannabis record suspension</t>
  </si>
  <si>
    <t>PBC:Policing:Apply for a criminal record suspension</t>
  </si>
  <si>
    <t>PBC:Policing:Find out who to contact if you, as a victim, need financial assistance to attend a parole hearing</t>
  </si>
  <si>
    <t>PBC:Policing:Learn about expungement</t>
  </si>
  <si>
    <t>PBC:Policing:Learn about record suspensions</t>
  </si>
  <si>
    <t>PBC:Policing:Learn about the Code of conduct for Parole Board of Canada (PBC) Board members</t>
  </si>
  <si>
    <t>PBC:Policing:Learn if you might be eligible for a record suspension</t>
  </si>
  <si>
    <t>PBC:Policing:Other - Reason for my visit is not in this list</t>
  </si>
  <si>
    <t>PC:Culture:Other - Reason for my visit is not in this list</t>
  </si>
  <si>
    <t>PC:Culture:Visit a national park or historic site</t>
  </si>
  <si>
    <t>PC:Travel:Other - Reason for my visit is not in this list</t>
  </si>
  <si>
    <t>PC:Travel:Tourism information about Canada (vacation ideas, activities to explore, travel tips and ideas)</t>
  </si>
  <si>
    <t>PC:Travel:Visit a national park or historic site</t>
  </si>
  <si>
    <t>PCH:Culture:Apply for a tax credit — film or video (CAVCO)</t>
  </si>
  <si>
    <t>PCH:Culture:Apply to a grant or funding program — arts</t>
  </si>
  <si>
    <t>PCH:Culture:Apply to a grant or funding program — cultural preservation</t>
  </si>
  <si>
    <t>PCH:Culture:Apply to a grant or funding program — multiculturalism</t>
  </si>
  <si>
    <t>PCH:Culture:Apply to a grant or funding program — music</t>
  </si>
  <si>
    <t>PCH:Culture:Apply to a grant or funding program — sports</t>
  </si>
  <si>
    <t>PCH:Culture:Apply to Young Canada Works — for employers</t>
  </si>
  <si>
    <t>PCH:Culture:Apply to Young Canada Works — for students</t>
  </si>
  <si>
    <t>PCH:Culture:Apply to Youth Exchanges Canada</t>
  </si>
  <si>
    <t>PCH:Culture:Canada's constitutional monarchy</t>
  </si>
  <si>
    <t>PCH:Culture:Contact the Department of Canadian Heritage</t>
  </si>
  <si>
    <t>PCH:Culture:Download or order the Canadian Charter of Rights and Freedoms and the Canadian Bill of Rights</t>
  </si>
  <si>
    <t>PCH:Culture:Download the lyrics and recordings of Canada's national anthem</t>
  </si>
  <si>
    <t>PCH:Culture:Events and activities in Canada's Capital Region</t>
  </si>
  <si>
    <t>PCH:Culture:Find Canadian protocol guidelines</t>
  </si>
  <si>
    <t>PCH:Culture:Find information on human rights in Canada</t>
  </si>
  <si>
    <t>PCH:Culture:Find student job and internship programs</t>
  </si>
  <si>
    <t>PCH:Culture:Guide to the Canadian Charter of Rights and Freedoms</t>
  </si>
  <si>
    <t>PCH:Culture:History of Canada</t>
  </si>
  <si>
    <t>PCH:Culture:How Canadian Heritage promotes Canada's official languages and bilingualism</t>
  </si>
  <si>
    <t>PCH:Culture:Learn about the official symbols of Canada</t>
  </si>
  <si>
    <t>PCH:Culture:National celebrations and commemorations</t>
  </si>
  <si>
    <t>PCH:Culture:National flag of Canada</t>
  </si>
  <si>
    <t>PCH:Culture:Obtain a CAVCO Personnel Number</t>
  </si>
  <si>
    <t>PCH:Culture:Order educational or promotional items</t>
  </si>
  <si>
    <t>PCH:Culture:Other - Reason for my visit is not in this list</t>
  </si>
  <si>
    <t>PCH:Culture:Participate in Canada Day celebrations</t>
  </si>
  <si>
    <t>PCH:Culture:Participate in Winterlude events and activities</t>
  </si>
  <si>
    <t>PCH:N/A:Other - Reason for my visit is not in this list</t>
  </si>
  <si>
    <t>PCO:AboutGov:Consult the Clerk's Annual Report to the Prime Minister</t>
  </si>
  <si>
    <t>PCO:AboutGov:Consult the Speech from the Throne</t>
  </si>
  <si>
    <t>PCO:AboutGov:Examine the activities of the Independent Advisory Board for Senate Appointments</t>
  </si>
  <si>
    <t>PCO:AboutGov:Learn about Canada's democratic institutions</t>
  </si>
  <si>
    <t>PCO:AboutGov:Learn about Governor in Council appointments process</t>
  </si>
  <si>
    <t>PCO:AboutGov:Learn about the Clerk of the Privy Council</t>
  </si>
  <si>
    <t>PCO:AboutGov:Learn about the relationship between provinces and territories</t>
  </si>
  <si>
    <t>PCO:AboutGov:Other - Reason for my visit is not in this list</t>
  </si>
  <si>
    <t>PCO:AboutGov:Review of the state of bilingualism in the federal Public Service</t>
  </si>
  <si>
    <t>PCO:AboutGov:Review the progress of Government of Canada commitments</t>
  </si>
  <si>
    <t>PCO:AboutGov:Search the Orders in Council database</t>
  </si>
  <si>
    <t>PCO:AboutGov:See how the Government of Canada supports the LGBTQ2+ community</t>
  </si>
  <si>
    <t>PCO:Culture:Learn about the Governor General or Lieutenant Governors and the appointment process</t>
  </si>
  <si>
    <t>PCO:Culture:Other - Reason for my visit is not in this list</t>
  </si>
  <si>
    <t>PHAC:Health:Check health advice before travelling</t>
  </si>
  <si>
    <t>PHAC:Health:Find information on family violence and how to get help</t>
  </si>
  <si>
    <t>PHAC:Health:Find out the hazardous properties of a human pathogen and how to work with it in a laboratory setting</t>
  </si>
  <si>
    <t>PHAC:Health:Get guidelines for immunization and vaccination practices</t>
  </si>
  <si>
    <t>PHAC:Health:Learn about mental health support and how to get help</t>
  </si>
  <si>
    <t>PHAC:Health:Learn about outbreaks of food and water-borne illnesses and diseases in Canada</t>
  </si>
  <si>
    <t>PHAC:Health:Other - Reason for my visit is not in this list</t>
  </si>
  <si>
    <t>PHAC:Travel:Check health advice before travelling</t>
  </si>
  <si>
    <t>PHAC:Travel:Check provincial and territorial restrictions</t>
  </si>
  <si>
    <t>PHAC:Travel:Check rules for vaccinated travellers entering Canada</t>
  </si>
  <si>
    <t>PHAC:Travel:COVID-19 requirements for travellers</t>
  </si>
  <si>
    <t>PHAC:Travel:Get your Canadian COVID-19 proof of vaccination</t>
  </si>
  <si>
    <t>PHAC:Travel:Other - Reason for my visit is not in this list</t>
  </si>
  <si>
    <t>PrairiesCan:Business:Apply for funding with PrairiesCan</t>
  </si>
  <si>
    <t>PrairiesCan:Business:Other - Reason for my visit is not in this list</t>
  </si>
  <si>
    <t>PrairiesCan:Business:See how others have used PrairiesCan funding</t>
  </si>
  <si>
    <t>PS:Environment:Other - Reason for my visit is not in this list</t>
  </si>
  <si>
    <t>PS:N/A:Other - Reason for my visit is not in this list</t>
  </si>
  <si>
    <t>PS:Policing:Apply for funding related to crime prevention</t>
  </si>
  <si>
    <t>PS:Policing:Apply for the Memorial Grant Program for First Responders</t>
  </si>
  <si>
    <t>PS:Policing:Consult a research report or publication</t>
  </si>
  <si>
    <t>PS:Policing:Consult the Disaster Financial Assistance Arrangements with provinces and territories following a major natural disaster</t>
  </si>
  <si>
    <t>PS:Policing:Emergency Preparedness Week</t>
  </si>
  <si>
    <t>PS:Policing:Federal government response to a current emergency event</t>
  </si>
  <si>
    <t>PS:Policing:Get or prepare an emergency kit</t>
  </si>
  <si>
    <t>PS:Policing:How to prepare for natural disasters and emergency events (such as flooding, forest fires, power outages)</t>
  </si>
  <si>
    <t>PS:Policing:Information and support for victims of crime</t>
  </si>
  <si>
    <t>PS:Policing:Learn about national search and rescue</t>
  </si>
  <si>
    <t>PS:Policing:Look up a Canadian disaster</t>
  </si>
  <si>
    <t>PS:Policing:Other - Reason for my visit is not in this list</t>
  </si>
  <si>
    <t>PS:Policing:Prepare an emergency plan</t>
  </si>
  <si>
    <t>PS:Security:Access cyber security bulletins</t>
  </si>
  <si>
    <t>PS:Security:Apply for a Canadian Travel Number</t>
  </si>
  <si>
    <t>PS:Security:Get or prepare an emergency kit</t>
  </si>
  <si>
    <t>PS:Security:Learn about cyber security threats</t>
  </si>
  <si>
    <t>PS:Security:Learn about Passenger Protect program</t>
  </si>
  <si>
    <t>PS:Security:Learn about the current list of terrorist entities</t>
  </si>
  <si>
    <t>PS:Security:Learn about the required documents needed for air travel</t>
  </si>
  <si>
    <t>PS:Security:Other - Reason for my visit is not in this list</t>
  </si>
  <si>
    <t>PSC:Jobs:Find a student job in the federal public service</t>
  </si>
  <si>
    <t>PSC:Jobs:Jobs in the federal public service</t>
  </si>
  <si>
    <t>PSC:Jobs:Other - Reason for my visit is not in this list</t>
  </si>
  <si>
    <t>PSPC:AboutGov:Apply for an International Standard Book Number (ISBN) / catalogue number</t>
  </si>
  <si>
    <t>PSPC:AboutGov:Consult the annual report on advertising activities</t>
  </si>
  <si>
    <t>PSPC:AboutGov:Direct deposit issues related to CPP, OAS, EI, or other government payments</t>
  </si>
  <si>
    <t>PSPC:AboutGov:Federal government property management, maintenance, and construction</t>
  </si>
  <si>
    <t>PSPC:AboutGov:Find latest news articles</t>
  </si>
  <si>
    <t>PSPC:AboutGov:Find public opinion research requirements</t>
  </si>
  <si>
    <t>PSPC:AboutGov:How to comply with controlled goods regulations in Canada</t>
  </si>
  <si>
    <t>PSPC:AboutGov:Jobs with PSPC</t>
  </si>
  <si>
    <t>PSPC:AboutGov:Learn about health and safety in federal properties</t>
  </si>
  <si>
    <t>PSPC:AboutGov:Mandate and organizational structure</t>
  </si>
  <si>
    <t>PSPC:AboutGov:Other - Reason for my visit is not in this list</t>
  </si>
  <si>
    <t>PSPC:AboutGov:Read a report or a publication</t>
  </si>
  <si>
    <t>PSPC:AboutGov:Request a flag online</t>
  </si>
  <si>
    <t>PSPC:AboutGov:Security screening and clearance processes</t>
  </si>
  <si>
    <t>PSPC:AboutGov:Sign up for direct deposit for government payments</t>
  </si>
  <si>
    <t>PSPC:AboutGov:Sign up for direct deposit or update your banking information</t>
  </si>
  <si>
    <t>PSPC:AboutGov:Update my direct deposit information</t>
  </si>
  <si>
    <t>PSPC:AboutGov:View Parliament Hill camera</t>
  </si>
  <si>
    <t>PSPC:AboutGov:View public notices in the Canada Gazette</t>
  </si>
  <si>
    <t>PSPC:Benefits:Other - Reason for my visit is not in this list</t>
  </si>
  <si>
    <t>PSPC:Business:Access the Standing Offers and Supply Arrangements Application (SOSA App)</t>
  </si>
  <si>
    <t>PSPC:Business:Attend a seminar</t>
  </si>
  <si>
    <t>PSPC:Business:Become a supplier for the Government of Canada</t>
  </si>
  <si>
    <t>PSPC:Business:Consultations and Reports</t>
  </si>
  <si>
    <t>PSPC:Business:Contact Buy and Sell</t>
  </si>
  <si>
    <t>PSPC:Business:Contacts for Government Buyers</t>
  </si>
  <si>
    <t>PSPC:Business:Find a Standard Acquisition Clauses and Conditions (SACC) Manual Item</t>
  </si>
  <si>
    <t>PSPC:Business:Getting Started wth SOSA</t>
  </si>
  <si>
    <t>PSPC:Business:Goods and Services Identification Number (GSIN)</t>
  </si>
  <si>
    <t>PSPC:Business:Initiatives and Programs</t>
  </si>
  <si>
    <t>PSPC:Business:Learn about Defence or Naval Procurement</t>
  </si>
  <si>
    <t>PSPC:Business:Learn about selling to the Government of Canada</t>
  </si>
  <si>
    <t>PSPC:Business:Learn about the procurement process</t>
  </si>
  <si>
    <t>PSPC:Business:Learn more about the Standing Offer and Supply Arrangement Application (SOSA App)</t>
  </si>
  <si>
    <t>PSPC:Business:Method of supply for the Government of Canada</t>
  </si>
  <si>
    <t>PSPC:Business:Other - Reason for my visit is not in this list</t>
  </si>
  <si>
    <t>PSPC:Business:Policy and Guidelines</t>
  </si>
  <si>
    <t>PSPC:Business:Procurement Advice and Support</t>
  </si>
  <si>
    <t>PSPC:Business:Register as a supplier (SRI)</t>
  </si>
  <si>
    <t>PSPC:Business:Resources for Government</t>
  </si>
  <si>
    <t>PSPC:Business:Search for opportunities</t>
  </si>
  <si>
    <t>PSPC:Business:Search tenders</t>
  </si>
  <si>
    <t>PSPC:Business:Services for smaller businesses</t>
  </si>
  <si>
    <t>PSPC:Business:Standard Procurement Templates</t>
  </si>
  <si>
    <t>PSPC:Business:Supply Manual</t>
  </si>
  <si>
    <t>PSPC:Business:Trade agreements</t>
  </si>
  <si>
    <t>PSPC:Business:View up-coming procurement-related events</t>
  </si>
  <si>
    <t>PSPC:Business:What the government buys</t>
  </si>
  <si>
    <t>PSPC:Culture:Consult glossaries and vocabularies</t>
  </si>
  <si>
    <t>PSPC:Culture:Find a term or abbreviation in another language</t>
  </si>
  <si>
    <t>PSPC:Culture:Find definitions for terms and abbreviations in specialized fields</t>
  </si>
  <si>
    <t>PSPC:Culture:Find language information</t>
  </si>
  <si>
    <t>PSPC:Culture:Other - Reason for my visit is not in this list</t>
  </si>
  <si>
    <t>PSPC:Culture:Read blog posts</t>
  </si>
  <si>
    <t>PSPC:Culture:Take language quizzes</t>
  </si>
  <si>
    <t>PSPC:Jobs:Other - Reason for my visit is not in this list</t>
  </si>
  <si>
    <t>PSPC:Money:Other - Reason for my visit is not in this list</t>
  </si>
  <si>
    <t>PSPC:Money:Sign up for direct deposit or update your banking information</t>
  </si>
  <si>
    <t>PSPC:N/A:Other - Reason for my visit is not in this list</t>
  </si>
  <si>
    <t>PSPC:PublicService:Access your pay (MyGCPay, CWA, Phoenix)</t>
  </si>
  <si>
    <t>PSPC:PublicService:Consult statutory (public) holidays calendar</t>
  </si>
  <si>
    <t>PSPC:PublicService:Consult the public service pension calendar</t>
  </si>
  <si>
    <t>PSPC:PublicService:Contact the Government of Canada Pension Centre</t>
  </si>
  <si>
    <t>PSPC:PublicService:Get updates on the status of the Phoenix pay system</t>
  </si>
  <si>
    <t>PSPC:PublicService:Help with pay issues (pay action requests, pay enquiry)</t>
  </si>
  <si>
    <t>PSPC:PublicService:Issues related to the Canadian Armed Forces pension plan</t>
  </si>
  <si>
    <t>PSPC:PublicService:Issues related to the public service pension plan</t>
  </si>
  <si>
    <t>PSPC:PublicService:Learn about your public service pay</t>
  </si>
  <si>
    <t>PSPC:PublicService:Other - Reason for my visit is not in this list</t>
  </si>
  <si>
    <t>PSPC:PublicService:Pension contribution rates and indexation (Superannuation administration manual)</t>
  </si>
  <si>
    <t>PSPC:PublicService:Tax-related issue (tax slips, overpayments)</t>
  </si>
  <si>
    <t>RCMP:Policing:Apply for or renew your firearms licence</t>
  </si>
  <si>
    <t>RCMP:Policing:Check the National Sex Offender Registry</t>
  </si>
  <si>
    <t>RCMP:Policing:Check the Royal Canadian Mounted Police (RCMP) wanted list</t>
  </si>
  <si>
    <t>RCMP:Policing:Check the status of your firearms licence application</t>
  </si>
  <si>
    <t>RCMP:Policing:Find your local RCMP detachment (police service)</t>
  </si>
  <si>
    <t>RCMP:Policing:Get a criminal record check</t>
  </si>
  <si>
    <t>RCMP:Policing:Join the RCMP</t>
  </si>
  <si>
    <t>RCMP:Policing:Learn about firearms safety, storage and when you need a licence</t>
  </si>
  <si>
    <t>RCMP:Policing:Other - Reason for my visit is not in this list</t>
  </si>
  <si>
    <t>RCMP:Policing:Report suspected fraud</t>
  </si>
  <si>
    <t>StatCan:Culture:View census data</t>
  </si>
  <si>
    <t>StatCan:N/A:Calculations</t>
  </si>
  <si>
    <t>StatCan:N/A:Census</t>
  </si>
  <si>
    <t>StatCan:N/A:Consumer price index (CPI)</t>
  </si>
  <si>
    <t>StatCan:N/A:Data Liberation Initiative</t>
  </si>
  <si>
    <t>StatCan:N/A:Definitions</t>
  </si>
  <si>
    <t>StatCan:N/A:Fill out a survey</t>
  </si>
  <si>
    <t>StatCan:N/A:Find information about or sign up to workshops, training or conferences</t>
  </si>
  <si>
    <t>StatCan:N/A:Formulas</t>
  </si>
  <si>
    <t>StatCan:N/A:General information about Statistics Canada</t>
  </si>
  <si>
    <t>StatCan:N/A:Get more information on a survey</t>
  </si>
  <si>
    <t>StatCan:N/A:Gross domestic product (GDP)</t>
  </si>
  <si>
    <t>StatCan:N/A:Infographics</t>
  </si>
  <si>
    <t>StatCan:N/A:Information on a specific location</t>
  </si>
  <si>
    <t>StatCan:N/A:Interactive visualizations</t>
  </si>
  <si>
    <t>StatCan:N/A:Jobs at Statistics Canada</t>
  </si>
  <si>
    <t>StatCan:N/A:Labour Force Survey (LFS)</t>
  </si>
  <si>
    <t>StatCan:N/A:National Occupational Classification (NOC)</t>
  </si>
  <si>
    <t>StatCan:N/A:North American Industry Classification System (NAICS)</t>
  </si>
  <si>
    <t>StatCan:N/A:North American Product Classification System (NAPCS)</t>
  </si>
  <si>
    <t>StatCan:N/A:Not looking for anything in particular or just browsing</t>
  </si>
  <si>
    <t>StatCan:N/A:Obtain assistance to fill out a survey (contact the call center or use the Chat feature)</t>
  </si>
  <si>
    <t>StatCan:N/A:Other - Reason for my visit is not in this list</t>
  </si>
  <si>
    <t>StatCan:N/A:Press releases or announcements published in The Daily</t>
  </si>
  <si>
    <t>StatCan:N/A:Research Data Centre</t>
  </si>
  <si>
    <t>StatCan:N/A:Standard Geographical Classification (SGC)</t>
  </si>
  <si>
    <t>StatCan:N/A:Survey documentation (user guides, codebooks)</t>
  </si>
  <si>
    <t>StatCan:N/A:Thematic Maps</t>
  </si>
  <si>
    <t>StatCan:N/A:Translations or terminology</t>
  </si>
  <si>
    <t>StatCan:N/A:Verify the legitimacy of the survey or an interviewer</t>
  </si>
  <si>
    <t>StatCan:N/A:Videos</t>
  </si>
  <si>
    <t>StatCan:N/A:Virtual Data Lab</t>
  </si>
  <si>
    <t>StatCan:Science:Other - Reason for my visit is not in this list</t>
  </si>
  <si>
    <t>StatCan:Science:View statistical data</t>
  </si>
  <si>
    <t>TBS:AboutGov:Find a government department or agency</t>
  </si>
  <si>
    <t>TBS:AboutGov:Find a government policy, directive, standard or guideline</t>
  </si>
  <si>
    <t>TBS:AboutGov:Find travel and hospitality expenses of government officials</t>
  </si>
  <si>
    <t>TBS:AboutGov:Make an access to information or personal information request</t>
  </si>
  <si>
    <t>TBS:AboutGov:Other - Reason for my visit is not in this list</t>
  </si>
  <si>
    <t>TBS:AboutGov:Search government grants and contributions</t>
  </si>
  <si>
    <t>TBS:PublicService:Access your pay (MyGCPay, CWA, Phoenix)</t>
  </si>
  <si>
    <t>TBS:PublicService:Calculate my expected pension as a public servant</t>
  </si>
  <si>
    <t>TBS:PublicService:Find a benefits form</t>
  </si>
  <si>
    <t>TBS:PublicService:Find available benefits for survivors of deceased public servants</t>
  </si>
  <si>
    <t>TBS:PublicService:Find guidance on leave requests due to COVID-19</t>
  </si>
  <si>
    <t>TBS:PublicService:Find guidance on working remotely/hybrid work</t>
  </si>
  <si>
    <t>TBS:PublicService:Find out what is considered harassment in the public service</t>
  </si>
  <si>
    <t>TBS:PublicService:Find out when I could retire as a public servant</t>
  </si>
  <si>
    <t>TBS:PublicService:Find public service employees rates of pay</t>
  </si>
  <si>
    <t>TBS:PublicService:Find public service executives rates of pay</t>
  </si>
  <si>
    <t>TBS:PublicService:Find public service staffing tools</t>
  </si>
  <si>
    <t>TBS:PublicService:Find public service students rates of pay</t>
  </si>
  <si>
    <t>TBS:PublicService:Get updates on public service collective bargaining</t>
  </si>
  <si>
    <t>TBS:PublicService:Learn about employee rights and responsibilities related to COVID-19</t>
  </si>
  <si>
    <t>TBS:PublicService:Learn about qualifications, competencies and classifications for public service jobs</t>
  </si>
  <si>
    <t>TBS:PublicService:Learn about temporary changes to benefits due to COVID-19</t>
  </si>
  <si>
    <t>TBS:PublicService:Learn about the public service pension plan</t>
  </si>
  <si>
    <t>TBS:PublicService:Make a public service dental insurance claim</t>
  </si>
  <si>
    <t>TBS:PublicService:Make a public service health care insurance claim</t>
  </si>
  <si>
    <t>TBS:PublicService:Other - Reason for my visit is not in this list</t>
  </si>
  <si>
    <t>TBS:PublicService:Read a public service collective agreement</t>
  </si>
  <si>
    <t>TBS:PublicService:Read about the performance management program for employees</t>
  </si>
  <si>
    <t>TBS:PublicService:See what's covered by dental insurance in the public service</t>
  </si>
  <si>
    <t>TBS:PublicService:See what's covered by health insurance in the public service</t>
  </si>
  <si>
    <t>TC:Transport:Apply for your transportation security clearance</t>
  </si>
  <si>
    <t>TC:Transport:Assessing medical fitness of aviation personnel</t>
  </si>
  <si>
    <t>TC:Transport:Building, maintaining and registering an aircraft</t>
  </si>
  <si>
    <t>TC:Transport:Drones - where you can fly</t>
  </si>
  <si>
    <t>TC:Transport:Find a drone flight school</t>
  </si>
  <si>
    <t>TC:Transport:Find if there is a defect or recall for your vehicle, tires or child car seat</t>
  </si>
  <si>
    <t>TC:Transport:Find if you can pack lithium batteries when taking a flight</t>
  </si>
  <si>
    <t>TC:Transport:Find out what you can bring on a plane</t>
  </si>
  <si>
    <t>TC:Transport:Find statistics for vehicle collisions</t>
  </si>
  <si>
    <t>TC:Transport:Flying an aircraft</t>
  </si>
  <si>
    <t>TC:Transport:Get a drone pilot certificate</t>
  </si>
  <si>
    <t>TC:Transport:Learn about child car seat safety</t>
  </si>
  <si>
    <t>TC:Transport:Learn about connected and automated vehicles</t>
  </si>
  <si>
    <t>TC:Transport:Learn about driver assistance technologies (blind spot warning, automatic emergency braking)</t>
  </si>
  <si>
    <t>TC:Transport:Learn about safety awareness when transporting dangerous goods</t>
  </si>
  <si>
    <t>TC:Transport:Learn about shipping or mailing lithium batteries</t>
  </si>
  <si>
    <t>TC:Transport:Learn about the containers required to transport dangerous goods by rail</t>
  </si>
  <si>
    <t>TC:Transport:Learn about zero-emission vehicles (electric, hybrid, hydrogen fuel cell)</t>
  </si>
  <si>
    <t>TC:Transport:Learn how to bring your vehicle into Canada permanently</t>
  </si>
  <si>
    <t>TC:Transport:Learn how to build an emergency response assistance plan in case of an accident while shipping dangerous goods</t>
  </si>
  <si>
    <t>TC:Transport:Learn how to drive a rental vehicle across the border from the U.S. to Canada</t>
  </si>
  <si>
    <t>TC:Transport:Learn how to register your vessel</t>
  </si>
  <si>
    <t>TC:Transport:Learn tips on safe boating</t>
  </si>
  <si>
    <t>TC:Transport:Licensing and training of aviation personnel</t>
  </si>
  <si>
    <t>TC:Transport:Operating a commercial air service</t>
  </si>
  <si>
    <t>TC:Transport:Operating an airport or aerodrome</t>
  </si>
  <si>
    <t>TC:Transport:Other - Reason for my visit is not in this list</t>
  </si>
  <si>
    <t>TC:Transport:Read the Canadian Aviation Regulations (CARs)</t>
  </si>
  <si>
    <t>TC:Transport:Read the regulations for transporting dangerous goods</t>
  </si>
  <si>
    <t>TC:Transport:Read the rules for operating a federal railway</t>
  </si>
  <si>
    <t>TC:Travel:Boarding flights to and within Canada</t>
  </si>
  <si>
    <t>VAC:Benefits:Other - Reason for my visit is not in this list</t>
  </si>
  <si>
    <t>VAC:Benefits:Sign into or create a Veterans Affairs Canada (VAC) account</t>
  </si>
  <si>
    <t>VAC:Culture:Learn about the First World War</t>
  </si>
  <si>
    <t>VAC:Culture:Look up soldiers who lost their lives in the military or RCMP</t>
  </si>
  <si>
    <t>VAC:Culture:Other - Reason for my visit is not in this list</t>
  </si>
  <si>
    <t>VAC:Culture:Participate in Remembrance Day</t>
  </si>
  <si>
    <t>Reason of Visit</t>
  </si>
  <si>
    <t>Effectiveness_Adverse</t>
  </si>
  <si>
    <t>Ease_Adverse</t>
  </si>
  <si>
    <t>Satisfaction_Adverse</t>
  </si>
  <si>
    <t>Effectiveness - Detracting</t>
  </si>
  <si>
    <t>Ease - Detracting</t>
  </si>
  <si>
    <t>Satisfaction - Detracting</t>
  </si>
  <si>
    <t>N/A:N/A:N/A</t>
  </si>
  <si>
    <t>Margin of Error-TOTAL</t>
  </si>
  <si>
    <t>NFB</t>
  </si>
  <si>
    <t>Report on GC Task Success Survey Results - FY 2022-23</t>
  </si>
  <si>
    <t>April 1st, 2022 to March 31st, 2023</t>
  </si>
  <si>
    <t>AAFC:Business:Agricultural Climate Solutions (ACS) program</t>
  </si>
  <si>
    <t>AAFC:Business:Animal industry</t>
  </si>
  <si>
    <t>AAFC:Business:Climate change and air quality</t>
  </si>
  <si>
    <t>AAFC:Business:Crops</t>
  </si>
  <si>
    <t>AAFC:Business:Find current drought conditions across the country</t>
  </si>
  <si>
    <t>AAFC:Business:Find information or resources for youth and young farmers</t>
  </si>
  <si>
    <t>AAFC:Business:International markets</t>
  </si>
  <si>
    <t>ATSSC:N/A:Other - Reason for my visit is not in this list</t>
  </si>
  <si>
    <t>CATSA:Travel:Boarding flights to and within Canada</t>
  </si>
  <si>
    <t>CBSA:Business:Estimate duty and taxes for imported goods</t>
  </si>
  <si>
    <t>CBSA:Business:Manage and report imported commercial goods</t>
  </si>
  <si>
    <t>CBSA:Business:Report exported commercial goods</t>
  </si>
  <si>
    <t>CBSA:N/A:Ask for general information by email or telephone</t>
  </si>
  <si>
    <t>CBSA:N/A:Download a CBSA app for your mobile device</t>
  </si>
  <si>
    <t>CBSA:N/A:Other - Reason for my visit is not in this list</t>
  </si>
  <si>
    <t>CBSA:Travel:ArriveCAN – Create an account</t>
  </si>
  <si>
    <t>CBSA:Travel:ArriveCAN – Download the mobile app</t>
  </si>
  <si>
    <t>CBSA:Travel:ArriveCAN – Get your receipt</t>
  </si>
  <si>
    <t>CBSA:Travel:ArriveCAN – Learn more about it, what it is, how and when to use it</t>
  </si>
  <si>
    <t>CBSA:Travel:ArriveCAN – Report your daily symptoms or new case of COVID-19</t>
  </si>
  <si>
    <t>CBSA:Travel:Check personal exemption limits</t>
  </si>
  <si>
    <t>CBSA:Travel:Check requirements when driving to Canada</t>
  </si>
  <si>
    <t>CBSA:Travel:Check requirements when entering Canadian waters by boat</t>
  </si>
  <si>
    <t>CBSA:Travel:Check requirements when flying to Canada</t>
  </si>
  <si>
    <t>CBSA:Travel:Find out how to update personal information for the NEXUS program</t>
  </si>
  <si>
    <t>CBSA:Travel:Find out what you need to know when visiting Canada</t>
  </si>
  <si>
    <t>CBSA:Travel:Identify what you can bring to Canada (alcohols, tobacco)</t>
  </si>
  <si>
    <t>CBSA:Travel:Identify what you can bring to Canada (food, plants, animals)</t>
  </si>
  <si>
    <t>CBSA:Travel:Learn about the NEXUS program</t>
  </si>
  <si>
    <t>CBSA:Travel:Living in a border community</t>
  </si>
  <si>
    <t>CBSA:Travel:Obtain a consent letter for children travelling abroad</t>
  </si>
  <si>
    <t>CBSA:Travel:Paying duty and taxes</t>
  </si>
  <si>
    <t>CBSA:Travel:Renew a NEXUS membership</t>
  </si>
  <si>
    <t>CBSA:Travel:See the estimated wait times for the Canada-United States border</t>
  </si>
  <si>
    <t>CBSA:Travel:What to expect at the border</t>
  </si>
  <si>
    <t>CFIA:Business:Other - Reason for my visit is not in this list</t>
  </si>
  <si>
    <t>CGC:N/A:Become licensed</t>
  </si>
  <si>
    <t>CGC:N/A:Moisture content for Canadian grains</t>
  </si>
  <si>
    <t>CGC:N/A:Official Grain Grading Guide</t>
  </si>
  <si>
    <t>CIHR:Health:Find out about Canadian Institutes of Health Research's (CIHR) publications</t>
  </si>
  <si>
    <t>CIHR:Health:Find out about Learning activities and resources</t>
  </si>
  <si>
    <t>CIHR:Health:Indigenous Peoples' Health</t>
  </si>
  <si>
    <t>CIHR:Health:Infection and Immunity</t>
  </si>
  <si>
    <t>CIHR:Health:Neurosciences, Mental Health and Addiction</t>
  </si>
  <si>
    <t>CIHR:Health:Population and Public Health</t>
  </si>
  <si>
    <t>CRA:COVID-19:Canada Emergency Rent Subsidy (CERS)</t>
  </si>
  <si>
    <t>CRA:COVID-19:Canada Emergency Wage Subsidy (CEWS)</t>
  </si>
  <si>
    <t>CRA:COVID-19:Canada Recovery Benefit (CRB)</t>
  </si>
  <si>
    <t>CRA:COVID-19:Canada Recovery Caregiving Benefit (CRCB)</t>
  </si>
  <si>
    <t>CRA:COVID-19:Canada Recovery Hiring Program (CRHP)</t>
  </si>
  <si>
    <t>CRA:COVID-19:Canada Recovery Sickness Benefit (CRSB)</t>
  </si>
  <si>
    <t>CRA:COVID-19:Canada Worker Lockdown Benefit (CWLB)</t>
  </si>
  <si>
    <t>CRA:COVID-19:Hardest-Hit Businesses Recovery Program (HHBRP)</t>
  </si>
  <si>
    <t>CRA:COVID-19:Other - Reason for my visit is not in this list</t>
  </si>
  <si>
    <t>CRA:COVID-19:Tourism and Hospitality Recovery Program (THRP)</t>
  </si>
  <si>
    <t>CRA:Taxes:GST/HST credit increase</t>
  </si>
  <si>
    <t>CRA:Taxes:Jobs with the Canada Revenue Agency</t>
  </si>
  <si>
    <t>CRTC:Business:Other - Reason for my visit is not in this list</t>
  </si>
  <si>
    <t>CRTC:Culture:Other - Reason for my visit is not in this list</t>
  </si>
  <si>
    <t>CSA:Science:Find out about job opportunities</t>
  </si>
  <si>
    <t>CSC:N/A:Find general information about COVID-19</t>
  </si>
  <si>
    <t>CSC:N/A:Find number of inmates who have tested positive for COVID-19</t>
  </si>
  <si>
    <t>CSC:N/A:I am an employee looking for information about COVID-19</t>
  </si>
  <si>
    <t>CSC:N/A:See if I can enter an institution</t>
  </si>
  <si>
    <t>CSEC:Security:Find out more about the Cyber Security Awareness Month</t>
  </si>
  <si>
    <t>CSEC:Security:Secure your connection</t>
  </si>
  <si>
    <t>CSPS:PublicService:Find a video</t>
  </si>
  <si>
    <t>CSPS:PublicService:Find an upcoming event</t>
  </si>
  <si>
    <t>CSPS:PublicService:Other - Reason for my visit is not in this list</t>
  </si>
  <si>
    <t>CSPS:PublicService:View the Indigenous Learning learning path</t>
  </si>
  <si>
    <t>DFO:Environment:Get maps for fishery areas</t>
  </si>
  <si>
    <t>DND:Security:Apply for a job in the military</t>
  </si>
  <si>
    <t>DND:Security:Become a Junior Canadian Ranger</t>
  </si>
  <si>
    <t>DND:Security:Canada's contributions to past wars</t>
  </si>
  <si>
    <t>DND:Security:Canadian honours chart of the Canadian military orders, decorations and medals</t>
  </si>
  <si>
    <t>DND:Security:Compensation and Benefits Instructions</t>
  </si>
  <si>
    <t>DND:Security:Educational materials</t>
  </si>
  <si>
    <t>DND:Security:Find the address of an office, base, support unit, or recruiting centre</t>
  </si>
  <si>
    <t>DND:Security:Historical research, books or publications</t>
  </si>
  <si>
    <t>DND:Security:Information about equipment purchases and upgrades</t>
  </si>
  <si>
    <t>DND:Security:Learn about a specific military operation</t>
  </si>
  <si>
    <t>DND:Security:Read news releases from the Department of National Defence</t>
  </si>
  <si>
    <t>DND:Security:Read the latest stories or articles about the Canadian military</t>
  </si>
  <si>
    <t>DND:Security:Search for jobs in the military</t>
  </si>
  <si>
    <t>DND:Security:Send an email to the Department of National Defence or the Canadian Armed Forces</t>
  </si>
  <si>
    <t>ECCC:Environment:Apply for an Energy Savings Rebate</t>
  </si>
  <si>
    <t>ECCC:Environment:Find how Canada is protecting the Great Lakes</t>
  </si>
  <si>
    <t>ECCC:Environment:Learn about the low carbon economy fund - challenge</t>
  </si>
  <si>
    <t>ECCC:Environment:Reporting and understanding data in the National Pollutant Release Inventory (NPRI)</t>
  </si>
  <si>
    <t>ESDC:Jobs:Appeal a workers' compensation decision</t>
  </si>
  <si>
    <t>ESDC:Jobs:Determining an employer/employee relationship</t>
  </si>
  <si>
    <t>ESDC:Jobs:Employment equity for organizations who do business with the Government of Canada</t>
  </si>
  <si>
    <t>ESDC:Jobs:File a workplace harassment and violence complaint</t>
  </si>
  <si>
    <t>ESDC:Jobs:Hiring student interns</t>
  </si>
  <si>
    <t>ESDC:Jobs:Hours of work, breaks</t>
  </si>
  <si>
    <t>ESDC:Jobs:How to prevent labour disputes</t>
  </si>
  <si>
    <t>ESDC:Jobs:Learn about collective agreements and bargaining</t>
  </si>
  <si>
    <t>ESDC:Jobs:Report a workplace injury</t>
  </si>
  <si>
    <t>ESDC:Jobs:Types of leaves for federally regulated employees</t>
  </si>
  <si>
    <t>ESDC:Jobs:Vacation and holiday for federally regulated employees</t>
  </si>
  <si>
    <t>ESDC:Jobs:Wages, pay, and deductions for federally regulated employees</t>
  </si>
  <si>
    <t>ESDC:Jobs:Workers' compensation claim</t>
  </si>
  <si>
    <t>ESDC:Jobs:Workers' compensation for federal inmates, merchant seaman, employees slain in duty, foreign citizens</t>
  </si>
  <si>
    <t>FCAC:Travel:Pensions and retirement</t>
  </si>
  <si>
    <t>FIN:AboutGov:Other - Reason for my visit is not in this list</t>
  </si>
  <si>
    <t>FINTRAC:N/A:Indicators of money laundering and terrorist activity financing</t>
  </si>
  <si>
    <t>GAC:Business:Controlled product – Softwood</t>
  </si>
  <si>
    <t>GAC:Business:Controlled product – Steel</t>
  </si>
  <si>
    <t>GAC:Business:Funding for community and non-profit local based organization initiatives and activities</t>
  </si>
  <si>
    <t>GAC:Business:Market information – Automotive</t>
  </si>
  <si>
    <t>GAC:Business:Market information – Infrastructure</t>
  </si>
  <si>
    <t>GAC:Business:Market information – Life sciences</t>
  </si>
  <si>
    <t>GAC:Business:Market information – Mining</t>
  </si>
  <si>
    <t>GAC:Business:Market information – Oil and gas</t>
  </si>
  <si>
    <t>GAC:Business:Market information – Professional services</t>
  </si>
  <si>
    <t>GAC:Business:Market information about China</t>
  </si>
  <si>
    <t>GAC:Business:Market information about the United States</t>
  </si>
  <si>
    <t>GAC:Business:Trade negotiations and agreements with Colombia</t>
  </si>
  <si>
    <t>GAC:Business:Trade negotiations and agreements with Israel</t>
  </si>
  <si>
    <t>GAC:Business:Trade negotiations and agreements with Peru</t>
  </si>
  <si>
    <t>GAC:Business:Trade topic – Bribery and corruption</t>
  </si>
  <si>
    <t>GAC:Business:Trade topic – Dispute settlement</t>
  </si>
  <si>
    <t>GAC:Business:Trade topic – Environment</t>
  </si>
  <si>
    <t>GAC:Business:Trade topic – Global value chains</t>
  </si>
  <si>
    <t>GAC:Business:Trade topic – Goods</t>
  </si>
  <si>
    <t>GAC:Business:Trade topic – Government procurement</t>
  </si>
  <si>
    <t>GAC:Business:Virtual events</t>
  </si>
  <si>
    <t>GAC:COVID-19:Other - Reason for my visit is not in this list</t>
  </si>
  <si>
    <t>GAC:Travel:Child welfare, abduction and custody issues</t>
  </si>
  <si>
    <t>GAC:Travel:Study in Canada – for non-Canadians</t>
  </si>
  <si>
    <t>GAC:World:Why choose Canada for my international studies</t>
  </si>
  <si>
    <t>HC:COVID-19:Travel inside Canada</t>
  </si>
  <si>
    <t>HC:Immigration:Get your Canadian COVID-19 proof of vaccination</t>
  </si>
  <si>
    <t>HC:Immigration:Other - Reason for my visit is not in this list</t>
  </si>
  <si>
    <t>IRCC:Immigration:/</t>
  </si>
  <si>
    <t>IRCC:Travel:Apply for an Electronic Travel Authorization (eTA)</t>
  </si>
  <si>
    <t>IRCC:Travel:Immigrate to Canada</t>
  </si>
  <si>
    <t>ISED:N/A:Compared my project to already funded projects</t>
  </si>
  <si>
    <t>ISED:N/A:Projects funded by the Strategic Innovation Fund</t>
  </si>
  <si>
    <t>ISED:Travel:Other - Reason for my visit is not in this list</t>
  </si>
  <si>
    <t>JUS:N/A:Other - Reason for my visit is not in this list</t>
  </si>
  <si>
    <t>JUS:Policing:Access all consolidated Acts, regulations, constitutional documents from the Government of Canada</t>
  </si>
  <si>
    <t>JUS:Policing:Look up Judicial Appointments</t>
  </si>
  <si>
    <t>JUS:Policing:Look up the Canadian Constitution</t>
  </si>
  <si>
    <t>NFB:Culture:Use the NFB's education tools</t>
  </si>
  <si>
    <t>NFB:N/A:Other - Reason for my visit is not in this list</t>
  </si>
  <si>
    <t>NRC:Business:Find an Industrial Research Assistance Program (IRAP) office</t>
  </si>
  <si>
    <t>NRC:Business:Learn about IRAP advisory services</t>
  </si>
  <si>
    <t>NRC:Jobs:Learn about the H.L. Holmes Award for Post-Doctoral Studies</t>
  </si>
  <si>
    <t>NRC:Science:Buy building codes or Certified Reference Materials</t>
  </si>
  <si>
    <t>NRC:Science:Check sunrise and sunset times</t>
  </si>
  <si>
    <t>NRC:Science:Consult a list of NRC products and services</t>
  </si>
  <si>
    <t>NRC:Science:Consult the descriptions of NRC facilities</t>
  </si>
  <si>
    <t>NRC:Science:Consult the list of CRM products / Registry of documentation</t>
  </si>
  <si>
    <t>NRC:Science:Consult the NRC directory of science professionals</t>
  </si>
  <si>
    <t>NRC:Science:Contact the NRC</t>
  </si>
  <si>
    <t>NRC:Science:Download NRC software, applications and tools</t>
  </si>
  <si>
    <t>NRC:Science:Find a research facility</t>
  </si>
  <si>
    <t>NRC:Science:Find an accredited calibration laboratory</t>
  </si>
  <si>
    <t>NRC:Science:Find NRC locations across Canada</t>
  </si>
  <si>
    <t>NRC:Science:Find where to safely fly a drone</t>
  </si>
  <si>
    <t>NRC:Science:Find where you can fly your drone</t>
  </si>
  <si>
    <t>NRC:Science:Get the latest National building code for Canada</t>
  </si>
  <si>
    <t>NRC:Science:Learn about NRC's radio time signals</t>
  </si>
  <si>
    <t>NRC:Science:Learn about NRC research or collaboration activities</t>
  </si>
  <si>
    <t>NRC:Science:Learn about NRC research programs</t>
  </si>
  <si>
    <t>NRC:Science:Learn about radio time signals</t>
  </si>
  <si>
    <t>NRC:Science:Learn about seasons start dates</t>
  </si>
  <si>
    <t>NRC:Science:Learn about the collaboration centres</t>
  </si>
  <si>
    <t>NRC:Science:Learn about the new Biologics Manufacturing Centre for vaccines</t>
  </si>
  <si>
    <t>NRC:Science:Learn about the telephone talking clock</t>
  </si>
  <si>
    <t>NRC:Science:Learn about what the NRC does to support COVID-19 research efforts</t>
  </si>
  <si>
    <t>NRC:Science:Purchase certified reference materials (CRM)</t>
  </si>
  <si>
    <t>NRCan:AboutGov:Learn more about Natural Resources Canada (NRCan)</t>
  </si>
  <si>
    <t>NRCan:AboutGov:Other - Reason for my visit is not in this list</t>
  </si>
  <si>
    <t>NRCan:Environment:Find a research centre</t>
  </si>
  <si>
    <t>NRCan:Environment:Find information on mining and minerals in Canada</t>
  </si>
  <si>
    <t>NRCan:Environment:Find information on weather and space forecasts</t>
  </si>
  <si>
    <t>NRCan:Environment:Find out about non destructive testing</t>
  </si>
  <si>
    <t>NRCan:Environment:Find science news and information through articles, podcast and videos</t>
  </si>
  <si>
    <t>NRCan:Environment:Information on Canada's green infrastructure programs</t>
  </si>
  <si>
    <t>NRCan:Environment:Information on Canadian certified-reference-materials</t>
  </si>
  <si>
    <t>NRCan:Environment:Learn about Canada's past and current wildfires</t>
  </si>
  <si>
    <t>NRCan:Environment:Learn about energy efficient transportation</t>
  </si>
  <si>
    <t>NRCan:Environment:Learn about explosives or fireworks information and regulations</t>
  </si>
  <si>
    <t>NRCan:Environment:Learn about forestry in Canada</t>
  </si>
  <si>
    <t>NRCan:Indigenous:Learn about Indigenous Natural Resource Partnerships</t>
  </si>
  <si>
    <t>NRCan:Jobs:Other - Reason for my visit is not in this list</t>
  </si>
  <si>
    <t>PacifiCan:Business:Apply for funding with PacifiCan</t>
  </si>
  <si>
    <t>PacifiCan:Business:See how others have used PacifiCan funding</t>
  </si>
  <si>
    <t>PBC:Policing:Apply to become a Board member</t>
  </si>
  <si>
    <t>PBC:Policing:Contact the Parole Board of Canada (PBC)</t>
  </si>
  <si>
    <t>PBC:Policing:Find out about the appeal process of a parole decision</t>
  </si>
  <si>
    <t>PBC:Policing:Learn about cannabis record suspensions</t>
  </si>
  <si>
    <t>PBC:Policing:Learn about parole</t>
  </si>
  <si>
    <t>PBC:Policing:Learn about the Decision Registry</t>
  </si>
  <si>
    <t>PBC:Policing:Learn about the parole-decising making process</t>
  </si>
  <si>
    <t>PBC:Policing:Learn how to avoid common mistakes on your record suspension application form</t>
  </si>
  <si>
    <t>PBC:Policing:Learn how you can observe a Parole Board of Canada (PBC) hearing</t>
  </si>
  <si>
    <t>PBC:Policing:Obtain a decision from the registry</t>
  </si>
  <si>
    <t>PC:Environment:About Parks Canada (policies, regulations, designations)</t>
  </si>
  <si>
    <t>PC:Environment:Learn about history, nature, culture, or science and conservation</t>
  </si>
  <si>
    <t>PC:Environment:Other - Reason for my visit is not in this list</t>
  </si>
  <si>
    <t>PC:Jobs:Jobs or volunteering with Parks Canada</t>
  </si>
  <si>
    <t>PC:Jobs:Learn about history, nature, culture, or science and conservation</t>
  </si>
  <si>
    <t>PC:N/A:About Parks Canada (policies, regulations, designations)</t>
  </si>
  <si>
    <t>PC:N/A:Discover things to do (activities, camping, experiences)</t>
  </si>
  <si>
    <t>PC:N/A:Find a Parks Canada destination to visit</t>
  </si>
  <si>
    <t>PC:N/A:Find out when reservations become available</t>
  </si>
  <si>
    <t>PC:N/A:Get an entry pass, permit, or merchandise</t>
  </si>
  <si>
    <t>PC:N/A:Jobs or volunteering with Parks Canada</t>
  </si>
  <si>
    <t>PC:N/A:Learn about history, nature, culture, or science and conservation</t>
  </si>
  <si>
    <t>PC:N/A:Other - Reason for my visit is not in this list</t>
  </si>
  <si>
    <t>PC:N/A:Reserve a campsite or other accommodation</t>
  </si>
  <si>
    <t>PC:N/A:Trails, waterways, and routes (maps, conditions, reports)</t>
  </si>
  <si>
    <t>PC:Travel:Discover things to do (activities, camping, experiences)</t>
  </si>
  <si>
    <t>PC:Travel:Find a Parks Canada destination to visit</t>
  </si>
  <si>
    <t>PC:Travel:Find out when reservations become available</t>
  </si>
  <si>
    <t>PC:Travel:Get an entry pass, permit, or merchandise</t>
  </si>
  <si>
    <t>PC:Travel:Learn about history, nature, culture, or science and conservation</t>
  </si>
  <si>
    <t>PC:Travel:Reserve a campsite or other accommodation</t>
  </si>
  <si>
    <t>PC:Travel:Trails, waterways, and routes (maps, conditions, reports)</t>
  </si>
  <si>
    <t>PHAC:COVID-19:Check health advice before travelling</t>
  </si>
  <si>
    <t>PHAC:COVID-19:Other - Reason for my visit is not in this list</t>
  </si>
  <si>
    <t>PHAC:Travel:ArriveCAN – Create an account</t>
  </si>
  <si>
    <t>PHAC:Travel:ArriveCAN – Download the mobile app</t>
  </si>
  <si>
    <t>PHAC:Travel:ArriveCAN – Learn more about it, what it is, how and when to use it</t>
  </si>
  <si>
    <t>PHAC:Travel:ArriveCAN – Report your daily symptoms or new case of COVID-19</t>
  </si>
  <si>
    <t>PHAC:Travel:ArriveCAN – Show proof of a molecular test</t>
  </si>
  <si>
    <t>PHAC:Travel:ArriveCAN – Submit your contact information</t>
  </si>
  <si>
    <t>PHAC:Travel:ArriveCAN – Submit your quarantine plan</t>
  </si>
  <si>
    <t>PHAC:Travel:Check vaccination requirements to enter Canada</t>
  </si>
  <si>
    <t>PHAC:Travel:Compassionate travel quarantine exemptions (caring for others, funerals and support)</t>
  </si>
  <si>
    <t>PHAC:Travel:COVID-19 cases, statistics, vaccines, limiting the spread, latest news</t>
  </si>
  <si>
    <t>PHAC:Travel:Follow mandatory quarantine or isolation</t>
  </si>
  <si>
    <t>PHAC:Travel:Latest news – Travel and emergency assistance</t>
  </si>
  <si>
    <t>PSPC:AboutGov:Complete the Canada direct deposit enrolment form</t>
  </si>
  <si>
    <t>PSPC:AboutGov:Consult reports on government-wide advertising activities</t>
  </si>
  <si>
    <t>PSPC:AboutGov:Direct deposit for individuals with a foreign bank account</t>
  </si>
  <si>
    <t>PSPC:AboutGov:Find federal properties for sale</t>
  </si>
  <si>
    <t>PSPC:AboutGov:Find out about Canada's parliamentary buildings and grounds</t>
  </si>
  <si>
    <t>PSPC:AboutGov:Find out about Centre Block restoration and modernization project</t>
  </si>
  <si>
    <t>PSPC:AboutGov:Find out about health and safety in federal buildings</t>
  </si>
  <si>
    <t>PSPC:AboutGov:Find out about maintenance and construction projects</t>
  </si>
  <si>
    <t>PSPC:AboutGov:Find out about public opinion research requirements</t>
  </si>
  <si>
    <t>PSPC:AboutGov:Learn about payments to and from government</t>
  </si>
  <si>
    <t>PSPC:AboutGov:Review payments to and from government</t>
  </si>
  <si>
    <t>PSPC:AboutGov:View federal properties for sale</t>
  </si>
  <si>
    <t>PSPC:Business:Access the Tender Management Application</t>
  </si>
  <si>
    <t>PSPC:Business:Best Practices in Buying</t>
  </si>
  <si>
    <t>PSPC:Business:Browse GSIN Codes</t>
  </si>
  <si>
    <t>PSPC:Business:Contact the Office of Small and Medium Enterprises (OSME)</t>
  </si>
  <si>
    <t>PSPC:Business:Convert physical documents to electronic format</t>
  </si>
  <si>
    <t>PSPC:Business:Help for small and medium businesses</t>
  </si>
  <si>
    <t>PSPC:Business:Learn about tendering procedures</t>
  </si>
  <si>
    <t>PSPC:Business:Learn more about Tender Management Application</t>
  </si>
  <si>
    <t>PSPC:Business:Manage your supplier accounts</t>
  </si>
  <si>
    <t>PSPC:Business:Phases of the Procurement Process</t>
  </si>
  <si>
    <t>PSPC:Business:Understanding tenders</t>
  </si>
  <si>
    <t>PSPC:Culture:Consult the Language Portal of Canada</t>
  </si>
  <si>
    <t>PSPC:Culture:Consult writing tools</t>
  </si>
  <si>
    <t>PSPC:Culture:Find information about becoming a Language Portal ambassador</t>
  </si>
  <si>
    <t>PSPC:Culture:Sign up as a guest blogger</t>
  </si>
  <si>
    <t>PSPC:Culture:Subscribe to The Portal Weekly</t>
  </si>
  <si>
    <t>PSPC:Culture:Translate a term with TERMIUM Plus®</t>
  </si>
  <si>
    <t>PSPC:PublicService:Access employer support services forms</t>
  </si>
  <si>
    <t>PSPC:PublicService:Access pay centre resources and tools</t>
  </si>
  <si>
    <t>PSPC:PublicService:Accessing and managing your tax slips</t>
  </si>
  <si>
    <t>PSPC:PublicService:Canadian Armed Forces pension plans</t>
  </si>
  <si>
    <t>PSPC:PublicService:Canadian Armed Forces pension plans as a survivor of a deceased plan member</t>
  </si>
  <si>
    <t>PSPC:PublicService:Consult the Superannuation administration manual bulletin</t>
  </si>
  <si>
    <t>PSPC:PublicService:Find guidance as a manager or advisor served by the Pay Centre</t>
  </si>
  <si>
    <t>PSPC:PublicService:Find information about Canadian Armed Forces pension plan as a retired member</t>
  </si>
  <si>
    <t>PSPC:PublicService:Get automated help for the Compensation Web Applications (CWA)</t>
  </si>
  <si>
    <t>PSPC:PublicService:How to read your public service pay stub</t>
  </si>
  <si>
    <t>PSPC:PublicService:Submit a pay action request</t>
  </si>
  <si>
    <t>PSPC:PublicService:What to do if you are having pay issues</t>
  </si>
  <si>
    <t>RCMP:Policing:Change your address for your firearms licence</t>
  </si>
  <si>
    <t>RCMP:Policing:Contact a chief firearms officer</t>
  </si>
  <si>
    <t>StatCan:Culture:Other - Reason for my visit is not in this list</t>
  </si>
  <si>
    <t>TC:N/A:Apply for your transportation security clearance</t>
  </si>
  <si>
    <t>TC:N/A:Building, maintaining and registering an aircraft</t>
  </si>
  <si>
    <t>TC:N/A:Find if there is a defect or recall for your vehicle, tires or child car seat</t>
  </si>
  <si>
    <t>TC:N/A:Find out how to import or bring a vehicle into Canada</t>
  </si>
  <si>
    <t>TC:N/A:Find out what you can bring on a plane</t>
  </si>
  <si>
    <t>TC:N/A:Find statistics for vehicle collisions</t>
  </si>
  <si>
    <t>TC:N/A:Flying an aircraft</t>
  </si>
  <si>
    <t>TC:N/A:Flying your drone safely and legally</t>
  </si>
  <si>
    <t>TC:N/A:Learn about advanced vehicle technologies</t>
  </si>
  <si>
    <t>TC:N/A:Learn about child car seat safety</t>
  </si>
  <si>
    <t>TC:N/A:Learn about safety awareness when transporting dangerous goods</t>
  </si>
  <si>
    <t>TC:N/A:Learn how to build an emergency response assistance plan in case of an accident while shipping dangerous goods</t>
  </si>
  <si>
    <t>TC:N/A:Learn how to get your transportation security clearance</t>
  </si>
  <si>
    <t>TC:N/A:Learn how to register your vessel</t>
  </si>
  <si>
    <t>TC:N/A:Learn tips on safe boating</t>
  </si>
  <si>
    <t>TC:N/A:Licensing and training of aviation personnel</t>
  </si>
  <si>
    <t>TC:N/A:Operating a commercial air service</t>
  </si>
  <si>
    <t>TC:N/A:Other - Reason for my visit is not in this list</t>
  </si>
  <si>
    <t>TC:N/A:Read the Canadian Aviation Regulations (CARs)</t>
  </si>
  <si>
    <t>TC:N/A:Read the regulations for transporting dangerous goods</t>
  </si>
  <si>
    <t>TC:N/A:Read the rules for operating a federal railway</t>
  </si>
  <si>
    <t>TC:N/A:Training and certification of individuals</t>
  </si>
  <si>
    <t>TC:Transport:Find out how to import or bring a vehicle into Canada</t>
  </si>
  <si>
    <t>TC:Transport:Find out if you can pack lithium batteries when taking a flight</t>
  </si>
  <si>
    <t>TC:Transport:Learn about advanced vehicle technologies</t>
  </si>
  <si>
    <t>TC:Transport:Learn about grade crossing safety</t>
  </si>
  <si>
    <t>TC:Transport:Learn how to bring your vehicle into Canada temporarily (students, visitors)</t>
  </si>
  <si>
    <t>TC:Transport:Learn how to commercially import a vehicle into Canada</t>
  </si>
  <si>
    <t>TC:Transport:Learn how to get your transportation security clearance</t>
  </si>
  <si>
    <t>TC:Transport:Training and certification of individuals</t>
  </si>
  <si>
    <t>WD:Business:See how others have used Western Economic Diversification (WD) funding</t>
  </si>
  <si>
    <t>WD:N/A:Other - Reason for my visit is not in this list</t>
  </si>
  <si>
    <t>WD</t>
  </si>
  <si>
    <t>GAC:Business:NA</t>
  </si>
  <si>
    <t>ISED:N/A:Learn about Strategic Innovation Fund's legacy programs and archived initiatives</t>
  </si>
  <si>
    <t>NRCan:Environment:Learn about Canada's energy resources, energy generation and infrastructure</t>
  </si>
  <si>
    <t>NRCan:Environment:Learn about COVID-19 resources for Canada's Natural Resources sectors</t>
  </si>
  <si>
    <t>NRCan:Environment:Learn about the origins of Canada's georgraphical names</t>
  </si>
  <si>
    <t>Check your application status</t>
  </si>
  <si>
    <t>Apply for a work permit</t>
  </si>
  <si>
    <t>Access My Account</t>
  </si>
  <si>
    <t>Apply for a visitor visa to Canada</t>
  </si>
  <si>
    <t>Immigrate through Express Entry</t>
  </si>
  <si>
    <t>Contact Immigration, Refugees and Citizenship Canada</t>
  </si>
  <si>
    <t>Study in Canada – for non-Canadians</t>
  </si>
  <si>
    <t>Apply for Canadian citizenship</t>
  </si>
  <si>
    <t>Check online mail</t>
  </si>
  <si>
    <t>See my T4 information</t>
  </si>
  <si>
    <t>Jobs in the private sector</t>
  </si>
  <si>
    <t>Renew a Canadian passport</t>
  </si>
  <si>
    <t>My Service Canada Account (MSCA) - Sign in</t>
  </si>
  <si>
    <t>ArriveCAN - Make a customs and immigration declaration before flying into Canada</t>
  </si>
  <si>
    <t>Get a copy of a notice of assessment or reassessment</t>
  </si>
  <si>
    <t>My Service Canada Account (MSCA) - Check your Employment Insurance (EI) claim status and correspondence</t>
  </si>
  <si>
    <t>Apply for a new Canadian passport</t>
  </si>
  <si>
    <t>IRCC secure account - register, sign in, help</t>
  </si>
  <si>
    <t>Check if you need a visa or electronic travel authorization (eTA) to travel to Canada</t>
  </si>
  <si>
    <t>Open a My Account</t>
  </si>
  <si>
    <t>Check processing times</t>
  </si>
  <si>
    <t>Immigrate as a provincial nominee</t>
  </si>
  <si>
    <t>Employment Insurance (EI) - Apply for Employment Insurance</t>
  </si>
  <si>
    <t>Find out when I can expect my tax refund</t>
  </si>
  <si>
    <t>COVID-19 requirements for travellers</t>
  </si>
  <si>
    <t>Get, renew or replace a permanent resident card</t>
  </si>
  <si>
    <t>Sponsor your family members to immigrate to Canada</t>
  </si>
  <si>
    <t>Find an IRCC application package or form</t>
  </si>
  <si>
    <t>Scholarships to study in Canada</t>
  </si>
  <si>
    <t>Vaccines and treatment</t>
  </si>
  <si>
    <t>My Service Canada Account (MSCA) - Register for an account</t>
  </si>
  <si>
    <t>Make a payment to the Canada Revenue Agency</t>
  </si>
  <si>
    <t>Employment Insurance (EI) - Submit an Employment Insurance Report</t>
  </si>
  <si>
    <t>File a GST/HST return</t>
  </si>
  <si>
    <t>Canada Pension Plan (CPP) - Apply for Canada Pension Plan</t>
  </si>
  <si>
    <t>Find a visa application centre</t>
  </si>
  <si>
    <t>Find out if you can enter Canada</t>
  </si>
  <si>
    <t>How to extend your stay in Canada</t>
  </si>
  <si>
    <t>Employment Insurance (EI) - Check eligibility</t>
  </si>
  <si>
    <t>My Service Canada Account (MSCA) - Check your CPP/OAS application status</t>
  </si>
  <si>
    <t>Find my Tax-free savings Account (TFSA) contribution limit</t>
  </si>
  <si>
    <t>Find out which tax deductions, credits, or expenses I can claim</t>
  </si>
  <si>
    <t>Change my address with the Canada Revenue Agency</t>
  </si>
  <si>
    <t>Search censuses</t>
  </si>
  <si>
    <t>My Service Canada Account (MSCA) - View payment information</t>
  </si>
  <si>
    <t>Learn about benefits for people with disabilities</t>
  </si>
  <si>
    <t>File an employer information return, such as a T4 Summary</t>
  </si>
  <si>
    <t>Apply to work and travel abroad with International Experience Canada (IEC) as a Canadian</t>
  </si>
  <si>
    <t>Apply for the Canada Child Benefit (CCB)</t>
  </si>
  <si>
    <t>Boarding flights to and within Canada</t>
  </si>
  <si>
    <t>Get an income tax form and guide</t>
  </si>
  <si>
    <t>COVID-19 cases, statistics</t>
  </si>
  <si>
    <t>Old Age Security (OAS) - View payment amounts</t>
  </si>
  <si>
    <t>My Service Canada Account (MSCA) - Check your estimated monthly Canada Pension Plan (CPP) benefits</t>
  </si>
  <si>
    <t>Pay your fees online</t>
  </si>
  <si>
    <t>Check health advice before travelling</t>
  </si>
  <si>
    <t>Find tax software</t>
  </si>
  <si>
    <t>Find my Registered Retirement Savings Plan (RRSP) contribution limit</t>
  </si>
  <si>
    <t>Travel advice and advisories</t>
  </si>
  <si>
    <t>Find out how much my benefit payment will be</t>
  </si>
  <si>
    <t>Get your Canadian COVID-19 proof of vaccination</t>
  </si>
  <si>
    <t>Symptoms of COVID-19</t>
  </si>
  <si>
    <t>My Service Canada Account (MSCA) - View/Change your personal information</t>
  </si>
  <si>
    <t>Old Age Security (OAS) - Apply for Old Age Security</t>
  </si>
  <si>
    <t>Apply for a study permit</t>
  </si>
  <si>
    <t>Canada Pension Plan (CPP) - Estimate monthly benefits</t>
  </si>
  <si>
    <t>Access My Business Account</t>
  </si>
  <si>
    <t>My Service Canada Account (MSCA) - View Records of Employment (ROE)</t>
  </si>
  <si>
    <t>Visit a national park or historic site</t>
  </si>
  <si>
    <t>Find a Canada Revenue Agency telephone number</t>
  </si>
  <si>
    <t>Sign up for direct deposit or update your banking information</t>
  </si>
  <si>
    <t>Check vaccination requirements to enter Canada</t>
  </si>
  <si>
    <t>Canada Pension Plan Disability (CPPD) - Apply for Canada Pension Plan Disability benefits</t>
  </si>
  <si>
    <t>Apply for Guaranteed Income Supplement (GIS)</t>
  </si>
  <si>
    <t>Canada Recovery Sickness Benefit (CRSB)</t>
  </si>
  <si>
    <t>Apply for the disability tax credit</t>
  </si>
  <si>
    <t>Hire a foreign worker</t>
  </si>
  <si>
    <t>Search records</t>
  </si>
  <si>
    <t>Use the Authorized Paid Representatives Portal</t>
  </si>
  <si>
    <t>Find a designated learning institution</t>
  </si>
  <si>
    <t>Apply for a student grant or loan</t>
  </si>
  <si>
    <t>Check the balance owing on a corporate income tax account</t>
  </si>
  <si>
    <t>Testing for COVID-19</t>
  </si>
  <si>
    <t>Find out about identification requirements for crossing the Canadian border</t>
  </si>
  <si>
    <t>Travel inside Canada</t>
  </si>
  <si>
    <t>Find your National Occupational Classification (NOC)</t>
  </si>
  <si>
    <t>Canada Pension Plan (CPP) - Check payment information</t>
  </si>
  <si>
    <t>Support for Temporary Foreign Workers</t>
  </si>
  <si>
    <t>Apply for a Social Insurance Number (SIN)</t>
  </si>
  <si>
    <t>Reserve a campsite or other accommodation</t>
  </si>
  <si>
    <t>Check rules for vaccinated travellers entering Canada</t>
  </si>
  <si>
    <t>Search births, marriages and deaths recorded</t>
  </si>
  <si>
    <t>Calculate payroll deductions</t>
  </si>
  <si>
    <t>Find out if you need to give your fingerprints and photo (biometrics) and where to do that</t>
  </si>
  <si>
    <t>Canada Pension Plan (CPP) - Check status of application</t>
  </si>
  <si>
    <t>Find an apprenticeship</t>
  </si>
  <si>
    <t>Find benefits and services under the Non-Insured Health Benefits (NIHB) program</t>
  </si>
  <si>
    <t>Find the income tax rates</t>
  </si>
  <si>
    <t>Get current and forecasted weather for your location</t>
  </si>
  <si>
    <t>Apply for a benefit for Indigenous people</t>
  </si>
  <si>
    <t>Find out the symptoms or risks for a disease or condition</t>
  </si>
  <si>
    <t>Apply for a visa when travelling outside Canada</t>
  </si>
  <si>
    <t>My Service Canada Account (MSCA) - Get your T4E, T4A or NR4 tax slips</t>
  </si>
  <si>
    <t>Make buildings and homes more energy efficient</t>
  </si>
  <si>
    <t>Find the next benefit payment date</t>
  </si>
  <si>
    <t>Open a GST/HST account</t>
  </si>
  <si>
    <t>Apply for grants and incentives for your home</t>
  </si>
  <si>
    <t>Check documents required to enter Canada</t>
  </si>
  <si>
    <t>Open an application form for Indian status or a status card</t>
  </si>
  <si>
    <t>Get a GST/HST access code</t>
  </si>
  <si>
    <t>Register a sole-proprietorship or partnership (not incorporated)</t>
  </si>
  <si>
    <t>Find government grants, loans and financing</t>
  </si>
  <si>
    <t>How to apply for Indian status</t>
  </si>
  <si>
    <t>Latest news – International education and scholarships</t>
  </si>
  <si>
    <t>Importing and travelling with pets</t>
  </si>
  <si>
    <t>Look up expected child support payments</t>
  </si>
  <si>
    <t>Get student loan repayment assistance</t>
  </si>
  <si>
    <t>Canada Pension Plan (CPP) - Get statement of benefits</t>
  </si>
  <si>
    <t>Search immigration passenger lists</t>
  </si>
  <si>
    <t>Scholarships for non-Canadian faculty members and researchers to study in Canada</t>
  </si>
  <si>
    <t>Canada Recovery Benefit (CRB)</t>
  </si>
  <si>
    <t>ArriveCAN – Create an account</t>
  </si>
  <si>
    <t>Prevention, masks</t>
  </si>
  <si>
    <t>Establish or expand your business in Canada as a foreign investor</t>
  </si>
  <si>
    <t>Incorporate a business</t>
  </si>
  <si>
    <t>Consult Canada's Food Guide</t>
  </si>
  <si>
    <t>Get the TD1 Personal Tax Credits Return form</t>
  </si>
  <si>
    <t>Contact a federal office – outside Canada (embassy, consulate, trade office)</t>
  </si>
  <si>
    <t>Contact Health Canada or the Public Health Agency of Canada</t>
  </si>
  <si>
    <t>Get information about Jordan's Principle</t>
  </si>
  <si>
    <t>Information about First Nations in Canada</t>
  </si>
  <si>
    <t>Find funding opportunities</t>
  </si>
  <si>
    <t>Search images</t>
  </si>
  <si>
    <t>Search service files of the Second World War</t>
  </si>
  <si>
    <t>Open a My Business Account</t>
  </si>
  <si>
    <t>Find a pension payment date</t>
  </si>
  <si>
    <t>Canada Worker Lockdown Benefit (CWLB)</t>
  </si>
  <si>
    <t>Get guidelines for immunization and vaccination practices</t>
  </si>
  <si>
    <t>Latest news – Travel and emergency assistance</t>
  </si>
  <si>
    <t>Map of colleges and universities in Canada</t>
  </si>
  <si>
    <t>Learn about mental health support and how to get help</t>
  </si>
  <si>
    <t>How to apply for a status card</t>
  </si>
  <si>
    <t>Canada Recovery Caregiving Benefit (CRCB)</t>
  </si>
  <si>
    <t>Renewable energy in Canada</t>
  </si>
  <si>
    <t>Scholarships for non-Canadian academic institutions to facilitate collaboration with Canadian post-secondary institutions</t>
  </si>
  <si>
    <t>Apply for funding for Canada summer jobs</t>
  </si>
  <si>
    <t>Canada Pension Plan (CPP) - Apply for a Survivors Pension</t>
  </si>
  <si>
    <t>Authenticate documents so that they can be recognized outside Canada</t>
  </si>
  <si>
    <t>Study costs for international students in Canada</t>
  </si>
  <si>
    <t>ArriveCAN – Report your travel information before you enter Canada</t>
  </si>
  <si>
    <t>Program information</t>
  </si>
  <si>
    <t>Find out whether a drug is approved for use and sale in Canada</t>
  </si>
  <si>
    <t>Register as a Canadian living or travelling outside Canada</t>
  </si>
  <si>
    <t>Information on Canada's green infrastructure programs</t>
  </si>
  <si>
    <t>Search Personnel Records of the First World War</t>
  </si>
  <si>
    <t>Historic and modern treaties and agreements</t>
  </si>
  <si>
    <t>Find a scientific, technical or medical journal</t>
  </si>
  <si>
    <t>Find out when reservations become available</t>
  </si>
  <si>
    <t>ArriveCAN – Learn more about it, what it is, how and when to use it</t>
  </si>
  <si>
    <t>Learn about Canada's health care system</t>
  </si>
  <si>
    <t>Check past weather conditions</t>
  </si>
  <si>
    <t>Labelling a food product</t>
  </si>
  <si>
    <t>Post a job in the Job Bank</t>
  </si>
  <si>
    <t>Find Canadian maps and geographic tools</t>
  </si>
  <si>
    <t>Find available disability benefits</t>
  </si>
  <si>
    <t>Regulatory requirements as a regulated party</t>
  </si>
  <si>
    <t>Jobs with Global Affairs Canada (embassies/consulate, trade offices and partnership organizations)</t>
  </si>
  <si>
    <t>Discover things to do (activities, camping, experiences)</t>
  </si>
  <si>
    <t>Check provincial and territorial restrictions</t>
  </si>
  <si>
    <t>Apply for an apprenticeship grant or loan</t>
  </si>
  <si>
    <t>Trails, waterways, and routes (maps, conditions, reports)</t>
  </si>
  <si>
    <t>ArriveCAN – Assistance or contact</t>
  </si>
  <si>
    <t>Contact the Canada Border Services Agency (CBSA)</t>
  </si>
  <si>
    <t>Consult Canada's plan to fight climate change</t>
  </si>
  <si>
    <t>Check the United States-Canada border wait times – from the United States</t>
  </si>
  <si>
    <t>Scholarships in Canada – for non-Canadians</t>
  </si>
  <si>
    <t>Work and travel in Canada as a youth (International Experience Canada)</t>
  </si>
  <si>
    <t>Publications and guides</t>
  </si>
  <si>
    <t>File an annual corporate return</t>
  </si>
  <si>
    <t>Visa and immigration services</t>
  </si>
  <si>
    <t>Get an entry pass, permit, or merchandise</t>
  </si>
  <si>
    <t>Customs - Bring goods into Canada for personal use (restrictions, duties and taxes)</t>
  </si>
  <si>
    <t>Learn about Indigenous history in Canada</t>
  </si>
  <si>
    <t>Find information on loans and lines of credit</t>
  </si>
  <si>
    <t>Apply to a grant or funding program — arts</t>
  </si>
  <si>
    <t>Trade negotiations and agreements</t>
  </si>
  <si>
    <t>Ordering your credit report and score</t>
  </si>
  <si>
    <t>Find a corporation</t>
  </si>
  <si>
    <t>Cashing a Government of Canada cheque</t>
  </si>
  <si>
    <t>Improving your credit score</t>
  </si>
  <si>
    <t>Create a plan to get out of debt and/or savings goals</t>
  </si>
  <si>
    <t>ArriveCAN – Download the mobile app</t>
  </si>
  <si>
    <t>Find out about Indian residential schools (compensation, health supports)</t>
  </si>
  <si>
    <t>Civilian jobs with National Defence</t>
  </si>
  <si>
    <t>Find information on a specific unit, squadron or ship</t>
  </si>
  <si>
    <t>Canada's foreign policy and international relations</t>
  </si>
  <si>
    <t>How the Government of Canada is working to advance reconciliation and renew the relationship with Indigenous Peoples</t>
  </si>
  <si>
    <t>Citizenship services</t>
  </si>
  <si>
    <t>Study in French</t>
  </si>
  <si>
    <t>Get more information on auroras and the AuroraMAX observatory</t>
  </si>
  <si>
    <t>Identify what you can bring to Canada</t>
  </si>
  <si>
    <t>Learn about the problematic use of drugs (such as opioids) and how to get help</t>
  </si>
  <si>
    <t>Canada Emergency Wage Subsidy (CEWS)</t>
  </si>
  <si>
    <t>Find a Parks Canada destination to visit</t>
  </si>
  <si>
    <t>Canada's actions in a specific country or region</t>
  </si>
  <si>
    <t>Work in Canada</t>
  </si>
  <si>
    <t>Look up a charitable organization</t>
  </si>
  <si>
    <t>Get satellite and air imagery</t>
  </si>
  <si>
    <t>Research your genealogy and family history</t>
  </si>
  <si>
    <t>Check the Canada-United States border wait times – from Canada</t>
  </si>
  <si>
    <t>Make a budget</t>
  </si>
  <si>
    <t>Apply for funding</t>
  </si>
  <si>
    <t>Searching in resources and activities for students</t>
  </si>
  <si>
    <t>Set up a not-for-profit corporation</t>
  </si>
  <si>
    <t>Jobs at the Canada Space Agency</t>
  </si>
  <si>
    <t>Buying a home</t>
  </si>
  <si>
    <t>Secure your accounts, connections and devices (phone, Wi-Fi, router, etc.)</t>
  </si>
  <si>
    <t>Tourism and Hospitality Recovery Program (THRP)</t>
  </si>
  <si>
    <t>Learn about food labels</t>
  </si>
  <si>
    <t>Look up industry statistics</t>
  </si>
  <si>
    <t>Find information about programs and services</t>
  </si>
  <si>
    <t>Latest news – Foreign affairs (international relations and global issues)</t>
  </si>
  <si>
    <t>Report suspected fraud</t>
  </si>
  <si>
    <t>Find opportunities with CSE and apply for a job</t>
  </si>
  <si>
    <t>Learn about cannabis, its health effects, its medical use, its legalization in Canada</t>
  </si>
  <si>
    <t>Discover the programs and opportunities in the space program</t>
  </si>
  <si>
    <t>Apply for a trademark</t>
  </si>
  <si>
    <t>Tourism information about Canada (vacation ideas, activities to explore, travel tips and ideas)</t>
  </si>
  <si>
    <t>Review customs tariffs for importing goods to Canada</t>
  </si>
  <si>
    <t>Delay repayment of a student loan (still studying)</t>
  </si>
  <si>
    <t>Apply for a job in the military</t>
  </si>
  <si>
    <t>Consult the news in the space sector</t>
  </si>
  <si>
    <t>Find out who is eligible for and how to access medical assistance in dying</t>
  </si>
  <si>
    <t>Consult a law, treaty or regulation</t>
  </si>
  <si>
    <t>Canada Recovery Hiring Program (CRHP)</t>
  </si>
  <si>
    <t>About National Indigenous History Month</t>
  </si>
  <si>
    <t>Check Canada's tax treaties</t>
  </si>
  <si>
    <t>Find out what Canada is doing about climate change</t>
  </si>
  <si>
    <t>Look up a species at risk in Canada</t>
  </si>
  <si>
    <t>Hardest-Hit Businesses Recovery Program (HHBRP)</t>
  </si>
  <si>
    <t>Learn about history, nature, culture, or science and conservation</t>
  </si>
  <si>
    <t>Find out whether a natural health product is licensed for use in Canada</t>
  </si>
  <si>
    <t>Apply for a criminal record suspension</t>
  </si>
  <si>
    <t>How to visit an inmate</t>
  </si>
  <si>
    <t>Participate in Canada Day celebrations</t>
  </si>
  <si>
    <t>Report a side effect to a drug, medical device, vaccine, or natural health product</t>
  </si>
  <si>
    <t>Submit scholarship applications on behalf of candidates (for Canadian institutions)</t>
  </si>
  <si>
    <t>Apply to a grant or funding program — sports</t>
  </si>
  <si>
    <t>Find out if you need a licence for your food business</t>
  </si>
  <si>
    <t>Consult the Drug benefit list for the Non-Insured Health Benefits</t>
  </si>
  <si>
    <t>Apply for a copyright</t>
  </si>
  <si>
    <t>Opening a bank account</t>
  </si>
  <si>
    <t>Search for jobs in the military</t>
  </si>
  <si>
    <t>Seek funding opportunities for international aid projects</t>
  </si>
  <si>
    <t>Find a job in international trade</t>
  </si>
  <si>
    <t>Consult the Federal Budget</t>
  </si>
  <si>
    <t>Find out about the major pollutants and toxic substances affecting the environment</t>
  </si>
  <si>
    <t>Democracy and good governance</t>
  </si>
  <si>
    <t>Find out how Canada is managing pollution</t>
  </si>
  <si>
    <t>Coronavirus (COVID-19) in Indigenous communities (data, resources, support)</t>
  </si>
  <si>
    <t>Find student job and internship programs</t>
  </si>
  <si>
    <t>Business opportunities and markets in Canada</t>
  </si>
  <si>
    <t>Review the progress of Government of Canada commitments</t>
  </si>
  <si>
    <t>Learn to export from Canada</t>
  </si>
  <si>
    <t>Pay rates for military members</t>
  </si>
  <si>
    <t>Scholarships to study outside Canada</t>
  </si>
  <si>
    <t>Consult a trade commissioner to receive international business information</t>
  </si>
  <si>
    <t>How to prepare for an inspection</t>
  </si>
  <si>
    <t>Immigrate as a self-employed person</t>
  </si>
  <si>
    <t>Find out if a medical device is licenced for sale in Canada</t>
  </si>
  <si>
    <t>Considerations when buying or selling food, plants, or animal products online</t>
  </si>
  <si>
    <t>Look up the key social determinants of health in Canada</t>
  </si>
  <si>
    <t>About National Indigenous Peoples Day and why it was created</t>
  </si>
  <si>
    <t>Apply through the Post-graduation work permit program</t>
  </si>
  <si>
    <t>Canada's response to conflicts, crisis and disasters</t>
  </si>
  <si>
    <t>Manage and report goods imported into Canada</t>
  </si>
  <si>
    <t>Make an Access to Information and Privacy (ATIP) request - Military service files</t>
  </si>
  <si>
    <t>Travel to Canada for business</t>
  </si>
  <si>
    <t>Apply to a grant or funding program — cultural preservation</t>
  </si>
  <si>
    <t>Apply for a tidal waters fishing licence (British Columbia)</t>
  </si>
  <si>
    <t>Get information on vaping or the risk of vaping</t>
  </si>
  <si>
    <t>Apply for or manage your commercial fishing licence</t>
  </si>
  <si>
    <t>International assistance projects funded by Canada</t>
  </si>
  <si>
    <t>Get an International Standard Book Number (ISBN)</t>
  </si>
  <si>
    <t>Science (data, advice, research)</t>
  </si>
  <si>
    <t>Establish or expand your Canadian business internationally</t>
  </si>
  <si>
    <t>Water level and flood monitoring in Canada (inland)</t>
  </si>
  <si>
    <t>What types of jobs are available at Correctional Service Canada (CSC)</t>
  </si>
  <si>
    <t>Start a business</t>
  </si>
  <si>
    <t>Calculate if you qualify for a mortgage</t>
  </si>
  <si>
    <t>Check which fisheries are open and closed</t>
  </si>
  <si>
    <t>Check requirements when flying to Canada</t>
  </si>
  <si>
    <t>Find out what you can bring on a plane</t>
  </si>
  <si>
    <t>Compare Canadian bank accounts</t>
  </si>
  <si>
    <t>Find a course</t>
  </si>
  <si>
    <t>Get food recalls and safety alerts</t>
  </si>
  <si>
    <t>Making a complaint to your financial institution</t>
  </si>
  <si>
    <t>Obtain a consent letter for children travelling abroad</t>
  </si>
  <si>
    <t>Apply for a permanent resident travel document</t>
  </si>
  <si>
    <t>Learn about Canada's greenhouse gas emissions and Canada's adaptation to climate change</t>
  </si>
  <si>
    <t>Contact an institution</t>
  </si>
  <si>
    <t>Food safety investigation and recall process</t>
  </si>
  <si>
    <t>Find out about an initiative</t>
  </si>
  <si>
    <t>Government of Canada's response to the Truth and Reconciliation Commission's Calls to Action</t>
  </si>
  <si>
    <t>Find Canadian importing companies</t>
  </si>
  <si>
    <t>Learn about managing and reducing waste</t>
  </si>
  <si>
    <t>Find job opportunities at CIHR</t>
  </si>
  <si>
    <t>Contact the Canadian Bureau for International Education (CBIE)</t>
  </si>
  <si>
    <t>Office information (address, phone, e-mail, office hours)</t>
  </si>
  <si>
    <t>Jobs with the Canada Border Services Agency</t>
  </si>
  <si>
    <t>Volunteer for work in a humanitarian aid project</t>
  </si>
  <si>
    <t>Private family visits</t>
  </si>
  <si>
    <t>United nations (UN)</t>
  </si>
  <si>
    <t>How to write to an inmate</t>
  </si>
  <si>
    <t>Make a will and plan your estate</t>
  </si>
  <si>
    <t>Living in a boarding school environment or with a Canadian host family</t>
  </si>
  <si>
    <t>Calculate your credit card payments</t>
  </si>
  <si>
    <t>Get consumer or health product recalls and safety alerts</t>
  </si>
  <si>
    <t>Find out what you need to know when visiting Canada</t>
  </si>
  <si>
    <t>Get and understand Air Quality Health Index ratings for my location</t>
  </si>
  <si>
    <t>Find information on producing and selling cannabis</t>
  </si>
  <si>
    <t>Search college and university programs outside of Canada</t>
  </si>
  <si>
    <t>Find out about phishing and how to stay safe</t>
  </si>
  <si>
    <t>See if Correctional Service Canada (CSC) is currently hiring</t>
  </si>
  <si>
    <t>Sanctions imposed by Canada against specific countries, organisations and individuals</t>
  </si>
  <si>
    <t>Funding for small and medium-sized enterprises</t>
  </si>
  <si>
    <t>Projects in my regions/community</t>
  </si>
  <si>
    <t>Canada Emergency Rent Subsidy (CERS)</t>
  </si>
  <si>
    <t>Determine current market prices for lumber, crude oil and other fuels</t>
  </si>
  <si>
    <t>ArriveCAN – Report your daily symptoms or new case of COVID-19</t>
  </si>
  <si>
    <t>Country insights (cultural information)</t>
  </si>
  <si>
    <t>Learn about climate change</t>
  </si>
  <si>
    <t>Consult the reporting and inventory of greenhouse gas emissions</t>
  </si>
  <si>
    <t>Find jobs and career information for Fisheries and Oceans Canada</t>
  </si>
  <si>
    <t>Participate in National Indigenous Peoples Day</t>
  </si>
  <si>
    <t>Projects funded by the Investing in Canada plan</t>
  </si>
  <si>
    <t>Jobs at Natural Resources Canada (NRCan)</t>
  </si>
  <si>
    <t>Prepare my departure before going to study in Canada</t>
  </si>
  <si>
    <t>Find out about the impact of health research</t>
  </si>
  <si>
    <t>Calculate your mortgage payments and/or prepayments</t>
  </si>
  <si>
    <t>Find an elementary school</t>
  </si>
  <si>
    <t>Apply to a grant or funding program — multiculturalism</t>
  </si>
  <si>
    <t>Apply for wage subsidies or a hiring assistance program</t>
  </si>
  <si>
    <t>Human rights and dignity</t>
  </si>
  <si>
    <t>Learn about outbreaks of food and water-borne illnesses and diseases in Canada</t>
  </si>
  <si>
    <t>Attract international students to Canada</t>
  </si>
  <si>
    <t>Electronic Travel Authorization (eTA)</t>
  </si>
  <si>
    <t>Notarial services</t>
  </si>
  <si>
    <t>Learn about the different funding programs</t>
  </si>
  <si>
    <t>Apply for a start-up visa</t>
  </si>
  <si>
    <t>Find out if you need a fishing licence</t>
  </si>
  <si>
    <t>Apply for a patent</t>
  </si>
  <si>
    <t>Government of Canada's response to the recommendations made by the National Inquiry into Missing and Murdered Indigenous Women and Girls</t>
  </si>
  <si>
    <t>Access Codes Canada publications</t>
  </si>
  <si>
    <t>Contact Global Affairs Canada – offices in Canada</t>
  </si>
  <si>
    <t>Find out about collaboration at Canadian Institutes of Health Research (CIHR)</t>
  </si>
  <si>
    <t>Find provincial and territorial regulations for recreational (sport) fishing</t>
  </si>
  <si>
    <t>See how the Government of Canada supports the LGBTQ2+ community</t>
  </si>
  <si>
    <t>Find out about the Cyber Security Awareness Month</t>
  </si>
  <si>
    <t>Find out about Canadian wildfires</t>
  </si>
  <si>
    <t>Apply for NEXUS</t>
  </si>
  <si>
    <t>Jobs at Agriculture and Agri-Food Canada</t>
  </si>
  <si>
    <t>Controlled product – Fire arms</t>
  </si>
  <si>
    <t>Get spatial data and information</t>
  </si>
  <si>
    <t>Latest news – International trade</t>
  </si>
  <si>
    <t>Projects in my province</t>
  </si>
  <si>
    <t>Scholarships to study in Canada – for non-Canadians</t>
  </si>
  <si>
    <t>Canada's feminist international assistance policy</t>
  </si>
  <si>
    <t>Get an Overview of the funding process</t>
  </si>
  <si>
    <t>Apply for a transit visa</t>
  </si>
  <si>
    <t>Get space weather forecasts</t>
  </si>
  <si>
    <t>GST/HST credit increase</t>
  </si>
  <si>
    <t>Check requirements when driving to Canada</t>
  </si>
  <si>
    <t>Latest news – International development (humanitarian assistance and development projects)</t>
  </si>
  <si>
    <t>Get fishing regulations through the BC Tidal Waters Sport Fishing Guide</t>
  </si>
  <si>
    <t>Learn about Canadian forests and forest conservation</t>
  </si>
  <si>
    <t>International trade events and missions – outside Canada</t>
  </si>
  <si>
    <t>Understand how pricing pollution works in Canada</t>
  </si>
  <si>
    <t>Peace and security</t>
  </si>
  <si>
    <t>Understand severance pay</t>
  </si>
  <si>
    <t>Find information on mining and minerals in Canada</t>
  </si>
  <si>
    <t>Student exchange programs</t>
  </si>
  <si>
    <t>Get marine conditions (tides and ocean water levels)</t>
  </si>
  <si>
    <t>Compassionate travel quarantine exemptions (caring for others, funerals and support)</t>
  </si>
  <si>
    <t>Environment and climate change</t>
  </si>
  <si>
    <t>International treaties signed by Canada</t>
  </si>
  <si>
    <t>Find information on human rights in Canada</t>
  </si>
  <si>
    <t>Learn about Governor in Council appointments process</t>
  </si>
  <si>
    <t>Learn about hazardous materials in the workplace</t>
  </si>
  <si>
    <t>How to call an inmate</t>
  </si>
  <si>
    <t>Travel outside of Canada for business</t>
  </si>
  <si>
    <t>Birth outside of Canada</t>
  </si>
  <si>
    <t>Search Aurora and Voila catalogues</t>
  </si>
  <si>
    <t>Conservation (habitat, restoration, recovery, invasive species, protected areas)</t>
  </si>
  <si>
    <t>Get tariff classifications for goods you want to import into Canada</t>
  </si>
  <si>
    <t>Learn more about Natural Resources Canada (NRCan)</t>
  </si>
  <si>
    <t>Participate in Winterlude events and activities</t>
  </si>
  <si>
    <t>Learn about energy efficient transportation</t>
  </si>
  <si>
    <t>Learn about fuel-efficient driving</t>
  </si>
  <si>
    <t>Funding for research and the development of technology innovations</t>
  </si>
  <si>
    <t>Find out about Funding Decisions</t>
  </si>
  <si>
    <t>Contact Fisheries and Oceans Canada</t>
  </si>
  <si>
    <t>Find out the safe cooking temperature for food</t>
  </si>
  <si>
    <t>Access the Canadian Common CV (CCV)</t>
  </si>
  <si>
    <t>Learn how the government provides financial support to provinces and territories</t>
  </si>
  <si>
    <t>Find out about COVID-19 related information / research opportunities</t>
  </si>
  <si>
    <t>ArriveCAN – Submit your contact information</t>
  </si>
  <si>
    <t>Find out the hazardous properties of a human pathogen and how to work with it in a laboratory setting</t>
  </si>
  <si>
    <t>Funding for Canadian business women in international trade</t>
  </si>
  <si>
    <t>About Parks Canada (policies, regulations, designations)</t>
  </si>
  <si>
    <t>Information about a Government of Canada representative (ambassador, consulate general, etc.)</t>
  </si>
  <si>
    <t>Get information on shipped personal goods (mail or courier)</t>
  </si>
  <si>
    <t>Find information on family violence and how to get help</t>
  </si>
  <si>
    <t>Apply to a grant or funding program — music</t>
  </si>
  <si>
    <t>Learn how to integrate Sex and gender into research</t>
  </si>
  <si>
    <t>Learn about the official symbols of Canada</t>
  </si>
  <si>
    <t>Get the latest information about funding</t>
  </si>
  <si>
    <t>Contact the Canadian Space Agency</t>
  </si>
  <si>
    <t>Acces ResearNet</t>
  </si>
  <si>
    <t>Learn about the application process</t>
  </si>
  <si>
    <t>Apply for the Farm Debt Mediation Service</t>
  </si>
  <si>
    <t>Immigrate to Canada</t>
  </si>
  <si>
    <t>Work in Canada after my studies</t>
  </si>
  <si>
    <t>Sustainable agriculture, green technologies and renewable energy</t>
  </si>
  <si>
    <t>Find out about non destructive testing</t>
  </si>
  <si>
    <t>Search births, marriages and deaths recorded in Canada</t>
  </si>
  <si>
    <t>Learn about forestry in Canada</t>
  </si>
  <si>
    <t>Learn about explosives or fireworks information and regulations</t>
  </si>
  <si>
    <t>Renew a NEXUS membership</t>
  </si>
  <si>
    <t>Services to help you export from Canada</t>
  </si>
  <si>
    <t>Use a geodetic reference tool</t>
  </si>
  <si>
    <t>Jobs or volunteering with Parks Canada</t>
  </si>
  <si>
    <t>Marriage outside of Canada</t>
  </si>
  <si>
    <t>Find areas that are closed for shellfish harvesting due to public health reasons</t>
  </si>
  <si>
    <t>Contact information for Infrastructure Canada</t>
  </si>
  <si>
    <t>Calculate the magnetic declination for a specified location and date</t>
  </si>
  <si>
    <t>Find information about Canadian astronauts</t>
  </si>
  <si>
    <t>Log in to GCcampus</t>
  </si>
  <si>
    <t>Find out about student lines of credit</t>
  </si>
  <si>
    <t>International assistance budget (humanitarian aid and development projects)</t>
  </si>
  <si>
    <t>Check if your project near water needs review</t>
  </si>
  <si>
    <t>Calculate your Retirement Payments</t>
  </si>
  <si>
    <t>ArriveCAN – Get your receipt</t>
  </si>
  <si>
    <t>Import a personal vehicle into Canada</t>
  </si>
  <si>
    <t>Current and past earthquakes in Canada</t>
  </si>
  <si>
    <t>Check requirements when entering Canadian waters by boat</t>
  </si>
  <si>
    <t>Build your own projector to watch solar eclipses safely</t>
  </si>
  <si>
    <t>Getting a home equity line of credit</t>
  </si>
  <si>
    <t>Find out about job opportunities</t>
  </si>
  <si>
    <t>Come to Canada as a refugee</t>
  </si>
  <si>
    <t>Get current and forecasted ice conditions</t>
  </si>
  <si>
    <t>Consult the Speech from the Throne</t>
  </si>
  <si>
    <t>Learn about NRC Challenge programs</t>
  </si>
  <si>
    <t>Apply for a tax credit — film or video (CAVCO)</t>
  </si>
  <si>
    <t>Immigrate as a Quebec-selected skilled worker</t>
  </si>
  <si>
    <t>Learn about the relationship between provinces and territories</t>
  </si>
  <si>
    <t>Contact CIHR</t>
  </si>
  <si>
    <t>Find a trademark</t>
  </si>
  <si>
    <t>How to prepare for seasonal severe weather conditions</t>
  </si>
  <si>
    <t>Find the Space Station from your backyard</t>
  </si>
  <si>
    <t>Trade topic – Goods</t>
  </si>
  <si>
    <t>Find business opportunities</t>
  </si>
  <si>
    <t>Travel documents</t>
  </si>
  <si>
    <t>Read biographies of Canadian astronauts</t>
  </si>
  <si>
    <t>Find data and information on Canada's energy sources</t>
  </si>
  <si>
    <t>The right to health and nutrition</t>
  </si>
  <si>
    <t>Information on Canadian certified-reference-materials</t>
  </si>
  <si>
    <t>Right to education (international development)</t>
  </si>
  <si>
    <t>Request a review of your project near water</t>
  </si>
  <si>
    <t>Find a research centre</t>
  </si>
  <si>
    <t>Learn about zero emission vehicles</t>
  </si>
  <si>
    <t>Trade topic – Responsible business conduct</t>
  </si>
  <si>
    <t>ArriveCAN – Submit your quarantine plan</t>
  </si>
  <si>
    <t>Find number of inmates who have tested positive for COVID-19</t>
  </si>
  <si>
    <t>How much you need for a down payment</t>
  </si>
  <si>
    <t>Gender equality and the empowerment of women and girls</t>
  </si>
  <si>
    <t>Find the required nautical charts for safe vessel navigation in Canadian waters</t>
  </si>
  <si>
    <t>Examine the activities of the Independent Advisory Board for Senate Appointments</t>
  </si>
  <si>
    <t>Find a program or series</t>
  </si>
  <si>
    <t>Consult the CCMC registry of product assessments</t>
  </si>
  <si>
    <t>Buy building codes or Certified Reference Materials</t>
  </si>
  <si>
    <t>Find out if you need a phytosanitary certificate for exporting plants</t>
  </si>
  <si>
    <t>Learn about Codes Canada publications</t>
  </si>
  <si>
    <t>Find international study or research opportunities in Canada for non-Canadians</t>
  </si>
  <si>
    <t>Scholarships to study outside Canada – for Canadians</t>
  </si>
  <si>
    <t>Trade topic – Market research</t>
  </si>
  <si>
    <t>Adoption and surrogacy</t>
  </si>
  <si>
    <t>Trade topic – Investment</t>
  </si>
  <si>
    <t>Resolve a business/trade issue</t>
  </si>
  <si>
    <t>Read stories about NRC's successes, clients and researchers</t>
  </si>
  <si>
    <t>Official time across Canada</t>
  </si>
  <si>
    <t>Secure your device (phone, router etc)</t>
  </si>
  <si>
    <t>Support for Canadian business women in international trade</t>
  </si>
  <si>
    <t>Solar eclipses times and appreciation guide</t>
  </si>
  <si>
    <t>Trade topic – Free trade</t>
  </si>
  <si>
    <t>Pensions and retirement</t>
  </si>
  <si>
    <t>Find information on fishing for salmon and trout in Newfoundland and Labrador rivers</t>
  </si>
  <si>
    <t>Infection and Immunity</t>
  </si>
  <si>
    <t>Request emergency assistance</t>
  </si>
  <si>
    <t>Work outside of Canada</t>
  </si>
  <si>
    <t>Study costs for international students outside of Canada</t>
  </si>
  <si>
    <t>CUSMA – Canada-United States-Mexico Agreement</t>
  </si>
  <si>
    <t>Find an accredited calibration laboratory</t>
  </si>
  <si>
    <t>Contact Innovation, Science and Economic Development Canada (ISED)</t>
  </si>
  <si>
    <t>Why choose Canada for my international studies</t>
  </si>
  <si>
    <t>Pest Management</t>
  </si>
  <si>
    <t>Search college and university programs in Canada</t>
  </si>
  <si>
    <t>Request an appeal or review</t>
  </si>
  <si>
    <t>Scholarships outside of Canada – for Canadians</t>
  </si>
  <si>
    <t>Learn about Canada's past and current wildfires</t>
  </si>
  <si>
    <t>Study in Canada – for Canadians</t>
  </si>
  <si>
    <t>Canada's State of Trade</t>
  </si>
  <si>
    <t>Study outside Canada – for Canadians</t>
  </si>
  <si>
    <t>Search the Orders in Council database</t>
  </si>
  <si>
    <t>United Nations Educational, Scientific and Cultural Organization (UNESCO)</t>
  </si>
  <si>
    <t>Export and import permits and certificates fees</t>
  </si>
  <si>
    <t>Apply for an Electronic Travel Authorization (eTA)</t>
  </si>
  <si>
    <t>Contact the School</t>
  </si>
  <si>
    <t>Learn more about the College of reviewers</t>
  </si>
  <si>
    <t>Learn about the Clerk of the Privy Council</t>
  </si>
  <si>
    <t>Consult a list of NRC products and services</t>
  </si>
  <si>
    <t>Find a patent</t>
  </si>
  <si>
    <t>Get maps for fishery areas</t>
  </si>
  <si>
    <t>Learn about the Industrial Research Assistance Program (IRAP)</t>
  </si>
  <si>
    <t>Discover the origins of the names of Canada's provincial and territorial capitals</t>
  </si>
  <si>
    <t>Learn about the NRC structure and mandate</t>
  </si>
  <si>
    <t>ArriveCAN – Show proof of a molecular test</t>
  </si>
  <si>
    <t>Find jobs opportunities at the NRC</t>
  </si>
  <si>
    <t>Apply for a cannabis record suspension</t>
  </si>
  <si>
    <t>Book an appointment</t>
  </si>
  <si>
    <t>International trade events and missions – in Canada</t>
  </si>
  <si>
    <t>Apply for an export permit</t>
  </si>
  <si>
    <t>Passport security (lost, stolen, identity theft)</t>
  </si>
  <si>
    <t>Find out how to update personal information for the NEXUS program</t>
  </si>
  <si>
    <t>Transit through Canada</t>
  </si>
  <si>
    <t>Sector overviews, data, and reports</t>
  </si>
  <si>
    <t>Support for growth-oriented Canadian businesses</t>
  </si>
  <si>
    <t>COVID-19 – Guidance for workplaces and businesses</t>
  </si>
  <si>
    <t>Trade topic – Bribery and corruption</t>
  </si>
  <si>
    <t>Market information about China</t>
  </si>
  <si>
    <t>Find science news and information through articles, podcast and videos</t>
  </si>
  <si>
    <t>Trade topic – Government procurement</t>
  </si>
  <si>
    <t>Project signage requirements and guidelines</t>
  </si>
  <si>
    <t>Find where you can fly your drone</t>
  </si>
  <si>
    <t>Prepare my departure before going to study outside of Canada</t>
  </si>
  <si>
    <t>Find out about Learning activities and resources</t>
  </si>
  <si>
    <t>Take the cyber assessment</t>
  </si>
  <si>
    <t>CETA – Canada-European Union Comprehensive Economic and Trade Agreement</t>
  </si>
  <si>
    <t>Testimonials from students who have chosen Canada as a study destination</t>
  </si>
  <si>
    <t>Learn about the NRC's student employment program</t>
  </si>
  <si>
    <t>Consult the collective agreements and compensation plans</t>
  </si>
  <si>
    <t>Market information – Infrastructure</t>
  </si>
  <si>
    <t>Check time zones and daylight savings time periods</t>
  </si>
  <si>
    <t>Review customs tariffs for exporting goods from Canada</t>
  </si>
  <si>
    <t>Learn about funded collaborative R&amp;D programs and initiatives</t>
  </si>
  <si>
    <t>Trade topic – Cybersecurity</t>
  </si>
  <si>
    <t>Learn about the collaboration centres</t>
  </si>
  <si>
    <t>Trade topic – Services</t>
  </si>
  <si>
    <t>Health Services and Policy Research</t>
  </si>
  <si>
    <t>Child welfare, abduction and custody issues</t>
  </si>
  <si>
    <t>Agricultural Clean Technology Program</t>
  </si>
  <si>
    <t>Agricultural Climate Solutions (ACS) program</t>
  </si>
  <si>
    <t>Neurosciences, Mental Health and Addiction</t>
  </si>
  <si>
    <t>Submit a comment or complaint</t>
  </si>
  <si>
    <t>Learn about Indigenous Natural Resource Partnerships</t>
  </si>
  <si>
    <t>Look up the Canadian Constitution</t>
  </si>
  <si>
    <t>Get analytics</t>
  </si>
  <si>
    <t>World Trade Organization (WTO)</t>
  </si>
  <si>
    <t>Funding for community and non-profit local based organization initiatives and activities</t>
  </si>
  <si>
    <t>Find an Industrial Research Assistance Program (IRAP) office</t>
  </si>
  <si>
    <t>Support for Canadian technology businesses (Canadian Technology Accelerators)</t>
  </si>
  <si>
    <t>Find current drought conditions across the country</t>
  </si>
  <si>
    <t>Import goods and services to Canada</t>
  </si>
  <si>
    <t>Learn about the new Biologics Manufacturing Centre for vaccines</t>
  </si>
  <si>
    <t>Market information – Agriculture and processed foods</t>
  </si>
  <si>
    <t>Market information – Education</t>
  </si>
  <si>
    <t>Market information – Automotive</t>
  </si>
  <si>
    <t>Market information – Mining</t>
  </si>
  <si>
    <t>Market information – Oil and gas</t>
  </si>
  <si>
    <t>Market information about the United States</t>
  </si>
  <si>
    <t>Learn how to preprare for an interview</t>
  </si>
  <si>
    <t>Learn about the IRAP Innovation Assistance Program (AIP)</t>
  </si>
  <si>
    <t>Find out about Canadian Institutes of Health Research's (CIHR) publications</t>
  </si>
  <si>
    <t>AgriInvest</t>
  </si>
  <si>
    <t>Download RETScreen clean energy management software</t>
  </si>
  <si>
    <t>Find out more about the Cyber Security Awareness Month</t>
  </si>
  <si>
    <t>Find information and updates on tides, currents and water levels in Canadian waters</t>
  </si>
  <si>
    <t>Get the latest National building code for Canada</t>
  </si>
  <si>
    <t>Food processing industry</t>
  </si>
  <si>
    <t>Check sunrise and sunset times</t>
  </si>
  <si>
    <t>Learn about the NRC's research centres</t>
  </si>
  <si>
    <t>Jobs with the Canada Revenue Agency</t>
  </si>
  <si>
    <t>Learn about NRC research or collaboration activities</t>
  </si>
  <si>
    <t>Check personal exemption limits</t>
  </si>
  <si>
    <t>Learn about NRC research programs</t>
  </si>
  <si>
    <t>Consult the NRC directory of science professionals</t>
  </si>
  <si>
    <t>Learn about the certified reference materials (CRM)</t>
  </si>
  <si>
    <t>Download a CBSA app for your mobile device</t>
  </si>
  <si>
    <t>Estimate duty and taxes for imported goods</t>
  </si>
  <si>
    <t>Ask for general information by email or telephone</t>
  </si>
  <si>
    <t>Learn about the Governor General or Lieutenant Governors and the appointment process</t>
  </si>
  <si>
    <t>Controlled product – Steel</t>
  </si>
  <si>
    <t>Consult advance tariff classification rulings</t>
  </si>
  <si>
    <t>Learn about the postdoctoral fellowship program</t>
  </si>
  <si>
    <t>Express interest to collaborate with a Challenge program</t>
  </si>
  <si>
    <t>Market information – Professional services</t>
  </si>
  <si>
    <t>Step-by-step guide to exporting</t>
  </si>
  <si>
    <t>Learn about IRAP's funding to hire young graduates</t>
  </si>
  <si>
    <t>Trade topic – Global value chains</t>
  </si>
  <si>
    <t>Contact the NRC</t>
  </si>
  <si>
    <t>Seek funding to help you do business outside Canada</t>
  </si>
  <si>
    <t>Learn about becoming an industrial technology advisor</t>
  </si>
  <si>
    <t>Learn about the telephone talking clock</t>
  </si>
  <si>
    <t>What to expect at the border</t>
  </si>
  <si>
    <t>Participate in the Codes Canada process</t>
  </si>
  <si>
    <t>CPTPP – Comprehensive and Progressive Agreement for Trans-Pacific Partnership</t>
  </si>
  <si>
    <t>Trade topic – Dispute settlement</t>
  </si>
  <si>
    <t>Learn about IRAP advisory services</t>
  </si>
  <si>
    <t>Gender and Health</t>
  </si>
  <si>
    <t>Consult the descriptions of National Research Council (NRC) facilities</t>
  </si>
  <si>
    <t>Learn about the NEXUS program</t>
  </si>
  <si>
    <t>Consult the list of CRM products / Registry of documentation</t>
  </si>
  <si>
    <t>Trade negotiations and agreements with Colombia</t>
  </si>
  <si>
    <t>Find information on weather and space forecasts</t>
  </si>
  <si>
    <t>Trade topic – Intellectual properties</t>
  </si>
  <si>
    <t>Trade topic – Environment</t>
  </si>
  <si>
    <t>Virtual events</t>
  </si>
  <si>
    <t>Nutrition, Metabolism and Diabetes</t>
  </si>
  <si>
    <t>What can I bring into an institution during my visit</t>
  </si>
  <si>
    <t>Controlled product – Softwood</t>
  </si>
  <si>
    <t>Trade negotiations and agreements with Israel</t>
  </si>
  <si>
    <t>See the estimated wait times for the Canada-United States border</t>
  </si>
  <si>
    <t>ArriveCAN (Web and mobile application)</t>
  </si>
  <si>
    <t>Business women in international trade</t>
  </si>
  <si>
    <t>Climate change and air quality</t>
  </si>
  <si>
    <t>Learn about international research collaboration opportunities</t>
  </si>
  <si>
    <t>Trade negotiations and agreements with Peru</t>
  </si>
  <si>
    <t>Trade topic – E-commerce</t>
  </si>
  <si>
    <t>Find general information about COVID-19</t>
  </si>
  <si>
    <t>Activate your Codes Canada subscription</t>
  </si>
  <si>
    <t>Find a video</t>
  </si>
  <si>
    <t>Consult the NMS User's Guide</t>
  </si>
  <si>
    <t>Canada's aid and development assistance in response to the COVID-19 pandemic</t>
  </si>
  <si>
    <t>Learn about radio time signals</t>
  </si>
  <si>
    <t>Infrastructure Bilateral Agreements</t>
  </si>
  <si>
    <t>Review of the state of bilingualism in the federal Public Service</t>
  </si>
  <si>
    <t>Find language training tools</t>
  </si>
  <si>
    <t>COVID-19 – Support for businesses</t>
  </si>
  <si>
    <t>Living in a border community</t>
  </si>
  <si>
    <t>View the Indigenous Learning learning path</t>
  </si>
  <si>
    <t>Paying duty and taxes</t>
  </si>
  <si>
    <t>Report exported commercial goods</t>
  </si>
  <si>
    <t>See if I can enter an institution</t>
  </si>
  <si>
    <t>Download NRC software, applications and tools</t>
  </si>
  <si>
    <t>Population and Public Health</t>
  </si>
  <si>
    <t>Market information – Life sciences</t>
  </si>
  <si>
    <t>Secure your connection</t>
  </si>
  <si>
    <t>Market information about Mexico</t>
  </si>
  <si>
    <t>Learn about the Canadian National Master Construction Specifications (NMS)</t>
  </si>
  <si>
    <t>Crops</t>
  </si>
  <si>
    <t>Manage and report imported commercial goods</t>
  </si>
  <si>
    <t>Identify what you can bring to Canada (food, plants, animals)</t>
  </si>
  <si>
    <t>Find NRC locations across Canada</t>
  </si>
  <si>
    <t>Become a champion</t>
  </si>
  <si>
    <t>Look up Judicial Appointments</t>
  </si>
  <si>
    <t>Consult the descriptions of NRC facilities</t>
  </si>
  <si>
    <t>Human Development, Child and Youth Health</t>
  </si>
  <si>
    <t>Identify what you can bring to Canada (alcohols, tobacco)</t>
  </si>
  <si>
    <t>Learn about the Canadian Construction Materials Centre (CCMC)</t>
  </si>
  <si>
    <t>Learn about NRC's radio time signals</t>
  </si>
  <si>
    <t>Animal industry</t>
  </si>
  <si>
    <t>Canadian Agricultural Loans Act program</t>
  </si>
  <si>
    <t>Indigenous Peoples' Health</t>
  </si>
  <si>
    <t>Find a research facility</t>
  </si>
  <si>
    <t>Find out about Peer review</t>
  </si>
  <si>
    <t>Find information or resources for youth and young farmers</t>
  </si>
  <si>
    <t>Find an upcoming event</t>
  </si>
  <si>
    <t>COVID-19 cases, statistics, vaccines, limiting the spread, latest news</t>
  </si>
  <si>
    <t>International markets</t>
  </si>
  <si>
    <t>Access all consolidated Acts, regulations, constitutional documents from the Government of Canada</t>
  </si>
  <si>
    <t>I am an employee looking for information about COVID-19</t>
  </si>
  <si>
    <t>Learn about network time protocol (NTP)</t>
  </si>
  <si>
    <t>Find a learning path</t>
  </si>
  <si>
    <t>Find where to safely fly a drone</t>
  </si>
  <si>
    <t>Other - Reason for my visit is not in this list</t>
  </si>
  <si>
    <t>Find a decision, notice, order or policy about radio, television or telecommunications</t>
  </si>
  <si>
    <t>Download the lyrics and recordings of Canada's national anthem</t>
  </si>
  <si>
    <t>Participate in Remembrance Day</t>
  </si>
  <si>
    <t>Get job training</t>
  </si>
  <si>
    <t>Learn about the First World War</t>
  </si>
  <si>
    <t>View census data</t>
  </si>
  <si>
    <t>Look up soldiers who lost their lives in the military or RCMP</t>
  </si>
  <si>
    <t>Follow mandatory quarantine or isolation</t>
  </si>
  <si>
    <t>Top 100 tasks for the GC</t>
  </si>
  <si>
    <t xml:space="preserve">Principal Publisher, in collaboration with the Digital Transformation Office, runs the Government of Canada (GC) Task Success Survey. The survey measures the performance of the GC web presence and asks questions related to three key elements: task completion, ease and satisfaction. 
The survey is mandatory for all GC websites covered under FAA Schedules I, I.1 and II, meaning that all GC websites must have a pop-up invitation linking to the survey on Canada.ca. </t>
  </si>
  <si>
    <t>Adverse score for task completion</t>
  </si>
  <si>
    <r>
      <t>The adverse score for task completion (%) is calculated by summing the number of completed responses who answered “No” in question 3 and then dividing that sum by total survey responses for the department or theme.</t>
    </r>
    <r>
      <rPr>
        <i/>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</si>
</sst>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quot;$&quot;* #,##0.00_);_(&quot;$&quot;* \(#,##0.00\);_(&quot;$&quot;* &quot;-&quot;??_);_(@_)"/>
    <numFmt numFmtId="165" formatCode="_(* #,##0.00_);_(* \(#,##0.00\);_(* &quot;-&quot;??_);_(@_)"/>
    <numFmt numFmtId="166" formatCode="[$-409]yyyy/mm/dd"/>
    <numFmt numFmtId="167" formatCode="mmm\ yyyy"/>
    <numFmt numFmtId="168" formatCode="0.0%"/>
    <numFmt numFmtId="169" formatCode="mmmm\ yyyy"/>
    <numFmt numFmtId="170" formatCode="mmm\ d\,\ yyyy"/>
  </numFmts>
  <fonts count="91" x14ac:knownFonts="1">
    <font>
      <sz val="12"/>
      <color theme="1"/>
      <name val="Calibri"/>
      <family val="2"/>
      <scheme val="minor"/>
    </font>
    <font>
      <sz val="11"/>
      <color theme="1"/>
      <name val="Calibri"/>
      <family val="2"/>
      <scheme val="minor"/>
    </font>
    <font>
      <sz val="11"/>
      <color theme="1"/>
      <name val="Calibri"/>
      <family val="2"/>
      <scheme val="minor"/>
    </font>
    <font>
      <sz val="12"/>
      <name val="Calibri"/>
      <family val="2"/>
      <scheme val="minor"/>
    </font>
    <font>
      <b/>
      <sz val="10.5"/>
      <color theme="0"/>
      <name val="Calibri"/>
      <family val="2"/>
      <scheme val="minor"/>
    </font>
    <font>
      <b/>
      <sz val="10.5"/>
      <color theme="1"/>
      <name val="Calibri"/>
      <family val="2"/>
      <scheme val="minor"/>
    </font>
    <font>
      <sz val="10.5"/>
      <name val="Calibri"/>
      <family val="2"/>
      <scheme val="minor"/>
    </font>
    <font>
      <sz val="10.5"/>
      <color theme="1"/>
      <name val="Calibri"/>
      <family val="2"/>
      <scheme val="minor"/>
    </font>
    <font>
      <sz val="10"/>
      <color theme="1"/>
      <name val="Calibri"/>
      <family val="2"/>
      <scheme val="minor"/>
    </font>
    <font>
      <sz val="9"/>
      <color indexed="81"/>
      <name val="Calibri"/>
      <family val="2"/>
      <scheme val="minor"/>
    </font>
    <font>
      <b/>
      <sz val="16"/>
      <color theme="1" tint="4.9989318521683403E-2"/>
      <name val="Calibri"/>
      <family val="2"/>
      <scheme val="minor"/>
    </font>
    <font>
      <sz val="14"/>
      <color theme="1" tint="4.9989318521683403E-2"/>
      <name val="Calibri"/>
      <family val="2"/>
      <scheme val="minor"/>
    </font>
    <font>
      <b/>
      <u/>
      <sz val="16"/>
      <color theme="1" tint="4.9989318521683403E-2"/>
      <name val="Calibri"/>
      <family val="2"/>
      <scheme val="minor"/>
    </font>
    <font>
      <b/>
      <sz val="12"/>
      <color theme="1" tint="4.9989318521683403E-2"/>
      <name val="Calibri Light"/>
      <family val="2"/>
      <scheme val="major"/>
    </font>
    <font>
      <b/>
      <sz val="8"/>
      <color theme="1" tint="4.9989318521683403E-2"/>
      <name val="Calibri Light"/>
      <family val="2"/>
      <scheme val="major"/>
    </font>
    <font>
      <sz val="14"/>
      <color theme="1" tint="4.9989318521683403E-2"/>
      <name val="Calibri Light"/>
      <family val="2"/>
      <scheme val="major"/>
    </font>
    <font>
      <b/>
      <sz val="12"/>
      <color theme="1" tint="4.9989318521683403E-2"/>
      <name val="Calibri"/>
      <family val="2"/>
      <scheme val="minor"/>
    </font>
    <font>
      <sz val="12"/>
      <color theme="1" tint="4.9989318521683403E-2"/>
      <name val="Calibri"/>
      <family val="2"/>
      <scheme val="minor"/>
    </font>
    <font>
      <b/>
      <u/>
      <sz val="12"/>
      <color theme="1" tint="4.9989318521683403E-2"/>
      <name val="Calibri"/>
      <family val="2"/>
      <scheme val="minor"/>
    </font>
    <font>
      <sz val="12"/>
      <color theme="1" tint="4.9989318521683403E-2"/>
      <name val="Calibri Light"/>
      <family val="2"/>
      <scheme val="major"/>
    </font>
    <font>
      <b/>
      <sz val="10"/>
      <color theme="1" tint="4.9989318521683403E-2"/>
      <name val="Calibri Light"/>
      <family val="2"/>
      <scheme val="major"/>
    </font>
    <font>
      <b/>
      <sz val="10"/>
      <color theme="1" tint="4.9989318521683403E-2"/>
      <name val="Calibri"/>
      <family val="2"/>
      <scheme val="minor"/>
    </font>
    <font>
      <sz val="8"/>
      <color indexed="81"/>
      <name val="Tahoma"/>
      <family val="2"/>
    </font>
    <font>
      <b/>
      <sz val="11"/>
      <color theme="0"/>
      <name val="Calibri"/>
      <family val="2"/>
      <scheme val="minor"/>
    </font>
    <font>
      <b/>
      <sz val="11"/>
      <color theme="1"/>
      <name val="Calibri"/>
      <family val="2"/>
      <scheme val="minor"/>
    </font>
    <font>
      <sz val="11"/>
      <name val="Calibri"/>
      <family val="2"/>
      <scheme val="minor"/>
    </font>
    <font>
      <b/>
      <sz val="11"/>
      <color theme="1" tint="4.9989318521683403E-2"/>
      <name val="Calibri Light"/>
      <family val="2"/>
      <scheme val="major"/>
    </font>
    <font>
      <sz val="11"/>
      <color theme="1" tint="4.9989318521683403E-2"/>
      <name val="Calibri Light"/>
      <family val="2"/>
      <scheme val="major"/>
    </font>
    <font>
      <b/>
      <sz val="11"/>
      <name val="Calibri"/>
      <family val="2"/>
      <scheme val="minor"/>
    </font>
    <font>
      <b/>
      <sz val="10.5"/>
      <color theme="1" tint="4.9989318521683403E-2"/>
      <name val="Calibri Light"/>
      <family val="2"/>
      <scheme val="major"/>
    </font>
    <font>
      <sz val="10.5"/>
      <color theme="1" tint="4.9989318521683403E-2"/>
      <name val="Calibri Light"/>
      <family val="2"/>
      <scheme val="major"/>
    </font>
    <font>
      <sz val="10.5"/>
      <color theme="1" tint="4.9989318521683403E-2"/>
      <name val="Calibri"/>
      <family val="2"/>
      <scheme val="minor"/>
    </font>
    <font>
      <b/>
      <sz val="14"/>
      <color theme="1" tint="4.9989318521683403E-2"/>
      <name val="Calibri Light"/>
      <family val="2"/>
      <scheme val="major"/>
    </font>
    <font>
      <b/>
      <u/>
      <sz val="16"/>
      <color rgb="FF26374A"/>
      <name val="Calibri"/>
      <family val="2"/>
      <scheme val="minor"/>
    </font>
    <font>
      <sz val="14"/>
      <color rgb="FF26374A"/>
      <name val="Calibri"/>
      <family val="2"/>
      <scheme val="minor"/>
    </font>
    <font>
      <sz val="11"/>
      <color rgb="FF26374A"/>
      <name val="Calibri"/>
      <family val="2"/>
      <scheme val="minor"/>
    </font>
    <font>
      <b/>
      <sz val="16"/>
      <color rgb="FF26374A"/>
      <name val="Calibri"/>
      <family val="2"/>
      <scheme val="minor"/>
    </font>
    <font>
      <sz val="16"/>
      <color theme="1"/>
      <name val="Calibri"/>
      <family val="2"/>
      <scheme val="minor"/>
    </font>
    <font>
      <b/>
      <sz val="20"/>
      <color theme="1"/>
      <name val="Calibri"/>
      <family val="2"/>
      <scheme val="minor"/>
    </font>
    <font>
      <b/>
      <sz val="16.5"/>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8"/>
      <color theme="3"/>
      <name val="Calibri"/>
      <family val="2"/>
      <scheme val="minor"/>
    </font>
    <font>
      <b/>
      <sz val="14"/>
      <color theme="3"/>
      <name val="Calibri"/>
      <family val="2"/>
      <scheme val="minor"/>
    </font>
    <font>
      <sz val="14"/>
      <color theme="1"/>
      <name val="Calibri"/>
      <family val="2"/>
      <scheme val="minor"/>
    </font>
    <font>
      <u/>
      <sz val="11"/>
      <color theme="10"/>
      <name val="Calibri"/>
      <family val="2"/>
      <scheme val="minor"/>
    </font>
    <font>
      <u/>
      <sz val="10"/>
      <color theme="10"/>
      <name val="Calibri"/>
      <family val="2"/>
      <scheme val="minor"/>
    </font>
    <font>
      <sz val="10"/>
      <color theme="1" tint="4.9989318521683403E-2"/>
      <name val="Calibri"/>
      <family val="2"/>
      <scheme val="minor"/>
    </font>
    <font>
      <sz val="12"/>
      <color rgb="FF000000"/>
      <name val="Calibri"/>
      <family val="2"/>
      <scheme val="minor"/>
    </font>
    <font>
      <sz val="12"/>
      <color rgb="FFFF0000"/>
      <name val="Calibri"/>
      <family val="2"/>
      <scheme val="minor"/>
    </font>
    <font>
      <sz val="12"/>
      <color theme="0"/>
      <name val="Calibri"/>
      <family val="2"/>
      <scheme val="minor"/>
    </font>
    <font>
      <sz val="13"/>
      <color theme="3"/>
      <name val="Calibri"/>
      <family val="2"/>
      <scheme val="minor"/>
    </font>
    <font>
      <sz val="12"/>
      <color theme="1"/>
      <name val="Calibri"/>
      <family val="2"/>
      <scheme val="minor"/>
    </font>
    <font>
      <sz val="12"/>
      <color rgb="FFC00000"/>
      <name val="Calibri"/>
      <family val="2"/>
      <scheme val="minor"/>
    </font>
    <font>
      <b/>
      <sz val="18"/>
      <color theme="0"/>
      <name val="Calibri"/>
      <family val="2"/>
      <scheme val="minor"/>
    </font>
    <font>
      <b/>
      <u/>
      <sz val="12"/>
      <color theme="0"/>
      <name val="Calibri"/>
      <family val="2"/>
      <scheme val="minor"/>
    </font>
    <font>
      <b/>
      <sz val="12"/>
      <color theme="0"/>
      <name val="Calibri"/>
      <family val="2"/>
      <scheme val="minor"/>
    </font>
    <font>
      <u/>
      <sz val="12"/>
      <color theme="0"/>
      <name val="Calibri"/>
      <family val="2"/>
      <scheme val="minor"/>
    </font>
    <font>
      <u/>
      <sz val="12"/>
      <color theme="10"/>
      <name val="Calibri"/>
      <family val="2"/>
      <scheme val="minor"/>
    </font>
    <font>
      <b/>
      <sz val="12"/>
      <color theme="1"/>
      <name val="Calibri"/>
      <family val="2"/>
      <scheme val="minor"/>
    </font>
    <font>
      <b/>
      <sz val="12"/>
      <name val="Calibri"/>
      <family val="2"/>
      <scheme val="minor"/>
    </font>
    <font>
      <b/>
      <sz val="12"/>
      <color theme="3"/>
      <name val="Calibri"/>
      <family val="2"/>
      <scheme val="minor"/>
    </font>
    <font>
      <sz val="12"/>
      <color theme="1"/>
      <name val="Symbol"/>
      <family val="1"/>
      <charset val="2"/>
    </font>
    <font>
      <sz val="12"/>
      <color theme="1"/>
      <name val="Times New Roman"/>
      <family val="1"/>
    </font>
    <font>
      <b/>
      <sz val="12"/>
      <color rgb="FF70AD47"/>
      <name val="Calibri"/>
      <family val="2"/>
      <scheme val="minor"/>
    </font>
    <font>
      <sz val="12"/>
      <color rgb="FF70AD47"/>
      <name val="Calibri"/>
      <family val="2"/>
      <scheme val="minor"/>
    </font>
    <font>
      <b/>
      <sz val="12"/>
      <color rgb="FFED7D31"/>
      <name val="Calibri"/>
      <family val="2"/>
      <scheme val="minor"/>
    </font>
    <font>
      <sz val="12"/>
      <color rgb="FFED7D31"/>
      <name val="Calibri"/>
      <family val="2"/>
      <scheme val="minor"/>
    </font>
    <font>
      <b/>
      <sz val="12"/>
      <color rgb="FFC00000"/>
      <name val="Calibri"/>
      <family val="2"/>
      <scheme val="minor"/>
    </font>
    <font>
      <b/>
      <i/>
      <sz val="12"/>
      <color theme="1"/>
      <name val="Calibri"/>
      <family val="2"/>
      <scheme val="minor"/>
    </font>
    <font>
      <u/>
      <sz val="12"/>
      <color theme="1"/>
      <name val="Calibri"/>
      <family val="2"/>
      <scheme val="minor"/>
    </font>
    <font>
      <i/>
      <sz val="12"/>
      <color theme="1"/>
      <name val="Calibri"/>
      <family val="2"/>
      <scheme val="minor"/>
    </font>
    <font>
      <sz val="18"/>
      <color theme="1"/>
      <name val="Calibri"/>
      <family val="2"/>
      <scheme val="minor"/>
    </font>
    <font>
      <b/>
      <sz val="10"/>
      <color theme="1"/>
      <name val="Calibri Light"/>
      <family val="2"/>
      <scheme val="major"/>
    </font>
    <font>
      <b/>
      <sz val="20"/>
      <color theme="1" tint="4.9989318521683403E-2"/>
      <name val="Calibri"/>
      <family val="2"/>
      <scheme val="minor"/>
    </font>
    <font>
      <b/>
      <sz val="12"/>
      <color rgb="FFFF0000"/>
      <name val="Calibri"/>
      <family val="2"/>
      <scheme val="minor"/>
    </font>
    <font>
      <b/>
      <u/>
      <sz val="12"/>
      <color rgb="FFFF0000"/>
      <name val="Calibri"/>
      <family val="2"/>
      <scheme val="minor"/>
    </font>
    <font>
      <u/>
      <sz val="12"/>
      <color rgb="FFFF0000"/>
      <name val="Calibri"/>
      <family val="2"/>
      <scheme val="minor"/>
    </font>
    <font>
      <b/>
      <sz val="22"/>
      <color theme="1"/>
      <name val="Calibri"/>
      <family val="2"/>
      <scheme val="minor"/>
    </font>
    <font>
      <sz val="9"/>
      <color indexed="81"/>
      <name val="Tahoma"/>
      <family val="2"/>
    </font>
    <font>
      <b/>
      <sz val="14"/>
      <color theme="1"/>
      <name val="Calibri Light"/>
      <family val="2"/>
      <scheme val="major"/>
    </font>
    <font>
      <sz val="14"/>
      <color theme="1"/>
      <name val="Calibri Light"/>
      <family val="2"/>
      <scheme val="major"/>
    </font>
    <font>
      <b/>
      <sz val="16"/>
      <name val="Calibri"/>
      <family val="2"/>
      <scheme val="minor"/>
    </font>
    <font>
      <u/>
      <sz val="12"/>
      <color theme="4" tint="-0.249977111117893"/>
      <name val="Calibri"/>
      <family val="2"/>
      <scheme val="minor"/>
    </font>
    <font>
      <u/>
      <sz val="11"/>
      <color theme="4" tint="-0.249977111117893"/>
      <name val="Calibri"/>
      <family val="2"/>
      <scheme val="minor"/>
    </font>
    <font>
      <b/>
      <sz val="16"/>
      <color theme="0"/>
      <name val="Calibri"/>
      <family val="2"/>
      <scheme val="minor"/>
    </font>
    <font>
      <u/>
      <sz val="11"/>
      <color theme="4"/>
      <name val="Calibri"/>
      <family val="2"/>
      <scheme val="minor"/>
    </font>
    <font>
      <sz val="10.5"/>
      <name val="Calibri"/>
      <family val="2"/>
    </font>
    <font>
      <sz val="10.5"/>
      <name val="Calibri"/>
      <scheme val="minor"/>
    </font>
    <font>
      <sz val="11"/>
      <name val="Calibri"/>
      <scheme val="minor"/>
    </font>
  </fonts>
  <fills count="16">
    <fill>
      <patternFill patternType="none"/>
    </fill>
    <fill>
      <patternFill patternType="gray125"/>
    </fill>
    <fill>
      <patternFill patternType="solid">
        <fgColor theme="0" tint="-0.499984740745262"/>
        <bgColor indexed="64"/>
      </patternFill>
    </fill>
    <fill>
      <patternFill patternType="solid">
        <fgColor theme="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2"/>
        <bgColor indexed="64"/>
      </patternFill>
    </fill>
    <fill>
      <patternFill patternType="solid">
        <fgColor rgb="FFBD0113"/>
        <bgColor indexed="64"/>
      </patternFill>
    </fill>
    <fill>
      <patternFill patternType="solid">
        <fgColor rgb="FF26374A"/>
        <bgColor indexed="64"/>
      </patternFill>
    </fill>
    <fill>
      <patternFill patternType="solid">
        <fgColor rgb="FFF5F5F5"/>
        <bgColor indexed="64"/>
      </patternFill>
    </fill>
    <fill>
      <patternFill patternType="solid">
        <fgColor rgb="FF405D7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CEE1F2"/>
        <bgColor indexed="64"/>
      </patternFill>
    </fill>
    <fill>
      <patternFill patternType="solid">
        <fgColor theme="3"/>
        <bgColor indexed="64"/>
      </patternFill>
    </fill>
    <fill>
      <patternFill patternType="solid">
        <fgColor theme="6" tint="0.79998168889431442"/>
        <bgColor theme="6"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n">
        <color rgb="FF9BC2E6"/>
      </bottom>
      <diagonal/>
    </border>
    <border>
      <left/>
      <right/>
      <top style="thin">
        <color theme="6" tint="0.39997558519241921"/>
      </top>
      <bottom/>
      <diagonal/>
    </border>
    <border>
      <left/>
      <right style="thin">
        <color theme="6" tint="0.39997558519241921"/>
      </right>
      <top style="thin">
        <color theme="6" tint="0.39997558519241921"/>
      </top>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11">
    <xf numFmtId="0" fontId="0" fillId="0" borderId="0">
      <alignment wrapText="1"/>
    </xf>
    <xf numFmtId="9" fontId="2" fillId="0" borderId="0" applyFont="0" applyFill="0" applyBorder="0" applyAlignment="0" applyProtection="0"/>
    <xf numFmtId="165" fontId="2" fillId="0" borderId="0" applyFont="0" applyFill="0" applyBorder="0" applyAlignment="0" applyProtection="0"/>
    <xf numFmtId="0" fontId="40" fillId="0" borderId="1" applyNumberFormat="0" applyFill="0" applyAlignment="0" applyProtection="0"/>
    <xf numFmtId="0" fontId="41" fillId="0" borderId="2" applyNumberFormat="0" applyFill="0" applyAlignment="0" applyProtection="0"/>
    <xf numFmtId="0" fontId="42" fillId="0" borderId="3" applyNumberFormat="0" applyFill="0" applyAlignment="0" applyProtection="0"/>
    <xf numFmtId="0" fontId="46" fillId="0" borderId="0" applyNumberForma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4" fontId="53" fillId="0" borderId="0" applyFont="0" applyFill="0" applyBorder="0" applyAlignment="0" applyProtection="0"/>
  </cellStyleXfs>
  <cellXfs count="468">
    <xf numFmtId="0" fontId="0" fillId="0" borderId="0" xfId="0">
      <alignment wrapText="1"/>
    </xf>
    <xf numFmtId="168" fontId="3" fillId="0" borderId="0" xfId="1" applyNumberFormat="1" applyFont="1" applyAlignment="1">
      <alignment horizontal="center" vertical="top"/>
    </xf>
    <xf numFmtId="0" fontId="3" fillId="0" borderId="0" xfId="0" applyFont="1" applyAlignment="1">
      <alignment vertical="center"/>
    </xf>
    <xf numFmtId="3" fontId="3" fillId="0" borderId="0" xfId="0" applyNumberFormat="1" applyFont="1" applyAlignment="1">
      <alignment horizontal="center" vertical="center"/>
    </xf>
    <xf numFmtId="168" fontId="3" fillId="0" borderId="0" xfId="1" applyNumberFormat="1" applyFont="1" applyAlignment="1">
      <alignment horizontal="center" vertical="center"/>
    </xf>
    <xf numFmtId="0" fontId="6" fillId="0" borderId="0" xfId="0" applyFont="1" applyAlignment="1">
      <alignment vertical="center"/>
    </xf>
    <xf numFmtId="0" fontId="6" fillId="0" borderId="0" xfId="0" applyFont="1" applyAlignment="1">
      <alignment horizontal="center" vertical="center"/>
    </xf>
    <xf numFmtId="168" fontId="6" fillId="0" borderId="0" xfId="1" applyNumberFormat="1" applyFont="1" applyAlignment="1">
      <alignment horizontal="center" vertical="center"/>
    </xf>
    <xf numFmtId="3" fontId="6" fillId="0" borderId="0" xfId="0" applyNumberFormat="1" applyFont="1" applyAlignment="1">
      <alignment horizontal="center" vertical="center"/>
    </xf>
    <xf numFmtId="166" fontId="6" fillId="0" borderId="0" xfId="0" applyNumberFormat="1" applyFont="1" applyAlignment="1">
      <alignment vertical="center"/>
    </xf>
    <xf numFmtId="0" fontId="7" fillId="0" borderId="0" xfId="0" applyFont="1" applyAlignment="1">
      <alignment vertical="center"/>
    </xf>
    <xf numFmtId="9" fontId="6" fillId="0" borderId="0" xfId="1" applyFont="1" applyAlignment="1">
      <alignment horizontal="center" vertical="center"/>
    </xf>
    <xf numFmtId="0" fontId="3" fillId="0" borderId="0" xfId="0" applyFont="1" applyAlignment="1">
      <alignment horizontal="center" vertical="center"/>
    </xf>
    <xf numFmtId="168" fontId="6" fillId="0" borderId="0" xfId="0" applyNumberFormat="1"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7" fillId="0" borderId="0" xfId="0" applyFont="1" applyAlignment="1">
      <alignment vertical="center"/>
    </xf>
    <xf numFmtId="3" fontId="17" fillId="0" borderId="0" xfId="0" applyNumberFormat="1" applyFont="1" applyAlignment="1">
      <alignment horizontal="center" vertical="center"/>
    </xf>
    <xf numFmtId="168" fontId="17" fillId="0" borderId="0" xfId="0" applyNumberFormat="1" applyFont="1" applyAlignment="1">
      <alignment horizontal="center" vertical="center"/>
    </xf>
    <xf numFmtId="168" fontId="17" fillId="0" borderId="0" xfId="1" applyNumberFormat="1" applyFont="1" applyAlignment="1">
      <alignment horizontal="center" vertical="center"/>
    </xf>
    <xf numFmtId="0" fontId="17" fillId="0" borderId="0" xfId="0" applyFont="1" applyAlignment="1">
      <alignment horizontal="center" vertical="center"/>
    </xf>
    <xf numFmtId="0" fontId="11" fillId="3" borderId="0" xfId="0" applyFont="1" applyFill="1" applyAlignment="1">
      <alignment vertical="center"/>
    </xf>
    <xf numFmtId="0" fontId="12" fillId="3" borderId="0" xfId="0" applyFont="1" applyFill="1" applyAlignment="1"/>
    <xf numFmtId="0" fontId="10" fillId="3" borderId="0" xfId="0" applyFont="1" applyFill="1" applyAlignment="1">
      <alignment horizontal="center" vertical="center"/>
    </xf>
    <xf numFmtId="169" fontId="13" fillId="3" borderId="0" xfId="0" applyNumberFormat="1" applyFont="1" applyFill="1" applyAlignment="1">
      <alignment vertical="top"/>
    </xf>
    <xf numFmtId="169" fontId="14" fillId="3" borderId="0" xfId="0" applyNumberFormat="1" applyFont="1" applyFill="1" applyAlignment="1">
      <alignment horizontal="left" vertical="center"/>
    </xf>
    <xf numFmtId="0" fontId="15" fillId="3" borderId="0" xfId="0" applyFont="1" applyFill="1" applyAlignment="1">
      <alignment vertical="center"/>
    </xf>
    <xf numFmtId="0" fontId="17" fillId="3" borderId="0" xfId="0" applyFont="1" applyFill="1" applyAlignment="1">
      <alignment vertical="center"/>
    </xf>
    <xf numFmtId="0" fontId="18" fillId="3" borderId="0" xfId="0" applyFont="1" applyFill="1" applyAlignment="1"/>
    <xf numFmtId="0" fontId="16" fillId="3" borderId="0" xfId="0" applyFont="1" applyFill="1" applyAlignment="1">
      <alignment horizontal="center" vertical="center"/>
    </xf>
    <xf numFmtId="167" fontId="5" fillId="0" borderId="0" xfId="0" applyNumberFormat="1" applyFont="1" applyAlignment="1">
      <alignment vertical="center"/>
    </xf>
    <xf numFmtId="0" fontId="5" fillId="0" borderId="0" xfId="0" applyFont="1" applyAlignment="1">
      <alignment vertical="center"/>
    </xf>
    <xf numFmtId="170" fontId="20" fillId="3" borderId="0" xfId="0" applyNumberFormat="1" applyFont="1" applyFill="1" applyAlignment="1">
      <alignment horizontal="left" vertical="center"/>
    </xf>
    <xf numFmtId="169" fontId="20" fillId="3" borderId="0" xfId="0" applyNumberFormat="1" applyFont="1" applyFill="1" applyAlignment="1">
      <alignment horizontal="left" vertical="center"/>
    </xf>
    <xf numFmtId="0" fontId="21" fillId="3" borderId="0" xfId="0" applyFont="1" applyFill="1" applyAlignment="1">
      <alignment horizontal="left" vertical="center"/>
    </xf>
    <xf numFmtId="0" fontId="19" fillId="3" borderId="0" xfId="0" applyFont="1" applyFill="1" applyAlignment="1">
      <alignment vertical="center"/>
    </xf>
    <xf numFmtId="169" fontId="26" fillId="3" borderId="0" xfId="0" applyNumberFormat="1" applyFont="1" applyFill="1" applyAlignment="1">
      <alignment vertical="top"/>
    </xf>
    <xf numFmtId="0" fontId="27" fillId="3" borderId="0" xfId="0" applyFont="1" applyFill="1" applyAlignment="1">
      <alignment vertical="center"/>
    </xf>
    <xf numFmtId="3" fontId="25" fillId="0" borderId="0" xfId="0" applyNumberFormat="1" applyFont="1" applyAlignment="1">
      <alignment horizontal="center" vertical="center"/>
    </xf>
    <xf numFmtId="168" fontId="25" fillId="0" borderId="0" xfId="0" applyNumberFormat="1" applyFont="1" applyAlignment="1">
      <alignment horizontal="center" vertical="center"/>
    </xf>
    <xf numFmtId="168" fontId="25" fillId="0" borderId="0" xfId="1" applyNumberFormat="1" applyFont="1" applyAlignment="1">
      <alignment horizontal="center" vertical="center"/>
    </xf>
    <xf numFmtId="169" fontId="29" fillId="3" borderId="0" xfId="0" applyNumberFormat="1" applyFont="1" applyFill="1" applyAlignment="1">
      <alignment vertical="top"/>
    </xf>
    <xf numFmtId="0" fontId="30" fillId="3" borderId="0" xfId="0" applyFont="1" applyFill="1" applyAlignment="1">
      <alignment vertical="center"/>
    </xf>
    <xf numFmtId="167" fontId="24" fillId="0" borderId="0" xfId="0" applyNumberFormat="1" applyFont="1" applyAlignment="1">
      <alignment vertical="center"/>
    </xf>
    <xf numFmtId="0" fontId="24" fillId="0" borderId="0" xfId="0" applyFont="1" applyAlignment="1">
      <alignment vertical="center"/>
    </xf>
    <xf numFmtId="0" fontId="25" fillId="0" borderId="0" xfId="0" applyFont="1" applyAlignment="1">
      <alignment vertical="center"/>
    </xf>
    <xf numFmtId="166" fontId="25" fillId="0" borderId="0" xfId="0" applyNumberFormat="1" applyFont="1" applyAlignment="1">
      <alignment vertical="center"/>
    </xf>
    <xf numFmtId="168" fontId="25" fillId="0" borderId="0" xfId="1" applyNumberFormat="1" applyFont="1" applyAlignment="1">
      <alignment horizontal="center" vertical="top"/>
    </xf>
    <xf numFmtId="0" fontId="0" fillId="3" borderId="0" xfId="0" applyFill="1">
      <alignment wrapText="1"/>
    </xf>
    <xf numFmtId="168" fontId="0" fillId="3" borderId="0" xfId="1" applyNumberFormat="1" applyFont="1" applyFill="1" applyAlignment="1">
      <alignment horizontal="center" vertical="center"/>
    </xf>
    <xf numFmtId="0" fontId="33" fillId="3" borderId="0" xfId="0" applyFont="1" applyFill="1" applyAlignment="1">
      <alignment horizontal="left" vertical="center"/>
    </xf>
    <xf numFmtId="0" fontId="35" fillId="3" borderId="0" xfId="0" applyFont="1" applyFill="1">
      <alignment wrapText="1"/>
    </xf>
    <xf numFmtId="168" fontId="0" fillId="0" borderId="0" xfId="1" applyNumberFormat="1" applyFont="1" applyFill="1" applyAlignment="1">
      <alignment horizontal="center" vertical="center"/>
    </xf>
    <xf numFmtId="0" fontId="0" fillId="5" borderId="0" xfId="0" applyFill="1">
      <alignment wrapText="1"/>
    </xf>
    <xf numFmtId="169" fontId="32" fillId="5" borderId="0" xfId="0" applyNumberFormat="1" applyFont="1" applyFill="1" applyAlignment="1">
      <alignment horizontal="left" vertical="center"/>
    </xf>
    <xf numFmtId="168" fontId="0" fillId="5" borderId="0" xfId="1" applyNumberFormat="1" applyFont="1" applyFill="1" applyAlignment="1">
      <alignment horizontal="center" vertical="center"/>
    </xf>
    <xf numFmtId="169" fontId="32" fillId="3" borderId="0" xfId="0" applyNumberFormat="1" applyFont="1" applyFill="1" applyAlignment="1">
      <alignment horizontal="left" vertical="center"/>
    </xf>
    <xf numFmtId="0" fontId="23" fillId="3" borderId="0" xfId="0" applyFont="1" applyFill="1">
      <alignment wrapText="1"/>
    </xf>
    <xf numFmtId="0" fontId="0" fillId="3" borderId="0" xfId="0" applyFill="1" applyAlignment="1"/>
    <xf numFmtId="9" fontId="0" fillId="3" borderId="0" xfId="1" applyFont="1" applyFill="1" applyBorder="1"/>
    <xf numFmtId="169" fontId="20" fillId="5" borderId="0" xfId="0" applyNumberFormat="1" applyFont="1" applyFill="1" applyAlignment="1">
      <alignment horizontal="left" vertical="center"/>
    </xf>
    <xf numFmtId="0" fontId="37" fillId="3" borderId="0" xfId="0" applyFont="1" applyFill="1">
      <alignment wrapText="1"/>
    </xf>
    <xf numFmtId="0" fontId="0" fillId="3" borderId="0" xfId="0" applyFill="1" applyAlignment="1">
      <alignment horizontal="left" indent="3"/>
    </xf>
    <xf numFmtId="0" fontId="44" fillId="0" borderId="0" xfId="4" applyFont="1" applyBorder="1"/>
    <xf numFmtId="0" fontId="45" fillId="0" borderId="0" xfId="0" applyFont="1">
      <alignment wrapText="1"/>
    </xf>
    <xf numFmtId="0" fontId="47" fillId="3" borderId="0" xfId="6" applyFont="1" applyFill="1" applyBorder="1" applyAlignment="1">
      <alignment horizontal="left" vertical="center"/>
    </xf>
    <xf numFmtId="168" fontId="0" fillId="3" borderId="0" xfId="0" applyNumberFormat="1" applyFill="1">
      <alignment wrapText="1"/>
    </xf>
    <xf numFmtId="0" fontId="48" fillId="3" borderId="0" xfId="0" applyFont="1" applyFill="1" applyAlignment="1">
      <alignment horizontal="left" vertical="center"/>
    </xf>
    <xf numFmtId="0" fontId="6" fillId="0" borderId="0" xfId="0" applyFont="1" applyAlignment="1">
      <alignment vertical="center" wrapText="1"/>
    </xf>
    <xf numFmtId="0" fontId="21" fillId="3" borderId="0" xfId="0" applyFont="1" applyFill="1" applyAlignment="1">
      <alignment horizontal="left" vertical="top"/>
    </xf>
    <xf numFmtId="169" fontId="20" fillId="3" borderId="0" xfId="0" applyNumberFormat="1" applyFont="1" applyFill="1" applyAlignment="1">
      <alignment horizontal="left" vertical="top"/>
    </xf>
    <xf numFmtId="0" fontId="21" fillId="3" borderId="0" xfId="0" applyFont="1" applyFill="1" applyAlignment="1">
      <alignment horizontal="left"/>
    </xf>
    <xf numFmtId="168" fontId="25" fillId="0" borderId="0" xfId="1" applyNumberFormat="1" applyFont="1" applyFill="1" applyAlignment="1">
      <alignment horizontal="center" vertical="center"/>
    </xf>
    <xf numFmtId="0" fontId="41" fillId="0" borderId="0" xfId="4" applyBorder="1"/>
    <xf numFmtId="0" fontId="49" fillId="0" borderId="0" xfId="0" applyFont="1">
      <alignment wrapText="1"/>
    </xf>
    <xf numFmtId="0" fontId="50" fillId="0" borderId="0" xfId="0" applyFont="1">
      <alignment wrapText="1"/>
    </xf>
    <xf numFmtId="0" fontId="51" fillId="2" borderId="0" xfId="0" applyFont="1" applyFill="1" applyAlignment="1">
      <alignment horizontal="center" vertical="center" wrapText="1"/>
    </xf>
    <xf numFmtId="0" fontId="52" fillId="0" borderId="0" xfId="4" applyFont="1" applyBorder="1"/>
    <xf numFmtId="0" fontId="52" fillId="0" borderId="0" xfId="6" applyFont="1"/>
    <xf numFmtId="169" fontId="13" fillId="3" borderId="0" xfId="0" applyNumberFormat="1" applyFont="1" applyFill="1" applyAlignment="1">
      <alignment horizontal="left" vertical="center"/>
    </xf>
    <xf numFmtId="0" fontId="59" fillId="3" borderId="0" xfId="6" applyFont="1" applyFill="1" applyBorder="1" applyAlignment="1">
      <alignment horizontal="left" vertical="center"/>
    </xf>
    <xf numFmtId="0" fontId="16" fillId="3" borderId="0" xfId="0" applyFont="1" applyFill="1" applyAlignment="1">
      <alignment horizontal="left" vertical="center"/>
    </xf>
    <xf numFmtId="0" fontId="59" fillId="3" borderId="0" xfId="6" applyFont="1" applyFill="1" applyBorder="1" applyAlignment="1">
      <alignment horizontal="center" vertical="center" wrapText="1"/>
    </xf>
    <xf numFmtId="170" fontId="13" fillId="3" borderId="0" xfId="0" applyNumberFormat="1" applyFont="1" applyFill="1" applyAlignment="1">
      <alignment horizontal="left" vertical="center"/>
    </xf>
    <xf numFmtId="167" fontId="60" fillId="0" borderId="0" xfId="0" applyNumberFormat="1" applyFont="1" applyAlignment="1">
      <alignment vertical="center"/>
    </xf>
    <xf numFmtId="0" fontId="60" fillId="0" borderId="0" xfId="0" applyFont="1" applyAlignment="1">
      <alignment vertical="center"/>
    </xf>
    <xf numFmtId="168" fontId="3" fillId="0" borderId="0" xfId="0" applyNumberFormat="1" applyFont="1" applyAlignment="1">
      <alignment horizontal="center" vertical="center"/>
    </xf>
    <xf numFmtId="168" fontId="3" fillId="0" borderId="0" xfId="1" applyNumberFormat="1" applyFont="1" applyFill="1" applyAlignment="1">
      <alignment horizontal="center" vertical="center"/>
    </xf>
    <xf numFmtId="166" fontId="3" fillId="0" borderId="0" xfId="0" applyNumberFormat="1" applyFont="1" applyAlignment="1">
      <alignment vertical="center"/>
    </xf>
    <xf numFmtId="167" fontId="57" fillId="0" borderId="0" xfId="0" applyNumberFormat="1" applyFont="1" applyAlignment="1">
      <alignment vertical="center" wrapText="1"/>
    </xf>
    <xf numFmtId="0" fontId="57" fillId="0" borderId="0" xfId="0" applyFont="1" applyAlignment="1">
      <alignment vertical="center" wrapText="1"/>
    </xf>
    <xf numFmtId="0" fontId="17" fillId="0" borderId="0" xfId="0" applyFont="1">
      <alignment wrapText="1"/>
    </xf>
    <xf numFmtId="0" fontId="3" fillId="0" borderId="0" xfId="0" applyFont="1" applyAlignment="1">
      <alignment vertical="center" wrapText="1"/>
    </xf>
    <xf numFmtId="0" fontId="0" fillId="0" borderId="0" xfId="0" applyAlignment="1">
      <alignment vertical="center"/>
    </xf>
    <xf numFmtId="0" fontId="57" fillId="0" borderId="0" xfId="0" applyFont="1" applyAlignment="1">
      <alignment horizontal="left" vertical="center"/>
    </xf>
    <xf numFmtId="0" fontId="56" fillId="0" borderId="0" xfId="0" applyFont="1" applyAlignment="1"/>
    <xf numFmtId="0" fontId="57" fillId="0" borderId="0" xfId="0" applyFont="1" applyAlignment="1">
      <alignment horizontal="center" vertical="center"/>
    </xf>
    <xf numFmtId="0" fontId="58" fillId="0" borderId="0" xfId="6" applyFont="1" applyFill="1" applyBorder="1" applyAlignment="1">
      <alignment horizontal="center" vertical="center" wrapText="1"/>
    </xf>
    <xf numFmtId="0" fontId="51" fillId="0" borderId="0" xfId="0" applyFont="1" applyAlignment="1">
      <alignment vertical="center"/>
    </xf>
    <xf numFmtId="0" fontId="53" fillId="0" borderId="0" xfId="0" applyFont="1" applyAlignment="1">
      <alignment vertical="center"/>
    </xf>
    <xf numFmtId="0" fontId="63" fillId="0" borderId="0" xfId="0" applyFont="1" applyAlignment="1">
      <alignment horizontal="left" vertical="center" indent="4"/>
    </xf>
    <xf numFmtId="0" fontId="53" fillId="0" borderId="0" xfId="0" applyFont="1">
      <alignment wrapText="1"/>
    </xf>
    <xf numFmtId="0" fontId="53" fillId="0" borderId="0" xfId="0" applyFont="1" applyAlignment="1">
      <alignment vertical="center" wrapText="1"/>
    </xf>
    <xf numFmtId="0" fontId="62" fillId="0" borderId="0" xfId="5" applyFont="1" applyBorder="1"/>
    <xf numFmtId="0" fontId="44" fillId="0" borderId="2" xfId="4" applyFont="1"/>
    <xf numFmtId="0" fontId="59" fillId="0" borderId="0" xfId="6" applyFont="1" applyAlignment="1">
      <alignment vertical="center" wrapText="1"/>
    </xf>
    <xf numFmtId="0" fontId="3" fillId="0" borderId="0" xfId="5" applyFont="1" applyBorder="1" applyAlignment="1">
      <alignment wrapText="1"/>
    </xf>
    <xf numFmtId="0" fontId="59" fillId="0" borderId="0" xfId="6" applyFont="1"/>
    <xf numFmtId="0" fontId="3" fillId="0" borderId="0" xfId="6" applyFont="1" applyAlignment="1">
      <alignment wrapText="1"/>
    </xf>
    <xf numFmtId="0" fontId="3" fillId="0" borderId="0" xfId="0" applyFont="1" applyAlignment="1">
      <alignment horizontal="left" vertical="center" wrapText="1" indent="2"/>
    </xf>
    <xf numFmtId="0" fontId="0" fillId="0" borderId="0" xfId="0" applyAlignment="1">
      <alignment vertical="center" wrapText="1"/>
    </xf>
    <xf numFmtId="0" fontId="38" fillId="0" borderId="0" xfId="0" applyFont="1" applyAlignment="1">
      <alignment vertical="center"/>
    </xf>
    <xf numFmtId="170" fontId="74" fillId="0" borderId="0" xfId="0" applyNumberFormat="1" applyFont="1" applyAlignment="1">
      <alignment horizontal="center" vertical="center"/>
    </xf>
    <xf numFmtId="169" fontId="74" fillId="0" borderId="0" xfId="0" applyNumberFormat="1" applyFont="1" applyAlignment="1">
      <alignment horizontal="left" vertical="center"/>
    </xf>
    <xf numFmtId="0" fontId="38" fillId="0" borderId="0" xfId="3" applyFont="1" applyFill="1" applyBorder="1" applyAlignment="1">
      <alignment horizontal="left" vertical="center"/>
    </xf>
    <xf numFmtId="0" fontId="55" fillId="0" borderId="0" xfId="3" applyFont="1" applyFill="1" applyBorder="1" applyAlignment="1">
      <alignment horizontal="left" vertical="center"/>
    </xf>
    <xf numFmtId="0" fontId="75" fillId="3" borderId="0" xfId="0" applyFont="1" applyFill="1" applyAlignment="1">
      <alignment vertical="center"/>
    </xf>
    <xf numFmtId="0" fontId="21" fillId="0" borderId="0" xfId="0" applyFont="1" applyAlignment="1">
      <alignment horizontal="left" vertical="center"/>
    </xf>
    <xf numFmtId="169" fontId="20" fillId="0" borderId="0" xfId="0" applyNumberFormat="1" applyFont="1" applyAlignment="1">
      <alignment horizontal="left" vertical="center"/>
    </xf>
    <xf numFmtId="0" fontId="75" fillId="0" borderId="0" xfId="0" applyFont="1" applyAlignment="1">
      <alignment horizontal="left" vertical="center"/>
    </xf>
    <xf numFmtId="0" fontId="62" fillId="0" borderId="0" xfId="3" applyFont="1" applyFill="1" applyBorder="1"/>
    <xf numFmtId="0" fontId="38" fillId="0" borderId="1" xfId="3" applyFont="1"/>
    <xf numFmtId="0" fontId="38" fillId="0" borderId="0" xfId="3" applyFont="1" applyBorder="1"/>
    <xf numFmtId="0" fontId="59" fillId="0" borderId="0" xfId="6" applyFont="1" applyBorder="1" applyAlignment="1">
      <alignment horizontal="left" indent="1"/>
    </xf>
    <xf numFmtId="0" fontId="0" fillId="0" borderId="0" xfId="3" applyFont="1" applyBorder="1" applyAlignment="1">
      <alignment vertical="top" wrapText="1"/>
    </xf>
    <xf numFmtId="0" fontId="0" fillId="0" borderId="0" xfId="0" applyAlignment="1">
      <alignment horizontal="left" vertical="center" indent="2"/>
    </xf>
    <xf numFmtId="0" fontId="0" fillId="3" borderId="0" xfId="0" applyFill="1" applyAlignment="1">
      <alignment vertical="top"/>
    </xf>
    <xf numFmtId="0" fontId="44" fillId="0" borderId="0" xfId="4" applyFont="1" applyFill="1" applyBorder="1" applyAlignment="1">
      <alignment horizontal="left" vertical="center"/>
    </xf>
    <xf numFmtId="0" fontId="43" fillId="0" borderId="1" xfId="3" applyFont="1"/>
    <xf numFmtId="168" fontId="6" fillId="0" borderId="0" xfId="1" applyNumberFormat="1" applyFont="1" applyAlignment="1">
      <alignment vertical="center"/>
    </xf>
    <xf numFmtId="0" fontId="4" fillId="4" borderId="4" xfId="0" applyFont="1" applyFill="1" applyBorder="1" applyAlignment="1">
      <alignment vertical="center"/>
    </xf>
    <xf numFmtId="169" fontId="81" fillId="5" borderId="0" xfId="0" applyNumberFormat="1" applyFont="1" applyFill="1" applyAlignment="1">
      <alignment horizontal="left" vertical="center" indent="1"/>
    </xf>
    <xf numFmtId="169" fontId="81" fillId="5" borderId="0" xfId="0" applyNumberFormat="1" applyFont="1" applyFill="1" applyAlignment="1">
      <alignment horizontal="left" vertical="center"/>
    </xf>
    <xf numFmtId="168" fontId="0" fillId="0" borderId="0" xfId="1" applyNumberFormat="1" applyFont="1" applyFill="1" applyBorder="1" applyAlignment="1">
      <alignment horizontal="center" vertical="center"/>
    </xf>
    <xf numFmtId="168" fontId="0" fillId="3" borderId="0" xfId="1" applyNumberFormat="1" applyFont="1" applyFill="1" applyBorder="1" applyAlignment="1">
      <alignment horizontal="center" vertical="center"/>
    </xf>
    <xf numFmtId="168" fontId="38" fillId="0" borderId="0" xfId="1" applyNumberFormat="1" applyFont="1" applyFill="1" applyBorder="1" applyAlignment="1">
      <alignment vertical="center"/>
    </xf>
    <xf numFmtId="168" fontId="25" fillId="2" borderId="0" xfId="1" applyNumberFormat="1" applyFont="1" applyFill="1" applyAlignment="1">
      <alignment horizontal="center" vertical="center"/>
    </xf>
    <xf numFmtId="0" fontId="28" fillId="0" borderId="0" xfId="0" applyFont="1" applyAlignment="1">
      <alignment vertical="center"/>
    </xf>
    <xf numFmtId="0" fontId="61" fillId="0" borderId="0" xfId="0" applyFont="1" applyAlignment="1">
      <alignment vertical="center"/>
    </xf>
    <xf numFmtId="168" fontId="6" fillId="2" borderId="0" xfId="1" applyNumberFormat="1" applyFont="1" applyFill="1" applyAlignment="1">
      <alignment horizontal="center" vertical="center"/>
    </xf>
    <xf numFmtId="0" fontId="31" fillId="0" borderId="0" xfId="0" applyFont="1" applyAlignment="1">
      <alignment horizontal="center" vertical="center"/>
    </xf>
    <xf numFmtId="3" fontId="31" fillId="0" borderId="0" xfId="0" applyNumberFormat="1" applyFont="1" applyAlignment="1">
      <alignment horizontal="center" vertical="center"/>
    </xf>
    <xf numFmtId="168" fontId="6" fillId="0" borderId="0" xfId="1" applyNumberFormat="1" applyFont="1" applyFill="1" applyAlignment="1">
      <alignment horizontal="center" vertical="center"/>
    </xf>
    <xf numFmtId="0" fontId="7" fillId="0" borderId="0" xfId="0" applyFont="1">
      <alignment wrapText="1"/>
    </xf>
    <xf numFmtId="9" fontId="25" fillId="0" borderId="0" xfId="1" applyFont="1" applyFill="1" applyAlignment="1">
      <alignment horizontal="center" vertical="center"/>
    </xf>
    <xf numFmtId="0" fontId="18" fillId="0" borderId="0" xfId="0" applyFont="1" applyAlignment="1"/>
    <xf numFmtId="0" fontId="12" fillId="0" borderId="0" xfId="0" applyFont="1" applyAlignment="1"/>
    <xf numFmtId="0" fontId="10" fillId="0" borderId="0" xfId="0" applyFont="1" applyAlignment="1">
      <alignment horizontal="center" vertical="center"/>
    </xf>
    <xf numFmtId="0" fontId="46" fillId="0" borderId="0" xfId="6" applyFill="1" applyBorder="1" applyAlignment="1">
      <alignment horizontal="center" vertical="center" wrapText="1"/>
    </xf>
    <xf numFmtId="0" fontId="11" fillId="0" borderId="0" xfId="0" applyFont="1" applyAlignment="1">
      <alignment vertical="center"/>
    </xf>
    <xf numFmtId="9" fontId="6" fillId="0" borderId="0" xfId="1" applyFont="1" applyFill="1" applyAlignment="1">
      <alignment horizontal="center" vertical="center"/>
    </xf>
    <xf numFmtId="0" fontId="12" fillId="3" borderId="0" xfId="0" applyFont="1" applyFill="1" applyAlignment="1">
      <alignment horizontal="center"/>
    </xf>
    <xf numFmtId="169" fontId="13" fillId="3" borderId="0" xfId="0" applyNumberFormat="1" applyFont="1" applyFill="1" applyAlignment="1">
      <alignment horizontal="center" vertical="top"/>
    </xf>
    <xf numFmtId="0" fontId="0" fillId="0" borderId="0" xfId="0" applyAlignment="1">
      <alignment horizontal="center" wrapText="1"/>
    </xf>
    <xf numFmtId="0" fontId="12" fillId="0" borderId="0" xfId="2" applyNumberFormat="1" applyFont="1" applyFill="1" applyBorder="1" applyAlignment="1"/>
    <xf numFmtId="0" fontId="12" fillId="3" borderId="0" xfId="2" applyNumberFormat="1" applyFont="1" applyFill="1" applyBorder="1" applyAlignment="1"/>
    <xf numFmtId="0" fontId="13" fillId="3" borderId="0" xfId="2" applyNumberFormat="1" applyFont="1" applyFill="1" applyBorder="1" applyAlignment="1">
      <alignment vertical="top"/>
    </xf>
    <xf numFmtId="0" fontId="24" fillId="0" borderId="0" xfId="2" applyNumberFormat="1" applyFont="1" applyFill="1" applyAlignment="1">
      <alignment vertical="center"/>
    </xf>
    <xf numFmtId="0" fontId="25" fillId="0" borderId="0" xfId="2" applyNumberFormat="1" applyFont="1" applyAlignment="1">
      <alignment vertical="center"/>
    </xf>
    <xf numFmtId="0" fontId="26" fillId="3" borderId="0" xfId="2" applyNumberFormat="1" applyFont="1" applyFill="1" applyBorder="1" applyAlignment="1">
      <alignment vertical="top"/>
    </xf>
    <xf numFmtId="0" fontId="24" fillId="6" borderId="0" xfId="2" applyNumberFormat="1" applyFont="1" applyFill="1" applyAlignment="1">
      <alignment horizontal="center" vertical="center"/>
    </xf>
    <xf numFmtId="0" fontId="0" fillId="0" borderId="0" xfId="2" applyNumberFormat="1" applyFont="1" applyAlignment="1">
      <alignment wrapText="1"/>
    </xf>
    <xf numFmtId="0" fontId="51" fillId="7" borderId="0" xfId="0" applyFont="1" applyFill="1" applyAlignment="1">
      <alignment vertical="center"/>
    </xf>
    <xf numFmtId="0" fontId="57" fillId="7" borderId="0" xfId="0" applyFont="1" applyFill="1" applyAlignment="1">
      <alignment horizontal="left" vertical="center"/>
    </xf>
    <xf numFmtId="0" fontId="56" fillId="7" borderId="0" xfId="0" applyFont="1" applyFill="1" applyAlignment="1"/>
    <xf numFmtId="0" fontId="57" fillId="7" borderId="0" xfId="0" applyFont="1" applyFill="1" applyAlignment="1">
      <alignment horizontal="center" vertical="center"/>
    </xf>
    <xf numFmtId="168" fontId="0" fillId="8" borderId="0" xfId="1" applyNumberFormat="1" applyFont="1" applyFill="1" applyAlignment="1">
      <alignment horizontal="center" vertical="center"/>
    </xf>
    <xf numFmtId="0" fontId="57" fillId="8" borderId="0" xfId="0" applyFont="1" applyFill="1" applyAlignment="1">
      <alignment horizontal="center" vertical="center"/>
    </xf>
    <xf numFmtId="0" fontId="79" fillId="9" borderId="0" xfId="0" applyFont="1" applyFill="1" applyAlignment="1">
      <alignment vertical="center"/>
    </xf>
    <xf numFmtId="0" fontId="0" fillId="9" borderId="0" xfId="0" applyFill="1" applyAlignment="1">
      <alignment vertical="center"/>
    </xf>
    <xf numFmtId="0" fontId="0" fillId="8" borderId="0" xfId="0" applyFill="1">
      <alignment wrapText="1"/>
    </xf>
    <xf numFmtId="0" fontId="0" fillId="9" borderId="0" xfId="0" applyFill="1">
      <alignment wrapText="1"/>
    </xf>
    <xf numFmtId="0" fontId="55" fillId="8" borderId="0" xfId="3" applyFont="1" applyFill="1" applyBorder="1" applyAlignment="1">
      <alignment horizontal="left" vertical="center"/>
    </xf>
    <xf numFmtId="0" fontId="57" fillId="8" borderId="0" xfId="0" applyFont="1" applyFill="1" applyAlignment="1">
      <alignment horizontal="left" vertical="center"/>
    </xf>
    <xf numFmtId="0" fontId="56" fillId="8" borderId="0" xfId="0" applyFont="1" applyFill="1" applyAlignment="1"/>
    <xf numFmtId="0" fontId="58" fillId="8" borderId="0" xfId="6" applyFont="1" applyFill="1" applyBorder="1" applyAlignment="1">
      <alignment horizontal="center" vertical="center" wrapText="1"/>
    </xf>
    <xf numFmtId="0" fontId="51" fillId="8" borderId="0" xfId="0" applyFont="1" applyFill="1" applyAlignment="1">
      <alignment vertical="center"/>
    </xf>
    <xf numFmtId="0" fontId="55" fillId="7" borderId="0" xfId="3" applyFont="1" applyFill="1" applyBorder="1" applyAlignment="1">
      <alignment horizontal="left" vertical="center"/>
    </xf>
    <xf numFmtId="0" fontId="58" fillId="7" borderId="0" xfId="6" applyFont="1" applyFill="1" applyBorder="1" applyAlignment="1">
      <alignment horizontal="center" vertical="center" wrapText="1"/>
    </xf>
    <xf numFmtId="0" fontId="0" fillId="8" borderId="0" xfId="0" applyFill="1" applyAlignment="1">
      <alignment vertical="center"/>
    </xf>
    <xf numFmtId="0" fontId="0" fillId="7" borderId="0" xfId="0" applyFill="1" applyAlignment="1">
      <alignment vertical="center"/>
    </xf>
    <xf numFmtId="0" fontId="57" fillId="9" borderId="0" xfId="0" applyFont="1" applyFill="1" applyAlignment="1">
      <alignment horizontal="left" vertical="center"/>
    </xf>
    <xf numFmtId="0" fontId="56" fillId="9" borderId="0" xfId="0" applyFont="1" applyFill="1" applyAlignment="1"/>
    <xf numFmtId="0" fontId="57" fillId="9" borderId="0" xfId="0" applyFont="1" applyFill="1" applyAlignment="1">
      <alignment horizontal="center" vertical="center"/>
    </xf>
    <xf numFmtId="0" fontId="58" fillId="9" borderId="0" xfId="6" applyFont="1" applyFill="1" applyBorder="1" applyAlignment="1">
      <alignment horizontal="center" vertical="center" wrapText="1"/>
    </xf>
    <xf numFmtId="0" fontId="51" fillId="9" borderId="0" xfId="0" applyFont="1" applyFill="1" applyAlignment="1">
      <alignment vertical="center"/>
    </xf>
    <xf numFmtId="0" fontId="0" fillId="8" borderId="0" xfId="0" applyFill="1" applyAlignment="1"/>
    <xf numFmtId="168" fontId="0" fillId="8" borderId="0" xfId="1" applyNumberFormat="1" applyFont="1" applyFill="1" applyBorder="1" applyAlignment="1">
      <alignment horizontal="center" vertical="center"/>
    </xf>
    <xf numFmtId="0" fontId="10" fillId="9" borderId="0" xfId="0" applyFont="1" applyFill="1" applyAlignment="1">
      <alignment vertical="center"/>
    </xf>
    <xf numFmtId="168" fontId="0" fillId="9" borderId="0" xfId="1" applyNumberFormat="1" applyFont="1" applyFill="1" applyBorder="1" applyAlignment="1">
      <alignment horizontal="center" vertical="center"/>
    </xf>
    <xf numFmtId="0" fontId="47" fillId="9" borderId="0" xfId="6" applyFont="1" applyFill="1" applyBorder="1" applyAlignment="1">
      <alignment vertical="center"/>
    </xf>
    <xf numFmtId="0" fontId="0" fillId="7" borderId="0" xfId="0" applyFill="1">
      <alignment wrapText="1"/>
    </xf>
    <xf numFmtId="0" fontId="0" fillId="7" borderId="0" xfId="0" applyFill="1" applyAlignment="1"/>
    <xf numFmtId="168" fontId="0" fillId="7" borderId="0" xfId="1" applyNumberFormat="1" applyFont="1" applyFill="1" applyBorder="1" applyAlignment="1">
      <alignment horizontal="center" vertical="center"/>
    </xf>
    <xf numFmtId="0" fontId="56" fillId="7" borderId="0" xfId="2" applyNumberFormat="1" applyFont="1" applyFill="1" applyBorder="1" applyAlignment="1"/>
    <xf numFmtId="0" fontId="56" fillId="8" borderId="0" xfId="2" applyNumberFormat="1" applyFont="1" applyFill="1" applyBorder="1" applyAlignment="1"/>
    <xf numFmtId="0" fontId="47" fillId="8" borderId="0" xfId="6" applyFont="1" applyFill="1" applyBorder="1" applyAlignment="1">
      <alignment horizontal="left" vertical="center"/>
    </xf>
    <xf numFmtId="0" fontId="47" fillId="8" borderId="0" xfId="6" applyFont="1" applyFill="1" applyBorder="1" applyAlignment="1">
      <alignment vertical="center"/>
    </xf>
    <xf numFmtId="0" fontId="11" fillId="8" borderId="0" xfId="0" applyFont="1" applyFill="1" applyAlignment="1">
      <alignment vertical="center"/>
    </xf>
    <xf numFmtId="0" fontId="12" fillId="8" borderId="0" xfId="0" applyFont="1" applyFill="1" applyAlignment="1"/>
    <xf numFmtId="0" fontId="10" fillId="8" borderId="0" xfId="0" applyFont="1" applyFill="1" applyAlignment="1">
      <alignment horizontal="center" vertical="center"/>
    </xf>
    <xf numFmtId="0" fontId="12" fillId="8" borderId="0" xfId="0" applyFont="1" applyFill="1" applyAlignment="1">
      <alignment horizontal="center"/>
    </xf>
    <xf numFmtId="0" fontId="21" fillId="8" borderId="0" xfId="0" applyFont="1" applyFill="1" applyAlignment="1">
      <alignment horizontal="left" vertical="center"/>
    </xf>
    <xf numFmtId="169" fontId="20" fillId="8" borderId="0" xfId="0" applyNumberFormat="1" applyFont="1" applyFill="1" applyAlignment="1">
      <alignment horizontal="left" vertical="center"/>
    </xf>
    <xf numFmtId="0" fontId="21" fillId="7" borderId="0" xfId="0" applyFont="1" applyFill="1" applyAlignment="1">
      <alignment horizontal="left" vertical="center"/>
    </xf>
    <xf numFmtId="169" fontId="20" fillId="7" borderId="0" xfId="0" applyNumberFormat="1" applyFont="1" applyFill="1" applyAlignment="1">
      <alignment horizontal="left" vertical="center"/>
    </xf>
    <xf numFmtId="0" fontId="11" fillId="7" borderId="0" xfId="0" applyFont="1" applyFill="1" applyAlignment="1">
      <alignment vertical="center"/>
    </xf>
    <xf numFmtId="0" fontId="12" fillId="7" borderId="0" xfId="0" applyFont="1" applyFill="1" applyAlignment="1"/>
    <xf numFmtId="0" fontId="18" fillId="7" borderId="0" xfId="0" applyFont="1" applyFill="1" applyAlignment="1"/>
    <xf numFmtId="0" fontId="10" fillId="7" borderId="0" xfId="0" applyFont="1" applyFill="1" applyAlignment="1">
      <alignment horizontal="center" vertical="center"/>
    </xf>
    <xf numFmtId="0" fontId="12" fillId="7" borderId="0" xfId="0" applyFont="1" applyFill="1" applyAlignment="1">
      <alignment horizontal="center"/>
    </xf>
    <xf numFmtId="0" fontId="62" fillId="8" borderId="0" xfId="3" applyFont="1" applyFill="1" applyBorder="1"/>
    <xf numFmtId="0" fontId="53" fillId="8" borderId="0" xfId="0" applyFont="1" applyFill="1">
      <alignment wrapText="1"/>
    </xf>
    <xf numFmtId="0" fontId="62" fillId="7" borderId="0" xfId="3" applyFont="1" applyFill="1" applyBorder="1"/>
    <xf numFmtId="0" fontId="53" fillId="7" borderId="0" xfId="0" applyFont="1" applyFill="1">
      <alignment wrapText="1"/>
    </xf>
    <xf numFmtId="0" fontId="73" fillId="9" borderId="0" xfId="0" applyFont="1" applyFill="1">
      <alignment wrapText="1"/>
    </xf>
    <xf numFmtId="168" fontId="0" fillId="7" borderId="0" xfId="1" applyNumberFormat="1" applyFont="1" applyFill="1" applyAlignment="1">
      <alignment horizontal="center" vertical="center"/>
    </xf>
    <xf numFmtId="0" fontId="43" fillId="9" borderId="0" xfId="3" applyFont="1" applyFill="1" applyBorder="1" applyAlignment="1">
      <alignment vertical="center"/>
    </xf>
    <xf numFmtId="0" fontId="40" fillId="9" borderId="0" xfId="3" applyFill="1" applyBorder="1" applyAlignment="1">
      <alignment vertical="center"/>
    </xf>
    <xf numFmtId="168" fontId="83" fillId="11" borderId="0" xfId="1" applyNumberFormat="1" applyFont="1" applyFill="1" applyBorder="1" applyAlignment="1">
      <alignment horizontal="center" vertical="center"/>
    </xf>
    <xf numFmtId="169" fontId="32" fillId="11" borderId="0" xfId="0" applyNumberFormat="1" applyFont="1" applyFill="1" applyAlignment="1">
      <alignment horizontal="left" vertical="center"/>
    </xf>
    <xf numFmtId="0" fontId="39" fillId="11" borderId="0" xfId="0" applyFont="1" applyFill="1" applyAlignment="1">
      <alignment horizontal="center" vertical="center"/>
    </xf>
    <xf numFmtId="168" fontId="83" fillId="11" borderId="0" xfId="1" applyNumberFormat="1" applyFont="1" applyFill="1" applyAlignment="1">
      <alignment horizontal="center" vertical="center"/>
    </xf>
    <xf numFmtId="169" fontId="15" fillId="11" borderId="0" xfId="0" applyNumberFormat="1" applyFont="1" applyFill="1" applyAlignment="1">
      <alignment horizontal="left" vertical="center"/>
    </xf>
    <xf numFmtId="0" fontId="23" fillId="10" borderId="0" xfId="4" applyFont="1" applyFill="1" applyBorder="1" applyAlignment="1">
      <alignment horizontal="center" vertical="center"/>
    </xf>
    <xf numFmtId="168" fontId="23" fillId="10" borderId="0" xfId="4" applyNumberFormat="1" applyFont="1" applyFill="1" applyBorder="1" applyAlignment="1">
      <alignment horizontal="center" vertical="center" wrapText="1"/>
    </xf>
    <xf numFmtId="9" fontId="23" fillId="10" borderId="0" xfId="4" applyNumberFormat="1" applyFont="1" applyFill="1" applyBorder="1" applyAlignment="1">
      <alignment horizontal="center" vertical="center"/>
    </xf>
    <xf numFmtId="9" fontId="23" fillId="10" borderId="0" xfId="4" applyNumberFormat="1" applyFont="1" applyFill="1" applyBorder="1" applyAlignment="1">
      <alignment horizontal="center" vertical="center" wrapText="1"/>
    </xf>
    <xf numFmtId="168" fontId="4" fillId="10" borderId="0" xfId="1" applyNumberFormat="1" applyFont="1" applyFill="1" applyAlignment="1">
      <alignment horizontal="center" vertical="center" wrapText="1"/>
    </xf>
    <xf numFmtId="168" fontId="0" fillId="0" borderId="0" xfId="1" applyNumberFormat="1" applyFont="1" applyAlignment="1">
      <alignment wrapText="1"/>
    </xf>
    <xf numFmtId="0" fontId="0" fillId="0" borderId="0" xfId="0" applyAlignment="1"/>
    <xf numFmtId="168" fontId="60" fillId="13" borderId="0" xfId="1" applyNumberFormat="1" applyFont="1" applyFill="1" applyAlignment="1">
      <alignment wrapText="1"/>
    </xf>
    <xf numFmtId="168" fontId="0" fillId="0" borderId="0" xfId="1" applyNumberFormat="1" applyFont="1" applyAlignment="1">
      <alignment horizontal="center"/>
    </xf>
    <xf numFmtId="0" fontId="60" fillId="12" borderId="0" xfId="0" applyFont="1" applyFill="1" applyAlignment="1"/>
    <xf numFmtId="0" fontId="57" fillId="3" borderId="0" xfId="0" applyFont="1" applyFill="1" applyAlignment="1">
      <alignment horizontal="center" vertical="center"/>
    </xf>
    <xf numFmtId="0" fontId="34" fillId="3" borderId="0" xfId="0" applyFont="1" applyFill="1" applyAlignment="1">
      <alignment vertical="center"/>
    </xf>
    <xf numFmtId="0" fontId="36" fillId="3" borderId="0" xfId="0" applyFont="1" applyFill="1" applyAlignment="1">
      <alignment horizontal="left" vertical="center"/>
    </xf>
    <xf numFmtId="0" fontId="0" fillId="3" borderId="0" xfId="0" applyFill="1" applyAlignment="1">
      <alignment horizontal="left" vertical="center"/>
    </xf>
    <xf numFmtId="168" fontId="0" fillId="0" borderId="0" xfId="0" applyNumberFormat="1">
      <alignment wrapText="1"/>
    </xf>
    <xf numFmtId="168" fontId="40" fillId="9" borderId="0" xfId="1" applyNumberFormat="1" applyFont="1" applyFill="1" applyBorder="1" applyAlignment="1">
      <alignment vertical="center"/>
    </xf>
    <xf numFmtId="168" fontId="39" fillId="11" borderId="0" xfId="1" applyNumberFormat="1" applyFont="1" applyFill="1" applyBorder="1" applyAlignment="1">
      <alignment horizontal="center" vertical="center"/>
    </xf>
    <xf numFmtId="168" fontId="0" fillId="5" borderId="0" xfId="1" applyNumberFormat="1" applyFont="1" applyFill="1" applyAlignment="1">
      <alignment vertical="center"/>
    </xf>
    <xf numFmtId="168" fontId="51" fillId="2" borderId="0" xfId="0" applyNumberFormat="1" applyFont="1" applyFill="1" applyAlignment="1">
      <alignment horizontal="center" vertical="center" wrapText="1"/>
    </xf>
    <xf numFmtId="9" fontId="0" fillId="0" borderId="0" xfId="1" applyFont="1" applyFill="1" applyBorder="1"/>
    <xf numFmtId="0" fontId="0" fillId="0" borderId="0" xfId="0" applyAlignment="1">
      <alignment horizontal="left" vertical="center"/>
    </xf>
    <xf numFmtId="0" fontId="37" fillId="0" borderId="0" xfId="0" applyFont="1">
      <alignment wrapText="1"/>
    </xf>
    <xf numFmtId="168" fontId="38" fillId="0" borderId="0" xfId="1" applyNumberFormat="1" applyFont="1" applyFill="1" applyAlignment="1">
      <alignment vertical="center"/>
    </xf>
    <xf numFmtId="0" fontId="0" fillId="0" borderId="0" xfId="0" applyAlignment="1">
      <alignment horizontal="left" indent="3"/>
    </xf>
    <xf numFmtId="0" fontId="84" fillId="0" borderId="0" xfId="0" applyFont="1" applyAlignment="1">
      <alignment horizontal="right" wrapText="1"/>
    </xf>
    <xf numFmtId="0" fontId="84" fillId="0" borderId="0" xfId="0" applyFont="1" applyAlignment="1">
      <alignment horizontal="right" vertical="center"/>
    </xf>
    <xf numFmtId="168" fontId="85" fillId="0" borderId="0" xfId="1" applyNumberFormat="1" applyFont="1" applyAlignment="1">
      <alignment horizontal="right" vertical="center"/>
    </xf>
    <xf numFmtId="168" fontId="85" fillId="3" borderId="0" xfId="1" applyNumberFormat="1" applyFont="1" applyFill="1" applyBorder="1" applyAlignment="1">
      <alignment horizontal="right" vertical="center"/>
    </xf>
    <xf numFmtId="0" fontId="77" fillId="9" borderId="0" xfId="0" applyFont="1" applyFill="1" applyAlignment="1"/>
    <xf numFmtId="169" fontId="32" fillId="0" borderId="0" xfId="0" applyNumberFormat="1" applyFont="1" applyAlignment="1">
      <alignment horizontal="left" vertical="center"/>
    </xf>
    <xf numFmtId="0" fontId="39" fillId="0" borderId="0" xfId="0" applyFont="1" applyAlignment="1">
      <alignment horizontal="center" vertical="center"/>
    </xf>
    <xf numFmtId="169" fontId="57" fillId="14" borderId="0" xfId="0" applyNumberFormat="1" applyFont="1" applyFill="1" applyAlignment="1">
      <alignment horizontal="left" vertical="center"/>
    </xf>
    <xf numFmtId="0" fontId="57" fillId="14" borderId="0" xfId="0" applyFont="1" applyFill="1" applyAlignment="1">
      <alignment horizontal="center" vertical="center"/>
    </xf>
    <xf numFmtId="0" fontId="51" fillId="14" borderId="0" xfId="0" applyFont="1" applyFill="1">
      <alignment wrapText="1"/>
    </xf>
    <xf numFmtId="0" fontId="25" fillId="0" borderId="0" xfId="2" applyNumberFormat="1" applyFont="1" applyAlignment="1">
      <alignment horizontal="center" vertical="center"/>
    </xf>
    <xf numFmtId="168" fontId="87" fillId="0" borderId="0" xfId="1" applyNumberFormat="1" applyFont="1" applyFill="1" applyAlignment="1">
      <alignment horizontal="right" vertical="center"/>
    </xf>
    <xf numFmtId="9" fontId="87" fillId="0" borderId="0" xfId="1" applyFont="1" applyFill="1" applyAlignment="1">
      <alignment horizontal="right" vertical="center"/>
    </xf>
    <xf numFmtId="9" fontId="87" fillId="0" borderId="0" xfId="1" applyFont="1" applyFill="1" applyBorder="1" applyAlignment="1">
      <alignment horizontal="right" vertical="center"/>
    </xf>
    <xf numFmtId="168" fontId="84" fillId="0" borderId="0" xfId="1" applyNumberFormat="1" applyFont="1" applyFill="1" applyAlignment="1">
      <alignment horizontal="right" vertical="center"/>
    </xf>
    <xf numFmtId="168" fontId="84" fillId="3" borderId="0" xfId="1" applyNumberFormat="1" applyFont="1" applyFill="1" applyBorder="1" applyAlignment="1">
      <alignment horizontal="right" vertical="center"/>
    </xf>
    <xf numFmtId="9" fontId="84" fillId="0" borderId="0" xfId="1" applyFont="1" applyFill="1" applyAlignment="1">
      <alignment horizontal="right" vertical="center"/>
    </xf>
    <xf numFmtId="168" fontId="84" fillId="0" borderId="0" xfId="1" applyNumberFormat="1" applyFont="1" applyFill="1" applyBorder="1" applyAlignment="1">
      <alignment horizontal="right" vertical="center"/>
    </xf>
    <xf numFmtId="9" fontId="84" fillId="0" borderId="0" xfId="1" applyFont="1" applyFill="1" applyBorder="1" applyAlignment="1">
      <alignment horizontal="right" vertical="center"/>
    </xf>
    <xf numFmtId="0" fontId="57" fillId="8" borderId="0" xfId="0" applyFont="1" applyFill="1" applyAlignment="1">
      <alignment horizontal="center" vertical="center" wrapText="1"/>
    </xf>
    <xf numFmtId="168" fontId="57" fillId="8" borderId="0" xfId="1" applyNumberFormat="1" applyFont="1" applyFill="1" applyBorder="1" applyAlignment="1">
      <alignment horizontal="center" vertical="center" wrapText="1"/>
    </xf>
    <xf numFmtId="3" fontId="57" fillId="8" borderId="0" xfId="0" applyNumberFormat="1" applyFont="1" applyFill="1" applyAlignment="1">
      <alignment horizontal="center" vertical="center"/>
    </xf>
    <xf numFmtId="168" fontId="57" fillId="8" borderId="0" xfId="1" applyNumberFormat="1" applyFont="1" applyFill="1" applyAlignment="1">
      <alignment horizontal="center" vertical="center" wrapText="1"/>
    </xf>
    <xf numFmtId="9" fontId="57" fillId="8" borderId="0" xfId="1" applyFont="1" applyFill="1" applyAlignment="1">
      <alignment horizontal="center" vertical="center"/>
    </xf>
    <xf numFmtId="9" fontId="57" fillId="8" borderId="0" xfId="1" applyFont="1" applyFill="1" applyAlignment="1">
      <alignment horizontal="center" vertical="center" wrapText="1"/>
    </xf>
    <xf numFmtId="3" fontId="57" fillId="8" borderId="0" xfId="0" applyNumberFormat="1" applyFont="1" applyFill="1" applyAlignment="1">
      <alignment horizontal="center" vertical="center" wrapText="1"/>
    </xf>
    <xf numFmtId="167" fontId="57" fillId="8" borderId="0" xfId="0" applyNumberFormat="1" applyFont="1" applyFill="1" applyAlignment="1">
      <alignment horizontal="center" vertical="center"/>
    </xf>
    <xf numFmtId="9" fontId="57" fillId="8" borderId="0" xfId="1" applyFont="1" applyFill="1" applyBorder="1" applyAlignment="1">
      <alignment horizontal="center" vertical="center"/>
    </xf>
    <xf numFmtId="0" fontId="0" fillId="14" borderId="0" xfId="0" applyFill="1">
      <alignment wrapText="1"/>
    </xf>
    <xf numFmtId="168" fontId="86" fillId="14" borderId="0" xfId="1" applyNumberFormat="1" applyFont="1" applyFill="1" applyBorder="1" applyAlignment="1">
      <alignment horizontal="center" vertical="center" wrapText="1"/>
    </xf>
    <xf numFmtId="0" fontId="86" fillId="14" borderId="0" xfId="0" applyFont="1" applyFill="1" applyAlignment="1">
      <alignment horizontal="center" vertical="center" wrapText="1"/>
    </xf>
    <xf numFmtId="168" fontId="57" fillId="14" borderId="0" xfId="1" applyNumberFormat="1" applyFont="1" applyFill="1" applyBorder="1" applyAlignment="1">
      <alignment horizontal="center" vertical="center"/>
    </xf>
    <xf numFmtId="0" fontId="23" fillId="8" borderId="0" xfId="0" applyFont="1" applyFill="1" applyAlignment="1">
      <alignment horizontal="center" vertical="center"/>
    </xf>
    <xf numFmtId="3" fontId="23" fillId="8" borderId="0" xfId="0" applyNumberFormat="1" applyFont="1" applyFill="1" applyAlignment="1">
      <alignment horizontal="center" vertical="center"/>
    </xf>
    <xf numFmtId="168" fontId="23" fillId="8" borderId="0" xfId="1" applyNumberFormat="1" applyFont="1" applyFill="1" applyAlignment="1">
      <alignment horizontal="center" vertical="center" wrapText="1"/>
    </xf>
    <xf numFmtId="9" fontId="23" fillId="8" borderId="0" xfId="1" applyFont="1" applyFill="1" applyAlignment="1">
      <alignment horizontal="center" vertical="center"/>
    </xf>
    <xf numFmtId="9" fontId="23" fillId="8" borderId="0" xfId="1" applyFont="1" applyFill="1" applyAlignment="1">
      <alignment horizontal="center" vertical="center" wrapText="1"/>
    </xf>
    <xf numFmtId="9" fontId="23" fillId="8" borderId="0" xfId="4" applyNumberFormat="1" applyFont="1" applyFill="1" applyBorder="1" applyAlignment="1">
      <alignment horizontal="center" vertical="center"/>
    </xf>
    <xf numFmtId="9" fontId="4" fillId="8" borderId="0" xfId="1" applyFont="1" applyFill="1" applyAlignment="1">
      <alignment horizontal="center" vertical="center"/>
    </xf>
    <xf numFmtId="9" fontId="4" fillId="8" borderId="0" xfId="1" applyFont="1" applyFill="1" applyBorder="1" applyAlignment="1">
      <alignment horizontal="center" vertical="center"/>
    </xf>
    <xf numFmtId="0" fontId="23" fillId="8" borderId="0" xfId="4" applyFont="1" applyFill="1" applyBorder="1" applyAlignment="1">
      <alignment horizontal="center" vertical="center" wrapText="1"/>
    </xf>
    <xf numFmtId="0" fontId="23" fillId="8" borderId="0" xfId="4" applyFont="1" applyFill="1" applyBorder="1" applyAlignment="1">
      <alignment horizontal="center" vertical="center"/>
    </xf>
    <xf numFmtId="3" fontId="23" fillId="8" borderId="0" xfId="4" applyNumberFormat="1" applyFont="1" applyFill="1" applyBorder="1" applyAlignment="1">
      <alignment horizontal="center" vertical="center"/>
    </xf>
    <xf numFmtId="0" fontId="4" fillId="8" borderId="4" xfId="4" applyFont="1" applyFill="1" applyBorder="1" applyAlignment="1">
      <alignment horizontal="center" vertical="center"/>
    </xf>
    <xf numFmtId="10" fontId="0" fillId="12" borderId="0" xfId="1" applyNumberFormat="1" applyFont="1" applyFill="1" applyAlignment="1">
      <alignment wrapText="1"/>
    </xf>
    <xf numFmtId="10" fontId="0" fillId="0" borderId="0" xfId="1" applyNumberFormat="1" applyFont="1" applyAlignment="1">
      <alignment wrapText="1"/>
    </xf>
    <xf numFmtId="10" fontId="17" fillId="0" borderId="0" xfId="1" applyNumberFormat="1" applyFont="1" applyAlignment="1">
      <alignment horizontal="center" vertical="center"/>
    </xf>
    <xf numFmtId="0" fontId="50" fillId="5" borderId="0" xfId="0" applyFont="1" applyFill="1">
      <alignment wrapText="1"/>
    </xf>
    <xf numFmtId="0" fontId="0" fillId="3" borderId="0" xfId="0" applyFill="1" applyAlignment="1">
      <alignment vertical="center" wrapText="1"/>
    </xf>
    <xf numFmtId="0" fontId="53" fillId="3" borderId="0" xfId="0" applyFont="1" applyFill="1">
      <alignment wrapText="1"/>
    </xf>
    <xf numFmtId="0" fontId="62" fillId="3" borderId="0" xfId="5" applyFont="1" applyFill="1" applyBorder="1"/>
    <xf numFmtId="169" fontId="81" fillId="5" borderId="0" xfId="0" applyNumberFormat="1" applyFont="1" applyFill="1" applyAlignment="1">
      <alignment horizontal="left" vertical="center" indent="2"/>
    </xf>
    <xf numFmtId="9" fontId="3" fillId="0" borderId="0" xfId="1" applyFont="1" applyFill="1" applyAlignment="1">
      <alignment horizontal="center" vertical="center"/>
    </xf>
    <xf numFmtId="167" fontId="57" fillId="8" borderId="0" xfId="0" applyNumberFormat="1" applyFont="1" applyFill="1" applyAlignment="1">
      <alignment horizontal="center" vertical="center" wrapText="1"/>
    </xf>
    <xf numFmtId="168" fontId="17" fillId="0" borderId="0" xfId="1" applyNumberFormat="1" applyFont="1" applyBorder="1" applyAlignment="1">
      <alignment horizontal="center" vertical="center"/>
    </xf>
    <xf numFmtId="168" fontId="17" fillId="3" borderId="0" xfId="1" applyNumberFormat="1" applyFont="1" applyFill="1" applyBorder="1" applyAlignment="1">
      <alignment horizontal="center" vertical="center"/>
    </xf>
    <xf numFmtId="168" fontId="17" fillId="0" borderId="0" xfId="1" applyNumberFormat="1" applyFont="1" applyAlignment="1">
      <alignment horizontal="right" vertical="center"/>
    </xf>
    <xf numFmtId="168" fontId="25" fillId="0" borderId="0" xfId="1" applyNumberFormat="1" applyFont="1" applyFill="1" applyBorder="1" applyAlignment="1">
      <alignment horizontal="center" vertical="center"/>
    </xf>
    <xf numFmtId="168" fontId="25" fillId="3" borderId="0" xfId="1" applyNumberFormat="1" applyFont="1" applyFill="1" applyBorder="1" applyAlignment="1">
      <alignment horizontal="center" vertical="center"/>
    </xf>
    <xf numFmtId="49" fontId="60" fillId="12" borderId="0" xfId="0" applyNumberFormat="1" applyFont="1" applyFill="1" applyAlignment="1"/>
    <xf numFmtId="49" fontId="0" fillId="0" borderId="0" xfId="0" applyNumberFormat="1" applyAlignment="1"/>
    <xf numFmtId="0" fontId="76" fillId="9" borderId="0" xfId="0" applyFont="1" applyFill="1" applyAlignment="1">
      <alignment horizontal="left" vertical="center"/>
    </xf>
    <xf numFmtId="3" fontId="0" fillId="9" borderId="0" xfId="0" applyNumberFormat="1" applyFill="1" applyAlignment="1">
      <alignment horizontal="center" vertical="center"/>
    </xf>
    <xf numFmtId="0" fontId="0" fillId="9" borderId="0" xfId="0" applyFill="1" applyAlignment="1">
      <alignment horizontal="center" vertical="center"/>
    </xf>
    <xf numFmtId="168" fontId="0" fillId="9" borderId="0" xfId="1" applyNumberFormat="1" applyFont="1" applyFill="1" applyAlignment="1">
      <alignment horizontal="center" vertical="center"/>
    </xf>
    <xf numFmtId="168" fontId="0" fillId="9" borderId="0" xfId="1" applyNumberFormat="1" applyFont="1" applyFill="1" applyAlignment="1">
      <alignment horizontal="center" vertical="top"/>
    </xf>
    <xf numFmtId="170" fontId="74" fillId="9" borderId="0" xfId="0" applyNumberFormat="1" applyFont="1" applyFill="1" applyAlignment="1">
      <alignment horizontal="center" vertical="center"/>
    </xf>
    <xf numFmtId="169" fontId="74" fillId="9" borderId="0" xfId="0" applyNumberFormat="1" applyFont="1" applyFill="1" applyAlignment="1">
      <alignment horizontal="left" vertical="center"/>
    </xf>
    <xf numFmtId="0" fontId="0" fillId="9" borderId="0" xfId="2" applyNumberFormat="1" applyFont="1" applyFill="1" applyAlignment="1">
      <alignment wrapText="1"/>
    </xf>
    <xf numFmtId="0" fontId="76" fillId="9" borderId="0" xfId="0" applyFont="1" applyFill="1" applyAlignment="1">
      <alignment horizontal="center" vertical="center"/>
    </xf>
    <xf numFmtId="0" fontId="78" fillId="9" borderId="0" xfId="6" applyFont="1" applyFill="1" applyBorder="1" applyAlignment="1">
      <alignment horizontal="center" vertical="center" wrapText="1"/>
    </xf>
    <xf numFmtId="0" fontId="77" fillId="9" borderId="0" xfId="0" applyFont="1" applyFill="1" applyAlignment="1">
      <alignment horizontal="center"/>
    </xf>
    <xf numFmtId="0" fontId="50" fillId="9" borderId="0" xfId="0" applyFont="1" applyFill="1" applyAlignment="1">
      <alignment horizontal="center" vertical="center"/>
    </xf>
    <xf numFmtId="0" fontId="50" fillId="9" borderId="0" xfId="0" applyFont="1" applyFill="1" applyAlignment="1">
      <alignment vertical="center"/>
    </xf>
    <xf numFmtId="0" fontId="0" fillId="0" borderId="0" xfId="0" applyAlignment="1">
      <alignment horizontal="left" vertical="center" wrapText="1" indent="2"/>
    </xf>
    <xf numFmtId="0" fontId="79" fillId="9" borderId="0" xfId="0" applyFont="1" applyFill="1" applyAlignment="1" applyProtection="1">
      <alignment vertical="center"/>
      <protection locked="0"/>
    </xf>
    <xf numFmtId="0" fontId="77" fillId="9" borderId="0" xfId="0" applyFont="1" applyFill="1" applyAlignment="1" applyProtection="1">
      <protection locked="0"/>
    </xf>
    <xf numFmtId="0" fontId="76" fillId="9" borderId="0" xfId="0" applyFont="1" applyFill="1" applyAlignment="1" applyProtection="1">
      <alignment horizontal="center" vertical="center"/>
      <protection locked="0"/>
    </xf>
    <xf numFmtId="0" fontId="78" fillId="9" borderId="0" xfId="6" applyFont="1" applyFill="1" applyBorder="1" applyAlignment="1" applyProtection="1">
      <alignment horizontal="center" vertical="center" wrapText="1"/>
      <protection locked="0"/>
    </xf>
    <xf numFmtId="0" fontId="0" fillId="9" borderId="0" xfId="0" applyFill="1" applyAlignment="1" applyProtection="1">
      <alignment vertical="center"/>
      <protection locked="0"/>
    </xf>
    <xf numFmtId="0" fontId="47" fillId="8" borderId="0" xfId="6" applyFont="1" applyFill="1" applyBorder="1" applyAlignment="1" applyProtection="1">
      <alignment horizontal="left" vertical="center"/>
      <protection locked="0"/>
    </xf>
    <xf numFmtId="0" fontId="47" fillId="8" borderId="0" xfId="6" applyFont="1" applyFill="1" applyBorder="1" applyAlignment="1" applyProtection="1">
      <alignment vertical="center"/>
      <protection locked="0"/>
    </xf>
    <xf numFmtId="0" fontId="11" fillId="8" borderId="0" xfId="0" applyFont="1" applyFill="1" applyAlignment="1" applyProtection="1">
      <alignment vertical="center"/>
      <protection locked="0"/>
    </xf>
    <xf numFmtId="0" fontId="12" fillId="8" borderId="0" xfId="0" applyFont="1" applyFill="1" applyAlignment="1" applyProtection="1">
      <protection locked="0"/>
    </xf>
    <xf numFmtId="0" fontId="10" fillId="8" borderId="0" xfId="0" applyFont="1" applyFill="1" applyAlignment="1" applyProtection="1">
      <alignment horizontal="center" vertical="center"/>
      <protection locked="0"/>
    </xf>
    <xf numFmtId="0" fontId="21" fillId="3" borderId="0" xfId="0" applyFont="1" applyFill="1" applyAlignment="1" applyProtection="1">
      <alignment horizontal="left" vertical="center"/>
      <protection locked="0"/>
    </xf>
    <xf numFmtId="0" fontId="11" fillId="3" borderId="0" xfId="0" applyFont="1" applyFill="1" applyAlignment="1" applyProtection="1">
      <alignment vertical="center"/>
      <protection locked="0"/>
    </xf>
    <xf numFmtId="0" fontId="12" fillId="3" borderId="0" xfId="0" applyFont="1" applyFill="1" applyAlignment="1" applyProtection="1">
      <protection locked="0"/>
    </xf>
    <xf numFmtId="0" fontId="18" fillId="3" borderId="0" xfId="0" applyFont="1" applyFill="1" applyAlignment="1" applyProtection="1">
      <protection locked="0"/>
    </xf>
    <xf numFmtId="0" fontId="10" fillId="3" borderId="0" xfId="0" applyFont="1" applyFill="1" applyAlignment="1" applyProtection="1">
      <alignment horizontal="center" vertical="center"/>
      <protection locked="0"/>
    </xf>
    <xf numFmtId="169" fontId="20" fillId="3" borderId="0" xfId="0" applyNumberFormat="1" applyFont="1" applyFill="1" applyAlignment="1" applyProtection="1">
      <alignment horizontal="left" vertical="center"/>
      <protection locked="0"/>
    </xf>
    <xf numFmtId="0" fontId="21" fillId="7" borderId="0" xfId="0" applyFont="1" applyFill="1" applyAlignment="1" applyProtection="1">
      <alignment horizontal="left" vertical="center"/>
      <protection locked="0"/>
    </xf>
    <xf numFmtId="0" fontId="11" fillId="7" borderId="0" xfId="0" applyFont="1" applyFill="1" applyAlignment="1" applyProtection="1">
      <alignment vertical="center"/>
      <protection locked="0"/>
    </xf>
    <xf numFmtId="0" fontId="12" fillId="7" borderId="0" xfId="0" applyFont="1" applyFill="1" applyAlignment="1" applyProtection="1">
      <protection locked="0"/>
    </xf>
    <xf numFmtId="0" fontId="18" fillId="7" borderId="0" xfId="0" applyFont="1" applyFill="1" applyAlignment="1" applyProtection="1">
      <protection locked="0"/>
    </xf>
    <xf numFmtId="0" fontId="10" fillId="7" borderId="0" xfId="0" applyFont="1" applyFill="1" applyAlignment="1" applyProtection="1">
      <alignment horizontal="center" vertical="center"/>
      <protection locked="0"/>
    </xf>
    <xf numFmtId="0" fontId="38" fillId="0" borderId="0" xfId="0" applyFont="1" applyAlignment="1" applyProtection="1">
      <alignment vertical="center"/>
      <protection locked="0"/>
    </xf>
    <xf numFmtId="0" fontId="30" fillId="3" borderId="0" xfId="0" applyFont="1" applyFill="1" applyAlignment="1" applyProtection="1">
      <alignment vertical="center"/>
      <protection locked="0"/>
    </xf>
    <xf numFmtId="9" fontId="23" fillId="8" borderId="0" xfId="4" applyNumberFormat="1" applyFont="1" applyFill="1" applyBorder="1" applyAlignment="1" applyProtection="1">
      <alignment horizontal="center" vertical="center"/>
      <protection locked="0"/>
    </xf>
    <xf numFmtId="3" fontId="6" fillId="0" borderId="0" xfId="0" applyNumberFormat="1" applyFont="1" applyAlignment="1" applyProtection="1">
      <alignment horizontal="center" vertical="center"/>
      <protection locked="0"/>
    </xf>
    <xf numFmtId="168" fontId="6" fillId="0" borderId="0" xfId="0" applyNumberFormat="1" applyFont="1" applyAlignment="1" applyProtection="1">
      <alignment horizontal="center" vertical="center"/>
      <protection locked="0"/>
    </xf>
    <xf numFmtId="168" fontId="6" fillId="0" borderId="0" xfId="1" applyNumberFormat="1" applyFont="1" applyAlignment="1" applyProtection="1">
      <alignment horizontal="center" vertical="center"/>
      <protection locked="0"/>
    </xf>
    <xf numFmtId="0" fontId="15" fillId="3" borderId="0" xfId="0" applyFont="1" applyFill="1" applyAlignment="1" applyProtection="1">
      <alignment vertical="center"/>
      <protection locked="0"/>
    </xf>
    <xf numFmtId="0" fontId="48" fillId="3" borderId="0" xfId="0" applyFont="1" applyFill="1" applyAlignment="1" applyProtection="1">
      <alignment horizontal="left" vertical="center"/>
      <protection locked="0"/>
    </xf>
    <xf numFmtId="169" fontId="13" fillId="3" borderId="0" xfId="0" applyNumberFormat="1" applyFont="1" applyFill="1" applyAlignment="1" applyProtection="1">
      <alignment vertical="top"/>
      <protection locked="0"/>
    </xf>
    <xf numFmtId="169" fontId="14" fillId="3" borderId="0" xfId="0" applyNumberFormat="1" applyFont="1" applyFill="1" applyAlignment="1" applyProtection="1">
      <alignment horizontal="left" vertical="center"/>
      <protection locked="0"/>
    </xf>
    <xf numFmtId="0" fontId="5" fillId="0" borderId="0" xfId="0" applyFont="1" applyAlignment="1" applyProtection="1">
      <alignment vertical="center"/>
      <protection locked="0"/>
    </xf>
    <xf numFmtId="0" fontId="4" fillId="4" borderId="4" xfId="0" applyFont="1" applyFill="1" applyBorder="1" applyAlignment="1" applyProtection="1">
      <alignment vertical="center"/>
      <protection locked="0"/>
    </xf>
    <xf numFmtId="0" fontId="23" fillId="8" borderId="0" xfId="4" applyFont="1" applyFill="1" applyBorder="1" applyAlignment="1" applyProtection="1">
      <alignment horizontal="center" vertical="center" wrapText="1"/>
      <protection locked="0"/>
    </xf>
    <xf numFmtId="0" fontId="23" fillId="8" borderId="0" xfId="4" applyFont="1" applyFill="1" applyBorder="1" applyAlignment="1" applyProtection="1">
      <alignment horizontal="center" vertical="center"/>
      <protection locked="0"/>
    </xf>
    <xf numFmtId="3" fontId="23" fillId="8" borderId="0" xfId="4" applyNumberFormat="1" applyFont="1" applyFill="1" applyBorder="1" applyAlignment="1" applyProtection="1">
      <alignment horizontal="center" vertical="center"/>
      <protection locked="0"/>
    </xf>
    <xf numFmtId="0" fontId="23" fillId="10" borderId="0" xfId="4" applyFont="1" applyFill="1" applyBorder="1" applyAlignment="1" applyProtection="1">
      <alignment horizontal="center" vertical="center"/>
      <protection locked="0"/>
    </xf>
    <xf numFmtId="168" fontId="23" fillId="10" borderId="0" xfId="4" applyNumberFormat="1" applyFont="1" applyFill="1" applyBorder="1" applyAlignment="1" applyProtection="1">
      <alignment horizontal="center" vertical="center" wrapText="1"/>
      <protection locked="0"/>
    </xf>
    <xf numFmtId="9" fontId="23" fillId="10" borderId="0" xfId="4" applyNumberFormat="1" applyFont="1" applyFill="1" applyBorder="1" applyAlignment="1" applyProtection="1">
      <alignment horizontal="center" vertical="center" wrapText="1"/>
      <protection locked="0"/>
    </xf>
    <xf numFmtId="9" fontId="23" fillId="10" borderId="0" xfId="4" applyNumberFormat="1" applyFont="1" applyFill="1" applyBorder="1" applyAlignment="1" applyProtection="1">
      <alignment horizontal="center" vertical="center"/>
      <protection locked="0"/>
    </xf>
    <xf numFmtId="168" fontId="4" fillId="10" borderId="0" xfId="1" applyNumberFormat="1" applyFont="1" applyFill="1" applyAlignment="1" applyProtection="1">
      <alignment horizontal="center" vertical="center" wrapText="1"/>
      <protection locked="0"/>
    </xf>
    <xf numFmtId="0" fontId="4" fillId="8" borderId="4" xfId="4" applyFont="1" applyFill="1" applyBorder="1" applyAlignment="1" applyProtection="1">
      <alignment horizontal="center" vertical="center"/>
      <protection locked="0"/>
    </xf>
    <xf numFmtId="0" fontId="6" fillId="0" borderId="0" xfId="0" applyFont="1" applyAlignment="1" applyProtection="1">
      <alignment vertical="center"/>
      <protection locked="0"/>
    </xf>
    <xf numFmtId="168" fontId="6" fillId="0" borderId="0" xfId="1" applyNumberFormat="1" applyFont="1" applyAlignment="1" applyProtection="1">
      <alignment vertical="center"/>
      <protection locked="0"/>
    </xf>
    <xf numFmtId="0" fontId="6" fillId="0" borderId="0" xfId="0" applyFont="1" applyAlignment="1" applyProtection="1">
      <alignment vertical="center" wrapText="1"/>
      <protection locked="0"/>
    </xf>
    <xf numFmtId="0" fontId="6"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8" fillId="0" borderId="0" xfId="0" applyFont="1" applyAlignment="1" applyProtection="1">
      <alignment horizontal="center" vertical="center"/>
      <protection locked="0"/>
    </xf>
    <xf numFmtId="9" fontId="6" fillId="0" borderId="0" xfId="1" applyFont="1" applyAlignment="1" applyProtection="1">
      <alignment horizontal="center" vertical="center"/>
      <protection locked="0"/>
    </xf>
    <xf numFmtId="0" fontId="77" fillId="9" borderId="0" xfId="0" applyFont="1" applyFill="1" applyAlignment="1" applyProtection="1">
      <alignment horizontal="center"/>
      <protection locked="0"/>
    </xf>
    <xf numFmtId="0" fontId="50" fillId="9" borderId="0" xfId="0" applyFont="1" applyFill="1" applyAlignment="1" applyProtection="1">
      <alignment horizontal="center" vertical="center"/>
      <protection locked="0"/>
    </xf>
    <xf numFmtId="0" fontId="50" fillId="9" borderId="0" xfId="0" applyFont="1" applyFill="1" applyAlignment="1" applyProtection="1">
      <alignment vertical="center"/>
      <protection locked="0"/>
    </xf>
    <xf numFmtId="0" fontId="12" fillId="8" borderId="0" xfId="0" applyFont="1" applyFill="1" applyAlignment="1" applyProtection="1">
      <alignment horizontal="center"/>
      <protection locked="0"/>
    </xf>
    <xf numFmtId="0" fontId="12" fillId="3" borderId="0" xfId="0" applyFont="1" applyFill="1" applyAlignment="1" applyProtection="1">
      <alignment horizontal="center"/>
      <protection locked="0"/>
    </xf>
    <xf numFmtId="0" fontId="12" fillId="7" borderId="0" xfId="0" applyFont="1" applyFill="1" applyAlignment="1" applyProtection="1">
      <alignment horizontal="center"/>
      <protection locked="0"/>
    </xf>
    <xf numFmtId="169" fontId="29" fillId="3" borderId="0" xfId="0" applyNumberFormat="1" applyFont="1" applyFill="1" applyAlignment="1" applyProtection="1">
      <alignment vertical="top"/>
      <protection locked="0"/>
    </xf>
    <xf numFmtId="169" fontId="13" fillId="3" borderId="0" xfId="0" applyNumberFormat="1" applyFont="1" applyFill="1" applyAlignment="1" applyProtection="1">
      <alignment horizontal="center" vertical="top"/>
      <protection locked="0"/>
    </xf>
    <xf numFmtId="167" fontId="5" fillId="0" borderId="0" xfId="0" applyNumberFormat="1" applyFont="1" applyAlignment="1" applyProtection="1">
      <alignment vertical="center"/>
      <protection locked="0"/>
    </xf>
    <xf numFmtId="166" fontId="6" fillId="0" borderId="0" xfId="0" applyNumberFormat="1" applyFont="1" applyAlignment="1" applyProtection="1">
      <alignment vertical="center"/>
      <protection locked="0"/>
    </xf>
    <xf numFmtId="0" fontId="7" fillId="0" borderId="0" xfId="0" applyFont="1" applyAlignment="1" applyProtection="1">
      <alignment vertical="center"/>
      <protection locked="0"/>
    </xf>
    <xf numFmtId="0" fontId="0" fillId="0" borderId="0" xfId="0" applyAlignment="1" applyProtection="1">
      <alignment horizontal="center" wrapText="1"/>
      <protection locked="0"/>
    </xf>
    <xf numFmtId="0" fontId="23" fillId="8" borderId="0" xfId="4" applyNumberFormat="1" applyFont="1" applyFill="1" applyBorder="1" applyAlignment="1" applyProtection="1">
      <alignment horizontal="center" vertical="center" wrapText="1"/>
      <protection locked="0"/>
    </xf>
    <xf numFmtId="0" fontId="47" fillId="8" borderId="0" xfId="6" applyNumberFormat="1" applyFont="1" applyFill="1" applyBorder="1" applyAlignment="1" applyProtection="1">
      <alignment horizontal="center" vertical="center"/>
      <protection locked="0"/>
    </xf>
    <xf numFmtId="0" fontId="20" fillId="3" borderId="0" xfId="0" applyFont="1" applyFill="1" applyAlignment="1" applyProtection="1">
      <alignment horizontal="center" vertical="center"/>
      <protection locked="0"/>
    </xf>
    <xf numFmtId="0" fontId="20" fillId="7" borderId="0" xfId="0" applyFont="1" applyFill="1" applyAlignment="1" applyProtection="1">
      <alignment horizontal="center" vertical="center"/>
      <protection locked="0"/>
    </xf>
    <xf numFmtId="0" fontId="11" fillId="3" borderId="0" xfId="0" applyFont="1" applyFill="1" applyAlignment="1" applyProtection="1">
      <alignment horizontal="center" vertical="center"/>
      <protection locked="0"/>
    </xf>
    <xf numFmtId="0" fontId="15" fillId="3" borderId="0" xfId="0" applyFont="1" applyFill="1" applyAlignment="1" applyProtection="1">
      <alignment horizontal="center" vertical="center"/>
      <protection locked="0"/>
    </xf>
    <xf numFmtId="0" fontId="88" fillId="15" borderId="0" xfId="1" applyNumberFormat="1" applyFont="1" applyFill="1" applyAlignment="1" applyProtection="1">
      <alignment horizontal="center" vertical="center"/>
      <protection locked="0"/>
    </xf>
    <xf numFmtId="0" fontId="88" fillId="0" borderId="0" xfId="1" applyNumberFormat="1" applyFont="1" applyAlignment="1" applyProtection="1">
      <alignment horizontal="center" vertical="center"/>
      <protection locked="0"/>
    </xf>
    <xf numFmtId="9" fontId="23" fillId="8" borderId="5" xfId="4" applyNumberFormat="1" applyFont="1" applyFill="1" applyBorder="1" applyAlignment="1">
      <alignment horizontal="center" vertical="center"/>
    </xf>
    <xf numFmtId="9" fontId="4" fillId="8" borderId="5" xfId="1" applyFont="1" applyFill="1" applyBorder="1" applyAlignment="1">
      <alignment horizontal="center" vertical="center"/>
    </xf>
    <xf numFmtId="9" fontId="4" fillId="8" borderId="6" xfId="1" applyFont="1" applyFill="1" applyBorder="1" applyAlignment="1">
      <alignment horizontal="center" vertical="center"/>
    </xf>
    <xf numFmtId="0" fontId="31" fillId="15" borderId="5" xfId="0" applyFont="1" applyFill="1" applyBorder="1" applyAlignment="1">
      <alignment horizontal="center" vertical="center"/>
    </xf>
    <xf numFmtId="3" fontId="31" fillId="15" borderId="5" xfId="0" applyNumberFormat="1" applyFont="1" applyFill="1" applyBorder="1" applyAlignment="1">
      <alignment horizontal="center" vertical="center"/>
    </xf>
    <xf numFmtId="9" fontId="6" fillId="15" borderId="6" xfId="1" applyFont="1" applyFill="1" applyBorder="1" applyAlignment="1">
      <alignment horizontal="center" vertical="center"/>
    </xf>
    <xf numFmtId="0" fontId="31" fillId="0" borderId="7" xfId="0" applyFont="1" applyBorder="1" applyAlignment="1">
      <alignment horizontal="center" vertical="center"/>
    </xf>
    <xf numFmtId="3" fontId="31" fillId="0" borderId="7" xfId="0" applyNumberFormat="1" applyFont="1" applyBorder="1" applyAlignment="1">
      <alignment horizontal="center" vertical="center"/>
    </xf>
    <xf numFmtId="3" fontId="6" fillId="0" borderId="7" xfId="0" applyNumberFormat="1" applyFont="1" applyBorder="1" applyAlignment="1">
      <alignment horizontal="center" vertical="center"/>
    </xf>
    <xf numFmtId="168" fontId="6" fillId="0" borderId="7" xfId="0" applyNumberFormat="1" applyFont="1" applyBorder="1" applyAlignment="1">
      <alignment horizontal="center" vertical="center"/>
    </xf>
    <xf numFmtId="168" fontId="6" fillId="0" borderId="7" xfId="1" applyNumberFormat="1" applyFont="1" applyBorder="1" applyAlignment="1">
      <alignment horizontal="center" vertical="center"/>
    </xf>
    <xf numFmtId="9" fontId="6" fillId="0" borderId="8" xfId="1" applyFont="1" applyBorder="1" applyAlignment="1">
      <alignment horizontal="center" vertical="center"/>
    </xf>
    <xf numFmtId="0" fontId="1" fillId="0" borderId="0" xfId="7"/>
    <xf numFmtId="0" fontId="1" fillId="3" borderId="0" xfId="7" applyFill="1" applyAlignment="1">
      <alignment wrapText="1"/>
    </xf>
    <xf numFmtId="168" fontId="1" fillId="0" borderId="0" xfId="9" applyNumberFormat="1" applyFont="1" applyFill="1" applyBorder="1" applyAlignment="1">
      <alignment horizontal="center" vertical="center"/>
    </xf>
    <xf numFmtId="0" fontId="1" fillId="3" borderId="0" xfId="7" applyFill="1"/>
    <xf numFmtId="0" fontId="21" fillId="3" borderId="0" xfId="7" applyFont="1" applyFill="1" applyAlignment="1">
      <alignment horizontal="left" vertical="center"/>
    </xf>
    <xf numFmtId="168" fontId="1" fillId="3" borderId="0" xfId="9" applyNumberFormat="1" applyFont="1" applyFill="1" applyBorder="1" applyAlignment="1">
      <alignment horizontal="center" vertical="center"/>
    </xf>
    <xf numFmtId="169" fontId="32" fillId="11" borderId="0" xfId="7" applyNumberFormat="1" applyFont="1" applyFill="1" applyAlignment="1">
      <alignment horizontal="left" vertical="center"/>
    </xf>
    <xf numFmtId="0" fontId="51" fillId="14" borderId="0" xfId="7" applyFont="1" applyFill="1" applyAlignment="1">
      <alignment wrapText="1"/>
    </xf>
    <xf numFmtId="169" fontId="15" fillId="11" borderId="0" xfId="7" applyNumberFormat="1" applyFont="1" applyFill="1" applyAlignment="1">
      <alignment horizontal="left" vertical="center"/>
    </xf>
    <xf numFmtId="168" fontId="83" fillId="11" borderId="0" xfId="9" applyNumberFormat="1" applyFont="1" applyFill="1" applyBorder="1" applyAlignment="1">
      <alignment horizontal="center" vertical="center"/>
    </xf>
    <xf numFmtId="169" fontId="57" fillId="14" borderId="0" xfId="7" applyNumberFormat="1" applyFont="1" applyFill="1" applyAlignment="1">
      <alignment horizontal="left" vertical="center"/>
    </xf>
    <xf numFmtId="0" fontId="57" fillId="14" borderId="0" xfId="7" applyFont="1" applyFill="1" applyAlignment="1">
      <alignment horizontal="center" vertical="center"/>
    </xf>
    <xf numFmtId="0" fontId="33" fillId="3" borderId="0" xfId="7" applyFont="1" applyFill="1" applyAlignment="1">
      <alignment horizontal="left" vertical="center"/>
    </xf>
    <xf numFmtId="0" fontId="35" fillId="3" borderId="0" xfId="7" applyFont="1" applyFill="1" applyAlignment="1">
      <alignment wrapText="1"/>
    </xf>
    <xf numFmtId="0" fontId="37" fillId="3" borderId="0" xfId="7" applyFont="1" applyFill="1" applyAlignment="1">
      <alignment wrapText="1"/>
    </xf>
    <xf numFmtId="0" fontId="1" fillId="3" borderId="0" xfId="7" applyFill="1" applyAlignment="1">
      <alignment horizontal="left" indent="3"/>
    </xf>
    <xf numFmtId="168" fontId="38" fillId="3" borderId="0" xfId="9" applyNumberFormat="1" applyFont="1" applyFill="1" applyBorder="1" applyAlignment="1">
      <alignment vertical="center"/>
    </xf>
    <xf numFmtId="169" fontId="32" fillId="3" borderId="0" xfId="7" applyNumberFormat="1" applyFont="1" applyFill="1" applyAlignment="1">
      <alignment horizontal="left" vertical="center"/>
    </xf>
    <xf numFmtId="0" fontId="39" fillId="3" borderId="0" xfId="7" applyFont="1" applyFill="1" applyAlignment="1">
      <alignment horizontal="center" vertical="center"/>
    </xf>
    <xf numFmtId="168" fontId="1" fillId="0" borderId="0" xfId="7" applyNumberFormat="1" applyAlignment="1">
      <alignment horizontal="center" vertical="center"/>
    </xf>
    <xf numFmtId="10" fontId="60" fillId="13" borderId="0" xfId="2" applyNumberFormat="1" applyFont="1" applyFill="1" applyAlignment="1">
      <alignment wrapText="1"/>
    </xf>
    <xf numFmtId="10" fontId="0" fillId="0" borderId="0" xfId="2" applyNumberFormat="1" applyFont="1" applyAlignment="1">
      <alignment horizontal="center"/>
    </xf>
    <xf numFmtId="10" fontId="0" fillId="0" borderId="0" xfId="2" applyNumberFormat="1" applyFont="1" applyAlignment="1">
      <alignment wrapText="1"/>
    </xf>
    <xf numFmtId="0" fontId="1" fillId="0" borderId="0" xfId="7" applyAlignment="1">
      <alignment wrapText="1"/>
    </xf>
    <xf numFmtId="3" fontId="83" fillId="11" borderId="0" xfId="2" applyNumberFormat="1" applyFont="1" applyFill="1" applyBorder="1" applyAlignment="1">
      <alignment horizontal="center" vertical="center"/>
    </xf>
    <xf numFmtId="164" fontId="6" fillId="0" borderId="0" xfId="10" applyFont="1" applyAlignment="1" applyProtection="1">
      <alignment vertical="center"/>
      <protection locked="0"/>
    </xf>
    <xf numFmtId="14" fontId="20" fillId="3" borderId="0" xfId="0" applyNumberFormat="1" applyFont="1" applyFill="1" applyAlignment="1" applyProtection="1">
      <alignment horizontal="center" vertical="center"/>
      <protection locked="0"/>
    </xf>
    <xf numFmtId="0" fontId="11" fillId="0" borderId="0" xfId="0" applyFont="1" applyAlignment="1" applyProtection="1">
      <alignment horizontal="center" vertical="center"/>
      <protection locked="0"/>
    </xf>
    <xf numFmtId="0" fontId="11" fillId="0" borderId="0" xfId="0" applyFont="1" applyAlignment="1" applyProtection="1">
      <alignment vertical="center"/>
      <protection locked="0"/>
    </xf>
    <xf numFmtId="0" fontId="21" fillId="0" borderId="0" xfId="0" applyFont="1" applyAlignment="1" applyProtection="1">
      <alignment horizontal="left" vertical="center"/>
      <protection locked="0"/>
    </xf>
    <xf numFmtId="169" fontId="20" fillId="0" borderId="0" xfId="0" applyNumberFormat="1" applyFont="1" applyAlignment="1" applyProtection="1">
      <alignment horizontal="left" vertical="center"/>
      <protection locked="0"/>
    </xf>
    <xf numFmtId="0" fontId="12" fillId="0" borderId="0" xfId="0" applyFont="1" applyAlignment="1" applyProtection="1">
      <protection locked="0"/>
    </xf>
    <xf numFmtId="0" fontId="18" fillId="0" borderId="0" xfId="0" applyFont="1" applyAlignment="1" applyProtection="1">
      <protection locked="0"/>
    </xf>
    <xf numFmtId="0" fontId="10" fillId="0" borderId="0" xfId="0" applyFont="1" applyAlignment="1" applyProtection="1">
      <alignment horizontal="center" vertical="center"/>
      <protection locked="0"/>
    </xf>
    <xf numFmtId="0" fontId="12" fillId="0" borderId="0" xfId="0" applyFont="1" applyAlignment="1" applyProtection="1">
      <alignment horizontal="center"/>
      <protection locked="0"/>
    </xf>
    <xf numFmtId="168" fontId="6" fillId="15" borderId="7" xfId="1" applyNumberFormat="1" applyFont="1" applyFill="1" applyBorder="1" applyAlignment="1">
      <alignment horizontal="center" vertical="center"/>
    </xf>
    <xf numFmtId="0" fontId="86" fillId="14" borderId="0" xfId="7" applyFont="1" applyFill="1" applyAlignment="1">
      <alignment horizontal="center" vertical="center" wrapText="1"/>
    </xf>
    <xf numFmtId="0" fontId="89" fillId="0" borderId="0" xfId="0" applyFont="1" applyAlignment="1">
      <alignment vertical="center" wrapText="1"/>
    </xf>
    <xf numFmtId="3" fontId="89" fillId="0" borderId="0" xfId="0" applyNumberFormat="1" applyFont="1" applyAlignment="1">
      <alignment horizontal="center" vertical="center"/>
    </xf>
    <xf numFmtId="168" fontId="89" fillId="0" borderId="0" xfId="0" applyNumberFormat="1" applyFont="1" applyAlignment="1">
      <alignment horizontal="center" vertical="center"/>
    </xf>
    <xf numFmtId="168" fontId="89" fillId="0" borderId="0" xfId="1" applyNumberFormat="1" applyFont="1" applyAlignment="1">
      <alignment horizontal="center" vertical="center"/>
    </xf>
    <xf numFmtId="3" fontId="6" fillId="15" borderId="7" xfId="0" applyNumberFormat="1" applyFont="1" applyFill="1" applyBorder="1" applyAlignment="1">
      <alignment horizontal="center" vertical="center"/>
    </xf>
    <xf numFmtId="168" fontId="6" fillId="15" borderId="7" xfId="0" applyNumberFormat="1" applyFont="1" applyFill="1" applyBorder="1" applyAlignment="1">
      <alignment horizontal="center" vertical="center"/>
    </xf>
    <xf numFmtId="0" fontId="89" fillId="0" borderId="0" xfId="0" applyFont="1" applyAlignment="1">
      <alignment horizontal="center" vertical="center"/>
    </xf>
    <xf numFmtId="0" fontId="0" fillId="0" borderId="0" xfId="0" applyFill="1">
      <alignment wrapText="1"/>
    </xf>
    <xf numFmtId="0" fontId="0" fillId="0" borderId="0" xfId="0" applyFill="1" applyAlignment="1">
      <alignment horizontal="left" wrapText="1"/>
    </xf>
    <xf numFmtId="168" fontId="0" fillId="0" borderId="0" xfId="0" applyNumberFormat="1" applyFill="1" applyAlignment="1">
      <alignment horizontal="center" vertical="center" wrapText="1"/>
    </xf>
    <xf numFmtId="3" fontId="90" fillId="0" borderId="0" xfId="0" applyNumberFormat="1" applyFont="1" applyAlignment="1">
      <alignment horizontal="center" vertical="center"/>
    </xf>
    <xf numFmtId="168" fontId="90" fillId="0" borderId="0" xfId="0" applyNumberFormat="1" applyFont="1" applyAlignment="1">
      <alignment horizontal="center" vertical="center"/>
    </xf>
    <xf numFmtId="168" fontId="90" fillId="0" borderId="0" xfId="1" applyNumberFormat="1" applyFont="1" applyAlignment="1">
      <alignment horizontal="center" vertical="center"/>
    </xf>
    <xf numFmtId="168" fontId="90" fillId="0" borderId="0" xfId="1" applyNumberFormat="1" applyFont="1" applyAlignment="1">
      <alignment horizontal="center" vertical="top"/>
    </xf>
    <xf numFmtId="0" fontId="90" fillId="0" borderId="0" xfId="2" applyNumberFormat="1" applyFont="1" applyAlignment="1">
      <alignment horizontal="center" vertical="center"/>
    </xf>
    <xf numFmtId="0" fontId="0" fillId="0" borderId="0" xfId="0" applyFill="1" applyAlignment="1">
      <alignment horizontal="left" vertical="center" wrapText="1"/>
    </xf>
    <xf numFmtId="0" fontId="89" fillId="0" borderId="0" xfId="0" applyNumberFormat="1" applyFont="1" applyAlignment="1">
      <alignment vertical="center" wrapText="1"/>
    </xf>
    <xf numFmtId="0" fontId="89" fillId="0" borderId="0" xfId="0" applyNumberFormat="1" applyFont="1" applyAlignment="1">
      <alignment horizontal="center" vertical="center"/>
    </xf>
    <xf numFmtId="168" fontId="89" fillId="0" borderId="0" xfId="1" applyNumberFormat="1" applyFont="1" applyAlignment="1" applyProtection="1">
      <alignment vertical="center"/>
      <protection locked="0"/>
    </xf>
    <xf numFmtId="0" fontId="89" fillId="0" borderId="0" xfId="0" applyNumberFormat="1" applyFont="1" applyAlignment="1" applyProtection="1">
      <alignment vertical="center" wrapText="1"/>
      <protection locked="0"/>
    </xf>
    <xf numFmtId="0" fontId="89" fillId="0" borderId="0" xfId="0" applyNumberFormat="1" applyFont="1" applyAlignment="1" applyProtection="1">
      <alignment horizontal="center" vertical="center"/>
      <protection locked="0"/>
    </xf>
    <xf numFmtId="3" fontId="89" fillId="0" borderId="0" xfId="0" applyNumberFormat="1" applyFont="1" applyAlignment="1" applyProtection="1">
      <alignment horizontal="center" vertical="center"/>
      <protection locked="0"/>
    </xf>
    <xf numFmtId="168" fontId="89" fillId="0" borderId="0" xfId="0" applyNumberFormat="1" applyFont="1" applyAlignment="1" applyProtection="1">
      <alignment horizontal="center" vertical="center"/>
      <protection locked="0"/>
    </xf>
    <xf numFmtId="168" fontId="89" fillId="0" borderId="0" xfId="1" applyNumberFormat="1" applyFont="1" applyAlignment="1" applyProtection="1">
      <alignment horizontal="center" vertical="center"/>
      <protection locked="0"/>
    </xf>
    <xf numFmtId="9" fontId="23" fillId="8" borderId="0" xfId="4" applyNumberFormat="1" applyFont="1" applyFill="1" applyBorder="1" applyAlignment="1">
      <alignment horizontal="center" vertical="center"/>
    </xf>
    <xf numFmtId="0" fontId="31" fillId="15" borderId="7" xfId="0" applyFont="1" applyFill="1" applyBorder="1" applyAlignment="1">
      <alignment horizontal="center" vertical="center"/>
    </xf>
    <xf numFmtId="0" fontId="31" fillId="0" borderId="7" xfId="0" applyFont="1" applyBorder="1" applyAlignment="1">
      <alignment horizontal="center" vertical="center"/>
    </xf>
  </cellXfs>
  <cellStyles count="11">
    <cellStyle name="Comma" xfId="2" builtinId="3"/>
    <cellStyle name="Comma 2" xfId="8" xr:uid="{00000000-0005-0000-0000-000001000000}"/>
    <cellStyle name="Currency" xfId="10" builtinId="4"/>
    <cellStyle name="Heading 1" xfId="3" builtinId="16"/>
    <cellStyle name="Heading 2" xfId="4" builtinId="17"/>
    <cellStyle name="Heading 3" xfId="5" builtinId="18"/>
    <cellStyle name="Hyperlink" xfId="6" builtinId="8"/>
    <cellStyle name="Normal" xfId="0" builtinId="0" customBuiltin="1"/>
    <cellStyle name="Normal 2" xfId="7" xr:uid="{00000000-0005-0000-0000-000008000000}"/>
    <cellStyle name="Percent" xfId="1" builtinId="5"/>
    <cellStyle name="Percent 2" xfId="9" xr:uid="{00000000-0005-0000-0000-00000A000000}"/>
  </cellStyles>
  <dxfs count="252">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8" formatCode="0.0%"/>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numFmt numFmtId="168" formatCode="0.0%"/>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numFmt numFmtId="168" formatCode="0.0%"/>
      <alignment horizontal="general" vertical="bottom" textRotation="0" wrapText="1" indent="0" justifyLastLine="0" shrinkToFit="0" readingOrder="0"/>
    </dxf>
    <dxf>
      <font>
        <color rgb="FF9C0006"/>
      </font>
      <fill>
        <patternFill>
          <bgColor rgb="FFFFC7CE"/>
        </patternFill>
      </fill>
    </dxf>
    <dxf>
      <font>
        <b val="0"/>
        <i val="0"/>
        <strike val="0"/>
        <condense val="0"/>
        <extend val="0"/>
        <outline val="0"/>
        <shadow val="0"/>
        <u val="none"/>
        <vertAlign val="baseline"/>
        <sz val="10.5"/>
        <color auto="1"/>
        <name val="Calibri"/>
        <scheme val="minor"/>
      </font>
      <numFmt numFmtId="1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theme="1" tint="4.9989318521683403E-2"/>
        <name val="Calibri"/>
        <scheme val="minor"/>
      </font>
      <numFmt numFmtId="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5"/>
        <color theme="1" tint="4.9989318521683403E-2"/>
        <name val="Calibri"/>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0.5"/>
        <color theme="1"/>
        <name val="Calibri"/>
        <scheme val="minor"/>
      </font>
      <fill>
        <patternFill patternType="none">
          <fgColor indexed="64"/>
          <bgColor auto="1"/>
        </patternFill>
      </fill>
    </dxf>
    <dxf>
      <font>
        <b val="0"/>
        <i val="0"/>
        <strike val="0"/>
        <condense val="0"/>
        <extend val="0"/>
        <outline val="0"/>
        <shadow val="0"/>
        <u val="none"/>
        <vertAlign val="baseline"/>
        <sz val="10.5"/>
        <color auto="1"/>
        <name val="Calibri"/>
        <scheme val="minor"/>
      </font>
      <numFmt numFmtId="13" formatCode="0%"/>
      <alignment horizontal="center" vertical="center" textRotation="0" wrapText="0" indent="0" justifyLastLine="0" shrinkToFit="0" readingOrder="0"/>
    </dxf>
    <dxf>
      <font>
        <b/>
        <i val="0"/>
        <strike val="0"/>
        <condense val="0"/>
        <extend val="0"/>
        <outline val="0"/>
        <shadow val="0"/>
        <u val="none"/>
        <vertAlign val="baseline"/>
        <sz val="10.5"/>
        <color theme="0"/>
        <name val="Calibri"/>
        <scheme val="minor"/>
      </font>
      <numFmt numFmtId="13" formatCode="0%"/>
      <fill>
        <patternFill patternType="solid">
          <fgColor indexed="64"/>
          <bgColor rgb="FF26374A"/>
        </patternFill>
      </fill>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0.5"/>
        <color auto="1"/>
        <name val="Calibri"/>
        <scheme val="minor"/>
      </font>
      <numFmt numFmtId="3" formatCode="#,##0"/>
      <alignment horizontal="center" vertical="center" textRotation="0" wrapText="0" indent="0" justifyLastLine="0" shrinkToFit="0" readingOrder="0"/>
    </dxf>
    <dxf>
      <font>
        <strike val="0"/>
        <outline val="0"/>
        <shadow val="0"/>
        <u val="none"/>
        <vertAlign val="baseline"/>
        <sz val="10.5"/>
        <color auto="1"/>
        <name val="Calibri"/>
        <scheme val="minor"/>
      </font>
      <numFmt numFmtId="0" formatCode="General"/>
      <alignment horizontal="center" vertical="center" textRotation="0" wrapText="0" indent="0" justifyLastLine="0" shrinkToFit="0" readingOrder="0"/>
    </dxf>
    <dxf>
      <font>
        <strike val="0"/>
        <outline val="0"/>
        <shadow val="0"/>
        <u val="none"/>
        <vertAlign val="baseline"/>
        <sz val="10.5"/>
        <color auto="1"/>
        <name val="Calibri"/>
        <scheme val="minor"/>
      </font>
      <numFmt numFmtId="0" formatCode="General"/>
      <alignment horizontal="center" vertical="center" textRotation="0" wrapText="0" indent="0" justifyLastLine="0" shrinkToFit="0" readingOrder="0"/>
    </dxf>
    <dxf>
      <font>
        <b val="0"/>
        <i val="0"/>
        <strike val="0"/>
        <outline val="0"/>
        <shadow val="0"/>
        <u val="none"/>
        <vertAlign val="baseline"/>
        <sz val="10.5"/>
        <color auto="1"/>
        <name val="Calibri"/>
        <scheme val="minor"/>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0.5"/>
        <color auto="1"/>
        <name val="Calibri"/>
        <scheme val="minor"/>
      </font>
      <numFmt numFmtId="168" formatCode="0.0%"/>
      <alignment horizontal="general" vertical="center" textRotation="0" wrapText="0" indent="0" justifyLastLine="0" shrinkToFit="0" readingOrder="0"/>
    </dxf>
    <dxf>
      <border outline="0">
        <top style="thin">
          <color rgb="FF9BC2E6"/>
        </top>
      </border>
    </dxf>
    <dxf>
      <font>
        <strike val="0"/>
        <outline val="0"/>
        <shadow val="0"/>
        <u val="none"/>
        <vertAlign val="baseline"/>
        <sz val="10.5"/>
        <color auto="1"/>
        <name val="Calibri"/>
        <scheme val="minor"/>
      </font>
      <alignment horizontal="general" vertical="center" textRotation="0" wrapText="0" indent="0" justifyLastLine="0" shrinkToFit="0" readingOrder="0"/>
    </dxf>
    <dxf>
      <border outline="0">
        <bottom style="thin">
          <color rgb="FF9BC2E6"/>
        </bottom>
      </border>
    </dxf>
    <dxf>
      <font>
        <b/>
        <i val="0"/>
        <strike val="0"/>
        <condense val="0"/>
        <extend val="0"/>
        <outline val="0"/>
        <shadow val="0"/>
        <u val="none"/>
        <vertAlign val="baseline"/>
        <sz val="10.5"/>
        <color theme="0"/>
        <name val="Calibri"/>
        <scheme val="minor"/>
      </font>
      <fill>
        <patternFill patternType="none">
          <fgColor indexed="64"/>
          <bgColor auto="1"/>
        </patternFill>
      </fill>
      <alignment horizontal="general" vertical="center" textRotation="0" wrapText="0" indent="0" justifyLastLine="0" shrinkToFit="0" readingOrder="0"/>
    </dxf>
    <dxf>
      <font>
        <color rgb="FFC00000"/>
      </font>
    </dxf>
    <dxf>
      <font>
        <color theme="5"/>
      </font>
    </dxf>
    <dxf>
      <font>
        <color rgb="FF00B050"/>
      </font>
    </dxf>
    <dxf>
      <font>
        <color auto="1"/>
      </font>
    </dxf>
    <dxf>
      <alignment horizontal="left" readingOrder="0"/>
    </dxf>
    <dxf>
      <alignment vertical="center" readingOrder="0"/>
    </dxf>
    <dxf>
      <numFmt numFmtId="168" formatCode="0.0%"/>
    </dxf>
    <dxf>
      <numFmt numFmtId="168" formatCode="0.0%"/>
    </dxf>
    <dxf>
      <numFmt numFmtId="14" formatCode="0.00%"/>
    </dxf>
    <dxf>
      <numFmt numFmtId="14" formatCode="0.00%"/>
    </dxf>
    <dxf>
      <numFmt numFmtId="171" formatCode="0.000%"/>
    </dxf>
    <dxf>
      <numFmt numFmtId="168" formatCode="0.0%"/>
    </dxf>
    <dxf>
      <numFmt numFmtId="13" formatCode="0%"/>
    </dxf>
    <dxf>
      <numFmt numFmtId="168" formatCode="0.0%"/>
    </dxf>
    <dxf>
      <numFmt numFmtId="14" formatCode="0.00%"/>
    </dxf>
    <dxf>
      <numFmt numFmtId="171" formatCode="0.000%"/>
    </dxf>
    <dxf>
      <numFmt numFmtId="14" formatCode="0.00%"/>
    </dxf>
    <dxf>
      <numFmt numFmtId="168" formatCode="0.0%"/>
    </dxf>
    <dxf>
      <numFmt numFmtId="168" formatCode="0.0%"/>
    </dxf>
    <dxf>
      <numFmt numFmtId="0" formatCode="General"/>
    </dxf>
    <dxf>
      <numFmt numFmtId="14" formatCode="0.00%"/>
    </dxf>
    <dxf>
      <alignment vertical="center" readingOrder="0"/>
    </dxf>
    <dxf>
      <alignment vertical="bottom" readingOrder="0"/>
    </dxf>
    <dxf>
      <alignment vertical="center" readingOrder="0"/>
    </dxf>
    <dxf>
      <alignment vertical="center" readingOrder="0"/>
    </dxf>
    <dxf>
      <alignment horizontal="center" readingOrder="0"/>
    </dxf>
    <dxf>
      <alignment horizontal="center" readingOrder="0"/>
    </dxf>
    <dxf>
      <font>
        <color theme="0"/>
      </font>
    </dxf>
    <dxf>
      <font>
        <color theme="0"/>
      </font>
    </dxf>
    <dxf>
      <fill>
        <patternFill>
          <bgColor auto="1"/>
        </patternFill>
      </fill>
    </dxf>
    <dxf>
      <fill>
        <patternFill>
          <bgColor theme="0" tint="-0.499984740745262"/>
        </patternFill>
      </fill>
    </dxf>
    <dxf>
      <fill>
        <patternFill>
          <bgColor theme="0" tint="-0.499984740745262"/>
        </patternFill>
      </fill>
    </dxf>
    <dxf>
      <alignment vertical="center" readingOrder="0"/>
    </dxf>
    <dxf>
      <alignment vertical="center" readingOrder="0"/>
    </dxf>
    <dxf>
      <alignment vertical="center" readingOrder="0"/>
    </dxf>
    <dxf>
      <fill>
        <patternFill patternType="solid">
          <bgColor rgb="FF26374A"/>
        </patternFill>
      </fill>
    </dxf>
    <dxf>
      <fill>
        <patternFill patternType="solid">
          <bgColor rgb="FF26374A"/>
        </patternFill>
      </fill>
    </dxf>
    <dxf>
      <fill>
        <patternFill patternType="none">
          <bgColor auto="1"/>
        </patternFill>
      </fill>
    </dxf>
    <dxf>
      <fill>
        <patternFill patternType="none">
          <bgColor auto="1"/>
        </patternFill>
      </fill>
    </dxf>
    <dxf>
      <fill>
        <patternFill patternType="none">
          <bgColor auto="1"/>
        </patternFill>
      </fill>
    </dxf>
    <dxf>
      <numFmt numFmtId="168" formatCode="0.0%"/>
    </dxf>
    <dxf>
      <fill>
        <patternFill>
          <bgColor theme="0" tint="-4.9989318521683403E-2"/>
        </patternFill>
      </fill>
    </dxf>
    <dxf>
      <fill>
        <patternFill>
          <bgColor theme="0" tint="-4.9989318521683403E-2"/>
        </patternFill>
      </fill>
    </dxf>
    <dxf>
      <fill>
        <patternFill>
          <bgColor theme="0" tint="-4.9989318521683403E-2"/>
        </patternFill>
      </fill>
    </dxf>
    <dxf>
      <alignment horizontal="center" readingOrder="0"/>
    </dxf>
    <dxf>
      <font>
        <b val="0"/>
        <i val="0"/>
        <strike val="0"/>
        <condense val="0"/>
        <extend val="0"/>
        <outline val="0"/>
        <shadow val="0"/>
        <u val="none"/>
        <vertAlign val="baseline"/>
        <sz val="11"/>
        <color auto="1"/>
        <name val="Calibri"/>
        <scheme val="minor"/>
      </font>
      <numFmt numFmtId="1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3"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3" formatCode="0%"/>
      <fill>
        <patternFill patternType="solid">
          <fgColor indexed="64"/>
          <bgColor rgb="FF26374A"/>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top" textRotation="0" wrapText="0" indent="0" justifyLastLine="0" shrinkToFit="0" readingOrder="0"/>
    </dxf>
    <dxf>
      <font>
        <b val="0"/>
        <i val="0"/>
        <strike val="0"/>
        <condense val="0"/>
        <extend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1"/>
        <color auto="1"/>
        <name val="Calibri"/>
        <scheme val="minor"/>
      </font>
      <numFmt numFmtId="168" formatCode="0.0%"/>
      <alignment horizontal="center" vertical="center" textRotation="0" wrapText="0" indent="0" justifyLastLine="0" shrinkToFit="0" readingOrder="0"/>
    </dxf>
    <dxf>
      <font>
        <strike val="0"/>
        <outline val="0"/>
        <shadow val="0"/>
        <u val="none"/>
        <vertAlign val="baseline"/>
        <sz val="11"/>
        <color auto="1"/>
        <name val="Calibri"/>
        <scheme val="minor"/>
      </font>
      <numFmt numFmtId="3" formatCode="#,##0"/>
      <alignment horizontal="center" vertical="center" textRotation="0" wrapText="0" indent="0" justifyLastLine="0" shrinkToFit="0" readingOrder="0"/>
    </dxf>
    <dxf>
      <font>
        <strike val="0"/>
        <outline val="0"/>
        <shadow val="0"/>
        <u val="none"/>
        <vertAlign val="baseline"/>
        <sz val="11"/>
        <color auto="1"/>
        <name val="Calibri"/>
        <scheme val="minor"/>
      </font>
      <numFmt numFmtId="0" formatCode="General"/>
      <alignment vertical="center" textRotation="0" wrapText="0" indent="0" justifyLastLine="0" shrinkToFit="0" readingOrder="0"/>
    </dxf>
    <dxf>
      <font>
        <strike val="0"/>
        <outline val="0"/>
        <shadow val="0"/>
        <u val="none"/>
        <vertAlign val="baseline"/>
        <sz val="11"/>
        <color auto="1"/>
        <name val="Calibri"/>
        <scheme val="minor"/>
      </font>
      <alignment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none">
          <fgColor indexed="64"/>
          <bgColor auto="1"/>
        </patternFill>
      </fill>
      <alignment horizontal="general" vertical="center" textRotation="0" wrapText="0" indent="0" justifyLastLine="0" shrinkToFit="0" readingOrder="0"/>
    </dxf>
    <dxf>
      <font>
        <color rgb="FFC00000"/>
      </font>
    </dxf>
    <dxf>
      <font>
        <color theme="5"/>
      </font>
    </dxf>
    <dxf>
      <font>
        <color rgb="FF00B050"/>
      </font>
    </dxf>
    <dxf>
      <font>
        <color auto="1"/>
      </font>
    </dxf>
    <dxf>
      <font>
        <color rgb="FFC00000"/>
      </font>
    </dxf>
    <dxf>
      <font>
        <color theme="5"/>
      </font>
    </dxf>
    <dxf>
      <font>
        <color rgb="FF00B050"/>
      </font>
    </dxf>
    <dxf>
      <font>
        <color auto="1"/>
      </font>
    </dxf>
    <dxf>
      <numFmt numFmtId="168" formatCode="0.0%"/>
    </dxf>
    <dxf>
      <numFmt numFmtId="14" formatCode="0.00%"/>
    </dxf>
    <dxf>
      <fill>
        <patternFill patternType="none">
          <bgColor auto="1"/>
        </patternFill>
      </fill>
    </dxf>
    <dxf>
      <fill>
        <patternFill patternType="none">
          <bgColor auto="1"/>
        </patternFill>
      </fill>
    </dxf>
    <dxf>
      <fill>
        <patternFill>
          <bgColor auto="1"/>
        </patternFill>
      </fill>
    </dxf>
    <dxf>
      <alignment vertical="center" readingOrder="0"/>
    </dxf>
    <dxf>
      <alignment vertical="center" readingOrder="0"/>
    </dxf>
    <dxf>
      <fill>
        <patternFill patternType="none">
          <bgColor auto="1"/>
        </patternFill>
      </fill>
    </dxf>
    <dxf>
      <fill>
        <patternFill patternType="none">
          <bgColor auto="1"/>
        </patternFill>
      </fill>
    </dxf>
    <dxf>
      <fill>
        <patternFill patternType="none">
          <bgColor auto="1"/>
        </patternFill>
      </fill>
    </dxf>
    <dxf>
      <numFmt numFmtId="168" formatCode="0.0%"/>
    </dxf>
    <dxf>
      <fill>
        <patternFill>
          <bgColor theme="0" tint="-4.9989318521683403E-2"/>
        </patternFill>
      </fill>
    </dxf>
    <dxf>
      <fill>
        <patternFill>
          <bgColor theme="0" tint="-4.9989318521683403E-2"/>
        </patternFill>
      </fill>
    </dxf>
    <dxf>
      <fill>
        <patternFill>
          <bgColor theme="0" tint="-4.9989318521683403E-2"/>
        </patternFill>
      </fill>
    </dxf>
    <dxf>
      <alignment horizontal="center" readingOrder="0"/>
    </dxf>
    <dxf>
      <font>
        <b val="0"/>
        <i val="0"/>
        <strike val="0"/>
        <condense val="0"/>
        <extend val="0"/>
        <outline val="0"/>
        <shadow val="0"/>
        <u val="none"/>
        <vertAlign val="baseline"/>
        <sz val="12"/>
        <color auto="1"/>
        <name val="Calibri"/>
        <scheme val="minor"/>
      </font>
      <numFmt numFmtId="13"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8" formatCode="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3"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2"/>
        <color auto="1"/>
        <name val="Calibri"/>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3" formatCode="0%"/>
      <alignment horizontal="center" vertical="center" textRotation="0" wrapText="0" indent="0" justifyLastLine="0" shrinkToFit="0" readingOrder="0"/>
    </dxf>
    <dxf>
      <font>
        <b/>
        <i val="0"/>
        <strike val="0"/>
        <condense val="0"/>
        <extend val="0"/>
        <outline val="0"/>
        <shadow val="0"/>
        <u val="none"/>
        <vertAlign val="baseline"/>
        <sz val="12"/>
        <color theme="0"/>
        <name val="Calibri"/>
        <scheme val="minor"/>
      </font>
      <numFmt numFmtId="13" formatCode="0%"/>
      <fill>
        <patternFill patternType="solid">
          <fgColor indexed="64"/>
          <bgColor rgb="FF26374A"/>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strike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strike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strike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strike val="0"/>
        <outline val="0"/>
        <shadow val="0"/>
        <u val="none"/>
        <vertAlign val="baseline"/>
        <sz val="12"/>
        <color theme="1" tint="4.9989318521683403E-2"/>
        <name val="Calibri"/>
        <scheme val="minor"/>
      </font>
      <numFmt numFmtId="168" formatCode="0.0%"/>
      <alignment horizontal="center" vertical="center" textRotation="0" wrapText="0" indent="0" justifyLastLine="0" shrinkToFit="0" readingOrder="0"/>
    </dxf>
    <dxf>
      <font>
        <strike val="0"/>
        <outline val="0"/>
        <shadow val="0"/>
        <u val="none"/>
        <vertAlign val="baseline"/>
        <sz val="12"/>
        <color theme="1" tint="4.9989318521683403E-2"/>
        <name val="Calibri"/>
        <scheme val="minor"/>
      </font>
      <numFmt numFmtId="3" formatCode="#,##0"/>
      <alignment horizontal="center" vertical="center" textRotation="0" wrapText="0" indent="0" justifyLastLine="0" shrinkToFit="0" readingOrder="0"/>
    </dxf>
    <dxf>
      <font>
        <b val="0"/>
        <strike val="0"/>
        <outline val="0"/>
        <shadow val="0"/>
        <u val="none"/>
        <vertAlign val="baseline"/>
        <sz val="12"/>
        <color theme="1" tint="4.9989318521683403E-2"/>
        <name val="Calibri"/>
        <scheme val="minor"/>
      </font>
      <alignment horizontal="general" vertical="center" textRotation="0" wrapText="0" indent="0" justifyLastLine="0" shrinkToFit="0" readingOrder="0"/>
    </dxf>
    <dxf>
      <font>
        <strike val="0"/>
        <outline val="0"/>
        <shadow val="0"/>
        <u val="none"/>
        <vertAlign val="baseline"/>
        <sz val="12"/>
        <color theme="1" tint="4.9989318521683403E-2"/>
        <name val="Calibri"/>
        <scheme val="minor"/>
      </font>
      <alignment vertical="center"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6374A"/>
        </patternFill>
      </fill>
      <alignment horizontal="general" vertical="center" textRotation="0" wrapText="1" indent="0" justifyLastLine="0" shrinkToFit="0" readingOrder="0"/>
    </dxf>
    <dxf>
      <font>
        <color rgb="FFC00000"/>
      </font>
    </dxf>
    <dxf>
      <font>
        <color theme="5"/>
      </font>
    </dxf>
    <dxf>
      <font>
        <color rgb="FF00B050"/>
      </font>
    </dxf>
    <dxf>
      <font>
        <color auto="1"/>
      </font>
    </dxf>
    <dxf>
      <font>
        <color rgb="FFC00000"/>
      </font>
    </dxf>
    <dxf>
      <font>
        <color theme="5"/>
      </font>
    </dxf>
    <dxf>
      <font>
        <color rgb="FF00B050"/>
      </font>
    </dxf>
    <dxf>
      <font>
        <color auto="1"/>
      </font>
    </dxf>
    <dxf>
      <alignment wrapText="1"/>
    </dxf>
    <dxf>
      <alignment vertical="center" readingOrder="0"/>
    </dxf>
    <dxf>
      <alignment horizontal="center" readingOrder="0"/>
    </dxf>
    <dxf>
      <alignment horizontal="right" readingOrder="0"/>
    </dxf>
    <dxf>
      <numFmt numFmtId="168" formatCode="0.0%"/>
    </dxf>
    <dxf>
      <numFmt numFmtId="13" formatCode="0%"/>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168" formatCode="0.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3" formatCode="#,##0"/>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0" formatCode="General"/>
      <alignment horizontal="center" vertical="center" textRotation="0" wrapText="0" indent="0" justifyLastLine="0" shrinkToFit="0" readingOrder="0"/>
      <protection locked="0" hidden="0"/>
    </dxf>
    <dxf>
      <font>
        <strike val="0"/>
        <outline val="0"/>
        <shadow val="0"/>
        <u val="none"/>
        <vertAlign val="baseline"/>
        <sz val="10.5"/>
        <color auto="1"/>
        <name val="Calibri"/>
        <scheme val="minor"/>
      </font>
      <numFmt numFmtId="0" formatCode="General"/>
      <alignment horizontal="center" vertical="center" textRotation="0" wrapText="0" indent="0" justifyLastLine="0" shrinkToFit="0" readingOrder="0"/>
      <protection locked="0" hidden="0"/>
    </dxf>
    <dxf>
      <font>
        <b val="0"/>
        <i val="0"/>
        <strike val="0"/>
        <outline val="0"/>
        <shadow val="0"/>
        <u val="none"/>
        <vertAlign val="baseline"/>
        <sz val="10.5"/>
        <color auto="1"/>
        <name val="Calibri"/>
        <scheme val="minor"/>
      </font>
      <numFmt numFmtId="0" formatCode="General"/>
      <alignment horizontal="general" vertical="center" textRotation="0" wrapText="1" indent="0" justifyLastLine="0" shrinkToFit="0" readingOrder="0"/>
      <protection locked="0" hidden="0"/>
    </dxf>
    <dxf>
      <font>
        <b val="0"/>
        <i val="0"/>
        <strike val="0"/>
        <condense val="0"/>
        <extend val="0"/>
        <outline val="0"/>
        <shadow val="0"/>
        <u val="none"/>
        <vertAlign val="baseline"/>
        <sz val="10.5"/>
        <color auto="1"/>
        <name val="Calibri"/>
        <scheme val="minor"/>
      </font>
      <numFmt numFmtId="168" formatCode="0.0%"/>
      <alignment horizontal="general" vertical="center" textRotation="0" wrapText="0" indent="0" justifyLastLine="0" shrinkToFit="0" readingOrder="0"/>
      <protection locked="0" hidden="0"/>
    </dxf>
    <dxf>
      <font>
        <b val="0"/>
        <i val="0"/>
        <strike val="0"/>
        <condense val="0"/>
        <extend val="0"/>
        <outline val="0"/>
        <shadow val="0"/>
        <u val="none"/>
        <vertAlign val="baseline"/>
        <sz val="10.5"/>
        <color auto="1"/>
        <name val="Calibri"/>
        <scheme val="none"/>
      </font>
      <numFmt numFmtId="0" formatCode="General"/>
      <alignment horizontal="center" vertical="center" textRotation="0" wrapText="0" indent="0" justifyLastLine="0" shrinkToFit="0" readingOrder="0"/>
      <protection locked="0" hidden="0"/>
    </dxf>
    <dxf>
      <border outline="0">
        <top style="thin">
          <color rgb="FF9BC2E6"/>
        </top>
      </border>
    </dxf>
    <dxf>
      <font>
        <strike val="0"/>
        <outline val="0"/>
        <shadow val="0"/>
        <u val="none"/>
        <vertAlign val="baseline"/>
        <sz val="10.5"/>
        <color auto="1"/>
        <name val="Calibri"/>
        <scheme val="none"/>
      </font>
      <alignment horizontal="general" vertical="center" textRotation="0" wrapText="0" indent="0" justifyLastLine="0" shrinkToFit="0" readingOrder="0"/>
      <protection locked="0" hidden="0"/>
    </dxf>
    <dxf>
      <border outline="0">
        <bottom style="thin">
          <color rgb="FF9BC2E6"/>
        </bottom>
      </border>
    </dxf>
    <dxf>
      <font>
        <b/>
        <i val="0"/>
        <strike val="0"/>
        <condense val="0"/>
        <extend val="0"/>
        <outline val="0"/>
        <shadow val="0"/>
        <u val="none"/>
        <vertAlign val="baseline"/>
        <sz val="10.5"/>
        <color theme="0"/>
        <name val="Calibri"/>
        <scheme val="minor"/>
      </font>
      <fill>
        <patternFill patternType="none">
          <fgColor indexed="64"/>
          <bgColor auto="1"/>
        </patternFill>
      </fill>
      <alignment horizontal="general" vertical="center" textRotation="0" wrapText="0" indent="0" justifyLastLine="0" shrinkToFit="0" readingOrder="0"/>
      <protection locked="0" hidden="0"/>
    </dxf>
    <dxf>
      <font>
        <color rgb="FFC00000"/>
      </font>
    </dxf>
    <dxf>
      <font>
        <color theme="5"/>
      </font>
    </dxf>
    <dxf>
      <font>
        <color rgb="FF00B050"/>
      </font>
    </dxf>
    <dxf>
      <font>
        <color auto="1"/>
      </font>
    </dxf>
    <dxf>
      <font>
        <color rgb="FFC00000"/>
      </font>
    </dxf>
    <dxf>
      <font>
        <color theme="5"/>
      </font>
    </dxf>
    <dxf>
      <font>
        <color rgb="FF00B050"/>
      </font>
    </dxf>
    <dxf>
      <font>
        <color auto="1"/>
      </font>
    </dxf>
    <dxf>
      <font>
        <b val="0"/>
        <i val="0"/>
        <sz val="8"/>
        <color theme="1"/>
      </font>
      <border>
        <bottom style="thin">
          <color theme="0" tint="-0.34998626667073579"/>
        </bottom>
        <vertical/>
        <horizontal/>
      </border>
    </dxf>
    <dxf>
      <font>
        <sz val="7"/>
        <color theme="1"/>
      </font>
      <border diagonalUp="0" diagonalDown="0">
        <left/>
        <right/>
        <top/>
        <bottom/>
        <vertical/>
        <horizontal/>
      </border>
    </dxf>
    <dxf>
      <font>
        <b val="0"/>
        <i val="0"/>
        <sz val="9"/>
        <color theme="1"/>
      </font>
      <border>
        <bottom style="thin">
          <color theme="0" tint="-0.34998626667073579"/>
        </bottom>
        <vertical/>
        <horizontal/>
      </border>
    </dxf>
    <dxf>
      <font>
        <sz val="8"/>
        <color theme="1"/>
      </font>
      <border diagonalUp="0" diagonalDown="0">
        <left/>
        <right/>
        <top/>
        <bottom/>
        <vertical/>
        <horizontal/>
      </border>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3" defaultTableStyle="TableStyleMedium2" defaultPivotStyle="PivotStyleLight16">
    <tableStyle name="Slicer-TSS" pivot="0" table="0" count="10" xr9:uid="{00000000-0011-0000-FFFF-FFFF00000000}">
      <tableStyleElement type="wholeTable" dxfId="251"/>
      <tableStyleElement type="headerRow" dxfId="250"/>
    </tableStyle>
    <tableStyle name="Slicer-TSS-2" pivot="0" table="0" count="10" xr9:uid="{00000000-0011-0000-FFFF-FFFF01000000}">
      <tableStyleElement type="wholeTable" dxfId="249"/>
      <tableStyleElement type="headerRow" dxfId="248"/>
    </tableStyle>
    <tableStyle name="Slicer-TSS-3" pivot="0" table="0" count="10" xr9:uid="{00000000-0011-0000-FFFF-FFFF02000000}">
      <tableStyleElement type="wholeTable" dxfId="247"/>
      <tableStyleElement type="headerRow" dxfId="246"/>
    </tableStyle>
  </tableStyles>
  <colors>
    <mruColors>
      <color rgb="FF405D7C"/>
      <color rgb="FFE6E9EE"/>
      <color rgb="FF26374A"/>
      <color rgb="FFF5F5F5"/>
      <color rgb="FFBD0113"/>
      <color rgb="FF4A6B90"/>
      <color rgb="FFECECEC"/>
      <color rgb="FFC8C8C8"/>
      <color rgb="FF364E68"/>
      <color rgb="FF586D8A"/>
    </mruColors>
  </colors>
  <extLst>
    <ext xmlns:x14="http://schemas.microsoft.com/office/spreadsheetml/2009/9/main" uri="{46F421CA-312F-682f-3DD2-61675219B42D}">
      <x14:dxfs count="24">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1499679555650502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1499679555650502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TS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TSS-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TSS-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onnections" Target="connection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hyperlink" Target="#'Top tasks for GC'!A1"/><Relationship Id="rId3" Type="http://schemas.openxmlformats.org/officeDocument/2006/relationships/hyperlink" Target="#'Results by lead theme'!A1"/><Relationship Id="rId7" Type="http://schemas.openxmlformats.org/officeDocument/2006/relationships/hyperlink" Target="https://forms.office.com/Pages/ResponsePage.aspx?id=RljVnoGKRkKs2LGgGr_A0R7AXsYlAlBOipBYlFVrWa9UNzdKMFM5MVJFOEdGWFBZUzVKMFZISlpIVCQlQCN0PWcu" TargetMode="External"/><Relationship Id="rId2" Type="http://schemas.openxmlformats.org/officeDocument/2006/relationships/hyperlink" Target="#'Results by task'!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QUEyMU9BODFaMlYwSkFKNzRUUERMUVM5TyQlQCN0PWcu" TargetMode="External"/><Relationship Id="rId5" Type="http://schemas.openxmlformats.org/officeDocument/2006/relationships/hyperlink" Target="#'About this report'!A1"/><Relationship Id="rId4" Type="http://schemas.openxmlformats.org/officeDocument/2006/relationships/hyperlink" Target="#'Where to go from here'!A1"/></Relationships>
</file>

<file path=xl/drawings/_rels/drawing2.xml.rels><?xml version="1.0" encoding="UTF-8" standalone="yes"?>
<Relationships xmlns="http://schemas.openxmlformats.org/package/2006/relationships"><Relationship Id="rId8" Type="http://schemas.openxmlformats.org/officeDocument/2006/relationships/hyperlink" Target="#'Top tasks for GC'!A1"/><Relationship Id="rId3" Type="http://schemas.openxmlformats.org/officeDocument/2006/relationships/hyperlink" Target="#'Results by lead theme'!A1"/><Relationship Id="rId7" Type="http://schemas.openxmlformats.org/officeDocument/2006/relationships/hyperlink" Target="https://forms.office.com/Pages/ResponsePage.aspx?id=RljVnoGKRkKs2LGgGr_A0R7AXsYlAlBOipBYlFVrWa9UNzdKMFM5MVJFOEdGWFBZUzVKMFZISlpIVCQlQCN0PWcu" TargetMode="External"/><Relationship Id="rId2" Type="http://schemas.openxmlformats.org/officeDocument/2006/relationships/hyperlink" Target="#'Results by task'!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QUEyMU9BODFaMlYwSkFKNzRUUERMUVM5TyQlQCN0PWcu" TargetMode="External"/><Relationship Id="rId5" Type="http://schemas.openxmlformats.org/officeDocument/2006/relationships/image" Target="../media/image1.png"/><Relationship Id="rId4" Type="http://schemas.openxmlformats.org/officeDocument/2006/relationships/hyperlink" Target="#'Where to go from here'!A1"/></Relationships>
</file>

<file path=xl/drawings/_rels/drawing3.xml.rels><?xml version="1.0" encoding="UTF-8" standalone="yes"?>
<Relationships xmlns="http://schemas.openxmlformats.org/package/2006/relationships"><Relationship Id="rId3" Type="http://schemas.openxmlformats.org/officeDocument/2006/relationships/hyperlink" Target="#'Where to go from here'!A1"/><Relationship Id="rId7" Type="http://schemas.openxmlformats.org/officeDocument/2006/relationships/hyperlink" Target="#'Tasks to improve GC score'!A1"/><Relationship Id="rId2" Type="http://schemas.openxmlformats.org/officeDocument/2006/relationships/hyperlink" Target="#'Results by lead theme'!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NzdKMFM5MVJFOEdGWFBZUzVKMFZISlpIVCQlQCN0PWcu" TargetMode="External"/><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s>
</file>

<file path=xl/drawings/_rels/drawing4.xml.rels><?xml version="1.0" encoding="UTF-8" standalone="yes"?>
<Relationships xmlns="http://schemas.openxmlformats.org/package/2006/relationships"><Relationship Id="rId3" Type="http://schemas.openxmlformats.org/officeDocument/2006/relationships/hyperlink" Target="#'Where to go from here'!A1"/><Relationship Id="rId2" Type="http://schemas.openxmlformats.org/officeDocument/2006/relationships/hyperlink" Target="#'Results by lead theme'!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NzdKMFM5MVJFOEdGWFBZUzVKMFZISlpIVCQlQCN0PWcu" TargetMode="External"/><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s>
</file>

<file path=xl/drawings/_rels/drawing5.xml.rels><?xml version="1.0" encoding="UTF-8" standalone="yes"?>
<Relationships xmlns="http://schemas.openxmlformats.org/package/2006/relationships"><Relationship Id="rId8" Type="http://schemas.openxmlformats.org/officeDocument/2006/relationships/hyperlink" Target="mailto:GC.ANALYTIQUE-ANALYTICS.GC@servicecanada.gc.ca" TargetMode="External"/><Relationship Id="rId3" Type="http://schemas.openxmlformats.org/officeDocument/2006/relationships/hyperlink" Target="#'Where to go from here'!A1"/><Relationship Id="rId7" Type="http://schemas.openxmlformats.org/officeDocument/2006/relationships/hyperlink" Target="https://forms.office.com/Pages/ResponsePage.aspx?id=RljVnoGKRkKs2LGgGr_A0R7AXsYlAlBOipBYlFVrWa9UNzdKMFM5MVJFOEdGWFBZUzVKMFZISlpIVCQlQCN0PWcu" TargetMode="External"/><Relationship Id="rId2" Type="http://schemas.openxmlformats.org/officeDocument/2006/relationships/hyperlink" Target="#'Results by task'!A1"/><Relationship Id="rId1" Type="http://schemas.openxmlformats.org/officeDocument/2006/relationships/hyperlink" Target="#'Results by lead dept'!A1"/><Relationship Id="rId6" Type="http://schemas.openxmlformats.org/officeDocument/2006/relationships/hyperlink" Target="#'Tasks to improve theme score'!A1"/><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 Id="rId9" Type="http://schemas.openxmlformats.org/officeDocument/2006/relationships/hyperlink" Target="#'Top tasks for GC'!A1"/></Relationships>
</file>

<file path=xl/drawings/_rels/drawing6.xml.rels><?xml version="1.0" encoding="UTF-8" standalone="yes"?>
<Relationships xmlns="http://schemas.openxmlformats.org/package/2006/relationships"><Relationship Id="rId8" Type="http://schemas.openxmlformats.org/officeDocument/2006/relationships/hyperlink" Target="https://forms.office.com/Pages/ResponsePage.aspx?id=RljVnoGKRkKs2LGgGr_A0R7AXsYlAlBOipBYlFVrWa9UNzdKMFM5MVJFOEdGWFBZUzVKMFZISlpIVCQlQCN0PWcu" TargetMode="External"/><Relationship Id="rId3" Type="http://schemas.openxmlformats.org/officeDocument/2006/relationships/hyperlink" Target="#'Where to go from here'!A1"/><Relationship Id="rId7" Type="http://schemas.microsoft.com/office/2007/relationships/hdphoto" Target="../media/hdphoto1.wdp"/><Relationship Id="rId2" Type="http://schemas.openxmlformats.org/officeDocument/2006/relationships/hyperlink" Target="#'Results by task'!A1"/><Relationship Id="rId1" Type="http://schemas.openxmlformats.org/officeDocument/2006/relationships/hyperlink" Target="#'Results by lead dept'!A1"/><Relationship Id="rId6" Type="http://schemas.openxmlformats.org/officeDocument/2006/relationships/image" Target="../media/image2.png"/><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 Id="rId9" Type="http://schemas.openxmlformats.org/officeDocument/2006/relationships/hyperlink" Target="#'Top tasks for GC'!A1"/></Relationships>
</file>

<file path=xl/drawings/_rels/drawing7.xml.rels><?xml version="1.0" encoding="UTF-8" standalone="yes"?>
<Relationships xmlns="http://schemas.openxmlformats.org/package/2006/relationships"><Relationship Id="rId8" Type="http://schemas.openxmlformats.org/officeDocument/2006/relationships/hyperlink" Target="mailto:GC.ANALYTIQUE-ANALYTICS.GC@servicecanada.gc.ca" TargetMode="External"/><Relationship Id="rId3" Type="http://schemas.openxmlformats.org/officeDocument/2006/relationships/hyperlink" Target="#'Results by lead dept'!A1"/><Relationship Id="rId7" Type="http://schemas.openxmlformats.org/officeDocument/2006/relationships/hyperlink" Target="#'Tasks to improve dept score'!A1"/><Relationship Id="rId2" Type="http://schemas.openxmlformats.org/officeDocument/2006/relationships/hyperlink" Target="#'Results by lead theme'!A1"/><Relationship Id="rId1" Type="http://schemas.openxmlformats.org/officeDocument/2006/relationships/hyperlink" Target="#'About this report'!A1"/><Relationship Id="rId6" Type="http://schemas.openxmlformats.org/officeDocument/2006/relationships/hyperlink" Target="https://forms.office.com/Pages/ResponsePage.aspx?id=RljVnoGKRkKs2LGgGr_A0R7AXsYlAlBOipBYlFVrWa9UQUEyMU9BODFaMlYwSkFKNzRUUERMUVM5TyQlQCN0PWcu" TargetMode="External"/><Relationship Id="rId5" Type="http://schemas.openxmlformats.org/officeDocument/2006/relationships/hyperlink" Target="#'Where to go from here'!A1"/><Relationship Id="rId10" Type="http://schemas.openxmlformats.org/officeDocument/2006/relationships/hyperlink" Target="#'Top tasks for GC'!A1"/><Relationship Id="rId4" Type="http://schemas.openxmlformats.org/officeDocument/2006/relationships/hyperlink" Target="#'Results by task'!A1"/><Relationship Id="rId9" Type="http://schemas.openxmlformats.org/officeDocument/2006/relationships/hyperlink" Target="https://forms.office.com/Pages/ResponsePage.aspx?id=RljVnoGKRkKs2LGgGr_A0R7AXsYlAlBOipBYlFVrWa9UNzdKMFM5MVJFOEdGWFBZUzVKMFZISlpIVCQlQCN0PWcu"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forms.office.com/Pages/ResponsePage.aspx?id=RljVnoGKRkKs2LGgGr_A0R7AXsYlAlBOipBYlFVrWa9UNzdKMFM5MVJFOEdGWFBZUzVKMFZISlpIVCQlQCN0PWcu" TargetMode="External"/><Relationship Id="rId3" Type="http://schemas.openxmlformats.org/officeDocument/2006/relationships/hyperlink" Target="#'Where to go from here'!A1"/><Relationship Id="rId7" Type="http://schemas.microsoft.com/office/2007/relationships/hdphoto" Target="../media/hdphoto2.wdp"/><Relationship Id="rId2" Type="http://schemas.openxmlformats.org/officeDocument/2006/relationships/hyperlink" Target="#'Results by lead theme'!A1"/><Relationship Id="rId1" Type="http://schemas.openxmlformats.org/officeDocument/2006/relationships/hyperlink" Target="#'Results by task'!A1"/><Relationship Id="rId6" Type="http://schemas.openxmlformats.org/officeDocument/2006/relationships/image" Target="../media/image3.png"/><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 Id="rId9" Type="http://schemas.openxmlformats.org/officeDocument/2006/relationships/hyperlink" Target="#'Top tasks for GC'!A1"/></Relationships>
</file>

<file path=xl/drawings/_rels/drawing9.xml.rels><?xml version="1.0" encoding="UTF-8" standalone="yes"?>
<Relationships xmlns="http://schemas.openxmlformats.org/package/2006/relationships"><Relationship Id="rId3" Type="http://schemas.openxmlformats.org/officeDocument/2006/relationships/hyperlink" Target="#'Where to go from here'!A1"/><Relationship Id="rId7" Type="http://schemas.openxmlformats.org/officeDocument/2006/relationships/hyperlink" Target="#'Top tasks for GC'!A1"/><Relationship Id="rId2" Type="http://schemas.openxmlformats.org/officeDocument/2006/relationships/hyperlink" Target="#'Results by lead theme'!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NzdKMFM5MVJFOEdGWFBZUzVKMFZISlpIVCQlQCN0PWcu" TargetMode="External"/><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s>
</file>

<file path=xl/drawings/_rels/drawing10.xml.rels><?xml version="1.0" encoding="UTF-8" standalone="yes"?>
<Relationships xmlns="http://schemas.openxmlformats.org/package/2006/relationships"><Relationship Id="rId8" Type="http://schemas.openxmlformats.org/officeDocument/2006/relationships/hyperlink" Target="https://feedback-viewer.tbs.alpha.canada.ca/topTaskSurvey?lang=en" TargetMode="External"/><Relationship Id="rId3" Type="http://schemas.openxmlformats.org/officeDocument/2006/relationships/hyperlink" Target="#'Results by lead theme'!A1"/><Relationship Id="rId7" Type="http://schemas.openxmlformats.org/officeDocument/2006/relationships/hyperlink" Target="https://www.gcpedia.gc.ca/wiki/Government_of_Canada_Task_Success_Survey_analysis" TargetMode="External"/><Relationship Id="rId2" Type="http://schemas.openxmlformats.org/officeDocument/2006/relationships/hyperlink" Target="#'Results by task'!A1"/><Relationship Id="rId1" Type="http://schemas.openxmlformats.org/officeDocument/2006/relationships/hyperlink" Target="#'Results by lead dept'!A1"/><Relationship Id="rId6" Type="http://schemas.openxmlformats.org/officeDocument/2006/relationships/hyperlink" Target="https://forms.office.com/Pages/ResponsePage.aspx?id=RljVnoGKRkKs2LGgGr_A0R7AXsYlAlBOipBYlFVrWa9UNzdKMFM5MVJFOEdGWFBZUzVKMFZISlpIVCQlQCN0PWcu" TargetMode="External"/><Relationship Id="rId5" Type="http://schemas.openxmlformats.org/officeDocument/2006/relationships/hyperlink" Target="https://forms.office.com/Pages/ResponsePage.aspx?id=RljVnoGKRkKs2LGgGr_A0R7AXsYlAlBOipBYlFVrWa9UQUEyMU9BODFaMlYwSkFKNzRUUERMUVM5TyQlQCN0PWcu" TargetMode="External"/><Relationship Id="rId4" Type="http://schemas.openxmlformats.org/officeDocument/2006/relationships/hyperlink" Target="#'About this report'!A1"/><Relationship Id="rId9" Type="http://schemas.openxmlformats.org/officeDocument/2006/relationships/hyperlink" Target="#'Top tasks for GC'!A1"/></Relationships>
</file>

<file path=xl/drawings/drawing1.xml><?xml version="1.0" encoding="utf-8"?>
<xdr:wsDr xmlns:xdr="http://schemas.openxmlformats.org/drawingml/2006/spreadsheetDrawing" xmlns:a="http://schemas.openxmlformats.org/drawingml/2006/main">
  <xdr:twoCellAnchor>
    <xdr:from>
      <xdr:col>0</xdr:col>
      <xdr:colOff>5282444</xdr:colOff>
      <xdr:row>2</xdr:row>
      <xdr:rowOff>1625</xdr:rowOff>
    </xdr:from>
    <xdr:to>
      <xdr:col>0</xdr:col>
      <xdr:colOff>6477151</xdr:colOff>
      <xdr:row>2</xdr:row>
      <xdr:rowOff>557730</xdr:rowOff>
    </xdr:to>
    <xdr:sp macro="" textlink="">
      <xdr:nvSpPr>
        <xdr:cNvPr id="17" name="Rectangle 16">
          <a:hlinkClick xmlns:r="http://schemas.openxmlformats.org/officeDocument/2006/relationships" r:id="rId1"/>
          <a:extLst>
            <a:ext uri="{FF2B5EF4-FFF2-40B4-BE49-F238E27FC236}">
              <a16:creationId xmlns:a16="http://schemas.microsoft.com/office/drawing/2014/main" id="{00000000-0008-0000-0000-000011000000}"/>
            </a:ext>
          </a:extLst>
        </xdr:cNvPr>
        <xdr:cNvSpPr/>
      </xdr:nvSpPr>
      <xdr:spPr>
        <a:xfrm>
          <a:off x="5282444" y="563600"/>
          <a:ext cx="1194707" cy="55610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xdr:from>
      <xdr:col>0</xdr:col>
      <xdr:colOff>7120394</xdr:colOff>
      <xdr:row>2</xdr:row>
      <xdr:rowOff>7164</xdr:rowOff>
    </xdr:from>
    <xdr:to>
      <xdr:col>0</xdr:col>
      <xdr:colOff>7876303</xdr:colOff>
      <xdr:row>2</xdr:row>
      <xdr:rowOff>557546</xdr:rowOff>
    </xdr:to>
    <xdr:sp macro="" textlink="">
      <xdr:nvSpPr>
        <xdr:cNvPr id="18" name="Rectangle 17">
          <a:hlinkClick xmlns:r="http://schemas.openxmlformats.org/officeDocument/2006/relationships" r:id="rId2"/>
          <a:extLst>
            <a:ext uri="{FF2B5EF4-FFF2-40B4-BE49-F238E27FC236}">
              <a16:creationId xmlns:a16="http://schemas.microsoft.com/office/drawing/2014/main" id="{00000000-0008-0000-0000-000012000000}"/>
            </a:ext>
          </a:extLst>
        </xdr:cNvPr>
        <xdr:cNvSpPr/>
      </xdr:nvSpPr>
      <xdr:spPr>
        <a:xfrm>
          <a:off x="7120394" y="569139"/>
          <a:ext cx="755909" cy="550382"/>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xdr:from>
      <xdr:col>0</xdr:col>
      <xdr:colOff>3522289</xdr:colOff>
      <xdr:row>2</xdr:row>
      <xdr:rowOff>7163</xdr:rowOff>
    </xdr:from>
    <xdr:to>
      <xdr:col>0</xdr:col>
      <xdr:colOff>4748471</xdr:colOff>
      <xdr:row>2</xdr:row>
      <xdr:rowOff>557496</xdr:rowOff>
    </xdr:to>
    <xdr:sp macro="" textlink="">
      <xdr:nvSpPr>
        <xdr:cNvPr id="19" name="Rectangle 18">
          <a:hlinkClick xmlns:r="http://schemas.openxmlformats.org/officeDocument/2006/relationships" r:id="rId3"/>
          <a:extLst>
            <a:ext uri="{FF2B5EF4-FFF2-40B4-BE49-F238E27FC236}">
              <a16:creationId xmlns:a16="http://schemas.microsoft.com/office/drawing/2014/main" id="{00000000-0008-0000-0000-000013000000}"/>
            </a:ext>
          </a:extLst>
        </xdr:cNvPr>
        <xdr:cNvSpPr/>
      </xdr:nvSpPr>
      <xdr:spPr>
        <a:xfrm>
          <a:off x="3522289" y="569138"/>
          <a:ext cx="1226182"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xdr:from>
      <xdr:col>0</xdr:col>
      <xdr:colOff>8701336</xdr:colOff>
      <xdr:row>2</xdr:row>
      <xdr:rowOff>7163</xdr:rowOff>
    </xdr:from>
    <xdr:to>
      <xdr:col>0</xdr:col>
      <xdr:colOff>9884087</xdr:colOff>
      <xdr:row>2</xdr:row>
      <xdr:rowOff>563054</xdr:rowOff>
    </xdr:to>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0000-000015000000}"/>
            </a:ext>
          </a:extLst>
        </xdr:cNvPr>
        <xdr:cNvSpPr/>
      </xdr:nvSpPr>
      <xdr:spPr>
        <a:xfrm>
          <a:off x="8701336" y="569138"/>
          <a:ext cx="1182751" cy="555891"/>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xdr:from>
      <xdr:col>0</xdr:col>
      <xdr:colOff>381000</xdr:colOff>
      <xdr:row>2</xdr:row>
      <xdr:rowOff>11288</xdr:rowOff>
    </xdr:from>
    <xdr:to>
      <xdr:col>0</xdr:col>
      <xdr:colOff>1408613</xdr:colOff>
      <xdr:row>2</xdr:row>
      <xdr:rowOff>578115</xdr:rowOff>
    </xdr:to>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0000-000016000000}"/>
            </a:ext>
          </a:extLst>
        </xdr:cNvPr>
        <xdr:cNvSpPr/>
      </xdr:nvSpPr>
      <xdr:spPr>
        <a:xfrm>
          <a:off x="381000" y="373238"/>
          <a:ext cx="1027613" cy="566827"/>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xdr:from>
      <xdr:col>0</xdr:col>
      <xdr:colOff>157164</xdr:colOff>
      <xdr:row>3</xdr:row>
      <xdr:rowOff>107953</xdr:rowOff>
    </xdr:from>
    <xdr:to>
      <xdr:col>0</xdr:col>
      <xdr:colOff>1556119</xdr:colOff>
      <xdr:row>39</xdr:row>
      <xdr:rowOff>150815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57164" y="1241428"/>
          <a:ext cx="1398955" cy="1443037"/>
        </a:xfrm>
        <a:prstGeom prst="rect">
          <a:avLst/>
        </a:prstGeom>
        <a:solidFill>
          <a:schemeClr val="tx2">
            <a:lumMod val="20000"/>
            <a:lumOff val="8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b="0"/>
            <a:t>Read</a:t>
          </a:r>
          <a:r>
            <a:rPr lang="en-CA" sz="1200" b="0" baseline="0"/>
            <a:t> this section first to learn about the survey design, the online experience indicators and more. </a:t>
          </a:r>
        </a:p>
        <a:p>
          <a:endParaRPr lang="en-CA" sz="1100" b="0"/>
        </a:p>
      </xdr:txBody>
    </xdr:sp>
    <xdr:clientData/>
  </xdr:twoCellAnchor>
  <xdr:twoCellAnchor>
    <xdr:from>
      <xdr:col>0</xdr:col>
      <xdr:colOff>5146621</xdr:colOff>
      <xdr:row>3</xdr:row>
      <xdr:rowOff>118141</xdr:rowOff>
    </xdr:from>
    <xdr:to>
      <xdr:col>0</xdr:col>
      <xdr:colOff>6642045</xdr:colOff>
      <xdr:row>39</xdr:row>
      <xdr:rowOff>172114</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5146621" y="1251616"/>
          <a:ext cx="1495424" cy="1454148"/>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mn-lt"/>
              <a:ea typeface="+mn-ea"/>
              <a:cs typeface="+mn-cs"/>
            </a:rPr>
            <a:t>Go to this section to view the task completion, ease and satisfaction scores  by department.</a:t>
          </a:r>
        </a:p>
        <a:p>
          <a:endParaRPr lang="en-CA" sz="1100" b="0"/>
        </a:p>
      </xdr:txBody>
    </xdr:sp>
    <xdr:clientData/>
  </xdr:twoCellAnchor>
  <xdr:twoCellAnchor>
    <xdr:from>
      <xdr:col>0</xdr:col>
      <xdr:colOff>3458509</xdr:colOff>
      <xdr:row>3</xdr:row>
      <xdr:rowOff>118141</xdr:rowOff>
    </xdr:from>
    <xdr:to>
      <xdr:col>0</xdr:col>
      <xdr:colOff>4953933</xdr:colOff>
      <xdr:row>39</xdr:row>
      <xdr:rowOff>172115</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3458509" y="1251616"/>
          <a:ext cx="1495424" cy="1454149"/>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b="0"/>
            <a:t>Go</a:t>
          </a:r>
          <a:r>
            <a:rPr lang="en-CA" sz="1200" b="0" baseline="0"/>
            <a:t> to t</a:t>
          </a:r>
          <a:r>
            <a:rPr lang="en-CA" sz="1200" b="0"/>
            <a:t>his</a:t>
          </a:r>
          <a:r>
            <a:rPr lang="en-CA" sz="1200" b="0" baseline="0"/>
            <a:t> section to view the task completion, ease and satisfaction scores  by theme.</a:t>
          </a:r>
        </a:p>
        <a:p>
          <a:endParaRPr lang="en-CA" sz="1100" b="0"/>
        </a:p>
      </xdr:txBody>
    </xdr:sp>
    <xdr:clientData/>
  </xdr:twoCellAnchor>
  <xdr:twoCellAnchor>
    <xdr:from>
      <xdr:col>0</xdr:col>
      <xdr:colOff>6873699</xdr:colOff>
      <xdr:row>3</xdr:row>
      <xdr:rowOff>128441</xdr:rowOff>
    </xdr:from>
    <xdr:to>
      <xdr:col>0</xdr:col>
      <xdr:colOff>8369123</xdr:colOff>
      <xdr:row>39</xdr:row>
      <xdr:rowOff>177652</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6873699" y="1261916"/>
          <a:ext cx="1495424" cy="1449386"/>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mn-lt"/>
              <a:ea typeface="+mn-ea"/>
              <a:cs typeface="+mn-cs"/>
            </a:rPr>
            <a:t>Go to this section to view the task completion, ease and satisfaction scores  by individual task.</a:t>
          </a:r>
        </a:p>
      </xdr:txBody>
    </xdr:sp>
    <xdr:clientData/>
  </xdr:twoCellAnchor>
  <xdr:twoCellAnchor>
    <xdr:from>
      <xdr:col>0</xdr:col>
      <xdr:colOff>8637486</xdr:colOff>
      <xdr:row>3</xdr:row>
      <xdr:rowOff>114190</xdr:rowOff>
    </xdr:from>
    <xdr:to>
      <xdr:col>0</xdr:col>
      <xdr:colOff>10132910</xdr:colOff>
      <xdr:row>39</xdr:row>
      <xdr:rowOff>166576</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8637486" y="1247665"/>
          <a:ext cx="1495424" cy="1452561"/>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b="0"/>
            <a:t>Now that you</a:t>
          </a:r>
          <a:r>
            <a:rPr lang="en-CA" sz="1200" b="0" baseline="0"/>
            <a:t> have looked at the data you need, read this section for guidance on what to do next.</a:t>
          </a:r>
          <a:endParaRPr lang="en-CA" sz="1200" b="0"/>
        </a:p>
      </xdr:txBody>
    </xdr:sp>
    <xdr:clientData/>
  </xdr:twoCellAnchor>
  <xdr:twoCellAnchor>
    <xdr:from>
      <xdr:col>0</xdr:col>
      <xdr:colOff>10478894</xdr:colOff>
      <xdr:row>2</xdr:row>
      <xdr:rowOff>7164</xdr:rowOff>
    </xdr:from>
    <xdr:to>
      <xdr:col>2</xdr:col>
      <xdr:colOff>230759</xdr:colOff>
      <xdr:row>2</xdr:row>
      <xdr:rowOff>563055</xdr:rowOff>
    </xdr:to>
    <xdr:sp macro="" textlink="">
      <xdr:nvSpPr>
        <xdr:cNvPr id="20" name="Rectangle 19">
          <a:hlinkClick xmlns:r="http://schemas.openxmlformats.org/officeDocument/2006/relationships" r:id="rId6"/>
          <a:extLst>
            <a:ext uri="{FF2B5EF4-FFF2-40B4-BE49-F238E27FC236}">
              <a16:creationId xmlns:a16="http://schemas.microsoft.com/office/drawing/2014/main" id="{00000000-0008-0000-0000-000014000000}"/>
            </a:ext>
          </a:extLst>
        </xdr:cNvPr>
        <xdr:cNvSpPr/>
      </xdr:nvSpPr>
      <xdr:spPr>
        <a:xfrm>
          <a:off x="10478894" y="569139"/>
          <a:ext cx="1181865" cy="555891"/>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xdr:from>
      <xdr:col>0</xdr:col>
      <xdr:colOff>6123</xdr:colOff>
      <xdr:row>1</xdr:row>
      <xdr:rowOff>199115</xdr:rowOff>
    </xdr:from>
    <xdr:to>
      <xdr:col>0</xdr:col>
      <xdr:colOff>295048</xdr:colOff>
      <xdr:row>3</xdr:row>
      <xdr:rowOff>5668</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rot="16200000">
          <a:off x="-138794" y="704621"/>
          <a:ext cx="578759" cy="288925"/>
        </a:xfrm>
        <a:prstGeom prst="rect">
          <a:avLst/>
        </a:prstGeom>
        <a:solidFill>
          <a:srgbClr val="586D8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50" b="1">
              <a:solidFill>
                <a:schemeClr val="bg1"/>
              </a:solidFill>
            </a:rPr>
            <a:t>MENU</a:t>
          </a:r>
        </a:p>
      </xdr:txBody>
    </xdr:sp>
    <xdr:clientData/>
  </xdr:twoCellAnchor>
  <xdr:twoCellAnchor>
    <xdr:from>
      <xdr:col>0</xdr:col>
      <xdr:colOff>10355567</xdr:colOff>
      <xdr:row>3</xdr:row>
      <xdr:rowOff>98869</xdr:rowOff>
    </xdr:from>
    <xdr:to>
      <xdr:col>2</xdr:col>
      <xdr:colOff>419219</xdr:colOff>
      <xdr:row>39</xdr:row>
      <xdr:rowOff>152842</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10355567" y="1232344"/>
          <a:ext cx="1493652" cy="1454148"/>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mn-lt"/>
              <a:ea typeface="+mn-ea"/>
              <a:cs typeface="+mn-cs"/>
            </a:rPr>
            <a:t>Have feedback on this report? Click the link to share your thoughts. </a:t>
          </a:r>
        </a:p>
        <a:p>
          <a:endParaRPr lang="en-CA" sz="1100" b="0"/>
        </a:p>
      </xdr:txBody>
    </xdr:sp>
    <xdr:clientData/>
  </xdr:twoCellAnchor>
  <xdr:twoCellAnchor>
    <xdr:from>
      <xdr:col>0</xdr:col>
      <xdr:colOff>8233338</xdr:colOff>
      <xdr:row>36</xdr:row>
      <xdr:rowOff>197849</xdr:rowOff>
    </xdr:from>
    <xdr:to>
      <xdr:col>0</xdr:col>
      <xdr:colOff>8819125</xdr:colOff>
      <xdr:row>39</xdr:row>
      <xdr:rowOff>146125</xdr:rowOff>
    </xdr:to>
    <xdr:sp macro="" textlink="">
      <xdr:nvSpPr>
        <xdr:cNvPr id="24" name="Notched Right Arrow 23" title="Decorative ">
          <a:extLst>
            <a:ext uri="{FF2B5EF4-FFF2-40B4-BE49-F238E27FC236}">
              <a16:creationId xmlns:a16="http://schemas.microsoft.com/office/drawing/2014/main" id="{00000000-0008-0000-0000-000018000000}"/>
            </a:ext>
          </a:extLst>
        </xdr:cNvPr>
        <xdr:cNvSpPr/>
      </xdr:nvSpPr>
      <xdr:spPr>
        <a:xfrm>
          <a:off x="8233338" y="2131424"/>
          <a:ext cx="585787" cy="548351"/>
        </a:xfrm>
        <a:prstGeom prst="notchedRightArrow">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3</xdr:col>
      <xdr:colOff>228682</xdr:colOff>
      <xdr:row>2</xdr:row>
      <xdr:rowOff>38100</xdr:rowOff>
    </xdr:from>
    <xdr:to>
      <xdr:col>4</xdr:col>
      <xdr:colOff>455694</xdr:colOff>
      <xdr:row>2</xdr:row>
      <xdr:rowOff>527579</xdr:rowOff>
    </xdr:to>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0000-000019000000}"/>
            </a:ext>
          </a:extLst>
        </xdr:cNvPr>
        <xdr:cNvSpPr/>
      </xdr:nvSpPr>
      <xdr:spPr>
        <a:xfrm>
          <a:off x="12344482" y="600075"/>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xdr:from>
      <xdr:col>2</xdr:col>
      <xdr:colOff>649592</xdr:colOff>
      <xdr:row>3</xdr:row>
      <xdr:rowOff>94106</xdr:rowOff>
    </xdr:from>
    <xdr:to>
      <xdr:col>5</xdr:col>
      <xdr:colOff>85844</xdr:colOff>
      <xdr:row>39</xdr:row>
      <xdr:rowOff>148079</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2079592" y="1227581"/>
          <a:ext cx="1493652" cy="1454148"/>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mn-lt"/>
              <a:ea typeface="+mn-ea"/>
              <a:cs typeface="+mn-cs"/>
            </a:rPr>
            <a:t>Have questions about the report or the results? Click to ask! </a:t>
          </a:r>
        </a:p>
        <a:p>
          <a:endParaRPr lang="en-CA" sz="1100" b="0"/>
        </a:p>
      </xdr:txBody>
    </xdr:sp>
    <xdr:clientData/>
  </xdr:twoCellAnchor>
  <xdr:twoCellAnchor>
    <xdr:from>
      <xdr:col>0</xdr:col>
      <xdr:colOff>1974489</xdr:colOff>
      <xdr:row>1</xdr:row>
      <xdr:rowOff>197663</xdr:rowOff>
    </xdr:from>
    <xdr:to>
      <xdr:col>0</xdr:col>
      <xdr:colOff>3048006</xdr:colOff>
      <xdr:row>2</xdr:row>
      <xdr:rowOff>547971</xdr:rowOff>
    </xdr:to>
    <xdr:sp macro="" textlink="">
      <xdr:nvSpPr>
        <xdr:cNvPr id="52" name="Rectangle 51">
          <a:hlinkClick xmlns:r="http://schemas.openxmlformats.org/officeDocument/2006/relationships" r:id="rId8"/>
          <a:extLst>
            <a:ext uri="{FF2B5EF4-FFF2-40B4-BE49-F238E27FC236}">
              <a16:creationId xmlns:a16="http://schemas.microsoft.com/office/drawing/2014/main" id="{00000000-0008-0000-0000-000034000000}"/>
            </a:ext>
          </a:extLst>
        </xdr:cNvPr>
        <xdr:cNvSpPr/>
      </xdr:nvSpPr>
      <xdr:spPr>
        <a:xfrm>
          <a:off x="1974489" y="559613"/>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twoCellAnchor>
    <xdr:from>
      <xdr:col>0</xdr:col>
      <xdr:colOff>1767834</xdr:colOff>
      <xdr:row>3</xdr:row>
      <xdr:rowOff>108616</xdr:rowOff>
    </xdr:from>
    <xdr:to>
      <xdr:col>0</xdr:col>
      <xdr:colOff>3263258</xdr:colOff>
      <xdr:row>39</xdr:row>
      <xdr:rowOff>162590</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1767834" y="1242091"/>
          <a:ext cx="1495424" cy="1454149"/>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b="0"/>
            <a:t>Go</a:t>
          </a:r>
          <a:r>
            <a:rPr lang="en-CA" sz="1200" b="0" baseline="0"/>
            <a:t> to t</a:t>
          </a:r>
          <a:r>
            <a:rPr lang="en-CA" sz="1200" b="0"/>
            <a:t>his</a:t>
          </a:r>
          <a:r>
            <a:rPr lang="en-CA" sz="1200" b="0" baseline="0"/>
            <a:t> section to view the task completion, ease and satisfaction scores  for the top 50 tasks for the GC.</a:t>
          </a:r>
        </a:p>
        <a:p>
          <a:endParaRPr lang="en-CA" sz="1100" b="0"/>
        </a:p>
      </xdr:txBody>
    </xdr:sp>
    <xdr:clientData/>
  </xdr:twoCellAnchor>
  <xdr:twoCellAnchor>
    <xdr:from>
      <xdr:col>0</xdr:col>
      <xdr:colOff>1270481</xdr:colOff>
      <xdr:row>36</xdr:row>
      <xdr:rowOff>175698</xdr:rowOff>
    </xdr:from>
    <xdr:to>
      <xdr:col>0</xdr:col>
      <xdr:colOff>1856268</xdr:colOff>
      <xdr:row>39</xdr:row>
      <xdr:rowOff>123974</xdr:rowOff>
    </xdr:to>
    <xdr:sp macro="" textlink="">
      <xdr:nvSpPr>
        <xdr:cNvPr id="4" name="Notched Right Arrow 3" title="Decorative ">
          <a:extLst>
            <a:ext uri="{FF2B5EF4-FFF2-40B4-BE49-F238E27FC236}">
              <a16:creationId xmlns:a16="http://schemas.microsoft.com/office/drawing/2014/main" id="{00000000-0008-0000-0000-000004000000}"/>
            </a:ext>
          </a:extLst>
        </xdr:cNvPr>
        <xdr:cNvSpPr/>
      </xdr:nvSpPr>
      <xdr:spPr>
        <a:xfrm>
          <a:off x="1270481" y="2109273"/>
          <a:ext cx="585787" cy="548351"/>
        </a:xfrm>
        <a:prstGeom prst="notchedRightArrow">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1070225</xdr:colOff>
      <xdr:row>0</xdr:row>
      <xdr:rowOff>14269</xdr:rowOff>
    </xdr:from>
    <xdr:to>
      <xdr:col>3</xdr:col>
      <xdr:colOff>2048079</xdr:colOff>
      <xdr:row>0</xdr:row>
      <xdr:rowOff>558273</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3953125" y="14269"/>
          <a:ext cx="977854" cy="544004"/>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 for the GC</a:t>
          </a:r>
        </a:p>
      </xdr:txBody>
    </xdr:sp>
    <xdr:clientData/>
  </xdr:twoCellAnchor>
  <xdr:twoCellAnchor>
    <xdr:from>
      <xdr:col>9</xdr:col>
      <xdr:colOff>749338</xdr:colOff>
      <xdr:row>0</xdr:row>
      <xdr:rowOff>33319</xdr:rowOff>
    </xdr:from>
    <xdr:to>
      <xdr:col>9</xdr:col>
      <xdr:colOff>1680820</xdr:colOff>
      <xdr:row>0</xdr:row>
      <xdr:rowOff>577605</xdr:rowOff>
    </xdr:to>
    <xdr:sp macro="" textlink="">
      <xdr:nvSpPr>
        <xdr:cNvPr id="7" name="Rectangle 6">
          <a:extLst>
            <a:ext uri="{FF2B5EF4-FFF2-40B4-BE49-F238E27FC236}">
              <a16:creationId xmlns:a16="http://schemas.microsoft.com/office/drawing/2014/main" id="{00000000-0008-0000-0100-000007000000}"/>
            </a:ext>
          </a:extLst>
        </xdr:cNvPr>
        <xdr:cNvSpPr/>
      </xdr:nvSpPr>
      <xdr:spPr>
        <a:xfrm>
          <a:off x="11626888" y="33319"/>
          <a:ext cx="931482" cy="54428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the</a:t>
          </a:r>
          <a:r>
            <a:rPr lang="en-CA" sz="1200" b="1" baseline="0"/>
            <a:t> report</a:t>
          </a:r>
          <a:endParaRPr lang="en-CA" sz="1200" b="1"/>
        </a:p>
      </xdr:txBody>
    </xdr:sp>
    <xdr:clientData/>
  </xdr:twoCellAnchor>
  <xdr:twoCellAnchor>
    <xdr:from>
      <xdr:col>0</xdr:col>
      <xdr:colOff>5364097</xdr:colOff>
      <xdr:row>2</xdr:row>
      <xdr:rowOff>4764</xdr:rowOff>
    </xdr:from>
    <xdr:to>
      <xdr:col>0</xdr:col>
      <xdr:colOff>6558804</xdr:colOff>
      <xdr:row>2</xdr:row>
      <xdr:rowOff>560869</xdr:rowOff>
    </xdr:to>
    <xdr:sp macro="" textlink="">
      <xdr:nvSpPr>
        <xdr:cNvPr id="19" name="Rectangle 18">
          <a:hlinkClick xmlns:r="http://schemas.openxmlformats.org/officeDocument/2006/relationships" r:id="rId1"/>
          <a:extLst>
            <a:ext uri="{FF2B5EF4-FFF2-40B4-BE49-F238E27FC236}">
              <a16:creationId xmlns:a16="http://schemas.microsoft.com/office/drawing/2014/main" id="{00000000-0008-0000-0100-000013000000}"/>
            </a:ext>
          </a:extLst>
        </xdr:cNvPr>
        <xdr:cNvSpPr/>
      </xdr:nvSpPr>
      <xdr:spPr>
        <a:xfrm>
          <a:off x="5364097" y="566739"/>
          <a:ext cx="1194707" cy="55610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xdr:from>
      <xdr:col>0</xdr:col>
      <xdr:colOff>7250015</xdr:colOff>
      <xdr:row>2</xdr:row>
      <xdr:rowOff>4764</xdr:rowOff>
    </xdr:from>
    <xdr:to>
      <xdr:col>0</xdr:col>
      <xdr:colOff>8005924</xdr:colOff>
      <xdr:row>2</xdr:row>
      <xdr:rowOff>555146</xdr:rowOff>
    </xdr:to>
    <xdr:sp macro="" textlink="">
      <xdr:nvSpPr>
        <xdr:cNvPr id="20" name="Rectangle 19">
          <a:hlinkClick xmlns:r="http://schemas.openxmlformats.org/officeDocument/2006/relationships" r:id="rId2"/>
          <a:extLst>
            <a:ext uri="{FF2B5EF4-FFF2-40B4-BE49-F238E27FC236}">
              <a16:creationId xmlns:a16="http://schemas.microsoft.com/office/drawing/2014/main" id="{00000000-0008-0000-0100-000014000000}"/>
            </a:ext>
          </a:extLst>
        </xdr:cNvPr>
        <xdr:cNvSpPr/>
      </xdr:nvSpPr>
      <xdr:spPr>
        <a:xfrm>
          <a:off x="7250015" y="566739"/>
          <a:ext cx="755909" cy="550382"/>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xdr:from>
      <xdr:col>0</xdr:col>
      <xdr:colOff>3514459</xdr:colOff>
      <xdr:row>2</xdr:row>
      <xdr:rowOff>4764</xdr:rowOff>
    </xdr:from>
    <xdr:to>
      <xdr:col>0</xdr:col>
      <xdr:colOff>4740641</xdr:colOff>
      <xdr:row>2</xdr:row>
      <xdr:rowOff>555097</xdr:rowOff>
    </xdr:to>
    <xdr:sp macro="" textlink="">
      <xdr:nvSpPr>
        <xdr:cNvPr id="21" name="Rectangle 20">
          <a:hlinkClick xmlns:r="http://schemas.openxmlformats.org/officeDocument/2006/relationships" r:id="rId3"/>
          <a:extLst>
            <a:ext uri="{FF2B5EF4-FFF2-40B4-BE49-F238E27FC236}">
              <a16:creationId xmlns:a16="http://schemas.microsoft.com/office/drawing/2014/main" id="{00000000-0008-0000-0100-000015000000}"/>
            </a:ext>
          </a:extLst>
        </xdr:cNvPr>
        <xdr:cNvSpPr/>
      </xdr:nvSpPr>
      <xdr:spPr>
        <a:xfrm>
          <a:off x="3514459" y="566739"/>
          <a:ext cx="1226182"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xdr:from>
      <xdr:col>0</xdr:col>
      <xdr:colOff>8677302</xdr:colOff>
      <xdr:row>2</xdr:row>
      <xdr:rowOff>4763</xdr:rowOff>
    </xdr:from>
    <xdr:to>
      <xdr:col>0</xdr:col>
      <xdr:colOff>9860053</xdr:colOff>
      <xdr:row>2</xdr:row>
      <xdr:rowOff>560654</xdr:rowOff>
    </xdr:to>
    <xdr:sp macro="" textlink="">
      <xdr:nvSpPr>
        <xdr:cNvPr id="23" name="Rectangle 22">
          <a:hlinkClick xmlns:r="http://schemas.openxmlformats.org/officeDocument/2006/relationships" r:id="rId4"/>
          <a:extLst>
            <a:ext uri="{FF2B5EF4-FFF2-40B4-BE49-F238E27FC236}">
              <a16:creationId xmlns:a16="http://schemas.microsoft.com/office/drawing/2014/main" id="{00000000-0008-0000-0100-000017000000}"/>
            </a:ext>
          </a:extLst>
        </xdr:cNvPr>
        <xdr:cNvSpPr/>
      </xdr:nvSpPr>
      <xdr:spPr>
        <a:xfrm>
          <a:off x="8677302" y="566738"/>
          <a:ext cx="1182751" cy="555891"/>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xdr:from>
      <xdr:col>0</xdr:col>
      <xdr:colOff>587904</xdr:colOff>
      <xdr:row>2</xdr:row>
      <xdr:rowOff>57593</xdr:rowOff>
    </xdr:from>
    <xdr:to>
      <xdr:col>0</xdr:col>
      <xdr:colOff>1615517</xdr:colOff>
      <xdr:row>3</xdr:row>
      <xdr:rowOff>52919</xdr:rowOff>
    </xdr:to>
    <xdr:sp macro="" textlink="">
      <xdr:nvSpPr>
        <xdr:cNvPr id="24" name="Round Same Side Corner Rectangle 23">
          <a:extLst>
            <a:ext uri="{FF2B5EF4-FFF2-40B4-BE49-F238E27FC236}">
              <a16:creationId xmlns:a16="http://schemas.microsoft.com/office/drawing/2014/main" id="{00000000-0008-0000-0100-000018000000}"/>
            </a:ext>
          </a:extLst>
        </xdr:cNvPr>
        <xdr:cNvSpPr/>
      </xdr:nvSpPr>
      <xdr:spPr>
        <a:xfrm>
          <a:off x="587904" y="619833"/>
          <a:ext cx="1027613" cy="564180"/>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 report</a:t>
          </a:r>
        </a:p>
      </xdr:txBody>
    </xdr:sp>
    <xdr:clientData/>
  </xdr:twoCellAnchor>
  <xdr:twoCellAnchor>
    <xdr:from>
      <xdr:col>0</xdr:col>
      <xdr:colOff>3625850</xdr:colOff>
      <xdr:row>83</xdr:row>
      <xdr:rowOff>127000</xdr:rowOff>
    </xdr:from>
    <xdr:to>
      <xdr:col>0</xdr:col>
      <xdr:colOff>5702300</xdr:colOff>
      <xdr:row>83</xdr:row>
      <xdr:rowOff>457200</xdr:rowOff>
    </xdr:to>
    <xdr:pic>
      <xdr:nvPicPr>
        <xdr:cNvPr id="11" name="Picture 10" descr="Margin of error = z * SQRT (p(1-p)/n)" title="Margin of error formula">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25850" y="5861050"/>
          <a:ext cx="2076450" cy="6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10522476</xdr:colOff>
      <xdr:row>2</xdr:row>
      <xdr:rowOff>37837</xdr:rowOff>
    </xdr:from>
    <xdr:to>
      <xdr:col>0</xdr:col>
      <xdr:colOff>11435288</xdr:colOff>
      <xdr:row>2</xdr:row>
      <xdr:rowOff>527316</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100-00000D000000}"/>
            </a:ext>
          </a:extLst>
        </xdr:cNvPr>
        <xdr:cNvSpPr/>
      </xdr:nvSpPr>
      <xdr:spPr>
        <a:xfrm>
          <a:off x="10522476" y="599812"/>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0</xdr:col>
      <xdr:colOff>12030075</xdr:colOff>
      <xdr:row>2</xdr:row>
      <xdr:rowOff>52388</xdr:rowOff>
    </xdr:from>
    <xdr:to>
      <xdr:col>2</xdr:col>
      <xdr:colOff>84137</xdr:colOff>
      <xdr:row>2</xdr:row>
      <xdr:rowOff>541867</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00000000-0008-0000-0100-00000C000000}"/>
            </a:ext>
          </a:extLst>
        </xdr:cNvPr>
        <xdr:cNvSpPr/>
      </xdr:nvSpPr>
      <xdr:spPr>
        <a:xfrm>
          <a:off x="12030075" y="614363"/>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xdr:from>
      <xdr:col>0</xdr:col>
      <xdr:colOff>2076450</xdr:colOff>
      <xdr:row>2</xdr:row>
      <xdr:rowOff>14288</xdr:rowOff>
    </xdr:from>
    <xdr:to>
      <xdr:col>0</xdr:col>
      <xdr:colOff>3149967</xdr:colOff>
      <xdr:row>2</xdr:row>
      <xdr:rowOff>564621</xdr:rowOff>
    </xdr:to>
    <xdr:sp macro="" textlink="">
      <xdr:nvSpPr>
        <xdr:cNvPr id="14" name="Rectangle 13">
          <a:hlinkClick xmlns:r="http://schemas.openxmlformats.org/officeDocument/2006/relationships" r:id="rId8"/>
          <a:extLst>
            <a:ext uri="{FF2B5EF4-FFF2-40B4-BE49-F238E27FC236}">
              <a16:creationId xmlns:a16="http://schemas.microsoft.com/office/drawing/2014/main" id="{00000000-0008-0000-0100-00000E000000}"/>
            </a:ext>
          </a:extLst>
        </xdr:cNvPr>
        <xdr:cNvSpPr/>
      </xdr:nvSpPr>
      <xdr:spPr>
        <a:xfrm>
          <a:off x="2076450" y="576263"/>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88317</xdr:colOff>
      <xdr:row>7</xdr:row>
      <xdr:rowOff>316356</xdr:rowOff>
    </xdr:from>
    <xdr:to>
      <xdr:col>0</xdr:col>
      <xdr:colOff>2720414</xdr:colOff>
      <xdr:row>18</xdr:row>
      <xdr:rowOff>21429</xdr:rowOff>
    </xdr:to>
    <xdr:sp macro="" textlink="">
      <xdr:nvSpPr>
        <xdr:cNvPr id="2" name="Rectangle 1" title="Decorative">
          <a:extLst>
            <a:ext uri="{FF2B5EF4-FFF2-40B4-BE49-F238E27FC236}">
              <a16:creationId xmlns:a16="http://schemas.microsoft.com/office/drawing/2014/main" id="{00000000-0008-0000-0200-000002000000}"/>
            </a:ext>
          </a:extLst>
        </xdr:cNvPr>
        <xdr:cNvSpPr/>
      </xdr:nvSpPr>
      <xdr:spPr>
        <a:xfrm>
          <a:off x="88317" y="1891156"/>
          <a:ext cx="2632097" cy="313169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0</xdr:col>
      <xdr:colOff>1439621</xdr:colOff>
      <xdr:row>8</xdr:row>
      <xdr:rowOff>219229</xdr:rowOff>
    </xdr:from>
    <xdr:to>
      <xdr:col>0</xdr:col>
      <xdr:colOff>2638452</xdr:colOff>
      <xdr:row>17</xdr:row>
      <xdr:rowOff>341710</xdr:rowOff>
    </xdr:to>
    <mc:AlternateContent xmlns:mc="http://schemas.openxmlformats.org/markup-compatibility/2006" xmlns:sle15="http://schemas.microsoft.com/office/drawing/2012/slicer">
      <mc:Choice Requires="sle15">
        <xdr:graphicFrame macro="">
          <xdr:nvGraphicFramePr>
            <xdr:cNvPr id="3" name="Theme 3" title="Slicer to filter by department">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Theme 3"/>
            </a:graphicData>
          </a:graphic>
        </xdr:graphicFrame>
      </mc:Choice>
      <mc:Fallback xmlns="">
        <xdr:sp macro="" textlink="">
          <xdr:nvSpPr>
            <xdr:cNvPr id="0" name=""/>
            <xdr:cNvSpPr>
              <a:spLocks noTextEdit="1"/>
            </xdr:cNvSpPr>
          </xdr:nvSpPr>
          <xdr:spPr>
            <a:xfrm>
              <a:off x="1439621" y="2117880"/>
              <a:ext cx="1198831" cy="3057370"/>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186384</xdr:colOff>
      <xdr:row>8</xdr:row>
      <xdr:rowOff>213534</xdr:rowOff>
    </xdr:from>
    <xdr:to>
      <xdr:col>0</xdr:col>
      <xdr:colOff>1162801</xdr:colOff>
      <xdr:row>17</xdr:row>
      <xdr:rowOff>341710</xdr:rowOff>
    </xdr:to>
    <mc:AlternateContent xmlns:mc="http://schemas.openxmlformats.org/markup-compatibility/2006" xmlns:sle15="http://schemas.microsoft.com/office/drawing/2012/slicer">
      <mc:Choice Requires="sle15">
        <xdr:graphicFrame macro="">
          <xdr:nvGraphicFramePr>
            <xdr:cNvPr id="4" name="Department 3" title="Silcer to filter by department">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186384" y="2112185"/>
              <a:ext cx="976417" cy="3063065"/>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78444</xdr:colOff>
      <xdr:row>7</xdr:row>
      <xdr:rowOff>301530</xdr:rowOff>
    </xdr:from>
    <xdr:to>
      <xdr:col>0</xdr:col>
      <xdr:colOff>1408569</xdr:colOff>
      <xdr:row>8</xdr:row>
      <xdr:rowOff>155808</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78444" y="1877918"/>
          <a:ext cx="1330125" cy="18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latin typeface="+mj-lt"/>
            </a:rPr>
            <a:t>Filter by department:</a:t>
          </a:r>
        </a:p>
      </xdr:txBody>
    </xdr:sp>
    <xdr:clientData/>
  </xdr:twoCellAnchor>
  <xdr:twoCellAnchor editAs="absolute">
    <xdr:from>
      <xdr:col>0</xdr:col>
      <xdr:colOff>1395797</xdr:colOff>
      <xdr:row>7</xdr:row>
      <xdr:rowOff>301642</xdr:rowOff>
    </xdr:from>
    <xdr:to>
      <xdr:col>0</xdr:col>
      <xdr:colOff>2453076</xdr:colOff>
      <xdr:row>8</xdr:row>
      <xdr:rowOff>184998</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395797" y="1878030"/>
          <a:ext cx="1059786" cy="216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latin typeface="+mj-lt"/>
            </a:rPr>
            <a:t>Filter by theme:</a:t>
          </a:r>
        </a:p>
      </xdr:txBody>
    </xdr:sp>
    <xdr:clientData/>
  </xdr:twoCellAnchor>
  <xdr:twoCellAnchor editAs="absolute">
    <xdr:from>
      <xdr:col>3</xdr:col>
      <xdr:colOff>981344</xdr:colOff>
      <xdr:row>2</xdr:row>
      <xdr:rowOff>0</xdr:rowOff>
    </xdr:from>
    <xdr:to>
      <xdr:col>3</xdr:col>
      <xdr:colOff>2195278</xdr:colOff>
      <xdr:row>2</xdr:row>
      <xdr:rowOff>556248</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0200-000007000000}"/>
            </a:ext>
          </a:extLst>
        </xdr:cNvPr>
        <xdr:cNvSpPr/>
      </xdr:nvSpPr>
      <xdr:spPr>
        <a:xfrm>
          <a:off x="4629419" y="611331"/>
          <a:ext cx="1213934" cy="55610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4</xdr:col>
      <xdr:colOff>506977</xdr:colOff>
      <xdr:row>2</xdr:row>
      <xdr:rowOff>33612</xdr:rowOff>
    </xdr:from>
    <xdr:to>
      <xdr:col>5</xdr:col>
      <xdr:colOff>9304</xdr:colOff>
      <xdr:row>2</xdr:row>
      <xdr:rowOff>582780</xdr:rowOff>
    </xdr:to>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a:off x="6783619" y="641458"/>
          <a:ext cx="1119822" cy="549168"/>
        </a:xfrm>
        <a:prstGeom prst="round2Same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0</xdr:col>
      <xdr:colOff>2768973</xdr:colOff>
      <xdr:row>2</xdr:row>
      <xdr:rowOff>9668</xdr:rowOff>
    </xdr:from>
    <xdr:to>
      <xdr:col>3</xdr:col>
      <xdr:colOff>342701</xdr:colOff>
      <xdr:row>2</xdr:row>
      <xdr:rowOff>560001</xdr:rowOff>
    </xdr:to>
    <xdr:sp macro="" textlink="">
      <xdr:nvSpPr>
        <xdr:cNvPr id="9" name="Rectangle 8">
          <a:hlinkClick xmlns:r="http://schemas.openxmlformats.org/officeDocument/2006/relationships" r:id="rId2"/>
          <a:extLst>
            <a:ext uri="{FF2B5EF4-FFF2-40B4-BE49-F238E27FC236}">
              <a16:creationId xmlns:a16="http://schemas.microsoft.com/office/drawing/2014/main" id="{00000000-0008-0000-0200-000009000000}"/>
            </a:ext>
          </a:extLst>
        </xdr:cNvPr>
        <xdr:cNvSpPr/>
      </xdr:nvSpPr>
      <xdr:spPr>
        <a:xfrm>
          <a:off x="2768973" y="617514"/>
          <a:ext cx="1223474"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5</xdr:col>
      <xdr:colOff>551792</xdr:colOff>
      <xdr:row>2</xdr:row>
      <xdr:rowOff>23706</xdr:rowOff>
    </xdr:from>
    <xdr:to>
      <xdr:col>6</xdr:col>
      <xdr:colOff>437099</xdr:colOff>
      <xdr:row>2</xdr:row>
      <xdr:rowOff>567992</xdr:rowOff>
    </xdr:to>
    <xdr:sp macro="" textlink="">
      <xdr:nvSpPr>
        <xdr:cNvPr id="10" name="Rectangle 9">
          <a:hlinkClick xmlns:r="http://schemas.openxmlformats.org/officeDocument/2006/relationships" r:id="rId3"/>
          <a:extLst>
            <a:ext uri="{FF2B5EF4-FFF2-40B4-BE49-F238E27FC236}">
              <a16:creationId xmlns:a16="http://schemas.microsoft.com/office/drawing/2014/main" id="{00000000-0008-0000-0200-00000A000000}"/>
            </a:ext>
          </a:extLst>
        </xdr:cNvPr>
        <xdr:cNvSpPr/>
      </xdr:nvSpPr>
      <xdr:spPr>
        <a:xfrm>
          <a:off x="8444341" y="631552"/>
          <a:ext cx="1162409" cy="544286"/>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0</xdr:col>
      <xdr:colOff>387927</xdr:colOff>
      <xdr:row>2</xdr:row>
      <xdr:rowOff>40005</xdr:rowOff>
    </xdr:from>
    <xdr:to>
      <xdr:col>0</xdr:col>
      <xdr:colOff>1325822</xdr:colOff>
      <xdr:row>2</xdr:row>
      <xdr:rowOff>563124</xdr:rowOff>
    </xdr:to>
    <xdr:sp macro="" textlink="">
      <xdr:nvSpPr>
        <xdr:cNvPr id="11" name="Rectangle 10">
          <a:hlinkClick xmlns:r="http://schemas.openxmlformats.org/officeDocument/2006/relationships" r:id="rId4"/>
          <a:extLst>
            <a:ext uri="{FF2B5EF4-FFF2-40B4-BE49-F238E27FC236}">
              <a16:creationId xmlns:a16="http://schemas.microsoft.com/office/drawing/2014/main" id="{00000000-0008-0000-0200-00000B000000}"/>
            </a:ext>
          </a:extLst>
        </xdr:cNvPr>
        <xdr:cNvSpPr/>
      </xdr:nvSpPr>
      <xdr:spPr>
        <a:xfrm>
          <a:off x="387927" y="644843"/>
          <a:ext cx="937895" cy="5231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6</xdr:col>
      <xdr:colOff>1151471</xdr:colOff>
      <xdr:row>2</xdr:row>
      <xdr:rowOff>52998</xdr:rowOff>
    </xdr:from>
    <xdr:to>
      <xdr:col>9</xdr:col>
      <xdr:colOff>733425</xdr:colOff>
      <xdr:row>2</xdr:row>
      <xdr:rowOff>542477</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200-00000C000000}"/>
            </a:ext>
          </a:extLst>
        </xdr:cNvPr>
        <xdr:cNvSpPr/>
      </xdr:nvSpPr>
      <xdr:spPr>
        <a:xfrm>
          <a:off x="10321122" y="660844"/>
          <a:ext cx="826887"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9</xdr:col>
      <xdr:colOff>1165780</xdr:colOff>
      <xdr:row>2</xdr:row>
      <xdr:rowOff>32604</xdr:rowOff>
    </xdr:from>
    <xdr:to>
      <xdr:col>12</xdr:col>
      <xdr:colOff>613945</xdr:colOff>
      <xdr:row>2</xdr:row>
      <xdr:rowOff>522083</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200-00000D000000}"/>
            </a:ext>
          </a:extLst>
        </xdr:cNvPr>
        <xdr:cNvSpPr/>
      </xdr:nvSpPr>
      <xdr:spPr>
        <a:xfrm>
          <a:off x="11574098" y="640450"/>
          <a:ext cx="965063"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0</xdr:col>
      <xdr:colOff>1478881</xdr:colOff>
      <xdr:row>2</xdr:row>
      <xdr:rowOff>56397</xdr:rowOff>
    </xdr:from>
    <xdr:to>
      <xdr:col>0</xdr:col>
      <xdr:colOff>2552398</xdr:colOff>
      <xdr:row>3</xdr:row>
      <xdr:rowOff>0</xdr:rowOff>
    </xdr:to>
    <xdr:sp macro="" textlink="">
      <xdr:nvSpPr>
        <xdr:cNvPr id="14" name="Round Same Side Corner Rectangle 13">
          <a:extLst>
            <a:ext uri="{FF2B5EF4-FFF2-40B4-BE49-F238E27FC236}">
              <a16:creationId xmlns:a16="http://schemas.microsoft.com/office/drawing/2014/main" id="{00000000-0008-0000-0200-00000E000000}"/>
            </a:ext>
          </a:extLst>
        </xdr:cNvPr>
        <xdr:cNvSpPr/>
      </xdr:nvSpPr>
      <xdr:spPr>
        <a:xfrm>
          <a:off x="1478881" y="664243"/>
          <a:ext cx="1073517" cy="557714"/>
        </a:xfrm>
        <a:prstGeom prst="round2Same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twoCellAnchor editAs="absolute">
    <xdr:from>
      <xdr:col>0</xdr:col>
      <xdr:colOff>107951</xdr:colOff>
      <xdr:row>18</xdr:row>
      <xdr:rowOff>103981</xdr:rowOff>
    </xdr:from>
    <xdr:to>
      <xdr:col>0</xdr:col>
      <xdr:colOff>2711451</xdr:colOff>
      <xdr:row>22</xdr:row>
      <xdr:rowOff>20240</xdr:rowOff>
    </xdr:to>
    <xdr:sp macro="" textlink="">
      <xdr:nvSpPr>
        <xdr:cNvPr id="15" name="Rounded Rectangle 14">
          <a:hlinkClick xmlns:r="http://schemas.openxmlformats.org/officeDocument/2006/relationships" r:id="rId7"/>
          <a:extLst>
            <a:ext uri="{FF2B5EF4-FFF2-40B4-BE49-F238E27FC236}">
              <a16:creationId xmlns:a16="http://schemas.microsoft.com/office/drawing/2014/main" id="{00000000-0008-0000-0200-00000F000000}"/>
            </a:ext>
          </a:extLst>
        </xdr:cNvPr>
        <xdr:cNvSpPr/>
      </xdr:nvSpPr>
      <xdr:spPr>
        <a:xfrm>
          <a:off x="107951" y="5121276"/>
          <a:ext cx="2603500" cy="577849"/>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CA" sz="1200" b="0" i="0" u="sng" baseline="0">
              <a:solidFill>
                <a:schemeClr val="accent1">
                  <a:lumMod val="50000"/>
                </a:schemeClr>
              </a:solidFill>
            </a:rPr>
            <a:t>Find out which tasks to focus on to improve the GC's score</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1603087</xdr:colOff>
      <xdr:row>2</xdr:row>
      <xdr:rowOff>143</xdr:rowOff>
    </xdr:from>
    <xdr:to>
      <xdr:col>3</xdr:col>
      <xdr:colOff>683421</xdr:colOff>
      <xdr:row>2</xdr:row>
      <xdr:rowOff>556248</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0300-000007000000}"/>
            </a:ext>
          </a:extLst>
        </xdr:cNvPr>
        <xdr:cNvSpPr/>
      </xdr:nvSpPr>
      <xdr:spPr>
        <a:xfrm>
          <a:off x="4638944" y="604981"/>
          <a:ext cx="1213934" cy="55610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4</xdr:col>
      <xdr:colOff>40218</xdr:colOff>
      <xdr:row>2</xdr:row>
      <xdr:rowOff>33612</xdr:rowOff>
    </xdr:from>
    <xdr:to>
      <xdr:col>4</xdr:col>
      <xdr:colOff>1156737</xdr:colOff>
      <xdr:row>2</xdr:row>
      <xdr:rowOff>582780</xdr:rowOff>
    </xdr:to>
    <xdr:sp macro="" textlink="">
      <xdr:nvSpPr>
        <xdr:cNvPr id="8" name="Round Same Side Corner Rectangle 7">
          <a:extLst>
            <a:ext uri="{FF2B5EF4-FFF2-40B4-BE49-F238E27FC236}">
              <a16:creationId xmlns:a16="http://schemas.microsoft.com/office/drawing/2014/main" id="{00000000-0008-0000-0300-000008000000}"/>
            </a:ext>
          </a:extLst>
        </xdr:cNvPr>
        <xdr:cNvSpPr/>
      </xdr:nvSpPr>
      <xdr:spPr>
        <a:xfrm>
          <a:off x="6793477" y="638450"/>
          <a:ext cx="1112052" cy="549168"/>
        </a:xfrm>
        <a:prstGeom prst="round2Same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1</xdr:col>
      <xdr:colOff>2684173</xdr:colOff>
      <xdr:row>2</xdr:row>
      <xdr:rowOff>9668</xdr:rowOff>
    </xdr:from>
    <xdr:to>
      <xdr:col>2</xdr:col>
      <xdr:colOff>970593</xdr:colOff>
      <xdr:row>2</xdr:row>
      <xdr:rowOff>560001</xdr:rowOff>
    </xdr:to>
    <xdr:sp macro="" textlink="">
      <xdr:nvSpPr>
        <xdr:cNvPr id="9" name="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2768973" y="614506"/>
          <a:ext cx="1231328"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4</xdr:col>
      <xdr:colOff>1703097</xdr:colOff>
      <xdr:row>2</xdr:row>
      <xdr:rowOff>23706</xdr:rowOff>
    </xdr:from>
    <xdr:to>
      <xdr:col>5</xdr:col>
      <xdr:colOff>855296</xdr:colOff>
      <xdr:row>2</xdr:row>
      <xdr:rowOff>567992</xdr:rowOff>
    </xdr:to>
    <xdr:sp macro="" textlink="">
      <xdr:nvSpPr>
        <xdr:cNvPr id="10" name="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8448017" y="628544"/>
          <a:ext cx="1161657" cy="544286"/>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1</xdr:col>
      <xdr:colOff>307982</xdr:colOff>
      <xdr:row>2</xdr:row>
      <xdr:rowOff>40005</xdr:rowOff>
    </xdr:from>
    <xdr:to>
      <xdr:col>1</xdr:col>
      <xdr:colOff>1245877</xdr:colOff>
      <xdr:row>2</xdr:row>
      <xdr:rowOff>563124</xdr:rowOff>
    </xdr:to>
    <xdr:sp macro="" textlink="">
      <xdr:nvSpPr>
        <xdr:cNvPr id="11" name="Rectangle 10">
          <a:hlinkClick xmlns:r="http://schemas.openxmlformats.org/officeDocument/2006/relationships" r:id="rId4"/>
          <a:extLst>
            <a:ext uri="{FF2B5EF4-FFF2-40B4-BE49-F238E27FC236}">
              <a16:creationId xmlns:a16="http://schemas.microsoft.com/office/drawing/2014/main" id="{00000000-0008-0000-0300-00000B000000}"/>
            </a:ext>
          </a:extLst>
        </xdr:cNvPr>
        <xdr:cNvSpPr/>
      </xdr:nvSpPr>
      <xdr:spPr>
        <a:xfrm>
          <a:off x="387927" y="644843"/>
          <a:ext cx="937895" cy="5231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6</xdr:col>
      <xdr:colOff>296166</xdr:colOff>
      <xdr:row>2</xdr:row>
      <xdr:rowOff>52998</xdr:rowOff>
    </xdr:from>
    <xdr:to>
      <xdr:col>6</xdr:col>
      <xdr:colOff>1119408</xdr:colOff>
      <xdr:row>2</xdr:row>
      <xdr:rowOff>542477</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300-00000C000000}"/>
            </a:ext>
          </a:extLst>
        </xdr:cNvPr>
        <xdr:cNvSpPr/>
      </xdr:nvSpPr>
      <xdr:spPr>
        <a:xfrm>
          <a:off x="10324046" y="657836"/>
          <a:ext cx="820204"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9</xdr:col>
      <xdr:colOff>311918</xdr:colOff>
      <xdr:row>2</xdr:row>
      <xdr:rowOff>32604</xdr:rowOff>
    </xdr:from>
    <xdr:to>
      <xdr:col>9</xdr:col>
      <xdr:colOff>1268302</xdr:colOff>
      <xdr:row>2</xdr:row>
      <xdr:rowOff>522083</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300-00000D000000}"/>
            </a:ext>
          </a:extLst>
        </xdr:cNvPr>
        <xdr:cNvSpPr/>
      </xdr:nvSpPr>
      <xdr:spPr>
        <a:xfrm>
          <a:off x="11576605" y="637442"/>
          <a:ext cx="953115"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1</xdr:col>
      <xdr:colOff>1398936</xdr:colOff>
      <xdr:row>2</xdr:row>
      <xdr:rowOff>56397</xdr:rowOff>
    </xdr:from>
    <xdr:to>
      <xdr:col>1</xdr:col>
      <xdr:colOff>2472453</xdr:colOff>
      <xdr:row>3</xdr:row>
      <xdr:rowOff>0</xdr:rowOff>
    </xdr:to>
    <xdr:sp macro="" textlink="">
      <xdr:nvSpPr>
        <xdr:cNvPr id="14" name="Round Same Side Corner Rectangle 13">
          <a:extLst>
            <a:ext uri="{FF2B5EF4-FFF2-40B4-BE49-F238E27FC236}">
              <a16:creationId xmlns:a16="http://schemas.microsoft.com/office/drawing/2014/main" id="{00000000-0008-0000-0300-00000E000000}"/>
            </a:ext>
          </a:extLst>
        </xdr:cNvPr>
        <xdr:cNvSpPr/>
      </xdr:nvSpPr>
      <xdr:spPr>
        <a:xfrm>
          <a:off x="1478881" y="661235"/>
          <a:ext cx="1073517" cy="534153"/>
        </a:xfrm>
        <a:prstGeom prst="round2Same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519105</xdr:colOff>
      <xdr:row>2</xdr:row>
      <xdr:rowOff>5895</xdr:rowOff>
    </xdr:from>
    <xdr:to>
      <xdr:col>7</xdr:col>
      <xdr:colOff>559263</xdr:colOff>
      <xdr:row>2</xdr:row>
      <xdr:rowOff>545449</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00000000-0008-0000-0400-00000C000000}"/>
            </a:ext>
          </a:extLst>
        </xdr:cNvPr>
        <xdr:cNvSpPr/>
      </xdr:nvSpPr>
      <xdr:spPr>
        <a:xfrm>
          <a:off x="4538655" y="567870"/>
          <a:ext cx="1192683" cy="539554"/>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10</xdr:col>
      <xdr:colOff>259541</xdr:colOff>
      <xdr:row>2</xdr:row>
      <xdr:rowOff>18142</xdr:rowOff>
    </xdr:from>
    <xdr:to>
      <xdr:col>10</xdr:col>
      <xdr:colOff>1269463</xdr:colOff>
      <xdr:row>2</xdr:row>
      <xdr:rowOff>539738</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00000000-0008-0000-0400-00000D000000}"/>
            </a:ext>
          </a:extLst>
        </xdr:cNvPr>
        <xdr:cNvSpPr/>
      </xdr:nvSpPr>
      <xdr:spPr>
        <a:xfrm>
          <a:off x="6498416" y="580117"/>
          <a:ext cx="1012039" cy="521596"/>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1</xdr:col>
      <xdr:colOff>208610</xdr:colOff>
      <xdr:row>2</xdr:row>
      <xdr:rowOff>76018</xdr:rowOff>
    </xdr:from>
    <xdr:to>
      <xdr:col>4</xdr:col>
      <xdr:colOff>23818</xdr:colOff>
      <xdr:row>3</xdr:row>
      <xdr:rowOff>67659</xdr:rowOff>
    </xdr:to>
    <xdr:sp macro="" textlink="">
      <xdr:nvSpPr>
        <xdr:cNvPr id="14" name="Round Same Side Corner Rectangle 13">
          <a:extLst>
            <a:ext uri="{FF2B5EF4-FFF2-40B4-BE49-F238E27FC236}">
              <a16:creationId xmlns:a16="http://schemas.microsoft.com/office/drawing/2014/main" id="{00000000-0008-0000-0400-00000E000000}"/>
            </a:ext>
          </a:extLst>
        </xdr:cNvPr>
        <xdr:cNvSpPr/>
      </xdr:nvSpPr>
      <xdr:spPr>
        <a:xfrm>
          <a:off x="2818460" y="637993"/>
          <a:ext cx="1224908" cy="558379"/>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12</xdr:col>
      <xdr:colOff>490417</xdr:colOff>
      <xdr:row>2</xdr:row>
      <xdr:rowOff>21342</xdr:rowOff>
    </xdr:from>
    <xdr:to>
      <xdr:col>13</xdr:col>
      <xdr:colOff>561314</xdr:colOff>
      <xdr:row>2</xdr:row>
      <xdr:rowOff>550510</xdr:rowOff>
    </xdr:to>
    <xdr:sp macro="" textlink="">
      <xdr:nvSpPr>
        <xdr:cNvPr id="23" name="Rectangle 22">
          <a:hlinkClick xmlns:r="http://schemas.openxmlformats.org/officeDocument/2006/relationships" r:id="rId3"/>
          <a:extLst>
            <a:ext uri="{FF2B5EF4-FFF2-40B4-BE49-F238E27FC236}">
              <a16:creationId xmlns:a16="http://schemas.microsoft.com/office/drawing/2014/main" id="{00000000-0008-0000-0400-000017000000}"/>
            </a:ext>
          </a:extLst>
        </xdr:cNvPr>
        <xdr:cNvSpPr/>
      </xdr:nvSpPr>
      <xdr:spPr>
        <a:xfrm>
          <a:off x="8133171" y="583317"/>
          <a:ext cx="1468955" cy="529168"/>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0</xdr:col>
      <xdr:colOff>321149</xdr:colOff>
      <xdr:row>2</xdr:row>
      <xdr:rowOff>18586</xdr:rowOff>
    </xdr:from>
    <xdr:to>
      <xdr:col>0</xdr:col>
      <xdr:colOff>1256158</xdr:colOff>
      <xdr:row>2</xdr:row>
      <xdr:rowOff>541704</xdr:rowOff>
    </xdr:to>
    <xdr:sp macro="" textlink="">
      <xdr:nvSpPr>
        <xdr:cNvPr id="24" name="Rectangle 23">
          <a:hlinkClick xmlns:r="http://schemas.openxmlformats.org/officeDocument/2006/relationships" r:id="rId4"/>
          <a:extLst>
            <a:ext uri="{FF2B5EF4-FFF2-40B4-BE49-F238E27FC236}">
              <a16:creationId xmlns:a16="http://schemas.microsoft.com/office/drawing/2014/main" id="{00000000-0008-0000-0400-000018000000}"/>
            </a:ext>
          </a:extLst>
        </xdr:cNvPr>
        <xdr:cNvSpPr/>
      </xdr:nvSpPr>
      <xdr:spPr>
        <a:xfrm>
          <a:off x="321149" y="544103"/>
          <a:ext cx="935009" cy="523118"/>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13</xdr:col>
      <xdr:colOff>1066297</xdr:colOff>
      <xdr:row>2</xdr:row>
      <xdr:rowOff>28942</xdr:rowOff>
    </xdr:from>
    <xdr:to>
      <xdr:col>13</xdr:col>
      <xdr:colOff>1991198</xdr:colOff>
      <xdr:row>2</xdr:row>
      <xdr:rowOff>518421</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00000000-0008-0000-0400-000009000000}"/>
            </a:ext>
          </a:extLst>
        </xdr:cNvPr>
        <xdr:cNvSpPr/>
      </xdr:nvSpPr>
      <xdr:spPr>
        <a:xfrm>
          <a:off x="10107109" y="590917"/>
          <a:ext cx="924901"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0</xdr:col>
      <xdr:colOff>60644</xdr:colOff>
      <xdr:row>11</xdr:row>
      <xdr:rowOff>135743</xdr:rowOff>
    </xdr:from>
    <xdr:to>
      <xdr:col>4</xdr:col>
      <xdr:colOff>205021</xdr:colOff>
      <xdr:row>12</xdr:row>
      <xdr:rowOff>271079</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0A000000}"/>
            </a:ext>
          </a:extLst>
        </xdr:cNvPr>
        <xdr:cNvSpPr/>
      </xdr:nvSpPr>
      <xdr:spPr>
        <a:xfrm>
          <a:off x="60644" y="2778930"/>
          <a:ext cx="4163927" cy="406800"/>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CA" sz="1200" b="0" i="0" u="sng" baseline="0">
              <a:solidFill>
                <a:schemeClr val="accent1">
                  <a:lumMod val="50000"/>
                </a:schemeClr>
              </a:solidFill>
            </a:rPr>
            <a:t>Find out which tasks to focus on to improve your theme's score</a:t>
          </a:r>
        </a:p>
      </xdr:txBody>
    </xdr:sp>
    <xdr:clientData/>
  </xdr:twoCellAnchor>
  <xdr:twoCellAnchor editAs="absolute">
    <xdr:from>
      <xdr:col>13</xdr:col>
      <xdr:colOff>2479676</xdr:colOff>
      <xdr:row>2</xdr:row>
      <xdr:rowOff>33338</xdr:rowOff>
    </xdr:from>
    <xdr:to>
      <xdr:col>14</xdr:col>
      <xdr:colOff>275166</xdr:colOff>
      <xdr:row>2</xdr:row>
      <xdr:rowOff>522817</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00000000-0008-0000-0400-00000B000000}"/>
            </a:ext>
          </a:extLst>
        </xdr:cNvPr>
        <xdr:cNvSpPr/>
      </xdr:nvSpPr>
      <xdr:spPr>
        <a:xfrm>
          <a:off x="11520488" y="595313"/>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13</xdr:col>
      <xdr:colOff>469901</xdr:colOff>
      <xdr:row>11</xdr:row>
      <xdr:rowOff>119064</xdr:rowOff>
    </xdr:from>
    <xdr:to>
      <xdr:col>13</xdr:col>
      <xdr:colOff>2891367</xdr:colOff>
      <xdr:row>12</xdr:row>
      <xdr:rowOff>254400</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0000000}"/>
            </a:ext>
          </a:extLst>
        </xdr:cNvPr>
        <xdr:cNvSpPr/>
      </xdr:nvSpPr>
      <xdr:spPr>
        <a:xfrm>
          <a:off x="9509126" y="2767014"/>
          <a:ext cx="2416704" cy="406799"/>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CA" sz="1200" b="0" i="0" u="sng" baseline="0">
              <a:solidFill>
                <a:schemeClr val="accent1">
                  <a:lumMod val="50000"/>
                </a:schemeClr>
              </a:solidFill>
            </a:rPr>
            <a:t>Not enough data? Contact us</a:t>
          </a:r>
        </a:p>
      </xdr:txBody>
    </xdr:sp>
    <xdr:clientData/>
  </xdr:twoCellAnchor>
  <xdr:twoCellAnchor editAs="absolute">
    <xdr:from>
      <xdr:col>0</xdr:col>
      <xdr:colOff>1438277</xdr:colOff>
      <xdr:row>2</xdr:row>
      <xdr:rowOff>19050</xdr:rowOff>
    </xdr:from>
    <xdr:to>
      <xdr:col>0</xdr:col>
      <xdr:colOff>2414589</xdr:colOff>
      <xdr:row>3</xdr:row>
      <xdr:rowOff>2645</xdr:rowOff>
    </xdr:to>
    <xdr:sp macro="" textlink="">
      <xdr:nvSpPr>
        <xdr:cNvPr id="15" name="Rectangle 14">
          <a:hlinkClick xmlns:r="http://schemas.openxmlformats.org/officeDocument/2006/relationships" r:id="rId9"/>
          <a:extLst>
            <a:ext uri="{FF2B5EF4-FFF2-40B4-BE49-F238E27FC236}">
              <a16:creationId xmlns:a16="http://schemas.microsoft.com/office/drawing/2014/main" id="{00000000-0008-0000-0400-00000F000000}"/>
            </a:ext>
          </a:extLst>
        </xdr:cNvPr>
        <xdr:cNvSpPr/>
      </xdr:nvSpPr>
      <xdr:spPr>
        <a:xfrm>
          <a:off x="1438277" y="581025"/>
          <a:ext cx="976312"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6902</xdr:colOff>
      <xdr:row>12</xdr:row>
      <xdr:rowOff>20861</xdr:rowOff>
    </xdr:from>
    <xdr:to>
      <xdr:col>11</xdr:col>
      <xdr:colOff>14102</xdr:colOff>
      <xdr:row>38</xdr:row>
      <xdr:rowOff>186113</xdr:rowOff>
    </xdr:to>
    <xdr:sp macro="" textlink="">
      <xdr:nvSpPr>
        <xdr:cNvPr id="15" name="Rectangle 14" title="Decorative">
          <a:extLst>
            <a:ext uri="{FF2B5EF4-FFF2-40B4-BE49-F238E27FC236}">
              <a16:creationId xmlns:a16="http://schemas.microsoft.com/office/drawing/2014/main" id="{00000000-0008-0000-0500-00000F000000}"/>
            </a:ext>
          </a:extLst>
        </xdr:cNvPr>
        <xdr:cNvSpPr/>
      </xdr:nvSpPr>
      <xdr:spPr>
        <a:xfrm>
          <a:off x="141840" y="3148236"/>
          <a:ext cx="4626825" cy="607513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3</xdr:col>
      <xdr:colOff>203321</xdr:colOff>
      <xdr:row>8</xdr:row>
      <xdr:rowOff>352013</xdr:rowOff>
    </xdr:from>
    <xdr:to>
      <xdr:col>10</xdr:col>
      <xdr:colOff>269875</xdr:colOff>
      <xdr:row>12</xdr:row>
      <xdr:rowOff>134938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52759" y="2090326"/>
          <a:ext cx="2646241" cy="1171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ysClr val="windowText" lastClr="000000"/>
              </a:solidFill>
            </a:rPr>
            <a:t>1. Right-click a cell in the column you want to sort. </a:t>
          </a:r>
        </a:p>
        <a:p>
          <a:endParaRPr lang="en-CA" sz="1100" baseline="0">
            <a:solidFill>
              <a:sysClr val="windowText" lastClr="000000"/>
            </a:solidFill>
          </a:endParaRPr>
        </a:p>
        <a:p>
          <a:r>
            <a:rPr lang="en-CA" sz="1100" baseline="0">
              <a:solidFill>
                <a:sysClr val="windowText" lastClr="000000"/>
              </a:solidFill>
            </a:rPr>
            <a:t>2. In the pop-up menu, select "Sort".</a:t>
          </a:r>
        </a:p>
        <a:p>
          <a:endParaRPr lang="en-CA" sz="1100" baseline="0">
            <a:solidFill>
              <a:sysClr val="windowText" lastClr="000000"/>
            </a:solidFill>
          </a:endParaRPr>
        </a:p>
        <a:p>
          <a:r>
            <a:rPr lang="en-CA" sz="1100" baseline="0">
              <a:solidFill>
                <a:sysClr val="windowText" lastClr="000000"/>
              </a:solidFill>
            </a:rPr>
            <a:t>3. Select how you want to sort the column.</a:t>
          </a:r>
          <a:endParaRPr lang="en-CA" sz="1100">
            <a:solidFill>
              <a:srgbClr val="FF0000"/>
            </a:solidFill>
          </a:endParaRPr>
        </a:p>
      </xdr:txBody>
    </xdr:sp>
    <xdr:clientData/>
  </xdr:twoCellAnchor>
  <xdr:twoCellAnchor editAs="absolute">
    <xdr:from>
      <xdr:col>12</xdr:col>
      <xdr:colOff>90035</xdr:colOff>
      <xdr:row>2</xdr:row>
      <xdr:rowOff>0</xdr:rowOff>
    </xdr:from>
    <xdr:to>
      <xdr:col>13</xdr:col>
      <xdr:colOff>1093442</xdr:colOff>
      <xdr:row>3</xdr:row>
      <xdr:rowOff>481</xdr:rowOff>
    </xdr:to>
    <xdr:sp macro="" textlink="">
      <xdr:nvSpPr>
        <xdr:cNvPr id="8" name="Rectangle 7">
          <a:hlinkClick xmlns:r="http://schemas.openxmlformats.org/officeDocument/2006/relationships" r:id="rId1"/>
          <a:extLst>
            <a:ext uri="{FF2B5EF4-FFF2-40B4-BE49-F238E27FC236}">
              <a16:creationId xmlns:a16="http://schemas.microsoft.com/office/drawing/2014/main" id="{00000000-0008-0000-0500-000008000000}"/>
            </a:ext>
          </a:extLst>
        </xdr:cNvPr>
        <xdr:cNvSpPr/>
      </xdr:nvSpPr>
      <xdr:spPr>
        <a:xfrm>
          <a:off x="5084708" y="553641"/>
          <a:ext cx="1205813" cy="56007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13</xdr:col>
      <xdr:colOff>1931667</xdr:colOff>
      <xdr:row>2</xdr:row>
      <xdr:rowOff>4762</xdr:rowOff>
    </xdr:from>
    <xdr:to>
      <xdr:col>13</xdr:col>
      <xdr:colOff>2686079</xdr:colOff>
      <xdr:row>3</xdr:row>
      <xdr:rowOff>1140</xdr:rowOff>
    </xdr:to>
    <xdr:sp macro="" textlink="">
      <xdr:nvSpPr>
        <xdr:cNvPr id="9" name="Rectangle 8">
          <a:hlinkClick xmlns:r="http://schemas.openxmlformats.org/officeDocument/2006/relationships" r:id="rId2"/>
          <a:extLst>
            <a:ext uri="{FF2B5EF4-FFF2-40B4-BE49-F238E27FC236}">
              <a16:creationId xmlns:a16="http://schemas.microsoft.com/office/drawing/2014/main" id="{00000000-0008-0000-0500-000009000000}"/>
            </a:ext>
          </a:extLst>
        </xdr:cNvPr>
        <xdr:cNvSpPr/>
      </xdr:nvSpPr>
      <xdr:spPr>
        <a:xfrm>
          <a:off x="7128746" y="558403"/>
          <a:ext cx="754412" cy="555972"/>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6</xdr:col>
      <xdr:colOff>214266</xdr:colOff>
      <xdr:row>2</xdr:row>
      <xdr:rowOff>51601</xdr:rowOff>
    </xdr:from>
    <xdr:to>
      <xdr:col>9</xdr:col>
      <xdr:colOff>314341</xdr:colOff>
      <xdr:row>3</xdr:row>
      <xdr:rowOff>49495</xdr:rowOff>
    </xdr:to>
    <xdr:sp macro="" textlink="">
      <xdr:nvSpPr>
        <xdr:cNvPr id="10" name="Round Same Side Corner Rectangle 9">
          <a:extLst>
            <a:ext uri="{FF2B5EF4-FFF2-40B4-BE49-F238E27FC236}">
              <a16:creationId xmlns:a16="http://schemas.microsoft.com/office/drawing/2014/main" id="{00000000-0008-0000-0500-00000A000000}"/>
            </a:ext>
          </a:extLst>
        </xdr:cNvPr>
        <xdr:cNvSpPr/>
      </xdr:nvSpPr>
      <xdr:spPr>
        <a:xfrm>
          <a:off x="3363470" y="605242"/>
          <a:ext cx="1100200" cy="557488"/>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13</xdr:col>
      <xdr:colOff>3534416</xdr:colOff>
      <xdr:row>2</xdr:row>
      <xdr:rowOff>4762</xdr:rowOff>
    </xdr:from>
    <xdr:to>
      <xdr:col>14</xdr:col>
      <xdr:colOff>849408</xdr:colOff>
      <xdr:row>2</xdr:row>
      <xdr:rowOff>549048</xdr:rowOff>
    </xdr:to>
    <xdr:sp macro="" textlink="">
      <xdr:nvSpPr>
        <xdr:cNvPr id="11" name="Rectangle 10">
          <a:hlinkClick xmlns:r="http://schemas.openxmlformats.org/officeDocument/2006/relationships" r:id="rId3"/>
          <a:extLst>
            <a:ext uri="{FF2B5EF4-FFF2-40B4-BE49-F238E27FC236}">
              <a16:creationId xmlns:a16="http://schemas.microsoft.com/office/drawing/2014/main" id="{00000000-0008-0000-0500-00000B000000}"/>
            </a:ext>
          </a:extLst>
        </xdr:cNvPr>
        <xdr:cNvSpPr/>
      </xdr:nvSpPr>
      <xdr:spPr>
        <a:xfrm>
          <a:off x="8731495" y="558403"/>
          <a:ext cx="1184523" cy="544286"/>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1</xdr:col>
      <xdr:colOff>490052</xdr:colOff>
      <xdr:row>2</xdr:row>
      <xdr:rowOff>13987</xdr:rowOff>
    </xdr:from>
    <xdr:to>
      <xdr:col>2</xdr:col>
      <xdr:colOff>519128</xdr:colOff>
      <xdr:row>2</xdr:row>
      <xdr:rowOff>538906</xdr:rowOff>
    </xdr:to>
    <xdr:sp macro="" textlink="">
      <xdr:nvSpPr>
        <xdr:cNvPr id="12" name="Rectangle 11">
          <a:hlinkClick xmlns:r="http://schemas.openxmlformats.org/officeDocument/2006/relationships" r:id="rId4"/>
          <a:extLst>
            <a:ext uri="{FF2B5EF4-FFF2-40B4-BE49-F238E27FC236}">
              <a16:creationId xmlns:a16="http://schemas.microsoft.com/office/drawing/2014/main" id="{00000000-0008-0000-0500-00000C000000}"/>
            </a:ext>
          </a:extLst>
        </xdr:cNvPr>
        <xdr:cNvSpPr/>
      </xdr:nvSpPr>
      <xdr:spPr>
        <a:xfrm>
          <a:off x="623402" y="560087"/>
          <a:ext cx="930776" cy="5249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14</xdr:col>
      <xdr:colOff>1790331</xdr:colOff>
      <xdr:row>2</xdr:row>
      <xdr:rowOff>32371</xdr:rowOff>
    </xdr:from>
    <xdr:to>
      <xdr:col>15</xdr:col>
      <xdr:colOff>211923</xdr:colOff>
      <xdr:row>2</xdr:row>
      <xdr:rowOff>521850</xdr:rowOff>
    </xdr:to>
    <xdr:sp macro="" textlink="">
      <xdr:nvSpPr>
        <xdr:cNvPr id="14" name="Rectangle 13">
          <a:hlinkClick xmlns:r="http://schemas.openxmlformats.org/officeDocument/2006/relationships" r:id="rId5"/>
          <a:extLst>
            <a:ext uri="{FF2B5EF4-FFF2-40B4-BE49-F238E27FC236}">
              <a16:creationId xmlns:a16="http://schemas.microsoft.com/office/drawing/2014/main" id="{00000000-0008-0000-0500-00000E000000}"/>
            </a:ext>
          </a:extLst>
        </xdr:cNvPr>
        <xdr:cNvSpPr/>
      </xdr:nvSpPr>
      <xdr:spPr>
        <a:xfrm>
          <a:off x="10856941" y="586012"/>
          <a:ext cx="909998"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oneCell">
    <xdr:from>
      <xdr:col>1</xdr:col>
      <xdr:colOff>99046</xdr:colOff>
      <xdr:row>8</xdr:row>
      <xdr:rowOff>321227</xdr:rowOff>
    </xdr:from>
    <xdr:to>
      <xdr:col>2</xdr:col>
      <xdr:colOff>645755</xdr:colOff>
      <xdr:row>32</xdr:row>
      <xdr:rowOff>123471</xdr:rowOff>
    </xdr:to>
    <mc:AlternateContent xmlns:mc="http://schemas.openxmlformats.org/markup-compatibility/2006" xmlns:a14="http://schemas.microsoft.com/office/drawing/2010/main">
      <mc:Choice Requires="a14">
        <xdr:graphicFrame macro="">
          <xdr:nvGraphicFramePr>
            <xdr:cNvPr id="3" name="Theme" title="Slicer to select a theme">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Theme"/>
            </a:graphicData>
          </a:graphic>
        </xdr:graphicFrame>
      </mc:Choice>
      <mc:Fallback xmlns="">
        <xdr:sp macro="" textlink="">
          <xdr:nvSpPr>
            <xdr:cNvPr id="0" name=""/>
            <xdr:cNvSpPr>
              <a:spLocks noTextEdit="1"/>
            </xdr:cNvSpPr>
          </xdr:nvSpPr>
          <xdr:spPr>
            <a:xfrm>
              <a:off x="235117" y="2059231"/>
              <a:ext cx="1449729" cy="581435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219562</xdr:colOff>
      <xdr:row>12</xdr:row>
      <xdr:rowOff>345591</xdr:rowOff>
    </xdr:from>
    <xdr:to>
      <xdr:col>10</xdr:col>
      <xdr:colOff>255386</xdr:colOff>
      <xdr:row>38</xdr:row>
      <xdr:rowOff>19963</xdr:rowOff>
    </xdr:to>
    <xdr:sp macro="" textlink="">
      <xdr:nvSpPr>
        <xdr:cNvPr id="16" name="Rectangle 15">
          <a:extLst>
            <a:ext uri="{FF2B5EF4-FFF2-40B4-BE49-F238E27FC236}">
              <a16:creationId xmlns:a16="http://schemas.microsoft.com/office/drawing/2014/main" id="{00000000-0008-0000-0500-000010000000}"/>
            </a:ext>
          </a:extLst>
        </xdr:cNvPr>
        <xdr:cNvSpPr/>
      </xdr:nvSpPr>
      <xdr:spPr>
        <a:xfrm>
          <a:off x="2069000" y="3472966"/>
          <a:ext cx="2615511" cy="5591660"/>
        </a:xfrm>
        <a:prstGeom prst="rect">
          <a:avLst/>
        </a:prstGeom>
        <a:solidFill>
          <a:schemeClr val="bg1"/>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i="0" u="sng" baseline="0">
              <a:solidFill>
                <a:schemeClr val="accent1">
                  <a:lumMod val="50000"/>
                </a:schemeClr>
              </a:solidFill>
            </a:rPr>
            <a:t>Understanding these numbers</a:t>
          </a:r>
        </a:p>
        <a:p>
          <a:pPr algn="l"/>
          <a:endParaRPr lang="en-CA" sz="500" b="0" i="0" baseline="0">
            <a:solidFill>
              <a:schemeClr val="accent1">
                <a:lumMod val="50000"/>
              </a:schemeClr>
            </a:solidFill>
          </a:endParaRPr>
        </a:p>
        <a:p>
          <a:pPr algn="l"/>
          <a:r>
            <a:rPr lang="en-CA" sz="1100" b="0" i="0" baseline="0">
              <a:solidFill>
                <a:schemeClr val="accent1">
                  <a:lumMod val="50000"/>
                </a:schemeClr>
              </a:solidFill>
            </a:rPr>
            <a:t>Adverse responses are not positive responses, i.e. negative or neutral.</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task success</a:t>
          </a:r>
          <a:r>
            <a:rPr lang="en-CA" sz="1100" b="0" i="0" baseline="0">
              <a:solidFill>
                <a:schemeClr val="accent1">
                  <a:lumMod val="50000"/>
                </a:schemeClr>
              </a:solidFill>
            </a:rPr>
            <a:t>, they are the responses who answered "No" in question 3. </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ease</a:t>
          </a:r>
          <a:r>
            <a:rPr lang="en-CA" sz="1100" b="0" i="0" baseline="0">
              <a:solidFill>
                <a:schemeClr val="accent1">
                  <a:lumMod val="50000"/>
                </a:schemeClr>
              </a:solidFill>
            </a:rPr>
            <a:t>, they are the responses who did </a:t>
          </a:r>
          <a:r>
            <a:rPr lang="en-CA" sz="1100" b="0" i="0" u="sng" baseline="0">
              <a:solidFill>
                <a:schemeClr val="accent1">
                  <a:lumMod val="50000"/>
                </a:schemeClr>
              </a:solidFill>
            </a:rPr>
            <a:t>not</a:t>
          </a:r>
          <a:r>
            <a:rPr lang="en-CA" sz="1100" b="0" i="0" baseline="0">
              <a:solidFill>
                <a:schemeClr val="accent1">
                  <a:lumMod val="50000"/>
                </a:schemeClr>
              </a:solidFill>
            </a:rPr>
            <a:t> answer "Easy" or "Very easy" in question 2.</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satisfaction</a:t>
          </a:r>
          <a:r>
            <a:rPr lang="en-CA" sz="1100" b="0" i="0" baseline="0">
              <a:solidFill>
                <a:schemeClr val="accent1">
                  <a:lumMod val="50000"/>
                </a:schemeClr>
              </a:solidFill>
            </a:rPr>
            <a:t>, they are the responses who did </a:t>
          </a:r>
          <a:r>
            <a:rPr lang="en-CA" sz="1100" b="0" i="0" u="sng" baseline="0">
              <a:solidFill>
                <a:schemeClr val="accent1">
                  <a:lumMod val="50000"/>
                </a:schemeClr>
              </a:solidFill>
            </a:rPr>
            <a:t>not</a:t>
          </a:r>
          <a:r>
            <a:rPr lang="en-CA" sz="1100" b="0" i="0" baseline="0">
              <a:solidFill>
                <a:schemeClr val="accent1">
                  <a:lumMod val="50000"/>
                </a:schemeClr>
              </a:solidFill>
            </a:rPr>
            <a:t> answer "Satisfied" or "Very satisfied" in question 1.</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a:t>
          </a:r>
          <a:r>
            <a:rPr lang="en-CA" sz="1100" b="1" i="0" baseline="0">
              <a:solidFill>
                <a:schemeClr val="accent1">
                  <a:lumMod val="50000"/>
                </a:schemeClr>
              </a:solidFill>
            </a:rPr>
            <a:t>percentage of positive responses </a:t>
          </a:r>
          <a:r>
            <a:rPr lang="en-CA" sz="1100" b="0" i="0" baseline="0">
              <a:solidFill>
                <a:schemeClr val="accent1">
                  <a:lumMod val="50000"/>
                </a:schemeClr>
              </a:solidFill>
            </a:rPr>
            <a:t>is the same score seen in the </a:t>
          </a:r>
          <a:r>
            <a:rPr lang="en-CA" sz="1100" b="0" i="1" baseline="0">
              <a:solidFill>
                <a:schemeClr val="accent1">
                  <a:lumMod val="50000"/>
                </a:schemeClr>
              </a:solidFill>
            </a:rPr>
            <a:t>Results by lead theme </a:t>
          </a:r>
          <a:r>
            <a:rPr lang="en-CA" sz="1100" b="0" i="0" baseline="0">
              <a:solidFill>
                <a:schemeClr val="accent1">
                  <a:lumMod val="50000"/>
                </a:schemeClr>
              </a:solidFill>
            </a:rPr>
            <a:t>tab. </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a:t>
          </a:r>
          <a:r>
            <a:rPr lang="en-CA" sz="1100" b="1" i="0" baseline="0">
              <a:solidFill>
                <a:schemeClr val="accent1">
                  <a:lumMod val="50000"/>
                </a:schemeClr>
              </a:solidFill>
            </a:rPr>
            <a:t>percentage of adverse responses </a:t>
          </a:r>
          <a:r>
            <a:rPr lang="en-CA" sz="1100" b="0" i="0" baseline="0">
              <a:solidFill>
                <a:schemeClr val="accent1">
                  <a:lumMod val="50000"/>
                </a:schemeClr>
              </a:solidFill>
            </a:rPr>
            <a:t>is 1 subtracted from the percentage of positive responses. </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percentage of adverse reponses is than broken down by task showing </a:t>
          </a:r>
          <a:r>
            <a:rPr lang="en-CA" sz="1100" b="1" i="0" baseline="0">
              <a:solidFill>
                <a:schemeClr val="accent1">
                  <a:lumMod val="50000"/>
                </a:schemeClr>
              </a:solidFill>
            </a:rPr>
            <a:t>how each contributes to the total percentage.</a:t>
          </a:r>
          <a:r>
            <a:rPr lang="en-CA" sz="1100" b="0" i="0" baseline="0">
              <a:solidFill>
                <a:schemeClr val="accent1">
                  <a:lumMod val="50000"/>
                </a:schemeClr>
              </a:solidFill>
            </a:rPr>
            <a:t> </a:t>
          </a:r>
        </a:p>
        <a:p>
          <a:pPr algn="l"/>
          <a:endParaRPr lang="en-CA" sz="1100" b="0" i="0" baseline="0">
            <a:solidFill>
              <a:schemeClr val="accent1">
                <a:lumMod val="50000"/>
              </a:schemeClr>
            </a:solidFill>
          </a:endParaRPr>
        </a:p>
        <a:p>
          <a:pPr algn="l"/>
          <a:r>
            <a:rPr lang="en-CA" sz="1100" b="0" i="0" u="sng" baseline="0">
              <a:solidFill>
                <a:schemeClr val="accent1">
                  <a:lumMod val="50000"/>
                </a:schemeClr>
              </a:solidFill>
            </a:rPr>
            <a:t>What does this mean?</a:t>
          </a:r>
        </a:p>
        <a:p>
          <a:pPr algn="l"/>
          <a:r>
            <a:rPr lang="en-CA" sz="1100" b="1" i="0" baseline="0">
              <a:solidFill>
                <a:schemeClr val="accent1">
                  <a:lumMod val="50000"/>
                </a:schemeClr>
              </a:solidFill>
            </a:rPr>
            <a:t>Improving the tasks with the highest percentage gives you the biggest opportunity to improve your theme's score and the experiences of Canadians. </a:t>
          </a:r>
          <a:endParaRPr lang="en-CA" sz="1100" b="0" i="0" baseline="0">
            <a:solidFill>
              <a:schemeClr val="accent1">
                <a:lumMod val="50000"/>
              </a:schemeClr>
            </a:solidFill>
          </a:endParaRPr>
        </a:p>
        <a:p>
          <a:pPr algn="l"/>
          <a:endParaRPr lang="en-CA" sz="1100" b="0" i="0" baseline="0">
            <a:solidFill>
              <a:schemeClr val="accent1">
                <a:lumMod val="50000"/>
              </a:schemeClr>
            </a:solidFill>
          </a:endParaRPr>
        </a:p>
      </xdr:txBody>
    </xdr:sp>
    <xdr:clientData/>
  </xdr:twoCellAnchor>
  <xdr:twoCellAnchor editAs="absolute">
    <xdr:from>
      <xdr:col>9</xdr:col>
      <xdr:colOff>202107</xdr:colOff>
      <xdr:row>15</xdr:row>
      <xdr:rowOff>167102</xdr:rowOff>
    </xdr:from>
    <xdr:to>
      <xdr:col>10</xdr:col>
      <xdr:colOff>153793</xdr:colOff>
      <xdr:row>16</xdr:row>
      <xdr:rowOff>0</xdr:rowOff>
    </xdr:to>
    <xdr:pic>
      <xdr:nvPicPr>
        <xdr:cNvPr id="17" name="Picture 16" title="Information symbol">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6" cstate="print">
          <a:duotone>
            <a:schemeClr val="accent1">
              <a:shade val="45000"/>
              <a:satMod val="135000"/>
            </a:schemeClr>
            <a:prstClr val="white"/>
          </a:duotone>
          <a:extLst>
            <a:ext uri="{BEBA8EAE-BF5A-486C-A8C5-ECC9F3942E4B}">
              <a14:imgProps xmlns:a14="http://schemas.microsoft.com/office/drawing/2010/main">
                <a14:imgLayer r:embed="rId7">
                  <a14:imgEffect>
                    <a14:colorTemperature colorTemp="112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332050" y="3684025"/>
          <a:ext cx="281397" cy="278619"/>
        </a:xfrm>
        <a:prstGeom prst="rect">
          <a:avLst/>
        </a:prstGeom>
      </xdr:spPr>
    </xdr:pic>
    <xdr:clientData/>
  </xdr:twoCellAnchor>
  <xdr:twoCellAnchor editAs="absolute">
    <xdr:from>
      <xdr:col>15</xdr:col>
      <xdr:colOff>843359</xdr:colOff>
      <xdr:row>2</xdr:row>
      <xdr:rowOff>15875</xdr:rowOff>
    </xdr:from>
    <xdr:to>
      <xdr:col>15</xdr:col>
      <xdr:colOff>1760140</xdr:colOff>
      <xdr:row>2</xdr:row>
      <xdr:rowOff>505354</xdr:rowOff>
    </xdr:to>
    <xdr:sp macro="" textlink="">
      <xdr:nvSpPr>
        <xdr:cNvPr id="18" name="Rectangle 17">
          <a:hlinkClick xmlns:r="http://schemas.openxmlformats.org/officeDocument/2006/relationships" r:id="rId8"/>
          <a:extLst>
            <a:ext uri="{FF2B5EF4-FFF2-40B4-BE49-F238E27FC236}">
              <a16:creationId xmlns:a16="http://schemas.microsoft.com/office/drawing/2014/main" id="{00000000-0008-0000-0500-000012000000}"/>
            </a:ext>
          </a:extLst>
        </xdr:cNvPr>
        <xdr:cNvSpPr/>
      </xdr:nvSpPr>
      <xdr:spPr>
        <a:xfrm>
          <a:off x="12398375" y="569516"/>
          <a:ext cx="916781"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3</xdr:col>
      <xdr:colOff>35719</xdr:colOff>
      <xdr:row>2</xdr:row>
      <xdr:rowOff>5952</xdr:rowOff>
    </xdr:from>
    <xdr:to>
      <xdr:col>5</xdr:col>
      <xdr:colOff>150782</xdr:colOff>
      <xdr:row>3</xdr:row>
      <xdr:rowOff>3835</xdr:rowOff>
    </xdr:to>
    <xdr:sp macro="" textlink="">
      <xdr:nvSpPr>
        <xdr:cNvPr id="19" name="Rectangle 18">
          <a:hlinkClick xmlns:r="http://schemas.openxmlformats.org/officeDocument/2006/relationships" r:id="rId9"/>
          <a:extLst>
            <a:ext uri="{FF2B5EF4-FFF2-40B4-BE49-F238E27FC236}">
              <a16:creationId xmlns:a16="http://schemas.microsoft.com/office/drawing/2014/main" id="{00000000-0008-0000-0500-000013000000}"/>
            </a:ext>
          </a:extLst>
        </xdr:cNvPr>
        <xdr:cNvSpPr/>
      </xdr:nvSpPr>
      <xdr:spPr>
        <a:xfrm>
          <a:off x="1893094" y="559593"/>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321149</xdr:colOff>
      <xdr:row>2</xdr:row>
      <xdr:rowOff>18586</xdr:rowOff>
    </xdr:from>
    <xdr:to>
      <xdr:col>0</xdr:col>
      <xdr:colOff>1256158</xdr:colOff>
      <xdr:row>2</xdr:row>
      <xdr:rowOff>541704</xdr:rowOff>
    </xdr:to>
    <xdr:sp macro="" textlink="">
      <xdr:nvSpPr>
        <xdr:cNvPr id="27" name="Rectangle 26">
          <a:hlinkClick xmlns:r="http://schemas.openxmlformats.org/officeDocument/2006/relationships" r:id="rId1"/>
          <a:extLst>
            <a:ext uri="{FF2B5EF4-FFF2-40B4-BE49-F238E27FC236}">
              <a16:creationId xmlns:a16="http://schemas.microsoft.com/office/drawing/2014/main" id="{00000000-0008-0000-0600-00001B000000}"/>
            </a:ext>
          </a:extLst>
        </xdr:cNvPr>
        <xdr:cNvSpPr/>
      </xdr:nvSpPr>
      <xdr:spPr>
        <a:xfrm>
          <a:off x="321149" y="577386"/>
          <a:ext cx="935009" cy="523118"/>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1</xdr:col>
      <xdr:colOff>1610591</xdr:colOff>
      <xdr:row>2</xdr:row>
      <xdr:rowOff>4309</xdr:rowOff>
    </xdr:from>
    <xdr:to>
      <xdr:col>4</xdr:col>
      <xdr:colOff>969873</xdr:colOff>
      <xdr:row>2</xdr:row>
      <xdr:rowOff>526359</xdr:rowOff>
    </xdr:to>
    <xdr:sp macro="" textlink="">
      <xdr:nvSpPr>
        <xdr:cNvPr id="10" name="Rectangle 9">
          <a:hlinkClick xmlns:r="http://schemas.openxmlformats.org/officeDocument/2006/relationships" r:id="rId2"/>
          <a:extLst>
            <a:ext uri="{FF2B5EF4-FFF2-40B4-BE49-F238E27FC236}">
              <a16:creationId xmlns:a16="http://schemas.microsoft.com/office/drawing/2014/main" id="{00000000-0008-0000-0600-00000A000000}"/>
            </a:ext>
          </a:extLst>
        </xdr:cNvPr>
        <xdr:cNvSpPr/>
      </xdr:nvSpPr>
      <xdr:spPr>
        <a:xfrm>
          <a:off x="3010766" y="594859"/>
          <a:ext cx="1226182" cy="522050"/>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4</xdr:col>
      <xdr:colOff>1443019</xdr:colOff>
      <xdr:row>2</xdr:row>
      <xdr:rowOff>77500</xdr:rowOff>
    </xdr:from>
    <xdr:to>
      <xdr:col>7</xdr:col>
      <xdr:colOff>1128707</xdr:colOff>
      <xdr:row>3</xdr:row>
      <xdr:rowOff>4518</xdr:rowOff>
    </xdr:to>
    <xdr:sp macro="" textlink="">
      <xdr:nvSpPr>
        <xdr:cNvPr id="11" name="Round Same Side Corner Rectangle 10">
          <a:hlinkClick xmlns:r="http://schemas.openxmlformats.org/officeDocument/2006/relationships" r:id="rId3"/>
          <a:extLst>
            <a:ext uri="{FF2B5EF4-FFF2-40B4-BE49-F238E27FC236}">
              <a16:creationId xmlns:a16="http://schemas.microsoft.com/office/drawing/2014/main" id="{00000000-0008-0000-0600-00000B000000}"/>
            </a:ext>
          </a:extLst>
        </xdr:cNvPr>
        <xdr:cNvSpPr/>
      </xdr:nvSpPr>
      <xdr:spPr>
        <a:xfrm>
          <a:off x="4710094" y="668050"/>
          <a:ext cx="1228738" cy="493756"/>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10</xdr:col>
      <xdr:colOff>234618</xdr:colOff>
      <xdr:row>2</xdr:row>
      <xdr:rowOff>11319</xdr:rowOff>
    </xdr:from>
    <xdr:to>
      <xdr:col>10</xdr:col>
      <xdr:colOff>1266952</xdr:colOff>
      <xdr:row>2</xdr:row>
      <xdr:rowOff>533339</xdr:rowOff>
    </xdr:to>
    <xdr:sp macro="" textlink="">
      <xdr:nvSpPr>
        <xdr:cNvPr id="12" name="Rectangle 11">
          <a:hlinkClick xmlns:r="http://schemas.openxmlformats.org/officeDocument/2006/relationships" r:id="rId4"/>
          <a:extLst>
            <a:ext uri="{FF2B5EF4-FFF2-40B4-BE49-F238E27FC236}">
              <a16:creationId xmlns:a16="http://schemas.microsoft.com/office/drawing/2014/main" id="{00000000-0008-0000-0600-00000C000000}"/>
            </a:ext>
          </a:extLst>
        </xdr:cNvPr>
        <xdr:cNvSpPr/>
      </xdr:nvSpPr>
      <xdr:spPr>
        <a:xfrm>
          <a:off x="6587793" y="601869"/>
          <a:ext cx="1032334" cy="522020"/>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12</xdr:col>
      <xdr:colOff>372963</xdr:colOff>
      <xdr:row>2</xdr:row>
      <xdr:rowOff>20847</xdr:rowOff>
    </xdr:from>
    <xdr:to>
      <xdr:col>12</xdr:col>
      <xdr:colOff>1385809</xdr:colOff>
      <xdr:row>2</xdr:row>
      <xdr:rowOff>536430</xdr:rowOff>
    </xdr:to>
    <xdr:sp macro="" textlink="">
      <xdr:nvSpPr>
        <xdr:cNvPr id="13" name="Rectangle 12">
          <a:hlinkClick xmlns:r="http://schemas.openxmlformats.org/officeDocument/2006/relationships" r:id="rId5"/>
          <a:extLst>
            <a:ext uri="{FF2B5EF4-FFF2-40B4-BE49-F238E27FC236}">
              <a16:creationId xmlns:a16="http://schemas.microsoft.com/office/drawing/2014/main" id="{00000000-0008-0000-0600-00000D000000}"/>
            </a:ext>
          </a:extLst>
        </xdr:cNvPr>
        <xdr:cNvSpPr/>
      </xdr:nvSpPr>
      <xdr:spPr>
        <a:xfrm>
          <a:off x="8269188" y="611397"/>
          <a:ext cx="1012846" cy="51558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13</xdr:col>
      <xdr:colOff>384158</xdr:colOff>
      <xdr:row>2</xdr:row>
      <xdr:rowOff>2454</xdr:rowOff>
    </xdr:from>
    <xdr:to>
      <xdr:col>13</xdr:col>
      <xdr:colOff>1296969</xdr:colOff>
      <xdr:row>2</xdr:row>
      <xdr:rowOff>491933</xdr:rowOff>
    </xdr:to>
    <xdr:sp macro="" textlink="">
      <xdr:nvSpPr>
        <xdr:cNvPr id="14" name="Rectangle 13">
          <a:hlinkClick xmlns:r="http://schemas.openxmlformats.org/officeDocument/2006/relationships" r:id="rId6"/>
          <a:extLst>
            <a:ext uri="{FF2B5EF4-FFF2-40B4-BE49-F238E27FC236}">
              <a16:creationId xmlns:a16="http://schemas.microsoft.com/office/drawing/2014/main" id="{00000000-0008-0000-0600-00000E000000}"/>
            </a:ext>
          </a:extLst>
        </xdr:cNvPr>
        <xdr:cNvSpPr/>
      </xdr:nvSpPr>
      <xdr:spPr>
        <a:xfrm>
          <a:off x="9823433" y="593004"/>
          <a:ext cx="912811"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0</xdr:col>
      <xdr:colOff>53579</xdr:colOff>
      <xdr:row>12</xdr:row>
      <xdr:rowOff>55212</xdr:rowOff>
    </xdr:from>
    <xdr:to>
      <xdr:col>4</xdr:col>
      <xdr:colOff>1238250</xdr:colOff>
      <xdr:row>13</xdr:row>
      <xdr:rowOff>214312</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600-000009000000}"/>
            </a:ext>
          </a:extLst>
        </xdr:cNvPr>
        <xdr:cNvSpPr/>
      </xdr:nvSpPr>
      <xdr:spPr>
        <a:xfrm>
          <a:off x="53579" y="2907950"/>
          <a:ext cx="4446984" cy="406750"/>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CA" sz="1200" b="0" i="0" u="sng" baseline="0">
              <a:solidFill>
                <a:schemeClr val="accent1">
                  <a:lumMod val="50000"/>
                </a:schemeClr>
              </a:solidFill>
            </a:rPr>
            <a:t>Find out which tasks to focus on to improve your department's score</a:t>
          </a:r>
        </a:p>
      </xdr:txBody>
    </xdr:sp>
    <xdr:clientData/>
  </xdr:twoCellAnchor>
  <xdr:twoCellAnchor editAs="absolute">
    <xdr:from>
      <xdr:col>13</xdr:col>
      <xdr:colOff>409576</xdr:colOff>
      <xdr:row>12</xdr:row>
      <xdr:rowOff>33338</xdr:rowOff>
    </xdr:from>
    <xdr:to>
      <xdr:col>14</xdr:col>
      <xdr:colOff>0</xdr:colOff>
      <xdr:row>13</xdr:row>
      <xdr:rowOff>192488</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600-00000F000000}"/>
            </a:ext>
          </a:extLst>
        </xdr:cNvPr>
        <xdr:cNvSpPr/>
      </xdr:nvSpPr>
      <xdr:spPr>
        <a:xfrm>
          <a:off x="9844089" y="2886076"/>
          <a:ext cx="2414588" cy="406800"/>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CA" sz="1200" b="0" i="0" u="sng" baseline="0">
              <a:solidFill>
                <a:schemeClr val="accent1">
                  <a:lumMod val="50000"/>
                </a:schemeClr>
              </a:solidFill>
            </a:rPr>
            <a:t>Not enough data? Contact us</a:t>
          </a:r>
        </a:p>
      </xdr:txBody>
    </xdr:sp>
    <xdr:clientData/>
  </xdr:twoCellAnchor>
  <xdr:twoCellAnchor editAs="absolute">
    <xdr:from>
      <xdr:col>13</xdr:col>
      <xdr:colOff>1724026</xdr:colOff>
      <xdr:row>2</xdr:row>
      <xdr:rowOff>4764</xdr:rowOff>
    </xdr:from>
    <xdr:to>
      <xdr:col>13</xdr:col>
      <xdr:colOff>2636838</xdr:colOff>
      <xdr:row>2</xdr:row>
      <xdr:rowOff>494243</xdr:rowOff>
    </xdr:to>
    <xdr:sp macro="" textlink="">
      <xdr:nvSpPr>
        <xdr:cNvPr id="16" name="Rectangle 15">
          <a:hlinkClick xmlns:r="http://schemas.openxmlformats.org/officeDocument/2006/relationships" r:id="rId9"/>
          <a:extLst>
            <a:ext uri="{FF2B5EF4-FFF2-40B4-BE49-F238E27FC236}">
              <a16:creationId xmlns:a16="http://schemas.microsoft.com/office/drawing/2014/main" id="{00000000-0008-0000-0600-000010000000}"/>
            </a:ext>
          </a:extLst>
        </xdr:cNvPr>
        <xdr:cNvSpPr/>
      </xdr:nvSpPr>
      <xdr:spPr>
        <a:xfrm>
          <a:off x="11163301" y="595314"/>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1</xdr:col>
      <xdr:colOff>157163</xdr:colOff>
      <xdr:row>2</xdr:row>
      <xdr:rowOff>4763</xdr:rowOff>
    </xdr:from>
    <xdr:to>
      <xdr:col>1</xdr:col>
      <xdr:colOff>1230680</xdr:colOff>
      <xdr:row>2</xdr:row>
      <xdr:rowOff>555096</xdr:rowOff>
    </xdr:to>
    <xdr:sp macro="" textlink="">
      <xdr:nvSpPr>
        <xdr:cNvPr id="17" name="Rectangle 16">
          <a:hlinkClick xmlns:r="http://schemas.openxmlformats.org/officeDocument/2006/relationships" r:id="rId10"/>
          <a:extLst>
            <a:ext uri="{FF2B5EF4-FFF2-40B4-BE49-F238E27FC236}">
              <a16:creationId xmlns:a16="http://schemas.microsoft.com/office/drawing/2014/main" id="{00000000-0008-0000-0600-000011000000}"/>
            </a:ext>
          </a:extLst>
        </xdr:cNvPr>
        <xdr:cNvSpPr/>
      </xdr:nvSpPr>
      <xdr:spPr>
        <a:xfrm>
          <a:off x="1557338" y="595313"/>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7327</xdr:colOff>
      <xdr:row>12</xdr:row>
      <xdr:rowOff>317500</xdr:rowOff>
    </xdr:from>
    <xdr:to>
      <xdr:col>12</xdr:col>
      <xdr:colOff>0</xdr:colOff>
      <xdr:row>39</xdr:row>
      <xdr:rowOff>137270</xdr:rowOff>
    </xdr:to>
    <xdr:sp macro="" textlink="">
      <xdr:nvSpPr>
        <xdr:cNvPr id="5" name="Rectangle 4" title="Decorative">
          <a:extLst>
            <a:ext uri="{FF2B5EF4-FFF2-40B4-BE49-F238E27FC236}">
              <a16:creationId xmlns:a16="http://schemas.microsoft.com/office/drawing/2014/main" id="{00000000-0008-0000-0700-000005000000}"/>
            </a:ext>
          </a:extLst>
        </xdr:cNvPr>
        <xdr:cNvSpPr/>
      </xdr:nvSpPr>
      <xdr:spPr>
        <a:xfrm>
          <a:off x="140678" y="3403600"/>
          <a:ext cx="4761522" cy="64135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807817</xdr:colOff>
      <xdr:row>9</xdr:row>
      <xdr:rowOff>3403</xdr:rowOff>
    </xdr:from>
    <xdr:to>
      <xdr:col>11</xdr:col>
      <xdr:colOff>190500</xdr:colOff>
      <xdr:row>13</xdr:row>
      <xdr:rowOff>180856</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351108" y="2197770"/>
          <a:ext cx="2421038" cy="141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dk1"/>
              </a:solidFill>
              <a:effectLst/>
              <a:latin typeface="+mn-lt"/>
              <a:ea typeface="+mn-ea"/>
              <a:cs typeface="+mn-cs"/>
            </a:rPr>
            <a:t>1. Right-click a cell in the column you want to sort. </a:t>
          </a:r>
        </a:p>
        <a:p>
          <a:endParaRPr lang="en-CA">
            <a:effectLst/>
          </a:endParaRPr>
        </a:p>
        <a:p>
          <a:r>
            <a:rPr lang="en-CA" sz="1100" baseline="0">
              <a:solidFill>
                <a:schemeClr val="dk1"/>
              </a:solidFill>
              <a:effectLst/>
              <a:latin typeface="+mn-lt"/>
              <a:ea typeface="+mn-ea"/>
              <a:cs typeface="+mn-cs"/>
            </a:rPr>
            <a:t>2. In the pop-up menu, select "Sort".</a:t>
          </a:r>
        </a:p>
        <a:p>
          <a:endParaRPr lang="en-CA">
            <a:effectLst/>
          </a:endParaRPr>
        </a:p>
        <a:p>
          <a:r>
            <a:rPr lang="en-CA" sz="1100" baseline="0">
              <a:solidFill>
                <a:schemeClr val="dk1"/>
              </a:solidFill>
              <a:effectLst/>
              <a:latin typeface="+mn-lt"/>
              <a:ea typeface="+mn-ea"/>
              <a:cs typeface="+mn-cs"/>
            </a:rPr>
            <a:t>3. Select how you want to sort the column.</a:t>
          </a:r>
          <a:endParaRPr lang="en-CA">
            <a:effectLst/>
          </a:endParaRPr>
        </a:p>
      </xdr:txBody>
    </xdr:sp>
    <xdr:clientData/>
  </xdr:twoCellAnchor>
  <xdr:twoCellAnchor editAs="absolute">
    <xdr:from>
      <xdr:col>14</xdr:col>
      <xdr:colOff>432813</xdr:colOff>
      <xdr:row>4</xdr:row>
      <xdr:rowOff>63195</xdr:rowOff>
    </xdr:from>
    <xdr:to>
      <xdr:col>14</xdr:col>
      <xdr:colOff>1646590</xdr:colOff>
      <xdr:row>5</xdr:row>
      <xdr:rowOff>107156</xdr:rowOff>
    </xdr:to>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a:off x="5743001" y="723993"/>
          <a:ext cx="1213777" cy="591648"/>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14</xdr:col>
      <xdr:colOff>2415606</xdr:colOff>
      <xdr:row>4</xdr:row>
      <xdr:rowOff>11906</xdr:rowOff>
    </xdr:from>
    <xdr:to>
      <xdr:col>14</xdr:col>
      <xdr:colOff>3169478</xdr:colOff>
      <xdr:row>4</xdr:row>
      <xdr:rowOff>532117</xdr:rowOff>
    </xdr:to>
    <xdr:sp macro="" textlink="">
      <xdr:nvSpPr>
        <xdr:cNvPr id="9" name="Rectangle 8">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a:xfrm>
          <a:off x="7725794" y="672704"/>
          <a:ext cx="753872" cy="520211"/>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8</xdr:col>
      <xdr:colOff>51853</xdr:colOff>
      <xdr:row>4</xdr:row>
      <xdr:rowOff>11906</xdr:rowOff>
    </xdr:from>
    <xdr:to>
      <xdr:col>11</xdr:col>
      <xdr:colOff>235612</xdr:colOff>
      <xdr:row>5</xdr:row>
      <xdr:rowOff>3846</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00000000-0008-0000-0700-00000D000000}"/>
            </a:ext>
          </a:extLst>
        </xdr:cNvPr>
        <xdr:cNvSpPr/>
      </xdr:nvSpPr>
      <xdr:spPr>
        <a:xfrm>
          <a:off x="3647541" y="672704"/>
          <a:ext cx="1183884" cy="53486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15</xdr:col>
      <xdr:colOff>184861</xdr:colOff>
      <xdr:row>4</xdr:row>
      <xdr:rowOff>11906</xdr:rowOff>
    </xdr:from>
    <xdr:to>
      <xdr:col>15</xdr:col>
      <xdr:colOff>1365297</xdr:colOff>
      <xdr:row>5</xdr:row>
      <xdr:rowOff>14000</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00000000-0008-0000-0700-00000F000000}"/>
            </a:ext>
          </a:extLst>
        </xdr:cNvPr>
        <xdr:cNvSpPr/>
      </xdr:nvSpPr>
      <xdr:spPr>
        <a:xfrm>
          <a:off x="9364580" y="672704"/>
          <a:ext cx="1180436" cy="549781"/>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1</xdr:col>
      <xdr:colOff>482957</xdr:colOff>
      <xdr:row>4</xdr:row>
      <xdr:rowOff>11287</xdr:rowOff>
    </xdr:from>
    <xdr:to>
      <xdr:col>3</xdr:col>
      <xdr:colOff>4867</xdr:colOff>
      <xdr:row>4</xdr:row>
      <xdr:rowOff>534406</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00000000-0008-0000-0700-000010000000}"/>
            </a:ext>
          </a:extLst>
        </xdr:cNvPr>
        <xdr:cNvSpPr/>
      </xdr:nvSpPr>
      <xdr:spPr>
        <a:xfrm>
          <a:off x="617112" y="637343"/>
          <a:ext cx="935009" cy="5231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15</xdr:col>
      <xdr:colOff>1885442</xdr:colOff>
      <xdr:row>4</xdr:row>
      <xdr:rowOff>47624</xdr:rowOff>
    </xdr:from>
    <xdr:to>
      <xdr:col>16</xdr:col>
      <xdr:colOff>312320</xdr:colOff>
      <xdr:row>4</xdr:row>
      <xdr:rowOff>537103</xdr:rowOff>
    </xdr:to>
    <xdr:sp macro="" textlink="">
      <xdr:nvSpPr>
        <xdr:cNvPr id="18" name="Rectangle 17">
          <a:hlinkClick xmlns:r="http://schemas.openxmlformats.org/officeDocument/2006/relationships" r:id="rId5"/>
          <a:extLst>
            <a:ext uri="{FF2B5EF4-FFF2-40B4-BE49-F238E27FC236}">
              <a16:creationId xmlns:a16="http://schemas.microsoft.com/office/drawing/2014/main" id="{00000000-0008-0000-0700-000012000000}"/>
            </a:ext>
          </a:extLst>
        </xdr:cNvPr>
        <xdr:cNvSpPr/>
      </xdr:nvSpPr>
      <xdr:spPr>
        <a:xfrm>
          <a:off x="11065161" y="708422"/>
          <a:ext cx="915284"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oneCell">
    <xdr:from>
      <xdr:col>1</xdr:col>
      <xdr:colOff>153361</xdr:colOff>
      <xdr:row>8</xdr:row>
      <xdr:rowOff>305095</xdr:rowOff>
    </xdr:from>
    <xdr:to>
      <xdr:col>3</xdr:col>
      <xdr:colOff>540223</xdr:colOff>
      <xdr:row>36</xdr:row>
      <xdr:rowOff>116093</xdr:rowOff>
    </xdr:to>
    <mc:AlternateContent xmlns:mc="http://schemas.openxmlformats.org/markup-compatibility/2006" xmlns:a14="http://schemas.microsoft.com/office/drawing/2010/main">
      <mc:Choice Requires="a14">
        <xdr:graphicFrame macro="">
          <xdr:nvGraphicFramePr>
            <xdr:cNvPr id="2" name="Dept." title="Slicer to select a departmen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mlns="">
        <xdr:sp macro="" textlink="">
          <xdr:nvSpPr>
            <xdr:cNvPr id="0" name=""/>
            <xdr:cNvSpPr>
              <a:spLocks noTextEdit="1"/>
            </xdr:cNvSpPr>
          </xdr:nvSpPr>
          <xdr:spPr>
            <a:xfrm>
              <a:off x="286712" y="2152946"/>
              <a:ext cx="1796562" cy="64195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801788</xdr:colOff>
      <xdr:row>14</xdr:row>
      <xdr:rowOff>0</xdr:rowOff>
    </xdr:from>
    <xdr:to>
      <xdr:col>11</xdr:col>
      <xdr:colOff>228232</xdr:colOff>
      <xdr:row>39</xdr:row>
      <xdr:rowOff>44417</xdr:rowOff>
    </xdr:to>
    <xdr:sp macro="" textlink="">
      <xdr:nvSpPr>
        <xdr:cNvPr id="14" name="Rectangle 13">
          <a:extLst>
            <a:ext uri="{FF2B5EF4-FFF2-40B4-BE49-F238E27FC236}">
              <a16:creationId xmlns:a16="http://schemas.microsoft.com/office/drawing/2014/main" id="{00000000-0008-0000-0700-00000E000000}"/>
            </a:ext>
          </a:extLst>
        </xdr:cNvPr>
        <xdr:cNvSpPr/>
      </xdr:nvSpPr>
      <xdr:spPr>
        <a:xfrm>
          <a:off x="2344839" y="3725682"/>
          <a:ext cx="2455393" cy="5983468"/>
        </a:xfrm>
        <a:prstGeom prst="rect">
          <a:avLst/>
        </a:prstGeom>
        <a:solidFill>
          <a:schemeClr val="bg1"/>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i="0" u="sng" baseline="0">
              <a:solidFill>
                <a:schemeClr val="accent1">
                  <a:lumMod val="50000"/>
                </a:schemeClr>
              </a:solidFill>
            </a:rPr>
            <a:t>Understanding these numbers</a:t>
          </a:r>
        </a:p>
        <a:p>
          <a:pPr algn="l"/>
          <a:endParaRPr lang="en-CA" sz="500" b="0" i="0" baseline="0">
            <a:solidFill>
              <a:schemeClr val="accent1">
                <a:lumMod val="50000"/>
              </a:schemeClr>
            </a:solidFill>
          </a:endParaRPr>
        </a:p>
        <a:p>
          <a:pPr algn="l"/>
          <a:r>
            <a:rPr lang="en-CA" sz="1100" b="0" i="0" baseline="0">
              <a:solidFill>
                <a:schemeClr val="accent1">
                  <a:lumMod val="50000"/>
                </a:schemeClr>
              </a:solidFill>
            </a:rPr>
            <a:t>Adverse responses are not positive responses, i.e. negative or neutral.</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task success</a:t>
          </a:r>
          <a:r>
            <a:rPr lang="en-CA" sz="1100" b="0" i="0" baseline="0">
              <a:solidFill>
                <a:schemeClr val="accent1">
                  <a:lumMod val="50000"/>
                </a:schemeClr>
              </a:solidFill>
            </a:rPr>
            <a:t>, they are the responses who answered "No" in question 3. </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ease</a:t>
          </a:r>
          <a:r>
            <a:rPr lang="en-CA" sz="1100" b="0" i="0" baseline="0">
              <a:solidFill>
                <a:schemeClr val="accent1">
                  <a:lumMod val="50000"/>
                </a:schemeClr>
              </a:solidFill>
            </a:rPr>
            <a:t>, they are the responses who did </a:t>
          </a:r>
          <a:r>
            <a:rPr lang="en-CA" sz="1100" b="0" i="0" u="sng" baseline="0">
              <a:solidFill>
                <a:schemeClr val="accent1">
                  <a:lumMod val="50000"/>
                </a:schemeClr>
              </a:solidFill>
            </a:rPr>
            <a:t>not</a:t>
          </a:r>
          <a:r>
            <a:rPr lang="en-CA" sz="1100" b="0" i="0" baseline="0">
              <a:solidFill>
                <a:schemeClr val="accent1">
                  <a:lumMod val="50000"/>
                </a:schemeClr>
              </a:solidFill>
            </a:rPr>
            <a:t> answer "Easy" or "Very easy" in question 2.</a:t>
          </a:r>
        </a:p>
        <a:p>
          <a:pPr algn="l"/>
          <a:endParaRPr lang="en-CA" sz="500" b="0" i="0" baseline="0">
            <a:solidFill>
              <a:schemeClr val="accent1">
                <a:lumMod val="50000"/>
              </a:schemeClr>
            </a:solidFill>
          </a:endParaRPr>
        </a:p>
        <a:p>
          <a:pPr algn="l"/>
          <a:r>
            <a:rPr lang="en-CA" sz="1100" b="1" i="0" baseline="0">
              <a:solidFill>
                <a:schemeClr val="accent1">
                  <a:lumMod val="50000"/>
                </a:schemeClr>
              </a:solidFill>
            </a:rPr>
            <a:t>For satisfaction</a:t>
          </a:r>
          <a:r>
            <a:rPr lang="en-CA" sz="1100" b="0" i="0" baseline="0">
              <a:solidFill>
                <a:schemeClr val="accent1">
                  <a:lumMod val="50000"/>
                </a:schemeClr>
              </a:solidFill>
            </a:rPr>
            <a:t>, they are the responses who did </a:t>
          </a:r>
          <a:r>
            <a:rPr lang="en-CA" sz="1100" b="0" i="0" u="sng" baseline="0">
              <a:solidFill>
                <a:schemeClr val="accent1">
                  <a:lumMod val="50000"/>
                </a:schemeClr>
              </a:solidFill>
            </a:rPr>
            <a:t>not</a:t>
          </a:r>
          <a:r>
            <a:rPr lang="en-CA" sz="1100" b="0" i="0" baseline="0">
              <a:solidFill>
                <a:schemeClr val="accent1">
                  <a:lumMod val="50000"/>
                </a:schemeClr>
              </a:solidFill>
            </a:rPr>
            <a:t> answer "Satisfied" or "Very satisfied" in question 1.</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a:t>
          </a:r>
          <a:r>
            <a:rPr lang="en-CA" sz="1100" b="1" i="0" baseline="0">
              <a:solidFill>
                <a:schemeClr val="accent1">
                  <a:lumMod val="50000"/>
                </a:schemeClr>
              </a:solidFill>
            </a:rPr>
            <a:t>percentage of positive responses </a:t>
          </a:r>
          <a:r>
            <a:rPr lang="en-CA" sz="1100" b="0" i="0" baseline="0">
              <a:solidFill>
                <a:schemeClr val="accent1">
                  <a:lumMod val="50000"/>
                </a:schemeClr>
              </a:solidFill>
            </a:rPr>
            <a:t>is the same score seen in the </a:t>
          </a:r>
          <a:r>
            <a:rPr lang="en-CA" sz="1100" b="0" i="1" baseline="0">
              <a:solidFill>
                <a:schemeClr val="accent1">
                  <a:lumMod val="50000"/>
                </a:schemeClr>
              </a:solidFill>
            </a:rPr>
            <a:t>Results by lead department </a:t>
          </a:r>
          <a:r>
            <a:rPr lang="en-CA" sz="1100" b="0" i="0" baseline="0">
              <a:solidFill>
                <a:schemeClr val="accent1">
                  <a:lumMod val="50000"/>
                </a:schemeClr>
              </a:solidFill>
            </a:rPr>
            <a:t>tab. </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a:t>
          </a:r>
          <a:r>
            <a:rPr lang="en-CA" sz="1100" b="1" i="0" baseline="0">
              <a:solidFill>
                <a:schemeClr val="accent1">
                  <a:lumMod val="50000"/>
                </a:schemeClr>
              </a:solidFill>
            </a:rPr>
            <a:t>percentage of adverse responses </a:t>
          </a:r>
          <a:r>
            <a:rPr lang="en-CA" sz="1100" b="0" i="0" baseline="0">
              <a:solidFill>
                <a:schemeClr val="accent1">
                  <a:lumMod val="50000"/>
                </a:schemeClr>
              </a:solidFill>
            </a:rPr>
            <a:t>is 1 subtracted from the percentage of positive responses. </a:t>
          </a:r>
        </a:p>
        <a:p>
          <a:pPr algn="l"/>
          <a:endParaRPr lang="en-CA" sz="1100" b="0" i="0" baseline="0">
            <a:solidFill>
              <a:schemeClr val="accent1">
                <a:lumMod val="50000"/>
              </a:schemeClr>
            </a:solidFill>
          </a:endParaRPr>
        </a:p>
        <a:p>
          <a:pPr algn="l"/>
          <a:r>
            <a:rPr lang="en-CA" sz="1100" b="0" i="0" baseline="0">
              <a:solidFill>
                <a:schemeClr val="accent1">
                  <a:lumMod val="50000"/>
                </a:schemeClr>
              </a:solidFill>
            </a:rPr>
            <a:t>The percentage of adverse reponses is than broken down by task showing </a:t>
          </a:r>
          <a:r>
            <a:rPr lang="en-CA" sz="1100" b="1" i="0" baseline="0">
              <a:solidFill>
                <a:schemeClr val="accent1">
                  <a:lumMod val="50000"/>
                </a:schemeClr>
              </a:solidFill>
            </a:rPr>
            <a:t>how each contributes to the total percentage.</a:t>
          </a:r>
          <a:r>
            <a:rPr lang="en-CA" sz="1100" b="0" i="0" baseline="0">
              <a:solidFill>
                <a:schemeClr val="accent1">
                  <a:lumMod val="50000"/>
                </a:schemeClr>
              </a:solidFill>
            </a:rPr>
            <a:t> </a:t>
          </a:r>
        </a:p>
        <a:p>
          <a:pPr algn="l"/>
          <a:endParaRPr lang="en-CA" sz="1100" b="0" i="0" baseline="0">
            <a:solidFill>
              <a:schemeClr val="accent1">
                <a:lumMod val="50000"/>
              </a:schemeClr>
            </a:solidFill>
          </a:endParaRPr>
        </a:p>
        <a:p>
          <a:pPr algn="l"/>
          <a:r>
            <a:rPr lang="en-CA" sz="1100" b="0" i="0" u="sng" baseline="0">
              <a:solidFill>
                <a:schemeClr val="accent1">
                  <a:lumMod val="50000"/>
                </a:schemeClr>
              </a:solidFill>
            </a:rPr>
            <a:t>What does this all mean?</a:t>
          </a:r>
        </a:p>
        <a:p>
          <a:pPr algn="l"/>
          <a:r>
            <a:rPr lang="en-CA" sz="1100" b="1" i="0" baseline="0">
              <a:solidFill>
                <a:schemeClr val="accent1">
                  <a:lumMod val="50000"/>
                </a:schemeClr>
              </a:solidFill>
            </a:rPr>
            <a:t>Improving the tasks with the highest percentage gives you the biggest opportunity to improve your department's score and the experiences of Canadians. </a:t>
          </a:r>
          <a:endParaRPr lang="en-CA" sz="1100" b="0" i="0" baseline="0">
            <a:solidFill>
              <a:schemeClr val="accent1">
                <a:lumMod val="50000"/>
              </a:schemeClr>
            </a:solidFill>
          </a:endParaRPr>
        </a:p>
        <a:p>
          <a:pPr algn="l"/>
          <a:endParaRPr lang="en-CA" sz="1100" b="0" i="0" baseline="0">
            <a:solidFill>
              <a:schemeClr val="accent1">
                <a:lumMod val="50000"/>
              </a:schemeClr>
            </a:solidFill>
          </a:endParaRPr>
        </a:p>
      </xdr:txBody>
    </xdr:sp>
    <xdr:clientData/>
  </xdr:twoCellAnchor>
  <xdr:twoCellAnchor editAs="absolute">
    <xdr:from>
      <xdr:col>10</xdr:col>
      <xdr:colOff>199168</xdr:colOff>
      <xdr:row>18</xdr:row>
      <xdr:rowOff>76677</xdr:rowOff>
    </xdr:from>
    <xdr:to>
      <xdr:col>11</xdr:col>
      <xdr:colOff>144725</xdr:colOff>
      <xdr:row>19</xdr:row>
      <xdr:rowOff>93384</xdr:rowOff>
    </xdr:to>
    <xdr:pic>
      <xdr:nvPicPr>
        <xdr:cNvPr id="19" name="Picture 18" title="Information Symbol">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6" cstate="print">
          <a:duotone>
            <a:schemeClr val="accent1">
              <a:shade val="45000"/>
              <a:satMod val="135000"/>
            </a:schemeClr>
            <a:prstClr val="white"/>
          </a:duotone>
          <a:extLst>
            <a:ext uri="{BEBA8EAE-BF5A-486C-A8C5-ECC9F3942E4B}">
              <a14:imgProps xmlns:a14="http://schemas.microsoft.com/office/drawing/2010/main">
                <a14:imgLayer r:embed="rId7">
                  <a14:imgEffect>
                    <a14:colorTemperature colorTemp="112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449248" y="3779611"/>
          <a:ext cx="277123" cy="269461"/>
        </a:xfrm>
        <a:prstGeom prst="rect">
          <a:avLst/>
        </a:prstGeom>
      </xdr:spPr>
    </xdr:pic>
    <xdr:clientData/>
  </xdr:twoCellAnchor>
  <xdr:twoCellAnchor editAs="absolute">
    <xdr:from>
      <xdr:col>16</xdr:col>
      <xdr:colOff>781904</xdr:colOff>
      <xdr:row>4</xdr:row>
      <xdr:rowOff>40339</xdr:rowOff>
    </xdr:from>
    <xdr:to>
      <xdr:col>16</xdr:col>
      <xdr:colOff>1702356</xdr:colOff>
      <xdr:row>4</xdr:row>
      <xdr:rowOff>529818</xdr:rowOff>
    </xdr:to>
    <xdr:sp macro="" textlink="">
      <xdr:nvSpPr>
        <xdr:cNvPr id="20" name="Rectangle 19">
          <a:hlinkClick xmlns:r="http://schemas.openxmlformats.org/officeDocument/2006/relationships" r:id="rId8"/>
          <a:extLst>
            <a:ext uri="{FF2B5EF4-FFF2-40B4-BE49-F238E27FC236}">
              <a16:creationId xmlns:a16="http://schemas.microsoft.com/office/drawing/2014/main" id="{00000000-0008-0000-0700-000014000000}"/>
            </a:ext>
          </a:extLst>
        </xdr:cNvPr>
        <xdr:cNvSpPr/>
      </xdr:nvSpPr>
      <xdr:spPr>
        <a:xfrm>
          <a:off x="12450029" y="701137"/>
          <a:ext cx="92045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xdr:from>
      <xdr:col>3</xdr:col>
      <xdr:colOff>422672</xdr:colOff>
      <xdr:row>2</xdr:row>
      <xdr:rowOff>0</xdr:rowOff>
    </xdr:from>
    <xdr:to>
      <xdr:col>6</xdr:col>
      <xdr:colOff>115064</xdr:colOff>
      <xdr:row>5</xdr:row>
      <xdr:rowOff>2646</xdr:rowOff>
    </xdr:to>
    <xdr:sp macro="" textlink="">
      <xdr:nvSpPr>
        <xdr:cNvPr id="17" name="Rectangle 16">
          <a:hlinkClick xmlns:r="http://schemas.openxmlformats.org/officeDocument/2006/relationships" r:id="rId9"/>
          <a:extLst>
            <a:ext uri="{FF2B5EF4-FFF2-40B4-BE49-F238E27FC236}">
              <a16:creationId xmlns:a16="http://schemas.microsoft.com/office/drawing/2014/main" id="{00000000-0008-0000-0700-000011000000}"/>
            </a:ext>
          </a:extLst>
        </xdr:cNvPr>
        <xdr:cNvSpPr/>
      </xdr:nvSpPr>
      <xdr:spPr>
        <a:xfrm>
          <a:off x="1970485" y="660798"/>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88317</xdr:colOff>
      <xdr:row>7</xdr:row>
      <xdr:rowOff>316356</xdr:rowOff>
    </xdr:from>
    <xdr:to>
      <xdr:col>1</xdr:col>
      <xdr:colOff>1103671</xdr:colOff>
      <xdr:row>18</xdr:row>
      <xdr:rowOff>147309</xdr:rowOff>
    </xdr:to>
    <xdr:sp macro="" textlink="">
      <xdr:nvSpPr>
        <xdr:cNvPr id="5" name="Rectangle 4" title="Decorative">
          <a:extLst>
            <a:ext uri="{FF2B5EF4-FFF2-40B4-BE49-F238E27FC236}">
              <a16:creationId xmlns:a16="http://schemas.microsoft.com/office/drawing/2014/main" id="{00000000-0008-0000-0800-000005000000}"/>
            </a:ext>
          </a:extLst>
        </xdr:cNvPr>
        <xdr:cNvSpPr/>
      </xdr:nvSpPr>
      <xdr:spPr>
        <a:xfrm>
          <a:off x="88317" y="1890627"/>
          <a:ext cx="2635928" cy="426093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0</xdr:col>
      <xdr:colOff>1439621</xdr:colOff>
      <xdr:row>8</xdr:row>
      <xdr:rowOff>228754</xdr:rowOff>
    </xdr:from>
    <xdr:to>
      <xdr:col>1</xdr:col>
      <xdr:colOff>1021709</xdr:colOff>
      <xdr:row>18</xdr:row>
      <xdr:rowOff>53949</xdr:rowOff>
    </xdr:to>
    <mc:AlternateContent xmlns:mc="http://schemas.openxmlformats.org/markup-compatibility/2006" xmlns:sle15="http://schemas.microsoft.com/office/drawing/2012/slicer">
      <mc:Choice Requires="sle15">
        <xdr:graphicFrame macro="">
          <xdr:nvGraphicFramePr>
            <xdr:cNvPr id="3" name="Theme 2" title="Slicer to filter by department">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Theme 2"/>
            </a:graphicData>
          </a:graphic>
        </xdr:graphicFrame>
      </mc:Choice>
      <mc:Fallback xmlns="">
        <xdr:sp macro="" textlink="">
          <xdr:nvSpPr>
            <xdr:cNvPr id="0" name=""/>
            <xdr:cNvSpPr>
              <a:spLocks noTextEdit="1"/>
            </xdr:cNvSpPr>
          </xdr:nvSpPr>
          <xdr:spPr>
            <a:xfrm>
              <a:off x="1439621" y="2127319"/>
              <a:ext cx="1203912" cy="3885874"/>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186384</xdr:colOff>
      <xdr:row>8</xdr:row>
      <xdr:rowOff>223059</xdr:rowOff>
    </xdr:from>
    <xdr:to>
      <xdr:col>0</xdr:col>
      <xdr:colOff>1162801</xdr:colOff>
      <xdr:row>18</xdr:row>
      <xdr:rowOff>58254</xdr:rowOff>
    </xdr:to>
    <mc:AlternateContent xmlns:mc="http://schemas.openxmlformats.org/markup-compatibility/2006" xmlns:sle15="http://schemas.microsoft.com/office/drawing/2012/slicer">
      <mc:Choice Requires="sle15">
        <xdr:graphicFrame macro="">
          <xdr:nvGraphicFramePr>
            <xdr:cNvPr id="4" name="Department 2" title="Silcer to filter by department">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86384" y="2121624"/>
              <a:ext cx="976417" cy="3898183"/>
            </a:xfrm>
            <a:prstGeom prst="rect">
              <a:avLst/>
            </a:prstGeom>
            <a:solidFill>
              <a:prstClr val="white"/>
            </a:solidFill>
            <a:ln w="1">
              <a:solidFill>
                <a:prstClr val="green"/>
              </a:solidFill>
            </a:ln>
          </xdr:spPr>
          <xdr:txBody>
            <a:bodyPr vertOverflow="clip" horzOverflow="clip"/>
            <a:lstStyle/>
            <a:p>
              <a:r>
                <a:rPr lang="en-CA"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78444</xdr:colOff>
      <xdr:row>7</xdr:row>
      <xdr:rowOff>301530</xdr:rowOff>
    </xdr:from>
    <xdr:to>
      <xdr:col>0</xdr:col>
      <xdr:colOff>1408569</xdr:colOff>
      <xdr:row>8</xdr:row>
      <xdr:rowOff>165333</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78444" y="1878206"/>
          <a:ext cx="1330125" cy="188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latin typeface="+mj-lt"/>
            </a:rPr>
            <a:t>Filter by department:</a:t>
          </a:r>
        </a:p>
      </xdr:txBody>
    </xdr:sp>
    <xdr:clientData/>
  </xdr:twoCellAnchor>
  <xdr:twoCellAnchor editAs="absolute">
    <xdr:from>
      <xdr:col>0</xdr:col>
      <xdr:colOff>1395797</xdr:colOff>
      <xdr:row>7</xdr:row>
      <xdr:rowOff>301642</xdr:rowOff>
    </xdr:from>
    <xdr:to>
      <xdr:col>1</xdr:col>
      <xdr:colOff>836333</xdr:colOff>
      <xdr:row>8</xdr:row>
      <xdr:rowOff>194523</xdr:rowOff>
    </xdr:to>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395797" y="1877963"/>
          <a:ext cx="1057104" cy="214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latin typeface="+mj-lt"/>
            </a:rPr>
            <a:t>Filter by theme:</a:t>
          </a:r>
        </a:p>
      </xdr:txBody>
    </xdr:sp>
    <xdr:clientData/>
  </xdr:twoCellAnchor>
  <xdr:twoCellAnchor editAs="absolute">
    <xdr:from>
      <xdr:col>3</xdr:col>
      <xdr:colOff>2696706</xdr:colOff>
      <xdr:row>2</xdr:row>
      <xdr:rowOff>143</xdr:rowOff>
    </xdr:from>
    <xdr:to>
      <xdr:col>4</xdr:col>
      <xdr:colOff>330335</xdr:colOff>
      <xdr:row>2</xdr:row>
      <xdr:rowOff>556248</xdr:rowOff>
    </xdr:to>
    <xdr:sp macro="" textlink="">
      <xdr:nvSpPr>
        <xdr:cNvPr id="19" name="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5576960" y="607989"/>
          <a:ext cx="1213517" cy="55610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4</xdr:col>
      <xdr:colOff>1064219</xdr:colOff>
      <xdr:row>2</xdr:row>
      <xdr:rowOff>64942</xdr:rowOff>
    </xdr:from>
    <xdr:to>
      <xdr:col>5</xdr:col>
      <xdr:colOff>562885</xdr:colOff>
      <xdr:row>5</xdr:row>
      <xdr:rowOff>28864</xdr:rowOff>
    </xdr:to>
    <xdr:sp macro="" textlink="">
      <xdr:nvSpPr>
        <xdr:cNvPr id="20" name="Round Same Side Corner Rectangle 19">
          <a:extLst>
            <a:ext uri="{FF2B5EF4-FFF2-40B4-BE49-F238E27FC236}">
              <a16:creationId xmlns:a16="http://schemas.microsoft.com/office/drawing/2014/main" id="{00000000-0008-0000-0800-000014000000}"/>
            </a:ext>
          </a:extLst>
        </xdr:cNvPr>
        <xdr:cNvSpPr/>
      </xdr:nvSpPr>
      <xdr:spPr>
        <a:xfrm>
          <a:off x="7523102" y="672788"/>
          <a:ext cx="1119822" cy="552968"/>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3</xdr:col>
      <xdr:colOff>632156</xdr:colOff>
      <xdr:row>2</xdr:row>
      <xdr:rowOff>9668</xdr:rowOff>
    </xdr:from>
    <xdr:to>
      <xdr:col>3</xdr:col>
      <xdr:colOff>1855630</xdr:colOff>
      <xdr:row>2</xdr:row>
      <xdr:rowOff>560001</xdr:rowOff>
    </xdr:to>
    <xdr:sp macro="" textlink="">
      <xdr:nvSpPr>
        <xdr:cNvPr id="21" name="Rectangle 20">
          <a:hlinkClick xmlns:r="http://schemas.openxmlformats.org/officeDocument/2006/relationships" r:id="rId2"/>
          <a:extLst>
            <a:ext uri="{FF2B5EF4-FFF2-40B4-BE49-F238E27FC236}">
              <a16:creationId xmlns:a16="http://schemas.microsoft.com/office/drawing/2014/main" id="{00000000-0008-0000-0800-000015000000}"/>
            </a:ext>
          </a:extLst>
        </xdr:cNvPr>
        <xdr:cNvSpPr/>
      </xdr:nvSpPr>
      <xdr:spPr>
        <a:xfrm>
          <a:off x="3508456" y="617514"/>
          <a:ext cx="1223474"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5</xdr:col>
      <xdr:colOff>1103785</xdr:colOff>
      <xdr:row>2</xdr:row>
      <xdr:rowOff>23706</xdr:rowOff>
    </xdr:from>
    <xdr:to>
      <xdr:col>6</xdr:col>
      <xdr:colOff>979973</xdr:colOff>
      <xdr:row>2</xdr:row>
      <xdr:rowOff>567992</xdr:rowOff>
    </xdr:to>
    <xdr:sp macro="" textlink="">
      <xdr:nvSpPr>
        <xdr:cNvPr id="23" name="Rectangle 22">
          <a:hlinkClick xmlns:r="http://schemas.openxmlformats.org/officeDocument/2006/relationships" r:id="rId3"/>
          <a:extLst>
            <a:ext uri="{FF2B5EF4-FFF2-40B4-BE49-F238E27FC236}">
              <a16:creationId xmlns:a16="http://schemas.microsoft.com/office/drawing/2014/main" id="{00000000-0008-0000-0800-000017000000}"/>
            </a:ext>
          </a:extLst>
        </xdr:cNvPr>
        <xdr:cNvSpPr/>
      </xdr:nvSpPr>
      <xdr:spPr>
        <a:xfrm>
          <a:off x="9183824" y="631552"/>
          <a:ext cx="1162409" cy="544286"/>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0</xdr:col>
      <xdr:colOff>387927</xdr:colOff>
      <xdr:row>2</xdr:row>
      <xdr:rowOff>40005</xdr:rowOff>
    </xdr:from>
    <xdr:to>
      <xdr:col>0</xdr:col>
      <xdr:colOff>1325822</xdr:colOff>
      <xdr:row>2</xdr:row>
      <xdr:rowOff>563124</xdr:rowOff>
    </xdr:to>
    <xdr:sp macro="" textlink="">
      <xdr:nvSpPr>
        <xdr:cNvPr id="24" name="Rectangle 23">
          <a:hlinkClick xmlns:r="http://schemas.openxmlformats.org/officeDocument/2006/relationships" r:id="rId4"/>
          <a:extLst>
            <a:ext uri="{FF2B5EF4-FFF2-40B4-BE49-F238E27FC236}">
              <a16:creationId xmlns:a16="http://schemas.microsoft.com/office/drawing/2014/main" id="{00000000-0008-0000-0800-000018000000}"/>
            </a:ext>
          </a:extLst>
        </xdr:cNvPr>
        <xdr:cNvSpPr/>
      </xdr:nvSpPr>
      <xdr:spPr>
        <a:xfrm>
          <a:off x="387927" y="640080"/>
          <a:ext cx="937895" cy="5231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9</xdr:col>
      <xdr:colOff>457222</xdr:colOff>
      <xdr:row>2</xdr:row>
      <xdr:rowOff>52998</xdr:rowOff>
    </xdr:from>
    <xdr:to>
      <xdr:col>10</xdr:col>
      <xdr:colOff>0</xdr:colOff>
      <xdr:row>2</xdr:row>
      <xdr:rowOff>542477</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00000000-0008-0000-0800-000010000000}"/>
            </a:ext>
          </a:extLst>
        </xdr:cNvPr>
        <xdr:cNvSpPr/>
      </xdr:nvSpPr>
      <xdr:spPr>
        <a:xfrm>
          <a:off x="11060605" y="660844"/>
          <a:ext cx="908019"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12</xdr:col>
      <xdr:colOff>462308</xdr:colOff>
      <xdr:row>2</xdr:row>
      <xdr:rowOff>32604</xdr:rowOff>
    </xdr:from>
    <xdr:to>
      <xdr:col>15</xdr:col>
      <xdr:colOff>319275</xdr:colOff>
      <xdr:row>2</xdr:row>
      <xdr:rowOff>522083</xdr:rowOff>
    </xdr:to>
    <xdr:sp macro="" textlink="">
      <xdr:nvSpPr>
        <xdr:cNvPr id="15" name="Rectangle 14">
          <a:hlinkClick xmlns:r="http://schemas.openxmlformats.org/officeDocument/2006/relationships" r:id="rId6"/>
          <a:extLst>
            <a:ext uri="{FF2B5EF4-FFF2-40B4-BE49-F238E27FC236}">
              <a16:creationId xmlns:a16="http://schemas.microsoft.com/office/drawing/2014/main" id="{00000000-0008-0000-0800-00000F000000}"/>
            </a:ext>
          </a:extLst>
        </xdr:cNvPr>
        <xdr:cNvSpPr/>
      </xdr:nvSpPr>
      <xdr:spPr>
        <a:xfrm>
          <a:off x="12424526" y="640450"/>
          <a:ext cx="912275"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xdr:from>
      <xdr:col>1</xdr:col>
      <xdr:colOff>281990</xdr:colOff>
      <xdr:row>1</xdr:row>
      <xdr:rowOff>244391</xdr:rowOff>
    </xdr:from>
    <xdr:to>
      <xdr:col>3</xdr:col>
      <xdr:colOff>95950</xdr:colOff>
      <xdr:row>2</xdr:row>
      <xdr:rowOff>550332</xdr:rowOff>
    </xdr:to>
    <xdr:sp macro="" textlink="">
      <xdr:nvSpPr>
        <xdr:cNvPr id="14" name="Rectangle 13">
          <a:hlinkClick xmlns:r="http://schemas.openxmlformats.org/officeDocument/2006/relationships" r:id="rId7"/>
          <a:extLst>
            <a:ext uri="{FF2B5EF4-FFF2-40B4-BE49-F238E27FC236}">
              <a16:creationId xmlns:a16="http://schemas.microsoft.com/office/drawing/2014/main" id="{00000000-0008-0000-0800-00000E000000}"/>
            </a:ext>
          </a:extLst>
        </xdr:cNvPr>
        <xdr:cNvSpPr/>
      </xdr:nvSpPr>
      <xdr:spPr>
        <a:xfrm>
          <a:off x="1898733" y="607845"/>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5251503</xdr:colOff>
      <xdr:row>2</xdr:row>
      <xdr:rowOff>7868</xdr:rowOff>
    </xdr:from>
    <xdr:to>
      <xdr:col>0</xdr:col>
      <xdr:colOff>6446210</xdr:colOff>
      <xdr:row>3</xdr:row>
      <xdr:rowOff>611</xdr:rowOff>
    </xdr:to>
    <xdr:sp macro="" textlink="">
      <xdr:nvSpPr>
        <xdr:cNvPr id="2" name="Round Same Side Corner 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5251503" y="560318"/>
          <a:ext cx="1194707" cy="554718"/>
        </a:xfrm>
        <a:prstGeom prst="round2Same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department</a:t>
          </a:r>
        </a:p>
      </xdr:txBody>
    </xdr:sp>
    <xdr:clientData/>
  </xdr:twoCellAnchor>
  <xdr:twoCellAnchor editAs="absolute">
    <xdr:from>
      <xdr:col>0</xdr:col>
      <xdr:colOff>7242990</xdr:colOff>
      <xdr:row>2</xdr:row>
      <xdr:rowOff>10327</xdr:rowOff>
    </xdr:from>
    <xdr:to>
      <xdr:col>0</xdr:col>
      <xdr:colOff>7998899</xdr:colOff>
      <xdr:row>3</xdr:row>
      <xdr:rowOff>1837</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7242990" y="562777"/>
          <a:ext cx="755909" cy="553485"/>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a:t>
          </a:r>
          <a:r>
            <a:rPr lang="en-CA" sz="1200" b="1" baseline="0"/>
            <a:t> task</a:t>
          </a:r>
          <a:endParaRPr lang="en-CA" sz="1200" b="1"/>
        </a:p>
      </xdr:txBody>
    </xdr:sp>
    <xdr:clientData/>
  </xdr:twoCellAnchor>
  <xdr:twoCellAnchor editAs="absolute">
    <xdr:from>
      <xdr:col>0</xdr:col>
      <xdr:colOff>3314701</xdr:colOff>
      <xdr:row>2</xdr:row>
      <xdr:rowOff>1587</xdr:rowOff>
    </xdr:from>
    <xdr:to>
      <xdr:col>0</xdr:col>
      <xdr:colOff>4540883</xdr:colOff>
      <xdr:row>2</xdr:row>
      <xdr:rowOff>551920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900-000004000000}"/>
            </a:ext>
          </a:extLst>
        </xdr:cNvPr>
        <xdr:cNvSpPr/>
      </xdr:nvSpPr>
      <xdr:spPr>
        <a:xfrm>
          <a:off x="3314701" y="554037"/>
          <a:ext cx="1226182"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Results by lead theme</a:t>
          </a:r>
        </a:p>
      </xdr:txBody>
    </xdr:sp>
    <xdr:clientData/>
  </xdr:twoCellAnchor>
  <xdr:twoCellAnchor editAs="absolute">
    <xdr:from>
      <xdr:col>0</xdr:col>
      <xdr:colOff>8667848</xdr:colOff>
      <xdr:row>2</xdr:row>
      <xdr:rowOff>52876</xdr:rowOff>
    </xdr:from>
    <xdr:to>
      <xdr:col>1</xdr:col>
      <xdr:colOff>487524</xdr:colOff>
      <xdr:row>3</xdr:row>
      <xdr:rowOff>46527</xdr:rowOff>
    </xdr:to>
    <xdr:sp macro="" textlink="">
      <xdr:nvSpPr>
        <xdr:cNvPr id="5" name="Round Same Side Corner Rectangle 4">
          <a:extLst>
            <a:ext uri="{FF2B5EF4-FFF2-40B4-BE49-F238E27FC236}">
              <a16:creationId xmlns:a16="http://schemas.microsoft.com/office/drawing/2014/main" id="{00000000-0008-0000-0900-000005000000}"/>
            </a:ext>
          </a:extLst>
        </xdr:cNvPr>
        <xdr:cNvSpPr/>
      </xdr:nvSpPr>
      <xdr:spPr>
        <a:xfrm>
          <a:off x="8667848" y="605326"/>
          <a:ext cx="1182751" cy="560389"/>
        </a:xfrm>
        <a:prstGeom prst="round2SameRect">
          <a:avLst/>
        </a:prstGeom>
        <a:solidFill>
          <a:srgbClr val="BD011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Where</a:t>
          </a:r>
          <a:r>
            <a:rPr lang="en-CA" sz="1200" b="1" baseline="0"/>
            <a:t> to go from here?</a:t>
          </a:r>
          <a:endParaRPr lang="en-CA" sz="1200" b="1"/>
        </a:p>
      </xdr:txBody>
    </xdr:sp>
    <xdr:clientData/>
  </xdr:twoCellAnchor>
  <xdr:twoCellAnchor editAs="absolute">
    <xdr:from>
      <xdr:col>0</xdr:col>
      <xdr:colOff>549011</xdr:colOff>
      <xdr:row>2</xdr:row>
      <xdr:rowOff>17637</xdr:rowOff>
    </xdr:from>
    <xdr:to>
      <xdr:col>0</xdr:col>
      <xdr:colOff>1484020</xdr:colOff>
      <xdr:row>2</xdr:row>
      <xdr:rowOff>540756</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0900-000006000000}"/>
            </a:ext>
          </a:extLst>
        </xdr:cNvPr>
        <xdr:cNvSpPr/>
      </xdr:nvSpPr>
      <xdr:spPr>
        <a:xfrm>
          <a:off x="549011" y="570087"/>
          <a:ext cx="935009" cy="52311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About this</a:t>
          </a:r>
          <a:r>
            <a:rPr lang="en-CA" sz="1200" b="1" baseline="0"/>
            <a:t> report</a:t>
          </a:r>
          <a:endParaRPr lang="en-CA" sz="1200" b="1"/>
        </a:p>
      </xdr:txBody>
    </xdr:sp>
    <xdr:clientData/>
  </xdr:twoCellAnchor>
  <xdr:twoCellAnchor editAs="absolute">
    <xdr:from>
      <xdr:col>2</xdr:col>
      <xdr:colOff>463407</xdr:colOff>
      <xdr:row>2</xdr:row>
      <xdr:rowOff>38385</xdr:rowOff>
    </xdr:from>
    <xdr:to>
      <xdr:col>4</xdr:col>
      <xdr:colOff>47481</xdr:colOff>
      <xdr:row>2</xdr:row>
      <xdr:rowOff>527864</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0900-000007000000}"/>
            </a:ext>
          </a:extLst>
        </xdr:cNvPr>
        <xdr:cNvSpPr/>
      </xdr:nvSpPr>
      <xdr:spPr>
        <a:xfrm>
          <a:off x="10493232" y="590835"/>
          <a:ext cx="917574"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Provide feedback</a:t>
          </a:r>
        </a:p>
      </xdr:txBody>
    </xdr:sp>
    <xdr:clientData/>
  </xdr:twoCellAnchor>
  <xdr:twoCellAnchor editAs="absolute">
    <xdr:from>
      <xdr:col>0</xdr:col>
      <xdr:colOff>4748212</xdr:colOff>
      <xdr:row>7</xdr:row>
      <xdr:rowOff>71442</xdr:rowOff>
    </xdr:from>
    <xdr:to>
      <xdr:col>0</xdr:col>
      <xdr:colOff>8657812</xdr:colOff>
      <xdr:row>12</xdr:row>
      <xdr:rowOff>77067</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900-000008000000}"/>
            </a:ext>
          </a:extLst>
        </xdr:cNvPr>
        <xdr:cNvSpPr/>
      </xdr:nvSpPr>
      <xdr:spPr>
        <a:xfrm>
          <a:off x="4748212" y="1881192"/>
          <a:ext cx="3909600" cy="1191488"/>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spcAft>
              <a:spcPts val="600"/>
            </a:spcAft>
          </a:pPr>
          <a:r>
            <a:rPr lang="en-CA" sz="1800" b="1" i="0" u="sng" baseline="0">
              <a:solidFill>
                <a:schemeClr val="accent1">
                  <a:lumMod val="50000"/>
                </a:schemeClr>
              </a:solidFill>
            </a:rPr>
            <a:t>Provide feedback on this report</a:t>
          </a:r>
        </a:p>
        <a:p>
          <a:pPr algn="ctr">
            <a:spcAft>
              <a:spcPts val="600"/>
            </a:spcAft>
          </a:pPr>
          <a:r>
            <a:rPr lang="en-CA" sz="1400" b="0" i="0" u="none" baseline="0">
              <a:solidFill>
                <a:schemeClr val="accent1">
                  <a:lumMod val="50000"/>
                </a:schemeClr>
              </a:solidFill>
            </a:rPr>
            <a:t>Have feedback on this report? Click the link to share your thoughts. </a:t>
          </a:r>
          <a:endParaRPr lang="en-CA" sz="1800" b="1" i="0" u="sng" baseline="0">
            <a:solidFill>
              <a:schemeClr val="accent1">
                <a:lumMod val="50000"/>
              </a:schemeClr>
            </a:solidFill>
          </a:endParaRPr>
        </a:p>
      </xdr:txBody>
    </xdr:sp>
    <xdr:clientData/>
  </xdr:twoCellAnchor>
  <xdr:twoCellAnchor editAs="absolute">
    <xdr:from>
      <xdr:col>0</xdr:col>
      <xdr:colOff>4736041</xdr:colOff>
      <xdr:row>14</xdr:row>
      <xdr:rowOff>76204</xdr:rowOff>
    </xdr:from>
    <xdr:to>
      <xdr:col>0</xdr:col>
      <xdr:colOff>8645641</xdr:colOff>
      <xdr:row>20</xdr:row>
      <xdr:rowOff>67542</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900-000009000000}"/>
            </a:ext>
          </a:extLst>
        </xdr:cNvPr>
        <xdr:cNvSpPr/>
      </xdr:nvSpPr>
      <xdr:spPr>
        <a:xfrm>
          <a:off x="4736041" y="3471867"/>
          <a:ext cx="3909600" cy="1191488"/>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108000" rtlCol="0" anchor="t" anchorCtr="1"/>
        <a:lstStyle/>
        <a:p>
          <a:pPr algn="ctr">
            <a:spcBef>
              <a:spcPts val="1200"/>
            </a:spcBef>
            <a:spcAft>
              <a:spcPts val="600"/>
            </a:spcAft>
          </a:pPr>
          <a:r>
            <a:rPr lang="en-CA" sz="1800" b="1" i="0" u="sng" baseline="0">
              <a:solidFill>
                <a:schemeClr val="accent1">
                  <a:lumMod val="50000"/>
                </a:schemeClr>
              </a:solidFill>
            </a:rPr>
            <a:t>Ask a question</a:t>
          </a:r>
        </a:p>
        <a:p>
          <a:pPr algn="ctr">
            <a:spcAft>
              <a:spcPts val="600"/>
            </a:spcAft>
          </a:pPr>
          <a:r>
            <a:rPr lang="en-CA" sz="1400" b="0" i="0" u="none" baseline="0">
              <a:solidFill>
                <a:schemeClr val="accent1">
                  <a:lumMod val="50000"/>
                </a:schemeClr>
              </a:solidFill>
            </a:rPr>
            <a:t>Have questions about the results? Click to ask!</a:t>
          </a:r>
          <a:endParaRPr lang="en-CA" sz="1800" b="1" i="0" u="sng" baseline="0">
            <a:solidFill>
              <a:schemeClr val="accent1">
                <a:lumMod val="50000"/>
              </a:schemeClr>
            </a:solidFill>
          </a:endParaRPr>
        </a:p>
      </xdr:txBody>
    </xdr:sp>
    <xdr:clientData/>
  </xdr:twoCellAnchor>
  <xdr:twoCellAnchor editAs="absolute">
    <xdr:from>
      <xdr:col>0</xdr:col>
      <xdr:colOff>61912</xdr:colOff>
      <xdr:row>7</xdr:row>
      <xdr:rowOff>104779</xdr:rowOff>
    </xdr:from>
    <xdr:to>
      <xdr:col>0</xdr:col>
      <xdr:colOff>3971923</xdr:colOff>
      <xdr:row>12</xdr:row>
      <xdr:rowOff>109542</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900-00000A000000}"/>
            </a:ext>
          </a:extLst>
        </xdr:cNvPr>
        <xdr:cNvSpPr/>
      </xdr:nvSpPr>
      <xdr:spPr>
        <a:xfrm>
          <a:off x="61912" y="1914529"/>
          <a:ext cx="3910011" cy="1190626"/>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spcAft>
              <a:spcPts val="600"/>
            </a:spcAft>
          </a:pPr>
          <a:r>
            <a:rPr lang="en-CA" sz="1800" b="1" i="0" u="sng" baseline="0">
              <a:solidFill>
                <a:schemeClr val="accent1">
                  <a:lumMod val="50000"/>
                </a:schemeClr>
              </a:solidFill>
            </a:rPr>
            <a:t>Guidance on next steps</a:t>
          </a:r>
        </a:p>
        <a:p>
          <a:pPr lvl="0" algn="ctr">
            <a:spcAft>
              <a:spcPts val="600"/>
            </a:spcAft>
          </a:pPr>
          <a:r>
            <a:rPr lang="en-CA" sz="1400" b="0" i="0" u="none" baseline="0">
              <a:solidFill>
                <a:schemeClr val="accent1">
                  <a:lumMod val="50000"/>
                </a:schemeClr>
              </a:solidFill>
            </a:rPr>
            <a:t>Understand your results, disagnose the problems, and improve your tasks</a:t>
          </a:r>
        </a:p>
      </xdr:txBody>
    </xdr:sp>
    <xdr:clientData/>
  </xdr:twoCellAnchor>
  <xdr:twoCellAnchor editAs="absolute">
    <xdr:from>
      <xdr:col>4</xdr:col>
      <xdr:colOff>539607</xdr:colOff>
      <xdr:row>2</xdr:row>
      <xdr:rowOff>38385</xdr:rowOff>
    </xdr:from>
    <xdr:to>
      <xdr:col>6</xdr:col>
      <xdr:colOff>118919</xdr:colOff>
      <xdr:row>2</xdr:row>
      <xdr:rowOff>527864</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00000000-0008-0000-0900-00000B000000}"/>
            </a:ext>
          </a:extLst>
        </xdr:cNvPr>
        <xdr:cNvSpPr/>
      </xdr:nvSpPr>
      <xdr:spPr>
        <a:xfrm>
          <a:off x="11902932" y="590835"/>
          <a:ext cx="912812" cy="489479"/>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Get support</a:t>
          </a:r>
        </a:p>
      </xdr:txBody>
    </xdr:sp>
    <xdr:clientData/>
  </xdr:twoCellAnchor>
  <xdr:twoCellAnchor editAs="absolute">
    <xdr:from>
      <xdr:col>0</xdr:col>
      <xdr:colOff>33337</xdr:colOff>
      <xdr:row>14</xdr:row>
      <xdr:rowOff>85729</xdr:rowOff>
    </xdr:from>
    <xdr:to>
      <xdr:col>0</xdr:col>
      <xdr:colOff>3942937</xdr:colOff>
      <xdr:row>20</xdr:row>
      <xdr:rowOff>77067</xdr:rowOff>
    </xdr:to>
    <xdr:sp macro="" textlink="">
      <xdr:nvSpPr>
        <xdr:cNvPr id="12" name="Rounded Rectangle 11">
          <a:hlinkClick xmlns:r="http://schemas.openxmlformats.org/officeDocument/2006/relationships" r:id="rId8"/>
          <a:extLst>
            <a:ext uri="{FF2B5EF4-FFF2-40B4-BE49-F238E27FC236}">
              <a16:creationId xmlns:a16="http://schemas.microsoft.com/office/drawing/2014/main" id="{00000000-0008-0000-0900-00000C000000}"/>
            </a:ext>
          </a:extLst>
        </xdr:cNvPr>
        <xdr:cNvSpPr/>
      </xdr:nvSpPr>
      <xdr:spPr>
        <a:xfrm>
          <a:off x="33337" y="3481392"/>
          <a:ext cx="3909600" cy="1191488"/>
        </a:xfrm>
        <a:prstGeom prst="roundRect">
          <a:avLst/>
        </a:prstGeom>
        <a:solidFill>
          <a:schemeClr val="tx2">
            <a:lumMod val="20000"/>
            <a:lumOff val="80000"/>
          </a:schemeClr>
        </a:solidFill>
        <a:ln>
          <a:solidFill>
            <a:schemeClr val="accent1">
              <a:lumMod val="75000"/>
            </a:schemeClr>
          </a:solidFill>
        </a:ln>
        <a:effectLst>
          <a:outerShdw blurRad="63500" sx="101000" sy="101000" algn="ctr" rotWithShape="0">
            <a:schemeClr val="accent1">
              <a:lumMod val="75000"/>
              <a:alpha val="22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spcAft>
              <a:spcPts val="600"/>
            </a:spcAft>
          </a:pPr>
          <a:r>
            <a:rPr lang="en-CA" sz="1800" b="1" i="0" u="sng" baseline="0">
              <a:solidFill>
                <a:schemeClr val="accent1">
                  <a:lumMod val="50000"/>
                </a:schemeClr>
              </a:solidFill>
            </a:rPr>
            <a:t>Access the open-text comments</a:t>
          </a:r>
        </a:p>
        <a:p>
          <a:pPr algn="ctr">
            <a:spcAft>
              <a:spcPts val="600"/>
            </a:spcAft>
          </a:pPr>
          <a:r>
            <a:rPr lang="en-CA" sz="1400" b="0" i="0" u="none" baseline="0">
              <a:solidFill>
                <a:schemeClr val="accent1">
                  <a:lumMod val="50000"/>
                </a:schemeClr>
              </a:solidFill>
            </a:rPr>
            <a:t>Username: feedback-retroaction@canada.ca</a:t>
          </a:r>
        </a:p>
        <a:p>
          <a:pPr algn="ctr">
            <a:spcAft>
              <a:spcPts val="600"/>
            </a:spcAft>
          </a:pPr>
          <a:r>
            <a:rPr lang="en-CA" sz="1400" b="0" i="0" u="none" baseline="0">
              <a:solidFill>
                <a:schemeClr val="accent1">
                  <a:lumMod val="50000"/>
                </a:schemeClr>
              </a:solidFill>
            </a:rPr>
            <a:t>Password: canada</a:t>
          </a:r>
          <a:endParaRPr lang="en-CA" sz="1800" b="1" i="0" u="sng" baseline="0">
            <a:solidFill>
              <a:schemeClr val="accent1">
                <a:lumMod val="50000"/>
              </a:schemeClr>
            </a:solidFill>
          </a:endParaRPr>
        </a:p>
      </xdr:txBody>
    </xdr:sp>
    <xdr:clientData/>
  </xdr:twoCellAnchor>
  <xdr:twoCellAnchor>
    <xdr:from>
      <xdr:col>0</xdr:col>
      <xdr:colOff>1847850</xdr:colOff>
      <xdr:row>2</xdr:row>
      <xdr:rowOff>9526</xdr:rowOff>
    </xdr:from>
    <xdr:to>
      <xdr:col>0</xdr:col>
      <xdr:colOff>2921367</xdr:colOff>
      <xdr:row>2</xdr:row>
      <xdr:rowOff>559859</xdr:rowOff>
    </xdr:to>
    <xdr:sp macro="" textlink="">
      <xdr:nvSpPr>
        <xdr:cNvPr id="13" name="Rectangle 12">
          <a:hlinkClick xmlns:r="http://schemas.openxmlformats.org/officeDocument/2006/relationships" r:id="rId9"/>
          <a:extLst>
            <a:ext uri="{FF2B5EF4-FFF2-40B4-BE49-F238E27FC236}">
              <a16:creationId xmlns:a16="http://schemas.microsoft.com/office/drawing/2014/main" id="{00000000-0008-0000-0900-00000D000000}"/>
            </a:ext>
          </a:extLst>
        </xdr:cNvPr>
        <xdr:cNvSpPr/>
      </xdr:nvSpPr>
      <xdr:spPr>
        <a:xfrm>
          <a:off x="1847850" y="561976"/>
          <a:ext cx="1073517" cy="550333"/>
        </a:xfrm>
        <a:prstGeom prst="rect">
          <a:avLst/>
        </a:prstGeom>
        <a:solidFill>
          <a:srgbClr val="2637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t>Top tasks</a:t>
          </a:r>
          <a:r>
            <a:rPr lang="en-CA" sz="1200" b="1" baseline="0"/>
            <a:t> for GC</a:t>
          </a:r>
          <a:endParaRPr lang="en-CA"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kolov, Maria MS [NC]" refreshedDate="45049.658344791664" createdVersion="6" refreshedVersion="8" minRefreshableVersion="3" recordCount="983" xr:uid="{00000000-000A-0000-FFFF-FFFF0E000000}">
  <cacheSource type="worksheet">
    <worksheetSource ref="A1:K1048576" sheet="Data-Detrac-Theme"/>
  </cacheSource>
  <cacheFields count="11">
    <cacheField name="Reason of Visit" numFmtId="0">
      <sharedItems containsBlank="1" count="769">
        <s v="Apply for the Farm Debt Mediation Service"/>
        <s v="Other - Reason for my visit is not in this list"/>
        <s v="Boarding flights to and within Canada"/>
        <s v="Find out what you can bring on a plane"/>
        <s v="Manage and report goods imported into Canada"/>
        <s v="Review customs tariffs for importing goods to Canada"/>
        <s v="COVID-19 requirements for travellers"/>
        <s v="Apply for NEXUS"/>
        <s v="ArriveCAN - Make a customs and immigration declaration before flying into Canada"/>
        <s v="ArriveCAN – Assistance or contact"/>
        <s v="ArriveCAN – Create an account"/>
        <s v="ArriveCAN – Download the mobile app"/>
        <s v="ArriveCAN – Learn more about it, what it is, how and when to use it"/>
        <s v="ArriveCAN – Report your daily symptoms or new case of COVID-19"/>
        <s v="Check documents required to enter Canada"/>
        <s v="Check requirements when driving to Canada"/>
        <s v="Check requirements when entering Canadian waters by boat"/>
        <s v="Check requirements when flying to Canada"/>
        <s v="Check the Canada-United States border wait times – from Canada"/>
        <s v="Check the United States-Canada border wait times – from the United States"/>
        <s v="Contact the Canada Border Services Agency (CBSA)"/>
        <s v="Customs - Bring goods into Canada for personal use (restrictions, duties and taxes)"/>
        <s v="Find out about identification requirements for crossing the Canadian border"/>
        <s v="Find out if you can enter Canada"/>
        <s v="Identify what you can bring to Canada"/>
        <s v="Identify what you can bring to Canada (alcohols, tobacco)"/>
        <s v="Identify what you can bring to Canada (food, plants, animals)"/>
        <s v="Living in a border community"/>
        <s v="Obtain a consent letter for children travelling abroad"/>
        <s v="Paying duty and taxes"/>
        <s v="Renew a NEXUS membership"/>
        <s v="What to expect at the border"/>
        <s v="Apply for a copyright"/>
        <s v="Apply for a patent"/>
        <s v="Apply for a trademark"/>
        <s v="Find a patent"/>
        <s v="Find a trademark"/>
        <s v="Canada Dental Benefit"/>
        <s v="Canada Emergency Rent Subsidy (CERS)"/>
        <s v="Canada Emergency Wage Subsidy (CEWS)"/>
        <s v="Canada Recovery Benefit (CRB)"/>
        <s v="Canada Recovery Caregiving Benefit (CRCB)"/>
        <s v="Canada Recovery Hiring Program (CRHP)"/>
        <s v="Canada Recovery Sickness Benefit (CRSB)"/>
        <s v="Canada Worker Lockdown Benefit (CWLB)"/>
        <s v="Hardest-Hit Businesses Recovery Program (HHBRP)"/>
        <s v="Tourism and Hospitality Recovery Program (THRP)"/>
        <s v="Access My Account"/>
        <s v="Access My Business Account"/>
        <s v="Apply for the Canada Child Benefit (CCB)"/>
        <s v="Apply for the disability tax credit"/>
        <s v="Calculate payroll deductions"/>
        <s v="Change my address with the Canada Revenue Agency"/>
        <s v="Check online mail"/>
        <s v="Check the balance owing on a corporate income tax account"/>
        <s v="File a GST/HST return"/>
        <s v="File an employer information return, such as a T4 Summary"/>
        <s v="Find a Canada Revenue Agency telephone number"/>
        <s v="Find my Registered Retirement Savings Plan (RRSP) contribution limit"/>
        <s v="Find my Tax-free savings Account (TFSA) contribution limit"/>
        <s v="Find out how much my benefit payment will be"/>
        <s v="Find out when I can expect my tax refund"/>
        <s v="Find out which tax deductions, credits, or expenses I can claim"/>
        <s v="Find tax software"/>
        <s v="Find the income tax rates"/>
        <s v="Find the next benefit payment date"/>
        <s v="Get a copy of a notice of assessment or reassessment"/>
        <s v="Get a GST/HST access code"/>
        <s v="Get an income tax form and guide"/>
        <s v="Get the TD1 Personal Tax Credits Return form"/>
        <s v="GST/HST credit increase"/>
        <s v="Jobs with the Canada Revenue Agency"/>
        <s v="Look up a charitable organization"/>
        <s v="Make a payment to the Canada Revenue Agency"/>
        <s v="Open a GST/HST account"/>
        <s v="Open a My Account"/>
        <s v="Open a My Business Account"/>
        <s v="Report suspected fraud"/>
        <s v="See my T4 information"/>
        <s v="Sign up for direct deposit or update your banking information"/>
        <s v="Find a decision, notice, order, policy on radio, television or telecommunications"/>
        <s v="Find a decision, notice, order or policy about radio, television or telecommunications"/>
        <s v="Build your own projector to watch solar eclipses safely"/>
        <s v="Get more information on auroras and the AuroraMAX observatory"/>
        <s v="Read biographies of Canadian astronauts"/>
        <s v="Solar eclipses times and appreciation guide"/>
        <s v="Find out if you need a fishing licence"/>
        <s v="Jobs in the military (Canadian Armed Forces)"/>
        <s v="Apply for a job in the military"/>
        <s v="Cadets and Junior Canadian Rangers"/>
        <s v="Canada's defence policy (Strong, Secure, Engaged)"/>
        <s v="Civilian jobs with National Defence"/>
        <s v="Defence administrative orders and directives (DAOD)"/>
        <s v="Find information on a specific unit, squadron or ship"/>
        <s v="Missions, operations, and deployments"/>
        <s v="Pay rates for military members"/>
        <s v="Queen's regulations and orders (QR&amp;O)"/>
        <s v="Ranks in the military"/>
        <s v="Reserves (part-time army, navy, air force)"/>
        <s v="Search for jobs in the military"/>
        <s v="Check past weather conditions"/>
        <s v="Consult Canada's plan to fight climate change"/>
        <s v="Consult the reporting and inventory of greenhouse gas emissions"/>
        <s v="Find out about the major pollutants and toxic substances affecting the environment"/>
        <s v="Find out how Canada is managing pollution"/>
        <s v="Find out what Canada is doing about climate change"/>
        <s v="Get and understand Air Quality Health Index ratings for my location"/>
        <s v="Get current and forecasted ice conditions"/>
        <s v="Get current and forecasted weather for your location"/>
        <s v="Get marine conditions (tides and ocean water levels)"/>
        <s v="How to prepare for seasonal severe weather conditions"/>
        <s v="Learn about climate change"/>
        <s v="Learn about managing and reducing waste"/>
        <s v="Look up a species at risk in Canada"/>
        <s v="Understand how pricing pollution works in Canada"/>
        <s v="Water level and flood monitoring in Canada (inland)"/>
        <s v="Apply for a student grant or loan"/>
        <s v="Apply for Guaranteed Income Supplement (GIS)"/>
        <s v="Calculate your Retirement Payments"/>
        <s v="Canada Pension Plan (CPP) - Apply for a Survivors Pension"/>
        <s v="Canada Pension Plan (CPP) - Apply for Canada Pension Plan"/>
        <s v="Canada Pension Plan (CPP) - Check payment information"/>
        <s v="Canada Pension Plan (CPP) - Check status of application"/>
        <s v="Canada Pension Plan (CPP) - Estimate monthly benefits"/>
        <s v="Canada Pension Plan (CPP) - Get statement of benefits"/>
        <s v="Canada Pension Plan Disability (CPPD) - Apply for Canada Pension Plan Disability benefits"/>
        <s v="Delay repayment of a student loan (still studying)"/>
        <s v="Employment Insurance (EI) - Apply for Employment Insurance"/>
        <s v="Employment Insurance (EI) - Check eligibility"/>
        <s v="Employment Insurance (EI) - Submit an Employment Insurance Report"/>
        <s v="Find a pension payment date"/>
        <s v="Get student loan repayment assistance"/>
        <s v="Learn about benefits for people with disabilities"/>
        <s v="My Service Canada Account (MSCA) - Check your CPP/OAS application status"/>
        <s v="My Service Canada Account (MSCA) - Check your Employment Insurance (EI) claim status and correspondence"/>
        <s v="My Service Canada Account (MSCA) - Check your estimated monthly Canada Pension Plan (CPP) benefits"/>
        <s v="My Service Canada Account (MSCA) - Get your T4E, T4A or NR4 tax slips"/>
        <s v="My Service Canada Account (MSCA) - Register for an account"/>
        <s v="My Service Canada Account (MSCA) - Sign in"/>
        <s v="My Service Canada Account (MSCA) - View payment information"/>
        <s v="My Service Canada Account (MSCA) - View Records of Employment (ROE)"/>
        <s v="My Service Canada Account (MSCA) - View/Change your personal information"/>
        <s v="Old Age Security (OAS) - Apply for Old Age Security"/>
        <s v="Old Age Security (OAS) - View payment amounts"/>
        <s v="Apply for a Social Insurance Number (SIN)"/>
        <s v="Apply for an apprenticeship grant or loan"/>
        <s v="Apply for funding for Canada summer jobs"/>
        <s v="Apply for wage subsidies or a hiring assistance program"/>
        <s v="Find an apprenticeship"/>
        <s v="Get job training"/>
        <s v="Jobs in the private sector"/>
        <s v="Post a job in the Job Bank"/>
        <s v="Support for Temporary Foreign Workers"/>
        <s v="Buying a home"/>
        <s v="Calculate if you qualify for a mortgage"/>
        <s v="Calculate your credit card payments"/>
        <s v="Calculate your mortgage payments and/or prepayments"/>
        <s v="Cashing a Government of Canada cheque"/>
        <s v="Compare Canadian bank accounts"/>
        <s v="Create a plan to get out of debt and/or savings goals"/>
        <s v="Find available disability benefits"/>
        <s v="Find information on loans and lines of credit"/>
        <s v="Find out about student lines of credit"/>
        <s v="Getting a home equity line of credit"/>
        <s v="How much you need for a down payment"/>
        <s v="Improving your credit score"/>
        <s v="Make a budget"/>
        <s v="Make a will and plan your estate"/>
        <s v="Making a complaint to your financial institution"/>
        <s v="Opening a bank account"/>
        <s v="Ordering your credit report and score"/>
        <s v="Understand severance pay"/>
        <s v="Consult the Federal Budget"/>
        <s v="Learn how the government provides financial support to provinces and territories"/>
        <s v="Check Canada's tax treaties"/>
        <s v="Consult a trade commissioner to receive international business information"/>
        <s v="Establish or expand your business in Canada as a foreign investor"/>
        <s v="Trade negotiations and agreements"/>
        <s v="Apply for a visa when travelling outside Canada"/>
        <s v="Child welfare, abduction and custody issues"/>
        <s v="Contact a federal office – outside Canada (embassy, consulate, trade office)"/>
        <s v="Latest news – Travel and emergency assistance"/>
        <s v="Publications and guides"/>
        <s v="Register as a Canadian living or travelling outside Canada"/>
        <s v="Study in Canada – for non-Canadians"/>
        <s v="Travel advice and advisories"/>
        <s v="Travel outside of Canada for business"/>
        <s v="Travel to Canada for business"/>
        <s v="Authenticate documents so that they can be recognized outside Canada"/>
        <s v="Canada's actions in a specific country or region"/>
        <s v="Canada's feminist international assistance policy"/>
        <s v="Canada's foreign policy and international relations"/>
        <s v="Canada's response to conflicts, crisis and disasters"/>
        <s v="Contact Global Affairs Canada – offices in Canada"/>
        <s v="Country insights (cultural information)"/>
        <s v="Democracy and good governance"/>
        <s v="Environment and climate change"/>
        <s v="Find international study or research opportunities in Canada for non-Canadians"/>
        <s v="Gender equality and the empowerment of women and girls"/>
        <s v="Human rights and dignity"/>
        <s v="International assistance budget (humanitarian aid and development projects)"/>
        <s v="International assistance projects funded by Canada"/>
        <s v="International treaties signed by Canada"/>
        <s v="Jobs with Global Affairs Canada (embassies/consulate, trade offices and partnership organizations)"/>
        <s v="Latest news – Foreign affairs (international relations and global issues)"/>
        <s v="Latest news – International development (humanitarian assistance and development projects)"/>
        <s v="Peace and security"/>
        <s v="Right to education (international development)"/>
        <s v="Sanctions imposed by Canada against specific countries, organisations and individuals"/>
        <s v="Scholarships to study in Canada – for non-Canadians"/>
        <s v="Scholarships to study outside Canada – for Canadians"/>
        <s v="Seek funding opportunities for international aid projects"/>
        <s v="Sustainable agriculture, green technologies and renewable energy"/>
        <s v="The right to health and nutrition"/>
        <s v="United nations (UN)"/>
        <s v="Volunteer for work in a humanitarian aid project"/>
        <s v="COVID-19 cases, statistics"/>
        <s v="Get your Canadian COVID-19 proof of vaccination"/>
        <s v="Prevention, masks"/>
        <s v="Symptoms of COVID-19"/>
        <s v="Testing for COVID-19"/>
        <s v="Travel inside Canada"/>
        <s v="Vaccines and treatment"/>
        <s v="Consult Canada's Food Guide"/>
        <s v="Contact Health Canada or the Public Health Agency of Canada"/>
        <s v="Find information on producing and selling cannabis"/>
        <s v="Find out if a medical device is licenced for sale in Canada"/>
        <s v="Find out the safe cooking temperature for food"/>
        <s v="Find out the symptoms or risks for a disease or condition"/>
        <s v="Find out whether a drug is approved for use and sale in Canada"/>
        <s v="Find out whether a natural health product is licensed for use in Canada"/>
        <s v="Find out who is eligible for and how to access medical assistance in dying"/>
        <s v="Get consumer or health product recalls and safety alerts"/>
        <s v="Get food recalls and safety alerts"/>
        <s v="Get information on vaping or the risk of vaping"/>
        <s v="Learn about Canada's health care system"/>
        <s v="Learn about cannabis, its health effects, its medical use, its legalization in Canada"/>
        <s v="Learn about food labels"/>
        <s v="Learn about hazardous materials in the workplace"/>
        <s v="Learn about the problematic use of drugs (such as opioids) and how to get help"/>
        <s v="Look up the key social determinants of health in Canada"/>
        <s v="Report a side effect to a drug, medical device, vaccine, or natural health product"/>
        <s v="/"/>
        <s v="Apply for a work permit"/>
        <s v="Apply for Canadian citizenship"/>
        <s v="Apply to work and travel abroad with International Experience Canada (IEC) as a Canadian"/>
        <s v="Check if you need a visa or electronic travel authorization (eTA) to travel to Canada"/>
        <s v="Check processing times"/>
        <s v="Check your application status"/>
        <s v="Contact Immigration, Refugees and Citizenship Canada"/>
        <s v="Find a designated learning institution"/>
        <s v="Find a visa application centre"/>
        <s v="Find an IRCC application package or form"/>
        <s v="Find out if you need to give your fingerprints and photo (biometrics) and where to do that"/>
        <s v="Find your National Occupational Classification (NOC)"/>
        <s v="Get, renew or replace a permanent resident card"/>
        <s v="Hire a foreign worker"/>
        <s v="How to extend your stay in Canada"/>
        <s v="Immigrate as a provincial nominee"/>
        <s v="Immigrate through Express Entry"/>
        <s v="IRCC secure account - register, sign in, help"/>
        <s v="Pay your fees online"/>
        <s v="Sponsor your family members to immigrate to Canada"/>
        <s v="Use the Authorized Paid Representatives Portal"/>
        <s v="Apply for a new Canadian passport"/>
        <s v="Apply for a permanent resident travel document"/>
        <s v="Apply for a study permit"/>
        <s v="Apply for a transit visa"/>
        <s v="Apply for a visitor visa to Canada"/>
        <s v="Apply for an Electronic Travel Authorization (eTA)"/>
        <s v="Check the status of a passport application"/>
        <s v="Come to Canada as a refugee"/>
        <s v="Hire foreign workers"/>
        <s v="Immigrate to Canada"/>
        <s v="Renew a Canadian passport"/>
        <s v="Work and travel in Canada as a youth (International Experience Canada)"/>
        <s v="Work in Canada"/>
        <s v="Apply for a benefit for Indigenous people"/>
        <s v="Learn about Indigenous history in Canada"/>
        <s v="Participate in National Indigenous Peoples Day"/>
        <s v="File an annual corporate return"/>
        <s v="Find a corporation"/>
        <s v="Find Canadian importing companies"/>
        <s v="Find government grants, loans and financing"/>
        <s v="Incorporate a business"/>
        <s v="Look up industry statistics"/>
        <s v="Register a sole-proprietorship or partnership (not incorporated)"/>
        <s v="Set up a not-for-profit corporation"/>
        <s v="Look up expected child support payments"/>
        <s v="Consult a law, treaty or regulation"/>
        <s v="Research your genealogy and family history"/>
        <s v="Search births, marriages and deaths recorded in Canada"/>
        <s v="N/A"/>
        <s v="Buy building codes or Certified Reference Materials"/>
        <s v="Canadian National Master Construction Specifications (NMS)"/>
        <s v="Check sunrise and sunset times"/>
        <s v="Find a scientific, technical or medical journal"/>
        <s v="Get the latest National building code for Canada"/>
        <s v="Grants for technological innovation - Industrial Research Assistance Program (IRAP)"/>
        <s v="Official time across Canada"/>
        <s v="Download RETScreen clean energy management software"/>
        <s v="Discover the origins of the names of Canada's provincial and territorial capitals"/>
        <s v="Apply for grants and incentives for your home"/>
        <s v="Calculate the magnetic declination for a specified location and date"/>
        <s v="Current and past earthquakes in Canada"/>
        <s v="Find out about Canadian wildfires"/>
        <s v="Get satellite and air imagery"/>
        <s v="Get space weather forecasts"/>
        <s v="Learn about Canadian forests and forest conservation"/>
        <s v="Learn about fuel-efficient driving"/>
        <s v="Make buildings and homes more energy efficient"/>
        <s v="Renewable energy in Canada"/>
        <s v="Use a geodetic reference tool"/>
        <s v="Determine current market prices for lumber, crude oil and other fuels"/>
        <s v="Find a bankruptcy or insolvency record"/>
        <s v="Apply for a cannabis record suspension"/>
        <s v="Apply for a criminal record suspension"/>
        <s v="Visit a national park or historic site"/>
        <s v="Tourism information about Canada (vacation ideas, activities to explore, travel tips and ideas)"/>
        <s v="Apply for a tax credit — film or video (CAVCO)"/>
        <s v="Apply to a grant or funding program — arts"/>
        <s v="Apply to a grant or funding program — cultural preservation"/>
        <s v="Apply to a grant or funding program — multiculturalism"/>
        <s v="Apply to a grant or funding program — music"/>
        <s v="Apply to a grant or funding program — sports"/>
        <s v="Download the lyrics and recordings of Canada's national anthem"/>
        <s v="Find information on human rights in Canada"/>
        <s v="Find student job and internship programs"/>
        <s v="Learn about the official symbols of Canada"/>
        <s v="Participate in Canada Day celebrations"/>
        <s v="Participate in Winterlude events and activities"/>
        <s v="Consult the Clerk's Annual Report to the Prime Minister"/>
        <s v="Consult the Speech from the Throne"/>
        <s v="Examine the activities of the Independent Advisory Board for Senate Appointments"/>
        <s v="Learn about Canada's democratic institutions"/>
        <s v="Learn about Governor in Council appointments process"/>
        <s v="Learn about the Clerk of the Privy Council"/>
        <s v="Learn about the relationship between provinces and territories"/>
        <s v="Review of the state of bilingualism in the federal Public Service"/>
        <s v="Review the progress of Government of Canada commitments"/>
        <s v="Search the Orders in Council database"/>
        <s v="See how the Government of Canada supports the LGBTQ2+ community"/>
        <s v="Learn about the Governor General or Lieutenant Governors and the appointment process"/>
        <s v="Check health advice before travelling"/>
        <s v="Find information on family violence and how to get help"/>
        <s v="Find out the hazardous properties of a human pathogen and how to work with it in a laboratory setting"/>
        <s v="Get guidelines for immunization and vaccination practices"/>
        <s v="Learn about mental health support and how to get help"/>
        <s v="Learn about outbreaks of food and water-borne illnesses and diseases in Canada"/>
        <s v="ArriveCAN – Show proof of a molecular test"/>
        <s v="ArriveCAN – Submit your contact information"/>
        <s v="ArriveCAN – Submit your quarantine plan"/>
        <s v="Check provincial and territorial restrictions"/>
        <s v="Check rules for vaccinated travellers entering Canada"/>
        <s v="Check vaccination requirements to enter Canada"/>
        <s v="Compassionate travel quarantine exemptions (caring for others, funerals and support)"/>
        <s v="COVID-19 cases, statistics, vaccines, limiting the spread, latest news"/>
        <s v="Follow mandatory quarantine or isolation"/>
        <s v="Apply for the Memorial Grant Program for First Responders"/>
        <s v="Federal government response to a current emergency event"/>
        <s v="Get or prepare an emergency kit"/>
        <s v="Learn about national search and rescue"/>
        <s v="Look up a Canadian disaster"/>
        <s v="Prepare an emergency plan"/>
        <s v="Access cyber security bulletins"/>
        <s v="Learn about cyber security threats"/>
        <s v="Learn about Passenger Protect program"/>
        <s v="Learn about the current list of terrorist entities"/>
        <s v="Learn about the required documents needed for air travel"/>
        <s v="Find a student job in the federal public service"/>
        <s v="Jobs in the federal public service"/>
        <s v="Apply for an International Standard Book Number (ISBN) / catalogue number"/>
        <s v="Consult the annual report on advertising activities"/>
        <s v="Federal government property management, maintenance, and construction"/>
        <s v="Find federal properties for sale"/>
        <s v="Find public opinion research requirements"/>
        <s v="Learn about health and safety in federal properties"/>
        <s v="Read a report or a publication"/>
        <s v="Review payments to and from government"/>
        <s v="View Parliament Hill camera"/>
        <s v="View public notices in the Canada Gazette"/>
        <s v="Contact the Government of Canada Pension Centre"/>
        <s v="Find guidance as a manager or advisor served by the Pay Centre"/>
        <s v="Get updates on the status of the Phoenix pay system"/>
        <s v="Help with pay issues (pay action requests, pay enquiry)"/>
        <s v="Learn about your public service pay"/>
        <s v="Apply for or renew your firearms licence"/>
        <s v="Change your address for your firearms licence"/>
        <s v="Check the National Sex Offender Registry"/>
        <s v="Check the Royal Canadian Mounted Police (RCMP) wanted list"/>
        <s v="Check the status of your firearms licence application"/>
        <s v="Contact a chief firearms officer"/>
        <s v="Find your local RCMP detachment (police service)"/>
        <s v="Get a criminal record check"/>
        <s v="Join the RCMP"/>
        <s v="Learn about firearms safety, storage and when you need a licence"/>
        <s v="View census data"/>
        <s v="Jobs at Statistics Canada"/>
        <s v="View statistical data"/>
        <s v="Find a government department or agency"/>
        <s v="Find a government policy, directive, standard or guideline"/>
        <s v="Find travel and hospitality expenses of government officials"/>
        <s v="Make an access to information or personal information request"/>
        <s v="Search government grants and contributions"/>
        <s v="Access your pay (MyGCPay, CWA, Phoenix)"/>
        <s v="Calculate my expected pension as a public servant"/>
        <s v="Find a benefits form"/>
        <s v="Find available benefits for survivors of deceased public servants"/>
        <s v="Find guidance on leave requests due to COVID-19"/>
        <s v="Find guidance on working remotely/hybrid work"/>
        <s v="Find out what is considered harassment in the public service"/>
        <s v="Find out when I could retire as a public servant"/>
        <s v="Find public service employees rates of pay"/>
        <s v="Find public service executives rates of pay"/>
        <s v="Find public service staffing tools"/>
        <s v="Find public service students rates of pay"/>
        <s v="Get updates on public service collective bargaining"/>
        <s v="Learn about employee rights and responsibilities related to COVID-19"/>
        <s v="Learn about qualifications, competencies and classifications for public service jobs"/>
        <s v="Learn about temporary changes to benefits due to COVID-19"/>
        <s v="Learn about the public service pension plan"/>
        <s v="Make a public service dental insurance claim"/>
        <s v="Make a public service health care insurance claim"/>
        <s v="Read a public service collective agreement"/>
        <s v="Read about the performance management program for employees"/>
        <s v="See what's covered by dental insurance in the public service"/>
        <s v="See what's covered by health insurance in the public service"/>
        <s v="Apply for your transportation security clearance"/>
        <s v="Assessing medical fitness of aviation personnel"/>
        <s v="Building, maintaining and registering an aircraft"/>
        <s v="Drones - where you can fly"/>
        <s v="Find a drone flight school"/>
        <s v="Find if there is a defect or recall for your vehicle, tires or child car seat"/>
        <s v="Find if you can pack lithium batteries when taking a flight"/>
        <s v="Find out how to import or bring a vehicle into Canada"/>
        <s v="Find statistics for vehicle collisions"/>
        <s v="Flying an aircraft"/>
        <s v="Get a drone pilot certificate"/>
        <s v="Learn about advanced vehicle technologies"/>
        <s v="Learn about child car seat safety"/>
        <s v="Learn about connected and automated vehicles"/>
        <s v="Learn about driver assistance technologies (blind spot warning, automatic emergency braking)"/>
        <s v="Learn about grade crossing safety"/>
        <s v="Learn about safety awareness when transporting dangerous goods"/>
        <s v="Learn about shipping or mailing lithium batteries"/>
        <s v="Learn about the containers required to transport dangerous goods by rail"/>
        <s v="Learn about zero-emission vehicles (electric, hybrid, hydrogen fuel cell)"/>
        <s v="Learn how to bring your vehicle into Canada permanently"/>
        <s v="Learn how to bring your vehicle into Canada temporarily (students, visitors)"/>
        <s v="Learn how to build an emergency response assistance plan in case of an accident while shipping dangerous goods"/>
        <s v="Learn how to commercially import a vehicle into Canada"/>
        <s v="Learn how to drive a rental vehicle across the border from the U.S. to Canada"/>
        <s v="Learn how to get your transportation security clearance"/>
        <s v="Learn how to register your vessel"/>
        <s v="Learn tips on safe boating"/>
        <s v="Licensing and training of aviation personnel"/>
        <s v="Operating a commercial air service"/>
        <s v="Operating an airport or aerodrome"/>
        <s v="Read the Canadian Aviation Regulations (CARs)"/>
        <s v="Read the regulations for transporting dangerous goods"/>
        <s v="Read the rules for operating a federal railway"/>
        <s v="Training and certification of individuals"/>
        <s v="Sign into or create a Veterans Affairs Canada (VAC) account"/>
        <s v="Learn about the First World War"/>
        <s v="Look up soldiers who lost their lives in the military or RCMP"/>
        <s v="Participate in Remembrance Day"/>
        <m/>
        <s v=""/>
        <s v="Make a national parks reservation" u="1"/>
        <s v="Consult Canadaâ€™s Food Guide" u="1"/>
        <s v="Learn about Aboriginal history in Canada" u="1"/>
        <s v="Apply for a start-up visa" u="1"/>
        <s v="Get a statement of contribution to Canadian Pension Plan (CPP)" u="1"/>
        <e v="#VALUE!" u="1"/>
        <s v="Research your family history" u="1"/>
        <s v="Contact IRCC" u="1"/>
        <e v="#REF!" u="1"/>
        <s v="Apply for or renew a health card" u="1"/>
        <s v="Apply for caregiving leave EI benefits" u="1"/>
        <s v="Canada Pension Plan (CPP) - Canada Pension Plan (CPP) - Apply for a Survivors Pension" u="1"/>
        <s v="Get, renew, or replace a Permanent Resident Card (PR Card)" u="1"/>
        <s v="Crossing the border for school" u="1"/>
        <s v="Learn Canada's National Anthem" u="1"/>
        <s v="NEXUS – Join the program" u="1"/>
        <s v="Passport - Apply for a new Canadian passport" u="1"/>
        <s v="Passport – Apply for a new Canadian passport" u="1"/>
        <s v="Passport - Renew a Canadian passport" u="1"/>
        <s v="Passport – Renew a Canadian passport" u="1"/>
        <s v="Passport — Renew a Canadian passport" u="1"/>
        <s v="Get help for a pay problem or deal with an ongoing issue" u="1"/>
        <s v="Financial assistance to return to Canada" u="1"/>
        <s v="Find federal property construction and maintenance projects" u="1"/>
        <s v="Find my Tax-Free Savings Account limit" u="1"/>
        <s v="Immigrate as a caregiver" u="1"/>
        <s v="Learn about family and caregiving benefits" u="1"/>
        <s v="Read the joining instructions for basic military training" u="1"/>
        <s v="Apply for Old Age Security (OAS)" u="1"/>
        <s v="Visa - Apply for a visitor visa to Canada" u="1"/>
        <s v="Visa – Apply for a visitor visa to Canada" u="1"/>
        <s v="Get travel health notices" u="1"/>
        <s v="Check Canadaâ€™s tax treaties" u="1"/>
        <s v="Canada’s response to conflicts, crisis and disasters" u="1"/>
        <s v="Apply for funding for apprenticeship incentive grant" u="1"/>
        <s v="View the types of aircraft flown by the Royal Canadian Air Force" u="1"/>
        <s v="Support for businesses (CEWS, CERS, other) (CEWS, CERS, other)" u="1"/>
        <s v="Canadian honours chart of the Canadian military orders, decorations and medals" u="1"/>
        <s v="Find out where the military is currently deployed on operations around the world" u="1"/>
        <s v="Immigrate as a Quebec-selected skilled worker" u="1"/>
        <s v="Forced marriage" u="1"/>
        <s v="Learn about cannabis, its health effects, its medical use, its legalization in Canada, its health effects, its medical use, its legalization in Canada" u="1"/>
        <s v="Eligibility for EI" u="1"/>
        <s v="Find out the admission requirements for the Royal Military College of Canada" u="1"/>
        <s v="How to renew your passport" u="1"/>
        <s v="Quarantine when entering Canada" u="1"/>
        <s v="Start direct deposit or change banking information" u="1"/>
        <s v="Consult the Clerk’s Annual Report to the Prime Minister" u="1"/>
        <s v="Get international contacts and business advice from the Trade Commissioner Service" u="1"/>
        <s v="Contact a federal office - outside Canada (embassy, consulate, trade office)" u="1"/>
        <s v="Access the First Nations and Inuit home and community care program" u="1"/>
        <s v="Arrest and detention" u="1"/>
        <s v="Download the lyrics and recordings of Canada’s national anthem" u="1"/>
        <s v="View historical census data" u="1"/>
        <s v="Learn about defects and recalls for vehicles, tires and child car seats" u="1"/>
        <s v="Identify how trade agreements with Canada could affect your international business" u="1"/>
        <s v="Learn about Canada Child Benefit (CCB)" u="1"/>
        <s v="Read the Queen's regulations and orders" u="1"/>
        <s v="Old Age Seccurity (OAS) - View payment amounts" u="1"/>
        <s v="Study outside of Canada" u="1"/>
        <s v="Visit Canada" u="1"/>
        <s v="Find imagery of the Canadian Armed Forces" u="1"/>
        <s v="View your Records of Employment (ROE)" u="1"/>
        <s v="Immigrate as a self-employed person" u="1"/>
        <s v="Latest news – for travellers" u="1"/>
        <s v="Gender equality and the empowerment of women and girls / Égalité entre les genres et l’autonomisation des femmes et des filles" u="1"/>
        <s v="Get an emergency kit (to be prepared during a natural disaster, power outage, bomb threat, etc)" u="1"/>
        <s v="Get proof of citizenship" u="1"/>
        <s v="Passport â&lt;U+0080&gt;&lt;U+0094&gt; Renew a Canadian passport" u="1"/>
        <s v="Check the status of an Employment Insurance (EI) claim" u="1"/>
        <s v="Find a student job" u="1"/>
        <s v="Cannabis rules when travelling abroad" u="1"/>
        <s v="Sponsor your parents and grandparents - Submit the interest to sponsor form" u="1"/>
        <s v="Apply to a grant or funding program â&lt;U+0080&gt;&lt;U+0094&gt; arts" u="1"/>
        <s v="Express Entry rounds of invitations" u="1"/>
        <s v="Find out a payment date for a benefit" u="1"/>
        <s v="View the northern lights camera" u="1"/>
        <s v="Learn how to get a police certificate for immigration and citizenship" u="1"/>
        <s v="Learn about income taxes for Canadians travelling, living or working outside Canada" u="1"/>
        <s v="Learn about Canadaâ€™s defence policy" u="1"/>
        <s v="Read the Defence administrative orders and directives (DAOD)" u="1"/>
        <s v="Find a fuel efficient vehicle" u="1"/>
        <s v="Canada-U.S. border restrictions" u="1"/>
        <s v="Canada Emergency Recovery Benefit repayment (CERB)" u="1"/>
        <s v="Scholarship - Apply as an international student going to Canada" u="1"/>
        <s v="Scholarship – Apply as an international student going to Canada" u="1"/>
        <s v="Find out the various ranks in the military" u="1"/>
        <s v="Read the Defence administrative orders and directives (DAOD) (DAOD)" u="1"/>
        <s v="Apply to a grant or funding program - sports" u="1"/>
        <s v="Plan and book my hotel stay for quarantine" u="1"/>
        <s v="Find a job in the federal public service" u="1"/>
        <s v="Check the Canada-United States border wait times" u="1"/>
        <s v="Apply for a new passport" u="1"/>
        <s v="Apply to a grant or funding program - multiculturalism" u="1"/>
        <s v="Get, renew, or replace a Permanent Resident Card (PR?Card)" u="1"/>
        <s v="Guidelines about COVID (Businesses, workplaces, public spaces)" u="1"/>
        <s v="Consult the Canadian National Master Construction Specifications (NMS)" u="1"/>
        <s v="Get a GST HST access code" u="1"/>
        <s v="Find a student job in the federal public service in the federal public service" u="1"/>
        <s v="Open a GST HST account" u="1"/>
        <s v="Submit an Express Entry profile - Online form" u="1"/>
        <s v="Passport security (lost, stolen, identity theft)" u="1"/>
        <s v="Contact the Canada Border Services Agency (CBSA) by telephone" u="1"/>
        <s v="Contact a foreign representative in Canada" u="1"/>
        <s v="Identify what you can bring to Canada (cannabis/marijuana)" u="1"/>
        <s v="Consult the weather radar" u="1"/>
        <s v="Report an unsafe product" u="1"/>
        <s v="Apply for sickness leave EI benefits" u="1"/>
        <s v="Vaccines, availability, safety" u="1"/>
        <s v="Latest news (alerts, daily briefings, updates)" u="1"/>
        <s v="Passport – Apply for a Canadian passport for the first time" u="1"/>
        <s v="Determine current market prices for lumber, crude oil and OTHER/Fuels" u="1"/>
        <s v="See the schedule for the Snowbirds" u="1"/>
        <s v="Crossing the border to access property" u="1"/>
        <s v="Learn about EI Telephone Reporting Service" u="1"/>
        <s v="Learn how to import to and export from Canada" u="1"/>
        <s v="See whatâ€™s covered by dental insurance in the public service" u="1"/>
        <s v="See whatâ€™s covered by health insurance in the public service" u="1"/>
        <s v="Sign in to a Compensation Web Application" u="1"/>
        <s v="Canada’s foreign policy and international relations" u="1"/>
        <s v="Identify what you can bring home to Canada (gifts, jewellery, cultural property)" u="1"/>
        <s v="Learn about Youth and Student Employment" u="1"/>
        <s v="Find out about Canada’s foreign policy and international relations" u="1"/>
        <s v="Learn about Canada’s democratic institutions" u="1"/>
        <s v="Flying your drone safely and legally" u="1"/>
        <s v="Apply for the Canadian Pension Plan (CPP)" u="1"/>
        <s v="Designated learning institutions list" u="1"/>
        <s v="Apply to a grant or funding program â&lt;U+0080&gt;&lt;U+0094&gt; multiculturalism" u="1"/>
        <s v="Join the army" u="1"/>
        <s v="Travel outside Canada" u="1"/>
        <s v="Financial support for individuals" u="1"/>
        <s v="Study in Canada as an international student" u="1"/>
        <s v="Contribute to Canadian Pension Plan (CPP)" u="1"/>
        <s v="Find funding to help reduce greenhouse gas (carbon) emissions" u="1"/>
        <s v="Enter the Discover Canada contest" u="1"/>
        <s v="Enroll in direct deposit for government payments" u="1"/>
        <s v="Comprehensive Ranking System (CRS) tool - skilled immigrants (Express Entry)" u="1"/>
        <s v="Sign in or register for My Service Canada Account (MSCA)" u="1"/>
        <s v="Find a national park" u="1"/>
        <s v="Review custom tariffs for importing goods" u="1"/>
        <s v="COVID-19 testing requirements for travellers" u="1"/>
        <s v="Establish or expand a business in Canada as a foreign investor" u="1"/>
        <s v="Learn about the Canada Pension Plan (CPP)" u="1"/>
        <s v="Submit an Employment Insurance (EI) report" u="1"/>
        <s v="Check application processing times" u="1"/>
        <s v="Restrictions on travel to Canada" u="1"/>
        <s v="Current and past wildfires in Canada" u="1"/>
        <s v="Apply for disability benefits" u="1"/>
        <s v="Look for a job With the Canada Revenue Agency" u="1"/>
        <s v="Read the policy for the relocation of military members and their families" u="1"/>
        <s v="Read the POLICY/For the relocation of military members and their families" u="1"/>
        <s v="Work outside of Canada" u="1"/>
        <s v="Make a park facilities reservation" u="1"/>
        <s v="Authorized Paid Representatives Portal" u="1"/>
        <s v="Learn how to avoid getting food poisoning when pregnant" u="1"/>
        <s v="Read the Queen's regulations and orders (QR&amp;O)" u="1"/>
        <s v="Find out if you're eligible for an immigration program" u="1"/>
        <s v="Apply for a visitor visa" u="1"/>
        <s v="Learn about Canadaâ€™s health care system" u="1"/>
        <s v="Renew your passport" u="1"/>
        <s v="Consult the Benefits payment calendar" u="1"/>
        <s v="Learn about civilian jobs with National Defence" u="1"/>
        <s v="Electronic Travel Authorization (eTA)" u="1"/>
        <s v="Open an online account, either My Account, My Business Account, or Represent a Client" u="1"/>
        <s v="Find my RRSP limit" u="1"/>
        <s v="Create a plan to get out of debt and or savings goals" u="1"/>
        <s v="Find application forms and guides" u="1"/>
        <s v="Apply for maternity and parental leave EI benefits" u="1"/>
        <s v="Transitioning from CERB to new Canada Recovery benefits" u="1"/>
        <s v="View current census data" u="1"/>
        <s v="Consult the Canadian National Master Construction Specifications" u="1"/>
        <s v="Link an application to your online account" u="1"/>
        <s v="Use the Use the Authorized Paid Representatives Portal" u="1"/>
        <s v="Scholarship â&lt;U+0080&gt;&lt;U+0093&gt; Apply as an international student going to Canada" u="1"/>
        <s v="Apply for a Survivors Pension" u="1"/>
        <s v="Find out if you need to give biometrics" u="1"/>
        <s v="Study in Canada – for non-Canadians / Étudier au Canada – pour les non-Canadiens" u="1"/>
        <s v="Download the lyrics and recordings of Canadaâ&lt;U+0080&gt;&lt;U+0099&gt;s national anthem" u="1"/>
        <s v="Learn about disability benefits" u="1"/>
        <s v="Manage and report imported goods" u="1"/>
        <s v="GST HST credit increase" u="1"/>
        <s v="Find out how to import a vehicle into Canada?" u="1"/>
        <s v="Emergency assistance for Canadians living or travelling outside Canada" u="1"/>
        <s v="Missing persons" u="1"/>
        <s v="Study in Canada" u="1"/>
        <s v="Apply for a passport (first time)" u="1"/>
        <s v="Identify what you can bring home to Canada (alcohol, tobacco)" u="1"/>
        <s v="Read the Leave Policy for military members" u="1"/>
        <s v="Make a home energy efficient" u="1"/>
        <s v="Learn about Survivors Pension" u="1"/>
        <s v="Apply for a grant for technological innovation - Industrial Research Assistance Program (IRAP)" u="1"/>
        <s v="Apply to a grant or funding program - arts" u="1"/>
        <s v="Study in Canada â€“ for non-Canadians" u="1"/>
        <s v="Contact someone about my case or account" u="1"/>
        <s v="Apply for a tax credit (audio-visual production)" u="1"/>
        <s v="Apply to a grant or funding program - music" u="1"/>
        <s v="Find a summer student job" u="1"/>
        <s v="Contact Health Canada or the Public Health Agency of Canada or the Public Health Agency of Canada" u="1"/>
        <s v="Sponsor a family member" u="1"/>
        <s v="Apply to a grant or funding program â&lt;U+0080&gt;&lt;U+0094&gt; cultural preservation" u="1"/>
        <s v="Canada's defence policy Canada's defence policy (Strong, Secure, Engaged)" u="1"/>
        <s v="Understand payments in lieu of property taxes" u="1"/>
        <s v="Apply to become a Border Services Officer" u="1"/>
        <s v="Apply for a permanent resident card" u="1"/>
        <s v="Find private sector job opportunities" u="1"/>
        <s v="Find a Government of Canada publication" u="1"/>
        <s v="Read the statistics for vehicle collisions" u="1"/>
        <s v="Read the Queen's regulations and/orders" u="1"/>
        <s v="Obtain renew travel documents (except passports)" u="1"/>
        <s v="Obtain/renew travel documents (except passports)" u="1"/>
        <s v="Consult the Old Age Security (OAS) payment amounts" u="1"/>
        <s v="Sign into or create My Service Canada Account (MSCA)" u="1"/>
        <s v="Apply for Canada Pension Plan Disability (CPPD) benefits" u="1"/>
        <s v="Find out what a baby can eat at different ages" u="1"/>
        <s v="Apply for a tax credit - film or video (CAVCO)" u="1"/>
        <s v="Find guidance on working remotely during COVID-19" u="1"/>
        <s v="Apply for citizenship" u="1"/>
        <s v="See what international development projects Canada is funding" u="1"/>
        <s v="Apply for Employment Insurance (EI) regular benefits" u="1"/>
        <s v="Old Age Seccurity (OAS) - Apply for Old Age Security" u="1"/>
        <s v="Contact a federal office â&lt;U+0080&gt;&lt;U+0093&gt; outside Canada (embassy, consulate, trade office)" u="1"/>
        <s v="Support for businesses (CEWS, CERS, other)" u="1"/>
        <s v="Canadaâ€™s feminist international assistance policy" u="1"/>
        <s v="Calculate your mortgage payments and or prepayments" u="1"/>
        <s v="Identify what you can bring home to Canada (cannabis/marijuana)" u="1"/>
        <s v="Get a work permit" u="1"/>
        <s v="Learn about training" u="1"/>
        <s v="Find where you can fly your drone" u="1"/>
        <s v="COVID-19 requirements for travellers to Canada" u="1"/>
        <s v="Find a job in international development" u="1"/>
        <s v="Vaccines and drugs (progress, availability, safety)" u="1"/>
        <s v="Read the Queen's regulations and orders (QR&amp;O) (QR&amp;O)" u="1"/>
        <s v="Contact a military recruiter" u="1"/>
        <s v="Learn about maternity and parental leave EI benefits" u="1"/>
        <s v="Restrictions on travel to Canada (quarantine, testing)" u="1"/>
        <s v="Discover the origins of the names of Canadaâ€™s provincial and territorial capitals" u="1"/>
        <s v="Create a plan to get out of debt and/or savings goals / Élaborer un plan pour se désendetter ou pour ses objectifs d’épargne" u="1"/>
        <s v="Contact someone about my case or account or account" u="1"/>
        <s v="Make a budget / Établir un budget" u="1"/>
        <s v="Symptoms and testing" u="1"/>
        <s v="Create an account or sign in" u="1"/>
        <s v="Learn about Apprenticeship Grants" u="1"/>
        <s v="Find out how to import a vehicle into Canada" u="1"/>
        <s v="Find out about paid education through the military" u="1"/>
        <s v="Identify what you can bring home to Canada" u="1"/>
        <s v="Find out if you need a visa to travel to Canada" u="1"/>
        <s v="Enrol in direct deposit for government payments" u="1"/>
        <s v="Find out which energy efficiency incentives and grants are available" u="1"/>
        <s v="Check the cannabis rules when transiting through Canada" u="1"/>
        <s v="Learn about how the Government of Canada responds to emergency events" u="1"/>
        <s v="Identify what you can bring to Canada (cash, gifts, jewellery, cultural property)" u="1"/>
        <s v="Consult Canadaâ€™s plan to fight climate change" u="1"/>
        <s v="Join the Cadets" u="1"/>
        <s v="Canada’s actions in a specific country or region" u="1"/>
        <s v="Check the status of a payment" u="1"/>
        <s v="Learn about the Canadian Army Reserve" u="1"/>
        <s v="Identify what you can bring home to Canada (food, plants, animals)" u="1"/>
        <s v="Find information on loans and lines of credit       " u="1"/>
        <s v="NEXUS – Apply for a new membership" u="1"/>
        <s v="Learn how to get a medical exam for immigration" u="1"/>
        <s v="Learn about Canada's defence policy" u="1"/>
        <s v="Find out about forest conservation" u="1"/>
        <s v="Rules for vaccinated travellers entering Canada" u="1"/>
        <s v="Prevention, masks, COVID Alert" u="1"/>
        <s v="My Service Canada Account (MSCA) - register, sign in, help" u="1"/>
        <s v="Learn about how the federal government manages property" u="1"/>
        <s v="Contact Immigration, Refugees and Citizenship Canada (IRCC)" u="1"/>
        <s v="Find the services and resources available at a Canadian Forces base" u="1"/>
        <s v="File a GST HST return" u="1"/>
        <s v="Scholarship â&lt;U+0080&gt;&lt;U+0093&gt; Apply outside of Canada as a Canadian" u="1"/>
        <s v="Apply to work and travel abroad with IEC as a Canadian" u="1"/>
        <s v="Travel to Canada (ArriveCAN, testing, quarantine)" u="1"/>
        <s v="ArriveCAN - Submit travel information or daily symptoms" u="1"/>
        <s v="Government of Canada COVID-19 guidelines and strategy" u="1"/>
        <s v="Read the Queenâ€™s regulations and orders (QR&amp;O)" u="1"/>
        <s v="Apply for the Canada Child Benefit" u="1"/>
        <s v="Learn about Employment Insurance (EI) benefits" u="1"/>
        <s v="Establish or expand your business in Canada as a foreign investor / Établir ou développer votre entreprise au Canada en tant qu’investisseur étranger" u="1"/>
        <s v="Visa – Apply for a visa when travelling outside Canada" u="1"/>
        <s v="Find out a pension payment date" u="1"/>
        <s v="Where to give your fingerprints and photo (biometrics)" u="1"/>
        <s v="Find a job with Global Affairs Canada (ex. embassies consulate, trade offices and partnership organizations)" u="1"/>
        <s v="Find a job with Global Affairs Canada (ex. embassies/consulate, trade offices and partnership organizations)" u="1"/>
        <s v="Learn about credit reports and credit scores" u="1"/>
        <s v="Proof of vaccination" u="1"/>
        <s v="Learn what I cannot bring on an airplane" u="1"/>
        <s v="Large-scale emergencies" u="1"/>
        <s v="Participate in an event (except the ones listed above)" u="1"/>
        <s v="Check the cannabis rules when travelling outside of Canada" u="1"/>
        <s v="Scholarship - Apply outside of Canada as a Canadian" u="1"/>
        <s v="Scholarship – Apply outside of Canada as a Canadian" u="1"/>
        <s v="Travel health notices in effect for a country" u="1"/>
        <s v="Find out about basic military training" u="1"/>
        <s v="Find a job in the military" u="1"/>
        <s v="Apply to a grant or funding program â&lt;U+0080&gt;&lt;U+0094&gt; music" u="1"/>
        <s v="Apply to a grant or funding program â&lt;U+0080&gt;&lt;U+0094&gt; sports" u="1"/>
        <s v="NEXUS – Renew a membership" u="1"/>
        <s v="Find out about identification requirements for crossing the border" u="1"/>
        <s v="Immigration (study, work, visiting, applications, status)" u="1"/>
        <s v="Crossing the border for work" u="1"/>
        <s v="Apply to a grant or funding program - cultural preservation" u="1"/>
      </sharedItems>
    </cacheField>
    <cacheField name="Theme" numFmtId="0">
      <sharedItems containsBlank="1" count="24">
        <s v="Business"/>
        <s v="Travel"/>
        <s v="COVID-19"/>
        <s v="Benefits"/>
        <s v="Money"/>
        <s v="Taxes"/>
        <s v="Culture"/>
        <s v="Science"/>
        <s v="Environment"/>
        <s v="Jobs"/>
        <s v="Security"/>
        <s v="AboutGov"/>
        <s v="World"/>
        <s v="Health"/>
        <s v="Immigration"/>
        <s v="Policing"/>
        <s v="N/A"/>
        <s v="PublicService"/>
        <s v="Transport"/>
        <m/>
        <s v=""/>
        <s v="Finance" u="1"/>
        <e v="#VALUE!" u="1"/>
        <e v="#REF!" u="1"/>
      </sharedItems>
    </cacheField>
    <cacheField name="Theme-Margin" numFmtId="0">
      <sharedItems containsBlank="1" containsMixedTypes="1" containsNumber="1" minValue="0" maxValue="9.9165775091894379E-2" count="162">
        <n v="2.0958012736121297E-2"/>
        <n v="4.3478235164374525E-3"/>
        <n v="7.5164248795767039E-3"/>
        <n v="4.6183538821234519E-3"/>
        <n v="1.9150771866656729E-2"/>
        <n v="3.2911367814261478E-3"/>
        <n v="2.307248779758336E-2"/>
        <n v="3.1492049560732427E-2"/>
        <n v="1.3938132207683451E-2"/>
        <n v="5.0406171613997025E-3"/>
        <n v="2.2207692427138662E-2"/>
        <n v="2.3608085386705474E-2"/>
        <n v="2.5315828890957504E-2"/>
        <n v="1.273394797687784E-2"/>
        <n v="2.3423671922009029E-3"/>
        <n v="5.0229237673160877E-2"/>
        <e v="#N/A"/>
        <n v="1.4882171962269833E-2"/>
        <n v="4.5620095483764535E-2"/>
        <m/>
        <n v="0" u="1"/>
        <n v="7.0011202764796816E-3" u="1"/>
        <n v="4.555573377951423E-3" u="1"/>
        <n v="2.5729741133473417E-2" u="1"/>
        <n v="4.7828873992018022E-3" u="1"/>
        <n v="4.3541737490875677E-2" u="1"/>
        <n v="9.2853886251309845E-2" u="1"/>
        <n v="9.2214282784536545E-3" u="1"/>
        <n v="1.1933852477769681E-2" u="1"/>
        <n v="6.8066760919271987E-3" u="1"/>
        <n v="7.8830615653531066E-3" u="1"/>
        <n v="1.0213120041524656E-2" u="1"/>
        <n v="4.6868693762020568E-2" u="1"/>
        <n v="4.6184226763124571E-3" u="1"/>
        <n v="4.2397146391681489E-2" u="1"/>
        <n v="4.6231066943422182E-2" u="1"/>
        <n v="8.5349349424502008E-2" u="1"/>
        <n v="8.7248478878602497E-3" u="1"/>
        <n v="4.1462985741802488E-2" u="1"/>
        <n v="4.5409521498431693E-2" u="1"/>
        <n v="9.4488219645068681E-3" u="1"/>
        <n v="4.5758100712875095E-2" u="1"/>
        <n v="9.1226277498463095E-3" u="1"/>
        <n v="1.1234009799208267E-2" u="1"/>
        <n v="1.0979940755865831E-2" u="1"/>
        <n v="4.6582914441135624E-2" u="1"/>
        <n v="8.7645757232287704E-3" u="1"/>
        <n v="1.0382747518660309E-2" u="1"/>
        <n v="4.728636020502882E-2" u="1"/>
        <n v="1.3648335217343849E-2" u="1"/>
        <n v="4.7381448426243485E-2" u="1"/>
        <n v="5.830730745688114E-2" u="1"/>
        <n v="1.1680277348597631E-2" u="1"/>
        <n v="2.7017952136562998E-2" u="1"/>
        <n v="2.9215522424045747E-2" u="1"/>
        <n v="4.5515401665582413E-2" u="1"/>
        <n v="9.9165775091894379E-2" u="1"/>
        <n v="4.7397790129577962E-2" u="1"/>
        <n v="7.5969323815424277E-3" u="1"/>
        <n v="7.6445853238957667E-3" u="1"/>
        <n v="2.6699259476903256E-2" u="1"/>
        <n v="8.2933209751249442E-3" u="1"/>
        <n v="3.281334266027134E-2" u="1"/>
        <n v="5.1007127678625586E-2" u="1"/>
        <n v="4.1526039497194259E-3" u="1"/>
        <n v="4.6833670061202067E-3" u="1"/>
        <n v="3.7108482725672159E-2" u="1"/>
        <n v="7.4985050457410093E-2" u="1"/>
        <n v="8.7814222551225909E-2" u="1"/>
        <n v="6.6619673239343945E-3" u="1"/>
        <n v="2.7189316029790574E-2" u="1"/>
        <n v="5.8556926987085312E-3" u="1"/>
        <n v="9.2147085594583115E-3" u="1"/>
        <n v="9.4151072619680035E-3" u="1"/>
        <n v="4.5046444982936674E-2" u="1"/>
        <n v="5.2255896657204372E-3" u="1"/>
        <n v="3.7683493550609605E-2" u="1"/>
        <n v="8.8259443989378059E-2" u="1"/>
        <n v="2.7882871178701928E-2" u="1"/>
        <n v="9.1846234737991087E-3" u="1"/>
        <n v="4.626411058730575E-2" u="1"/>
        <n v="2.6165307447116672E-2" u="1"/>
        <n v="2.8647121297067382E-2" u="1"/>
        <n v="2.9746961750469977E-2" u="1"/>
        <n v="4.3551293204635112E-2" u="1"/>
        <n v="5.3527911509211344E-2" u="1"/>
        <n v="5.9596975291714482E-2" u="1"/>
        <n v="4.3452811716450136E-2" u="1"/>
        <n v="3.305229009760996E-2" u="1"/>
        <n v="5.5641323099960456E-3" u="1"/>
        <n v="2.2624691689037305E-2" u="1"/>
        <n v="2.4868632584139207E-2" u="1"/>
        <n v="4.3776791253812508E-2" u="1"/>
        <n v="6.1523160595099713E-2" u="1"/>
        <n v="6.8545304378616154E-2" u="1"/>
        <n v="7.3906596997380001E-3" u="1"/>
        <n v="4.1952462950149934E-2" u="1"/>
        <n v="5.7656956029259084E-3" u="1"/>
        <n v="3.012966420045414E-2" u="1"/>
        <n v="3.4890400148046702E-2" u="1"/>
        <n v="4.1672786008090969E-3" u="1"/>
        <n v="7.6110929150121657E-3" u="1"/>
        <n v="6.4674393271849664E-2" u="1"/>
        <n v="3.5446523967497486E-2" u="1"/>
        <n v="7.9478871201156528E-2" u="1"/>
        <n v="3.1148588936812879E-2" u="1"/>
        <n v="4.9145780374175448E-2" u="1"/>
        <n v="4.4298984738059674E-3" u="1"/>
        <n v="8.5487412520353408E-3" u="1"/>
        <n v="4.7041922153690879E-2" u="1"/>
        <n v="4.8502070654423558E-2" u="1"/>
        <n v="5.8885700035298895E-2" u="1"/>
        <n v="2.6889781871131641E-2" u="1"/>
        <n v="4.6840075730525642E-2" u="1"/>
        <n v="7.8958699254470018E-3" u="1"/>
        <n v="8.1549157524743957E-3" u="1"/>
        <n v="4.6380214762722784E-2" u="1"/>
        <n v="2.6366214907837065E-2" u="1"/>
        <n v="2.7765291124222546E-2" u="1"/>
        <n v="8.2676810398416897E-3" u="1"/>
        <n v="2.9814203691773348E-2" u="1"/>
        <n v="3.9505383591150987E-2" u="1"/>
        <n v="4.8260527650507042E-2" u="1"/>
        <n v="4.807772142830207E-3" u="1"/>
        <n v="1.0358113585120782E-2" u="1"/>
        <n v="3.4766349430670869E-2" u="1"/>
        <n v="7.3099260806157904E-2" u="1"/>
        <n v="5.4516762051966629E-2" u="1"/>
        <n v="6.4991284688356118E-2" u="1"/>
        <n v="4.7245020969573039E-2" u="1"/>
        <n v="8.7437918492695842E-3" u="1"/>
        <n v="3.0797992433087656E-2" u="1"/>
        <n v="8.3501647744017082E-2" u="1"/>
        <n v="5.0431366561463908E-2" u="1"/>
        <n v="9.508888727954079E-2" u="1"/>
        <n v="9.7909823524103042E-3" u="1"/>
        <n v="4.5387282411346118E-2" u="1"/>
        <n v="1.1175577387010993E-2" u="1"/>
        <n v="3.9473850044790905E-2" u="1"/>
        <n v="1.1655342079335393E-2" u="1"/>
        <n v="3.73061414146168E-2" u="1"/>
        <n v="9.5779473618228791E-2" u="1"/>
        <n v="5.2341724214530976E-2" u="1"/>
        <n v="6.2144198343088854E-2" u="1"/>
        <n v="4.6290887224275934E-2" u="1"/>
        <n v="5.1011073380072068E-2" u="1"/>
        <n v="5.3004244947967301E-2" u="1"/>
        <n v="1.5365416385903954E-2" u="1"/>
        <n v="2.4285307002773229E-2" u="1"/>
        <n v="3.9437069294841469E-2" u="1"/>
        <n v="3.6765198245814014E-2" u="1"/>
        <n v="6.773319138344623E-3" u="1"/>
        <n v="1.8008776518955799E-2" u="1"/>
        <n v="7.0173244936694537E-2" u="1"/>
        <n v="2.4675439912358401E-2" u="1"/>
        <n v="4.0450605383336287E-2" u="1"/>
        <n v="1.0798660910451523E-2" u="1"/>
        <n v="2.2419127442128886E-2" u="1"/>
        <n v="4.9136035612304806E-2" u="1"/>
        <n v="4.582403662520905E-3" u="1"/>
        <n v="2.5411803055259533E-2" u="1"/>
        <n v="9.2137256110038881E-2" u="1"/>
      </sharedItems>
    </cacheField>
    <cacheField name="ROV" numFmtId="0">
      <sharedItems containsBlank="1"/>
    </cacheField>
    <cacheField name="Effectiveness_Adverse" numFmtId="0">
      <sharedItems containsString="0" containsBlank="1" containsNumber="1" containsInteger="1" minValue="0" maxValue="46288"/>
    </cacheField>
    <cacheField name="Ease_Adverse" numFmtId="0">
      <sharedItems containsString="0" containsBlank="1" containsNumber="1" containsInteger="1" minValue="0" maxValue="53491"/>
    </cacheField>
    <cacheField name="Satisfaction_Adverse" numFmtId="0">
      <sharedItems containsString="0" containsBlank="1" containsNumber="1" containsInteger="1" minValue="0" maxValue="59461"/>
    </cacheField>
    <cacheField name="Responses" numFmtId="0">
      <sharedItems containsString="0" containsBlank="1" containsNumber="1" containsInteger="1" minValue="1" maxValue="107088"/>
    </cacheField>
    <cacheField name="Effectiveness - Detracting" numFmtId="168">
      <sharedItems containsBlank="1" containsMixedTypes="1" containsNumber="1" minValue="0" maxValue="0.1415543219666931"/>
    </cacheField>
    <cacheField name="Ease - Detracting" numFmtId="168">
      <sharedItems containsBlank="1" containsMixedTypes="1" containsNumber="1" minValue="0" maxValue="0.15622521808088818"/>
    </cacheField>
    <cacheField name="Satisfaction - Detracting" numFmtId="168">
      <sharedItems containsBlank="1" containsMixedTypes="1" containsNumber="1" minValue="0" maxValue="0.17147749510763211"/>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kolov, Maria MS [NC]" refreshedDate="45049.658575810186" createdVersion="6" refreshedVersion="8" minRefreshableVersion="3" recordCount="1363" xr:uid="{00000000-000A-0000-FFFF-FFFF0F000000}">
  <cacheSource type="worksheet">
    <worksheetSource ref="A1:K1048576" sheet="Data-Detrac-Top"/>
  </cacheSource>
  <cacheFields count="11">
    <cacheField name="Reason of Visit" numFmtId="0">
      <sharedItems containsBlank="1" count="1251">
        <s v="Agricultural Clean Technology Program"/>
        <s v="Agricultural Climate Solutions (ACS) program"/>
        <s v="Agriculture and water"/>
        <s v="AgriInvest"/>
        <s v="Animal industry"/>
        <s v="Apply for the Farm Debt Mediation Service"/>
        <s v="Canadian Agricultural Loans Act program"/>
        <s v="Climate change and air quality"/>
        <s v="Crops"/>
        <s v="Find current drought conditions across the country"/>
        <s v="Find information about programs and services"/>
        <s v="Find information or resources for youth and young farmers"/>
        <s v="Food processing industry"/>
        <s v="International markets"/>
        <s v="Jobs at Agriculture and Agri-Food Canada"/>
        <s v="Other - Reason for my visit is not in this list"/>
        <s v="Pest Management"/>
        <s v="Sector overviews, data, and reports"/>
        <s v="Boarding flights to and within Canada"/>
        <s v="Find out what you can bring on a plane"/>
        <s v="Consult advance tariff classification rulings"/>
        <s v="Contact the Canada Border Services Agency (CBSA)"/>
        <s v="Estimate duty and taxes for imported goods"/>
        <s v="Find a licensed customs broker"/>
        <s v="Get tariff classifications for goods you want to import into Canada"/>
        <s v="Manage and report goods imported into Canada"/>
        <s v="Manage and report imported commercial goods"/>
        <s v="Report exported commercial goods"/>
        <s v="Review customs tariffs for importing goods to Canada"/>
        <s v="COVID-19 requirements for travellers"/>
        <s v="Jobs with the Canada Border Services Agency"/>
        <s v="Ask for general information by email or telephone"/>
        <s v="Download a CBSA app for your mobile device"/>
        <s v="Apply for NEXUS"/>
        <s v="ArriveCAN - Make a customs and immigration declaration before flying into Canada"/>
        <s v="ArriveCAN – Assistance or contact"/>
        <s v="ArriveCAN – Create an account"/>
        <s v="ArriveCAN – Download the mobile app"/>
        <s v="ArriveCAN – Get your receipt"/>
        <s v="ArriveCAN – Learn more about it, what it is, how and when to use it"/>
        <s v="ArriveCAN – Report your daily symptoms or new case of COVID-19"/>
        <s v="ArriveCAN – Report your travel information before you enter Canada"/>
        <s v="ArriveCAN (Web and mobile application)"/>
        <s v="Check documents required to enter Canada"/>
        <s v="Check personal exemption limits"/>
        <s v="Check requirements when driving to Canada"/>
        <s v="Check requirements when entering Canadian waters by boat"/>
        <s v="Check requirements when flying to Canada"/>
        <s v="Check the Canada-United States border wait times – from Canada"/>
        <s v="Check the United States-Canada border wait times – from the United States"/>
        <s v="Customs - Bring goods into Canada for personal use (restrictions, duties and taxes)"/>
        <s v="Find out about identification requirements for crossing the Canadian border"/>
        <s v="Find out how to update personal information for the NEXUS program"/>
        <s v="Find out if you can enter Canada"/>
        <s v="Find out what you need to know when visiting Canada"/>
        <s v="Get information on shipped personal goods (mail or courier)"/>
        <s v="Get technical support"/>
        <s v="Identify what you can bring to Canada"/>
        <s v="Identify what you can bring to Canada (alcohols, tobacco)"/>
        <s v="Identify what you can bring to Canada (food, plants, animals)"/>
        <s v="Import a personal vehicle into Canada"/>
        <s v="Learn about the NEXUS program"/>
        <s v="Living in a border community"/>
        <s v="Obtain a consent letter for children travelling abroad"/>
        <s v="Paying duty and taxes"/>
        <s v="Renew a NEXUS membership"/>
        <s v="Request an appeal or review"/>
        <s v="See the estimated wait times for the Canada-United States border"/>
        <s v="Submit a comment or complaint"/>
        <s v="Transit through Canada"/>
        <s v="What to expect at the border"/>
        <s v="Apply to become a Canadian Coast Guard Officers through the CCG College"/>
        <s v="Find jobs and career information for the Canadian Coast Guard"/>
        <s v="Find out if you need a phytosanitary certificate for exporting plants"/>
        <s v="Considerations when buying or selling food, plants, or animal products online"/>
        <s v="Find out if you need a licence for your food business"/>
        <s v="Food safety investigation and recall process"/>
        <s v="How to prepare for an inspection"/>
        <s v="Labelling a food product"/>
        <s v="Regulatory requirements as a regulated party"/>
        <s v="Importing and travelling with pets"/>
        <s v="Become licensed"/>
        <s v="Contact the Canadian Grain Commission"/>
        <s v="Moisture content for Canadian grains"/>
        <s v="Official Grain Grading Guide"/>
        <s v="Online reporting service for primary and process elevator weekly reports"/>
        <s v="Methods and tests"/>
        <s v="Acces ResearNet"/>
        <s v="Access the Canadian Common CV (CCV)"/>
        <s v="Apply for funding"/>
        <s v="Cancer Research"/>
        <s v="Contact CIHR"/>
        <s v="Find job opportunities at CIHR"/>
        <s v="Find out about an initiative"/>
        <s v="Find out about Canadian Institutes of Health Research's (CIHR) publications"/>
        <s v="Find out about collaboration at Canadian Institutes of Health Research (CIHR)"/>
        <s v="Find out about COVID-19 related information / research opportunities"/>
        <s v="Find out about Funding Decisions"/>
        <s v="Find out about Learning activities and resources"/>
        <s v="Find out about Peer review"/>
        <s v="Find out about the impact of health research"/>
        <s v="Gender and Health"/>
        <s v="Genetics"/>
        <s v="Get an Overview of the funding process"/>
        <s v="Get analytics"/>
        <s v="Get the latest information about funding"/>
        <s v="Health Services and Policy Research"/>
        <s v="Human Development, Child and Youth Health"/>
        <s v="Indigenous Peoples' Health"/>
        <s v="Infection and Immunity"/>
        <s v="Learn about the application process"/>
        <s v="Learn about the different funding programs"/>
        <s v="Learn how to integrate Sex and gender into research"/>
        <s v="Learn more about the College of reviewers"/>
        <s v="Neurosciences, Mental Health and Addiction"/>
        <s v="Nutrition, Metabolism and Diabetes"/>
        <s v="Population and Public Health"/>
        <s v="Apply for a copyright"/>
        <s v="Apply for a patent"/>
        <s v="Apply for a trademark"/>
        <s v="Find a patent"/>
        <s v="Find a trademark"/>
        <s v="About National Indigenous History Month"/>
        <s v="About National Indigenous Peoples Day and why it was created"/>
        <s v="Find out about Indian residential schools (compensation, health supports)"/>
        <s v="Government of Canada's response to the recommendations made by the National Inquiry into Missing and Murdered Indigenous Women and Girls"/>
        <s v="Government of Canada's response to the Truth and Reconciliation Commission's Calls to Action"/>
        <s v="Historic and modern treaties and agreements"/>
        <s v="How the Government of Canada is working to advance reconciliation and renew the relationship with Indigenous Peoples"/>
        <s v="Information about First Nations in Canada"/>
        <s v="Canada Dental Benefit"/>
        <s v="Canada Emergency Rent Subsidy (CERS)"/>
        <s v="Canada Emergency Wage Subsidy (CEWS)"/>
        <s v="Canada Recovery Benefit (CRB)"/>
        <s v="Canada Recovery Caregiving Benefit (CRCB)"/>
        <s v="Canada Recovery Hiring Program (CRHP)"/>
        <s v="Canada Recovery Sickness Benefit (CRSB)"/>
        <s v="Canada Worker Lockdown Benefit (CWLB)"/>
        <s v="Hardest-Hit Businesses Recovery Program (HHBRP)"/>
        <s v="Tourism and Hospitality Recovery Program (THRP)"/>
        <s v="Access My Account"/>
        <s v="Access My Business Account"/>
        <s v="Apply for the Canada Child Benefit (CCB)"/>
        <s v="Apply for the disability tax credit"/>
        <s v="Calculate payroll deductions"/>
        <s v="Change my address with the Canada Revenue Agency"/>
        <s v="Check online mail"/>
        <s v="Check the balance owing on a corporate income tax account"/>
        <s v="File a GST/HST return"/>
        <s v="File an employer information return, such as a T4 Summary"/>
        <s v="Find a Canada Revenue Agency telephone number"/>
        <s v="Find my Registered Retirement Savings Plan (RRSP) contribution limit"/>
        <s v="Find my Tax-free savings Account (TFSA) contribution limit"/>
        <s v="Find out how much my benefit payment will be"/>
        <s v="Find out when I can expect my tax refund"/>
        <s v="Find out which tax deductions, credits, or expenses I can claim"/>
        <s v="Find tax software"/>
        <s v="Find the income tax rates"/>
        <s v="Find the next benefit payment date"/>
        <s v="Get a copy of a notice of assessment or reassessment"/>
        <s v="Get a GST/HST access code"/>
        <s v="Get an income tax form and guide"/>
        <s v="Get the TD1 Personal Tax Credits Return form"/>
        <s v="GST/HST credit increase"/>
        <s v="Jobs with the Canada Revenue Agency"/>
        <s v="Look up a charitable organization"/>
        <s v="Make a payment to the Canada Revenue Agency"/>
        <s v="Open a GST/HST account"/>
        <s v="Open a My Account"/>
        <s v="Open a My Business Account"/>
        <s v="Report suspected fraud"/>
        <s v="See my T4 information"/>
        <s v="Sign up for direct deposit or update your banking information"/>
        <s v="Find a decision, notice, order, policy on radio, television or telecommunications"/>
        <s v="Find a decision, notice, order or policy about radio, television or telecommunications"/>
        <s v="Build your own projector to watch solar eclipses safely"/>
        <s v="Consult the news in the space sector"/>
        <s v="Contact the Canadian Space Agency"/>
        <s v="Discover the programs and opportunities in the space program"/>
        <s v="Find information about Canadian astronauts"/>
        <s v="Find out about job opportunities"/>
        <s v="Find the Space Station from your backyard"/>
        <s v="Get more information on auroras and the AuroraMAX observatory"/>
        <s v="Jobs at the Canada Space Agency"/>
        <s v="Read biographies of Canadian astronauts"/>
        <s v="Searching in resources and activities for students"/>
        <s v="Solar eclipses times and appreciation guide"/>
        <s v="Contact an institution"/>
        <s v="Find general information about COVID-19"/>
        <s v="Find number of inmates who have tested positive for COVID-19"/>
        <s v="How to call an inmate"/>
        <s v="How to visit an inmate"/>
        <s v="How to write to an inmate"/>
        <s v="I am an employee looking for information about COVID-19"/>
        <s v="Private family visits"/>
        <s v="See if Correctional Service Canada (CSC) is currently hiring"/>
        <s v="See if I can enter an institution"/>
        <s v="What can I bring into an institution during my visit"/>
        <s v="What types of jobs are available at Correctional Service Canada (CSC)"/>
        <s v="Find opportunities with CSE and apply for a job"/>
        <s v="Become a champion"/>
        <s v="Find out about phishing and how to stay safe"/>
        <s v="Find out about the Cyber Security Awareness Month"/>
        <s v="Find out more about the Cyber Security Awareness Month"/>
        <s v="Secure your accounts, connections and devices (phone, Wi-Fi, router, etc.)"/>
        <s v="Secure your connection"/>
        <s v="Secure your device (phone, router etc)"/>
        <s v="Take the cyber assessment"/>
        <s v="Contact the School"/>
        <s v="Find a course"/>
        <s v="Find a job aid"/>
        <s v="Find a learning path"/>
        <s v="Find a program or series"/>
        <s v="Find a video"/>
        <s v="Find an upcoming event"/>
        <s v="Find language training tools"/>
        <s v="Log in to GCcampus"/>
        <s v="View the Indigenous Learning learning path"/>
        <s v="Apply for a tidal waters fishing licence (British Columbia)"/>
        <s v="Apply for or manage your commercial fishing licence"/>
        <s v="Check if your project near water needs review"/>
        <s v="Check which fisheries are open and closed"/>
        <s v="Conservation (habitat, restoration, recovery, invasive species, protected areas)"/>
        <s v="Contact Fisheries and Oceans Canada"/>
        <s v="Find areas that are closed for shellfish harvesting due to public health reasons"/>
        <s v="Find information on fishing for salmon and trout in Newfoundland and Labrador rivers"/>
        <s v="Find out if you need a fishing licence"/>
        <s v="Find provincial and territorial regulations for recreational (sport) fishing"/>
        <s v="Get fishing regulations through the BC Tidal Waters Sport Fishing Guide"/>
        <s v="Get maps for fishery areas"/>
        <s v="Request a review of your project near water"/>
        <s v="Science (data, advice, research)"/>
        <s v="Find jobs and career information for Fisheries and Oceans Canada"/>
        <s v="Find information and updates on tides, currents and water levels in Canadian waters"/>
        <s v="Find the required nautical charts for safe vessel navigation in Canadian waters"/>
        <s v="Jobs in the military (Canadian Armed Forces)"/>
        <s v="Apply for a job in the military"/>
        <s v="Cadets and Junior Canadian Rangers"/>
        <s v="Canada's defence policy (Strong, Secure, Engaged)"/>
        <s v="Civilian jobs with National Defence"/>
        <s v="Defence administrative orders and directives (DAOD)"/>
        <s v="Find information on a specific unit, squadron or ship"/>
        <s v="Missions, operations, and deployments"/>
        <s v="Pay rates for military members"/>
        <s v="Queen's regulations and orders (QR&amp;O)"/>
        <s v="Ranks in the military"/>
        <s v="Reserves (part-time army, navy, air force)"/>
        <s v="Search for jobs in the military"/>
        <s v="Check past weather conditions"/>
        <s v="Consult Canada's plan to fight climate change"/>
        <s v="Consult the reporting and inventory of greenhouse gas emissions"/>
        <s v="Find out about the major pollutants and toxic substances affecting the environment"/>
        <s v="Find out how Canada is managing pollution"/>
        <s v="Find out what Canada is doing about climate change"/>
        <s v="Get and understand Air Quality Health Index ratings for my location"/>
        <s v="Get current and forecasted ice conditions"/>
        <s v="Get current and forecasted weather for your location"/>
        <s v="Get marine conditions (tides and ocean water levels)"/>
        <s v="How to prepare for seasonal severe weather conditions"/>
        <s v="Learn about climate change"/>
        <s v="Learn about managing and reducing waste"/>
        <s v="Look up a species at risk in Canada"/>
        <s v="Understand how pricing pollution works in Canada"/>
        <s v="Water level and flood monitoring in Canada (inland)"/>
        <s v="Apply for a student grant or loan"/>
        <s v="Apply for Guaranteed Income Supplement (GIS)"/>
        <s v="Calculate your Retirement Payments"/>
        <s v="Canada Pension Plan (CPP) - Apply for a Survivors Pension"/>
        <s v="Canada Pension Plan (CPP) - Apply for Canada Pension Plan"/>
        <s v="Canada Pension Plan (CPP) - Check payment information"/>
        <s v="Canada Pension Plan (CPP) - Check status of application"/>
        <s v="Canada Pension Plan (CPP) - Estimate monthly benefits"/>
        <s v="Canada Pension Plan (CPP) - Get statement of benefits"/>
        <s v="Canada Pension Plan Disability (CPPD) - Apply for Canada Pension Plan Disability benefits"/>
        <s v="Delay repayment of a student loan (still studying)"/>
        <s v="Employment Insurance (EI) - Apply for Employment Insurance"/>
        <s v="Employment Insurance (EI) - Check eligibility"/>
        <s v="Employment Insurance (EI) - Submit an Employment Insurance Report"/>
        <s v="Find a pension payment date"/>
        <s v="Get student loan repayment assistance"/>
        <s v="Learn about benefits for people with disabilities"/>
        <s v="My Service Canada Account (MSCA) - Check your CPP/OAS application status"/>
        <s v="My Service Canada Account (MSCA) - Check your Employment Insurance (EI) claim status and correspondence"/>
        <s v="My Service Canada Account (MSCA) - Check your estimated monthly Canada Pension Plan (CPP) benefits"/>
        <s v="My Service Canada Account (MSCA) - Get your T4E, T4A or NR4 tax slips"/>
        <s v="My Service Canada Account (MSCA) - Register for an account"/>
        <s v="My Service Canada Account (MSCA) - Sign in"/>
        <s v="My Service Canada Account (MSCA) - View payment information"/>
        <s v="My Service Canada Account (MSCA) - View Records of Employment (ROE)"/>
        <s v="My Service Canada Account (MSCA) - View/Change your personal information"/>
        <s v="Old Age Security (OAS) - Apply for Old Age Security"/>
        <s v="Old Age Security (OAS) - View payment amounts"/>
        <s v="Apply for a Social Insurance Number (SIN)"/>
        <s v="Apply for an apprenticeship grant or loan"/>
        <s v="Apply for funding for Canada summer jobs"/>
        <s v="Apply for wage subsidies or a hiring assistance program"/>
        <s v="Find an apprenticeship"/>
        <s v="Get job training"/>
        <s v="Jobs in the private sector"/>
        <s v="Post a job in the Job Bank"/>
        <s v="Support for Temporary Foreign Workers"/>
        <s v="Buying a home"/>
        <s v="Calculate if you qualify for a mortgage"/>
        <s v="Calculate your credit card payments"/>
        <s v="Calculate your mortgage payments and/or prepayments"/>
        <s v="Cashing a Government of Canada cheque"/>
        <s v="Compare Canadian bank accounts"/>
        <s v="Create a plan to get out of debt and/or savings goals"/>
        <s v="Find available disability benefits"/>
        <s v="Find information on loans and lines of credit"/>
        <s v="Find out about student lines of credit"/>
        <s v="Getting a home equity line of credit"/>
        <s v="How much you need for a down payment"/>
        <s v="Improving your credit score"/>
        <s v="Make a budget"/>
        <s v="Make a will and plan your estate"/>
        <s v="Making a complaint to your financial institution"/>
        <s v="Opening a bank account"/>
        <s v="Ordering your credit report and score"/>
        <s v="Understand severance pay"/>
        <s v="Pensions and retirement"/>
        <s v="Consult the Federal Budget"/>
        <s v="Learn how the government provides financial support to provinces and territories"/>
        <s v="Check Canada's tax treaties"/>
        <s v="FINTRAC notices and advisories for businesses"/>
        <s v="Indicators of money laundering and terrorist activity financing"/>
        <s v="Jobs at FINTRAC"/>
        <s v="Learn about money laundering and terrorism financing topics"/>
        <s v="Learn about penalties for non-compliance"/>
        <s v="Learn what FINTRAC does"/>
        <s v="Learn why you are being asked for ID"/>
        <s v="Methods to verify the identity of persons and entities"/>
        <s v="Suspicious transactions reporting requirements"/>
        <s v="When to verify the identity of persons and entities"/>
        <s v="Apply for an export permit"/>
        <s v="Attract international students to Canada"/>
        <s v="Business opportunities and markets in Canada"/>
        <s v="Business women in international trade"/>
        <s v="Canada's State of Trade"/>
        <s v="CETA – Canada-European Union Comprehensive Economic and Trade Agreement"/>
        <s v="Consult a trade commissioner to receive international business information"/>
        <s v="Contact a federal office – outside Canada (embassy, consulate, trade office)"/>
        <s v="Contact Global Affairs Canada – offices in Canada"/>
        <s v="Contact the Trade Controls Bureau"/>
        <s v="Controlled product – Fire arms"/>
        <s v="Controlled product – Softwood"/>
        <s v="Controlled product – Steel"/>
        <s v="COVID-19 – Guidance for workplaces and businesses"/>
        <s v="COVID-19 – Support for businesses"/>
        <s v="CPTPP – Comprehensive and Progressive Agreement for Trans-Pacific Partnership"/>
        <s v="CUSMA – Canada-United States-Mexico Agreement"/>
        <s v="Establish or expand your business in Canada as a foreign investor"/>
        <s v="Establish or expand your Canadian business internationally"/>
        <s v="Export and import permits and certificates fees"/>
        <s v="Find business opportunities"/>
        <s v="Funding for Canadian business women in international trade"/>
        <s v="Funding for community and non-profit local based organization initiatives and activities"/>
        <s v="Funding for research and the development of technology innovations"/>
        <s v="Funding for small and medium-sized enterprises"/>
        <s v="Import goods and services to Canada"/>
        <s v="International trade events and missions – in Canada"/>
        <s v="International trade events and missions – outside Canada"/>
        <s v="Latest news – International trade"/>
        <s v="Learn to export from Canada"/>
        <s v="Market information – Agriculture and processed foods"/>
        <s v="Market information – Automotive"/>
        <s v="Market information – Chemicals"/>
        <s v="Market information – Education"/>
        <s v="Market information – Forestry and wood products"/>
        <s v="Market information – Industrial machinery"/>
        <s v="Market information – Infrastructure"/>
        <s v="Market information – Life sciences"/>
        <s v="Market information – Mining"/>
        <s v="Market information – Oil and gas"/>
        <s v="Market information – Professional services"/>
        <s v="Market information – Wine, beer and spirits"/>
        <s v="Market information about China"/>
        <s v="Market information about France"/>
        <s v="Market information about Mexico"/>
        <s v="Market information about the United States"/>
        <s v="NA"/>
        <s v="Read success stories"/>
        <s v="Resolve a business/trade issue"/>
        <s v="Review customs tariffs for exporting goods from Canada"/>
        <s v="Seek funding to help you do business outside Canada"/>
        <s v="Services to help you export from Canada"/>
        <s v="Start a business"/>
        <s v="Step-by-step guide to exporting"/>
        <s v="Support for Canadian business women in international trade"/>
        <s v="Support for Canadian technology businesses (Canadian Technology Accelerators)"/>
        <s v="Support for growth-oriented Canadian businesses"/>
        <s v="Trade negotiations and agreements"/>
        <s v="Trade negotiations and agreements with China"/>
        <s v="Trade negotiations and agreements with Colombia"/>
        <s v="Trade negotiations and agreements with Israel"/>
        <s v="Trade negotiations and agreements with Japan"/>
        <s v="Trade negotiations and agreements with Peru"/>
        <s v="Trade negotiations and agreements with the United Kingdom"/>
        <s v="Trade negotiations and agreements with the United States"/>
        <s v="Trade topic – Bribery and corruption"/>
        <s v="Trade topic – Cybersecurity"/>
        <s v="Trade topic – Dispute settlement"/>
        <s v="Trade topic – E-commerce"/>
        <s v="Trade topic – Environment"/>
        <s v="Trade topic – Export financing"/>
        <s v="Trade topic – Free trade"/>
        <s v="Trade topic – Global value chains"/>
        <s v="Trade topic – Goods"/>
        <s v="Trade topic – Government procurement"/>
        <s v="Trade topic – Inclusive trade"/>
        <s v="Trade topic – Intellectual properties"/>
        <s v="Trade topic – Intercultural business"/>
        <s v="Trade topic – International marketing"/>
        <s v="Trade topic – Investment"/>
        <s v="Trade topic – Market research"/>
        <s v="Trade topic – Responsible business conduct"/>
        <s v="Trade topic – Services"/>
        <s v="Travel outside of Canada for business"/>
        <s v="Virtual events"/>
        <s v="Work outside of Canada"/>
        <s v="Study in Canada – for non-Canadians"/>
        <s v="Study outside Canada – for Canadians"/>
        <s v="Find a job in international trade"/>
        <s v="Apply for a visa when travelling outside Canada"/>
        <s v="Authenticate documents so that they can be recognized outside Canada"/>
        <s v="Book an appointment"/>
        <s v="Canada's response to conflicts, crisis and disasters"/>
        <s v="Child welfare, abduction and custody issues"/>
        <s v="Information about a Government of Canada representative (ambassador, consulate general, etc.)"/>
        <s v="Latest news – Travel and emergency assistance"/>
        <s v="Marriage outside of Canada"/>
        <s v="Notarial services"/>
        <s v="Office information (address, phone, e-mail, office hours)"/>
        <s v="Publications and guides"/>
        <s v="Register as a Canadian living or travelling outside Canada"/>
        <s v="Request emergency assistance"/>
        <s v="Travel advice and advisories"/>
        <s v="Travel documents"/>
        <s v="Travel insurance"/>
        <s v="Travel to Canada for business"/>
        <s v="Volunteer for work in a humanitarian aid project"/>
        <s v="Association of Southeast Asian Nations (ASEAN)"/>
        <s v="Canada's actions in a specific country or region"/>
        <s v="Canada's aid and development assistance in response to the COVID-19 pandemic"/>
        <s v="Canada's feminist international assistance policy"/>
        <s v="Canada's foreign policy and international relations"/>
        <s v="Contact the Canadian Bureau for International Education (CBIE)"/>
        <s v="Country insights (cultural information)"/>
        <s v="Democracy and good governance"/>
        <s v="Environment and climate change"/>
        <s v="Find an elementary school"/>
        <s v="Find international study or research opportunities in Canada for non-Canadians"/>
        <s v="G7"/>
        <s v="Gender equality and the empowerment of women and girls"/>
        <s v="Human rights and dignity"/>
        <s v="International assistance budget (humanitarian aid and development projects)"/>
        <s v="International assistance projects funded by Canada"/>
        <s v="International treaties signed by Canada"/>
        <s v="Jobs with Global Affairs Canada (embassies/consulate, trade offices and partnership organizations)"/>
        <s v="Latest news – Foreign affairs (international relations and global issues)"/>
        <s v="Latest news – International development (humanitarian assistance and development projects)"/>
        <s v="Latest news – International education and scholarships"/>
        <s v="Learn about Canada's education system"/>
        <s v="Living in a boarding school environment or with a Canadian host family"/>
        <s v="Map of colleges and universities in Canada"/>
        <s v="Master's or PhD studies in Canada"/>
        <s v="Master's or PhD studies outside of Canada"/>
        <s v="Peace and security"/>
        <s v="Prepare my departure before going to study in Canada"/>
        <s v="Prepare my departure before going to study outside of Canada"/>
        <s v="Right to education (international development)"/>
        <s v="Sanctions imposed against Russia"/>
        <s v="Sanctions imposed by Canada against specific countries, organisations and individuals"/>
        <s v="Scholarships for non-Canadian academic institutions to facilitate collaboration with Canadian post-secondary institutions"/>
        <s v="Scholarships for non-Canadian faculty members and researchers to study in Canada"/>
        <s v="Scholarships in Canada – for non-Canadians"/>
        <s v="Scholarships outside of Canada – for Canadians"/>
        <s v="Scholarships to study in Canada"/>
        <s v="Scholarships to study in Canada – for non-Canadians"/>
        <s v="Scholarships to study outside Canada"/>
        <s v="Scholarships to study outside Canada – for Canadians"/>
        <s v="Search college and university programs in Canada"/>
        <s v="Search college and university programs outside of Canada"/>
        <s v="Seek funding opportunities for international aid projects"/>
        <s v="Student exchange programs"/>
        <s v="Study costs for international students in Canada"/>
        <s v="Study costs for international students outside of Canada"/>
        <s v="Study in Canada – for Canadians"/>
        <s v="Study in French"/>
        <s v="Submit scholarship applications on behalf of candidates (for Canadian institutions)"/>
        <s v="Sustainable agriculture, green technologies and renewable energy"/>
        <s v="Testimonials from students who have chosen Canada as a study destination"/>
        <s v="The right to health and nutrition"/>
        <s v="United nations (UN)"/>
        <s v="United Nations Educational, Scientific and Cultural Organization (UNESCO)"/>
        <s v="Why choose Canada for my international studies"/>
        <s v="World Trade Organization (WTO)"/>
        <s v="COVID-19 cases, statistics"/>
        <s v="Get your Canadian COVID-19 proof of vaccination"/>
        <s v="Prevention, masks"/>
        <s v="Symptoms of COVID-19"/>
        <s v="Testing for COVID-19"/>
        <s v="Travel inside Canada"/>
        <s v="Vaccines and treatment"/>
        <s v="Consult Canada's Food Guide"/>
        <s v="Contact Health Canada or the Public Health Agency of Canada"/>
        <s v="Find information on producing and selling cannabis"/>
        <s v="Find out if a medical device is licenced for sale in Canada"/>
        <s v="Find out the safe cooking temperature for food"/>
        <s v="Find out the symptoms or risks for a disease or condition"/>
        <s v="Find out whether a drug is approved for use and sale in Canada"/>
        <s v="Find out whether a natural health product is licensed for use in Canada"/>
        <s v="Find out who is eligible for and how to access medical assistance in dying"/>
        <s v="Get consumer or health product recalls and safety alerts"/>
        <s v="Get food recalls and safety alerts"/>
        <s v="Get information on vaping or the risk of vaping"/>
        <s v="Learn about Canada's health care system"/>
        <s v="Learn about cannabis, its health effects, its medical use, its legalization in Canada"/>
        <s v="Learn about food labels"/>
        <s v="Learn about hazardous materials in the workplace"/>
        <s v="Learn about the problematic use of drugs (such as opioids) and how to get help"/>
        <s v="Look up the key social determinants of health in Canada"/>
        <s v="Report a side effect to a drug, medical device, vaccine, or natural health product"/>
        <s v="Contact information for Infrastructure Canada"/>
        <s v="Infrastructure Bilateral Agreements"/>
        <s v="Program information"/>
        <s v="Project signage requirements and guidelines"/>
        <s v="Projects funded by the Investing in Canada plan"/>
        <s v="Projects in my province"/>
        <s v="Projects in my regions/community"/>
        <s v="/"/>
        <s v="Apply for a permanent resident travel document"/>
        <s v="Apply for a start-up visa"/>
        <s v="Apply for a study permit"/>
        <s v="Apply for a visitor visa to Canada"/>
        <s v="Apply for a work permit"/>
        <s v="Apply for Canadian citizenship"/>
        <s v="Apply through the Post-graduation work permit program"/>
        <s v="Apply to work and travel abroad with International Experience Canada (IEC) as a Canadian"/>
        <s v="Check if you need a visa or electronic travel authorization (eTA) to travel to Canada"/>
        <s v="Check processing times"/>
        <s v="Check your application status"/>
        <s v="Citizenship services"/>
        <s v="Contact Immigration, Refugees and Citizenship Canada"/>
        <s v="Electronic Travel Authorization (eTA)"/>
        <s v="Find a designated learning institution"/>
        <s v="Find a visa application centre"/>
        <s v="Find an IRCC application package or form"/>
        <s v="Find out if you need to give your fingerprints and photo (biometrics) and where to do that"/>
        <s v="Find your National Occupational Classification (NOC)"/>
        <s v="Get, renew or replace a permanent resident card"/>
        <s v="Hire a foreign worker"/>
        <s v="How to extend your stay in Canada"/>
        <s v="Immigrate as a provincial nominee"/>
        <s v="Immigrate as a Quebec-selected skilled worker"/>
        <s v="Immigrate as a self-employed person"/>
        <s v="Immigrate through Express Entry"/>
        <s v="Immigrate to Canada"/>
        <s v="IRCC secure account - register, sign in, help"/>
        <s v="Pay your fees online"/>
        <s v="Sponsor your family members to immigrate to Canada"/>
        <s v="Use the Authorized Paid Representatives Portal"/>
        <s v="Visa and immigration services"/>
        <s v="Work and travel in Canada as a youth (International Experience Canada)"/>
        <s v="Work in Canada"/>
        <s v="Adoption and surrogacy"/>
        <s v="Apply for a new Canadian passport"/>
        <s v="Apply for a transit visa"/>
        <s v="Apply for an Electronic Travel Authorization (eTA)"/>
        <s v="Birth outside of Canada"/>
        <s v="Check the status of a passport application"/>
        <s v="Come to Canada as a refugee"/>
        <s v="Hire foreign workers"/>
        <s v="Passport security (lost, stolen, identity theft)"/>
        <s v="Renew a Canadian passport"/>
        <s v="Work in Canada after my studies"/>
        <s v="Apply for a benefit for Indigenous people"/>
        <s v="Learn about Indigenous history in Canada"/>
        <s v="Participate in National Indigenous Peoples Day"/>
        <s v="Consult the Drug benefit list for the Non-Insured Health Benefits"/>
        <s v="Coronavirus (COVID-19) in Indigenous communities (data, resources, support)"/>
        <s v="Find benefits and services under the Non-Insured Health Benefits (NIHB) program"/>
        <s v="Get information about Jordan's Principle"/>
        <s v="How to apply for a status card"/>
        <s v="How to apply for Indian status"/>
        <s v="Open an application form for Indian status or a status card"/>
        <s v="Submit a request under Jordan's Principle"/>
        <s v="Contact Innovation, Science and Economic Development Canada (ISED)"/>
        <s v="File an annual corporate return"/>
        <s v="Find a corporation"/>
        <s v="Find Canadian importing companies"/>
        <s v="Find government grants, loans and financing"/>
        <s v="Incorporate a business"/>
        <s v="Look up industry statistics"/>
        <s v="Register a sole-proprietorship or partnership (not incorporated)"/>
        <s v="Set up a not-for-profit corporation"/>
        <s v="Look up expected child support payments"/>
        <s v="Access all consolidated Acts, regulations, constitutional documents from the Government of Canada"/>
        <s v="Consult a law, treaty or regulation"/>
        <s v="Look up Judicial Appointments"/>
        <s v="Look up the Canadian Constitution"/>
        <s v="Get an International Standard Book Number (ISBN)"/>
        <s v="Make an Access to Information and Privacy (ATIP) request - Military service files"/>
        <s v="Research your genealogy and family history"/>
        <s v="Search Aurora and Voila catalogues"/>
        <s v="Search births, marriages and deaths recorded"/>
        <s v="Search births, marriages and deaths recorded in Canada"/>
        <s v="Search censuses"/>
        <s v="Search images"/>
        <s v="Search immigration passenger lists"/>
        <s v="Search Personnel Records of the First World War"/>
        <s v="Search records"/>
        <s v="Search service files of the Second World War"/>
        <s v="N/A"/>
        <s v="Find an Industrial Research Assistance Program (IRAP) office"/>
        <s v="Grants for technological innovation - Industrial Research Assistance Program (IRAP)"/>
        <s v="Learn about international research collaboration opportunities"/>
        <s v="Learn about IRAP's funding to hire young graduates"/>
        <s v="Learn about IRAP advisory services"/>
        <s v="Learn about the Industrial Research Assistance Program (IRAP)"/>
        <s v="Learn about the IRAP Innovation Assistance Program (AIP)"/>
        <s v="Consult the collective agreements and compensation plans"/>
        <s v="Find jobs opportunities at the NRC"/>
        <s v="Jobs at the National Research Council (student jobs, fellowships, employment information)"/>
        <s v="Learn about becoming an industrial technology advisor"/>
        <s v="Learn about the NRC's student employment program"/>
        <s v="Learn about the postdoctoral fellowship program"/>
        <s v="Learn how to preprare for an interview"/>
        <s v="Access Codes Canada publications"/>
        <s v="Activate your Codes Canada subscription"/>
        <s v="Apply for CLAS certification"/>
        <s v="Buy building codes or Certified Reference Materials"/>
        <s v="Calibration Laboratory Assessment Service (CLAS)"/>
        <s v="Canadian Construction Materials Centre (CCMC)"/>
        <s v="Canadian National Master Construction Specifications (NMS)"/>
        <s v="Check sunrise and sunset times"/>
        <s v="Check time zones and daylight savings time periods"/>
        <s v="Codes Canada (building, fire, plumbing, energy)"/>
        <s v="Consult a list of NRC products and services"/>
        <s v="Consult the CCMC registry of product assessments"/>
        <s v="Consult the descriptions of National Research Council (NRC) facilities"/>
        <s v="Consult the descriptions of NRC facilities"/>
        <s v="Consult the list of CRM products / Registry of documentation"/>
        <s v="Consult the NMS User's Guide"/>
        <s v="Consult the NRC directory of science professionals"/>
        <s v="Contact the NRC"/>
        <s v="Download NRC software, applications and tools"/>
        <s v="Express interest to collaborate with a Challenge program"/>
        <s v="Find a research facility"/>
        <s v="Find a scientific, technical or medical journal"/>
        <s v="Find an accredited calibration laboratory"/>
        <s v="Find NRC locations across Canada"/>
        <s v="Find where to safely fly a drone"/>
        <s v="Find where you can fly your drone"/>
        <s v="Get the latest National building code for Canada"/>
        <s v="Learn about Codes Canada publications"/>
        <s v="Learn about funded collaborative R&amp;D programs and initiatives"/>
        <s v="Learn about network time protocol (NTP)"/>
        <s v="Learn about NRC's radio time signals"/>
        <s v="Learn about NRC Challenge programs"/>
        <s v="Learn about NRC research or collaboration activities"/>
        <s v="Learn about NRC research programs"/>
        <s v="Learn about radio time signals"/>
        <s v="Learn about the Canadian Construction Materials Centre (CCMC)"/>
        <s v="Learn about the Canadian National Master Construction Specifications (NMS)"/>
        <s v="Learn about the certified reference materials (CRM)"/>
        <s v="Learn about the collaboration centres"/>
        <s v="Learn about the new Biologics Manufacturing Centre for vaccines"/>
        <s v="Learn about the NRC's research centres"/>
        <s v="Learn about the NRC structure and mandate"/>
        <s v="Learn about the telephone talking clock"/>
        <s v="National Research Council (NRC) Challenge programs"/>
        <s v="National Research Council (NRC) software, applications and tools"/>
        <s v="National Research Council of Canada general information (contacts, locations, mandate, stories)"/>
        <s v="Official time across Canada"/>
        <s v="Official times (time signals, time zones, sunset, sunrise, seasons)"/>
        <s v="Participate in the Codes Canada process"/>
        <s v="Read stories about NRC's successes, clients and researchers"/>
        <s v="Research Centres, programs and facilities"/>
        <s v="Learn more about Natural Resources Canada (NRCan)"/>
        <s v="Apply for grants and incentives for your home"/>
        <s v="Download RETScreen clean energy management software"/>
        <s v="Find funding opportunities"/>
        <s v="Discover the origins of the names of Canada's provincial and territorial capitals"/>
        <s v="Calculate the magnetic declination for a specified location and date"/>
        <s v="Current and past earthquakes in Canada"/>
        <s v="Find a research centre"/>
        <s v="Find Canadian maps and geographic tools"/>
        <s v="Find data and information on Canada's energy sources"/>
        <s v="Find information on mining and minerals in Canada"/>
        <s v="Find information on weather and space forecasts"/>
        <s v="Find out about Canadian wildfires"/>
        <s v="Find out about non destructive testing"/>
        <s v="Find science news and information through articles, podcast and videos"/>
        <s v="Get satellite and air imagery"/>
        <s v="Get space weather forecasts"/>
        <s v="Get spatial data and information"/>
        <s v="Information on Canada's green infrastructure programs"/>
        <s v="Information on Canadian certified-reference-materials"/>
        <s v="Learn about Canada's energy resources, energy generation and infrastructure"/>
        <s v="Learn about Canada's greenhouse gas emissions and Canada's adaptation to climate change"/>
        <s v="Learn about Canada's past and current wildfires"/>
        <s v="Learn about Canadian forests and forest conservation"/>
        <s v="Learn about COVID-19 resources for Canada's Natural Resources sectors"/>
        <s v="Learn about energy efficient transportation"/>
        <s v="Learn about explosives or fireworks information and regulations"/>
        <s v="Learn about forestry in Canada"/>
        <s v="Learn about fuel-efficient driving"/>
        <s v="Learn about the origins of Canada's georgraphical names"/>
        <s v="Learn about zero emission vehicles"/>
        <s v="Make buildings and homes more energy efficient"/>
        <s v="Renewable energy in Canada"/>
        <s v="Use a geodetic reference tool"/>
        <s v="Learn about Indigenous Natural Resource Partnerships"/>
        <s v="Jobs at Natural Resources Canada (NRCan)"/>
        <s v="Determine current market prices for lumber, crude oil and other fuels"/>
        <s v="Find a bankruptcy or insolvency record"/>
        <s v="Apply for a cannabis record suspension"/>
        <s v="Apply for a criminal record suspension"/>
        <s v="Visit a national park or historic site"/>
        <s v="About Parks Canada (policies, regulations, designations)"/>
        <s v="Learn about history, nature, culture, or science and conservation"/>
        <s v="Jobs or volunteering with Parks Canada"/>
        <s v="Discover things to do (activities, camping, experiences)"/>
        <s v="Find a Parks Canada destination to visit"/>
        <s v="Find out when reservations become available"/>
        <s v="Get an entry pass, permit, or merchandise"/>
        <s v="Reserve a campsite or other accommodation"/>
        <s v="Trails, waterways, and routes (maps, conditions, reports)"/>
        <s v="Tourism information about Canada (vacation ideas, activities to explore, travel tips and ideas)"/>
        <s v="Apply for a tax credit — film or video (CAVCO)"/>
        <s v="Apply to a grant or funding program — arts"/>
        <s v="Apply to a grant or funding program — cultural preservation"/>
        <s v="Apply to a grant or funding program — multiculturalism"/>
        <s v="Apply to a grant or funding program — music"/>
        <s v="Apply to a grant or funding program — sports"/>
        <s v="Download the lyrics and recordings of Canada's national anthem"/>
        <s v="Find information on human rights in Canada"/>
        <s v="Find student job and internship programs"/>
        <s v="Learn about the official symbols of Canada"/>
        <s v="Participate in Canada Day celebrations"/>
        <s v="Participate in Winterlude events and activities"/>
        <s v="Consult the Clerk's Annual Report to the Prime Minister"/>
        <s v="Consult the Speech from the Throne"/>
        <s v="Examine the activities of the Independent Advisory Board for Senate Appointments"/>
        <s v="Learn about Canada's democratic institutions"/>
        <s v="Learn about Governor in Council appointments process"/>
        <s v="Learn about the Clerk of the Privy Council"/>
        <s v="Learn about the relationship between provinces and territories"/>
        <s v="Review of the state of bilingualism in the federal Public Service"/>
        <s v="Review the progress of Government of Canada commitments"/>
        <s v="Search the Orders in Council database"/>
        <s v="See how the Government of Canada supports the LGBTQ2+ community"/>
        <s v="Learn about the Governor General or Lieutenant Governors and the appointment process"/>
        <s v="Check health advice before travelling"/>
        <s v="Find information on family violence and how to get help"/>
        <s v="Find out the hazardous properties of a human pathogen and how to work with it in a laboratory setting"/>
        <s v="Get guidelines for immunization and vaccination practices"/>
        <s v="Learn about mental health support and how to get help"/>
        <s v="Learn about outbreaks of food and water-borne illnesses and diseases in Canada"/>
        <s v="ArriveCAN – Show proof of a molecular test"/>
        <s v="ArriveCAN – Submit your contact information"/>
        <s v="ArriveCAN – Submit your quarantine plan"/>
        <s v="Check provincial and territorial restrictions"/>
        <s v="Check rules for vaccinated travellers entering Canada"/>
        <s v="Check vaccination requirements to enter Canada"/>
        <s v="Compassionate travel quarantine exemptions (caring for others, funerals and support)"/>
        <s v="COVID-19 cases, statistics, vaccines, limiting the spread, latest news"/>
        <s v="Follow mandatory quarantine or isolation"/>
        <s v="Apply for funding related to crime prevention"/>
        <s v="Apply for the Memorial Grant Program for First Responders"/>
        <s v="Consult a research report or publication"/>
        <s v="Consult the Disaster Financial Assistance Arrangements with provinces and territories following a major natural disaster"/>
        <s v="Emergency Preparedness Week"/>
        <s v="Federal government response to a current emergency event"/>
        <s v="Get or prepare an emergency kit"/>
        <s v="How to prepare for natural disasters and emergency events (such as flooding, forest fires, power outages)"/>
        <s v="Information and support for victims of crime"/>
        <s v="Learn about national search and rescue"/>
        <s v="Look up a Canadian disaster"/>
        <s v="Prepare an emergency plan"/>
        <s v="Access cyber security bulletins"/>
        <s v="Apply for a Canadian Travel Number"/>
        <s v="Learn about cyber security threats"/>
        <s v="Learn about Passenger Protect program"/>
        <s v="Learn about the current list of terrorist entities"/>
        <s v="Learn about the required documents needed for air travel"/>
        <s v="Find a student job in the federal public service"/>
        <s v="Jobs in the federal public service"/>
        <s v="Apply for an International Standard Book Number (ISBN) / catalogue number"/>
        <s v="Complete the Canada direct deposit enrolment form"/>
        <s v="Consult reports on government-wide advertising activities"/>
        <s v="Consult the annual report on advertising activities"/>
        <s v="Direct deposit for individuals with a foreign bank account"/>
        <s v="Direct deposit issues related to CPP, OAS, EI, or other government payments"/>
        <s v="Federal government property management, maintenance, and construction"/>
        <s v="Find federal properties for sale"/>
        <s v="Find latest news articles"/>
        <s v="Find out about Canada's parliamentary buildings and grounds"/>
        <s v="Find out about Centre Block restoration and modernization project"/>
        <s v="Find out about health and safety in federal buildings"/>
        <s v="Find out about maintenance and construction projects"/>
        <s v="Find out about public opinion research requirements"/>
        <s v="Find public opinion research requirements"/>
        <s v="How to comply with controlled goods regulations in Canada"/>
        <s v="Jobs with PSPC"/>
        <s v="Learn about health and safety in federal properties"/>
        <s v="Learn about payments to and from government"/>
        <s v="Mandate and organizational structure"/>
        <s v="Read a report or a publication"/>
        <s v="Request a flag online"/>
        <s v="Review payments to and from government"/>
        <s v="Security screening and clearance processes"/>
        <s v="Sign up for direct deposit for government payments"/>
        <s v="Update my direct deposit information"/>
        <s v="View federal properties for sale"/>
        <s v="View Parliament Hill camera"/>
        <s v="View public notices in the Canada Gazette"/>
        <s v="Access the Standing Offers and Supply Arrangements Application (SOSA App)"/>
        <s v="Access the Tender Management Application"/>
        <s v="Attend a seminar"/>
        <s v="Become a supplier for the Government of Canada"/>
        <s v="Best Practices in Buying"/>
        <s v="Browse GSIN Codes"/>
        <s v="Consultations and Reports"/>
        <s v="Contact Buy and Sell"/>
        <s v="Contact the Office of Small and Medium Enterprises (OSME)"/>
        <s v="Contacts for Government Buyers"/>
        <s v="Convert physical documents to electronic format"/>
        <s v="Find a Standard Acquisition Clauses and Conditions (SACC) Manual Item"/>
        <s v="Getting Started wth SOSA"/>
        <s v="Goods and Services Identification Number (GSIN)"/>
        <s v="Help for small and medium businesses"/>
        <s v="Initiatives and Programs"/>
        <s v="Learn about Defence or Naval Procurement"/>
        <s v="Learn about selling to the Government of Canada"/>
        <s v="Learn about tendering procedures"/>
        <s v="Learn about the procurement process"/>
        <s v="Learn more about Tender Management Application"/>
        <s v="Learn more about the Standing Offer and Supply Arrangement Application (SOSA App)"/>
        <s v="Manage your supplier accounts"/>
        <s v="Method of supply for the Government of Canada"/>
        <s v="Phases of the Procurement Process"/>
        <s v="Policy and Guidelines"/>
        <s v="Procurement Advice and Support"/>
        <s v="Register as a supplier (SRI)"/>
        <s v="Resources for Government"/>
        <s v="Search for opportunities"/>
        <s v="Search tenders"/>
        <s v="Services for smaller businesses"/>
        <s v="Standard Procurement Templates"/>
        <s v="Supply Manual"/>
        <s v="Trade agreements"/>
        <s v="Understanding tenders"/>
        <s v="View up-coming procurement-related events"/>
        <s v="What the government buys"/>
        <s v="Consult glossaries and vocabularies"/>
        <s v="Consult the Language Portal of Canada"/>
        <s v="Consult writing tools"/>
        <s v="Find a term or abbreviation in another language"/>
        <s v="Find definitions for terms and abbreviations in specialized fields"/>
        <s v="Find information about becoming a Language Portal ambassador"/>
        <s v="Find language information"/>
        <s v="Read blog posts"/>
        <s v="Sign up as a guest blogger"/>
        <s v="Subscribe to The Portal Weekly"/>
        <s v="Take language quizzes"/>
        <s v="Translate a term with TERMIUM Plus®"/>
        <s v="Access employer support services forms"/>
        <s v="Access pay centre resources and tools"/>
        <s v="Access your pay (MyGCPay, CWA, Phoenix)"/>
        <s v="Accessing and managing your tax slips"/>
        <s v="Canadian Armed Forces pension plans"/>
        <s v="Canadian Armed Forces pension plans as a survivor of a deceased plan member"/>
        <s v="Consult statutory (public) holidays calendar"/>
        <s v="Consult the public service pension calendar"/>
        <s v="Consult the Superannuation administration manual bulletin"/>
        <s v="Contact the Government of Canada Pension Centre"/>
        <s v="Find guidance as a manager or advisor served by the Pay Centre"/>
        <s v="Find information about Canadian Armed Forces pension plan as a retired member"/>
        <s v="Get automated help for the Compensation Web Applications (CWA)"/>
        <s v="Get updates on the status of the Phoenix pay system"/>
        <s v="Help with pay issues (pay action requests, pay enquiry)"/>
        <s v="How to read your public service pay stub"/>
        <s v="Issues related to the Canadian Armed Forces pension plan"/>
        <s v="Issues related to the public service pension plan"/>
        <s v="Learn about your public service pay"/>
        <s v="Pension contribution rates and indexation (Superannuation administration manual)"/>
        <s v="Submit a pay action request"/>
        <s v="Tax-related issue (tax slips, overpayments)"/>
        <s v="What to do if you are having pay issues"/>
        <s v="Apply for or renew your firearms licence"/>
        <s v="Check the National Sex Offender Registry"/>
        <s v="Check the Royal Canadian Mounted Police (RCMP) wanted list"/>
        <s v="Check the status of your firearms licence application"/>
        <s v="Contact a chief firearms officer"/>
        <s v="Find your local RCMP detachment (police service)"/>
        <s v="Get a criminal record check"/>
        <s v="Join the RCMP"/>
        <s v="Learn about firearms safety, storage and when you need a licence"/>
        <s v="View census data"/>
        <s v="Calculations"/>
        <s v="Census"/>
        <s v="Consumer price index (CPI)"/>
        <s v="Definitions"/>
        <s v="Fill out a survey"/>
        <s v="Find information about or sign up to workshops, training or conferences"/>
        <s v="Formulas"/>
        <s v="General information about Statistics Canada"/>
        <s v="Get more information on a survey"/>
        <s v="Gross domestic product (GDP)"/>
        <s v="Infographics"/>
        <s v="Information on a specific location"/>
        <s v="Interactive visualizations"/>
        <s v="Jobs at Statistics Canada"/>
        <s v="Labour Force Survey (LFS)"/>
        <s v="National Occupational Classification (NOC)"/>
        <s v="North American Industry Classification System (NAICS)"/>
        <s v="North American Product Classification System (NAPCS)"/>
        <s v="Not looking for anything in particular or just browsing"/>
        <s v="Obtain assistance to fill out a survey (contact the call center or use the Chat feature)"/>
        <s v="Press releases or announcements published in The Daily"/>
        <s v="Research Data Centre"/>
        <s v="Standard Geographical Classification (SGC)"/>
        <s v="Survey documentation (user guides, codebooks)"/>
        <s v="Thematic Maps"/>
        <s v="Translations or terminology"/>
        <s v="Verify the legitimacy of the survey or an interviewer"/>
        <s v="Virtual Data Lab"/>
        <s v="View statistical data"/>
        <s v="Find a government department or agency"/>
        <s v="Find a government policy, directive, standard or guideline"/>
        <s v="Find travel and hospitality expenses of government officials"/>
        <s v="Make an access to information or personal information request"/>
        <s v="Search government grants and contributions"/>
        <s v="Calculate my expected pension as a public servant"/>
        <s v="Find a benefits form"/>
        <s v="Find available benefits for survivors of deceased public servants"/>
        <s v="Find guidance on leave requests due to COVID-19"/>
        <s v="Find guidance on working remotely/hybrid work"/>
        <s v="Find out what is considered harassment in the public service"/>
        <s v="Find out when I could retire as a public servant"/>
        <s v="Find public service employees rates of pay"/>
        <s v="Find public service executives rates of pay"/>
        <s v="Find public service staffing tools"/>
        <s v="Find public service students rates of pay"/>
        <s v="Get updates on public service collective bargaining"/>
        <s v="Learn about employee rights and responsibilities related to COVID-19"/>
        <s v="Learn about qualifications, competencies and classifications for public service jobs"/>
        <s v="Learn about temporary changes to benefits due to COVID-19"/>
        <s v="Learn about the public service pension plan"/>
        <s v="Make a public service dental insurance claim"/>
        <s v="Make a public service health care insurance claim"/>
        <s v="Read a public service collective agreement"/>
        <s v="Read about the performance management program for employees"/>
        <s v="See what's covered by dental insurance in the public service"/>
        <s v="See what's covered by health insurance in the public service"/>
        <s v="Apply for your transportation security clearance"/>
        <s v="Building, maintaining and registering an aircraft"/>
        <s v="Find if there is a defect or recall for your vehicle, tires or child car seat"/>
        <s v="Find out how to import or bring a vehicle into Canada"/>
        <s v="Find statistics for vehicle collisions"/>
        <s v="Flying an aircraft"/>
        <s v="Flying your drone safely and legally"/>
        <s v="Learn about advanced vehicle technologies"/>
        <s v="Learn about child car seat safety"/>
        <s v="Learn about safety awareness when transporting dangerous goods"/>
        <s v="Learn how to build an emergency response assistance plan in case of an accident while shipping dangerous goods"/>
        <s v="Learn how to get your transportation security clearance"/>
        <s v="Learn how to register your vessel"/>
        <s v="Learn tips on safe boating"/>
        <s v="Licensing and training of aviation personnel"/>
        <s v="Operating a commercial air service"/>
        <s v="Read the Canadian Aviation Regulations (CARs)"/>
        <s v="Read the regulations for transporting dangerous goods"/>
        <s v="Read the rules for operating a federal railway"/>
        <s v="Training and certification of individuals"/>
        <s v="Assessing medical fitness of aviation personnel"/>
        <s v="Drones - where you can fly"/>
        <s v="Find a drone flight school"/>
        <s v="Find if you can pack lithium batteries when taking a flight"/>
        <s v="Find out if you can pack lithium batteries when taking a flight"/>
        <s v="Get a drone pilot certificate"/>
        <s v="Learn about connected and automated vehicles"/>
        <s v="Learn about driver assistance technologies (blind spot warning, automatic emergency braking)"/>
        <s v="Learn about grade crossing safety"/>
        <s v="Learn about shipping or mailing lithium batteries"/>
        <s v="Learn about the containers required to transport dangerous goods by rail"/>
        <s v="Learn about zero-emission vehicles (electric, hybrid, hydrogen fuel cell)"/>
        <s v="Learn how to bring your vehicle into Canada permanently"/>
        <s v="Learn how to bring your vehicle into Canada temporarily (students, visitors)"/>
        <s v="Learn how to commercially import a vehicle into Canada"/>
        <s v="Learn how to drive a rental vehicle across the border from the U.S. to Canada"/>
        <s v="Operating an airport or aerodrome"/>
        <s v="Sign into or create a Veterans Affairs Canada (VAC) account"/>
        <s v="Learn about the First World War"/>
        <s v="Look up soldiers who lost their lives in the military or RCMP"/>
        <s v="Participate in Remembrance Day"/>
        <s v="See how others have used Western Economic Diversification (WD) funding"/>
        <m/>
        <s v=""/>
        <s v="Make a national parks reservation" u="1"/>
        <s v="Consult Canadaâ€™s Food Guide" u="1"/>
        <s v="Learn about Aboriginal history in Canada" u="1"/>
        <s v="Get a statement of contribution to Canadian Pension Plan (CPP)" u="1"/>
        <s v="Government of Canadaâ€™s response to the Truth and Reconciliation Commissionâ€™s Calls to Action" u="1"/>
        <e v="#VALUE!" u="1"/>
        <s v="Learn about Canada’s education system" u="1"/>
        <s v="Research your family history" u="1"/>
        <e v="#REF!" u="1"/>
        <s v="Apply for caregiving leave EI benefits" u="1"/>
        <s v="Learn about Canada’s energy resources, energy generation and infrastructure" u="1"/>
        <s v="Canada Pension Plan (CPP) - Canada Pension Plan (CPP) - Apply for a Survivors Pension" u="1"/>
        <s v="See if visits are open during the pandemic" u="1"/>
        <s v="NEXUS – Join the program" u="1"/>
        <s v="Passport – Apply for a new Canadian passport" u="1"/>
        <s v="Passport – Renew a Canadian passport" u="1"/>
        <s v="Get help for a pay problem or deal with an ongoing issue" u="1"/>
        <s v="Find federal property construction and maintenance projects" u="1"/>
        <s v="Immigrate as a caregiver" u="1"/>
        <s v="Learn about family and caregiving benefits" u="1"/>
        <s v="Read the joining instructions for basic military training" u="1"/>
        <s v="Apply for Old Age Security (OAS)" u="1"/>
        <s v="Visa – Apply for a visitor visa to Canada" u="1"/>
        <s v="Check Canadaâ€™s tax treaties" u="1"/>
        <s v="Canada’s response to conflicts, crisis and disasters" u="1"/>
        <s v="Virtual events / Événements virtuels" u="1"/>
        <s v="View official times across Canada" u="1"/>
        <s v="Apply for funding for apprenticeship incentive grant" u="1"/>
        <s v="View the types of aircraft flown by the Royal Canadian Air Force" u="1"/>
        <s v="Satellite Soil Moisture" u="1"/>
        <s v="Canadian honours chart of the Canadian military orders, decorations and medals" u="1"/>
        <s v="Find out where the military is currently deployed on operations around the world" u="1"/>
        <s v="Learn how to import commercial goods to Canada" u="1"/>
        <s v="Find out the admission requirements for the Royal Military College of Canada" u="1"/>
        <s v="Find information on how to make buildings and homes more energy efficient" u="1"/>
        <s v="Get information on the method of supply for the Government of Canada" u="1"/>
        <s v="How to renew your passport" u="1"/>
        <s v="Start direct deposit or change banking information" u="1"/>
        <s v="Consult the Clerk’s Annual Report to the Prime Minister" u="1"/>
        <s v="Find out about the Federal government's response to a current emergency event" u="1"/>
        <s v="Download the lyrics and recordings of Canada’s national anthem" u="1"/>
        <s v="View historical census data" u="1"/>
        <s v="Learn about defects and recalls for vehicles, tires and child car seats" u="1"/>
        <s v="Learn about Canada Child Benefit (CCB)" u="1"/>
        <s v="Read the Queen's regulations and orders" u="1"/>
        <s v="Old Age Seccurity (OAS) - View payment amounts" u="1"/>
        <s v="Interest and exchange rates for payments to the Receiver General for Canada" u="1"/>
        <s v="View time zones and daylight savings time periods" u="1"/>
        <s v="Read about special advice to Crown corporations and others" u="1"/>
        <s v="A park" u="1"/>
        <s v="Find imagery of the Canadian Armed Forces" u="1"/>
        <s v="Find things to do on my trip" u="1"/>
        <s v="View your Records of Employment (ROE)" u="1"/>
        <s v="Gender equality and the empowerment of women and girls / Égalité entre les genres et l’autonomisation des femmes et des filles" u="1"/>
        <s v="Get an emergency kit (to be prepared during a natural disaster, power outage, bomb threat, etc)" u="1"/>
        <s v="Purchase certified reference materials (CRM)" u="1"/>
        <s v="Check the status of an Employment Insurance (EI) claim" u="1"/>
        <s v="View the northern lights camera" u="1"/>
        <s v="Learn about identification requirements for crossing the border" u="1"/>
        <s v="Government of Canadaâ€™s response to the recommendations made by the National Inquiry into Missing and Murdered Indigenous Women and Girls" u="1"/>
        <s v="Review customs tariffs for imported goods" u="1"/>
        <s v="Search Aurora catalogue" u="1"/>
        <s v="Learn about Canadaâ€™s defence policy" u="1"/>
        <s v="Read the Defence administrative orders and directives (DAOD)" u="1"/>
        <s v="Master’s or PhD studies outside of Canada" u="1"/>
        <s v="Find a fuel efficient vehicle" u="1"/>
        <s v="Apply for a job" u="1"/>
        <s v="Obtain linguistic advice" u="1"/>
        <s v="Canada Emergency Recovery Benefit repayment (CERB)" u="1"/>
        <s v="Scholarship – Apply as an international student going to Canada" u="1"/>
        <s v="Learn about Canadaâ€™s greenhouse gas emissions and Canadaâ€™s adaptation to climate change" u="1"/>
        <s v="Find out the various ranks in the military" u="1"/>
        <s v="Plan and book my hotel stay for quarantine" u="1"/>
        <s v="Canadaâ€™s State of Trade" u="1"/>
        <s v="Request military files" u="1"/>
        <s v="Learn how to import personal goods to Canada" u="1"/>
        <s v="Report suspected wrongdoing in government contracts and real property agreements" u="1"/>
        <s v="Consult the Canadian National Master Construction Specifications (NMS)" u="1"/>
        <s v="An annual pass to many locations" u="1"/>
        <s v="Find the equivalent of a term or abbreviation in multiple languages" u="1"/>
        <s v="Request to be removed from the Secure Air Travel Act list (Canada's no fly list)" u="1"/>
        <s v="Canada’s State of Trade" u="1"/>
        <s v="Consult Statutory holidays" u="1"/>
        <s v="Submit a request under Jordan’s Principle" u="1"/>
        <s v="Find Government of Canada tenders" u="1"/>
        <s v="Find data, trends or publications on Canada's Energy sources and resources" u="1"/>
        <s v="Find data, trends or publications on Canada’s Energy sources and resources" u="1"/>
        <s v="Master’s or PhD studies in Canada / Études au niveau de la maîtrise ou du doctorat au Canada" u="1"/>
        <s v="A historic site" u="1"/>
        <s v="Apply for sickness leave EI benefits" u="1"/>
        <s v="See the schedule for the Snowbirds" u="1"/>
        <s v="Report suspicious activity" u="1"/>
        <s v="Crossing the border to access property" u="1"/>
        <s v="Learn about EI Telephone Reporting Service" u="1"/>
        <s v="Learn how to import to and export from Canada" u="1"/>
        <s v="See whatâ€™s covered by dental insurance in the public service" u="1"/>
        <s v="See whatâ€™s covered by health insurance in the public service" u="1"/>
        <s v="Sign in to a Compensation Web Application" u="1"/>
        <s v="Canada’s foreign policy and international relations" u="1"/>
        <s v="Learn about Youth and Student Employment" u="1"/>
        <s v="Apply for Regional Relief and Recovery Fund funding" u="1"/>
        <s v="Find where you can fly a drone" u="1"/>
        <s v="Learn about Canada’s democratic institutions" u="1"/>
        <s v="Read stories about NRCâ€™s successes, clients and researchers" u="1"/>
        <s v="Apply for the Canadian Pension Plan (CPP)" u="1"/>
        <s v="Join the army" u="1"/>
        <s v="Travel outside Canada" u="1"/>
        <s v="Establish or expand your Canadian business internationally / Établir ou développer votre entreprise canadienne à l’international" u="1"/>
        <s v="Find government surplus goods for sale" u="1"/>
        <s v="Contribute to Canadian Pension Plan (CPP)" u="1"/>
        <s v="Enter the Discover Canada contest" u="1"/>
        <s v="Get avalanche conditions" u="1"/>
        <s v="Registering as a supplier" u="1"/>
        <s v="Find out more about student employment" u="1"/>
        <s v="Find a national park" u="1"/>
        <s v="Musculoskeletal Health and Arthritis" u="1"/>
        <s v="COVID-19 testing requirements for travellers" u="1"/>
        <s v="Establish or expand a business in Canada as a foreign investor" u="1"/>
        <s v="Canadaâ€™s actions in a specific country or region" u="1"/>
        <s v="Learn about the Canada Pension Plan (CPP)" u="1"/>
        <s v="Submit an Employment Insurance (EI) report" u="1"/>
        <s v="Youth Employment and Skills Program" u="1"/>
        <s v="Master’s or PhD studies outside of Canada / Études au niveau de la maîtrise ou du doctorat l'extérieur du Canada" u="1"/>
        <s v="Current and past wildfires in Canada" u="1"/>
        <s v="Apply for disability benefits" u="1"/>
        <s v="Read the policy for the relocation of military members and their families" u="1"/>
        <s v="Find out more about diversity and inclusion" u="1"/>
        <s v="Find Canadian maps and geographical tools" u="1"/>
        <s v="Read the Queen's regulations and orders (QR&amp;O)" u="1"/>
        <s v="Get payments in lieu of taxes (PILT) for federal properties" u="1"/>
        <s v="Find out if you're eligible for an immigration program" u="1"/>
        <s v="Secure your account" u="1"/>
        <s v="Learn about Canadaâ€™s health care system" u="1"/>
        <s v="Enrol a business for direct deposit" u="1"/>
        <s v="Consult the Benefits payment calendar" u="1"/>
        <s v="How to export from Canada" u="1"/>
        <s v="Apply for maternity and parental leave EI benefits" u="1"/>
        <s v="View current census data" u="1"/>
        <s v="Find language information using Language Navigator" u="1"/>
        <s v="Consult the Canadian National Master Construction Specifications" u="1"/>
        <s v="About Parks Canada (policies, regulations, designations) / À propos de Parcs Canada (politiques, règlements, désignations)" u="1"/>
        <s v="How to prepare for natural disasters and emergency events" u="1"/>
        <s v="Apply for a Survivors Pension" u="1"/>
        <s v="Master’s or PhD studies in Canada" u="1"/>
        <s v="Canadaâ€™s foreign policy and international relations" u="1"/>
        <s v="Learn about renewable energy" u="1"/>
        <s v="Study in Canada – for non-Canadians / Étudier au Canada – pour les non-Canadiens" u="1"/>
        <s v="Consult the NMS Userâ€™s Guide" u="1"/>
        <s v="Learn about disability benefits" u="1"/>
        <s v="Manage and report imported goods" u="1"/>
        <s v="Find and reserve a campsite, accommodation, or venue" u="1"/>
        <s v="Learn about restricted and prohibited goods" u="1"/>
        <s v="Study in Canada" u="1"/>
        <s v="Read the Leave Policy for military members" u="1"/>
        <s v="Make a home energy efficient" u="1"/>
        <s v="Learn about Survivors Pension" u="1"/>
        <s v="Apply for a grant for technological innovation - Industrial Research Assistance Program (IRAP)" u="1"/>
        <s v="Find data and information on Canadaâ€™s energy sources" u="1"/>
        <s v="Study in Canada â€“ for non-Canadians" u="1"/>
        <s v="Harvest Sample Program" u="1"/>
        <s v="Information on Canada's spatial data infrastructure standards, policies and applications" u="1"/>
        <s v="Mandatory Isolation Support for Temporary Foreign Workers Program" u="1"/>
        <s v="Find definitions in a wide range of specialized fields" u="1"/>
        <s v="Learn about the origins of Canada’s georgraphical names" u="1"/>
        <s v="Find out how the government accesses news sources" u="1"/>
        <s v="Consult the Government of Canada specifications for COVID-19 products" u="1"/>
        <s v="Canada's defence policy Canada's defence policy (Strong, Secure, Engaged)" u="1"/>
        <s v="Understand payments in lieu of property taxes" u="1"/>
        <s v="Find out what Canada is doing to counter radicalization to violence" u="1"/>
        <s v="Discover funding opportunities at Natural Resources Canada (NRCan)" u="1"/>
        <s v="Find a Government of Canada publication" u="1"/>
        <s v="Get information about Jordanâ€™s Principle" u="1"/>
        <s v="Find satellite imagery and information" u="1"/>
        <s v="Consult the Old Age Security (OAS) payment amounts" u="1"/>
        <s v="A day pass to one location" u="1"/>
        <s v="Apply for Canada Pension Plan Disability (CPPD) benefits" u="1"/>
        <s v="Learn about seasons start dates" u="1"/>
        <s v="Consult the Canadian General Standards Board catalogue" u="1"/>
        <s v="Find guidance on working remotely during COVID-19" u="1"/>
        <s v="Learn about natural disasters, national events and emergencies that have occurred in Canada" u="1"/>
        <s v="Apply for Employment Insurance (EI) regular benefits" u="1"/>
        <s v="Old Age Seccurity (OAS) - Apply for Old Age Security" u="1"/>
        <s v="Learn about trusted traveller programs" u="1"/>
        <s v="Get information on personnel security screening processes" u="1"/>
        <s v="Agricultural Climate Solutions" u="1"/>
        <s v="Canadaâ€™s feminist international assistance policy" u="1"/>
        <s v="Learn about training" u="1"/>
        <s v="Search Voilà catalogue" u="1"/>
        <s v="COVID-19 requirements for travellers to Canada" u="1"/>
        <s v="Contact Global Affairs Canada (GAC)" u="1"/>
        <s v="Learn about COVID-19 resources for Canada’s Natural Resources sectors" u="1"/>
        <s v="Read the Queen's regulations and orders (QR&amp;O) (QR&amp;O)" u="1"/>
        <s v="Contact a military recruiter" u="1"/>
        <s v="Learn about Canadaâ€™s past and current wildfires" u="1"/>
        <s v="Learn about maternity and parental leave EI benefits" u="1"/>
        <s v="Restrictions on travel to Canada (quarantine, testing)" u="1"/>
        <s v="Discover the origins of the names of Canadaâ€™s provincial and territorial capitals" u="1"/>
        <s v="Create a plan to get out of debt and/or savings goals / Élaborer un plan pour se désendetter ou pour ses objectifs d’épargne" u="1"/>
        <s v="Study in French / Étudier en français" u="1"/>
        <s v="Make a budget / Établir un budget" u="1"/>
        <s v="Indigenous Peoplesâ€™ Health" u="1"/>
        <s v="Symptoms and testing" u="1"/>
        <s v="Learn about Apprenticeship Grants" u="1"/>
        <s v="Find out how to import a vehicle into Canada" u="1"/>
        <s v="Find out about paid education through the military" u="1"/>
        <s v="Canadaâ€™s response to conflicts, crisis and disasters" u="1"/>
        <s v="Enrol in direct deposit for government payments" u="1"/>
        <s v="Look up Charter of rights" u="1"/>
        <s v="Find out which energy efficiency incentives and grants are available" u="1"/>
        <s v="International trade events and missions – outside Canada / Événements internationaux et missions commerciales – au Canada" u="1"/>
        <s v="Learn about how the Government of Canada responds to emergency events" u="1"/>
        <s v="Learn about the NRCâ€™s student employment program" u="1"/>
        <s v="Consult Canadaâ€™s plan to fight climate change" u="1"/>
        <s v="Join the Cadets" u="1"/>
        <s v="Canada’s actions in a specific country or region" u="1"/>
        <s v="Learn about the Canadian Army Reserve" u="1"/>
        <s v="Information on Canadaâ€™s green infrastructure programs" u="1"/>
        <s v="Learn how to get a medical exam for immigration" u="1"/>
        <s v="Learn about Canada's defence policy" u="1"/>
        <s v="Find out about forest conservation" u="1"/>
        <s v="Prevention, masks, COVID Alert" u="1"/>
        <s v="My Service Canada Account (MSCA) - register, sign in, help" u="1"/>
        <s v="Learn about how the federal government manages property" u="1"/>
        <s v="Scholarships in Canada" u="1"/>
        <s v="Find a NEXUS enrolment centre" u="1"/>
        <s v="Access MyGCPay" u="1"/>
        <s v="Find the services and resources available at a Canadian Forces base" u="1"/>
        <s v="Learn about how Canada is adapting to climate change" u="1"/>
        <s v="ArriveCAN - Submit travel information or daily symptoms" u="1"/>
        <s v="Find a list of recruiting events" u="1"/>
        <s v="Read the Queenâ€™s regulations and orders (QR&amp;O)" u="1"/>
        <s v="NEXUS â€“ Renew a membership" u="1"/>
        <s v="Learn about Employment Insurance (EI) benefits" u="1"/>
        <s v="Find out how the federal government manages property" u="1"/>
        <s v="Establish or expand your business in Canada as a foreign investor / Établir ou développer votre entreprise au Canada en tant qu’investisseur étranger" u="1"/>
        <s v="Change your address for your firearms licence" u="1"/>
        <s v="Visa – Apply for a visa when travelling outside Canada" u="1"/>
        <s v="Find out a pension payment date" u="1"/>
        <s v="A canal or waterway" u="1"/>
        <s v="Learn what I cannot bring on an airplane" u="1"/>
        <s v="Check the cannabis rules when travelling outside of Canada" u="1"/>
        <s v="Scholarship – Apply outside of Canada as a Canadian" u="1"/>
        <s v="Find out how to comply with controlled goods regulations in Canada" u="1"/>
        <s v="Travel health notices in effect for a country" u="1"/>
        <s v="Find out about basic military training" u="1"/>
        <s v="Agricultural Pest Management" u="1"/>
        <s v="Statistics" u="1"/>
        <s v="NEXUS – Renew a membership" u="1"/>
        <s v="Crossing the border for work" u="1"/>
        <s v="Canadaâ€™s aid and development assistance in response to the COVID-19 pandemic" u="1"/>
      </sharedItems>
    </cacheField>
    <cacheField name="Dept." numFmtId="0">
      <sharedItems containsBlank="1"/>
    </cacheField>
    <cacheField name="Dept-Margin" numFmtId="0">
      <sharedItems containsBlank="1" containsMixedTypes="1" containsNumber="1" minValue="0" maxValue="9.9657567834230354E-2" count="221">
        <n v="6.2702537952708762E-2"/>
        <n v="2.4669232663593516E-2"/>
        <n v="8.2121991698330173E-3"/>
        <s v="Insufficient data"/>
        <n v="2.0566405380382704E-2"/>
        <n v="2.9322591399837911E-2"/>
        <n v="6.0161645388857155E-2"/>
        <n v="2.3715982070287255E-2"/>
        <n v="3.2597552843902275E-3"/>
        <n v="2.1474470106768312E-2"/>
        <n v="3.0926873159431035E-2"/>
        <n v="3.4062996861916293E-2"/>
        <n v="8.1639509937400268E-2"/>
        <n v="3.4571708353696461E-2"/>
        <n v="1.3547807034757964E-2"/>
        <n v="1.1373977410545624E-2"/>
        <n v="3.7887437723188588E-3"/>
        <n v="1.4482946329336105E-2"/>
        <n v="2.7120186060548612E-2"/>
        <n v="8.097690068006173E-3"/>
        <n v="8.1052032694029358E-3"/>
        <n v="3.9746974763323513E-2"/>
        <n v="2.146124497851573E-3"/>
        <n v="1.6665175505521528E-2"/>
        <n v="2.6408735870271854E-2"/>
        <n v="3.0446598471137041E-2"/>
        <n v="1.5716054468814866E-2"/>
        <n v="2.9750600932387638E-3"/>
        <n v="2.2955709653256485E-2"/>
        <n v="1.720243549629279E-2"/>
        <n v="7.3670343848656353E-2"/>
        <n v="1.4642936219695762E-2"/>
        <n v="2.4417219195539241E-2"/>
        <n v="4.71287054555952E-2"/>
        <n v="1.2118060810089969E-2"/>
        <n v="4.6436969073384148E-2"/>
        <n v="8.5973012996564263E-3"/>
        <n v="7.9173363759790314E-3"/>
        <n v="9.6346136699990412E-2"/>
        <n v="9.338464401390037E-3"/>
        <n v="1.4316913441313023E-2"/>
        <n v="2.4679576079022828E-2"/>
        <n v="7.3723124200239645E-2"/>
        <m/>
        <n v="0" u="1"/>
        <n v="7.4654748219523922E-3" u="1"/>
        <n v="2.8290710550555802E-2" u="1"/>
        <n v="6.3487545587447805E-2" u="1"/>
        <n v="4.5321308797376482E-2" u="1"/>
        <n v="5.3810726447674736E-3" u="1"/>
        <n v="4.1193165557543042E-3" u="1"/>
        <n v="2.3349044006452574E-2" u="1"/>
        <n v="2.4445677553206788E-2" u="1"/>
        <n v="2.6100874608064376E-2" u="1"/>
        <n v="2.8559618255417158E-2" u="1"/>
        <n v="4.7391336257677143E-2" u="1"/>
        <n v="5.6579551538864188E-2" u="1"/>
        <n v="3.6055846341715853E-2" u="1"/>
        <n v="4.1062002980048549E-2" u="1"/>
        <n v="5.2485369402113964E-2" u="1"/>
        <n v="5.2010356682616159E-3" u="1"/>
        <n v="1.6197693438400967E-2" u="1"/>
        <n v="1.6313383033454896E-2" u="1"/>
        <n v="3.404803389283189E-2" u="1"/>
        <n v="9.1576231683937845E-2" u="1"/>
        <n v="7.7697008697905556E-3" u="1"/>
        <n v="4.3385919484562836E-2" u="1"/>
        <n v="2.1110424681841034E-2" u="1"/>
        <n v="1.5455548784937814E-2" u="1"/>
        <n v="1.9240600371420068E-2" u="1"/>
        <n v="4.3823743466119135E-2" u="1"/>
        <n v="7.4128264997769075E-2" u="1"/>
        <n v="8.6480961096797593E-2" u="1"/>
        <n v="1.6233536277922796E-2" u="1"/>
        <n v="3.9151277048900271E-2" u="1"/>
        <n v="4.2492400160139589E-3" u="1"/>
        <n v="7.1236966979033853E-2" u="1"/>
        <n v="6.0367761076732675E-2" u="1"/>
        <n v="5.6701695929390547E-3" u="1"/>
        <n v="4.8301309168728761E-2" u="1"/>
        <n v="6.9686331866099613E-2" u="1"/>
        <n v="2.1461271564549213E-3" u="1"/>
        <n v="4.6110229538824175E-2" u="1"/>
        <n v="5.8947541765479054E-2" u="1"/>
        <n v="9.3731851834848071E-2" u="1"/>
        <n v="7.1206122273346798E-3" u="1"/>
        <n v="1.2100073056529034E-2" u="1"/>
        <n v="4.4240004510602858E-2" u="1"/>
        <n v="2.3367286962052734E-2" u="1"/>
        <n v="2.1835986312871421E-2" u="1"/>
        <n v="2.6218712562568372E-2" u="1"/>
        <n v="6.4443511441361387E-2" u="1"/>
        <n v="6.5737443295978512E-2" u="1"/>
        <n v="5.8646733220493484E-2" u="1"/>
        <n v="3.0693002490061627E-2" u="1"/>
        <n v="3.3165211247263467E-2" u="1"/>
        <n v="5.5951020622131004E-2" u="1"/>
        <n v="5.6424300724745016E-3" u="1"/>
        <n v="1.4594876491330983E-2" u="1"/>
        <n v="4.578854551269395E-2" u="1"/>
        <n v="4.3628719221968995E-3" u="1"/>
        <n v="9.8051838398545022E-3" u="1"/>
        <n v="3.7266902245175225E-2" u="1"/>
        <n v="3.8269627667230834E-2" u="1"/>
        <n v="5.0777378623622681E-3" u="1"/>
        <n v="6.4410026058340869E-2" u="1"/>
        <n v="4.9222845019829403E-2" u="1"/>
        <n v="4.3316130178466033E-3" u="1"/>
        <n v="8.4544715322678009E-3" u="1"/>
        <n v="3.1584186086419108E-2" u="1"/>
        <n v="3.391445014383284E-2" u="1"/>
        <n v="7.3528906409348782E-2" u="1"/>
        <n v="3.502250465071588E-2" u="1"/>
        <n v="4.1774855947181576E-2" u="1"/>
        <n v="2.9650517469555774E-2" u="1"/>
        <n v="6.5214894942954146E-3" u="1"/>
        <n v="2.5990456350983595E-2" u="1"/>
        <n v="2.8697557924631089E-2" u="1"/>
        <n v="3.5765848371595618E-2" u="1"/>
        <n v="1.7863526856785231E-2" u="1"/>
        <n v="2.464343260877656E-2" u="1"/>
        <n v="2.922720346283705E-2" u="1"/>
        <n v="3.2144537039476208E-2" u="1"/>
        <n v="3.9647436508624283E-2" u="1"/>
        <n v="4.4857345971863694E-2" u="1"/>
        <n v="4.453625421224283E-3" u="1"/>
        <n v="2.7441413139507029E-2" u="1"/>
        <n v="4.161559350024574E-2" u="1"/>
        <n v="1.3272521164172083E-2" u="1"/>
        <n v="5.7844812132940626E-2" u="1"/>
        <n v="9.264272107644439E-2" u="1"/>
        <n v="6.208980682053717E-2" u="1"/>
        <n v="5.3422926025396285E-2" u="1"/>
        <n v="2.6852992314287435E-2" u="1"/>
        <n v="2.8146460605564996E-2" u="1"/>
        <n v="3.0316263818260986E-2" u="1"/>
        <n v="3.0831068538039057E-2" u="1"/>
        <n v="9.9657567834230354E-2" u="1"/>
        <n v="3.2268959992437778E-2" u="1"/>
        <n v="3.4604914406635774E-2" u="1"/>
        <n v="3.816356060080079E-2" u="1"/>
        <n v="2.80802066536559E-2" u="1"/>
        <n v="5.6339227513903301E-2" u="1"/>
        <n v="6.7462958904559292E-2" u="1"/>
        <n v="8.4462980881738994E-2" u="1"/>
        <n v="9.0738001504892307E-2" u="1"/>
        <n v="9.435311043794312E-3" u="1"/>
        <n v="1.3518814716335772E-2" u="1"/>
        <n v="8.0976233716136738E-3" u="1"/>
        <n v="5.6169268320417076E-2" u="1"/>
        <n v="6.0373376338937884E-3" u="1"/>
        <n v="1.2665970771131676E-2" u="1"/>
        <n v="3.6286302212824521E-2" u="1"/>
        <n v="3.677500132650776E-2" u="1"/>
        <n v="5.6163873525973185E-2" u="1"/>
        <n v="6.7482308161544144E-2" u="1"/>
        <n v="1.5277803639191408E-2" u="1"/>
        <n v="2.8966663046348456E-2" u="1"/>
        <n v="6.1423034884283523E-2" u="1"/>
        <n v="6.3806335723893312E-2" u="1"/>
        <n v="9.6669533421781126E-2" u="1"/>
        <n v="1.7306708193903047E-2" u="1"/>
        <n v="4.7275743841603636E-2" u="1"/>
        <n v="6.3255935235146651E-2" u="1"/>
        <n v="4.4665865435698782E-2" u="1"/>
        <n v="5.2069029896876985E-2" u="1"/>
        <n v="6.0110476702680958E-2" u="1"/>
        <n v="5.6746245517989248E-3" u="1"/>
        <n v="2.7148017814483495E-2" u="1"/>
        <n v="2.9621752611642276E-2" u="1"/>
        <n v="5.387574597588788E-2" u="1"/>
        <n v="5.5584762861381844E-2" u="1"/>
        <n v="1.2561359270819507E-2" u="1"/>
        <n v="1.6796010598806702E-2" u="1"/>
        <n v="3.4799087392592166E-2" u="1"/>
        <n v="4.5862824718520545E-2" u="1"/>
        <n v="5.5148987353301704E-2" u="1"/>
        <n v="6.8671834652357005E-3" u="1"/>
        <n v="1.5510297276228586E-2" u="1"/>
        <n v="1.6087587979455337E-2" u="1"/>
        <n v="4.0485563550067612E-2" u="1"/>
        <n v="5.401447262840537E-2" u="1"/>
        <n v="5.7049706211670791E-2" u="1"/>
        <n v="8.1568102835786235E-2" u="1"/>
        <n v="4.1663137795240224E-2" u="1"/>
        <n v="8.2651969701197144E-3" u="1"/>
        <n v="9.9517462831642423E-2" u="1"/>
        <n v="5.2054308130883152E-2" u="1"/>
        <n v="5.5471905830135969E-2" u="1"/>
        <n v="1.4171160329192543E-2" u="1"/>
        <n v="4.0216405040438288E-2" u="1"/>
        <n v="6.3278744813611718E-2" u="1"/>
        <n v="7.3378876986854247E-2" u="1"/>
        <n v="1.7888286378465651E-2" u="1"/>
        <n v="1.955178435602135E-2" u="1"/>
        <n v="5.1949224688466328E-2" u="1"/>
        <n v="7.7094494559878754E-2" u="1"/>
        <n v="8.6160707789478375E-2" u="1"/>
        <n v="1.5040295435675555E-2" u="1"/>
        <n v="1.685533073205224E-2" u="1"/>
        <n v="2.1730818616899461E-2" u="1"/>
        <n v="8.6062746632033615E-2" u="1"/>
        <n v="4.4966700084153398E-2" u="1"/>
        <n v="7.4747376916893676E-2" u="1"/>
        <n v="1.9572014515333667E-2" u="1"/>
        <n v="7.1972788651373396E-2" u="1"/>
        <n v="1.5803778440512058E-2" u="1"/>
        <n v="2.4152454488238287E-2" u="1"/>
        <n v="6.649634104172808E-2" u="1"/>
        <n v="2.3135665766283998E-2" u="1"/>
        <n v="3.0297924266896158E-2" u="1"/>
        <n v="3.138031503095378E-2" u="1"/>
        <n v="3.6781337628258019E-2" u="1"/>
        <n v="4.6338242288881261E-2" u="1"/>
        <n v="6.5402632082694881E-2" u="1"/>
        <n v="1.6564322449823605E-2" u="1"/>
        <n v="5.15450703794278E-2" u="1"/>
        <n v="6.5633773692621272E-2" u="1"/>
        <n v="2.2151344629002839E-2" u="1"/>
        <n v="2.3930320030221733E-2" u="1"/>
        <n v="9.1729224903141324E-2" u="1"/>
      </sharedItems>
    </cacheField>
    <cacheField name="ROV" numFmtId="0">
      <sharedItems containsBlank="1"/>
    </cacheField>
    <cacheField name="Effectiveness_Adverse" numFmtId="0">
      <sharedItems containsString="0" containsBlank="1" containsNumber="1" containsInteger="1" minValue="0" maxValue="42532"/>
    </cacheField>
    <cacheField name="Ease_Adverse" numFmtId="0">
      <sharedItems containsString="0" containsBlank="1" containsNumber="1" containsInteger="1" minValue="0" maxValue="49202"/>
    </cacheField>
    <cacheField name="Satisfaction_Adverse" numFmtId="0">
      <sharedItems containsString="0" containsBlank="1" containsNumber="1" containsInteger="1" minValue="0" maxValue="54625"/>
    </cacheField>
    <cacheField name="Responses" numFmtId="0">
      <sharedItems containsString="0" containsBlank="1" containsNumber="1" containsInteger="1" minValue="1" maxValue="98328"/>
    </cacheField>
    <cacheField name="Effectiveness - Detracting" numFmtId="10">
      <sharedItems containsString="0" containsBlank="1" containsNumber="1" minValue="0" maxValue="8.0584165094089388E-2"/>
    </cacheField>
    <cacheField name="Ease - Detracting" numFmtId="10">
      <sharedItems containsString="0" containsBlank="1" containsNumber="1" minValue="0" maxValue="9.3221623506051579E-2"/>
    </cacheField>
    <cacheField name="Satisfaction - Detracting" numFmtId="10">
      <sharedItems containsString="0" containsBlank="1" containsNumber="1" minValue="0" maxValue="0.1034964266496904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kolov, Maria MS [NC]" refreshedDate="45049.658693171295" createdVersion="6" refreshedVersion="8" minRefreshableVersion="3" recordCount="1351" xr:uid="{00000000-000A-0000-FFFF-FFFF10000000}">
  <cacheSource type="worksheet">
    <worksheetSource ref="A1:K1048576" sheet="Data-Detrac-Dept"/>
  </cacheSource>
  <cacheFields count="11">
    <cacheField name="Reason of Visit" numFmtId="0">
      <sharedItems containsBlank="1" count="1623">
        <s v="Agricultural Clean Technology Program"/>
        <s v="Agricultural Climate Solutions (ACS) program"/>
        <s v="Agriculture and water"/>
        <s v="AgriInvest"/>
        <s v="Animal industry"/>
        <s v="Apply for the Farm Debt Mediation Service"/>
        <s v="Canadian Agricultural Loans Act program"/>
        <s v="Climate change and air quality"/>
        <s v="Crops"/>
        <s v="Find current drought conditions across the country"/>
        <s v="Find information about programs and services"/>
        <s v="Find information or resources for youth and young farmers"/>
        <s v="Food processing industry"/>
        <s v="International markets"/>
        <s v="Jobs at Agriculture and Agri-Food Canada"/>
        <s v="Other - Reason for my visit is not in this list"/>
        <s v="Pest Management"/>
        <s v="Sector overviews, data, and reports"/>
        <s v="Learn what the Administrative Tribunals Support Service of Canada (ATSSC) does"/>
        <s v="Boarding flights to and within Canada"/>
        <s v="Find out what you can bring on a plane"/>
        <s v="Consult advance tariff classification rulings"/>
        <s v="Contact the Canada Border Services Agency (CBSA)"/>
        <s v="Estimate duty and taxes for imported goods"/>
        <s v="Find a licensed customs broker"/>
        <s v="Get tariff classifications for goods you want to import into Canada"/>
        <s v="Manage and report goods imported into Canada"/>
        <s v="Manage and report imported commercial goods"/>
        <s v="Report exported commercial goods"/>
        <s v="Review customs tariffs for importing goods to Canada"/>
        <s v="COVID-19 requirements for travellers"/>
        <s v="Jobs with the Canada Border Services Agency"/>
        <s v="Ask for general information by email or telephone"/>
        <s v="Download a CBSA app for your mobile device"/>
        <s v="Apply for NEXUS"/>
        <s v="ArriveCAN - Make a customs and immigration declaration before flying into Canada"/>
        <s v="ArriveCAN – Assistance or contact"/>
        <s v="ArriveCAN – Create an account"/>
        <s v="ArriveCAN – Download the mobile app"/>
        <s v="ArriveCAN – Get your receipt"/>
        <s v="ArriveCAN – Learn more about it, what it is, how and when to use it"/>
        <s v="ArriveCAN – Report your daily symptoms or new case of COVID-19"/>
        <s v="ArriveCAN – Report your travel information before you enter Canada"/>
        <s v="ArriveCAN (Web and mobile application)"/>
        <s v="Check documents required to enter Canada"/>
        <s v="Check personal exemption limits"/>
        <s v="Check requirements when driving to Canada"/>
        <s v="Check requirements when entering Canadian waters by boat"/>
        <s v="Check requirements when flying to Canada"/>
        <s v="Check the Canada-United States border wait times – from Canada"/>
        <s v="Check the United States-Canada border wait times – from the United States"/>
        <s v="Customs - Bring goods into Canada for personal use (restrictions, duties and taxes)"/>
        <s v="Find out about identification requirements for crossing the Canadian border"/>
        <s v="Find out how to update personal information for the NEXUS program"/>
        <s v="Find out if you can enter Canada"/>
        <s v="Find out what you need to know when visiting Canada"/>
        <s v="Get information on shipped personal goods (mail or courier)"/>
        <s v="Get technical support"/>
        <s v="Identify what you can bring to Canada"/>
        <s v="Identify what you can bring to Canada (alcohols, tobacco)"/>
        <s v="Identify what you can bring to Canada (food, plants, animals)"/>
        <s v="Import a personal vehicle into Canada"/>
        <s v="Learn about the NEXUS program"/>
        <s v="Living in a border community"/>
        <s v="Obtain a consent letter for children travelling abroad"/>
        <s v="Paying duty and taxes"/>
        <s v="Renew a NEXUS membership"/>
        <s v="Request an appeal or review"/>
        <s v="See the estimated wait times for the Canada-United States border"/>
        <s v="Submit a comment or complaint"/>
        <s v="Transit through Canada"/>
        <s v="What to expect at the border"/>
        <s v="Apply to become a Canadian Coast Guard Officers through the CCG College"/>
        <s v="Find jobs and career information for the Canadian Coast Guard"/>
        <s v="Find out if you need a phytosanitary certificate for exporting plants"/>
        <s v="Considerations when buying or selling food, plants, or animal products online"/>
        <s v="Find out if you need a licence for your food business"/>
        <s v="Food safety investigation and recall process"/>
        <s v="How to prepare for an inspection"/>
        <s v="Labelling a food product"/>
        <s v="Regulatory requirements as a regulated party"/>
        <s v="Importing and travelling with pets"/>
        <s v="Become licensed"/>
        <s v="Contact the Canadian Grain Commission"/>
        <s v="Moisture content for Canadian grains"/>
        <s v="Official Grain Grading Guide"/>
        <s v="Online reporting service for primary and process elevator weekly reports"/>
        <s v="Methods and tests"/>
        <s v="Acces ResearNet"/>
        <s v="Access the Canadian Common CV (CCV)"/>
        <s v="Apply for funding"/>
        <s v="Cancer Research"/>
        <s v="Contact CIHR"/>
        <s v="Find job opportunities at CIHR"/>
        <s v="Find out about an initiative"/>
        <s v="Find out about Canadian Institutes of Health Research's (CIHR) publications"/>
        <s v="Find out about collaboration at Canadian Institutes of Health Research (CIHR)"/>
        <s v="Find out about COVID-19 related information / research opportunities"/>
        <s v="Find out about Funding Decisions"/>
        <s v="Find out about Learning activities and resources"/>
        <s v="Find out about Peer review"/>
        <s v="Find out about the impact of health research"/>
        <s v="Gender and Health"/>
        <s v="Genetics"/>
        <s v="Get an Overview of the funding process"/>
        <s v="Get analytics"/>
        <s v="Get the latest information about funding"/>
        <s v="Health Services and Policy Research"/>
        <s v="Human Development, Child and Youth Health"/>
        <s v="Indigenous Peoples' Health"/>
        <s v="Infection and Immunity"/>
        <s v="Learn about the application process"/>
        <s v="Learn about the different funding programs"/>
        <s v="Learn how to integrate Sex and gender into research"/>
        <s v="Learn more about the College of reviewers"/>
        <s v="Neurosciences, Mental Health and Addiction"/>
        <s v="Nutrition, Metabolism and Diabetes"/>
        <s v="Population and Public Health"/>
        <s v="Apply for a copyright"/>
        <s v="Apply for a patent"/>
        <s v="Apply for a trademark"/>
        <s v="Find a patent"/>
        <s v="Find a trademark"/>
        <s v="About National Indigenous History Month"/>
        <s v="About National Indigenous Peoples Day and why it was created"/>
        <s v="Find out about Indian residential schools (compensation, health supports)"/>
        <s v="Government of Canada's response to the recommendations made by the National Inquiry into Missing and Murdered Indigenous Women and Girls"/>
        <s v="Government of Canada's response to the Truth and Reconciliation Commission's Calls to Action"/>
        <s v="Historic and modern treaties and agreements"/>
        <s v="How the Government of Canada is working to advance reconciliation and renew the relationship with Indigenous Peoples"/>
        <s v="Information about First Nations in Canada"/>
        <s v="Canada Dental Benefit"/>
        <s v="Canada Emergency Rent Subsidy (CERS)"/>
        <s v="Canada Emergency Wage Subsidy (CEWS)"/>
        <s v="Canada Recovery Benefit (CRB)"/>
        <s v="Canada Recovery Caregiving Benefit (CRCB)"/>
        <s v="Canada Recovery Hiring Program (CRHP)"/>
        <s v="Canada Recovery Sickness Benefit (CRSB)"/>
        <s v="Canada Worker Lockdown Benefit (CWLB)"/>
        <s v="Hardest-Hit Businesses Recovery Program (HHBRP)"/>
        <s v="Tourism and Hospitality Recovery Program (THRP)"/>
        <s v="Access My Account"/>
        <s v="Access My Business Account"/>
        <s v="Apply for the Canada Child Benefit (CCB)"/>
        <s v="Apply for the disability tax credit"/>
        <s v="Calculate payroll deductions"/>
        <s v="Change my address with the Canada Revenue Agency"/>
        <s v="Check online mail"/>
        <s v="Check the balance owing on a corporate income tax account"/>
        <s v="File a GST/HST return"/>
        <s v="File an employer information return, such as a T4 Summary"/>
        <s v="Find a Canada Revenue Agency telephone number"/>
        <s v="Find my Registered Retirement Savings Plan (RRSP) contribution limit"/>
        <s v="Find my Tax-free savings Account (TFSA) contribution limit"/>
        <s v="Find out how much my benefit payment will be"/>
        <s v="Find out when I can expect my tax refund"/>
        <s v="Find out which tax deductions, credits, or expenses I can claim"/>
        <s v="Find tax software"/>
        <s v="Find the income tax rates"/>
        <s v="Find the next benefit payment date"/>
        <s v="Get a copy of a notice of assessment or reassessment"/>
        <s v="Get a GST/HST access code"/>
        <s v="Get an income tax form and guide"/>
        <s v="Get the TD1 Personal Tax Credits Return form"/>
        <s v="GST/HST credit increase"/>
        <s v="Jobs with the Canada Revenue Agency"/>
        <s v="Look up a charitable organization"/>
        <s v="Make a payment to the Canada Revenue Agency"/>
        <s v="Open a GST/HST account"/>
        <s v="Open a My Account"/>
        <s v="Open a My Business Account"/>
        <s v="Report suspected fraud"/>
        <s v="See my T4 information"/>
        <s v="Sign up for direct deposit or update your banking information"/>
        <s v="Find a decision, notice, order, policy on radio, television or telecommunications"/>
        <s v="Find a decision, notice, order or policy about radio, television or telecommunications"/>
        <s v="Build your own projector to watch solar eclipses safely"/>
        <s v="Consult the news in the space sector"/>
        <s v="Contact the Canadian Space Agency"/>
        <s v="Discover the programs and opportunities in the space program"/>
        <s v="Find information about Canadian astronauts"/>
        <s v="Find out about job opportunities"/>
        <s v="Find the Space Station from your backyard"/>
        <s v="Get more information on auroras and the AuroraMAX observatory"/>
        <s v="Jobs at the Canada Space Agency"/>
        <s v="Read biographies of Canadian astronauts"/>
        <s v="Searching in resources and activities for students"/>
        <s v="Solar eclipses times and appreciation guide"/>
        <s v="Contact an institution"/>
        <s v="Find general information about COVID-19"/>
        <s v="Find number of inmates who have tested positive for COVID-19"/>
        <s v="How to call an inmate"/>
        <s v="How to visit an inmate"/>
        <s v="How to write to an inmate"/>
        <s v="I am an employee looking for information about COVID-19"/>
        <s v="Private family visits"/>
        <s v="See if Correctional Service Canada (CSC) is currently hiring"/>
        <s v="See if I can enter an institution"/>
        <s v="What can I bring into an institution during my visit"/>
        <s v="What types of jobs are available at Correctional Service Canada (CSC)"/>
        <s v="Find opportunities with CSE and apply for a job"/>
        <s v="Become a champion"/>
        <s v="Find out about phishing and how to stay safe"/>
        <s v="Find out about the Cyber Security Awareness Month"/>
        <s v="Find out more about the Cyber Security Awareness Month"/>
        <s v="Secure your accounts, connections and devices (phone, Wi-Fi, router, etc.)"/>
        <s v="Secure your connection"/>
        <s v="Secure your device (phone, router etc)"/>
        <s v="Take the cyber assessment"/>
        <s v="Contact the School"/>
        <s v="Find a course"/>
        <s v="Find a job aid"/>
        <s v="Find a learning path"/>
        <s v="Find a program or series"/>
        <s v="Find a video"/>
        <s v="Find an upcoming event"/>
        <s v="Find language training tools"/>
        <s v="Log in to GCcampus"/>
        <s v="View the Indigenous Learning learning path"/>
        <s v="Apply for a tidal waters fishing licence (British Columbia)"/>
        <s v="Apply for or manage your commercial fishing licence"/>
        <s v="Check if your project near water needs review"/>
        <s v="Check which fisheries are open and closed"/>
        <s v="Conservation (habitat, restoration, recovery, invasive species, protected areas)"/>
        <s v="Contact Fisheries and Oceans Canada"/>
        <s v="Find areas that are closed for shellfish harvesting due to public health reasons"/>
        <s v="Find information on fishing for salmon and trout in Newfoundland and Labrador rivers"/>
        <s v="Find out if you need a fishing licence"/>
        <s v="Find provincial and territorial regulations for recreational (sport) fishing"/>
        <s v="Get fishing regulations through the BC Tidal Waters Sport Fishing Guide"/>
        <s v="Get maps for fishery areas"/>
        <s v="Request a review of your project near water"/>
        <s v="Science (data, advice, research)"/>
        <s v="Find jobs and career information for Fisheries and Oceans Canada"/>
        <s v="Find information and updates on tides, currents and water levels in Canadian waters"/>
        <s v="Find the required nautical charts for safe vessel navigation in Canadian waters"/>
        <s v="Jobs in the military (Canadian Armed Forces)"/>
        <s v="Apply for a job in the military"/>
        <s v="Become a Junior Canadian Ranger"/>
        <s v="Cadet camps, dress, drills and training"/>
        <s v="Cadet365 account"/>
        <s v="Cadets and Junior Canadian Rangers"/>
        <s v="Canada's contributions to past wars"/>
        <s v="Canada's defence policy (Strong, Secure, Engaged)"/>
        <s v="Canadian honours chart of the Canadian military orders, decorations and medals"/>
        <s v="CANFORGENS or another FORGENS"/>
        <s v="Chief of Defence Staff messages"/>
        <s v="Civilian jobs with National Defence"/>
        <s v="Compensation and Benefits Instructions"/>
        <s v="Conduct and culture change in the Canadian Armed Forces"/>
        <s v="Contact the Department of National Defence and the Canadian Armed Forces"/>
        <s v="Current military operations and deployments"/>
        <s v="Defence administrative orders and directives (DAOD)"/>
        <s v="Dress regulations and drill manuals"/>
        <s v="Educational materials"/>
        <s v="Find information on a specific unit, squadron or ship"/>
        <s v="Find information on specific weapons, vehicles, ships, and aircraft"/>
        <s v="Find the address of an office, base, support unit, or recruiting centre"/>
        <s v="Get a specific report about misconduct or discrimintation (Arbour Report)"/>
        <s v="Historical research, books or publications"/>
        <s v="Information about equipment purchases and upgrades"/>
        <s v="Innovation for Defence Excellence and Security (IDEaS)"/>
        <s v="Junior Canadian Ranger"/>
        <s v="Latest stories or articles about the Canadian military"/>
        <s v="Learn about a specific military operation"/>
        <s v="Medals, orders, awards and decorations"/>
        <s v="Medical and dental benefits"/>
        <s v="Military equipment purchases and upgrades"/>
        <s v="Military service records"/>
        <s v="Missions, operations, and deployments"/>
        <s v="News releases from the Department of National Defence"/>
        <s v="Past military operations and deployments"/>
        <s v="Pay rates for military members"/>
        <s v="Pension for military members"/>
        <s v="Personal interest, including family history"/>
        <s v="Queen's regulations and orders (QR&amp;O)"/>
        <s v="Ranks in the military"/>
        <s v="Read news releases from the Department of National Defence"/>
        <s v="Read the latest stories or articles about the Canadian military"/>
        <s v="Remberance Day or Veterans Day"/>
        <s v="Reserves (part-time army, navy, air force)"/>
        <s v="School project or assignment"/>
        <s v="Search for jobs in the military"/>
        <s v="Send an email to the Department of National Defence or the Canadian Armed Forces"/>
        <s v="Snowbirds and Skyhawks"/>
        <s v="Steps and requirements to join the Canadian Armed Forces"/>
        <s v="Veteran Service Card"/>
        <s v="Write the troops"/>
        <s v="Apply for an Energy Savings Rebate"/>
        <s v="Check past weather conditions"/>
        <s v="Consult Canada's plan to fight climate change"/>
        <s v="Consult the reporting and inventory of greenhouse gas emissions"/>
        <s v="Find acts and regulations administered by the department (ECCC)"/>
        <s v="Find funding for environmental projects"/>
        <s v="Find how Canada is predicting and adapting to climate change"/>
        <s v="Find how Canada is protecting the Great Lakes"/>
        <s v="Find out about assessing and managing substances in the environment"/>
        <s v="Find out about Canada's action on climate change"/>
        <s v="Find out about Canada's climate plan"/>
        <s v="Find out about Canada's conservation programs and strategies to protect migratory birds"/>
        <s v="Find out about Canada's international action on climate change"/>
        <s v="Find out about Canadian national wildlife areas"/>
        <s v="Find out about the causes and effects of climate change"/>
        <s v="Find out about the major pollutants and toxic substances affecting the environment"/>
        <s v="Find out about the regulations to follow when hunting migratory birds in Canada"/>
        <s v="Find out about what is Canada doing to protect species at risk"/>
        <s v="Find out how Canada is managing pollution"/>
        <s v="Find out how Canada manages movement and disposal of hazardous waste and recyclables, toxic releases, food loss waste"/>
        <s v="Find out what Canada is doing about climate change"/>
        <s v="Find out what is Canada doing to conserve our lands, waters and wildlife"/>
        <s v="Find substances listed under the Canadian Environmental Protection Act (CEPA) registry"/>
        <s v="Get a permit to hunt migratory game birds"/>
        <s v="Get and understand Air Quality Health Index ratings for my location"/>
        <s v="Get and understand the latest environmental indicators (air, water, wildlife and habitat, climate, socio-economic)"/>
        <s v="Get current and forecasted ice conditions"/>
        <s v="Get current and forecasted weather for your location"/>
        <s v="Get marine conditions (tides and ocean water levels)"/>
        <s v="How to prepare for seasonal severe weather conditions"/>
        <s v="Learn about air pollution issues, sources, monitoring and impacts on the economy"/>
        <s v="Learn about Canada's actions on plastic waste and pollution"/>
        <s v="Learn about climate change"/>
        <s v="Learn about ECCC's departmental plans and priorities"/>
        <s v="Learn about environmental protection and the Canadian Environmental Protection Act (CEPA)"/>
        <s v="Learn about managing and reducing waste"/>
        <s v="Learn about Pan-Canadian Framework - plan for reducing emissions, economy growth, building resilience"/>
        <s v="Learn about the low carbon economy fund - challenge"/>
        <s v="Learn about wastewater regulations and reporting"/>
        <s v="Learn how the federal government enforces laws that protect air, water, land and wildlife"/>
        <s v="Learn more on protecting our nature - Nature legacy"/>
        <s v="Look up a species at risk in Canada"/>
        <s v="Managing pollution sources"/>
        <s v="Protecting and cleaning up Canadian waters"/>
        <s v="Reporting and understanding data in the National Pollutant Release Inventory (NPRI)"/>
        <s v="Understand how pricing pollution works in Canada"/>
        <s v="Understand your weather forecast"/>
        <s v="Water level and flood monitoring in Canada (inland)"/>
        <s v="Apply for a student grant or loan"/>
        <s v="Apply for Guaranteed Income Supplement (GIS)"/>
        <s v="Calculate your Retirement Payments"/>
        <s v="Canada Pension Plan (CPP) - Apply for a Survivors Pension"/>
        <s v="Canada Pension Plan (CPP) - Apply for Canada Pension Plan"/>
        <s v="Canada Pension Plan (CPP) - Check payment information"/>
        <s v="Canada Pension Plan (CPP) - Check status of application"/>
        <s v="Canada Pension Plan (CPP) - Estimate monthly benefits"/>
        <s v="Canada Pension Plan (CPP) - Get statement of benefits"/>
        <s v="Canada Pension Plan Disability (CPPD) - Apply for Canada Pension Plan Disability benefits"/>
        <s v="Delay repayment of a student loan (still studying)"/>
        <s v="Employment Insurance (EI) - Apply for Employment Insurance"/>
        <s v="Employment Insurance (EI) - Check eligibility"/>
        <s v="Employment Insurance (EI) - Submit an Employment Insurance Report"/>
        <s v="Find a pension payment date"/>
        <s v="Get student loan repayment assistance"/>
        <s v="Learn about benefits for people with disabilities"/>
        <s v="My Service Canada Account (MSCA) - Check your CPP/OAS application status"/>
        <s v="My Service Canada Account (MSCA) - Check your Employment Insurance (EI) claim status and correspondence"/>
        <s v="My Service Canada Account (MSCA) - Check your estimated monthly Canada Pension Plan (CPP) benefits"/>
        <s v="My Service Canada Account (MSCA) - Get your T4E, T4A or NR4 tax slips"/>
        <s v="My Service Canada Account (MSCA) - Register for an account"/>
        <s v="My Service Canada Account (MSCA) - Sign in"/>
        <s v="My Service Canada Account (MSCA) - View payment information"/>
        <s v="My Service Canada Account (MSCA) - View Records of Employment (ROE)"/>
        <s v="My Service Canada Account (MSCA) - View/Change your personal information"/>
        <s v="Old Age Security (OAS) - Apply for Old Age Security"/>
        <s v="Old Age Security (OAS) - View payment amounts"/>
        <s v="Apply for a Social Insurance Number (SIN)"/>
        <s v="Apply for an apprenticeship grant or loan"/>
        <s v="Apply for funding for Canada summer jobs"/>
        <s v="Apply for wage subsidies or a hiring assistance program"/>
        <s v="Find an apprenticeship"/>
        <s v="Get job training"/>
        <s v="Jobs in the private sector"/>
        <s v="Post a job in the Job Bank"/>
        <s v="Support for Temporary Foreign Workers"/>
        <s v="Buying a home"/>
        <s v="Calculate if you qualify for a mortgage"/>
        <s v="Calculate your credit card payments"/>
        <s v="Calculate your mortgage payments and/or prepayments"/>
        <s v="Cashing a Government of Canada cheque"/>
        <s v="Compare Canadian bank accounts"/>
        <s v="Create a plan to get out of debt and/or savings goals"/>
        <s v="Depositing a cheque with your mobile device"/>
        <s v="Find and use financial tools"/>
        <s v="Find available disability benefits"/>
        <s v="Find information about financial rights and responsibilities"/>
        <s v="Find information on credit cards"/>
        <s v="Find information on estate planning"/>
        <s v="Find information on insurance"/>
        <s v="Find information on loans and lines of credit"/>
        <s v="Find information on managing debt"/>
        <s v="Find information on payment options and money transfers"/>
        <s v="Find information on retirement planning"/>
        <s v="Find information on savings and investments"/>
        <s v="Find out about student lines of credit"/>
        <s v="Getting a home equity line of credit"/>
        <s v="How much you need for a down payment"/>
        <s v="Improving your credit score"/>
        <s v="Make a budget"/>
        <s v="Make a will and plan your estate"/>
        <s v="Making a complaint to your financial institution"/>
        <s v="Opening a bank account"/>
        <s v="Ordering your credit report and score"/>
        <s v="Understand severance pay"/>
        <s v="Pensions and retirement"/>
        <s v="Consult the Federal Budget"/>
        <s v="Learn how the government provides financial support to provinces and territories"/>
        <s v="Check Canada's tax treaties"/>
        <s v="Consult Fiscal Monitor publications"/>
        <s v="Find financial support during COVID-19"/>
        <s v="View proposed changes to financial legislation"/>
        <s v="FINTRAC notices and advisories for businesses"/>
        <s v="Indicators of money laundering and terrorist activity financing"/>
        <s v="Jobs at FINTRAC"/>
        <s v="Learn about money laundering and terrorism financing topics"/>
        <s v="Learn about penalties for non-compliance"/>
        <s v="Learn what FINTRAC does"/>
        <s v="Learn why you are being asked for ID"/>
        <s v="Methods to verify the identity of persons and entities"/>
        <s v="Suspicious transactions reporting requirements"/>
        <s v="When to verify the identity of persons and entities"/>
        <s v="Apply for an export permit"/>
        <s v="Attract international students to Canada"/>
        <s v="Business opportunities and markets in Canada"/>
        <s v="Business women in international trade"/>
        <s v="Canada's State of Trade"/>
        <s v="CETA – Canada-European Union Comprehensive Economic and Trade Agreement"/>
        <s v="Consult a trade commissioner to receive international business information"/>
        <s v="Contact a federal office – outside Canada (embassy, consulate, trade office)"/>
        <s v="Contact Global Affairs Canada – offices in Canada"/>
        <s v="Contact the Trade Controls Bureau"/>
        <s v="Controlled product – Fire arms"/>
        <s v="Controlled product – Softwood"/>
        <s v="Controlled product – Steel"/>
        <s v="COVID-19 – Guidance for workplaces and businesses"/>
        <s v="COVID-19 – Support for businesses"/>
        <s v="CPTPP – Comprehensive and Progressive Agreement for Trans-Pacific Partnership"/>
        <s v="CUSMA – Canada-United States-Mexico Agreement"/>
        <s v="Establish or expand your business in Canada as a foreign investor"/>
        <s v="Establish or expand your Canadian business internationally"/>
        <s v="Export and import permits and certificates fees"/>
        <s v="Find business opportunities"/>
        <s v="Funding for Canadian business women in international trade"/>
        <s v="Funding for community and non-profit local based organization initiatives and activities"/>
        <s v="Funding for research and the development of technology innovations"/>
        <s v="Funding for small and medium-sized enterprises"/>
        <s v="Import goods and services to Canada"/>
        <s v="International trade events and missions – in Canada"/>
        <s v="International trade events and missions – outside Canada"/>
        <s v="Latest news – International trade"/>
        <s v="Learn to export from Canada"/>
        <s v="Market information – Agriculture and processed foods"/>
        <s v="Market information – Automotive"/>
        <s v="Market information – Chemicals"/>
        <s v="Market information – Education"/>
        <s v="Market information – Forestry and wood products"/>
        <s v="Market information – Industrial machinery"/>
        <s v="Market information – Infrastructure"/>
        <s v="Market information – Life sciences"/>
        <s v="Market information – Mining"/>
        <s v="Market information – Oil and gas"/>
        <s v="Market information – Professional services"/>
        <s v="Market information – Wine, beer and spirits"/>
        <s v="Market information about China"/>
        <s v="Market information about France"/>
        <s v="Market information about Mexico"/>
        <s v="Market information about the United States"/>
        <s v="NA"/>
        <s v="Read success stories"/>
        <s v="Resolve a business/trade issue"/>
        <s v="Review customs tariffs for exporting goods from Canada"/>
        <s v="Seek funding to help you do business outside Canada"/>
        <s v="Services to help you export from Canada"/>
        <s v="Start a business"/>
        <s v="Step-by-step guide to exporting"/>
        <s v="Support for Canadian business women in international trade"/>
        <s v="Support for Canadian technology businesses (Canadian Technology Accelerators)"/>
        <s v="Support for growth-oriented Canadian businesses"/>
        <s v="Trade negotiations and agreements"/>
        <s v="Trade negotiations and agreements with China"/>
        <s v="Trade negotiations and agreements with Colombia"/>
        <s v="Trade negotiations and agreements with Israel"/>
        <s v="Trade negotiations and agreements with Japan"/>
        <s v="Trade negotiations and agreements with Peru"/>
        <s v="Trade negotiations and agreements with the United Kingdom"/>
        <s v="Trade negotiations and agreements with the United States"/>
        <s v="Trade topic – Bribery and corruption"/>
        <s v="Trade topic – Cybersecurity"/>
        <s v="Trade topic – Dispute settlement"/>
        <s v="Trade topic – E-commerce"/>
        <s v="Trade topic – Environment"/>
        <s v="Trade topic – Export financing"/>
        <s v="Trade topic – Free trade"/>
        <s v="Trade topic – Global value chains"/>
        <s v="Trade topic – Goods"/>
        <s v="Trade topic – Government procurement"/>
        <s v="Trade topic – Inclusive trade"/>
        <s v="Trade topic – Intellectual properties"/>
        <s v="Trade topic – Intercultural business"/>
        <s v="Trade topic – International marketing"/>
        <s v="Trade topic – Investment"/>
        <s v="Trade topic – Market research"/>
        <s v="Trade topic – Responsible business conduct"/>
        <s v="Trade topic – Services"/>
        <s v="Travel outside of Canada for business"/>
        <s v="Virtual events"/>
        <s v="Work outside of Canada"/>
        <s v="Study in Canada – for non-Canadians"/>
        <s v="Study outside Canada – for Canadians"/>
        <s v="Find a job in international trade"/>
        <s v="Apply for a visa when travelling outside Canada"/>
        <s v="Authenticate documents so that they can be recognized outside Canada"/>
        <s v="Book an appointment"/>
        <s v="Canada's response to conflicts, crisis and disasters"/>
        <s v="Child welfare, abduction and custody issues"/>
        <s v="Information about a Government of Canada representative (ambassador, consulate general, etc.)"/>
        <s v="Latest news – Travel and emergency assistance"/>
        <s v="Marriage outside of Canada"/>
        <s v="Notarial services"/>
        <s v="Office information (address, phone, e-mail, office hours)"/>
        <s v="Publications and guides"/>
        <s v="Register as a Canadian living or travelling outside Canada"/>
        <s v="Request emergency assistance"/>
        <s v="Travel advice and advisories"/>
        <s v="Travel documents"/>
        <s v="Travel insurance"/>
        <s v="Travel to Canada for business"/>
        <s v="Volunteer for work in a humanitarian aid project"/>
        <s v="Association of Southeast Asian Nations (ASEAN)"/>
        <s v="Canada's actions in a specific country or region"/>
        <s v="Canada's aid and development assistance in response to the COVID-19 pandemic"/>
        <s v="Canada's feminist international assistance policy"/>
        <s v="Canada's foreign policy and international relations"/>
        <s v="Contact the Canadian Bureau for International Education (CBIE)"/>
        <s v="Country insights (cultural information)"/>
        <s v="Democracy and good governance"/>
        <s v="Environment and climate change"/>
        <s v="Find an elementary school"/>
        <s v="Find international study or research opportunities in Canada for non-Canadians"/>
        <s v="G7"/>
        <s v="Gender equality and the empowerment of women and girls"/>
        <s v="Human rights and dignity"/>
        <s v="International assistance budget (humanitarian aid and development projects)"/>
        <s v="International assistance projects funded by Canada"/>
        <s v="International treaties signed by Canada"/>
        <s v="Jobs with Global Affairs Canada (embassies/consulate, trade offices and partnership organizations)"/>
        <s v="Latest news – Foreign affairs (international relations and global issues)"/>
        <s v="Latest news – International development (humanitarian assistance and development projects)"/>
        <s v="Latest news – International education and scholarships"/>
        <s v="Learn about Canada's education system"/>
        <s v="Living in a boarding school environment or with a Canadian host family"/>
        <s v="Map of colleges and universities in Canada"/>
        <s v="Master's or PhD studies in Canada"/>
        <s v="Master's or PhD studies outside of Canada"/>
        <s v="Peace and security"/>
        <s v="Prepare my departure before going to study in Canada"/>
        <s v="Prepare my departure before going to study outside of Canada"/>
        <s v="Right to education (international development)"/>
        <s v="Sanctions imposed against Russia"/>
        <s v="Sanctions imposed by Canada against specific countries, organisations and individuals"/>
        <s v="Scholarships for non-Canadian academic institutions to facilitate collaboration with Canadian post-secondary institutions"/>
        <s v="Scholarships for non-Canadian faculty members and researchers to study in Canada"/>
        <s v="Scholarships in Canada – for non-Canadians"/>
        <s v="Scholarships outside of Canada – for Canadians"/>
        <s v="Scholarships to study in Canada"/>
        <s v="Scholarships to study in Canada – for non-Canadians"/>
        <s v="Scholarships to study outside Canada"/>
        <s v="Scholarships to study outside Canada – for Canadians"/>
        <s v="Search college and university programs in Canada"/>
        <s v="Search college and university programs outside of Canada"/>
        <s v="Seek funding opportunities for international aid projects"/>
        <s v="Student exchange programs"/>
        <s v="Study costs for international students in Canada"/>
        <s v="Study costs for international students outside of Canada"/>
        <s v="Study in Canada – for Canadians"/>
        <s v="Study in French"/>
        <s v="Submit scholarship applications on behalf of candidates (for Canadian institutions)"/>
        <s v="Sustainable agriculture, green technologies and renewable energy"/>
        <s v="Testimonials from students who have chosen Canada as a study destination"/>
        <s v="The right to health and nutrition"/>
        <s v="United nations (UN)"/>
        <s v="United Nations Educational, Scientific and Cultural Organization (UNESCO)"/>
        <s v="Why choose Canada for my international studies"/>
        <s v="World Trade Organization (WTO)"/>
        <s v="COVID-19 cases, statistics"/>
        <s v="Get your Canadian COVID-19 proof of vaccination"/>
        <s v="Prevention, masks"/>
        <s v="Symptoms of COVID-19"/>
        <s v="Testing for COVID-19"/>
        <s v="Travel inside Canada"/>
        <s v="Vaccines and treatment"/>
        <s v="Consult Canada's Food Guide"/>
        <s v="Contact Health Canada or the Public Health Agency of Canada"/>
        <s v="Find information on producing and selling cannabis"/>
        <s v="Find out if a medical device is licenced for sale in Canada"/>
        <s v="Find out the safe cooking temperature for food"/>
        <s v="Find out the symptoms or risks for a disease or condition"/>
        <s v="Find out whether a drug is approved for use and sale in Canada"/>
        <s v="Find out whether a natural health product is licensed for use in Canada"/>
        <s v="Find out who is eligible for and how to access medical assistance in dying"/>
        <s v="Get consumer or health product recalls and safety alerts"/>
        <s v="Get food recalls and safety alerts"/>
        <s v="Get information on vaping or the risk of vaping"/>
        <s v="Learn about Canada's health care system"/>
        <s v="Learn about cannabis, its health effects, its medical use, its legalization in Canada"/>
        <s v="Learn about food labels"/>
        <s v="Learn about hazardous materials in the workplace"/>
        <s v="Learn about the problematic use of drugs (such as opioids) and how to get help"/>
        <s v="Look up the key social determinants of health in Canada"/>
        <s v="Report a side effect to a drug, medical device, vaccine, or natural health product"/>
        <s v="Contact information for Infrastructure Canada"/>
        <s v="Infrastructure Bilateral Agreements"/>
        <s v="Program information"/>
        <s v="Project signage requirements and guidelines"/>
        <s v="Projects funded by the Investing in Canada plan"/>
        <s v="Projects in my province"/>
        <s v="Projects in my regions/community"/>
        <s v="/"/>
        <s v="Apply for a permanent resident travel document"/>
        <s v="Apply for a start-up visa"/>
        <s v="Apply for a study permit"/>
        <s v="Apply for a visitor visa to Canada"/>
        <s v="Apply for a work permit"/>
        <s v="Apply for Canadian citizenship"/>
        <s v="Apply through the Post-graduation work permit program"/>
        <s v="Apply to work and travel abroad with International Experience Canada (IEC) as a Canadian"/>
        <s v="Check if you need a visa or electronic travel authorization (eTA) to travel to Canada"/>
        <s v="Check processing times"/>
        <s v="Check your application status"/>
        <s v="Citizenship services"/>
        <s v="Contact Immigration, Refugees and Citizenship Canada"/>
        <s v="Electronic Travel Authorization (eTA)"/>
        <s v="Find a designated learning institution"/>
        <s v="Find a visa application centre"/>
        <s v="Find an IRCC application package or form"/>
        <s v="Find out if you need to give your fingerprints and photo (biometrics) and where to do that"/>
        <s v="Find your National Occupational Classification (NOC)"/>
        <s v="Get, renew or replace a permanent resident card"/>
        <s v="Hire a foreign worker"/>
        <s v="How to extend your stay in Canada"/>
        <s v="Immigrate as a provincial nominee"/>
        <s v="Immigrate as a Quebec-selected skilled worker"/>
        <s v="Immigrate as a self-employed person"/>
        <s v="Immigrate through Express Entry"/>
        <s v="Immigrate to Canada"/>
        <s v="IRCC secure account - register, sign in, help"/>
        <s v="Pay your fees online"/>
        <s v="Sponsor your family members to immigrate to Canada"/>
        <s v="Use the Authorized Paid Representatives Portal"/>
        <s v="Visa and immigration services"/>
        <s v="Work and travel in Canada as a youth (International Experience Canada)"/>
        <s v="Work in Canada"/>
        <s v="Adoption and surrogacy"/>
        <s v="Apply for a new Canadian passport"/>
        <s v="Apply for a transit visa"/>
        <s v="Apply for an Electronic Travel Authorization (eTA)"/>
        <s v="Birth outside of Canada"/>
        <s v="Check the status of a passport application"/>
        <s v="Come to Canada as a refugee"/>
        <s v="Hire foreign workers"/>
        <s v="Passport security (lost, stolen, identity theft)"/>
        <s v="Renew a Canadian passport"/>
        <s v="Work in Canada after my studies"/>
        <s v="Apply for a benefit for Indigenous people"/>
        <s v="Learn about Indigenous history in Canada"/>
        <s v="Participate in National Indigenous Peoples Day"/>
        <s v="Consult the Drug benefit list for the Non-Insured Health Benefits"/>
        <s v="Coronavirus (COVID-19) in Indigenous communities (data, resources, support)"/>
        <s v="Find benefits and services under the Non-Insured Health Benefits (NIHB) program"/>
        <s v="Get information about Jordan's Principle"/>
        <s v="How to apply for a status card"/>
        <s v="How to apply for Indian status"/>
        <s v="Open an application form for Indian status or a status card"/>
        <s v="Submit a request under Jordan's Principle"/>
        <s v="Contact Innovation, Science and Economic Development Canada (ISED)"/>
        <s v="File an annual corporate return"/>
        <s v="Find a corporation"/>
        <s v="Find Canadian importing companies"/>
        <s v="Find government grants, loans and financing"/>
        <s v="Incorporate a business"/>
        <s v="Look up industry statistics"/>
        <s v="Register a sole-proprietorship or partnership (not incorporated)"/>
        <s v="Set up a not-for-profit corporation"/>
        <s v="Look up expected child support payments"/>
        <s v="Access all consolidated Acts, regulations, constitutional documents from the Government of Canada"/>
        <s v="Consult a law, treaty or regulation"/>
        <s v="Look up Judicial Appointments"/>
        <s v="Look up the Canadian Constitution"/>
        <s v="Get an International Standard Book Number (ISBN)"/>
        <s v="Make an Access to Information and Privacy (ATIP) request - Military service files"/>
        <s v="Research your genealogy and family history"/>
        <s v="Search Aurora and Voila catalogues"/>
        <s v="Search births, marriages and deaths recorded"/>
        <s v="Search births, marriages and deaths recorded in Canada"/>
        <s v="Search censuses"/>
        <s v="Search images"/>
        <s v="Search immigration passenger lists"/>
        <s v="Search Personnel Records of the First World War"/>
        <s v="Search records"/>
        <s v="Search service files of the Second World War"/>
        <s v="N/A"/>
        <s v="Find a job at the NFB"/>
        <s v="Learn more about NFB works"/>
        <s v="Use the NFB's education tools"/>
        <s v="Find an Industrial Research Assistance Program (IRAP) office"/>
        <s v="Grants for technological innovation - Industrial Research Assistance Program (IRAP)"/>
        <s v="Learn about international research collaboration opportunities"/>
        <s v="Learn about IRAP's funding to hire young graduates"/>
        <s v="Learn about IRAP advisory services"/>
        <s v="Learn about the Industrial Research Assistance Program (IRAP)"/>
        <s v="Learn about the IRAP Innovation Assistance Program (AIP)"/>
        <s v="Consult the collective agreements and compensation plans"/>
        <s v="Find jobs opportunities at the NRC"/>
        <s v="Jobs at the National Research Council (student jobs, fellowships, employment information)"/>
        <s v="Learn about becoming an industrial technology advisor"/>
        <s v="Learn about the H.L. Holmes Award for Post-Doctoral Studies"/>
        <s v="Learn about the NRC's student employment program"/>
        <s v="Learn about the postdoctoral fellowship program"/>
        <s v="Learn how to preprare for an interview"/>
        <s v="Access Codes Canada publications"/>
        <s v="Activate your Codes Canada subscription"/>
        <s v="Apply for CLAS certification"/>
        <s v="Buy building codes or Certified Reference Materials"/>
        <s v="Calibration Laboratory Assessment Service (CLAS)"/>
        <s v="Canadian Construction Materials Centre (CCMC)"/>
        <s v="Canadian National Master Construction Specifications (NMS)"/>
        <s v="Check sunrise and sunset times"/>
        <s v="Check time zones and daylight savings time periods"/>
        <s v="Codes Canada (building, fire, plumbing, energy)"/>
        <s v="Consult a list of NRC products and services"/>
        <s v="Consult the CCMC registry of product assessments"/>
        <s v="Consult the descriptions of National Research Council (NRC) facilities"/>
        <s v="Consult the descriptions of NRC facilities"/>
        <s v="Consult the list of CRM products / Registry of documentation"/>
        <s v="Consult the NMS User's Guide"/>
        <s v="Consult the NRC directory of science professionals"/>
        <s v="Contact the NRC"/>
        <s v="Download NRC software, applications and tools"/>
        <s v="Express interest to collaborate with a Challenge program"/>
        <s v="Find a research facility"/>
        <s v="Find a scientific, technical or medical journal"/>
        <s v="Find an accredited calibration laboratory"/>
        <s v="Find NRC locations across Canada"/>
        <s v="Find where to safely fly a drone"/>
        <s v="Find where you can fly your drone"/>
        <s v="Get the latest National building code for Canada"/>
        <s v="Learn about Codes Canada publications"/>
        <s v="Learn about funded collaborative R&amp;D programs and initiatives"/>
        <s v="Learn about network time protocol (NTP)"/>
        <s v="Learn about NRC's radio time signals"/>
        <s v="Learn about NRC Challenge programs"/>
        <s v="Learn about NRC research or collaboration activities"/>
        <s v="Learn about NRC research programs"/>
        <s v="Learn about radio time signals"/>
        <s v="Learn about seasons start dates"/>
        <s v="Learn about the Canadian Construction Materials Centre (CCMC)"/>
        <s v="Learn about the Canadian National Master Construction Specifications (NMS)"/>
        <s v="Learn about the certified reference materials (CRM)"/>
        <s v="Learn about the collaboration centres"/>
        <s v="Learn about the new Biologics Manufacturing Centre for vaccines"/>
        <s v="Learn about the NRC's research centres"/>
        <s v="Learn about the NRC structure and mandate"/>
        <s v="Learn about the telephone talking clock"/>
        <s v="Learn about what the National Research Council does to support COVID-19 research efforts"/>
        <s v="Learn about what the NRC does to support COVID-19 research efforts"/>
        <s v="National Research Council (NRC) Challenge programs"/>
        <s v="National Research Council (NRC) software, applications and tools"/>
        <s v="National Research Council of Canada general information (contacts, locations, mandate, stories)"/>
        <s v="Official time across Canada"/>
        <s v="Official times (time signals, time zones, sunset, sunrise, seasons)"/>
        <s v="Participate in the Codes Canada process"/>
        <s v="Purchase certified reference materials (CRM)"/>
        <s v="Read stories about NRC's successes, clients and researchers"/>
        <s v="Research Centres, programs and facilities"/>
        <s v="Learn more about Natural Resources Canada (NRCan)"/>
        <s v="Apply for grants and incentives for your home"/>
        <s v="Download RETScreen clean energy management software"/>
        <s v="Find funding opportunities"/>
        <s v="Discover the origins of the names of Canada's provincial and territorial capitals"/>
        <s v="Calculate the magnetic declination for a specified location and date"/>
        <s v="Current and past earthquakes in Canada"/>
        <s v="Find a research centre"/>
        <s v="Find Canadian maps and geographic tools"/>
        <s v="Find data and information on Canada's energy sources"/>
        <s v="Find information on mining and minerals in Canada"/>
        <s v="Find information on weather and space forecasts"/>
        <s v="Find out about Canadian wildfires"/>
        <s v="Find out about non destructive testing"/>
        <s v="Find science news and information through articles, podcast and videos"/>
        <s v="Get satellite and air imagery"/>
        <s v="Get space weather forecasts"/>
        <s v="Get spatial data and information"/>
        <s v="Information on Canada's green infrastructure programs"/>
        <s v="Information on Canadian certified-reference-materials"/>
        <s v="Learn about Canada's energy resources, energy generation and infrastructure"/>
        <s v="Learn about Canada's greenhouse gas emissions and Canada's adaptation to climate change"/>
        <s v="Learn about Canada's past and current wildfires"/>
        <s v="Learn about Canadian forests and forest conservation"/>
        <s v="Learn about COVID-19 resources for Canada's Natural Resources sectors"/>
        <s v="Learn about energy efficient transportation"/>
        <s v="Learn about explosives or fireworks information and regulations"/>
        <s v="Learn about forestry in Canada"/>
        <s v="Learn about fuel-efficient driving"/>
        <s v="Learn about the origins of Canada's georgraphical names"/>
        <s v="Learn about zero emission vehicles"/>
        <s v="Make buildings and homes more energy efficient"/>
        <s v="Renewable energy in Canada"/>
        <s v="Use a geodetic reference tool"/>
        <s v="Learn about Indigenous Natural Resource Partnerships"/>
        <s v="Jobs at Natural Resources Canada (NRCan)"/>
        <s v="Determine current market prices for lumber, crude oil and other fuels"/>
        <s v="Find a bankruptcy or insolvency record"/>
        <s v="Apply for funding with PacifiCan"/>
        <s v="Contact a PacifiCan office"/>
        <s v="Jobs at PacifiCan"/>
        <s v="See how others have used PacifiCan funding"/>
        <s v="Apply for a cannabis record suspension"/>
        <s v="Apply for a criminal record suspension"/>
        <s v="Apply to become a Board member"/>
        <s v="Contact the Parole Board of Canada (PBC)"/>
        <s v="Find out about the appeal process of a parole decision"/>
        <s v="Find out who to contact if you, as a victim, need financial assistance to attend a parole hearing"/>
        <s v="Learn about cannabis record suspensions"/>
        <s v="Learn about expungement"/>
        <s v="Learn about parole"/>
        <s v="Learn about record suspensions"/>
        <s v="Learn about the Code of conduct for Parole Board of Canada (PBC) Board members"/>
        <s v="Learn about the Decision Registry"/>
        <s v="Learn about the parole-decising making process"/>
        <s v="Learn how to avoid common mistakes on your record suspension application form"/>
        <s v="Learn how you can observe a Parole Board of Canada (PBC) hearing"/>
        <s v="Learn if you might be eligible for a record suspension"/>
        <s v="Obtain a decision from the registry"/>
        <s v="Visit a national park or historic site"/>
        <s v="About Parks Canada (policies, regulations, designations)"/>
        <s v="Learn about history, nature, culture, or science and conservation"/>
        <s v="Jobs or volunteering with Parks Canada"/>
        <s v="Discover things to do (activities, camping, experiences)"/>
        <s v="Find a Parks Canada destination to visit"/>
        <s v="Find out when reservations become available"/>
        <s v="Get an entry pass, permit, or merchandise"/>
        <s v="Reserve a campsite or other accommodation"/>
        <s v="Trails, waterways, and routes (maps, conditions, reports)"/>
        <s v="Tourism information about Canada (vacation ideas, activities to explore, travel tips and ideas)"/>
        <s v="Apply for a tax credit — film or video (CAVCO)"/>
        <s v="Apply to a grant or funding program — arts"/>
        <s v="Apply to a grant or funding program — cultural preservation"/>
        <s v="Apply to a grant or funding program — multiculturalism"/>
        <s v="Apply to a grant or funding program — music"/>
        <s v="Apply to a grant or funding program — sports"/>
        <s v="Apply to Young Canada Works — for employers"/>
        <s v="Apply to Young Canada Works — for students"/>
        <s v="Apply to Youth Exchanges Canada"/>
        <s v="Canada's constitutional monarchy"/>
        <s v="Contact the Department of Canadian Heritage"/>
        <s v="Download or order the Canadian Charter of Rights and Freedoms and the Canadian Bill of Rights"/>
        <s v="Download the lyrics and recordings of Canada's national anthem"/>
        <s v="Events and activities in Canada's Capital Region"/>
        <s v="Find Canadian protocol guidelines"/>
        <s v="Find information on human rights in Canada"/>
        <s v="Find student job and internship programs"/>
        <s v="Guide to the Canadian Charter of Rights and Freedoms"/>
        <s v="History of Canada"/>
        <s v="How Canadian Heritage promotes Canada's official languages and bilingualism"/>
        <s v="Learn about the official symbols of Canada"/>
        <s v="National celebrations and commemorations"/>
        <s v="National flag of Canada"/>
        <s v="Obtain a CAVCO Personnel Number"/>
        <s v="Order educational or promotional items"/>
        <s v="Participate in Canada Day celebrations"/>
        <s v="Participate in Winterlude events and activities"/>
        <s v="Consult the Clerk's Annual Report to the Prime Minister"/>
        <s v="Consult the Speech from the Throne"/>
        <s v="Examine the activities of the Independent Advisory Board for Senate Appointments"/>
        <s v="Learn about Canada's democratic institutions"/>
        <s v="Learn about Governor in Council appointments process"/>
        <s v="Learn about the Clerk of the Privy Council"/>
        <s v="Learn about the relationship between provinces and territories"/>
        <s v="Review of the state of bilingualism in the federal Public Service"/>
        <s v="Review the progress of Government of Canada commitments"/>
        <s v="Search the Orders in Council database"/>
        <s v="See how the Government of Canada supports the LGBTQ2+ community"/>
        <s v="Learn about the Governor General or Lieutenant Governors and the appointment process"/>
        <s v="Check health advice before travelling"/>
        <s v="Find information on family violence and how to get help"/>
        <s v="Find out the hazardous properties of a human pathogen and how to work with it in a laboratory setting"/>
        <s v="Get guidelines for immunization and vaccination practices"/>
        <s v="Learn about mental health support and how to get help"/>
        <s v="Learn about outbreaks of food and water-borne illnesses and diseases in Canada"/>
        <s v="ArriveCAN – Show proof of a molecular test"/>
        <s v="ArriveCAN – Submit your contact information"/>
        <s v="ArriveCAN – Submit your quarantine plan"/>
        <s v="Check provincial and territorial restrictions"/>
        <s v="Check rules for vaccinated travellers entering Canada"/>
        <s v="Check vaccination requirements to enter Canada"/>
        <s v="Compassionate travel quarantine exemptions (caring for others, funerals and support)"/>
        <s v="COVID-19 cases, statistics, vaccines, limiting the spread, latest news"/>
        <s v="Follow mandatory quarantine or isolation"/>
        <s v="Apply for funding with PrairiesCan"/>
        <s v="See how others have used PrairiesCan funding"/>
        <s v="Apply for funding related to crime prevention"/>
        <s v="Apply for the Memorial Grant Program for First Responders"/>
        <s v="Consult a research report or publication"/>
        <s v="Consult the Disaster Financial Assistance Arrangements with provinces and territories following a major natural disaster"/>
        <s v="Emergency Preparedness Week"/>
        <s v="Federal government response to a current emergency event"/>
        <s v="Get or prepare an emergency kit"/>
        <s v="How to prepare for natural disasters and emergency events (such as flooding, forest fires, power outages)"/>
        <s v="Information and support for victims of crime"/>
        <s v="Learn about national search and rescue"/>
        <s v="Look up a Canadian disaster"/>
        <s v="Prepare an emergency plan"/>
        <s v="Access cyber security bulletins"/>
        <s v="Apply for a Canadian Travel Number"/>
        <s v="Learn about cyber security threats"/>
        <s v="Learn about Passenger Protect program"/>
        <s v="Learn about the current list of terrorist entities"/>
        <s v="Learn about the required documents needed for air travel"/>
        <s v="Find a student job in the federal public service"/>
        <s v="Jobs in the federal public service"/>
        <s v="Apply for an International Standard Book Number (ISBN) / catalogue number"/>
        <s v="Complete the Canada direct deposit enrolment form"/>
        <s v="Consult reports on government-wide advertising activities"/>
        <s v="Consult the annual report on advertising activities"/>
        <s v="Direct deposit for individuals with a foreign bank account"/>
        <s v="Direct deposit issues related to CPP, OAS, EI, or other government payments"/>
        <s v="Federal government property management, maintenance, and construction"/>
        <s v="Find federal properties for sale"/>
        <s v="Find latest news articles"/>
        <s v="Find out about Canada's parliamentary buildings and grounds"/>
        <s v="Find out about Centre Block restoration and modernization project"/>
        <s v="Find out about health and safety in federal buildings"/>
        <s v="Find out about maintenance and construction projects"/>
        <s v="Find out about public opinion research requirements"/>
        <s v="Find public opinion research requirements"/>
        <s v="How to comply with controlled goods regulations in Canada"/>
        <s v="Jobs with PSPC"/>
        <s v="Learn about health and safety in federal properties"/>
        <s v="Learn about payments to and from government"/>
        <s v="Mandate and organizational structure"/>
        <s v="Read a report or a publication"/>
        <s v="Request a flag online"/>
        <s v="Review payments to and from government"/>
        <s v="Security screening and clearance processes"/>
        <s v="Sign up for direct deposit for government payments"/>
        <s v="Update my direct deposit information"/>
        <s v="View federal properties for sale"/>
        <s v="View Parliament Hill camera"/>
        <s v="View public notices in the Canada Gazette"/>
        <s v="Access the Standing Offers and Supply Arrangements Application (SOSA App)"/>
        <s v="Access the Tender Management Application"/>
        <s v="Attend a seminar"/>
        <s v="Become a supplier for the Government of Canada"/>
        <s v="Best Practices in Buying"/>
        <s v="Browse GSIN Codes"/>
        <s v="Consultations and Reports"/>
        <s v="Contact Buy and Sell"/>
        <s v="Contact the Office of Small and Medium Enterprises (OSME)"/>
        <s v="Contacts for Government Buyers"/>
        <s v="Convert physical documents to electronic format"/>
        <s v="Find a Standard Acquisition Clauses and Conditions (SACC) Manual Item"/>
        <s v="Getting Started wth SOSA"/>
        <s v="Goods and Services Identification Number (GSIN)"/>
        <s v="Help for small and medium businesses"/>
        <s v="Initiatives and Programs"/>
        <s v="Learn about Defence or Naval Procurement"/>
        <s v="Learn about selling to the Government of Canada"/>
        <s v="Learn about tendering procedures"/>
        <s v="Learn about the procurement process"/>
        <s v="Learn more about Tender Management Application"/>
        <s v="Learn more about the Standing Offer and Supply Arrangement Application (SOSA App)"/>
        <s v="Manage your supplier accounts"/>
        <s v="Method of supply for the Government of Canada"/>
        <s v="Phases of the Procurement Process"/>
        <s v="Policy and Guidelines"/>
        <s v="Procurement Advice and Support"/>
        <s v="Register as a supplier (SRI)"/>
        <s v="Resources for Government"/>
        <s v="Search for opportunities"/>
        <s v="Search tenders"/>
        <s v="Services for smaller businesses"/>
        <s v="Standard Procurement Templates"/>
        <s v="Supply Manual"/>
        <s v="Trade agreements"/>
        <s v="Understanding tenders"/>
        <s v="View up-coming procurement-related events"/>
        <s v="What the government buys"/>
        <s v="Consult glossaries and vocabularies"/>
        <s v="Consult the Language Portal of Canada"/>
        <s v="Consult writing tools"/>
        <s v="Find a term or abbreviation in another language"/>
        <s v="Find definitions for terms and abbreviations in specialized fields"/>
        <s v="Find information about becoming a Language Portal ambassador"/>
        <s v="Find language information"/>
        <s v="Read blog posts"/>
        <s v="Sign up as a guest blogger"/>
        <s v="Subscribe to The Portal Weekly"/>
        <s v="Take language quizzes"/>
        <s v="Translate a term with TERMIUM Plus®"/>
        <s v="Access employer support services forms"/>
        <s v="Access pay centre resources and tools"/>
        <s v="Access your pay (MyGCPay, CWA, Phoenix)"/>
        <s v="Accessing and managing your tax slips"/>
        <s v="Canadian Armed Forces pension plans"/>
        <s v="Canadian Armed Forces pension plans as a survivor of a deceased plan member"/>
        <s v="Consult statutory (public) holidays calendar"/>
        <s v="Consult the public service pension calendar"/>
        <s v="Consult the Superannuation administration manual bulletin"/>
        <s v="Contact the Government of Canada Pension Centre"/>
        <s v="Find guidance as a manager or advisor served by the Pay Centre"/>
        <s v="Find information about Canadian Armed Forces pension plan as a retired member"/>
        <s v="Get automated help for the Compensation Web Applications (CWA)"/>
        <s v="Get updates on the status of the Phoenix pay system"/>
        <s v="Help with pay issues (pay action requests, pay enquiry)"/>
        <s v="How to read your public service pay stub"/>
        <s v="Issues related to the Canadian Armed Forces pension plan"/>
        <s v="Issues related to the public service pension plan"/>
        <s v="Learn about your public service pay"/>
        <s v="Pension contribution rates and indexation (Superannuation administration manual)"/>
        <s v="Submit a pay action request"/>
        <s v="Tax-related issue (tax slips, overpayments)"/>
        <s v="What to do if you are having pay issues"/>
        <s v="Apply for or renew your firearms licence"/>
        <s v="Change your address for your firearms licence"/>
        <s v="Check the National Sex Offender Registry"/>
        <s v="Check the Royal Canadian Mounted Police (RCMP) wanted list"/>
        <s v="Check the status of your firearms licence application"/>
        <s v="Contact a chief firearms officer"/>
        <s v="Find your local RCMP detachment (police service)"/>
        <s v="Get a criminal record check"/>
        <s v="Join the RCMP"/>
        <s v="Learn about firearms safety, storage and when you need a licence"/>
        <s v="View census data"/>
        <s v="Calculations"/>
        <s v="Census"/>
        <s v="Consumer price index (CPI)"/>
        <s v="Data Liberation Initiative"/>
        <s v="Definitions"/>
        <s v="Fill out a survey"/>
        <s v="Find information about or sign up to workshops, training or conferences"/>
        <s v="Formulas"/>
        <s v="General information about Statistics Canada"/>
        <s v="Get more information on a survey"/>
        <s v="Gross domestic product (GDP)"/>
        <s v="Infographics"/>
        <s v="Information on a specific location"/>
        <s v="Interactive visualizations"/>
        <s v="Jobs at Statistics Canada"/>
        <s v="Labour Force Survey (LFS)"/>
        <s v="National Occupational Classification (NOC)"/>
        <s v="North American Industry Classification System (NAICS)"/>
        <s v="North American Product Classification System (NAPCS)"/>
        <s v="Not looking for anything in particular or just browsing"/>
        <s v="Obtain assistance to fill out a survey (contact the call center or use the Chat feature)"/>
        <s v="Press releases or announcements published in The Daily"/>
        <s v="Research Data Centre"/>
        <s v="Standard Geographical Classification (SGC)"/>
        <s v="Survey documentation (user guides, codebooks)"/>
        <s v="Thematic Maps"/>
        <s v="Translations or terminology"/>
        <s v="Verify the legitimacy of the survey or an interviewer"/>
        <s v="Videos"/>
        <s v="Virtual Data Lab"/>
        <s v="View statistical data"/>
        <s v="Find a government department or agency"/>
        <s v="Find a government policy, directive, standard or guideline"/>
        <s v="Find travel and hospitality expenses of government officials"/>
        <s v="Make an access to information or personal information request"/>
        <s v="Search government grants and contributions"/>
        <s v="Calculate my expected pension as a public servant"/>
        <s v="Find a benefits form"/>
        <s v="Find available benefits for survivors of deceased public servants"/>
        <s v="Find guidance on leave requests due to COVID-19"/>
        <s v="Find guidance on working remotely/hybrid work"/>
        <s v="Find out what is considered harassment in the public service"/>
        <s v="Find out when I could retire as a public servant"/>
        <s v="Find public service employees rates of pay"/>
        <s v="Find public service executives rates of pay"/>
        <s v="Find public service staffing tools"/>
        <s v="Find public service students rates of pay"/>
        <s v="Get updates on public service collective bargaining"/>
        <s v="Learn about employee rights and responsibilities related to COVID-19"/>
        <s v="Learn about qualifications, competencies and classifications for public service jobs"/>
        <s v="Learn about temporary changes to benefits due to COVID-19"/>
        <s v="Learn about the public service pension plan"/>
        <s v="Make a public service dental insurance claim"/>
        <s v="Make a public service health care insurance claim"/>
        <s v="Read a public service collective agreement"/>
        <s v="Read about the performance management program for employees"/>
        <s v="See what's covered by dental insurance in the public service"/>
        <s v="See what's covered by health insurance in the public service"/>
        <s v="Apply for your transportation security clearance"/>
        <s v="Building, maintaining and registering an aircraft"/>
        <s v="Find if there is a defect or recall for your vehicle, tires or child car seat"/>
        <s v="Find out how to import or bring a vehicle into Canada"/>
        <s v="Find statistics for vehicle collisions"/>
        <s v="Flying an aircraft"/>
        <s v="Flying your drone safely and legally"/>
        <s v="Learn about advanced vehicle technologies"/>
        <s v="Learn about child car seat safety"/>
        <s v="Learn about safety awareness when transporting dangerous goods"/>
        <s v="Learn how to build an emergency response assistance plan in case of an accident while shipping dangerous goods"/>
        <s v="Learn how to get your transportation security clearance"/>
        <s v="Learn how to register your vessel"/>
        <s v="Learn tips on safe boating"/>
        <s v="Licensing and training of aviation personnel"/>
        <s v="Operating a commercial air service"/>
        <s v="Read the Canadian Aviation Regulations (CARs)"/>
        <s v="Read the regulations for transporting dangerous goods"/>
        <s v="Read the rules for operating a federal railway"/>
        <s v="Training and certification of individuals"/>
        <s v="Assessing medical fitness of aviation personnel"/>
        <s v="Drones - where you can fly"/>
        <s v="Find a drone flight school"/>
        <s v="Find if you can pack lithium batteries when taking a flight"/>
        <s v="Find out if you can pack lithium batteries when taking a flight"/>
        <s v="Get a drone pilot certificate"/>
        <s v="Learn about connected and automated vehicles"/>
        <s v="Learn about driver assistance technologies (blind spot warning, automatic emergency braking)"/>
        <s v="Learn about grade crossing safety"/>
        <s v="Learn about shipping or mailing lithium batteries"/>
        <s v="Learn about the containers required to transport dangerous goods by rail"/>
        <s v="Learn about zero-emission vehicles (electric, hybrid, hydrogen fuel cell)"/>
        <s v="Learn how to bring your vehicle into Canada permanently"/>
        <s v="Learn how to bring your vehicle into Canada temporarily (students, visitors)"/>
        <s v="Learn how to commercially import a vehicle into Canada"/>
        <s v="Learn how to drive a rental vehicle across the border from the U.S. to Canada"/>
        <s v="Operating an airport or aerodrome"/>
        <s v="Sign into or create a Veterans Affairs Canada (VAC) account"/>
        <s v="Learn about the First World War"/>
        <s v="Look up soldiers who lost their lives in the military or RCMP"/>
        <s v="Participate in Remembrance Day"/>
        <s v="See how others have used Western Economic Diversification (WD) funding"/>
        <m/>
        <s v="" u="1"/>
        <s v="Make a national parks reservation" u="1"/>
        <s v="Consult Canadaâ€™s Food Guide" u="1"/>
        <s v="Learn about Aboriginal history in Canada" u="1"/>
        <s v="Get a statement of contribution to Canadian Pension Plan (CPP)" u="1"/>
        <s v="Government of Canadaâ€™s response to the Truth and Reconciliation Commissionâ€™s Calls to Action" u="1"/>
        <e v="#VALUE!" u="1"/>
        <s v="Learn about Canada’s education system" u="1"/>
        <s v="Research your family history" u="1"/>
        <s v="Contact IRCC" u="1"/>
        <e v="#REF!" u="1"/>
        <s v="Apply for or renew a health card" u="1"/>
        <s v="Apply for caregiving leave EI benefits" u="1"/>
        <s v="Learn about Canada’s energy resources, energy generation and infrastructure" u="1"/>
        <s v="Canada Pension Plan (CPP) - Canada Pension Plan (CPP) - Apply for a Survivors Pension" u="1"/>
        <s v="Get, renew, or replace a Permanent Resident Card (PR Card)" u="1"/>
        <s v="Learn about the NRCâ€™s research centres" u="1"/>
        <s v="Crossing the border for school" u="1"/>
        <s v="Learn Canada's National Anthem" u="1"/>
        <s v="See if visits are open during the pandemic" u="1"/>
        <s v="NEXUS – Join the program" u="1"/>
        <s v="Passport - Apply for a new Canadian passport" u="1"/>
        <s v="Passport – Apply for a new Canadian passport" u="1"/>
        <s v="Other - the reason of my visit is not on this list" u="1"/>
        <s v="Passport - Renew a Canadian passport" u="1"/>
        <s v="Passport – Renew a Canadian passport" u="1"/>
        <s v="Passport — Renew a Canadian passport" u="1"/>
        <s v="National Shipbuilding Strategy" u="1"/>
        <s v="Get help for a pay problem or deal with an ongoing issue" u="1"/>
        <s v="Financial assistance to return to Canada" u="1"/>
        <s v="Find federal property construction and maintenance projects" u="1"/>
        <s v="Identify what you can bring home to Canada (firearms, explosives)" u="1"/>
        <s v="Find my Tax-Free Savings Account limit" u="1"/>
        <s v="Immigrate as a caregiver" u="1"/>
        <s v="Learn about family and caregiving benefits" u="1"/>
        <s v="Read the joining instructions for basic military training" u="1"/>
        <s v="Apply for Old Age Security (OAS)" u="1"/>
        <s v="Canadaâ€™s contributions to past wars" u="1"/>
        <s v="Visa - Apply for a visitor visa to Canada" u="1"/>
        <s v="Visa – Apply for a visitor visa to Canada" u="1"/>
        <s v="Get travel health notices" u="1"/>
        <s v="Check Canadaâ€™s tax treaties" u="1"/>
        <s v="Canada’s response to conflicts, crisis and disasters" u="1"/>
        <s v="Virtual events / Événements virtuels" u="1"/>
        <s v="About Parks Canada (policies, regulations, designations) /" u="1"/>
        <s v="View official times across Canada" u="1"/>
        <s v="Apply for funding for apprenticeship incentive grant" u="1"/>
        <s v="View the types of aircraft flown by the Royal Canadian Air Force" u="1"/>
        <s v="Support for businesses (CEWS, CERS, other) (CEWS, CERS, other)" u="1"/>
        <s v="Access Fiscal Monitor publications" u="1"/>
        <s v="Access all Department of Finance publications" u="1"/>
        <s v="Satellite Soil Moisture" u="1"/>
        <s v="Find out where the military is currently deployed on operations around the world" u="1"/>
        <s v="Access information on federal transfers" u="1"/>
        <s v="Aging" u="1"/>
        <s v="Forced marriage" u="1"/>
        <s v="Learn about cannabis, its health effects, its medical use, its legalization in Canada, its health effects, its medical use, its legalization in Canada" u="1"/>
        <s v="Eligibility for EI" u="1"/>
        <s v="Learn how to import commercial goods to Canada" u="1"/>
        <s v="Find out the admission requirements for the Royal Military College of Canada" u="1"/>
        <s v="Find information on how to make buildings and homes more energy efficient" u="1"/>
        <s v="Get information on the method of supply for the Government of Canada" u="1"/>
        <s v="Find out about COVID-19 related information research opportunities" u="1"/>
        <s v="Find out the steps and requirements to join the Canadian Armed Forces" u="1"/>
        <s v="How to renew your passport" u="1"/>
        <s v="Quarantine when entering Canada" u="1"/>
        <s v="Exports of Canadian grain and wheat flour" u="1"/>
        <s v="Vehicles used by the Canadian Army" u="1"/>
        <s v="Start direct deposit or change banking information" u="1"/>
        <s v="Consult the Clerk’s Annual Report to the Prime Minister" u="1"/>
        <s v="Find out about the Federal government's response to a current emergency event" u="1"/>
        <s v="Get international contacts and business advice from the Trade Commissioner Service" u="1"/>
        <s v="Contact a federal office - outside Canada (embassy, consulate, trade office)" u="1"/>
        <s v="Access the First Nations and Inuit home and community care program" u="1"/>
        <s v="Arrest and detention" u="1"/>
        <s v="Download the lyrics and recordings of Canada’s national anthem" u="1"/>
        <s v="Access federal tax expenditures" u="1"/>
        <s v="View historical census data" u="1"/>
        <s v="Learn about defects and recalls for vehicles, tires and child car seats" u="1"/>
        <s v="Identify how trade agreements with Canada could affect your international business" u="1"/>
        <s v="Learn about Canada Child Benefit (CCB)" u="1"/>
        <s v="Read the Queen's regulations and orders" u="1"/>
        <s v="Old Age Seccurity (OAS) - View payment amounts" u="1"/>
        <s v="Interest and exchange rates for payments to the Receiver General for Canada" u="1"/>
        <s v="Member and family assistance services" u="1"/>
        <s v="Consult the glossaries and vocabularies" u="1"/>
        <s v="Learn how to collaborate with the NRC on fighting COVID-19" u="1"/>
        <s v="View time zones and daylight savings time periods" u="1"/>
        <s v="Study outside of Canada" u="1"/>
        <s v="Read about special advice to Crown corporations and others" u="1"/>
        <s v="Visit Canada" u="1"/>
        <s v="A park" u="1"/>
        <s v="Find imagery of the Canadian Armed Forces" u="1"/>
        <s v="Records of fallen Canadians" u="1"/>
        <s v="Access the Economic Fiscal Snapshot" u="1"/>
        <s v="Find things to do on my trip" u="1"/>
        <s v="View your Records of Employment (ROE)" u="1"/>
        <s v="See individuals wanted by the CBSA" u="1"/>
        <s v="Learn about the Veteran service card" u="1"/>
        <s v="Latest news – for travellers" u="1"/>
        <s v="Gender equality and the empowerment of women and girls / Égalité entre les genres et l’autonomisation des femmes et des filles" u="1"/>
        <s v="Get an emergency kit (to be prepared during a natural disaster, power outage, bomb threat, etc)" u="1"/>
        <s v="Get proof of citizenship" u="1"/>
        <s v="Passport â&lt;U+0080&gt;&lt;U+0094&gt; Renew a Canadian passport" u="1"/>
        <s v="Check the status of an Employment Insurance (EI) claim" u="1"/>
        <s v="Remembrance Day" u="1"/>
        <s v="Find a student job" u="1"/>
        <s v="Cannabis rules when travelling abroad" u="1"/>
        <s v="Sponsor your parents and grandparents - Submit the interest to sponsor form" u="1"/>
        <s v="Apply to a grant or funding program â&lt;U+0080&gt;&lt;U+0094&gt; arts" u="1"/>
        <s v="Express Entry rounds of invitations" u="1"/>
        <s v="Find out a payment date for a benefit" u="1"/>
        <s v="View the northern lights camera" u="1"/>
        <s v="Learn about identification requirements for crossing the border" u="1"/>
        <s v="Learn how to get a police certificate for immigration and citizenship" u="1"/>
        <s v="=IF(ISBLANK(D2),&quot;&quot;,MID(D2,FIND(&quot;#&quot;,SUBSTITUTE(D2,&quot;:&quot;,&quot;#&quot;,2))+1,500))" u="1"/>
        <s v="Government of Canadaâ€™s response to the recommendations made by the National Inquiry into Missing and Murdered Indigenous Women and Girls" u="1"/>
        <s v="Review customs tariffs for imported goods" u="1"/>
        <s v="Security requirements and regulations" u="1"/>
        <s v="Learn about income taxes for Canadians travelling, living or working outside Canada" u="1"/>
        <s v="Search Aurora catalogue" u="1"/>
        <s v="Learn about Canadaâ€™s defence policy" u="1"/>
        <s v="Read the Defence administrative orders and directives (DAOD)" u="1"/>
        <s v="Master’s or PhD studies outside of Canada" u="1"/>
        <s v="Find a fuel efficient vehicle" u="1"/>
        <s v="Apply for a job" u="1"/>
        <s v="Commercial fishing" u="1"/>
        <s v="Obtain linguistic advice" u="1"/>
        <s v="Canada-U.S. border restrictions" u="1"/>
        <s v="Canada Emergency Recovery Benefit repayment (CERB)" u="1"/>
        <s v="Scholarship - Apply as an international student going to Canada" u="1"/>
        <s v="Scholarship – Apply as an international student going to Canada" u="1"/>
        <s v="Learn about Canadaâ€™s greenhouse gas emissions and Canadaâ€™s adaptation to climate change" u="1"/>
        <s v="Find out the various ranks in the military" u="1"/>
        <s v="Find out what life is like in the military" u="1"/>
        <s v="Read the Defence administrative orders and directives (DAOD) (DAOD)" u="1"/>
        <s v="Apply to a grant or funding program - sports" u="1"/>
        <s v="Plan and book my hotel stay for quarantine" u="1"/>
        <s v="Find a job in the federal public service" u="1"/>
        <s v="Check the Canada-United States border wait times" u="1"/>
        <s v="Canadaâ€™s State of Trade" u="1"/>
        <s v="Request military files" u="1"/>
        <s v="Apply for a new passport" u="1"/>
        <s v="Learn how to import personal goods to Canada" u="1"/>
        <s v="Apply to a grant or funding program - multiculturalism" u="1"/>
        <s v="Get, renew, or replace a Permanent Resident Card (PR?Card)" u="1"/>
        <s v="Guidelines about COVID (Businesses, workplaces, public spaces)" u="1"/>
        <s v="Report suspected wrongdoing in government contracts and real property agreements" u="1"/>
        <s v="Drill manual" u="1"/>
        <s v="Consult the Canadian National Master Construction Specifications (NMS)" u="1"/>
        <s v="An annual pass to many locations" u="1"/>
        <s v="Get a GST HST access code" u="1"/>
        <s v="Find a student job in the federal public service in the federal public service" u="1"/>
        <s v="Find the equivalent of a term or abbreviation in multiple languages" u="1"/>
        <s v="Open a GST HST account" u="1"/>
        <s v="Request to be removed from the Secure Air Travel Act list (Canada's no fly list)" u="1"/>
        <s v="Submit an Express Entry profile - Online form" u="1"/>
        <s v="Canada’s State of Trade" u="1"/>
        <s v="Consult Statutory holidays" u="1"/>
        <s v="Submit a request under Jordan’s Principle" u="1"/>
        <s v="Find out how to be certified to handle military critical technical data" u="1"/>
        <s v="Contact the Canada Border Services Agency (CBSA) by telephone" u="1"/>
        <s v="Contact a foreign representative in Canada" u="1"/>
        <s v="Identify what you can bring to Canada (cannabis/marijuana)" u="1"/>
        <s v="Find Government of Canada tenders" u="1"/>
        <s v="Find data, trends or publications on Canada's Energy sources and resources" u="1"/>
        <s v="Find data, trends or publications on Canada’s Energy sources and resources" u="1"/>
        <s v="Find employment opportunities at Natural Resources Canada (NRCan)" u="1"/>
        <s v="Master’s or PhD studies in Canada / Études au niveau de la maîtrise ou du doctorat au Canada" u="1"/>
        <s v="A historic site" u="1"/>
        <s v="Consult the weather radar" u="1"/>
        <s v="Customs and traditions" u="1"/>
        <s v="Report an unsafe product" u="1"/>
        <s v="Apply for sickness leave EI benefits" u="1"/>
        <s v="Vaccines, availability, safety" u="1"/>
        <s v="Latest news (alerts, daily briefings, updates)" u="1"/>
        <s v="Consult a trade commissioner  to receive international business information" u="1"/>
        <s v="Passport – Apply for a Canadian passport for the first time" u="1"/>
        <s v="Determine current market prices for lumber, crude oil and OTHER/Fuels" u="1"/>
        <s v="See the schedule for the Snowbirds" u="1"/>
        <s v="Report suspicious activity" u="1"/>
        <s v="Crossing the border to access property" u="1"/>
        <s v="Learn about EI Telephone Reporting Service" u="1"/>
        <s v="Learn how to import to and export from Canada" u="1"/>
        <s v="See whatâ€™s covered by dental insurance in the public service" u="1"/>
        <s v="See whatâ€™s covered by health insurance in the public service" u="1"/>
        <s v="Sign in to a Compensation Web Application" u="1"/>
        <s v="Canada’s foreign policy and international relations" u="1"/>
        <s v="Identify what you can bring home to Canada (gifts, jewellery, cultural property)" u="1"/>
        <s v="Learn about Youth and Student Employment" u="1"/>
        <s v="Apply for Regional Relief and Recovery Fund funding" u="1"/>
        <s v="Find where you can fly a drone" u="1"/>
        <s v="Find out about Canada’s foreign policy and international relations" u="1"/>
        <s v="Learn about Canada’s democratic institutions" u="1"/>
        <s v="Read stories about NRCâ€™s successes, clients and researchers" u="1"/>
        <s v="Apply for the Canadian Pension Plan (CPP)" u="1"/>
        <s v="Designated learning institutions list" u="1"/>
        <s v="Apply to a grant or funding program â&lt;U+0080&gt;&lt;U+0094&gt; multiculturalism" u="1"/>
        <s v="Join the army" u="1"/>
        <s v="Travel outside Canada" u="1"/>
        <s v="Financial support for individuals" u="1"/>
        <s v="Study in Canada as an international student" u="1"/>
        <s v="Establish or expand your Canadian business internationally / Établir ou développer votre entreprise canadienne à l’international" u="1"/>
        <s v="Find government surplus goods for sale" u="1"/>
        <s v="Contribute to Canadian Pension Plan (CPP)" u="1"/>
        <s v="Other - Reason for visit not in this list" u="1"/>
        <s v="Find funding to help reduce greenhouse gas (carbon) emissions" u="1"/>
        <s v="Enter the Discover Canada contest" u="1"/>
        <s v="Learn about ECCCâ€™s departmental plans and priorities" u="1"/>
        <s v="Enroll in direct deposit for government payments" u="1"/>
        <s v="Ships used by the Royal Canadian Navy" u="1"/>
        <s v="Get avalanche conditions" u="1"/>
        <s v="Comprehensive Ranking System (CRS) tool - skilled immigrants (Express Entry)" u="1"/>
        <s v="Registering as a supplier" u="1"/>
        <s v="Canadaâ€™s constitutional monarchy" u="1"/>
        <s v="Find out more about student employment" u="1"/>
        <s v="Sign in or register for My Service Canada Account (MSCA)" u="1"/>
        <s v="Find a national park" u="1"/>
        <s v="Musculoskeletal Health and Arthritis" u="1"/>
        <s v="Review custom tariffs for importing goods" u="1"/>
        <s v="COVID-19 testing requirements for travellers" u="1"/>
        <s v="Establish or expand a business in Canada as a foreign investor" u="1"/>
        <s v="Canadaâ€™s actions in a specific country or region" u="1"/>
        <s v="Types of operations (ie. Search and rescue, disaster assistance)" u="1"/>
        <s v="Find out about Canadaâ€™s conservation programs and strategies to protect migratory birds" u="1"/>
        <s v="Learn about the Canada Pension Plan (CPP)" u="1"/>
        <s v="Submit an Employment Insurance (EI) report" u="1"/>
        <s v="Youth Employment and Skills Program" u="1"/>
        <s v="Check application processing times" u="1"/>
        <s v="Apply for an International Standard Book Number (ISBN) catalogue number" u="1"/>
        <s v="Apply for an International Standard Book Number (ISBN)/catalogue number" u="1"/>
        <s v="Master’s or PhD studies outside of Canada / Études au niveau de la maîtrise ou du doctorat l'extérieur du Canada" u="1"/>
        <s v="Contact a Western Economic Diversification (WD) Office" u="1"/>
        <s v="Learn about anti-dumping and countervailing measures" u="1"/>
        <s v="Pension" u="1"/>
        <s v="Restrictions on travel to Canada" u="1"/>
        <s v="Current and past wildfires in Canada" u="1"/>
        <s v="Operation HONOUR (sexual misconduct)" u="1"/>
        <s v="Apply for disability benefits" u="1"/>
        <s v="Find a Cadet Corps or Squadron" u="1"/>
        <s v="Flags and banners" u="1"/>
        <s v="Look for a job With the Canada Revenue Agency" u="1"/>
        <s v="Read the policy for the relocation of military members and their families" u="1"/>
        <s v="Read the POLICY/For the relocation of military members and their families" u="1"/>
        <s v="Find out more about diversity and inclusion" u="1"/>
        <s v="Special Operations Forces Command" u="1"/>
        <s v="Make a park facilities reservation" u="1"/>
        <s v="Authorized Paid Representatives Portal" u="1"/>
        <s v="Events and activities in Canadaâ€™s Capital Region" u="1"/>
        <s v="Learn how to avoid getting food poisoning when pregnant" u="1"/>
        <s v="Find Canadian maps and geographical tools" u="1"/>
        <s v="Read the Queen's regulations and orders (QR&amp;O)" u="1"/>
        <s v="Get payments in lieu of taxes (PILT) for federal properties" u="1"/>
        <s v="Find out if you're eligible for an immigration program" u="1"/>
        <s v="Apply for a visitor visa" u="1"/>
        <s v="Royal Canadian Air Force" u="1"/>
        <s v="Secure your account" u="1"/>
        <s v="Find out about green procurement" u="1"/>
        <s v="Learn about Canadaâ€™s health care system" u="1"/>
        <s v="Identify what you can bring to Canada (firearms, explosives)" u="1"/>
        <s v="Renew your passport" u="1"/>
        <s v="Enrol a business for direct deposit" u="1"/>
        <s v="Consult the Benefits payment calendar" u="1"/>
        <s v="Learn about civilian jobs with National Defence" u="1"/>
        <s v="Open an online account, either My Account, My Business Account, or Represent a Client" u="1"/>
        <s v="Find my RRSP limit" u="1"/>
        <s v="Create a plan to get out of debt and or savings goals" u="1"/>
        <s v="Military museums, art and films" u="1"/>
        <s v="How to export from Canada" u="1"/>
        <s v="Find application forms and guides" u="1"/>
        <s v="Apply for maternity and parental leave EI benefits" u="1"/>
        <s v="Transitioning from CERB to new Canada Recovery benefits" u="1"/>
        <s v="View current census data" u="1"/>
        <s v="Find language information using Language Navigator" u="1"/>
        <s v="Consult the Canadian National Master Construction Specifications" u="1"/>
        <s v="About Parks Canada (policies, regulations, designations) / À propos de Parcs Canada (politiques, règlements, désignations)" u="1"/>
        <s v="Link an application to your online account" u="1"/>
        <s v="Use the Use the Authorized Paid Representatives Portal" u="1"/>
        <s v="Scholarship â&lt;U+0080&gt;&lt;U+0093&gt; Apply as an international student going to Canada" u="1"/>
        <s v="How to prepare for natural disasters and emergency events" u="1"/>
        <s v="Watch NFB films" u="1"/>
        <s v="Apply for a Survivors Pension" u="1"/>
        <s v="Find out if you need to give biometrics" u="1"/>
        <s v="Master’s or PhD studies in Canada" u="1"/>
        <s v="Learn about activities and training for Cadets" u="1"/>
        <s v="Discover the complete NFB collection" u="1"/>
        <s v="Canadaâ€™s foreign policy and international relations" u="1"/>
        <s v="Learn about renewable energy" u="1"/>
        <s v="Grain grading factors" u="1"/>
        <s v="Study in Canada – for non-Canadians / Étudier au Canada – pour les non-Canadiens" u="1"/>
        <s v="Consult the NMS Userâ€™s Guide" u="1"/>
        <s v="Download the lyrics and recordings of Canadaâ&lt;U+0080&gt;&lt;U+0099&gt;s national anthem" u="1"/>
        <s v="Learn about disability benefits" u="1"/>
        <s v="Manage and report imported goods" u="1"/>
        <s v="GST HST credit increase" u="1"/>
        <s v="Find and reserve a campsite, accommodation, or venue" u="1"/>
        <s v="Find out about Canada’s international action on climate change" u="1"/>
        <s v="Find out how to import a vehicle into Canada?" u="1"/>
        <s v="Learn about restricted and prohibited goods" u="1"/>
        <s v="Emergency assistance for Canadians living or travelling outside Canada" u="1"/>
        <s v="Missing persons" u="1"/>
        <s v="Study in Canada" u="1"/>
        <s v="Apply for a passport (first time)" u="1"/>
        <s v="Enter a contest" u="1"/>
        <s v="Identify what you can bring home to Canada (alcohol, tobacco)" u="1"/>
        <s v="Read the Leave Policy for military members" u="1"/>
        <s v="Make a home energy efficient" u="1"/>
        <s v="Learn about Survivors Pension" u="1"/>
        <s v="Apply for a grant for technological innovation - Industrial Research Assistance Program (IRAP)" u="1"/>
        <s v="Apply to a grant or funding program - arts" u="1"/>
        <s v="Find data and information on Canadaâ€™s energy sources" u="1"/>
        <s v="Dress manual" u="1"/>
        <s v="Study in Canada â€“ for non-Canadians" u="1"/>
        <s v="Harvest Sample Program" u="1"/>
        <s v="Information on Canada's spatial data infrastructure standards, policies and applications" u="1"/>
        <s v="Mandatory Isolation Support for Temporary Foreign Workers Program" u="1"/>
        <s v="Contact someone about my case or account" u="1"/>
        <s v="Find definitions in a wide range of specialized fields" u="1"/>
        <s v="Learn about the origins of Canada’s georgraphical names" u="1"/>
        <s v="Apply for a tax credit (audio-visual production)" u="1"/>
        <s v="Find out how the government accesses news sources" u="1"/>
        <s v="Access the Annual Financial Report" u="1"/>
        <s v="Apply to a grant or funding program - music" u="1"/>
        <s v="Consult the Government of Canada specifications for COVID-19 products" u="1"/>
        <s v="An annual pass to one location" u="1"/>
        <s v="Find a summer student job" u="1"/>
        <s v="Contact Health Canada or the Public Health Agency of Canada or the Public Health Agency of Canada" u="1"/>
        <s v="Sponsor a family member" u="1"/>
        <s v="Apply to a grant or funding program â&lt;U+0080&gt;&lt;U+0094&gt; cultural preservation" u="1"/>
        <s v="Canada's defence policy Canada's defence policy (Strong, Secure, Engaged)" u="1"/>
        <s v="Understand payments in lieu of property taxes" u="1"/>
        <s v="Find out what Canada is doing to counter radicalization to violence" u="1"/>
        <s v="Apply to become a Border Services Officer" u="1"/>
        <s v="Apply for a permanent resident card" u="1"/>
        <s v="Discover funding opportunities at Natural Resources Canada (NRCan)" u="1"/>
        <s v="Find private sector job opportunities" u="1"/>
        <s v="Find a Government of Canada publication" u="1"/>
        <s v="Read the statistics for vehicle collisions" u="1"/>
        <s v="Report an offence or submit a complaint or grievance" u="1"/>
        <s v="Read the Queen's regulations and/orders" u="1"/>
        <s v="Get information about Jordanâ€™s Principle" u="1"/>
        <s v="Find satellite imagery and information" u="1"/>
        <s v="Canadian Army" u="1"/>
        <s v="Obtain renew travel documents (except passports)" u="1"/>
        <s v="Obtain/renew travel documents (except passports)" u="1"/>
        <s v="Download NRC applications and tools" u="1"/>
        <s v="Consult the Old Age Security (OAS) payment amounts" u="1"/>
        <s v="A day pass to one location" u="1"/>
        <s v="Find out about Canadaâ€™s action on climate change" u="1"/>
        <s v="Sign into or create My Service Canada Account (MSCA)" u="1"/>
        <s v="Learn about activities and training for Junior Canadian Rangers" u="1"/>
        <s v="Apply for Canada Pension Plan Disability (CPPD) benefits" u="1"/>
        <s v="Find out what a baby can eat at different ages" u="1"/>
        <s v="Consult the Canadian General Standards Board catalogue" u="1"/>
        <s v="Apply for a tax credit - film or video (CAVCO)" u="1"/>
        <s v="Find guidance on working remotely during COVID-19" u="1"/>
        <s v="Apply for citizenship" u="1"/>
        <s v="Learn about natural disasters, national events and emergencies that have occurred in Canada" u="1"/>
        <s v="See what international development projects Canada is funding" u="1"/>
        <s v="Find the contact information of a specific person" u="1"/>
        <s v="Royal Canadian Navy" u="1"/>
        <s v="Review the Computer-Aided Design and Drafting (CADD) Standard" u="1"/>
        <s v="Apply for Employment Insurance (EI) regular benefits" u="1"/>
        <s v="Old Age Seccurity (OAS) - Apply for Old Age Security" u="1"/>
        <s v="Learn about trusted traveller programs" u="1"/>
        <s v="Get information on personnel security screening processes" u="1"/>
        <s v="Consult the Computer-Aided Design and Drafting Standards" u="1"/>
        <s v="Contact a federal office â&lt;U+0080&gt;&lt;U+0093&gt; outside Canada (embassy, consulate, trade office)" u="1"/>
        <s v="Agricultural Climate Solutions" u="1"/>
        <s v="Support for businesses (CEWS, CERS, other)" u="1"/>
        <s v="Canadaâ€™s feminist international assistance policy" u="1"/>
        <s v="Calculate your mortgage payments and or prepayments" u="1"/>
        <s v="Identify what you can bring home to Canada (cannabis/marijuana)" u="1"/>
        <s v="Get a work permit" u="1"/>
        <s v="Find the Space Station from you backyard" u="1"/>
        <s v="Learn about training" u="1"/>
        <s v="Search Voilà catalogue" u="1"/>
        <s v="COVID-19 requirements for travellers to Canada" u="1"/>
        <s v="Find a job in international development" u="1"/>
        <s v="Contact Global Affairs Canada (GAC)" u="1"/>
        <s v="Learn about COVID-19 resources for Canada’s Natural Resources sectors" u="1"/>
        <s v="COVID-19" u="1"/>
        <s v="Vaccines and drugs (progress, availability, safety)" u="1"/>
        <s v="Read the Queen's regulations and orders (QR&amp;O) (QR&amp;O)" u="1"/>
        <s v="Contact a military recruiter" u="1"/>
        <s v="Leaving the military" u="1"/>
        <s v="Learn about Canadaâ€™s past and current wildfires" u="1"/>
        <s v="Learn about maternity and parental leave EI benefits" u="1"/>
        <s v="Restrictions on travel to Canada (quarantine, testing)" u="1"/>
        <s v="Discover the origins of the names of Canadaâ€™s provincial and territorial capitals" u="1"/>
        <s v="Create a plan to get out of debt and/or savings goals / Élaborer un plan pour se désendetter ou pour ses objectifs d’épargne" u="1"/>
        <s v="Study in French / Étudier en français" u="1"/>
        <s v="Contact someone about my case or account or account" u="1"/>
        <s v="Make a budget / Établir un budget" u="1"/>
        <s v="Indigenous Peoplesâ€™ Health" u="1"/>
        <s v="Symptoms and testing" u="1"/>
        <s v="Watch a video about the Canadian Armed Forces" u="1"/>
        <s v="Create an account or sign in" u="1"/>
        <s v="Learn about Apprenticeship Grants" u="1"/>
        <s v="Find out how to import a vehicle into Canada" u="1"/>
        <s v="Find out about paid education through the military" u="1"/>
        <s v="Identify what you can bring home to Canada" u="1"/>
        <s v="Find out if you need a visa to travel to Canada" u="1"/>
        <s v="Canadaâ€™s response to conflicts, crisis and disasters" u="1"/>
        <s v="Enrol in direct deposit for government payments" u="1"/>
        <s v="Look up Charter of rights" u="1"/>
        <s v="Find out which energy efficiency incentives and grants are available" u="1"/>
        <s v="International trade events and missions – outside Canada / Événements internationaux et missions commerciales – au Canada" u="1"/>
        <s v="Check the cannabis rules when transiting through Canada" u="1"/>
        <s v="Learn about how the Government of Canada responds to emergency events" u="1"/>
        <s v="Learn about the NRCâ€™s student employment program" u="1"/>
        <s v="Identify what you can bring to Canada (cash, gifts, jewellery, cultural property)" u="1"/>
        <s v="Consult Canadaâ€™s plan to fight climate change" u="1"/>
        <s v="Participate in Department of Finance consultations" u="1"/>
        <s v="Join the Cadets" u="1"/>
        <s v="Canada’s actions in a specific country or region" u="1"/>
        <s v="Check the status of a payment" u="1"/>
        <s v="Learn about the Canadian Army Reserve" u="1"/>
        <s v="Identify what you can bring home to Canada (food, plants, animals)" u="1"/>
        <s v="Find information on loans and lines of credit       " u="1"/>
        <s v="Learn about Canadaâ€™s actions on plastic waste and pollution" u="1"/>
        <s v="Information on Canadaâ€™s green infrastructure programs" u="1"/>
        <s v="How Canadian Heritage promotes Canadaâ€™s official languages and bilingualism" u="1"/>
        <s v="NEXUS - Apply for a new membership" u="1"/>
        <s v="NEXUS – Apply for a new membership" u="1"/>
        <s v="Learn how to get a medical exam for immigration" u="1"/>
        <s v="Learn about Canada's defence policy" u="1"/>
        <s v="Find out about forest conservation" u="1"/>
        <s v="Rules for vaccinated travellers entering Canada" u="1"/>
        <s v="Prevention, masks, COVID Alert" u="1"/>
        <s v="CANFORGENS or anOTHER/FORGENS" u="1"/>
        <s v="My Service Canada Account (MSCA) - register, sign in, help" u="1"/>
        <s v="Learn about how the federal government manages property" u="1"/>
        <s v="Scholarships in Canada" u="1"/>
        <s v="Contact Immigration, Refugees and Citizenship Canada (IRCC)" u="1"/>
        <s v="Canadian Armed Forces Medical Standards" u="1"/>
        <s v="Find a NEXUS enrolment centre" u="1"/>
        <s v="Access MyGCPay" u="1"/>
        <s v="Find the services and resources available at a Canadian Forces base" u="1"/>
        <s v="Learn about how Canada is adapting to climate change" u="1"/>
        <s v="File a GST HST return" u="1"/>
        <s v="Scholarship â&lt;U+0080&gt;&lt;U+0093&gt; Apply outside of Canada as a Canadian" u="1"/>
        <s v="Apply to work and travel abroad with IEC as a Canadian" u="1"/>
        <s v="Travel to Canada (ArriveCAN, testing, quarantine)" u="1"/>
        <s v="ArriveCAN - Submit travel information or daily symptoms" u="1"/>
        <s v="Find a list of recruiting events" u="1"/>
        <s v="Government of Canada COVID-19 guidelines and strategy" u="1"/>
        <s v="Read the Queenâ€™s regulations and orders (QR&amp;O)" u="1"/>
        <s v="Apply for the Canada Child Benefit" u="1"/>
        <s v="NEXUS â€“ Renew a membership" u="1"/>
        <s v="Learn about Employment Insurance (EI) benefits" u="1"/>
        <s v="Projects in my regions community" u="1"/>
        <s v="Find out how the federal government manages property" u="1"/>
        <s v="Get Started with GSIN Codes" u="1"/>
        <s v="Establish or expand your business in Canada as a foreign investor / Établir ou développer votre entreprise au Canada en tant qu’investisseur étranger" u="1"/>
        <s v="Look up a specie at risk in Canada" u="1"/>
        <s v="Visa – Apply for a visa when travelling outside Canada" u="1"/>
        <s v="Find out a pension payment date" u="1"/>
        <s v="Weapons used by the military" u="1"/>
        <s v="Where to give your fingerprints and photo (biometrics)" u="1"/>
        <s v="A canal or waterway" u="1"/>
        <s v="Translate a term with TERMIUM Plus?®" u="1"/>
        <s v="Find a job with Global Affairs Canada (ex. embassies consulate, trade offices and partnership organizations)" u="1"/>
        <s v="Find a job with Global Affairs Canada (ex. embassies/consulate, trade offices and partnership organizations)" u="1"/>
        <s v="Learn about credit reports and credit scores" u="1"/>
        <s v="Proof of vaccination" u="1"/>
        <s v="Learn what I cannot bring on an airplane" u="1"/>
        <s v="Large-scale emergencies" u="1"/>
        <s v="Participate in an event (except the ones listed above)" u="1"/>
        <s v="Apply for an International Standard Book Number (ISBN)" u="1"/>
        <s v="Check the cannabis rules when travelling outside of Canada" u="1"/>
        <s v="Scholarship - Apply outside of Canada as a Canadian" u="1"/>
        <s v="Scholarship – Apply outside of Canada as a Canadian" u="1"/>
        <s v="Find out how to comply with controlled goods regulations in Canada" u="1"/>
        <s v="Travel health notices in effect for a country" u="1"/>
        <s v="Find out about basic military training" u="1"/>
        <s v="Consult the Defence Procurement Strategy" u="1"/>
        <s v="Find a job in the military" u="1"/>
        <s v="Agricultural Pest Management" u="1"/>
        <s v="Statistics" u="1"/>
        <s v="Get the time of sunrise and sunset" u="1"/>
        <s v="Apply to a grant or funding program â&lt;U+0080&gt;&lt;U+0094&gt; music" u="1"/>
        <s v="Apply to a grant or funding program â&lt;U+0080&gt;&lt;U+0094&gt; sports" u="1"/>
        <s v="NEXUS - Renew a membership" u="1"/>
        <s v="NEXUS – Renew a membership" u="1"/>
        <s v="Find out about identification requirements for crossing the border" u="1"/>
        <s v="Education and training" u="1"/>
        <s v="Immigration (study, work, visiting, applications, status)" u="1"/>
        <s v="Crossing the border for work" u="1"/>
        <s v="Canadaâ€™s aid and development assistance in response to the COVID-19 pandemic" u="1"/>
        <s v="Apply to a grant or funding program - cultural preservation" u="1"/>
      </sharedItems>
    </cacheField>
    <cacheField name="Dept." numFmtId="0">
      <sharedItems containsBlank="1" count="56">
        <s v="AAFC"/>
        <s v="ATSSC"/>
        <s v="CATSA"/>
        <s v="CBSA"/>
        <s v="CCG"/>
        <s v="CFIA"/>
        <s v="CGC"/>
        <s v="CIHR"/>
        <s v="CIPO"/>
        <s v="CIRNAC"/>
        <s v="CRA"/>
        <s v="CRTC"/>
        <s v="CSA"/>
        <s v="CSC"/>
        <s v="CSEC"/>
        <s v="CSPS"/>
        <s v="DFO"/>
        <s v="DND"/>
        <s v="ECCC"/>
        <s v="ESDC"/>
        <s v="FCAC"/>
        <s v="FIN"/>
        <s v="FINTRAC"/>
        <s v="GAC"/>
        <s v="HC"/>
        <s v="INFC"/>
        <s v="IRCC"/>
        <s v="ISC"/>
        <s v="ISED"/>
        <s v="JUS"/>
        <s v="LAC"/>
        <s v="N/A"/>
        <s v="NFB"/>
        <s v="NRC"/>
        <s v="NRCan"/>
        <s v="OSB"/>
        <s v="PacifiCan"/>
        <s v="PBC"/>
        <s v="PC"/>
        <s v="PCH"/>
        <s v="PCO"/>
        <s v="PHAC"/>
        <s v="PrairiesCan"/>
        <s v="PS"/>
        <s v="PSC"/>
        <s v="PSPC"/>
        <s v="RCMP"/>
        <s v="StatCan"/>
        <s v="TBS"/>
        <s v="TC"/>
        <s v="VAC"/>
        <s v="WD"/>
        <m/>
        <s v="" u="1"/>
        <s v="_x0009_IRCC" u="1"/>
        <e v="#REF!" u="1"/>
      </sharedItems>
    </cacheField>
    <cacheField name="Dept-Margin" numFmtId="0">
      <sharedItems containsBlank="1" containsMixedTypes="1" containsNumber="1" minValue="0" maxValue="9.9657567834230354E-2" count="329">
        <n v="6.2702537952708762E-2"/>
        <s v="Insufficient data"/>
        <n v="2.4669232663593516E-2"/>
        <n v="8.2121991698330173E-3"/>
        <n v="2.0566405380382704E-2"/>
        <n v="2.9322591399837911E-2"/>
        <n v="6.0161645388857155E-2"/>
        <n v="2.3715982070287255E-2"/>
        <n v="3.2597552843902275E-3"/>
        <n v="2.1474470106768312E-2"/>
        <n v="3.0926873159431035E-2"/>
        <n v="3.4062996861916293E-2"/>
        <n v="8.1639509937400268E-2"/>
        <n v="3.4571708353696461E-2"/>
        <n v="1.3547807034757964E-2"/>
        <n v="1.1373977410545624E-2"/>
        <n v="3.7887437723188588E-3"/>
        <n v="1.4482946329336105E-2"/>
        <n v="2.7120186060548612E-2"/>
        <n v="8.097690068006173E-3"/>
        <n v="8.1052032694029358E-3"/>
        <n v="3.9746974763323513E-2"/>
        <n v="2.146124497851573E-3"/>
        <n v="1.6665175505521528E-2"/>
        <n v="2.6408735870271854E-2"/>
        <n v="3.0446598471137041E-2"/>
        <n v="1.5716054468814866E-2"/>
        <n v="2.9750600932387638E-3"/>
        <n v="0"/>
        <n v="2.2955709653256485E-2"/>
        <n v="1.720243549629279E-2"/>
        <n v="7.3670343848656353E-2"/>
        <n v="1.4642936219695762E-2"/>
        <n v="2.4417219195539241E-2"/>
        <n v="4.71287054555952E-2"/>
        <n v="1.2118060810089969E-2"/>
        <n v="4.6436969073384148E-2"/>
        <n v="8.5973012996564263E-3"/>
        <n v="7.9173363759790314E-3"/>
        <n v="9.6346136699990412E-2"/>
        <n v="9.338464401390037E-3"/>
        <n v="1.4316913441313023E-2"/>
        <n v="2.4679576079022828E-2"/>
        <n v="7.3723124200239645E-2"/>
        <m/>
        <n v="7.4654748219523922E-3" u="1"/>
        <n v="2.7806773175405076E-2" u="1"/>
        <n v="2.8290710550555802E-2" u="1"/>
        <n v="7.9854564245813206E-2" u="1"/>
        <n v="1.3606751008312296E-2" u="1"/>
        <n v="4.4945766577030193E-2" u="1"/>
        <n v="6.3487545587447805E-2" u="1"/>
        <n v="8.9736254736687879E-2" u="1"/>
        <n v="4.5321308797376482E-2" u="1"/>
        <n v="9.9069066308006784E-2" u="1"/>
        <n v="5.3810726447674736E-3" u="1"/>
        <n v="1.6333219811577745E-2" u="1"/>
        <n v="6.7901358871050796E-2" u="1"/>
        <n v="8.2389969118847439E-2" u="1"/>
        <n v="9.8982822180941066E-2" u="1"/>
        <n v="2.8456761219264517E-2" u="1"/>
        <n v="4.1193165557543042E-3" u="1"/>
        <n v="2.3349044006452574E-2" u="1"/>
        <n v="2.4445677553206788E-2" u="1"/>
        <n v="2.6100874608064376E-2" u="1"/>
        <n v="2.8559618255417158E-2" u="1"/>
        <n v="4.7391336257677143E-2" u="1"/>
        <n v="5.6579551538864188E-2" u="1"/>
        <n v="3.8665622810068793E-3" u="1"/>
        <n v="1.5052823920102742E-2" u="1"/>
        <n v="3.6055846341715853E-2" u="1"/>
        <n v="4.1062002980048549E-2" u="1"/>
        <n v="5.2485369402113964E-2" u="1"/>
        <n v="6.0006403212769753E-3" u="1"/>
        <n v="5.2010356682616159E-3" u="1"/>
        <n v="1.6197693438400967E-2" u="1"/>
        <n v="1.6313383033454896E-2" u="1"/>
        <n v="1.6564345585428599E-2" u="1"/>
        <n v="3.404803389283189E-2" u="1"/>
        <n v="9.1576231683937845E-2" u="1"/>
        <n v="7.7697008697905556E-3" u="1"/>
        <n v="3.2240554590470073E-2" u="1"/>
        <n v="4.3385919484562836E-2" u="1"/>
        <n v="4.2154729149718037E-3" u="1"/>
        <n v="2.1110424681841034E-2" u="1"/>
        <n v="1.5455548784937814E-2" u="1"/>
        <n v="1.9240600371420068E-2" u="1"/>
        <n v="4.3823743466119135E-2" u="1"/>
        <n v="9.2282899096229151E-2" u="1"/>
        <n v="1.266686046987834E-2" u="1"/>
        <n v="1.4600398175987746E-2" u="1"/>
        <n v="1.4765143614046239E-2" u="1"/>
        <n v="7.4128264997769075E-2" u="1"/>
        <n v="8.6480961096797593E-2" u="1"/>
        <n v="1.6233536277922796E-2" u="1"/>
        <n v="3.9151277048900271E-2" u="1"/>
        <n v="4.2492400160139589E-3" u="1"/>
        <n v="6.2556214253022005E-2" u="1"/>
        <n v="7.1236966979033853E-2" u="1"/>
        <n v="1.5275827570844591E-2" u="1"/>
        <n v="5.4698077732877264E-2" u="1"/>
        <n v="6.0367761076732675E-2" u="1"/>
        <n v="5.6701695929390547E-3" u="1"/>
        <n v="4.8301309168728761E-2" u="1"/>
        <n v="6.9686331866099613E-2" u="1"/>
        <n v="2.1461271564549213E-3" u="1"/>
        <n v="1.4966569504450985E-2" u="1"/>
        <n v="1.5499945659620295E-2" u="1"/>
        <n v="3.6958887323127042E-2" u="1"/>
        <n v="4.6110229538824175E-2" u="1"/>
        <n v="5.3421378214177431E-3" u="1"/>
        <n v="5.8947541765479054E-2" u="1"/>
        <n v="9.3731851834848071E-2" u="1"/>
        <n v="7.1206122273346798E-3" u="1"/>
        <n v="1.2100073056529034E-2" u="1"/>
        <n v="4.4240004510602858E-2" u="1"/>
        <n v="6.3136029698231746E-2" u="1"/>
        <n v="1.3532231685195911E-2" u="1"/>
        <n v="1.5986828500360897E-2" u="1"/>
        <n v="2.3367286962052734E-2" u="1"/>
        <n v="2.1835986312871421E-2" u="1"/>
        <n v="2.6218712562568372E-2" u="1"/>
        <n v="6.4443511441361387E-2" u="1"/>
        <n v="6.5737443295978512E-2" u="1"/>
        <n v="1.0125030179232093E-2" u="1"/>
        <n v="1.2171017491188228E-2" u="1"/>
        <n v="1.3513043074569893E-2" u="1"/>
        <n v="5.8646733220493484E-2" u="1"/>
        <n v="1.59806613321468E-2" u="1"/>
        <n v="3.0693002490061627E-2" u="1"/>
        <n v="3.3165211247263467E-2" u="1"/>
        <n v="3.8803262563966427E-2" u="1"/>
        <n v="5.5951020622131004E-2" u="1"/>
        <n v="5.6424300724745016E-3" u="1"/>
        <n v="1.4594876491330983E-2" u="1"/>
        <n v="4.2741239793894902E-2" u="1"/>
        <n v="4.578854551269395E-2" u="1"/>
        <n v="4.3628719221968995E-3" u="1"/>
        <n v="9.8051838398545022E-3" u="1"/>
        <n v="3.7266902245175225E-2" u="1"/>
        <n v="3.8269627667230834E-2" u="1"/>
        <n v="5.0777378623622681E-3" u="1"/>
        <n v="6.4410026058340869E-2" u="1"/>
        <n v="2.7203455738461727E-2" u="1"/>
        <n v="2.9570411843909034E-2" u="1"/>
        <n v="4.9222845019829403E-2" u="1"/>
        <n v="4.3316130178466033E-3" u="1"/>
        <n v="8.4544715322678009E-3" u="1"/>
        <n v="3.3124742742452244E-2" u="1"/>
        <n v="5.8549239789699142E-2" u="1"/>
        <n v="3.1584186086419108E-2" u="1"/>
        <n v="4.0165881718187198E-2" u="1"/>
        <n v="3.391445014383284E-2" u="1"/>
        <n v="3.9385828349233078E-2" u="1"/>
        <n v="5.600747007173721E-2" u="1"/>
        <n v="6.0522284550452825E-2" u="1"/>
        <n v="6.4629196846890988E-2" u="1"/>
        <n v="7.3528906409348782E-2" u="1"/>
        <n v="8.9066144669622829E-2" u="1"/>
        <n v="3.502250465071588E-2" u="1"/>
        <n v="4.1774855947181576E-2" u="1"/>
        <n v="9.9150769474698475E-2" u="1"/>
        <n v="2.9650517469555774E-2" u="1"/>
        <n v="6.5214894942954146E-3" u="1"/>
        <n v="2.5990456350983595E-2" u="1"/>
        <n v="2.8697557924631089E-2" u="1"/>
        <n v="3.5765848371595618E-2" u="1"/>
        <n v="1.7863526856785231E-2" u="1"/>
        <n v="2.464343260877656E-2" u="1"/>
        <n v="2.922720346283705E-2" u="1"/>
        <n v="3.2144537039476208E-2" u="1"/>
        <n v="3.9647436508624283E-2" u="1"/>
        <n v="4.4857345971863694E-2" u="1"/>
        <n v="6.3920082281514537E-2" u="1"/>
        <n v="4.453625421224283E-3" u="1"/>
        <n v="1.7394824385447628E-2" u="1"/>
        <n v="2.5336954948493914E-2" u="1"/>
        <n v="2.7441413139507029E-2" u="1"/>
        <n v="4.161559350024574E-2" u="1"/>
        <n v="1.3272521164172083E-2" u="1"/>
        <n v="5.7844812132940626E-2" u="1"/>
        <n v="5.8561443171751569E-2" u="1"/>
        <n v="9.264272107644439E-2" u="1"/>
        <n v="6.2373743144213773E-3" u="1"/>
        <n v="6.9310963702420769E-3" u="1"/>
        <n v="3.1956154205600523E-2" u="1"/>
        <n v="4.4017908767624812E-2" u="1"/>
        <n v="6.208980682053717E-2" u="1"/>
        <n v="6.1205864198472688E-3" u="1"/>
        <n v="1.6428414895802171E-2" u="1"/>
        <n v="5.3422926025396285E-2" u="1"/>
        <n v="2.6852992314287435E-2" u="1"/>
        <n v="2.8146460605564996E-2" u="1"/>
        <n v="3.0316263818260986E-2" u="1"/>
        <n v="3.0831068538039057E-2" u="1"/>
        <n v="9.9657567834230354E-2" u="1"/>
        <n v="3.2268959992437778E-2" u="1"/>
        <n v="3.4604914406635774E-2" u="1"/>
        <n v="3.816356060080079E-2" u="1"/>
        <n v="2.80802066536559E-2" u="1"/>
        <n v="3.6956963791777604E-2" u="1"/>
        <n v="5.6339227513903301E-2" u="1"/>
        <n v="6.7462958904559292E-2" u="1"/>
        <n v="8.4462980881738994E-2" u="1"/>
        <n v="9.0738001504892307E-2" u="1"/>
        <n v="9.435311043794312E-3" u="1"/>
        <n v="1.3518814716335772E-2" u="1"/>
        <n v="2.7224917948311476E-2" u="1"/>
        <n v="4.2073078338976888E-2" u="1"/>
        <n v="8.0976233716136738E-3" u="1"/>
        <n v="5.6169268320417076E-2" u="1"/>
        <n v="3.8798932794640986E-2" u="1"/>
        <n v="4.3400129570661417E-2" u="1"/>
        <n v="7.6667852595474734E-2" u="1"/>
        <n v="6.0373376338937884E-3" u="1"/>
        <n v="1.2665970771131676E-2" u="1"/>
        <n v="2.7017167326016753E-2" u="1"/>
        <n v="3.6286302212824521E-2" u="1"/>
        <n v="3.677500132650776E-2" u="1"/>
        <n v="5.6163873525973185E-2" u="1"/>
        <n v="6.7482308161544144E-2" u="1"/>
        <n v="1.5277803639191408E-2" u="1"/>
        <n v="2.8966663046348456E-2" u="1"/>
        <n v="6.1423034884283523E-2" u="1"/>
        <n v="6.3806335723893312E-2" u="1"/>
        <n v="7.1313194462489946E-2" u="1"/>
        <n v="9.6669533421781126E-2" u="1"/>
        <n v="5.6980629410357392E-3" u="1"/>
        <n v="3.0289580095953617E-2" u="1"/>
        <n v="1.7306708193903047E-2" u="1"/>
        <n v="2.8558741336759969E-2" u="1"/>
        <n v="3.8231726153724714E-2" u="1"/>
        <n v="4.1538737375347516E-2" u="1"/>
        <n v="4.7275743841603636E-2" u="1"/>
        <n v="6.3255935235146651E-2" u="1"/>
        <n v="6.724685424224032E-3" u="1"/>
        <n v="2.7832780233494735E-2" u="1"/>
        <n v="4.4665865435698782E-2" u="1"/>
        <n v="5.2069029896876985E-2" u="1"/>
        <n v="6.0110476702680958E-2" u="1"/>
        <n v="4.3596128494428309E-3" u="1"/>
        <n v="5.6746245517989248E-3" u="1"/>
        <n v="2.7089745036525097E-2" u="1"/>
        <n v="2.7148017814483495E-2" u="1"/>
        <n v="2.7184676958969891E-2" u="1"/>
        <n v="1.5269662490869909E-2" u="1"/>
        <n v="1.2805658931897756E-2" u="1"/>
        <n v="2.9621752611642276E-2" u="1"/>
        <n v="7.1594552961086952E-2" u="1"/>
        <n v="3.1076712143981555E-2" u="1"/>
        <n v="3.6969220293388096E-2" u="1"/>
        <n v="5.387574597588788E-2" u="1"/>
        <n v="5.5584762861381844E-2" u="1"/>
        <n v="8.6393243130751196E-2" u="1"/>
        <n v="1.2561359270819507E-2" u="1"/>
        <n v="1.595364661922052E-2" u="1"/>
        <n v="1.6796010598806702E-2" u="1"/>
        <n v="3.4799087392592166E-2" u="1"/>
        <n v="4.5862824718520545E-2" u="1"/>
        <n v="5.5148987353301704E-2" u="1"/>
        <n v="5.7267670903298441E-3" u="1"/>
        <n v="6.8671834652357005E-3" u="1"/>
        <n v="1.5510297276228586E-2" u="1"/>
        <n v="1.6087587979455337E-2" u="1"/>
        <n v="1.9044523738305036E-2" u="1"/>
        <n v="4.0485563550067612E-2" u="1"/>
        <n v="5.401447262840537E-2" u="1"/>
        <n v="5.7049706211670791E-2" u="1"/>
        <n v="8.1568102835786235E-2" u="1"/>
        <n v="4.1663137795240224E-2" u="1"/>
        <n v="8.2651969701197144E-3" u="1"/>
        <n v="1.1995780738526326E-2" u="1"/>
        <n v="1.2476530679170745E-2" u="1"/>
        <n v="1.6389342950748228E-2" u="1"/>
        <n v="9.9517462831642423E-2" u="1"/>
        <n v="5.2054308130883152E-2" u="1"/>
        <n v="5.4008087537740251E-2" u="1"/>
        <n v="5.5471905830135969E-2" u="1"/>
        <n v="1.4171160329192543E-2" u="1"/>
        <n v="1.4496200060307456E-2" u="1"/>
        <n v="1.5454121187712513E-2" u="1"/>
        <n v="4.0216405040438288E-2" u="1"/>
        <n v="6.3278744813611718E-2" u="1"/>
        <n v="7.3378876986854247E-2" u="1"/>
        <n v="1.7888286378465651E-2" u="1"/>
        <n v="1.955178435602135E-2" u="1"/>
        <n v="5.1949224688466328E-2" u="1"/>
        <n v="7.7094494559878754E-2" u="1"/>
        <n v="8.6160707789478375E-2" u="1"/>
        <n v="1.5040295435675555E-2" u="1"/>
        <n v="1.685533073205224E-2" u="1"/>
        <n v="3.9132898822051156E-2" u="1"/>
        <n v="1.7218823585923023E-2" u="1"/>
        <n v="2.1730818616899461E-2" u="1"/>
        <n v="3.4729691471486468E-2" u="1"/>
        <n v="3.7501391218475837E-2" u="1"/>
        <n v="5.1613302931260215E-2" u="1"/>
        <n v="8.6062746632033615E-2" u="1"/>
        <n v="3.1185861751106641E-2" u="1"/>
        <n v="4.4966700084153398E-2" u="1"/>
        <n v="7.4747376916893676E-2" u="1"/>
        <n v="4.2224470151558946E-3" u="1"/>
        <n v="1.0153519008235747E-2" u="1"/>
        <n v="1.9572014515333667E-2" u="1"/>
        <n v="7.1972788651373396E-2" u="1"/>
        <n v="1.5803778440512058E-2" u="1"/>
        <n v="2.4152454488238287E-2" u="1"/>
        <n v="6.4104626733192852E-2" u="1"/>
        <n v="6.649634104172808E-2" u="1"/>
        <n v="9.7723096391575826E-3" u="1"/>
        <n v="1.1260368343613346E-2" u="1"/>
        <n v="2.3135665766283998E-2" u="1"/>
        <n v="3.0297924266896158E-2" u="1"/>
        <n v="3.138031503095378E-2" u="1"/>
        <n v="3.6781337628258019E-2" u="1"/>
        <n v="3.9548996355196896E-2" u="1"/>
        <n v="4.6338242288881261E-2" u="1"/>
        <n v="6.5402632082694881E-2" u="1"/>
        <n v="8.2329432448083658E-3" u="1"/>
        <n v="1.6564322449823605E-2" u="1"/>
        <n v="3.6484957273547662E-2" u="1"/>
        <n v="5.15450703794278E-2" u="1"/>
        <n v="6.20141236279814E-2" u="1"/>
        <n v="6.5633773692621272E-2" u="1"/>
        <n v="7.882503432835114E-2" u="1"/>
        <n v="2.2151344629002839E-2" u="1"/>
        <n v="2.3930320030221733E-2" u="1"/>
        <n v="3.1736619122843333E-2" u="1"/>
        <n v="9.1729224903141324E-2" u="1"/>
      </sharedItems>
    </cacheField>
    <cacheField name="ROV" numFmtId="0">
      <sharedItems containsBlank="1"/>
    </cacheField>
    <cacheField name="Effectiveness_Adverse" numFmtId="0">
      <sharedItems containsString="0" containsBlank="1" containsNumber="1" containsInteger="1" minValue="0" maxValue="46344"/>
    </cacheField>
    <cacheField name="Ease_Adverse" numFmtId="0">
      <sharedItems containsString="0" containsBlank="1" containsNumber="1" containsInteger="1" minValue="0" maxValue="53617"/>
    </cacheField>
    <cacheField name="Satisfaction_Adverse" numFmtId="0">
      <sharedItems containsString="0" containsBlank="1" containsNumber="1" containsInteger="1" minValue="0" maxValue="59542"/>
    </cacheField>
    <cacheField name="Responses" numFmtId="0">
      <sharedItems containsString="0" containsBlank="1" containsNumber="1" containsInteger="1" minValue="1" maxValue="107399"/>
    </cacheField>
    <cacheField name="Effectiveness - Detracting" numFmtId="0">
      <sharedItems containsString="0" containsBlank="1" containsNumber="1" minValue="0" maxValue="0.43151239769457816"/>
    </cacheField>
    <cacheField name="Ease - Detracting" numFmtId="0">
      <sharedItems containsString="0" containsBlank="1" containsNumber="1" minValue="0" maxValue="0.58620689655172409"/>
    </cacheField>
    <cacheField name="Satisfaction - Detracting" numFmtId="0">
      <sharedItems containsString="0" containsBlank="1" containsNumber="1" minValue="0" maxValue="0.7142857142857143"/>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3">
  <r>
    <x v="0"/>
    <x v="0"/>
    <x v="0"/>
    <s v="AAFC:Business:Apply for the Farm Debt Mediation Service"/>
    <n v="6"/>
    <n v="21"/>
    <n v="16"/>
    <n v="37"/>
    <n v="2.8235294117647061E-3"/>
    <n v="9.8823529411764706E-3"/>
    <n v="7.5294117647058826E-3"/>
  </r>
  <r>
    <x v="1"/>
    <x v="0"/>
    <x v="0"/>
    <s v="AAFC:Business:Other - Reason for my visit is not in this list"/>
    <n v="1"/>
    <n v="1"/>
    <n v="1"/>
    <n v="1"/>
    <n v="4.7058823529411766E-4"/>
    <n v="4.7058823529411766E-4"/>
    <n v="4.7058823529411766E-4"/>
  </r>
  <r>
    <x v="2"/>
    <x v="1"/>
    <x v="1"/>
    <s v="CATSA:Travel:Boarding flights to and within Canada"/>
    <n v="455"/>
    <n v="696"/>
    <n v="695"/>
    <n v="1396"/>
    <n v="9.321669295855442E-3"/>
    <n v="1.4259080944868984E-2"/>
    <n v="1.4238593759603369E-2"/>
  </r>
  <r>
    <x v="3"/>
    <x v="1"/>
    <x v="1"/>
    <s v="CATSA:Travel:Find out what you can bring on a plane"/>
    <n v="18"/>
    <n v="27"/>
    <n v="26"/>
    <n v="79"/>
    <n v="3.6876933478109441E-4"/>
    <n v="5.5315400217164159E-4"/>
    <n v="5.3266681690602525E-4"/>
  </r>
  <r>
    <x v="1"/>
    <x v="1"/>
    <x v="1"/>
    <s v="CATSA:Travel:Other - Reason for my visit is not in this list"/>
    <n v="7"/>
    <n v="11"/>
    <n v="12"/>
    <n v="22"/>
    <n v="1.4341029685931451E-4"/>
    <n v="2.2535903792177993E-4"/>
    <n v="2.4584622318739628E-4"/>
  </r>
  <r>
    <x v="4"/>
    <x v="0"/>
    <x v="0"/>
    <s v="CBSA:Business:Manage and report goods imported into Canada"/>
    <n v="14"/>
    <n v="13"/>
    <n v="18"/>
    <n v="27"/>
    <n v="6.5882352941176473E-3"/>
    <n v="6.1176470588235297E-3"/>
    <n v="8.4705882352941169E-3"/>
  </r>
  <r>
    <x v="5"/>
    <x v="0"/>
    <x v="0"/>
    <s v="CBSA:Business:Review customs tariffs for importing goods to Canada"/>
    <n v="8"/>
    <n v="11"/>
    <n v="10"/>
    <n v="22"/>
    <n v="3.7647058823529413E-3"/>
    <n v="5.1764705882352945E-3"/>
    <n v="4.7058823529411761E-3"/>
  </r>
  <r>
    <x v="6"/>
    <x v="2"/>
    <x v="2"/>
    <s v="CBSA:COVID-19:COVID-19 requirements for travellers"/>
    <n v="827"/>
    <n v="1151"/>
    <n v="1258"/>
    <n v="2644"/>
    <n v="5.0886044794486836E-2"/>
    <n v="7.0822052670440561E-2"/>
    <n v="7.7405857740585768E-2"/>
  </r>
  <r>
    <x v="1"/>
    <x v="2"/>
    <x v="2"/>
    <s v="CBSA:COVID-19:Other - Reason for my visit is not in this list"/>
    <n v="21"/>
    <n v="18"/>
    <n v="23"/>
    <n v="33"/>
    <n v="1.2921486586266306E-3"/>
    <n v="1.1075559931085406E-3"/>
    <n v="1.4152104356386906E-3"/>
  </r>
  <r>
    <x v="7"/>
    <x v="1"/>
    <x v="1"/>
    <s v="CBSA:Travel:Apply for NEXUS"/>
    <n v="6"/>
    <n v="5"/>
    <n v="5"/>
    <n v="10"/>
    <n v="1.2292311159369814E-4"/>
    <n v="1.0243592632808179E-4"/>
    <n v="1.0243592632808179E-4"/>
  </r>
  <r>
    <x v="8"/>
    <x v="1"/>
    <x v="1"/>
    <s v="CBSA:Travel:ArriveCAN - Make a customs and immigration declaration before flying into Canada"/>
    <n v="2188"/>
    <n v="2979"/>
    <n v="2924"/>
    <n v="5770"/>
    <n v="4.4825961361168586E-2"/>
    <n v="6.1031324906271125E-2"/>
    <n v="5.9904529716662228E-2"/>
  </r>
  <r>
    <x v="9"/>
    <x v="1"/>
    <x v="1"/>
    <s v="CBSA:Travel:ArriveCAN – Assistance or contact"/>
    <n v="37"/>
    <n v="41"/>
    <n v="42"/>
    <n v="45"/>
    <n v="7.5802585482780517E-4"/>
    <n v="8.3997459589027067E-4"/>
    <n v="8.6046178115588702E-4"/>
  </r>
  <r>
    <x v="10"/>
    <x v="1"/>
    <x v="1"/>
    <s v="CBSA:Travel:ArriveCAN – Create an account"/>
    <n v="73"/>
    <n v="111"/>
    <n v="104"/>
    <n v="225"/>
    <n v="1.4955645243899941E-3"/>
    <n v="2.2740775644834155E-3"/>
    <n v="2.130667267624101E-3"/>
  </r>
  <r>
    <x v="11"/>
    <x v="1"/>
    <x v="1"/>
    <s v="CBSA:Travel:ArriveCAN – Download the mobile app"/>
    <n v="26"/>
    <n v="40"/>
    <n v="38"/>
    <n v="68"/>
    <n v="5.3266681690602525E-4"/>
    <n v="8.1948741062465432E-4"/>
    <n v="7.7851304009342152E-4"/>
  </r>
  <r>
    <x v="12"/>
    <x v="1"/>
    <x v="1"/>
    <s v="CBSA:Travel:ArriveCAN – Learn more about it, what it is, how and when to use it"/>
    <n v="37"/>
    <n v="78"/>
    <n v="70"/>
    <n v="179"/>
    <n v="7.5802585482780517E-4"/>
    <n v="1.5980004507180757E-3"/>
    <n v="1.434102968593145E-3"/>
  </r>
  <r>
    <x v="13"/>
    <x v="1"/>
    <x v="1"/>
    <s v="CBSA:Travel:ArriveCAN – Report your daily symptoms or new case of COVID-19"/>
    <n v="9"/>
    <n v="17"/>
    <n v="17"/>
    <n v="31"/>
    <n v="1.8438466739054721E-4"/>
    <n v="3.4828214951547807E-4"/>
    <n v="3.4828214951547807E-4"/>
  </r>
  <r>
    <x v="14"/>
    <x v="1"/>
    <x v="1"/>
    <s v="CBSA:Travel:Check documents required to enter Canada"/>
    <n v="83"/>
    <n v="140"/>
    <n v="131"/>
    <n v="319"/>
    <n v="1.7004363770461576E-3"/>
    <n v="2.8682059371862899E-3"/>
    <n v="2.6838212697957429E-3"/>
  </r>
  <r>
    <x v="15"/>
    <x v="1"/>
    <x v="1"/>
    <s v="CBSA:Travel:Check requirements when driving to Canada"/>
    <n v="9"/>
    <n v="18"/>
    <n v="18"/>
    <n v="38"/>
    <n v="1.8438466739054721E-4"/>
    <n v="3.6876933478109441E-4"/>
    <n v="3.6876933478109441E-4"/>
  </r>
  <r>
    <x v="16"/>
    <x v="1"/>
    <x v="1"/>
    <s v="CBSA:Travel:Check requirements when entering Canadian waters by boat"/>
    <n v="1"/>
    <n v="1"/>
    <n v="1"/>
    <n v="1"/>
    <n v="2.0487185265616357E-5"/>
    <n v="2.0487185265616357E-5"/>
    <n v="2.0487185265616357E-5"/>
  </r>
  <r>
    <x v="17"/>
    <x v="1"/>
    <x v="1"/>
    <s v="CBSA:Travel:Check requirements when flying to Canada"/>
    <n v="15"/>
    <n v="26"/>
    <n v="29"/>
    <n v="78"/>
    <n v="3.0730777898424537E-4"/>
    <n v="5.3266681690602525E-4"/>
    <n v="5.941283727028744E-4"/>
  </r>
  <r>
    <x v="18"/>
    <x v="1"/>
    <x v="1"/>
    <s v="CBSA:Travel:Check the Canada-United States border wait times – from Canada"/>
    <n v="27"/>
    <n v="43"/>
    <n v="58"/>
    <n v="129"/>
    <n v="5.5315400217164159E-4"/>
    <n v="8.8094896642150337E-4"/>
    <n v="1.1882567454057488E-3"/>
  </r>
  <r>
    <x v="19"/>
    <x v="1"/>
    <x v="1"/>
    <s v="CBSA:Travel:Check the United States-Canada border wait times – from the United States"/>
    <n v="32"/>
    <n v="49"/>
    <n v="57"/>
    <n v="147"/>
    <n v="6.5558992849972344E-4"/>
    <n v="1.0038720780152016E-3"/>
    <n v="1.1677695601401323E-3"/>
  </r>
  <r>
    <x v="20"/>
    <x v="1"/>
    <x v="1"/>
    <s v="CBSA:Travel:Contact the Canada Border Services Agency (CBSA)"/>
    <n v="37"/>
    <n v="37"/>
    <n v="39"/>
    <n v="66"/>
    <n v="7.5802585482780517E-4"/>
    <n v="7.5802585482780517E-4"/>
    <n v="7.9900022535903787E-4"/>
  </r>
  <r>
    <x v="21"/>
    <x v="1"/>
    <x v="1"/>
    <s v="CBSA:Travel:Customs - Bring goods into Canada for personal use (restrictions, duties and taxes)"/>
    <n v="12"/>
    <n v="21"/>
    <n v="17"/>
    <n v="55"/>
    <n v="2.4584622318739628E-4"/>
    <n v="4.3023089057794351E-4"/>
    <n v="3.4828214951547807E-4"/>
  </r>
  <r>
    <x v="22"/>
    <x v="1"/>
    <x v="1"/>
    <s v="CBSA:Travel:Find out about identification requirements for crossing the Canadian border"/>
    <n v="219"/>
    <n v="282"/>
    <n v="272"/>
    <n v="700"/>
    <n v="4.4866935731699819E-3"/>
    <n v="5.7773862449038123E-3"/>
    <n v="5.5725143922476491E-3"/>
  </r>
  <r>
    <x v="23"/>
    <x v="1"/>
    <x v="1"/>
    <s v="CBSA:Travel:Find out if you can enter Canada"/>
    <n v="592"/>
    <n v="813"/>
    <n v="855"/>
    <n v="1822"/>
    <n v="1.2128413677244883E-2"/>
    <n v="1.66560816209461E-2"/>
    <n v="1.7516543402101986E-2"/>
  </r>
  <r>
    <x v="24"/>
    <x v="1"/>
    <x v="1"/>
    <s v="CBSA:Travel:Identify what you can bring to Canada"/>
    <n v="31"/>
    <n v="40"/>
    <n v="42"/>
    <n v="93"/>
    <n v="6.3510274323410709E-4"/>
    <n v="8.1948741062465432E-4"/>
    <n v="8.6046178115588702E-4"/>
  </r>
  <r>
    <x v="25"/>
    <x v="1"/>
    <x v="1"/>
    <s v="CBSA:Travel:Identify what you can bring to Canada (alcohols, tobacco)"/>
    <n v="0"/>
    <n v="0"/>
    <n v="0"/>
    <n v="1"/>
    <n v="0"/>
    <n v="0"/>
    <n v="0"/>
  </r>
  <r>
    <x v="26"/>
    <x v="1"/>
    <x v="1"/>
    <s v="CBSA:Travel:Identify what you can bring to Canada (food, plants, animals)"/>
    <n v="0"/>
    <n v="0"/>
    <n v="0"/>
    <n v="1"/>
    <n v="0"/>
    <n v="0"/>
    <n v="0"/>
  </r>
  <r>
    <x v="27"/>
    <x v="1"/>
    <x v="1"/>
    <s v="CBSA:Travel:Living in a border community"/>
    <n v="0"/>
    <n v="1"/>
    <n v="1"/>
    <n v="1"/>
    <n v="0"/>
    <n v="2.0487185265616357E-5"/>
    <n v="2.0487185265616357E-5"/>
  </r>
  <r>
    <x v="28"/>
    <x v="1"/>
    <x v="1"/>
    <s v="CBSA:Travel:Obtain a consent letter for children travelling abroad"/>
    <n v="1"/>
    <n v="1"/>
    <n v="1"/>
    <n v="2"/>
    <n v="2.0487185265616357E-5"/>
    <n v="2.0487185265616357E-5"/>
    <n v="2.0487185265616357E-5"/>
  </r>
  <r>
    <x v="1"/>
    <x v="1"/>
    <x v="1"/>
    <s v="CBSA:Travel:Other - Reason for my visit is not in this list"/>
    <n v="93"/>
    <n v="116"/>
    <n v="120"/>
    <n v="209"/>
    <n v="1.9053082297023213E-3"/>
    <n v="2.3765134908114976E-3"/>
    <n v="2.458462231873963E-3"/>
  </r>
  <r>
    <x v="29"/>
    <x v="1"/>
    <x v="1"/>
    <s v="CBSA:Travel:Paying duty and taxes"/>
    <n v="0"/>
    <n v="1"/>
    <n v="1"/>
    <n v="1"/>
    <n v="0"/>
    <n v="2.0487185265616357E-5"/>
    <n v="2.0487185265616357E-5"/>
  </r>
  <r>
    <x v="30"/>
    <x v="1"/>
    <x v="1"/>
    <s v="CBSA:Travel:Renew a NEXUS membership"/>
    <n v="2"/>
    <n v="3"/>
    <n v="2"/>
    <n v="5"/>
    <n v="4.0974370531232715E-5"/>
    <n v="6.1461555796849069E-5"/>
    <n v="4.0974370531232715E-5"/>
  </r>
  <r>
    <x v="31"/>
    <x v="1"/>
    <x v="1"/>
    <s v="CBSA:Travel:What to expect at the border"/>
    <n v="0"/>
    <n v="1"/>
    <n v="0"/>
    <n v="2"/>
    <n v="0"/>
    <n v="2.0487185265616357E-5"/>
    <n v="0"/>
  </r>
  <r>
    <x v="32"/>
    <x v="0"/>
    <x v="0"/>
    <s v="CIPO:Business:Apply for a copyright"/>
    <n v="19"/>
    <n v="40"/>
    <n v="59"/>
    <n v="89"/>
    <n v="8.9411764705882354E-3"/>
    <n v="1.8823529411764704E-2"/>
    <n v="2.7764705882352941E-2"/>
  </r>
  <r>
    <x v="33"/>
    <x v="0"/>
    <x v="0"/>
    <s v="CIPO:Business:Apply for a patent"/>
    <n v="10"/>
    <n v="17"/>
    <n v="25"/>
    <n v="37"/>
    <n v="4.7058823529411761E-3"/>
    <n v="8.0000000000000002E-3"/>
    <n v="1.1764705882352941E-2"/>
  </r>
  <r>
    <x v="34"/>
    <x v="0"/>
    <x v="0"/>
    <s v="CIPO:Business:Apply for a trademark"/>
    <n v="24"/>
    <n v="34"/>
    <n v="37"/>
    <n v="74"/>
    <n v="1.1294117647058824E-2"/>
    <n v="1.6E-2"/>
    <n v="1.7411764705882352E-2"/>
  </r>
  <r>
    <x v="35"/>
    <x v="0"/>
    <x v="0"/>
    <s v="CIPO:Business:Find a patent"/>
    <n v="2"/>
    <n v="2"/>
    <n v="3"/>
    <n v="8"/>
    <n v="9.4117647058823532E-4"/>
    <n v="9.4117647058823532E-4"/>
    <n v="1.411764705882353E-3"/>
  </r>
  <r>
    <x v="36"/>
    <x v="0"/>
    <x v="0"/>
    <s v="CIPO:Business:Find a trademark"/>
    <n v="5"/>
    <n v="11"/>
    <n v="9"/>
    <n v="19"/>
    <n v="2.352941176470588E-3"/>
    <n v="5.1764705882352945E-3"/>
    <n v="4.2352941176470585E-3"/>
  </r>
  <r>
    <x v="1"/>
    <x v="0"/>
    <x v="0"/>
    <s v="CIPO:Business:Other - Reason for my visit is not in this list"/>
    <n v="3"/>
    <n v="6"/>
    <n v="5"/>
    <n v="11"/>
    <n v="1.411764705882353E-3"/>
    <n v="2.8235294117647061E-3"/>
    <n v="2.352941176470588E-3"/>
  </r>
  <r>
    <x v="37"/>
    <x v="3"/>
    <x v="3"/>
    <s v="CRA:Benefits:Canada Dental Benefit"/>
    <n v="118"/>
    <n v="137"/>
    <n v="156"/>
    <n v="308"/>
    <n v="2.7553355438285155E-3"/>
    <n v="3.1989912669873441E-3"/>
    <n v="3.6426469901461728E-3"/>
  </r>
  <r>
    <x v="1"/>
    <x v="3"/>
    <x v="3"/>
    <s v="CRA:Benefits:Other - Reason for my visit is not in this list"/>
    <n v="6"/>
    <n v="6"/>
    <n v="5"/>
    <n v="15"/>
    <n v="1.4010180731331435E-4"/>
    <n v="1.4010180731331435E-4"/>
    <n v="1.1675150609442862E-4"/>
  </r>
  <r>
    <x v="38"/>
    <x v="2"/>
    <x v="2"/>
    <s v="CRA:COVID-19:Canada Emergency Rent Subsidy (CERS)"/>
    <n v="20"/>
    <n v="22"/>
    <n v="26"/>
    <n v="38"/>
    <n v="1.2306177701206006E-3"/>
    <n v="1.3536795471326606E-3"/>
    <n v="1.5998031011567808E-3"/>
  </r>
  <r>
    <x v="39"/>
    <x v="2"/>
    <x v="2"/>
    <s v="CRA:COVID-19:Canada Emergency Wage Subsidy (CEWS)"/>
    <n v="35"/>
    <n v="32"/>
    <n v="35"/>
    <n v="62"/>
    <n v="2.153581097711051E-3"/>
    <n v="1.9689884321929607E-3"/>
    <n v="2.153581097711051E-3"/>
  </r>
  <r>
    <x v="40"/>
    <x v="2"/>
    <x v="2"/>
    <s v="CRA:COVID-19:Canada Recovery Benefit (CRB)"/>
    <n v="141"/>
    <n v="152"/>
    <n v="170"/>
    <n v="256"/>
    <n v="8.6758552793502336E-3"/>
    <n v="9.3526950529165646E-3"/>
    <n v="1.0460251046025104E-2"/>
  </r>
  <r>
    <x v="41"/>
    <x v="2"/>
    <x v="2"/>
    <s v="CRA:COVID-19:Canada Recovery Caregiving Benefit (CRCB)"/>
    <n v="88"/>
    <n v="89"/>
    <n v="108"/>
    <n v="241"/>
    <n v="5.4147181885306423E-3"/>
    <n v="5.4762490770366721E-3"/>
    <n v="6.6453359586512431E-3"/>
  </r>
  <r>
    <x v="42"/>
    <x v="2"/>
    <x v="2"/>
    <s v="CRA:COVID-19:Canada Recovery Hiring Program (CRHP)"/>
    <n v="35"/>
    <n v="40"/>
    <n v="45"/>
    <n v="88"/>
    <n v="2.153581097711051E-3"/>
    <n v="2.4612355402412012E-3"/>
    <n v="2.7688899827713514E-3"/>
  </r>
  <r>
    <x v="43"/>
    <x v="2"/>
    <x v="2"/>
    <s v="CRA:COVID-19:Canada Recovery Sickness Benefit (CRSB)"/>
    <n v="360"/>
    <n v="379"/>
    <n v="454"/>
    <n v="805"/>
    <n v="2.2151119862170811E-2"/>
    <n v="2.332020674378538E-2"/>
    <n v="2.7935023381737631E-2"/>
  </r>
  <r>
    <x v="44"/>
    <x v="2"/>
    <x v="2"/>
    <s v="CRA:COVID-19:Canada Worker Lockdown Benefit (CWLB)"/>
    <n v="97"/>
    <n v="92"/>
    <n v="113"/>
    <n v="183"/>
    <n v="5.9684961850849129E-3"/>
    <n v="5.6608417425547623E-3"/>
    <n v="6.9529904011813928E-3"/>
  </r>
  <r>
    <x v="45"/>
    <x v="2"/>
    <x v="2"/>
    <s v="CRA:COVID-19:Hardest-Hit Businesses Recovery Program (HHBRP)"/>
    <n v="32"/>
    <n v="39"/>
    <n v="43"/>
    <n v="70"/>
    <n v="1.9689884321929607E-3"/>
    <n v="2.3997046517351709E-3"/>
    <n v="2.6458282057592914E-3"/>
  </r>
  <r>
    <x v="1"/>
    <x v="2"/>
    <x v="2"/>
    <s v="CRA:COVID-19:Other - Reason for my visit is not in this list"/>
    <n v="38"/>
    <n v="43"/>
    <n v="41"/>
    <n v="60"/>
    <n v="2.3381737632291412E-3"/>
    <n v="2.6458282057592914E-3"/>
    <n v="2.5227664287472309E-3"/>
  </r>
  <r>
    <x v="46"/>
    <x v="2"/>
    <x v="2"/>
    <s v="CRA:COVID-19:Tourism and Hospitality Recovery Program (THRP)"/>
    <n v="28"/>
    <n v="41"/>
    <n v="46"/>
    <n v="78"/>
    <n v="1.7228648781688408E-3"/>
    <n v="2.5227664287472309E-3"/>
    <n v="2.8304208712773811E-3"/>
  </r>
  <r>
    <x v="1"/>
    <x v="4"/>
    <x v="4"/>
    <s v="CRA:Money:Other - Reason for my visit is not in this list"/>
    <n v="9"/>
    <n v="9"/>
    <n v="14"/>
    <n v="25"/>
    <n v="3.5685963521015066E-3"/>
    <n v="3.5685963521015066E-3"/>
    <n v="5.5511498810467885E-3"/>
  </r>
  <r>
    <x v="47"/>
    <x v="5"/>
    <x v="5"/>
    <s v="CRA:Taxes:Access My Account"/>
    <n v="5295"/>
    <n v="6924"/>
    <n v="7085"/>
    <n v="13721"/>
    <n v="6.344736684440716E-2"/>
    <n v="8.2966868372176622E-2"/>
    <n v="8.4896051764423941E-2"/>
  </r>
  <r>
    <x v="48"/>
    <x v="5"/>
    <x v="5"/>
    <s v="CRA:Taxes:Access My Business Account"/>
    <n v="313"/>
    <n v="431"/>
    <n v="428"/>
    <n v="809"/>
    <n v="3.7505242346174586E-3"/>
    <n v="5.1644598885626988E-3"/>
    <n v="5.1285123719369717E-3"/>
  </r>
  <r>
    <x v="49"/>
    <x v="5"/>
    <x v="5"/>
    <s v="CRA:Taxes:Apply for the Canada Child Benefit (CCB)"/>
    <n v="125"/>
    <n v="159"/>
    <n v="173"/>
    <n v="325"/>
    <n v="1.4978131927386017E-3"/>
    <n v="1.9052183811635013E-3"/>
    <n v="2.0729734587502245E-3"/>
  </r>
  <r>
    <x v="50"/>
    <x v="5"/>
    <x v="5"/>
    <s v="CRA:Taxes:Apply for the disability tax credit"/>
    <n v="280"/>
    <n v="370"/>
    <n v="371"/>
    <n v="769"/>
    <n v="3.3551015517344677E-3"/>
    <n v="4.4335270505062611E-3"/>
    <n v="4.4455095560481696E-3"/>
  </r>
  <r>
    <x v="51"/>
    <x v="5"/>
    <x v="5"/>
    <s v="CRA:Taxes:Calculate payroll deductions"/>
    <n v="186"/>
    <n v="363"/>
    <n v="422"/>
    <n v="1619"/>
    <n v="2.228746030795039E-3"/>
    <n v="4.3496495117128992E-3"/>
    <n v="5.0566173386855191E-3"/>
  </r>
  <r>
    <x v="52"/>
    <x v="5"/>
    <x v="5"/>
    <s v="CRA:Taxes:Change my address with the Canada Revenue Agency"/>
    <n v="548"/>
    <n v="610"/>
    <n v="634"/>
    <n v="1046"/>
    <n v="6.5664130369660293E-3"/>
    <n v="7.3093283805643764E-3"/>
    <n v="7.5969085135701876E-3"/>
  </r>
  <r>
    <x v="53"/>
    <x v="5"/>
    <x v="5"/>
    <s v="CRA:Taxes:Check online mail"/>
    <n v="3146"/>
    <n v="5439"/>
    <n v="5727"/>
    <n v="14762"/>
    <n v="3.7696962434845126E-2"/>
    <n v="6.5172847642442036E-2"/>
    <n v="6.8623809238511774E-2"/>
  </r>
  <r>
    <x v="54"/>
    <x v="5"/>
    <x v="5"/>
    <s v="CRA:Taxes:Check the balance owing on a corporate income tax account"/>
    <n v="222"/>
    <n v="385"/>
    <n v="393"/>
    <n v="890"/>
    <n v="2.6601162303037567E-3"/>
    <n v="4.6132646336348934E-3"/>
    <n v="4.7091246779701638E-3"/>
  </r>
  <r>
    <x v="55"/>
    <x v="5"/>
    <x v="5"/>
    <s v="CRA:Taxes:File a GST/HST return"/>
    <n v="877"/>
    <n v="1369"/>
    <n v="1448"/>
    <n v="3589"/>
    <n v="1.0508657360254029E-2"/>
    <n v="1.6404050086873165E-2"/>
    <n v="1.7350668024683963E-2"/>
  </r>
  <r>
    <x v="56"/>
    <x v="5"/>
    <x v="5"/>
    <s v="CRA:Taxes:File an employer information return, such as a T4 Summary"/>
    <n v="522"/>
    <n v="752"/>
    <n v="744"/>
    <n v="1569"/>
    <n v="6.2548678928764003E-3"/>
    <n v="9.0108441675154274E-3"/>
    <n v="8.9149841231801561E-3"/>
  </r>
  <r>
    <x v="57"/>
    <x v="5"/>
    <x v="5"/>
    <s v="CRA:Taxes:Find a Canada Revenue Agency telephone number"/>
    <n v="300"/>
    <n v="364"/>
    <n v="355"/>
    <n v="573"/>
    <n v="3.5947516625726441E-3"/>
    <n v="4.3616320172548077E-3"/>
    <n v="4.2537894673776288E-3"/>
  </r>
  <r>
    <x v="58"/>
    <x v="5"/>
    <x v="5"/>
    <s v="CRA:Taxes:Find my Registered Retirement Savings Plan (RRSP) contribution limit"/>
    <n v="384"/>
    <n v="650"/>
    <n v="663"/>
    <n v="1754"/>
    <n v="4.6012821280929841E-3"/>
    <n v="7.7886286022407283E-3"/>
    <n v="7.9444011742855428E-3"/>
  </r>
  <r>
    <x v="59"/>
    <x v="5"/>
    <x v="5"/>
    <s v="CRA:Taxes:Find my Tax-free savings Account (TFSA) contribution limit"/>
    <n v="641"/>
    <n v="1094"/>
    <n v="1097"/>
    <n v="2756"/>
    <n v="7.6807860523635495E-3"/>
    <n v="1.3108861062848242E-2"/>
    <n v="1.3144808579473968E-2"/>
  </r>
  <r>
    <x v="60"/>
    <x v="5"/>
    <x v="5"/>
    <s v="CRA:Taxes:Find out how much my benefit payment will be"/>
    <n v="363"/>
    <n v="510"/>
    <n v="615"/>
    <n v="1606"/>
    <n v="4.3496495117128992E-3"/>
    <n v="6.1110778263734943E-3"/>
    <n v="7.3692409082739205E-3"/>
  </r>
  <r>
    <x v="61"/>
    <x v="5"/>
    <x v="5"/>
    <s v="CRA:Taxes:Find out when I can expect my tax refund"/>
    <n v="1431"/>
    <n v="1649"/>
    <n v="2100"/>
    <n v="4168"/>
    <n v="1.7146965430471513E-2"/>
    <n v="1.9759151638607631E-2"/>
    <n v="2.5163261638008506E-2"/>
  </r>
  <r>
    <x v="62"/>
    <x v="5"/>
    <x v="5"/>
    <s v="CRA:Taxes:Find out which tax deductions, credits, or expenses I can claim"/>
    <n v="590"/>
    <n v="948"/>
    <n v="930"/>
    <n v="2521"/>
    <n v="7.0696782697262E-3"/>
    <n v="1.1359415253729554E-2"/>
    <n v="1.1143730153975196E-2"/>
  </r>
  <r>
    <x v="63"/>
    <x v="5"/>
    <x v="5"/>
    <s v="CRA:Taxes:Find tax software"/>
    <n v="406"/>
    <n v="557"/>
    <n v="557"/>
    <n v="1119"/>
    <n v="4.8648972500149783E-3"/>
    <n v="6.674255586843209E-3"/>
    <n v="6.674255586843209E-3"/>
  </r>
  <r>
    <x v="64"/>
    <x v="5"/>
    <x v="5"/>
    <s v="CRA:Taxes:Find the income tax rates"/>
    <n v="171"/>
    <n v="260"/>
    <n v="288"/>
    <n v="710"/>
    <n v="2.0490084476664071E-3"/>
    <n v="3.1154514408962912E-3"/>
    <n v="3.4509615960697381E-3"/>
  </r>
  <r>
    <x v="65"/>
    <x v="5"/>
    <x v="5"/>
    <s v="CRA:Taxes:Find the next benefit payment date"/>
    <n v="134"/>
    <n v="212"/>
    <n v="240"/>
    <n v="769"/>
    <n v="1.605655742615781E-3"/>
    <n v="2.5402911748846685E-3"/>
    <n v="2.8758013300581153E-3"/>
  </r>
  <r>
    <x v="66"/>
    <x v="5"/>
    <x v="5"/>
    <s v="CRA:Taxes:Get a copy of a notice of assessment or reassessment"/>
    <n v="2032"/>
    <n v="3012"/>
    <n v="3079"/>
    <n v="7579"/>
    <n v="2.4348451261158709E-2"/>
    <n v="3.6091306692229347E-2"/>
    <n v="3.6894134563537233E-2"/>
  </r>
  <r>
    <x v="67"/>
    <x v="5"/>
    <x v="5"/>
    <s v="CRA:Taxes:Get a GST/HST access code"/>
    <n v="129"/>
    <n v="133"/>
    <n v="159"/>
    <n v="252"/>
    <n v="1.5457432149062369E-3"/>
    <n v="1.5936732370738721E-3"/>
    <n v="1.9052183811635013E-3"/>
  </r>
  <r>
    <x v="68"/>
    <x v="5"/>
    <x v="5"/>
    <s v="CRA:Taxes:Get an income tax form and guide"/>
    <n v="463"/>
    <n v="691"/>
    <n v="682"/>
    <n v="1617"/>
    <n v="5.5479000659037804E-3"/>
    <n v="8.2799113294589905E-3"/>
    <n v="8.1720687795818099E-3"/>
  </r>
  <r>
    <x v="69"/>
    <x v="5"/>
    <x v="5"/>
    <s v="CRA:Taxes:Get the TD1 Personal Tax Credits Return form"/>
    <n v="95"/>
    <n v="143"/>
    <n v="161"/>
    <n v="394"/>
    <n v="1.1383380264813373E-3"/>
    <n v="1.7134982924929603E-3"/>
    <n v="1.9291833922473189E-3"/>
  </r>
  <r>
    <x v="70"/>
    <x v="5"/>
    <x v="5"/>
    <s v="CRA:Taxes:GST/HST credit increase"/>
    <n v="9"/>
    <n v="11"/>
    <n v="14"/>
    <n v="22"/>
    <n v="1.0784254987717931E-4"/>
    <n v="1.3180756096099695E-4"/>
    <n v="1.6775507758672338E-4"/>
  </r>
  <r>
    <x v="71"/>
    <x v="5"/>
    <x v="5"/>
    <s v="CRA:Taxes:Jobs with the Canada Revenue Agency"/>
    <n v="1"/>
    <n v="4"/>
    <n v="5"/>
    <n v="10"/>
    <n v="1.1982505541908813E-5"/>
    <n v="4.7930022167635251E-5"/>
    <n v="5.9912527709544064E-5"/>
  </r>
  <r>
    <x v="72"/>
    <x v="5"/>
    <x v="5"/>
    <s v="CRA:Taxes:Look up a charitable organization"/>
    <n v="28"/>
    <n v="38"/>
    <n v="45"/>
    <n v="109"/>
    <n v="3.3551015517344676E-4"/>
    <n v="4.5533521059253491E-4"/>
    <n v="5.3921274938589661E-4"/>
  </r>
  <r>
    <x v="73"/>
    <x v="5"/>
    <x v="5"/>
    <s v="CRA:Taxes:Make a payment to the Canada Revenue Agency"/>
    <n v="916"/>
    <n v="1378"/>
    <n v="1446"/>
    <n v="3087"/>
    <n v="1.0975975076388473E-2"/>
    <n v="1.6511892636750344E-2"/>
    <n v="1.7326703013600144E-2"/>
  </r>
  <r>
    <x v="74"/>
    <x v="5"/>
    <x v="5"/>
    <s v="CRA:Taxes:Open a GST/HST account"/>
    <n v="133"/>
    <n v="167"/>
    <n v="171"/>
    <n v="280"/>
    <n v="1.5936732370738721E-3"/>
    <n v="2.001078425498772E-3"/>
    <n v="2.0490084476664071E-3"/>
  </r>
  <r>
    <x v="75"/>
    <x v="5"/>
    <x v="5"/>
    <s v="CRA:Taxes:Open a My Account"/>
    <n v="1674"/>
    <n v="1952"/>
    <n v="1912"/>
    <n v="2967"/>
    <n v="2.0058714277155353E-2"/>
    <n v="2.3389850817806004E-2"/>
    <n v="2.2910550596129651E-2"/>
  </r>
  <r>
    <x v="76"/>
    <x v="5"/>
    <x v="5"/>
    <s v="CRA:Taxes:Open a My Business Account"/>
    <n v="74"/>
    <n v="82"/>
    <n v="82"/>
    <n v="127"/>
    <n v="8.8670541010125222E-4"/>
    <n v="9.8256545443652261E-4"/>
    <n v="9.8256545443652261E-4"/>
  </r>
  <r>
    <x v="1"/>
    <x v="5"/>
    <x v="5"/>
    <s v="CRA:Taxes:Other - Reason for my visit is not in this list"/>
    <n v="936"/>
    <n v="1154"/>
    <n v="1201"/>
    <n v="2133"/>
    <n v="1.1215625187226649E-2"/>
    <n v="1.3827811395362771E-2"/>
    <n v="1.4390989155832484E-2"/>
  </r>
  <r>
    <x v="77"/>
    <x v="5"/>
    <x v="5"/>
    <s v="CRA:Taxes:Report suspected fraud"/>
    <n v="24"/>
    <n v="31"/>
    <n v="33"/>
    <n v="49"/>
    <n v="2.875801330058115E-4"/>
    <n v="3.7145767179917321E-4"/>
    <n v="3.9542268288299086E-4"/>
  </r>
  <r>
    <x v="78"/>
    <x v="5"/>
    <x v="5"/>
    <s v="CRA:Taxes:See my T4 information"/>
    <n v="2965"/>
    <n v="4072"/>
    <n v="4216"/>
    <n v="9053"/>
    <n v="3.5528128931759634E-2"/>
    <n v="4.8792762566652687E-2"/>
    <n v="5.0518243364687555E-2"/>
  </r>
  <r>
    <x v="79"/>
    <x v="5"/>
    <x v="5"/>
    <s v="CRA:Taxes:Sign up for direct deposit or update your banking information"/>
    <n v="291"/>
    <n v="378"/>
    <n v="380"/>
    <n v="701"/>
    <n v="3.4869091126954648E-3"/>
    <n v="4.5293870948415315E-3"/>
    <n v="4.5533521059253493E-3"/>
  </r>
  <r>
    <x v="80"/>
    <x v="0"/>
    <x v="0"/>
    <s v="CRTC:Business:Find a decision, notice, order, policy on radio, television or telecommunications"/>
    <n v="6"/>
    <n v="12"/>
    <n v="11"/>
    <n v="33"/>
    <n v="2.8235294117647061E-3"/>
    <n v="5.6470588235294121E-3"/>
    <n v="5.1764705882352945E-3"/>
  </r>
  <r>
    <x v="1"/>
    <x v="0"/>
    <x v="0"/>
    <s v="CRTC:Business:Other - Reason for my visit is not in this list"/>
    <n v="1"/>
    <n v="1"/>
    <n v="0"/>
    <n v="1"/>
    <n v="4.7058823529411766E-4"/>
    <n v="4.7058823529411766E-4"/>
    <n v="0"/>
  </r>
  <r>
    <x v="81"/>
    <x v="6"/>
    <x v="6"/>
    <s v="CRTC:Culture:Find a decision, notice, order or policy about radio, television or telecommunications"/>
    <n v="13"/>
    <n v="14"/>
    <n v="15"/>
    <n v="34"/>
    <n v="8.6149768058316773E-3"/>
    <n v="9.2776673293571907E-3"/>
    <n v="9.9403578528827041E-3"/>
  </r>
  <r>
    <x v="1"/>
    <x v="6"/>
    <x v="6"/>
    <s v="CRTC:Culture:Other - Reason for my visit is not in this list"/>
    <n v="1"/>
    <n v="2"/>
    <n v="2"/>
    <n v="9"/>
    <n v="6.6269052352551359E-4"/>
    <n v="1.3253810470510272E-3"/>
    <n v="1.3253810470510272E-3"/>
  </r>
  <r>
    <x v="82"/>
    <x v="7"/>
    <x v="7"/>
    <s v="CSA:Science:Build your own projector to watch solar eclipses safely"/>
    <n v="4"/>
    <n v="4"/>
    <n v="2"/>
    <n v="11"/>
    <n v="4.8899755501222494E-3"/>
    <n v="4.8899755501222494E-3"/>
    <n v="2.4449877750611247E-3"/>
  </r>
  <r>
    <x v="83"/>
    <x v="7"/>
    <x v="7"/>
    <s v="CSA:Science:Get more information on auroras and the AuroraMAX observatory"/>
    <n v="1"/>
    <n v="7"/>
    <n v="8"/>
    <n v="19"/>
    <n v="1.2224938875305623E-3"/>
    <n v="8.557457212713936E-3"/>
    <n v="9.7799511002444987E-3"/>
  </r>
  <r>
    <x v="1"/>
    <x v="7"/>
    <x v="7"/>
    <s v="CSA:Science:Other - Reason for my visit is not in this list"/>
    <n v="6"/>
    <n v="4"/>
    <n v="8"/>
    <n v="9"/>
    <n v="7.3349633251833741E-3"/>
    <n v="4.8899755501222494E-3"/>
    <n v="9.7799511002444987E-3"/>
  </r>
  <r>
    <x v="84"/>
    <x v="7"/>
    <x v="7"/>
    <s v="CSA:Science:Read biographies of Canadian astronauts"/>
    <n v="3"/>
    <n v="10"/>
    <n v="7"/>
    <n v="18"/>
    <n v="3.667481662591687E-3"/>
    <n v="1.2224938875305624E-2"/>
    <n v="8.557457212713936E-3"/>
  </r>
  <r>
    <x v="85"/>
    <x v="7"/>
    <x v="7"/>
    <s v="CSA:Science:Solar eclipses times and appreciation guide"/>
    <n v="2"/>
    <n v="1"/>
    <n v="4"/>
    <n v="13"/>
    <n v="2.4449877750611247E-3"/>
    <n v="1.2224938875305623E-3"/>
    <n v="4.8899755501222494E-3"/>
  </r>
  <r>
    <x v="86"/>
    <x v="8"/>
    <x v="8"/>
    <s v="DFO:Environment:Find out if you need a fishing licence"/>
    <n v="10"/>
    <n v="12"/>
    <n v="12"/>
    <n v="27"/>
    <n v="2.7533039647577094E-3"/>
    <n v="3.3039647577092512E-3"/>
    <n v="3.3039647577092512E-3"/>
  </r>
  <r>
    <x v="1"/>
    <x v="8"/>
    <x v="8"/>
    <s v="DFO:Environment:Other - Reason for my visit is not in this list"/>
    <n v="0"/>
    <n v="0"/>
    <n v="0"/>
    <n v="1"/>
    <n v="0"/>
    <n v="0"/>
    <n v="0"/>
  </r>
  <r>
    <x v="87"/>
    <x v="9"/>
    <x v="9"/>
    <s v="DND:Jobs:Jobs in the military (Canadian Armed Forces)"/>
    <n v="148"/>
    <n v="276"/>
    <n v="283"/>
    <n v="791"/>
    <n v="4.4267639757126194E-3"/>
    <n v="8.2553166033559663E-3"/>
    <n v="8.4646905751802112E-3"/>
  </r>
  <r>
    <x v="1"/>
    <x v="9"/>
    <x v="9"/>
    <s v="DND:Jobs:Other - Reason for my visit is not in this list"/>
    <n v="4"/>
    <n v="5"/>
    <n v="3"/>
    <n v="7"/>
    <n v="1.1964226961385458E-4"/>
    <n v="1.4955283701731823E-4"/>
    <n v="8.9731702210390935E-5"/>
  </r>
  <r>
    <x v="88"/>
    <x v="10"/>
    <x v="10"/>
    <s v="DND:Security:Apply for a job in the military"/>
    <n v="23"/>
    <n v="35"/>
    <n v="38"/>
    <n v="94"/>
    <n v="1.464035646085296E-2"/>
    <n v="2.2278803309993635E-2"/>
    <n v="2.4188415022278802E-2"/>
  </r>
  <r>
    <x v="89"/>
    <x v="10"/>
    <x v="10"/>
    <s v="DND:Security:Cadets and Junior Canadian Rangers"/>
    <n v="7"/>
    <n v="17"/>
    <n v="19"/>
    <n v="66"/>
    <n v="4.4557606619987271E-3"/>
    <n v="1.0821133036282623E-2"/>
    <n v="1.2094207511139401E-2"/>
  </r>
  <r>
    <x v="90"/>
    <x v="10"/>
    <x v="10"/>
    <s v="DND:Security:Canada's defence policy (Strong, Secure, Engaged)"/>
    <n v="37"/>
    <n v="64"/>
    <n v="72"/>
    <n v="187"/>
    <n v="2.3551877784850413E-2"/>
    <n v="4.0738383195416929E-2"/>
    <n v="4.5830681094844047E-2"/>
  </r>
  <r>
    <x v="91"/>
    <x v="10"/>
    <x v="10"/>
    <s v="DND:Security:Civilian jobs with National Defence"/>
    <n v="35"/>
    <n v="39"/>
    <n v="48"/>
    <n v="116"/>
    <n v="2.2278803309993635E-2"/>
    <n v="2.4824952259707194E-2"/>
    <n v="3.0553787396562698E-2"/>
  </r>
  <r>
    <x v="92"/>
    <x v="10"/>
    <x v="10"/>
    <s v="DND:Security:Defence administrative orders and directives (DAOD)"/>
    <n v="12"/>
    <n v="26"/>
    <n v="23"/>
    <n v="81"/>
    <n v="7.6384468491406746E-3"/>
    <n v="1.6549968173138127E-2"/>
    <n v="1.464035646085296E-2"/>
  </r>
  <r>
    <x v="93"/>
    <x v="10"/>
    <x v="10"/>
    <s v="DND:Security:Find information on a specific unit, squadron or ship"/>
    <n v="37"/>
    <n v="52"/>
    <n v="60"/>
    <n v="201"/>
    <n v="2.3551877784850413E-2"/>
    <n v="3.3099936346276254E-2"/>
    <n v="3.8192234245703373E-2"/>
  </r>
  <r>
    <x v="87"/>
    <x v="10"/>
    <x v="10"/>
    <s v="DND:Security:Jobs in the military (Canadian Armed Forces)"/>
    <n v="14"/>
    <n v="25"/>
    <n v="26"/>
    <n v="83"/>
    <n v="8.9115213239974542E-3"/>
    <n v="1.5913430935709738E-2"/>
    <n v="1.6549968173138127E-2"/>
  </r>
  <r>
    <x v="94"/>
    <x v="10"/>
    <x v="10"/>
    <s v="DND:Security:Missions, operations, and deployments"/>
    <n v="20"/>
    <n v="37"/>
    <n v="41"/>
    <n v="120"/>
    <n v="1.2730744748567792E-2"/>
    <n v="2.3551877784850413E-2"/>
    <n v="2.6098026734563972E-2"/>
  </r>
  <r>
    <x v="1"/>
    <x v="10"/>
    <x v="10"/>
    <s v="DND:Security:Other - Reason for my visit is not in this list"/>
    <n v="14"/>
    <n v="22"/>
    <n v="19"/>
    <n v="59"/>
    <n v="8.9115213239974542E-3"/>
    <n v="1.4003819223424571E-2"/>
    <n v="1.2094207511139401E-2"/>
  </r>
  <r>
    <x v="95"/>
    <x v="10"/>
    <x v="10"/>
    <s v="DND:Security:Pay rates for military members"/>
    <n v="19"/>
    <n v="29"/>
    <n v="33"/>
    <n v="72"/>
    <n v="1.2094207511139401E-2"/>
    <n v="1.8459579885423297E-2"/>
    <n v="2.1005728835136857E-2"/>
  </r>
  <r>
    <x v="96"/>
    <x v="10"/>
    <x v="10"/>
    <s v="DND:Security:Queen's regulations and orders (QR&amp;O)"/>
    <n v="8"/>
    <n v="20"/>
    <n v="14"/>
    <n v="38"/>
    <n v="5.0922978994271161E-3"/>
    <n v="1.2730744748567792E-2"/>
    <n v="8.9115213239974542E-3"/>
  </r>
  <r>
    <x v="97"/>
    <x v="10"/>
    <x v="10"/>
    <s v="DND:Security:Ranks in the military"/>
    <n v="4"/>
    <n v="15"/>
    <n v="16"/>
    <n v="76"/>
    <n v="2.546148949713558E-3"/>
    <n v="9.5480585614258432E-3"/>
    <n v="1.0184595798854232E-2"/>
  </r>
  <r>
    <x v="98"/>
    <x v="10"/>
    <x v="10"/>
    <s v="DND:Security:Reserves (part-time army, navy, air force)"/>
    <n v="12"/>
    <n v="26"/>
    <n v="22"/>
    <n v="77"/>
    <n v="7.6384468491406746E-3"/>
    <n v="1.6549968173138127E-2"/>
    <n v="1.4003819223424571E-2"/>
  </r>
  <r>
    <x v="99"/>
    <x v="10"/>
    <x v="10"/>
    <s v="DND:Security:Search for jobs in the military"/>
    <n v="18"/>
    <n v="26"/>
    <n v="23"/>
    <n v="80"/>
    <n v="1.1457670273711012E-2"/>
    <n v="1.6549968173138127E-2"/>
    <n v="1.464035646085296E-2"/>
  </r>
  <r>
    <x v="100"/>
    <x v="8"/>
    <x v="8"/>
    <s v="ECCC:Environment:Check past weather conditions"/>
    <n v="54"/>
    <n v="90"/>
    <n v="95"/>
    <n v="265"/>
    <n v="1.4867841409691629E-2"/>
    <n v="2.4779735682819382E-2"/>
    <n v="2.6156387665198236E-2"/>
  </r>
  <r>
    <x v="101"/>
    <x v="8"/>
    <x v="8"/>
    <s v="ECCC:Environment:Consult Canada's plan to fight climate change"/>
    <n v="41"/>
    <n v="70"/>
    <n v="78"/>
    <n v="205"/>
    <n v="1.1288546255506607E-2"/>
    <n v="1.9273127753303965E-2"/>
    <n v="2.1475770925110133E-2"/>
  </r>
  <r>
    <x v="102"/>
    <x v="8"/>
    <x v="8"/>
    <s v="ECCC:Environment:Consult the reporting and inventory of greenhouse gas emissions"/>
    <n v="13"/>
    <n v="22"/>
    <n v="19"/>
    <n v="60"/>
    <n v="3.5792951541850221E-3"/>
    <n v="6.0572687224669606E-3"/>
    <n v="5.2312775330396475E-3"/>
  </r>
  <r>
    <x v="103"/>
    <x v="8"/>
    <x v="8"/>
    <s v="ECCC:Environment:Find out about the major pollutants and toxic substances affecting the environment"/>
    <n v="18"/>
    <n v="27"/>
    <n v="33"/>
    <n v="112"/>
    <n v="4.955947136563877E-3"/>
    <n v="7.4339207048458146E-3"/>
    <n v="9.08590308370044E-3"/>
  </r>
  <r>
    <x v="104"/>
    <x v="8"/>
    <x v="8"/>
    <s v="ECCC:Environment:Find out how Canada is managing pollution"/>
    <n v="20"/>
    <n v="28"/>
    <n v="33"/>
    <n v="94"/>
    <n v="5.5066079295154188E-3"/>
    <n v="7.709251101321586E-3"/>
    <n v="9.08590308370044E-3"/>
  </r>
  <r>
    <x v="105"/>
    <x v="8"/>
    <x v="8"/>
    <s v="ECCC:Environment:Find out what Canada is doing about climate change"/>
    <n v="22"/>
    <n v="31"/>
    <n v="49"/>
    <n v="130"/>
    <n v="6.0572687224669606E-3"/>
    <n v="8.5352422907488991E-3"/>
    <n v="1.3491189427312776E-2"/>
  </r>
  <r>
    <x v="106"/>
    <x v="8"/>
    <x v="8"/>
    <s v="ECCC:Environment:Get and understand Air Quality Health Index ratings for my location"/>
    <n v="15"/>
    <n v="19"/>
    <n v="19"/>
    <n v="52"/>
    <n v="4.1299559471365639E-3"/>
    <n v="5.2312775330396475E-3"/>
    <n v="5.2312775330396475E-3"/>
  </r>
  <r>
    <x v="107"/>
    <x v="8"/>
    <x v="8"/>
    <s v="ECCC:Environment:Get current and forecasted ice conditions"/>
    <n v="9"/>
    <n v="14"/>
    <n v="23"/>
    <n v="88"/>
    <n v="2.4779735682819385E-3"/>
    <n v="3.854625550660793E-3"/>
    <n v="6.3325991189427311E-3"/>
  </r>
  <r>
    <x v="108"/>
    <x v="8"/>
    <x v="8"/>
    <s v="ECCC:Environment:Get current and forecasted weather for your location"/>
    <n v="176"/>
    <n v="355"/>
    <n v="408"/>
    <n v="1591"/>
    <n v="4.8458149779735685E-2"/>
    <n v="9.7742290748898675E-2"/>
    <n v="0.11233480176211454"/>
  </r>
  <r>
    <x v="109"/>
    <x v="8"/>
    <x v="8"/>
    <s v="ECCC:Environment:Get marine conditions (tides and ocean water levels)"/>
    <n v="10"/>
    <n v="22"/>
    <n v="18"/>
    <n v="62"/>
    <n v="2.7533039647577094E-3"/>
    <n v="6.0572687224669606E-3"/>
    <n v="4.955947136563877E-3"/>
  </r>
  <r>
    <x v="110"/>
    <x v="8"/>
    <x v="8"/>
    <s v="ECCC:Environment:How to prepare for seasonal severe weather conditions"/>
    <n v="5"/>
    <n v="15"/>
    <n v="10"/>
    <n v="58"/>
    <n v="1.3766519823788547E-3"/>
    <n v="4.1299559471365639E-3"/>
    <n v="2.7533039647577094E-3"/>
  </r>
  <r>
    <x v="111"/>
    <x v="8"/>
    <x v="8"/>
    <s v="ECCC:Environment:Learn about climate change"/>
    <n v="13"/>
    <n v="20"/>
    <n v="23"/>
    <n v="86"/>
    <n v="3.5792951541850221E-3"/>
    <n v="5.5066079295154188E-3"/>
    <n v="6.3325991189427311E-3"/>
  </r>
  <r>
    <x v="112"/>
    <x v="8"/>
    <x v="8"/>
    <s v="ECCC:Environment:Learn about managing and reducing waste"/>
    <n v="16"/>
    <n v="16"/>
    <n v="23"/>
    <n v="55"/>
    <n v="4.4052863436123352E-3"/>
    <n v="4.4052863436123352E-3"/>
    <n v="6.3325991189427311E-3"/>
  </r>
  <r>
    <x v="113"/>
    <x v="8"/>
    <x v="8"/>
    <s v="ECCC:Environment:Look up a species at risk in Canada"/>
    <n v="25"/>
    <n v="36"/>
    <n v="36"/>
    <n v="131"/>
    <n v="6.8832599118942728E-3"/>
    <n v="9.911894273127754E-3"/>
    <n v="9.911894273127754E-3"/>
  </r>
  <r>
    <x v="1"/>
    <x v="8"/>
    <x v="8"/>
    <s v="ECCC:Environment:Other - Reason for my visit is not in this list"/>
    <n v="33"/>
    <n v="35"/>
    <n v="41"/>
    <n v="113"/>
    <n v="9.08590308370044E-3"/>
    <n v="9.6365638766519827E-3"/>
    <n v="1.1288546255506607E-2"/>
  </r>
  <r>
    <x v="114"/>
    <x v="8"/>
    <x v="8"/>
    <s v="ECCC:Environment:Understand how pricing pollution works in Canada"/>
    <n v="8"/>
    <n v="13"/>
    <n v="14"/>
    <n v="30"/>
    <n v="2.2026431718061676E-3"/>
    <n v="3.5792951541850221E-3"/>
    <n v="3.854625550660793E-3"/>
  </r>
  <r>
    <x v="115"/>
    <x v="8"/>
    <x v="8"/>
    <s v="ECCC:Environment:Water level and flood monitoring in Canada (inland)"/>
    <n v="16"/>
    <n v="24"/>
    <n v="24"/>
    <n v="57"/>
    <n v="4.4052863436123352E-3"/>
    <n v="6.6079295154185024E-3"/>
    <n v="6.6079295154185024E-3"/>
  </r>
  <r>
    <x v="116"/>
    <x v="3"/>
    <x v="3"/>
    <s v="ESDC:Benefits:Apply for a student grant or loan"/>
    <n v="240"/>
    <n v="279"/>
    <n v="316"/>
    <n v="603"/>
    <n v="5.6040722925325736E-3"/>
    <n v="6.5147340400691168E-3"/>
    <n v="7.3786951851678891E-3"/>
  </r>
  <r>
    <x v="117"/>
    <x v="3"/>
    <x v="3"/>
    <s v="ESDC:Benefits:Apply for Guaranteed Income Supplement (GIS)"/>
    <n v="296"/>
    <n v="292"/>
    <n v="322"/>
    <n v="574"/>
    <n v="6.9116891607901741E-3"/>
    <n v="6.8182879559146314E-3"/>
    <n v="7.5187969924812026E-3"/>
  </r>
  <r>
    <x v="49"/>
    <x v="3"/>
    <x v="3"/>
    <s v="ESDC:Benefits:Apply for the Canada Child Benefit (CCB)"/>
    <n v="353"/>
    <n v="408"/>
    <n v="453"/>
    <n v="823"/>
    <n v="8.2426563302666605E-3"/>
    <n v="9.526922897305376E-3"/>
    <n v="1.0577686452155233E-2"/>
  </r>
  <r>
    <x v="118"/>
    <x v="3"/>
    <x v="3"/>
    <s v="ESDC:Benefits:Calculate your Retirement Payments"/>
    <n v="5"/>
    <n v="17"/>
    <n v="18"/>
    <n v="24"/>
    <n v="1.1675150609442862E-4"/>
    <n v="3.9695512072105728E-4"/>
    <n v="4.2030542193994305E-4"/>
  </r>
  <r>
    <x v="119"/>
    <x v="3"/>
    <x v="3"/>
    <s v="ESDC:Benefits:Canada Pension Plan (CPP) - Apply for a Survivors Pension"/>
    <n v="77"/>
    <n v="82"/>
    <n v="81"/>
    <n v="153"/>
    <n v="1.7979731938542007E-3"/>
    <n v="1.9147246999486292E-3"/>
    <n v="1.8913743987297436E-3"/>
  </r>
  <r>
    <x v="120"/>
    <x v="3"/>
    <x v="3"/>
    <s v="ESDC:Benefits:Canada Pension Plan (CPP) - Apply for Canada Pension Plan"/>
    <n v="784"/>
    <n v="869"/>
    <n v="887"/>
    <n v="1343"/>
    <n v="1.8306636155606407E-2"/>
    <n v="2.0291411759211692E-2"/>
    <n v="2.0711717181151636E-2"/>
  </r>
  <r>
    <x v="121"/>
    <x v="3"/>
    <x v="3"/>
    <s v="ESDC:Benefits:Canada Pension Plan (CPP) - Check payment information"/>
    <n v="237"/>
    <n v="308"/>
    <n v="400"/>
    <n v="1109"/>
    <n v="5.5340213888759168E-3"/>
    <n v="7.1918927754168029E-3"/>
    <n v="9.340120487554289E-3"/>
  </r>
  <r>
    <x v="122"/>
    <x v="3"/>
    <x v="3"/>
    <s v="ESDC:Benefits:Canada Pension Plan (CPP) - Check status of application"/>
    <n v="180"/>
    <n v="213"/>
    <n v="232"/>
    <n v="356"/>
    <n v="4.2030542193994304E-3"/>
    <n v="4.9736141596226592E-3"/>
    <n v="5.4172698827814883E-3"/>
  </r>
  <r>
    <x v="123"/>
    <x v="3"/>
    <x v="3"/>
    <s v="ESDC:Benefits:Canada Pension Plan (CPP) - Estimate monthly benefits"/>
    <n v="331"/>
    <n v="412"/>
    <n v="411"/>
    <n v="882"/>
    <n v="7.7289497034511746E-3"/>
    <n v="9.6203241021809178E-3"/>
    <n v="9.5969738009620328E-3"/>
  </r>
  <r>
    <x v="124"/>
    <x v="3"/>
    <x v="3"/>
    <s v="ESDC:Benefits:Canada Pension Plan (CPP) - Get statement of benefits"/>
    <n v="116"/>
    <n v="130"/>
    <n v="136"/>
    <n v="244"/>
    <n v="2.7086349413907441E-3"/>
    <n v="3.0355391584551443E-3"/>
    <n v="3.1756409657684582E-3"/>
  </r>
  <r>
    <x v="125"/>
    <x v="3"/>
    <x v="3"/>
    <s v="ESDC:Benefits:Canada Pension Plan Disability (CPPD) - Apply for Canada Pension Plan Disability benefits"/>
    <n v="295"/>
    <n v="300"/>
    <n v="324"/>
    <n v="544"/>
    <n v="6.8883388595712882E-3"/>
    <n v="7.0050903656657167E-3"/>
    <n v="7.5654975949189743E-3"/>
  </r>
  <r>
    <x v="126"/>
    <x v="3"/>
    <x v="3"/>
    <s v="ESDC:Benefits:Delay repayment of a student loan (still studying)"/>
    <n v="25"/>
    <n v="27"/>
    <n v="28"/>
    <n v="43"/>
    <n v="5.8375753047214306E-4"/>
    <n v="6.3045813290991449E-4"/>
    <n v="6.5380843412880026E-4"/>
  </r>
  <r>
    <x v="127"/>
    <x v="3"/>
    <x v="3"/>
    <s v="ESDC:Benefits:Employment Insurance (EI) - Apply for Employment Insurance"/>
    <n v="1494"/>
    <n v="2528"/>
    <n v="2521"/>
    <n v="5571"/>
    <n v="3.4885350021015268E-2"/>
    <n v="5.9029561481343112E-2"/>
    <n v="5.8866109372810907E-2"/>
  </r>
  <r>
    <x v="128"/>
    <x v="3"/>
    <x v="3"/>
    <s v="ESDC:Benefits:Employment Insurance (EI) - Check eligibility"/>
    <n v="636"/>
    <n v="769"/>
    <n v="872"/>
    <n v="1673"/>
    <n v="1.485079157521132E-2"/>
    <n v="1.7956381637323122E-2"/>
    <n v="2.0361462662868351E-2"/>
  </r>
  <r>
    <x v="129"/>
    <x v="3"/>
    <x v="3"/>
    <s v="ESDC:Benefits:Employment Insurance (EI) - Submit an Employment Insurance Report"/>
    <n v="903"/>
    <n v="1878"/>
    <n v="2325"/>
    <n v="7114"/>
    <n v="2.1085322000653807E-2"/>
    <n v="4.385186568906739E-2"/>
    <n v="5.4289450333909306E-2"/>
  </r>
  <r>
    <x v="130"/>
    <x v="3"/>
    <x v="3"/>
    <s v="ESDC:Benefits:Find a pension payment date"/>
    <n v="74"/>
    <n v="174"/>
    <n v="256"/>
    <n v="875"/>
    <n v="1.7279222901975435E-3"/>
    <n v="4.062952412086116E-3"/>
    <n v="5.977677112034745E-3"/>
  </r>
  <r>
    <x v="131"/>
    <x v="3"/>
    <x v="3"/>
    <s v="ESDC:Benefits:Get student loan repayment assistance"/>
    <n v="120"/>
    <n v="142"/>
    <n v="160"/>
    <n v="250"/>
    <n v="2.8020361462662868E-3"/>
    <n v="3.3157427730817726E-3"/>
    <n v="3.7360481950217159E-3"/>
  </r>
  <r>
    <x v="132"/>
    <x v="3"/>
    <x v="3"/>
    <s v="ESDC:Benefits:Learn about benefits for people with disabilities"/>
    <n v="517"/>
    <n v="562"/>
    <n v="610"/>
    <n v="1163"/>
    <n v="1.2072105730163919E-2"/>
    <n v="1.3122869285013777E-2"/>
    <n v="1.4243683743520292E-2"/>
  </r>
  <r>
    <x v="133"/>
    <x v="3"/>
    <x v="3"/>
    <s v="ESDC:Benefits:My Service Canada Account (MSCA) - Check your CPP/OAS application status"/>
    <n v="641"/>
    <n v="640"/>
    <n v="762"/>
    <n v="1174"/>
    <n v="1.4967543081305748E-2"/>
    <n v="1.4944192780086863E-2"/>
    <n v="1.779292952879092E-2"/>
  </r>
  <r>
    <x v="134"/>
    <x v="3"/>
    <x v="3"/>
    <s v="ESDC:Benefits:My Service Canada Account (MSCA) - Check your Employment Insurance (EI) claim status and correspondence"/>
    <n v="2046"/>
    <n v="2614"/>
    <n v="3356"/>
    <n v="6165"/>
    <n v="4.777471629384019E-2"/>
    <n v="6.1037687386167279E-2"/>
    <n v="7.8363610890580485E-2"/>
  </r>
  <r>
    <x v="135"/>
    <x v="3"/>
    <x v="3"/>
    <s v="ESDC:Benefits:My Service Canada Account (MSCA) - Check your estimated monthly Canada Pension Plan (CPP) benefits"/>
    <n v="418"/>
    <n v="496"/>
    <n v="492"/>
    <n v="1043"/>
    <n v="9.7604259094942331E-3"/>
    <n v="1.1581749404567319E-2"/>
    <n v="1.1488348199691776E-2"/>
  </r>
  <r>
    <x v="136"/>
    <x v="3"/>
    <x v="3"/>
    <s v="ESDC:Benefits:My Service Canada Account (MSCA) - Get your T4E, T4A or NR4 tax slips"/>
    <n v="144"/>
    <n v="189"/>
    <n v="197"/>
    <n v="359"/>
    <n v="3.3624433755195444E-3"/>
    <n v="4.4132069303694016E-3"/>
    <n v="4.6000093401204877E-3"/>
  </r>
  <r>
    <x v="137"/>
    <x v="3"/>
    <x v="3"/>
    <s v="ESDC:Benefits:My Service Canada Account (MSCA) - Register for an account"/>
    <n v="959"/>
    <n v="1128"/>
    <n v="1092"/>
    <n v="1712"/>
    <n v="2.2392938868911409E-2"/>
    <n v="2.6339139774903098E-2"/>
    <n v="2.5498528931023209E-2"/>
  </r>
  <r>
    <x v="138"/>
    <x v="3"/>
    <x v="3"/>
    <s v="ESDC:Benefits:My Service Canada Account (MSCA) - Sign in"/>
    <n v="73"/>
    <n v="126"/>
    <n v="121"/>
    <n v="250"/>
    <n v="1.7045719889786579E-3"/>
    <n v="2.9421379535796012E-3"/>
    <n v="2.8253864474851727E-3"/>
  </r>
  <r>
    <x v="139"/>
    <x v="3"/>
    <x v="3"/>
    <s v="ESDC:Benefits:My Service Canada Account (MSCA) - View payment information"/>
    <n v="568"/>
    <n v="853"/>
    <n v="1008"/>
    <n v="2559"/>
    <n v="1.3262971092327091E-2"/>
    <n v="1.9917806939709522E-2"/>
    <n v="2.3537103628636809E-2"/>
  </r>
  <r>
    <x v="140"/>
    <x v="3"/>
    <x v="3"/>
    <s v="ESDC:Benefits:My Service Canada Account (MSCA) - View Records of Employment (ROE)"/>
    <n v="316"/>
    <n v="477"/>
    <n v="467"/>
    <n v="969"/>
    <n v="7.3786951851678891E-3"/>
    <n v="1.113809368140849E-2"/>
    <n v="1.0904590669219633E-2"/>
  </r>
  <r>
    <x v="141"/>
    <x v="3"/>
    <x v="3"/>
    <s v="ESDC:Benefits:My Service Canada Account (MSCA) - View/Change your personal information"/>
    <n v="347"/>
    <n v="314"/>
    <n v="391"/>
    <n v="562"/>
    <n v="8.102554522953347E-3"/>
    <n v="7.3319945827301173E-3"/>
    <n v="9.1299677765843187E-3"/>
  </r>
  <r>
    <x v="142"/>
    <x v="3"/>
    <x v="3"/>
    <s v="ESDC:Benefits:Old Age Security (OAS) - Apply for Old Age Security"/>
    <n v="353"/>
    <n v="413"/>
    <n v="420"/>
    <n v="703"/>
    <n v="8.2426563302666605E-3"/>
    <n v="9.6436744033998045E-3"/>
    <n v="9.8071265119320031E-3"/>
  </r>
  <r>
    <x v="143"/>
    <x v="3"/>
    <x v="3"/>
    <s v="ESDC:Benefits:Old Age Security (OAS) - View payment amounts"/>
    <n v="463"/>
    <n v="570"/>
    <n v="665"/>
    <n v="1520"/>
    <n v="1.081118946434409E-2"/>
    <n v="1.3309671694764862E-2"/>
    <n v="1.5527950310559006E-2"/>
  </r>
  <r>
    <x v="1"/>
    <x v="3"/>
    <x v="3"/>
    <s v="ESDC:Benefits:Other - Reason for my visit is not in this list"/>
    <n v="423"/>
    <n v="462"/>
    <n v="538"/>
    <n v="864"/>
    <n v="9.8771774155886616E-3"/>
    <n v="1.0787839163125205E-2"/>
    <n v="1.2562462055760519E-2"/>
  </r>
  <r>
    <x v="144"/>
    <x v="9"/>
    <x v="9"/>
    <s v="ESDC:Jobs:Apply for a Social Insurance Number (SIN)"/>
    <n v="210"/>
    <n v="309"/>
    <n v="332"/>
    <n v="870"/>
    <n v="6.2812191547273648E-3"/>
    <n v="9.2423653276702666E-3"/>
    <n v="9.9303083779499306E-3"/>
  </r>
  <r>
    <x v="145"/>
    <x v="9"/>
    <x v="9"/>
    <s v="ESDC:Jobs:Apply for an apprenticeship grant or loan"/>
    <n v="41"/>
    <n v="47"/>
    <n v="53"/>
    <n v="107"/>
    <n v="1.2263332635420094E-3"/>
    <n v="1.4057966679627912E-3"/>
    <n v="1.5852600723835731E-3"/>
  </r>
  <r>
    <x v="146"/>
    <x v="9"/>
    <x v="9"/>
    <s v="ESDC:Jobs:Apply for funding for Canada summer jobs"/>
    <n v="73"/>
    <n v="137"/>
    <n v="148"/>
    <n v="355"/>
    <n v="2.1834714204528459E-3"/>
    <n v="4.0977477342745193E-3"/>
    <n v="4.4267639757126194E-3"/>
  </r>
  <r>
    <x v="147"/>
    <x v="9"/>
    <x v="9"/>
    <s v="ESDC:Jobs:Apply for wage subsidies or a hiring assistance program"/>
    <n v="13"/>
    <n v="28"/>
    <n v="30"/>
    <n v="57"/>
    <n v="3.8883737624502738E-4"/>
    <n v="8.3749588729698204E-4"/>
    <n v="8.9731702210390932E-4"/>
  </r>
  <r>
    <x v="148"/>
    <x v="9"/>
    <x v="9"/>
    <s v="ESDC:Jobs:Find an apprenticeship"/>
    <n v="175"/>
    <n v="283"/>
    <n v="248"/>
    <n v="702"/>
    <n v="5.2343492956061378E-3"/>
    <n v="8.4646905751802112E-3"/>
    <n v="7.4178207160589833E-3"/>
  </r>
  <r>
    <x v="149"/>
    <x v="9"/>
    <x v="9"/>
    <s v="ESDC:Jobs:Get job training"/>
    <n v="265"/>
    <n v="429"/>
    <n v="431"/>
    <n v="1144"/>
    <n v="7.9263003619178662E-3"/>
    <n v="1.2831633416085904E-2"/>
    <n v="1.289145455089283E-2"/>
  </r>
  <r>
    <x v="150"/>
    <x v="9"/>
    <x v="9"/>
    <s v="ESDC:Jobs:Jobs in the private sector"/>
    <n v="2540"/>
    <n v="3832"/>
    <n v="4339"/>
    <n v="11186"/>
    <n v="7.597284120479765E-2"/>
    <n v="0.11461729429007268"/>
    <n v="0.12978195196362874"/>
  </r>
  <r>
    <x v="138"/>
    <x v="9"/>
    <x v="9"/>
    <s v="ESDC:Jobs:My Service Canada Account (MSCA) - Sign in"/>
    <n v="2308"/>
    <n v="2971"/>
    <n v="3143"/>
    <n v="6141"/>
    <n v="6.903358956719409E-2"/>
    <n v="8.8864295755690492E-2"/>
    <n v="9.4008913349086232E-2"/>
  </r>
  <r>
    <x v="1"/>
    <x v="9"/>
    <x v="9"/>
    <s v="ESDC:Jobs:Other - Reason for my visit is not in this list"/>
    <n v="73"/>
    <n v="82"/>
    <n v="96"/>
    <n v="192"/>
    <n v="2.1834714204528459E-3"/>
    <n v="2.4526665270840188E-3"/>
    <n v="2.8714144707325099E-3"/>
  </r>
  <r>
    <x v="151"/>
    <x v="9"/>
    <x v="9"/>
    <s v="ESDC:Jobs:Post a job in the Job Bank"/>
    <n v="48"/>
    <n v="95"/>
    <n v="109"/>
    <n v="275"/>
    <n v="1.435707235366255E-3"/>
    <n v="2.8415039033290461E-3"/>
    <n v="3.2602518469775372E-3"/>
  </r>
  <r>
    <x v="152"/>
    <x v="9"/>
    <x v="9"/>
    <s v="ESDC:Jobs:Support for Temporary Foreign Workers"/>
    <n v="202"/>
    <n v="280"/>
    <n v="293"/>
    <n v="731"/>
    <n v="6.0419346154996561E-3"/>
    <n v="8.3749588729698198E-3"/>
    <n v="8.7637962492148475E-3"/>
  </r>
  <r>
    <x v="1"/>
    <x v="4"/>
    <x v="4"/>
    <s v="ESDC:Money:Other - Reason for my visit is not in this list"/>
    <n v="11"/>
    <n v="10"/>
    <n v="14"/>
    <n v="24"/>
    <n v="4.3616177636796195E-3"/>
    <n v="3.9651070578905628E-3"/>
    <n v="5.5511498810467885E-3"/>
  </r>
  <r>
    <x v="153"/>
    <x v="4"/>
    <x v="4"/>
    <s v="FCAC:Money:Buying a home"/>
    <n v="30"/>
    <n v="48"/>
    <n v="58"/>
    <n v="123"/>
    <n v="1.1895321173671689E-2"/>
    <n v="1.9032513877874701E-2"/>
    <n v="2.2997620935765267E-2"/>
  </r>
  <r>
    <x v="154"/>
    <x v="4"/>
    <x v="4"/>
    <s v="FCAC:Money:Calculate if you qualify for a mortgage"/>
    <n v="16"/>
    <n v="31"/>
    <n v="23"/>
    <n v="58"/>
    <n v="6.3441712926249009E-3"/>
    <n v="1.2291831879460745E-2"/>
    <n v="9.1197462331482956E-3"/>
  </r>
  <r>
    <x v="155"/>
    <x v="4"/>
    <x v="4"/>
    <s v="FCAC:Money:Calculate your credit card payments"/>
    <n v="14"/>
    <n v="31"/>
    <n v="36"/>
    <n v="53"/>
    <n v="5.5511498810467885E-3"/>
    <n v="1.2291831879460745E-2"/>
    <n v="1.4274385408406027E-2"/>
  </r>
  <r>
    <x v="156"/>
    <x v="4"/>
    <x v="4"/>
    <s v="FCAC:Money:Calculate your mortgage payments and/or prepayments"/>
    <n v="11"/>
    <n v="22"/>
    <n v="25"/>
    <n v="65"/>
    <n v="4.3616177636796195E-3"/>
    <n v="8.7232355273592389E-3"/>
    <n v="9.9127676447264071E-3"/>
  </r>
  <r>
    <x v="157"/>
    <x v="4"/>
    <x v="4"/>
    <s v="FCAC:Money:Cashing a Government of Canada cheque"/>
    <n v="35"/>
    <n v="40"/>
    <n v="53"/>
    <n v="87"/>
    <n v="1.387787470261697E-2"/>
    <n v="1.5860428231562251E-2"/>
    <n v="2.1015067406819986E-2"/>
  </r>
  <r>
    <x v="158"/>
    <x v="4"/>
    <x v="4"/>
    <s v="FCAC:Money:Compare Canadian bank accounts"/>
    <n v="15"/>
    <n v="14"/>
    <n v="20"/>
    <n v="40"/>
    <n v="5.9476605868358443E-3"/>
    <n v="5.5511498810467885E-3"/>
    <n v="7.9302141157811257E-3"/>
  </r>
  <r>
    <x v="159"/>
    <x v="4"/>
    <x v="4"/>
    <s v="FCAC:Money:Create a plan to get out of debt and/or savings goals"/>
    <n v="36"/>
    <n v="72"/>
    <n v="70"/>
    <n v="174"/>
    <n v="1.4274385408406027E-2"/>
    <n v="2.8548770816812053E-2"/>
    <n v="2.775574940523394E-2"/>
  </r>
  <r>
    <x v="160"/>
    <x v="4"/>
    <x v="4"/>
    <s v="FCAC:Money:Find available disability benefits"/>
    <n v="50"/>
    <n v="61"/>
    <n v="73"/>
    <n v="122"/>
    <n v="1.9825535289452814E-2"/>
    <n v="2.4187153053132435E-2"/>
    <n v="2.8945281522601111E-2"/>
  </r>
  <r>
    <x v="161"/>
    <x v="4"/>
    <x v="4"/>
    <s v="FCAC:Money:Find information on loans and lines of credit"/>
    <n v="40"/>
    <n v="46"/>
    <n v="53"/>
    <n v="124"/>
    <n v="1.5860428231562251E-2"/>
    <n v="1.8239492466296591E-2"/>
    <n v="2.1015067406819986E-2"/>
  </r>
  <r>
    <x v="162"/>
    <x v="4"/>
    <x v="4"/>
    <s v="FCAC:Money:Find out about student lines of credit"/>
    <n v="5"/>
    <n v="13"/>
    <n v="17"/>
    <n v="30"/>
    <n v="1.9825535289452814E-3"/>
    <n v="5.1546391752577319E-3"/>
    <n v="6.7406819984139575E-3"/>
  </r>
  <r>
    <x v="163"/>
    <x v="4"/>
    <x v="4"/>
    <s v="FCAC:Money:Getting a home equity line of credit"/>
    <n v="5"/>
    <n v="7"/>
    <n v="12"/>
    <n v="29"/>
    <n v="1.9825535289452814E-3"/>
    <n v="2.7755749405233942E-3"/>
    <n v="4.7581284694686752E-3"/>
  </r>
  <r>
    <x v="164"/>
    <x v="4"/>
    <x v="4"/>
    <s v="FCAC:Money:How much you need for a down payment"/>
    <n v="5"/>
    <n v="8"/>
    <n v="5"/>
    <n v="18"/>
    <n v="1.9825535289452814E-3"/>
    <n v="3.1720856463124504E-3"/>
    <n v="1.9825535289452814E-3"/>
  </r>
  <r>
    <x v="165"/>
    <x v="4"/>
    <x v="4"/>
    <s v="FCAC:Money:Improving your credit score"/>
    <n v="36"/>
    <n v="45"/>
    <n v="51"/>
    <n v="111"/>
    <n v="1.4274385408406027E-2"/>
    <n v="1.7842981760507533E-2"/>
    <n v="2.0222045995241873E-2"/>
  </r>
  <r>
    <x v="166"/>
    <x v="4"/>
    <x v="4"/>
    <s v="FCAC:Money:Make a budget"/>
    <n v="30"/>
    <n v="66"/>
    <n v="81"/>
    <n v="229"/>
    <n v="1.1895321173671689E-2"/>
    <n v="2.6169706582077717E-2"/>
    <n v="3.2117367168913558E-2"/>
  </r>
  <r>
    <x v="167"/>
    <x v="4"/>
    <x v="4"/>
    <s v="FCAC:Money:Make a will and plan your estate"/>
    <n v="14"/>
    <n v="22"/>
    <n v="24"/>
    <n v="61"/>
    <n v="5.5511498810467885E-3"/>
    <n v="8.7232355273592389E-3"/>
    <n v="9.5162569389373505E-3"/>
  </r>
  <r>
    <x v="168"/>
    <x v="4"/>
    <x v="4"/>
    <s v="FCAC:Money:Making a complaint to your financial institution"/>
    <n v="15"/>
    <n v="19"/>
    <n v="20"/>
    <n v="39"/>
    <n v="5.9476605868358443E-3"/>
    <n v="7.5337034099920699E-3"/>
    <n v="7.9302141157811257E-3"/>
  </r>
  <r>
    <x v="169"/>
    <x v="4"/>
    <x v="4"/>
    <s v="FCAC:Money:Opening a bank account"/>
    <n v="18"/>
    <n v="20"/>
    <n v="30"/>
    <n v="63"/>
    <n v="7.1371927042030133E-3"/>
    <n v="7.9302141157811257E-3"/>
    <n v="1.1895321173671689E-2"/>
  </r>
  <r>
    <x v="170"/>
    <x v="4"/>
    <x v="4"/>
    <s v="FCAC:Money:Ordering your credit report and score"/>
    <n v="35"/>
    <n v="37"/>
    <n v="52"/>
    <n v="114"/>
    <n v="1.387787470261697E-2"/>
    <n v="1.4670896114195083E-2"/>
    <n v="2.0618556701030927E-2"/>
  </r>
  <r>
    <x v="1"/>
    <x v="4"/>
    <x v="4"/>
    <s v="FCAC:Money:Other - Reason for my visit is not in this list"/>
    <n v="34"/>
    <n v="38"/>
    <n v="42"/>
    <n v="83"/>
    <n v="1.3481363996827915E-2"/>
    <n v="1.506740681998414E-2"/>
    <n v="1.6653449643140365E-2"/>
  </r>
  <r>
    <x v="171"/>
    <x v="4"/>
    <x v="4"/>
    <s v="FCAC:Money:Understand severance pay"/>
    <n v="9"/>
    <n v="14"/>
    <n v="19"/>
    <n v="27"/>
    <n v="3.5685963521015066E-3"/>
    <n v="5.5511498810467885E-3"/>
    <n v="7.5337034099920699E-3"/>
  </r>
  <r>
    <x v="172"/>
    <x v="11"/>
    <x v="11"/>
    <s v="FIN:AboutGov:Consult the Federal Budget"/>
    <n v="12"/>
    <n v="19"/>
    <n v="24"/>
    <n v="53"/>
    <n v="8.1135902636916835E-3"/>
    <n v="1.2846517917511832E-2"/>
    <n v="1.6227180527383367E-2"/>
  </r>
  <r>
    <x v="173"/>
    <x v="11"/>
    <x v="11"/>
    <s v="FIN:AboutGov:Learn how the government provides financial support to provinces and territories"/>
    <n v="7"/>
    <n v="18"/>
    <n v="13"/>
    <n v="41"/>
    <n v="4.7329276538201487E-3"/>
    <n v="1.2170385395537525E-2"/>
    <n v="8.7897227856659904E-3"/>
  </r>
  <r>
    <x v="1"/>
    <x v="11"/>
    <x v="11"/>
    <s v="FIN:AboutGov:Other - Reason for my visit is not in this list"/>
    <n v="0"/>
    <n v="0"/>
    <n v="0"/>
    <n v="1"/>
    <n v="0"/>
    <n v="0"/>
    <n v="0"/>
  </r>
  <r>
    <x v="174"/>
    <x v="4"/>
    <x v="4"/>
    <s v="FIN:Money:Check Canada's tax treaties"/>
    <n v="22"/>
    <n v="39"/>
    <n v="43"/>
    <n v="84"/>
    <n v="8.7232355273592389E-3"/>
    <n v="1.5463917525773196E-2"/>
    <n v="1.704996034892942E-2"/>
  </r>
  <r>
    <x v="172"/>
    <x v="4"/>
    <x v="4"/>
    <s v="FIN:Money:Consult the Federal Budget"/>
    <n v="8"/>
    <n v="9"/>
    <n v="16"/>
    <n v="29"/>
    <n v="3.1720856463124504E-3"/>
    <n v="3.5685963521015066E-3"/>
    <n v="6.3441712926249009E-3"/>
  </r>
  <r>
    <x v="1"/>
    <x v="4"/>
    <x v="4"/>
    <s v="FIN:Money:Other - Reason for my visit is not in this list"/>
    <n v="1"/>
    <n v="5"/>
    <n v="4"/>
    <n v="8"/>
    <n v="3.9651070578905631E-4"/>
    <n v="1.9825535289452814E-3"/>
    <n v="1.5860428231562252E-3"/>
  </r>
  <r>
    <x v="175"/>
    <x v="0"/>
    <x v="0"/>
    <s v="GAC:Business:Consult a trade commissioner to receive international business information"/>
    <n v="13"/>
    <n v="24"/>
    <n v="25"/>
    <n v="52"/>
    <n v="6.1176470588235297E-3"/>
    <n v="1.1294117647058824E-2"/>
    <n v="1.1764705882352941E-2"/>
  </r>
  <r>
    <x v="176"/>
    <x v="0"/>
    <x v="0"/>
    <s v="GAC:Business:Establish or expand your business in Canada as a foreign investor"/>
    <n v="95"/>
    <n v="99"/>
    <n v="101"/>
    <n v="276"/>
    <n v="4.4705882352941179E-2"/>
    <n v="4.6588235294117646E-2"/>
    <n v="4.7529411764705883E-2"/>
  </r>
  <r>
    <x v="1"/>
    <x v="0"/>
    <x v="0"/>
    <s v="GAC:Business:Other - Reason for my visit is not in this list"/>
    <n v="3"/>
    <n v="4"/>
    <n v="5"/>
    <n v="9"/>
    <n v="1.411764705882353E-3"/>
    <n v="1.8823529411764706E-3"/>
    <n v="2.352941176470588E-3"/>
  </r>
  <r>
    <x v="177"/>
    <x v="0"/>
    <x v="0"/>
    <s v="GAC:Business:Trade negotiations and agreements"/>
    <n v="19"/>
    <n v="30"/>
    <n v="32"/>
    <n v="60"/>
    <n v="8.9411764705882354E-3"/>
    <n v="1.411764705882353E-2"/>
    <n v="1.5058823529411765E-2"/>
  </r>
  <r>
    <x v="1"/>
    <x v="2"/>
    <x v="2"/>
    <s v="GAC:COVID-19:Other - Reason for my visit is not in this list"/>
    <n v="21"/>
    <n v="20"/>
    <n v="20"/>
    <n v="30"/>
    <n v="1.2921486586266306E-3"/>
    <n v="1.2306177701206006E-3"/>
    <n v="1.2306177701206006E-3"/>
  </r>
  <r>
    <x v="178"/>
    <x v="1"/>
    <x v="1"/>
    <s v="GAC:Travel:Apply for a visa when travelling outside Canada"/>
    <n v="138"/>
    <n v="223"/>
    <n v="230"/>
    <n v="471"/>
    <n v="2.8272315666550574E-3"/>
    <n v="4.5686423142324477E-3"/>
    <n v="4.7120526110917618E-3"/>
  </r>
  <r>
    <x v="179"/>
    <x v="1"/>
    <x v="1"/>
    <s v="GAC:Travel:Child welfare, abduction and custody issues"/>
    <n v="1"/>
    <n v="1"/>
    <n v="1"/>
    <n v="1"/>
    <n v="2.0487185265616357E-5"/>
    <n v="2.0487185265616357E-5"/>
    <n v="2.0487185265616357E-5"/>
  </r>
  <r>
    <x v="180"/>
    <x v="1"/>
    <x v="1"/>
    <s v="GAC:Travel:Contact a federal office – outside Canada (embassy, consulate, trade office)"/>
    <n v="39"/>
    <n v="46"/>
    <n v="49"/>
    <n v="72"/>
    <n v="7.9900022535903787E-4"/>
    <n v="9.4241052221835241E-4"/>
    <n v="1.0038720780152016E-3"/>
  </r>
  <r>
    <x v="181"/>
    <x v="1"/>
    <x v="1"/>
    <s v="GAC:Travel:Latest news – Travel and emergency assistance"/>
    <n v="59"/>
    <n v="100"/>
    <n v="123"/>
    <n v="282"/>
    <n v="1.208743930671365E-3"/>
    <n v="2.0487185265616356E-3"/>
    <n v="2.5199237876708121E-3"/>
  </r>
  <r>
    <x v="28"/>
    <x v="1"/>
    <x v="1"/>
    <s v="GAC:Travel:Obtain a consent letter for children travelling abroad"/>
    <n v="14"/>
    <n v="21"/>
    <n v="18"/>
    <n v="39"/>
    <n v="2.8682059371862902E-4"/>
    <n v="4.3023089057794351E-4"/>
    <n v="3.6876933478109441E-4"/>
  </r>
  <r>
    <x v="1"/>
    <x v="1"/>
    <x v="1"/>
    <s v="GAC:Travel:Other - Reason for my visit is not in this list"/>
    <n v="261"/>
    <n v="339"/>
    <n v="375"/>
    <n v="645"/>
    <n v="5.3471553543258691E-3"/>
    <n v="6.9451558050439453E-3"/>
    <n v="7.6826944746061342E-3"/>
  </r>
  <r>
    <x v="182"/>
    <x v="1"/>
    <x v="1"/>
    <s v="GAC:Travel:Publications and guides"/>
    <n v="39"/>
    <n v="67"/>
    <n v="72"/>
    <n v="199"/>
    <n v="7.9900022535903787E-4"/>
    <n v="1.3726414127962958E-3"/>
    <n v="1.4750773391243777E-3"/>
  </r>
  <r>
    <x v="183"/>
    <x v="1"/>
    <x v="1"/>
    <s v="GAC:Travel:Register as a Canadian living or travelling outside Canada"/>
    <n v="52"/>
    <n v="82"/>
    <n v="89"/>
    <n v="176"/>
    <n v="1.0653336338120505E-3"/>
    <n v="1.6799491917805413E-3"/>
    <n v="1.8233594886398557E-3"/>
  </r>
  <r>
    <x v="184"/>
    <x v="1"/>
    <x v="1"/>
    <s v="GAC:Travel:Study in Canada – for non-Canadians"/>
    <n v="1"/>
    <n v="1"/>
    <n v="0"/>
    <n v="2"/>
    <n v="2.0487185265616357E-5"/>
    <n v="2.0487185265616357E-5"/>
    <n v="0"/>
  </r>
  <r>
    <x v="185"/>
    <x v="1"/>
    <x v="1"/>
    <s v="GAC:Travel:Travel advice and advisories"/>
    <n v="327"/>
    <n v="641"/>
    <n v="667"/>
    <n v="1994"/>
    <n v="6.6993095818565487E-3"/>
    <n v="1.3132285755260084E-2"/>
    <n v="1.3664952572166111E-2"/>
  </r>
  <r>
    <x v="186"/>
    <x v="1"/>
    <x v="1"/>
    <s v="GAC:Travel:Travel outside of Canada for business"/>
    <n v="6"/>
    <n v="7"/>
    <n v="7"/>
    <n v="12"/>
    <n v="1.2292311159369814E-4"/>
    <n v="1.4341029685931451E-4"/>
    <n v="1.4341029685931451E-4"/>
  </r>
  <r>
    <x v="187"/>
    <x v="1"/>
    <x v="1"/>
    <s v="GAC:Travel:Travel to Canada for business"/>
    <n v="7"/>
    <n v="4"/>
    <n v="7"/>
    <n v="10"/>
    <n v="1.4341029685931451E-4"/>
    <n v="8.194874106246543E-5"/>
    <n v="1.4341029685931451E-4"/>
  </r>
  <r>
    <x v="188"/>
    <x v="12"/>
    <x v="12"/>
    <s v="GAC:World:Authenticate documents so that they can be recognized outside Canada"/>
    <n v="13"/>
    <n v="39"/>
    <n v="44"/>
    <n v="75"/>
    <n v="1.0734929810074319E-2"/>
    <n v="3.2204789430222959E-2"/>
    <n v="3.633360858794385E-2"/>
  </r>
  <r>
    <x v="189"/>
    <x v="12"/>
    <x v="12"/>
    <s v="GAC:World:Canada's actions in a specific country or region"/>
    <n v="11"/>
    <n v="34"/>
    <n v="38"/>
    <n v="84"/>
    <n v="9.0834021469859624E-3"/>
    <n v="2.8075970272502065E-2"/>
    <n v="3.1379025598678778E-2"/>
  </r>
  <r>
    <x v="190"/>
    <x v="12"/>
    <x v="12"/>
    <s v="GAC:World:Canada's feminist international assistance policy"/>
    <n v="3"/>
    <n v="14"/>
    <n v="16"/>
    <n v="30"/>
    <n v="2.477291494632535E-3"/>
    <n v="1.1560693641618497E-2"/>
    <n v="1.3212221304706853E-2"/>
  </r>
  <r>
    <x v="191"/>
    <x v="12"/>
    <x v="12"/>
    <s v="GAC:World:Canada's foreign policy and international relations"/>
    <n v="15"/>
    <n v="43"/>
    <n v="42"/>
    <n v="126"/>
    <n v="1.2386457473162676E-2"/>
    <n v="3.5507844756399669E-2"/>
    <n v="3.4682080924855488E-2"/>
  </r>
  <r>
    <x v="192"/>
    <x v="12"/>
    <x v="12"/>
    <s v="GAC:World:Canada's response to conflicts, crisis and disasters"/>
    <n v="9"/>
    <n v="19"/>
    <n v="24"/>
    <n v="74"/>
    <n v="7.4318744838976049E-3"/>
    <n v="1.5689512799339389E-2"/>
    <n v="1.981833195706028E-2"/>
  </r>
  <r>
    <x v="180"/>
    <x v="12"/>
    <x v="12"/>
    <s v="GAC:World:Contact a federal office – outside Canada (embassy, consulate, trade office)"/>
    <n v="6"/>
    <n v="12"/>
    <n v="13"/>
    <n v="21"/>
    <n v="4.9545829892650699E-3"/>
    <n v="9.9091659785301399E-3"/>
    <n v="1.0734929810074319E-2"/>
  </r>
  <r>
    <x v="193"/>
    <x v="12"/>
    <x v="12"/>
    <s v="GAC:World:Contact Global Affairs Canada – offices in Canada"/>
    <n v="3"/>
    <n v="11"/>
    <n v="9"/>
    <n v="18"/>
    <n v="2.477291494632535E-3"/>
    <n v="9.0834021469859624E-3"/>
    <n v="7.4318744838976049E-3"/>
  </r>
  <r>
    <x v="194"/>
    <x v="12"/>
    <x v="12"/>
    <s v="GAC:World:Country insights (cultural information)"/>
    <n v="5"/>
    <n v="6"/>
    <n v="10"/>
    <n v="48"/>
    <n v="4.1288191577208916E-3"/>
    <n v="4.9545829892650699E-3"/>
    <n v="8.2576383154417832E-3"/>
  </r>
  <r>
    <x v="195"/>
    <x v="12"/>
    <x v="12"/>
    <s v="GAC:World:Democracy and good governance"/>
    <n v="17"/>
    <n v="16"/>
    <n v="16"/>
    <n v="45"/>
    <n v="1.4037985136251032E-2"/>
    <n v="1.3212221304706853E-2"/>
    <n v="1.3212221304706853E-2"/>
  </r>
  <r>
    <x v="196"/>
    <x v="12"/>
    <x v="12"/>
    <s v="GAC:World:Environment and climate change"/>
    <n v="2"/>
    <n v="12"/>
    <n v="13"/>
    <n v="35"/>
    <n v="1.6515276630883566E-3"/>
    <n v="9.9091659785301399E-3"/>
    <n v="1.0734929810074319E-2"/>
  </r>
  <r>
    <x v="197"/>
    <x v="12"/>
    <x v="12"/>
    <s v="GAC:World:Find international study or research opportunities in Canada for non-Canadians"/>
    <n v="2"/>
    <n v="11"/>
    <n v="8"/>
    <n v="35"/>
    <n v="1.6515276630883566E-3"/>
    <n v="9.0834021469859624E-3"/>
    <n v="6.6061106523534266E-3"/>
  </r>
  <r>
    <x v="198"/>
    <x v="12"/>
    <x v="12"/>
    <s v="GAC:World:Gender equality and the empowerment of women and girls"/>
    <n v="1"/>
    <n v="7"/>
    <n v="7"/>
    <n v="14"/>
    <n v="8.2576383154417832E-4"/>
    <n v="5.7803468208092483E-3"/>
    <n v="5.7803468208092483E-3"/>
  </r>
  <r>
    <x v="199"/>
    <x v="12"/>
    <x v="12"/>
    <s v="GAC:World:Human rights and dignity"/>
    <n v="11"/>
    <n v="17"/>
    <n v="25"/>
    <n v="66"/>
    <n v="9.0834021469859624E-3"/>
    <n v="1.4037985136251032E-2"/>
    <n v="2.0644095788604461E-2"/>
  </r>
  <r>
    <x v="200"/>
    <x v="12"/>
    <x v="12"/>
    <s v="GAC:World:International assistance budget (humanitarian aid and development projects)"/>
    <n v="0"/>
    <n v="2"/>
    <n v="2"/>
    <n v="8"/>
    <n v="0"/>
    <n v="1.6515276630883566E-3"/>
    <n v="1.6515276630883566E-3"/>
  </r>
  <r>
    <x v="201"/>
    <x v="12"/>
    <x v="12"/>
    <s v="GAC:World:International assistance projects funded by Canada"/>
    <n v="6"/>
    <n v="15"/>
    <n v="15"/>
    <n v="32"/>
    <n v="4.9545829892650699E-3"/>
    <n v="1.2386457473162676E-2"/>
    <n v="1.2386457473162676E-2"/>
  </r>
  <r>
    <x v="202"/>
    <x v="12"/>
    <x v="12"/>
    <s v="GAC:World:International treaties signed by Canada"/>
    <n v="6"/>
    <n v="12"/>
    <n v="9"/>
    <n v="17"/>
    <n v="4.9545829892650699E-3"/>
    <n v="9.9091659785301399E-3"/>
    <n v="7.4318744838976049E-3"/>
  </r>
  <r>
    <x v="203"/>
    <x v="12"/>
    <x v="12"/>
    <s v="GAC:World:Jobs with Global Affairs Canada (embassies/consulate, trade offices and partnership organizations)"/>
    <n v="12"/>
    <n v="20"/>
    <n v="22"/>
    <n v="56"/>
    <n v="9.9091659785301399E-3"/>
    <n v="1.6515276630883566E-2"/>
    <n v="1.8166804293971925E-2"/>
  </r>
  <r>
    <x v="204"/>
    <x v="12"/>
    <x v="12"/>
    <s v="GAC:World:Latest news – Foreign affairs (international relations and global issues)"/>
    <n v="12"/>
    <n v="20"/>
    <n v="19"/>
    <n v="61"/>
    <n v="9.9091659785301399E-3"/>
    <n v="1.6515276630883566E-2"/>
    <n v="1.5689512799339389E-2"/>
  </r>
  <r>
    <x v="205"/>
    <x v="12"/>
    <x v="12"/>
    <s v="GAC:World:Latest news – International development (humanitarian assistance and development projects)"/>
    <n v="3"/>
    <n v="7"/>
    <n v="7"/>
    <n v="26"/>
    <n v="2.477291494632535E-3"/>
    <n v="5.7803468208092483E-3"/>
    <n v="5.7803468208092483E-3"/>
  </r>
  <r>
    <x v="1"/>
    <x v="12"/>
    <x v="12"/>
    <s v="GAC:World:Other - Reason for my visit is not in this list"/>
    <n v="9"/>
    <n v="16"/>
    <n v="18"/>
    <n v="42"/>
    <n v="7.4318744838976049E-3"/>
    <n v="1.3212221304706853E-2"/>
    <n v="1.486374896779521E-2"/>
  </r>
  <r>
    <x v="206"/>
    <x v="12"/>
    <x v="12"/>
    <s v="GAC:World:Peace and security"/>
    <n v="7"/>
    <n v="19"/>
    <n v="21"/>
    <n v="61"/>
    <n v="5.7803468208092483E-3"/>
    <n v="1.5689512799339389E-2"/>
    <n v="1.7341040462427744E-2"/>
  </r>
  <r>
    <x v="207"/>
    <x v="12"/>
    <x v="12"/>
    <s v="GAC:World:Right to education (international development)"/>
    <n v="4"/>
    <n v="8"/>
    <n v="8"/>
    <n v="19"/>
    <n v="3.3030553261767133E-3"/>
    <n v="6.6061106523534266E-3"/>
    <n v="6.6061106523534266E-3"/>
  </r>
  <r>
    <x v="208"/>
    <x v="12"/>
    <x v="12"/>
    <s v="GAC:World:Sanctions imposed by Canada against specific countries, organisations and individuals"/>
    <n v="5"/>
    <n v="6"/>
    <n v="8"/>
    <n v="19"/>
    <n v="4.1288191577208916E-3"/>
    <n v="4.9545829892650699E-3"/>
    <n v="6.6061106523534266E-3"/>
  </r>
  <r>
    <x v="209"/>
    <x v="12"/>
    <x v="12"/>
    <s v="GAC:World:Scholarships to study in Canada – for non-Canadians"/>
    <n v="10"/>
    <n v="20"/>
    <n v="16"/>
    <n v="49"/>
    <n v="8.2576383154417832E-3"/>
    <n v="1.6515276630883566E-2"/>
    <n v="1.3212221304706853E-2"/>
  </r>
  <r>
    <x v="210"/>
    <x v="12"/>
    <x v="12"/>
    <s v="GAC:World:Scholarships to study outside Canada – for Canadians"/>
    <n v="3"/>
    <n v="7"/>
    <n v="6"/>
    <n v="12"/>
    <n v="2.477291494632535E-3"/>
    <n v="5.7803468208092483E-3"/>
    <n v="4.9545829892650699E-3"/>
  </r>
  <r>
    <x v="211"/>
    <x v="12"/>
    <x v="12"/>
    <s v="GAC:World:Seek funding opportunities for international aid projects"/>
    <n v="5"/>
    <n v="7"/>
    <n v="5"/>
    <n v="11"/>
    <n v="4.1288191577208916E-3"/>
    <n v="5.7803468208092483E-3"/>
    <n v="4.1288191577208916E-3"/>
  </r>
  <r>
    <x v="212"/>
    <x v="12"/>
    <x v="12"/>
    <s v="GAC:World:Sustainable agriculture, green technologies and renewable energy"/>
    <n v="3"/>
    <n v="6"/>
    <n v="7"/>
    <n v="15"/>
    <n v="2.477291494632535E-3"/>
    <n v="4.9545829892650699E-3"/>
    <n v="5.7803468208092483E-3"/>
  </r>
  <r>
    <x v="213"/>
    <x v="12"/>
    <x v="12"/>
    <s v="GAC:World:The right to health and nutrition"/>
    <n v="2"/>
    <n v="5"/>
    <n v="8"/>
    <n v="21"/>
    <n v="1.6515276630883566E-3"/>
    <n v="4.1288191577208916E-3"/>
    <n v="6.6061106523534266E-3"/>
  </r>
  <r>
    <x v="177"/>
    <x v="12"/>
    <x v="12"/>
    <s v="GAC:World:Trade negotiations and agreements"/>
    <n v="4"/>
    <n v="7"/>
    <n v="10"/>
    <n v="29"/>
    <n v="3.3030553261767133E-3"/>
    <n v="5.7803468208092483E-3"/>
    <n v="8.2576383154417832E-3"/>
  </r>
  <r>
    <x v="214"/>
    <x v="12"/>
    <x v="12"/>
    <s v="GAC:World:United nations (UN)"/>
    <n v="12"/>
    <n v="14"/>
    <n v="19"/>
    <n v="38"/>
    <n v="9.9091659785301399E-3"/>
    <n v="1.1560693641618497E-2"/>
    <n v="1.5689512799339389E-2"/>
  </r>
  <r>
    <x v="215"/>
    <x v="12"/>
    <x v="12"/>
    <s v="GAC:World:Volunteer for work in a humanitarian aid project"/>
    <n v="8"/>
    <n v="13"/>
    <n v="11"/>
    <n v="24"/>
    <n v="6.6061106523534266E-3"/>
    <n v="1.0734929810074319E-2"/>
    <n v="9.0834021469859624E-3"/>
  </r>
  <r>
    <x v="216"/>
    <x v="2"/>
    <x v="2"/>
    <s v="HC:COVID-19:COVID-19 cases, statistics"/>
    <n v="590"/>
    <n v="1087"/>
    <n v="1339"/>
    <n v="2412"/>
    <n v="3.6303224218557716E-2"/>
    <n v="6.6884075806054641E-2"/>
    <n v="8.2389859709574201E-2"/>
  </r>
  <r>
    <x v="217"/>
    <x v="2"/>
    <x v="2"/>
    <s v="HC:COVID-19:Get your Canadian COVID-19 proof of vaccination"/>
    <n v="361"/>
    <n v="480"/>
    <n v="490"/>
    <n v="956"/>
    <n v="2.2212650750676841E-2"/>
    <n v="2.9534826482894412E-2"/>
    <n v="3.0150135367954713E-2"/>
  </r>
  <r>
    <x v="1"/>
    <x v="2"/>
    <x v="2"/>
    <s v="HC:COVID-19:Other - Reason for my visit is not in this list"/>
    <n v="186"/>
    <n v="167"/>
    <n v="218"/>
    <n v="332"/>
    <n v="1.1444745262121586E-2"/>
    <n v="1.0275658380507015E-2"/>
    <n v="1.3413733694314546E-2"/>
  </r>
  <r>
    <x v="218"/>
    <x v="2"/>
    <x v="2"/>
    <s v="HC:COVID-19:Prevention, masks"/>
    <n v="120"/>
    <n v="158"/>
    <n v="216"/>
    <n v="462"/>
    <n v="7.383706620723603E-3"/>
    <n v="9.721880383952745E-3"/>
    <n v="1.3290671917302486E-2"/>
  </r>
  <r>
    <x v="219"/>
    <x v="2"/>
    <x v="2"/>
    <s v="HC:COVID-19:Symptoms of COVID-19"/>
    <n v="433"/>
    <n v="562"/>
    <n v="794"/>
    <n v="2020"/>
    <n v="2.6642874723111002E-2"/>
    <n v="3.4580359340388875E-2"/>
    <n v="4.8855525473787839E-2"/>
  </r>
  <r>
    <x v="220"/>
    <x v="2"/>
    <x v="2"/>
    <s v="HC:COVID-19:Testing for COVID-19"/>
    <n v="273"/>
    <n v="318"/>
    <n v="383"/>
    <n v="682"/>
    <n v="1.6797932562146196E-2"/>
    <n v="1.956682254491755E-2"/>
    <n v="2.3566330297809499E-2"/>
  </r>
  <r>
    <x v="221"/>
    <x v="2"/>
    <x v="2"/>
    <s v="HC:COVID-19:Travel inside Canada"/>
    <n v="264"/>
    <n v="385"/>
    <n v="408"/>
    <n v="807"/>
    <n v="1.6244154565591928E-2"/>
    <n v="2.3689392074821559E-2"/>
    <n v="2.5104602510460251E-2"/>
  </r>
  <r>
    <x v="222"/>
    <x v="2"/>
    <x v="2"/>
    <s v="HC:COVID-19:Vaccines and treatment"/>
    <n v="1066"/>
    <n v="1206"/>
    <n v="1476"/>
    <n v="3036"/>
    <n v="6.5591927147428009E-2"/>
    <n v="7.4206251538272219E-2"/>
    <n v="9.0819591434900315E-2"/>
  </r>
  <r>
    <x v="223"/>
    <x v="13"/>
    <x v="13"/>
    <s v="HC:Health:Consult Canada's Food Guide"/>
    <n v="87"/>
    <n v="159"/>
    <n v="165"/>
    <n v="546"/>
    <n v="1.8550106609808104E-2"/>
    <n v="3.390191897654584E-2"/>
    <n v="3.5181236673773986E-2"/>
  </r>
  <r>
    <x v="224"/>
    <x v="13"/>
    <x v="13"/>
    <s v="HC:Health:Contact Health Canada or the Public Health Agency of Canada"/>
    <n v="80"/>
    <n v="121"/>
    <n v="131"/>
    <n v="286"/>
    <n v="1.7057569296375266E-2"/>
    <n v="2.5799573560767591E-2"/>
    <n v="2.7931769722814498E-2"/>
  </r>
  <r>
    <x v="225"/>
    <x v="13"/>
    <x v="13"/>
    <s v="HC:Health:Find information on producing and selling cannabis"/>
    <n v="13"/>
    <n v="14"/>
    <n v="16"/>
    <n v="46"/>
    <n v="2.7718550106609809E-3"/>
    <n v="2.9850746268656717E-3"/>
    <n v="3.4115138592750532E-3"/>
  </r>
  <r>
    <x v="226"/>
    <x v="13"/>
    <x v="13"/>
    <s v="HC:Health:Find out if a medical device is licenced for sale in Canada"/>
    <n v="19"/>
    <n v="24"/>
    <n v="27"/>
    <n v="57"/>
    <n v="4.0511727078891254E-3"/>
    <n v="5.1172707889125804E-3"/>
    <n v="5.7569296375266522E-3"/>
  </r>
  <r>
    <x v="227"/>
    <x v="13"/>
    <x v="13"/>
    <s v="HC:Health:Find out the safe cooking temperature for food"/>
    <n v="7"/>
    <n v="22"/>
    <n v="30"/>
    <n v="104"/>
    <n v="1.4925373134328358E-3"/>
    <n v="4.690831556503198E-3"/>
    <n v="6.3965884861407248E-3"/>
  </r>
  <r>
    <x v="228"/>
    <x v="13"/>
    <x v="13"/>
    <s v="HC:Health:Find out the symptoms or risks for a disease or condition"/>
    <n v="150"/>
    <n v="201"/>
    <n v="300"/>
    <n v="1012"/>
    <n v="3.1982942430703626E-2"/>
    <n v="4.2857142857142858E-2"/>
    <n v="6.3965884861407252E-2"/>
  </r>
  <r>
    <x v="229"/>
    <x v="13"/>
    <x v="13"/>
    <s v="HC:Health:Find out whether a drug is approved for use and sale in Canada"/>
    <n v="57"/>
    <n v="79"/>
    <n v="87"/>
    <n v="256"/>
    <n v="1.2153518123667377E-2"/>
    <n v="1.6844349680170574E-2"/>
    <n v="1.8550106609808104E-2"/>
  </r>
  <r>
    <x v="230"/>
    <x v="13"/>
    <x v="13"/>
    <s v="HC:Health:Find out whether a natural health product is licensed for use in Canada"/>
    <n v="22"/>
    <n v="38"/>
    <n v="39"/>
    <n v="89"/>
    <n v="4.690831556503198E-3"/>
    <n v="8.1023454157782508E-3"/>
    <n v="8.3155650319829428E-3"/>
  </r>
  <r>
    <x v="231"/>
    <x v="13"/>
    <x v="13"/>
    <s v="HC:Health:Find out who is eligible for and how to access medical assistance in dying"/>
    <n v="22"/>
    <n v="34"/>
    <n v="50"/>
    <n v="125"/>
    <n v="4.690831556503198E-3"/>
    <n v="7.2494669509594887E-3"/>
    <n v="1.0660980810234541E-2"/>
  </r>
  <r>
    <x v="232"/>
    <x v="13"/>
    <x v="13"/>
    <s v="HC:Health:Get consumer or health product recalls and safety alerts"/>
    <n v="13"/>
    <n v="32"/>
    <n v="32"/>
    <n v="114"/>
    <n v="2.7718550106609809E-3"/>
    <n v="6.8230277185501063E-3"/>
    <n v="6.8230277185501063E-3"/>
  </r>
  <r>
    <x v="233"/>
    <x v="13"/>
    <x v="13"/>
    <s v="HC:Health:Get food recalls and safety alerts"/>
    <n v="17"/>
    <n v="27"/>
    <n v="37"/>
    <n v="87"/>
    <n v="3.6247334754797443E-3"/>
    <n v="5.7569296375266522E-3"/>
    <n v="7.8891257995735604E-3"/>
  </r>
  <r>
    <x v="234"/>
    <x v="13"/>
    <x v="13"/>
    <s v="HC:Health:Get information on vaping or the risk of vaping"/>
    <n v="17"/>
    <n v="18"/>
    <n v="31"/>
    <n v="83"/>
    <n v="3.6247334754797443E-3"/>
    <n v="3.8379530916844351E-3"/>
    <n v="6.609808102345416E-3"/>
  </r>
  <r>
    <x v="235"/>
    <x v="13"/>
    <x v="13"/>
    <s v="HC:Health:Learn about Canada's health care system"/>
    <n v="57"/>
    <n v="85"/>
    <n v="91"/>
    <n v="259"/>
    <n v="1.2153518123667377E-2"/>
    <n v="1.8123667377398719E-2"/>
    <n v="1.9402985074626865E-2"/>
  </r>
  <r>
    <x v="236"/>
    <x v="13"/>
    <x v="13"/>
    <s v="HC:Health:Learn about cannabis, its health effects, its medical use, its legalization in Canada"/>
    <n v="27"/>
    <n v="35"/>
    <n v="61"/>
    <n v="145"/>
    <n v="5.7569296375266522E-3"/>
    <n v="7.462686567164179E-3"/>
    <n v="1.300639658848614E-2"/>
  </r>
  <r>
    <x v="237"/>
    <x v="13"/>
    <x v="13"/>
    <s v="HC:Health:Learn about food labels"/>
    <n v="27"/>
    <n v="42"/>
    <n v="43"/>
    <n v="151"/>
    <n v="5.7569296375266522E-3"/>
    <n v="8.9552238805970154E-3"/>
    <n v="9.1684434968017058E-3"/>
  </r>
  <r>
    <x v="238"/>
    <x v="13"/>
    <x v="13"/>
    <s v="HC:Health:Learn about hazardous materials in the workplace"/>
    <n v="9"/>
    <n v="12"/>
    <n v="12"/>
    <n v="36"/>
    <n v="1.9189765458422175E-3"/>
    <n v="2.5586353944562902E-3"/>
    <n v="2.5586353944562902E-3"/>
  </r>
  <r>
    <x v="239"/>
    <x v="13"/>
    <x v="13"/>
    <s v="HC:Health:Learn about the problematic use of drugs (such as opioids) and how to get help"/>
    <n v="30"/>
    <n v="36"/>
    <n v="59"/>
    <n v="159"/>
    <n v="6.3965884861407248E-3"/>
    <n v="7.6759061833688701E-3"/>
    <n v="1.2579957356076759E-2"/>
  </r>
  <r>
    <x v="240"/>
    <x v="13"/>
    <x v="13"/>
    <s v="HC:Health:Look up the key social determinants of health in Canada"/>
    <n v="18"/>
    <n v="27"/>
    <n v="37"/>
    <n v="83"/>
    <n v="3.8379530916844351E-3"/>
    <n v="5.7569296375266522E-3"/>
    <n v="7.8891257995735604E-3"/>
  </r>
  <r>
    <x v="1"/>
    <x v="13"/>
    <x v="13"/>
    <s v="HC:Health:Other - Reason for my visit is not in this list"/>
    <n v="48"/>
    <n v="54"/>
    <n v="73"/>
    <n v="169"/>
    <n v="1.0234541577825161E-2"/>
    <n v="1.1513859275053304E-2"/>
    <n v="1.5565031982942431E-2"/>
  </r>
  <r>
    <x v="241"/>
    <x v="13"/>
    <x v="13"/>
    <s v="HC:Health:Report a side effect to a drug, medical device, vaccine, or natural health product"/>
    <n v="21"/>
    <n v="31"/>
    <n v="36"/>
    <n v="83"/>
    <n v="4.4776119402985077E-3"/>
    <n v="6.609808102345416E-3"/>
    <n v="7.6759061833688701E-3"/>
  </r>
  <r>
    <x v="217"/>
    <x v="14"/>
    <x v="14"/>
    <s v="HC:Immigration:Get your Canadian COVID-19 proof of vaccination"/>
    <n v="11"/>
    <n v="21"/>
    <n v="19"/>
    <n v="50"/>
    <n v="6.6427928716793579E-5"/>
    <n v="1.2681695482296958E-4"/>
    <n v="1.1473914960173438E-4"/>
  </r>
  <r>
    <x v="1"/>
    <x v="14"/>
    <x v="14"/>
    <s v="HC:Immigration:Other - Reason for my visit is not in this list"/>
    <n v="1"/>
    <n v="2"/>
    <n v="2"/>
    <n v="3"/>
    <n v="6.0389026106175987E-6"/>
    <n v="1.2077805221235197E-5"/>
    <n v="1.2077805221235197E-5"/>
  </r>
  <r>
    <x v="242"/>
    <x v="14"/>
    <x v="14"/>
    <s v="IRCC:Immigration:/"/>
    <n v="0"/>
    <n v="0"/>
    <n v="0"/>
    <n v="1"/>
    <n v="0"/>
    <n v="0"/>
    <n v="0"/>
  </r>
  <r>
    <x v="243"/>
    <x v="14"/>
    <x v="14"/>
    <s v="IRCC:Immigration:Apply for a work permit"/>
    <n v="9228"/>
    <n v="12836"/>
    <n v="12949"/>
    <n v="31195"/>
    <n v="5.5726993290779202E-2"/>
    <n v="7.7515353909887494E-2"/>
    <n v="7.8197749904887287E-2"/>
  </r>
  <r>
    <x v="244"/>
    <x v="14"/>
    <x v="14"/>
    <s v="IRCC:Immigration:Apply for Canadian citizenship"/>
    <n v="3609"/>
    <n v="4760"/>
    <n v="4961"/>
    <n v="12919"/>
    <n v="2.1794399521718914E-2"/>
    <n v="2.874517642653977E-2"/>
    <n v="2.9958995851273908E-2"/>
  </r>
  <r>
    <x v="245"/>
    <x v="14"/>
    <x v="14"/>
    <s v="IRCC:Immigration:Apply to work and travel abroad with International Experience Canada (IEC) as a Canadian"/>
    <n v="358"/>
    <n v="596"/>
    <n v="600"/>
    <n v="1625"/>
    <n v="2.1619271346011004E-3"/>
    <n v="3.5991859559280888E-3"/>
    <n v="3.6233415663705589E-3"/>
  </r>
  <r>
    <x v="246"/>
    <x v="14"/>
    <x v="14"/>
    <s v="IRCC:Immigration:Check if you need a visa or electronic travel authorization (eTA) to travel to Canada"/>
    <n v="1667"/>
    <n v="2425"/>
    <n v="2265"/>
    <n v="5753"/>
    <n v="1.0066850651899537E-2"/>
    <n v="1.4644338830747677E-2"/>
    <n v="1.3678114413048861E-2"/>
  </r>
  <r>
    <x v="247"/>
    <x v="14"/>
    <x v="14"/>
    <s v="IRCC:Immigration:Check processing times"/>
    <n v="1611"/>
    <n v="2283"/>
    <n v="3463"/>
    <n v="7581"/>
    <n v="9.7286721057049507E-3"/>
    <n v="1.3786814660039977E-2"/>
    <n v="2.0912719740568745E-2"/>
  </r>
  <r>
    <x v="248"/>
    <x v="14"/>
    <x v="14"/>
    <s v="IRCC:Immigration:Check your application status"/>
    <n v="15649"/>
    <n v="20125"/>
    <n v="24718"/>
    <n v="46222"/>
    <n v="9.4502786953554796E-2"/>
    <n v="0.12153291503867918"/>
    <n v="0.14926959472924581"/>
  </r>
  <r>
    <x v="249"/>
    <x v="14"/>
    <x v="14"/>
    <s v="IRCC:Immigration:Contact Immigration, Refugees and Citizenship Canada"/>
    <n v="3418"/>
    <n v="4006"/>
    <n v="3905"/>
    <n v="8320"/>
    <n v="2.0640969123090953E-2"/>
    <n v="2.41918438581341E-2"/>
    <n v="2.3581914694461723E-2"/>
  </r>
  <r>
    <x v="250"/>
    <x v="14"/>
    <x v="14"/>
    <s v="IRCC:Immigration:Find a designated learning institution"/>
    <n v="242"/>
    <n v="378"/>
    <n v="393"/>
    <n v="1334"/>
    <n v="1.4614144317694588E-3"/>
    <n v="2.2827051868134522E-3"/>
    <n v="2.3732887259727163E-3"/>
  </r>
  <r>
    <x v="251"/>
    <x v="14"/>
    <x v="14"/>
    <s v="IRCC:Immigration:Find a visa application centre"/>
    <n v="679"/>
    <n v="980"/>
    <n v="859"/>
    <n v="2049"/>
    <n v="4.1004148726093495E-3"/>
    <n v="5.9181245584052468E-3"/>
    <n v="5.1874173425205169E-3"/>
  </r>
  <r>
    <x v="252"/>
    <x v="14"/>
    <x v="14"/>
    <s v="IRCC:Immigration:Find an IRCC application package or form"/>
    <n v="1194"/>
    <n v="1505"/>
    <n v="1369"/>
    <n v="2818"/>
    <n v="7.2104497170774129E-3"/>
    <n v="9.0885484289794857E-3"/>
    <n v="8.2672576739354926E-3"/>
  </r>
  <r>
    <x v="253"/>
    <x v="14"/>
    <x v="14"/>
    <s v="IRCC:Immigration:Find out if you need to give your fingerprints and photo (biometrics) and where to do that"/>
    <n v="167"/>
    <n v="214"/>
    <n v="210"/>
    <n v="566"/>
    <n v="1.008496735973139E-3"/>
    <n v="1.2923251586721661E-3"/>
    <n v="1.2681695482296958E-3"/>
  </r>
  <r>
    <x v="254"/>
    <x v="14"/>
    <x v="14"/>
    <s v="IRCC:Immigration:Find your National Occupational Classification (NOC)"/>
    <n v="209"/>
    <n v="361"/>
    <n v="352"/>
    <n v="1231"/>
    <n v="1.2621306456190781E-3"/>
    <n v="2.1800438424329533E-3"/>
    <n v="2.1256937189373945E-3"/>
  </r>
  <r>
    <x v="255"/>
    <x v="14"/>
    <x v="14"/>
    <s v="IRCC:Immigration:Get, renew or replace a permanent resident card"/>
    <n v="1208"/>
    <n v="1504"/>
    <n v="1581"/>
    <n v="2779"/>
    <n v="7.2949943536260589E-3"/>
    <n v="9.0825095263688677E-3"/>
    <n v="9.5475050273864225E-3"/>
  </r>
  <r>
    <x v="256"/>
    <x v="14"/>
    <x v="14"/>
    <s v="IRCC:Immigration:Hire a foreign worker"/>
    <n v="260"/>
    <n v="382"/>
    <n v="344"/>
    <n v="959"/>
    <n v="1.5701146787605756E-3"/>
    <n v="2.3068607972559227E-3"/>
    <n v="2.0773824980524539E-3"/>
  </r>
  <r>
    <x v="257"/>
    <x v="14"/>
    <x v="14"/>
    <s v="IRCC:Immigration:How to extend your stay in Canada"/>
    <n v="625"/>
    <n v="787"/>
    <n v="786"/>
    <n v="1406"/>
    <n v="3.7743141316359989E-3"/>
    <n v="4.7526163545560498E-3"/>
    <n v="4.7465774519454326E-3"/>
  </r>
  <r>
    <x v="258"/>
    <x v="14"/>
    <x v="14"/>
    <s v="IRCC:Immigration:Immigrate as a provincial nominee"/>
    <n v="1496"/>
    <n v="1754"/>
    <n v="1802"/>
    <n v="4751"/>
    <n v="9.0341983054839283E-3"/>
    <n v="1.0592235179023269E-2"/>
    <n v="1.0882102504332913E-2"/>
  </r>
  <r>
    <x v="259"/>
    <x v="14"/>
    <x v="14"/>
    <s v="IRCC:Immigration:Immigrate through Express Entry"/>
    <n v="3837"/>
    <n v="4391"/>
    <n v="4624"/>
    <n v="12096"/>
    <n v="2.3171269316939726E-2"/>
    <n v="2.6516821363221876E-2"/>
    <n v="2.7923885671495775E-2"/>
  </r>
  <r>
    <x v="260"/>
    <x v="14"/>
    <x v="14"/>
    <s v="IRCC:Immigration:IRCC secure account - register, sign in, help"/>
    <n v="1815"/>
    <n v="2046"/>
    <n v="2052"/>
    <n v="3186"/>
    <n v="1.0960608238270941E-2"/>
    <n v="1.2355594741323606E-2"/>
    <n v="1.2391828156987313E-2"/>
  </r>
  <r>
    <x v="1"/>
    <x v="14"/>
    <x v="14"/>
    <s v="IRCC:Immigration:Other - Reason for my visit is not in this list"/>
    <n v="823"/>
    <n v="988"/>
    <n v="961"/>
    <n v="1880"/>
    <n v="4.9700168485382838E-3"/>
    <n v="5.966435779290187E-3"/>
    <n v="5.8033854088035122E-3"/>
  </r>
  <r>
    <x v="261"/>
    <x v="14"/>
    <x v="14"/>
    <s v="IRCC:Immigration:Pay your fees online"/>
    <n v="399"/>
    <n v="502"/>
    <n v="514"/>
    <n v="920"/>
    <n v="2.4095221416364217E-3"/>
    <n v="3.0315291105300346E-3"/>
    <n v="3.1039959418574458E-3"/>
  </r>
  <r>
    <x v="262"/>
    <x v="14"/>
    <x v="14"/>
    <s v="IRCC:Immigration:Sponsor your family members to immigrate to Canada"/>
    <n v="1215"/>
    <n v="1420"/>
    <n v="1532"/>
    <n v="3075"/>
    <n v="7.337266671900382E-3"/>
    <n v="8.5752417070769898E-3"/>
    <n v="9.2515987994661614E-3"/>
  </r>
  <r>
    <x v="184"/>
    <x v="14"/>
    <x v="14"/>
    <s v="IRCC:Immigration:Study in Canada – for non-Canadians"/>
    <n v="3536"/>
    <n v="4737"/>
    <n v="4853"/>
    <n v="12479"/>
    <n v="2.1353559631143829E-2"/>
    <n v="2.8606281666495564E-2"/>
    <n v="2.9306794369327205E-2"/>
  </r>
  <r>
    <x v="263"/>
    <x v="14"/>
    <x v="14"/>
    <s v="IRCC:Immigration:Use the Authorized Paid Representatives Portal"/>
    <n v="246"/>
    <n v="270"/>
    <n v="294"/>
    <n v="395"/>
    <n v="1.4855700422119293E-3"/>
    <n v="1.6305037048667517E-3"/>
    <n v="1.7754373675215739E-3"/>
  </r>
  <r>
    <x v="1"/>
    <x v="9"/>
    <x v="9"/>
    <s v="IRCC:Jobs:Other - Reason for my visit is not in this list"/>
    <n v="28"/>
    <n v="38"/>
    <n v="36"/>
    <n v="79"/>
    <n v="8.3749588729698204E-4"/>
    <n v="1.1366015613316184E-3"/>
    <n v="1.0767804265246913E-3"/>
  </r>
  <r>
    <x v="264"/>
    <x v="1"/>
    <x v="1"/>
    <s v="IRCC:Travel:Apply for a new Canadian passport"/>
    <n v="1812"/>
    <n v="2110"/>
    <n v="2404"/>
    <n v="4107"/>
    <n v="3.7122779701296842E-2"/>
    <n v="4.3227960910450516E-2"/>
    <n v="4.9251193378541724E-2"/>
  </r>
  <r>
    <x v="265"/>
    <x v="1"/>
    <x v="1"/>
    <s v="IRCC:Travel:Apply for a permanent resident travel document"/>
    <n v="5"/>
    <n v="6"/>
    <n v="4"/>
    <n v="12"/>
    <n v="1.0243592632808179E-4"/>
    <n v="1.2292311159369814E-4"/>
    <n v="8.194874106246543E-5"/>
  </r>
  <r>
    <x v="266"/>
    <x v="1"/>
    <x v="1"/>
    <s v="IRCC:Travel:Apply for a study permit"/>
    <n v="169"/>
    <n v="269"/>
    <n v="251"/>
    <n v="602"/>
    <n v="3.4623343098891643E-3"/>
    <n v="5.5110528364507999E-3"/>
    <n v="5.1422835016697059E-3"/>
  </r>
  <r>
    <x v="267"/>
    <x v="1"/>
    <x v="1"/>
    <s v="IRCC:Travel:Apply for a transit visa"/>
    <n v="9"/>
    <n v="9"/>
    <n v="9"/>
    <n v="17"/>
    <n v="1.8438466739054721E-4"/>
    <n v="1.8438466739054721E-4"/>
    <n v="1.8438466739054721E-4"/>
  </r>
  <r>
    <x v="268"/>
    <x v="1"/>
    <x v="1"/>
    <s v="IRCC:Travel:Apply for a visitor visa to Canada"/>
    <n v="4612"/>
    <n v="6999"/>
    <n v="6660"/>
    <n v="15167"/>
    <n v="9.4486898445022643E-2"/>
    <n v="0.14338980967404888"/>
    <n v="0.13644465386900495"/>
  </r>
  <r>
    <x v="243"/>
    <x v="1"/>
    <x v="1"/>
    <s v="IRCC:Travel:Apply for a work permit"/>
    <n v="207"/>
    <n v="324"/>
    <n v="331"/>
    <n v="775"/>
    <n v="4.2408473499825862E-3"/>
    <n v="6.6378480260596995E-3"/>
    <n v="6.7812583229190145E-3"/>
  </r>
  <r>
    <x v="269"/>
    <x v="1"/>
    <x v="1"/>
    <s v="IRCC:Travel:Apply for an Electronic Travel Authorization (eTA)"/>
    <n v="2"/>
    <n v="4"/>
    <n v="5"/>
    <n v="17"/>
    <n v="4.0974370531232715E-5"/>
    <n v="8.194874106246543E-5"/>
    <n v="1.0243592632808179E-4"/>
  </r>
  <r>
    <x v="244"/>
    <x v="1"/>
    <x v="1"/>
    <s v="IRCC:Travel:Apply for Canadian citizenship"/>
    <n v="4"/>
    <n v="3"/>
    <n v="2"/>
    <n v="9"/>
    <n v="8.194874106246543E-5"/>
    <n v="6.1461555796849069E-5"/>
    <n v="4.0974370531232715E-5"/>
  </r>
  <r>
    <x v="245"/>
    <x v="1"/>
    <x v="1"/>
    <s v="IRCC:Travel:Apply to work and travel abroad with International Experience Canada (IEC) as a Canadian"/>
    <n v="124"/>
    <n v="232"/>
    <n v="234"/>
    <n v="550"/>
    <n v="2.5404109729364284E-3"/>
    <n v="4.7530269816229952E-3"/>
    <n v="4.7940013521542276E-3"/>
  </r>
  <r>
    <x v="247"/>
    <x v="1"/>
    <x v="1"/>
    <s v="IRCC:Travel:Check processing times"/>
    <n v="2"/>
    <n v="2"/>
    <n v="3"/>
    <n v="7"/>
    <n v="4.0974370531232715E-5"/>
    <n v="4.0974370531232715E-5"/>
    <n v="6.1461555796849069E-5"/>
  </r>
  <r>
    <x v="270"/>
    <x v="1"/>
    <x v="1"/>
    <s v="IRCC:Travel:Check the status of a passport application"/>
    <n v="73"/>
    <n v="93"/>
    <n v="114"/>
    <n v="201"/>
    <n v="1.4955645243899941E-3"/>
    <n v="1.9053082297023213E-3"/>
    <n v="2.3355391202802647E-3"/>
  </r>
  <r>
    <x v="248"/>
    <x v="1"/>
    <x v="1"/>
    <s v="IRCC:Travel:Check your application status"/>
    <n v="14"/>
    <n v="19"/>
    <n v="26"/>
    <n v="34"/>
    <n v="2.8682059371862902E-4"/>
    <n v="3.8925652004671076E-4"/>
    <n v="5.3266681690602525E-4"/>
  </r>
  <r>
    <x v="271"/>
    <x v="1"/>
    <x v="1"/>
    <s v="IRCC:Travel:Come to Canada as a refugee"/>
    <n v="4"/>
    <n v="5"/>
    <n v="4"/>
    <n v="11"/>
    <n v="8.194874106246543E-5"/>
    <n v="1.0243592632808179E-4"/>
    <n v="8.194874106246543E-5"/>
  </r>
  <r>
    <x v="249"/>
    <x v="1"/>
    <x v="1"/>
    <s v="IRCC:Travel:Contact Immigration, Refugees and Citizenship Canada"/>
    <n v="158"/>
    <n v="227"/>
    <n v="217"/>
    <n v="376"/>
    <n v="3.2369752719673844E-3"/>
    <n v="4.6505910552949127E-3"/>
    <n v="4.4457192026387494E-3"/>
  </r>
  <r>
    <x v="272"/>
    <x v="1"/>
    <x v="1"/>
    <s v="IRCC:Travel:Hire foreign workers"/>
    <n v="0"/>
    <n v="3"/>
    <n v="1"/>
    <n v="4"/>
    <n v="0"/>
    <n v="6.1461555796849069E-5"/>
    <n v="2.0487185265616357E-5"/>
  </r>
  <r>
    <x v="258"/>
    <x v="1"/>
    <x v="1"/>
    <s v="IRCC:Travel:Immigrate as a provincial nominee"/>
    <n v="1"/>
    <n v="2"/>
    <n v="2"/>
    <n v="4"/>
    <n v="2.0487185265616357E-5"/>
    <n v="4.0974370531232715E-5"/>
    <n v="4.0974370531232715E-5"/>
  </r>
  <r>
    <x v="259"/>
    <x v="1"/>
    <x v="1"/>
    <s v="IRCC:Travel:Immigrate through Express Entry"/>
    <n v="10"/>
    <n v="12"/>
    <n v="12"/>
    <n v="19"/>
    <n v="2.0487185265616358E-4"/>
    <n v="2.4584622318739628E-4"/>
    <n v="2.4584622318739628E-4"/>
  </r>
  <r>
    <x v="273"/>
    <x v="1"/>
    <x v="1"/>
    <s v="IRCC:Travel:Immigrate to Canada"/>
    <n v="1"/>
    <n v="0"/>
    <n v="0"/>
    <n v="1"/>
    <n v="2.0487185265616357E-5"/>
    <n v="0"/>
    <n v="0"/>
  </r>
  <r>
    <x v="1"/>
    <x v="1"/>
    <x v="1"/>
    <s v="IRCC:Travel:Other - Reason for my visit is not in this list"/>
    <n v="256"/>
    <n v="301"/>
    <n v="343"/>
    <n v="506"/>
    <n v="5.2447194279977875E-3"/>
    <n v="6.166642764950523E-3"/>
    <n v="7.0271045461064103E-3"/>
  </r>
  <r>
    <x v="274"/>
    <x v="1"/>
    <x v="1"/>
    <s v="IRCC:Travel:Renew a Canadian passport"/>
    <n v="2340"/>
    <n v="2685"/>
    <n v="2996"/>
    <n v="5325"/>
    <n v="4.7940013521542278E-2"/>
    <n v="5.5008092438179917E-2"/>
    <n v="6.1379607055786607E-2"/>
  </r>
  <r>
    <x v="275"/>
    <x v="1"/>
    <x v="1"/>
    <s v="IRCC:Travel:Work and travel in Canada as a youth (International Experience Canada)"/>
    <n v="7"/>
    <n v="7"/>
    <n v="6"/>
    <n v="28"/>
    <n v="1.4341029685931451E-4"/>
    <n v="1.4341029685931451E-4"/>
    <n v="1.2292311159369814E-4"/>
  </r>
  <r>
    <x v="276"/>
    <x v="1"/>
    <x v="1"/>
    <s v="IRCC:Travel:Work in Canada"/>
    <n v="5"/>
    <n v="8"/>
    <n v="7"/>
    <n v="27"/>
    <n v="1.0243592632808179E-4"/>
    <n v="1.6389748212493086E-4"/>
    <n v="1.4341029685931451E-4"/>
  </r>
  <r>
    <x v="277"/>
    <x v="3"/>
    <x v="3"/>
    <s v="ISC:Benefits:Apply for a benefit for Indigenous people"/>
    <n v="164"/>
    <n v="212"/>
    <n v="232"/>
    <n v="404"/>
    <n v="3.8294493998972585E-3"/>
    <n v="4.9502638584037733E-3"/>
    <n v="5.4172698827814883E-3"/>
  </r>
  <r>
    <x v="1"/>
    <x v="3"/>
    <x v="3"/>
    <s v="ISC:Benefits:Other - Reason for my visit is not in this list"/>
    <n v="14"/>
    <n v="14"/>
    <n v="13"/>
    <n v="27"/>
    <n v="3.2690421706440013E-4"/>
    <n v="3.2690421706440013E-4"/>
    <n v="3.0355391584551442E-4"/>
  </r>
  <r>
    <x v="278"/>
    <x v="6"/>
    <x v="6"/>
    <s v="ISC:Culture:Learn about Indigenous history in Canada"/>
    <n v="35"/>
    <n v="60"/>
    <n v="59"/>
    <n v="197"/>
    <n v="2.3194168323392977E-2"/>
    <n v="3.9761431411530816E-2"/>
    <n v="3.9098740888005301E-2"/>
  </r>
  <r>
    <x v="1"/>
    <x v="6"/>
    <x v="6"/>
    <s v="ISC:Culture:Other - Reason for my visit is not in this list"/>
    <n v="3"/>
    <n v="3"/>
    <n v="4"/>
    <n v="13"/>
    <n v="1.9880715705765406E-3"/>
    <n v="1.9880715705765406E-3"/>
    <n v="2.6507620941020544E-3"/>
  </r>
  <r>
    <x v="279"/>
    <x v="6"/>
    <x v="6"/>
    <s v="ISC:Culture:Participate in National Indigenous Peoples Day"/>
    <n v="12"/>
    <n v="13"/>
    <n v="24"/>
    <n v="54"/>
    <n v="7.9522862823061622E-3"/>
    <n v="8.6149768058316773E-3"/>
    <n v="1.5904572564612324E-2"/>
  </r>
  <r>
    <x v="280"/>
    <x v="0"/>
    <x v="0"/>
    <s v="ISED:Business:File an annual corporate return"/>
    <n v="40"/>
    <n v="46"/>
    <n v="51"/>
    <n v="96"/>
    <n v="1.8823529411764704E-2"/>
    <n v="2.1647058823529412E-2"/>
    <n v="2.4E-2"/>
  </r>
  <r>
    <x v="281"/>
    <x v="0"/>
    <x v="0"/>
    <s v="ISED:Business:Find a corporation"/>
    <n v="36"/>
    <n v="65"/>
    <n v="58"/>
    <n v="152"/>
    <n v="1.6941176470588234E-2"/>
    <n v="3.0588235294117649E-2"/>
    <n v="2.7294117647058823E-2"/>
  </r>
  <r>
    <x v="282"/>
    <x v="0"/>
    <x v="0"/>
    <s v="ISED:Business:Find Canadian importing companies"/>
    <n v="14"/>
    <n v="27"/>
    <n v="22"/>
    <n v="68"/>
    <n v="6.5882352941176473E-3"/>
    <n v="1.2705882352941176E-2"/>
    <n v="1.0352941176470589E-2"/>
  </r>
  <r>
    <x v="283"/>
    <x v="0"/>
    <x v="0"/>
    <s v="ISED:Business:Find government grants, loans and financing"/>
    <n v="126"/>
    <n v="133"/>
    <n v="151"/>
    <n v="273"/>
    <n v="5.9294117647058824E-2"/>
    <n v="6.2588235294117653E-2"/>
    <n v="7.1058823529411771E-2"/>
  </r>
  <r>
    <x v="284"/>
    <x v="0"/>
    <x v="0"/>
    <s v="ISED:Business:Incorporate a business"/>
    <n v="101"/>
    <n v="117"/>
    <n v="123"/>
    <n v="271"/>
    <n v="4.7529411764705883E-2"/>
    <n v="5.5058823529411764E-2"/>
    <n v="5.7882352941176468E-2"/>
  </r>
  <r>
    <x v="285"/>
    <x v="0"/>
    <x v="0"/>
    <s v="ISED:Business:Look up industry statistics"/>
    <n v="29"/>
    <n v="37"/>
    <n v="41"/>
    <n v="99"/>
    <n v="1.3647058823529411E-2"/>
    <n v="1.7411764705882352E-2"/>
    <n v="1.9294117647058823E-2"/>
  </r>
  <r>
    <x v="1"/>
    <x v="0"/>
    <x v="0"/>
    <s v="ISED:Business:Other - Reason for my visit is not in this list"/>
    <n v="22"/>
    <n v="29"/>
    <n v="25"/>
    <n v="42"/>
    <n v="1.0352941176470589E-2"/>
    <n v="1.3647058823529411E-2"/>
    <n v="1.1764705882352941E-2"/>
  </r>
  <r>
    <x v="286"/>
    <x v="0"/>
    <x v="0"/>
    <s v="ISED:Business:Register a sole-proprietorship or partnership (not incorporated)"/>
    <n v="134"/>
    <n v="153"/>
    <n v="171"/>
    <n v="281"/>
    <n v="6.3058823529411764E-2"/>
    <n v="7.1999999999999995E-2"/>
    <n v="8.0470588235294113E-2"/>
  </r>
  <r>
    <x v="287"/>
    <x v="0"/>
    <x v="0"/>
    <s v="ISED:Business:Set up a not-for-profit corporation"/>
    <n v="26"/>
    <n v="25"/>
    <n v="27"/>
    <n v="51"/>
    <n v="1.2235294117647059E-2"/>
    <n v="1.1764705882352941E-2"/>
    <n v="1.2705882352941176E-2"/>
  </r>
  <r>
    <x v="1"/>
    <x v="1"/>
    <x v="1"/>
    <s v="ISED:Travel:Other - Reason for my visit is not in this list"/>
    <n v="1"/>
    <n v="1"/>
    <n v="1"/>
    <n v="1"/>
    <n v="2.0487185265616357E-5"/>
    <n v="2.0487185265616357E-5"/>
    <n v="2.0487185265616357E-5"/>
  </r>
  <r>
    <x v="288"/>
    <x v="3"/>
    <x v="3"/>
    <s v="JUS:Benefits:Look up expected child support payments"/>
    <n v="111"/>
    <n v="186"/>
    <n v="231"/>
    <n v="638"/>
    <n v="2.5918834352963152E-3"/>
    <n v="4.3431560267127448E-3"/>
    <n v="5.3939195815626024E-3"/>
  </r>
  <r>
    <x v="1"/>
    <x v="3"/>
    <x v="3"/>
    <s v="JUS:Benefits:Other - Reason for my visit is not in this list"/>
    <n v="21"/>
    <n v="25"/>
    <n v="40"/>
    <n v="82"/>
    <n v="4.903563255966002E-4"/>
    <n v="5.8375753047214306E-4"/>
    <n v="9.3401204875542896E-4"/>
  </r>
  <r>
    <x v="289"/>
    <x v="15"/>
    <x v="15"/>
    <s v="JUS:Policing:Consult a law, treaty or regulation"/>
    <n v="23"/>
    <n v="34"/>
    <n v="44"/>
    <n v="96"/>
    <n v="6.3013698630136991E-2"/>
    <n v="9.3150684931506855E-2"/>
    <n v="0.12054794520547946"/>
  </r>
  <r>
    <x v="1"/>
    <x v="15"/>
    <x v="15"/>
    <s v="JUS:Policing:Other - Reason for my visit is not in this list"/>
    <n v="0"/>
    <n v="0"/>
    <n v="0"/>
    <n v="1"/>
    <n v="0"/>
    <n v="0"/>
    <n v="0"/>
  </r>
  <r>
    <x v="1"/>
    <x v="6"/>
    <x v="6"/>
    <s v="LAC:Culture:Other - Reason for my visit is not in this list"/>
    <n v="4"/>
    <n v="4"/>
    <n v="5"/>
    <n v="7"/>
    <n v="2.6507620941020544E-3"/>
    <n v="2.6507620941020544E-3"/>
    <n v="3.3134526176275677E-3"/>
  </r>
  <r>
    <x v="290"/>
    <x v="6"/>
    <x v="6"/>
    <s v="LAC:Culture:Research your genealogy and family history"/>
    <n v="28"/>
    <n v="31"/>
    <n v="31"/>
    <n v="51"/>
    <n v="1.8555334658714381E-2"/>
    <n v="2.054340622929092E-2"/>
    <n v="2.054340622929092E-2"/>
  </r>
  <r>
    <x v="291"/>
    <x v="6"/>
    <x v="6"/>
    <s v="LAC:Culture:Search births, marriages and deaths recorded in Canada"/>
    <n v="6"/>
    <n v="6"/>
    <n v="7"/>
    <n v="18"/>
    <n v="3.9761431411530811E-3"/>
    <n v="3.9761431411530811E-3"/>
    <n v="4.6388336646785953E-3"/>
  </r>
  <r>
    <x v="292"/>
    <x v="16"/>
    <x v="16"/>
    <s v="N/A:N/A:N/A"/>
    <n v="46288"/>
    <n v="53491"/>
    <n v="59461"/>
    <n v="107088"/>
    <e v="#N/A"/>
    <e v="#N/A"/>
    <e v="#N/A"/>
  </r>
  <r>
    <x v="293"/>
    <x v="7"/>
    <x v="7"/>
    <s v="NRC:Science:Buy building codes or Certified Reference Materials"/>
    <n v="3"/>
    <n v="3"/>
    <n v="2"/>
    <n v="3"/>
    <n v="3.667481662591687E-3"/>
    <n v="3.667481662591687E-3"/>
    <n v="2.4449877750611247E-3"/>
  </r>
  <r>
    <x v="294"/>
    <x v="7"/>
    <x v="7"/>
    <s v="NRC:Science:Canadian National Master Construction Specifications (NMS)"/>
    <n v="0"/>
    <n v="0"/>
    <n v="0"/>
    <n v="2"/>
    <n v="0"/>
    <n v="0"/>
    <n v="0"/>
  </r>
  <r>
    <x v="295"/>
    <x v="7"/>
    <x v="7"/>
    <s v="NRC:Science:Check sunrise and sunset times"/>
    <n v="1"/>
    <n v="2"/>
    <n v="3"/>
    <n v="9"/>
    <n v="1.2224938875305623E-3"/>
    <n v="2.4449877750611247E-3"/>
    <n v="3.667481662591687E-3"/>
  </r>
  <r>
    <x v="296"/>
    <x v="7"/>
    <x v="7"/>
    <s v="NRC:Science:Find a scientific, technical or medical journal"/>
    <n v="54"/>
    <n v="101"/>
    <n v="114"/>
    <n v="349"/>
    <n v="6.6014669926650366E-2"/>
    <n v="0.1234718826405868"/>
    <n v="0.13936430317848411"/>
  </r>
  <r>
    <x v="297"/>
    <x v="7"/>
    <x v="7"/>
    <s v="NRC:Science:Get the latest National building code for Canada"/>
    <n v="1"/>
    <n v="2"/>
    <n v="1"/>
    <n v="2"/>
    <n v="1.2224938875305623E-3"/>
    <n v="2.4449877750611247E-3"/>
    <n v="1.2224938875305623E-3"/>
  </r>
  <r>
    <x v="298"/>
    <x v="7"/>
    <x v="7"/>
    <s v="NRC:Science:Grants for technological innovation - Industrial Research Assistance Program (IRAP)"/>
    <n v="52"/>
    <n v="63"/>
    <n v="76"/>
    <n v="153"/>
    <n v="6.3569682151589244E-2"/>
    <n v="7.7017114914425422E-2"/>
    <n v="9.2909535452322736E-2"/>
  </r>
  <r>
    <x v="299"/>
    <x v="7"/>
    <x v="7"/>
    <s v="NRC:Science:Official time across Canada"/>
    <n v="1"/>
    <n v="2"/>
    <n v="1"/>
    <n v="5"/>
    <n v="1.2224938875305623E-3"/>
    <n v="2.4449877750611247E-3"/>
    <n v="1.2224938875305623E-3"/>
  </r>
  <r>
    <x v="1"/>
    <x v="7"/>
    <x v="7"/>
    <s v="NRC:Science:Other - Reason for my visit is not in this list"/>
    <n v="11"/>
    <n v="11"/>
    <n v="15"/>
    <n v="31"/>
    <n v="1.3447432762836185E-2"/>
    <n v="1.3447432762836185E-2"/>
    <n v="1.8337408312958436E-2"/>
  </r>
  <r>
    <x v="300"/>
    <x v="0"/>
    <x v="0"/>
    <s v="NRCan:Business:Download RETScreen clean energy management software"/>
    <n v="1"/>
    <n v="2"/>
    <n v="4"/>
    <n v="7"/>
    <n v="4.7058823529411766E-4"/>
    <n v="9.4117647058823532E-4"/>
    <n v="1.8823529411764706E-3"/>
  </r>
  <r>
    <x v="1"/>
    <x v="0"/>
    <x v="0"/>
    <s v="NRCan:Business:Other - Reason for my visit is not in this list"/>
    <n v="0"/>
    <n v="1"/>
    <n v="0"/>
    <n v="2"/>
    <n v="0"/>
    <n v="4.7058823529411766E-4"/>
    <n v="0"/>
  </r>
  <r>
    <x v="301"/>
    <x v="6"/>
    <x v="6"/>
    <s v="NRCan:Culture:Discover the origins of the names of Canada's provincial and territorial capitals"/>
    <n v="2"/>
    <n v="3"/>
    <n v="6"/>
    <n v="35"/>
    <n v="1.3253810470510272E-3"/>
    <n v="1.9880715705765406E-3"/>
    <n v="3.9761431411530811E-3"/>
  </r>
  <r>
    <x v="1"/>
    <x v="6"/>
    <x v="6"/>
    <s v="NRCan:Culture:Other - Reason for my visit is not in this list"/>
    <n v="0"/>
    <n v="0"/>
    <n v="1"/>
    <n v="2"/>
    <n v="0"/>
    <n v="0"/>
    <n v="6.6269052352551359E-4"/>
  </r>
  <r>
    <x v="302"/>
    <x v="8"/>
    <x v="8"/>
    <s v="NRCan:Environment:Apply for grants and incentives for your home"/>
    <n v="16"/>
    <n v="19"/>
    <n v="24"/>
    <n v="55"/>
    <n v="4.4052863436123352E-3"/>
    <n v="5.2312775330396475E-3"/>
    <n v="6.6079295154185024E-3"/>
  </r>
  <r>
    <x v="303"/>
    <x v="8"/>
    <x v="8"/>
    <s v="NRCan:Environment:Calculate the magnetic declination for a specified location and date"/>
    <n v="7"/>
    <n v="8"/>
    <n v="11"/>
    <n v="19"/>
    <n v="1.9273127753303965E-3"/>
    <n v="2.2026431718061676E-3"/>
    <n v="3.0286343612334803E-3"/>
  </r>
  <r>
    <x v="304"/>
    <x v="8"/>
    <x v="8"/>
    <s v="NRCan:Environment:Current and past earthquakes in Canada"/>
    <n v="4"/>
    <n v="4"/>
    <n v="6"/>
    <n v="14"/>
    <n v="1.1013215859030838E-3"/>
    <n v="1.1013215859030838E-3"/>
    <n v="1.6519823788546256E-3"/>
  </r>
  <r>
    <x v="305"/>
    <x v="8"/>
    <x v="8"/>
    <s v="NRCan:Environment:Find out about Canadian wildfires"/>
    <n v="10"/>
    <n v="14"/>
    <n v="12"/>
    <n v="25"/>
    <n v="2.7533039647577094E-3"/>
    <n v="3.854625550660793E-3"/>
    <n v="3.3039647577092512E-3"/>
  </r>
  <r>
    <x v="306"/>
    <x v="8"/>
    <x v="8"/>
    <s v="NRCan:Environment:Get satellite and air imagery"/>
    <n v="19"/>
    <n v="32"/>
    <n v="29"/>
    <n v="83"/>
    <n v="5.2312775330396475E-3"/>
    <n v="8.8105726872246704E-3"/>
    <n v="7.9845814977973564E-3"/>
  </r>
  <r>
    <x v="307"/>
    <x v="8"/>
    <x v="8"/>
    <s v="NRCan:Environment:Get space weather forecasts"/>
    <n v="9"/>
    <n v="17"/>
    <n v="14"/>
    <n v="38"/>
    <n v="2.4779735682819385E-3"/>
    <n v="4.6806167400881057E-3"/>
    <n v="3.854625550660793E-3"/>
  </r>
  <r>
    <x v="308"/>
    <x v="8"/>
    <x v="8"/>
    <s v="NRCan:Environment:Learn about Canadian forests and forest conservation"/>
    <n v="6"/>
    <n v="21"/>
    <n v="18"/>
    <n v="56"/>
    <n v="1.6519823788546256E-3"/>
    <n v="5.7819383259911893E-3"/>
    <n v="4.955947136563877E-3"/>
  </r>
  <r>
    <x v="309"/>
    <x v="8"/>
    <x v="8"/>
    <s v="NRCan:Environment:Learn about fuel-efficient driving"/>
    <n v="5"/>
    <n v="5"/>
    <n v="7"/>
    <n v="10"/>
    <n v="1.3766519823788547E-3"/>
    <n v="1.3766519823788547E-3"/>
    <n v="1.9273127753303965E-3"/>
  </r>
  <r>
    <x v="310"/>
    <x v="8"/>
    <x v="8"/>
    <s v="NRCan:Environment:Make buildings and homes more energy efficient"/>
    <n v="8"/>
    <n v="16"/>
    <n v="12"/>
    <n v="25"/>
    <n v="2.2026431718061676E-3"/>
    <n v="4.4052863436123352E-3"/>
    <n v="3.3039647577092512E-3"/>
  </r>
  <r>
    <x v="1"/>
    <x v="8"/>
    <x v="8"/>
    <s v="NRCan:Environment:Other - Reason for my visit is not in this list"/>
    <n v="6"/>
    <n v="11"/>
    <n v="13"/>
    <n v="31"/>
    <n v="1.6519823788546256E-3"/>
    <n v="3.0286343612334803E-3"/>
    <n v="3.5792951541850221E-3"/>
  </r>
  <r>
    <x v="311"/>
    <x v="8"/>
    <x v="8"/>
    <s v="NRCan:Environment:Renewable energy in Canada"/>
    <n v="11"/>
    <n v="13"/>
    <n v="14"/>
    <n v="44"/>
    <n v="3.0286343612334803E-3"/>
    <n v="3.5792951541850221E-3"/>
    <n v="3.854625550660793E-3"/>
  </r>
  <r>
    <x v="312"/>
    <x v="8"/>
    <x v="8"/>
    <s v="NRCan:Environment:Use a geodetic reference tool"/>
    <n v="5"/>
    <n v="8"/>
    <n v="7"/>
    <n v="12"/>
    <n v="1.3766519823788547E-3"/>
    <n v="2.2026431718061676E-3"/>
    <n v="1.9273127753303965E-3"/>
  </r>
  <r>
    <x v="313"/>
    <x v="4"/>
    <x v="4"/>
    <s v="NRCan:Money:Determine current market prices for lumber, crude oil and other fuels"/>
    <n v="2"/>
    <n v="4"/>
    <n v="5"/>
    <n v="9"/>
    <n v="7.9302141157811261E-4"/>
    <n v="1.5860428231562252E-3"/>
    <n v="1.9825535289452814E-3"/>
  </r>
  <r>
    <x v="1"/>
    <x v="4"/>
    <x v="4"/>
    <s v="NRCan:Money:Other - Reason for my visit is not in this list"/>
    <n v="1"/>
    <n v="1"/>
    <n v="1"/>
    <n v="2"/>
    <n v="3.9651070578905631E-4"/>
    <n v="3.9651070578905631E-4"/>
    <n v="3.9651070578905631E-4"/>
  </r>
  <r>
    <x v="314"/>
    <x v="0"/>
    <x v="0"/>
    <s v="OSB:Business:Find a bankruptcy or insolvency record"/>
    <n v="10"/>
    <n v="17"/>
    <n v="14"/>
    <n v="27"/>
    <n v="4.7058823529411761E-3"/>
    <n v="8.0000000000000002E-3"/>
    <n v="6.5882352941176473E-3"/>
  </r>
  <r>
    <x v="1"/>
    <x v="4"/>
    <x v="4"/>
    <s v="OSB:Money:Other - Reason for my visit is not in this list"/>
    <n v="2"/>
    <n v="1"/>
    <n v="2"/>
    <n v="2"/>
    <n v="7.9302141157811261E-4"/>
    <n v="3.9651070578905631E-4"/>
    <n v="7.9302141157811261E-4"/>
  </r>
  <r>
    <x v="315"/>
    <x v="15"/>
    <x v="15"/>
    <s v="PBC:Policing:Apply for a cannabis record suspension"/>
    <n v="3"/>
    <n v="2"/>
    <n v="2"/>
    <n v="6"/>
    <n v="8.21917808219178E-3"/>
    <n v="5.4794520547945206E-3"/>
    <n v="5.4794520547945206E-3"/>
  </r>
  <r>
    <x v="316"/>
    <x v="15"/>
    <x v="15"/>
    <s v="PBC:Policing:Apply for a criminal record suspension"/>
    <n v="21"/>
    <n v="26"/>
    <n v="26"/>
    <n v="54"/>
    <n v="5.7534246575342465E-2"/>
    <n v="7.1232876712328766E-2"/>
    <n v="7.1232876712328766E-2"/>
  </r>
  <r>
    <x v="1"/>
    <x v="15"/>
    <x v="15"/>
    <s v="PBC:Policing:Other - Reason for my visit is not in this list"/>
    <n v="1"/>
    <n v="1"/>
    <n v="1"/>
    <n v="2"/>
    <n v="2.7397260273972603E-3"/>
    <n v="2.7397260273972603E-3"/>
    <n v="2.7397260273972603E-3"/>
  </r>
  <r>
    <x v="1"/>
    <x v="6"/>
    <x v="6"/>
    <s v="PC:Culture:Other - Reason for my visit is not in this list"/>
    <n v="0"/>
    <n v="0"/>
    <n v="2"/>
    <n v="5"/>
    <n v="0"/>
    <n v="0"/>
    <n v="1.3253810470510272E-3"/>
  </r>
  <r>
    <x v="317"/>
    <x v="6"/>
    <x v="6"/>
    <s v="PC:Culture:Visit a national park or historic site"/>
    <n v="25"/>
    <n v="51"/>
    <n v="48"/>
    <n v="153"/>
    <n v="1.656726308813784E-2"/>
    <n v="3.3797216699801194E-2"/>
    <n v="3.1809145129224649E-2"/>
  </r>
  <r>
    <x v="1"/>
    <x v="8"/>
    <x v="8"/>
    <s v="PC:Environment:Other - Reason for my visit is not in this list"/>
    <n v="1"/>
    <n v="1"/>
    <n v="1"/>
    <n v="2"/>
    <n v="2.7533039647577095E-4"/>
    <n v="2.7533039647577095E-4"/>
    <n v="2.7533039647577095E-4"/>
  </r>
  <r>
    <x v="1"/>
    <x v="1"/>
    <x v="1"/>
    <s v="PC:Travel:Other - Reason for my visit is not in this list"/>
    <n v="7"/>
    <n v="15"/>
    <n v="13"/>
    <n v="28"/>
    <n v="1.4341029685931451E-4"/>
    <n v="3.0730777898424537E-4"/>
    <n v="2.6633340845301262E-4"/>
  </r>
  <r>
    <x v="318"/>
    <x v="1"/>
    <x v="1"/>
    <s v="PC:Travel:Tourism information about Canada (vacation ideas, activities to explore, travel tips and ideas)"/>
    <n v="13"/>
    <n v="18"/>
    <n v="21"/>
    <n v="44"/>
    <n v="2.6633340845301262E-4"/>
    <n v="3.6876933478109441E-4"/>
    <n v="4.3023089057794351E-4"/>
  </r>
  <r>
    <x v="317"/>
    <x v="1"/>
    <x v="1"/>
    <s v="PC:Travel:Visit a national park or historic site"/>
    <n v="275"/>
    <n v="501"/>
    <n v="502"/>
    <n v="1250"/>
    <n v="5.6339759480444982E-3"/>
    <n v="1.0264079818073795E-2"/>
    <n v="1.0284567003339412E-2"/>
  </r>
  <r>
    <x v="319"/>
    <x v="6"/>
    <x v="6"/>
    <s v="PCH:Culture:Apply for a tax credit — film or video (CAVCO)"/>
    <n v="7"/>
    <n v="13"/>
    <n v="14"/>
    <n v="24"/>
    <n v="4.6388336646785953E-3"/>
    <n v="8.6149768058316773E-3"/>
    <n v="9.2776673293571907E-3"/>
  </r>
  <r>
    <x v="320"/>
    <x v="6"/>
    <x v="6"/>
    <s v="PCH:Culture:Apply to a grant or funding program — arts"/>
    <n v="38"/>
    <n v="51"/>
    <n v="52"/>
    <n v="96"/>
    <n v="2.5182239893969515E-2"/>
    <n v="3.3797216699801194E-2"/>
    <n v="3.4459907223326709E-2"/>
  </r>
  <r>
    <x v="321"/>
    <x v="6"/>
    <x v="6"/>
    <s v="PCH:Culture:Apply to a grant or funding program — cultural preservation"/>
    <n v="19"/>
    <n v="39"/>
    <n v="30"/>
    <n v="83"/>
    <n v="1.2591119946984758E-2"/>
    <n v="2.584493041749503E-2"/>
    <n v="1.9880715705765408E-2"/>
  </r>
  <r>
    <x v="322"/>
    <x v="6"/>
    <x v="6"/>
    <s v="PCH:Culture:Apply to a grant or funding program — multiculturalism"/>
    <n v="11"/>
    <n v="15"/>
    <n v="13"/>
    <n v="31"/>
    <n v="7.2895957587806497E-3"/>
    <n v="9.9403578528827041E-3"/>
    <n v="8.6149768058316773E-3"/>
  </r>
  <r>
    <x v="323"/>
    <x v="6"/>
    <x v="6"/>
    <s v="PCH:Culture:Apply to a grant or funding program — music"/>
    <n v="6"/>
    <n v="8"/>
    <n v="8"/>
    <n v="23"/>
    <n v="3.9761431411530811E-3"/>
    <n v="5.3015241882041087E-3"/>
    <n v="5.3015241882041087E-3"/>
  </r>
  <r>
    <x v="324"/>
    <x v="6"/>
    <x v="6"/>
    <s v="PCH:Culture:Apply to a grant or funding program — sports"/>
    <n v="20"/>
    <n v="34"/>
    <n v="24"/>
    <n v="72"/>
    <n v="1.3253810470510271E-2"/>
    <n v="2.2531477799867462E-2"/>
    <n v="1.5904572564612324E-2"/>
  </r>
  <r>
    <x v="325"/>
    <x v="6"/>
    <x v="6"/>
    <s v="PCH:Culture:Download the lyrics and recordings of Canada's national anthem"/>
    <n v="3"/>
    <n v="12"/>
    <n v="8"/>
    <n v="50"/>
    <n v="1.9880715705765406E-3"/>
    <n v="7.9522862823061622E-3"/>
    <n v="5.3015241882041087E-3"/>
  </r>
  <r>
    <x v="326"/>
    <x v="6"/>
    <x v="6"/>
    <s v="PCH:Culture:Find information on human rights in Canada"/>
    <n v="8"/>
    <n v="19"/>
    <n v="22"/>
    <n v="58"/>
    <n v="5.3015241882041087E-3"/>
    <n v="1.2591119946984758E-2"/>
    <n v="1.4579191517561299E-2"/>
  </r>
  <r>
    <x v="327"/>
    <x v="6"/>
    <x v="6"/>
    <s v="PCH:Culture:Find student job and internship programs"/>
    <n v="19"/>
    <n v="36"/>
    <n v="26"/>
    <n v="82"/>
    <n v="1.2591119946984758E-2"/>
    <n v="2.3856858846918488E-2"/>
    <n v="1.7229953611663355E-2"/>
  </r>
  <r>
    <x v="328"/>
    <x v="6"/>
    <x v="6"/>
    <s v="PCH:Culture:Learn about the official symbols of Canada"/>
    <n v="9"/>
    <n v="21"/>
    <n v="28"/>
    <n v="115"/>
    <n v="5.9642147117296221E-3"/>
    <n v="1.3916500994035786E-2"/>
    <n v="1.8555334658714381E-2"/>
  </r>
  <r>
    <x v="1"/>
    <x v="6"/>
    <x v="6"/>
    <s v="PCH:Culture:Other - Reason for my visit is not in this list"/>
    <n v="11"/>
    <n v="16"/>
    <n v="13"/>
    <n v="34"/>
    <n v="7.2895957587806497E-3"/>
    <n v="1.0603048376408217E-2"/>
    <n v="8.6149768058316773E-3"/>
  </r>
  <r>
    <x v="329"/>
    <x v="6"/>
    <x v="6"/>
    <s v="PCH:Culture:Participate in Canada Day celebrations"/>
    <n v="18"/>
    <n v="30"/>
    <n v="31"/>
    <n v="81"/>
    <n v="1.1928429423459244E-2"/>
    <n v="1.9880715705765408E-2"/>
    <n v="2.054340622929092E-2"/>
  </r>
  <r>
    <x v="330"/>
    <x v="6"/>
    <x v="6"/>
    <s v="PCH:Culture:Participate in Winterlude events and activities"/>
    <n v="7"/>
    <n v="9"/>
    <n v="15"/>
    <n v="37"/>
    <n v="4.6388336646785953E-3"/>
    <n v="5.9642147117296221E-3"/>
    <n v="9.9403578528827041E-3"/>
  </r>
  <r>
    <x v="331"/>
    <x v="11"/>
    <x v="11"/>
    <s v="PCO:AboutGov:Consult the Clerk's Annual Report to the Prime Minister"/>
    <n v="5"/>
    <n v="8"/>
    <n v="12"/>
    <n v="19"/>
    <n v="3.3806626098715348E-3"/>
    <n v="5.4090601757944556E-3"/>
    <n v="8.1135902636916835E-3"/>
  </r>
  <r>
    <x v="332"/>
    <x v="11"/>
    <x v="11"/>
    <s v="PCO:AboutGov:Consult the Speech from the Throne"/>
    <n v="4"/>
    <n v="6"/>
    <n v="4"/>
    <n v="12"/>
    <n v="2.7045300878972278E-3"/>
    <n v="4.0567951318458417E-3"/>
    <n v="2.7045300878972278E-3"/>
  </r>
  <r>
    <x v="333"/>
    <x v="11"/>
    <x v="11"/>
    <s v="PCO:AboutGov:Examine the activities of the Independent Advisory Board for Senate Appointments"/>
    <n v="4"/>
    <n v="3"/>
    <n v="3"/>
    <n v="7"/>
    <n v="2.7045300878972278E-3"/>
    <n v="2.0283975659229209E-3"/>
    <n v="2.0283975659229209E-3"/>
  </r>
  <r>
    <x v="334"/>
    <x v="11"/>
    <x v="11"/>
    <s v="PCO:AboutGov:Learn about Canada's democratic institutions"/>
    <n v="19"/>
    <n v="33"/>
    <n v="36"/>
    <n v="119"/>
    <n v="1.2846517917511832E-2"/>
    <n v="2.231237322515213E-2"/>
    <n v="2.434077079107505E-2"/>
  </r>
  <r>
    <x v="335"/>
    <x v="11"/>
    <x v="11"/>
    <s v="PCO:AboutGov:Learn about Governor in Council appointments process"/>
    <n v="8"/>
    <n v="4"/>
    <n v="5"/>
    <n v="16"/>
    <n v="5.4090601757944556E-3"/>
    <n v="2.7045300878972278E-3"/>
    <n v="3.3806626098715348E-3"/>
  </r>
  <r>
    <x v="336"/>
    <x v="11"/>
    <x v="11"/>
    <s v="PCO:AboutGov:Learn about the Clerk of the Privy Council"/>
    <n v="2"/>
    <n v="4"/>
    <n v="5"/>
    <n v="15"/>
    <n v="1.3522650439486139E-3"/>
    <n v="2.7045300878972278E-3"/>
    <n v="3.3806626098715348E-3"/>
  </r>
  <r>
    <x v="337"/>
    <x v="11"/>
    <x v="11"/>
    <s v="PCO:AboutGov:Learn about the relationship between provinces and territories"/>
    <n v="4"/>
    <n v="4"/>
    <n v="7"/>
    <n v="26"/>
    <n v="2.7045300878972278E-3"/>
    <n v="2.7045300878972278E-3"/>
    <n v="4.7329276538201487E-3"/>
  </r>
  <r>
    <x v="1"/>
    <x v="11"/>
    <x v="11"/>
    <s v="PCO:AboutGov:Other - Reason for my visit is not in this list"/>
    <n v="5"/>
    <n v="5"/>
    <n v="5"/>
    <n v="17"/>
    <n v="3.3806626098715348E-3"/>
    <n v="3.3806626098715348E-3"/>
    <n v="3.3806626098715348E-3"/>
  </r>
  <r>
    <x v="338"/>
    <x v="11"/>
    <x v="11"/>
    <s v="PCO:AboutGov:Review of the state of bilingualism in the federal Public Service"/>
    <n v="0"/>
    <n v="5"/>
    <n v="3"/>
    <n v="12"/>
    <n v="0"/>
    <n v="3.3806626098715348E-3"/>
    <n v="2.0283975659229209E-3"/>
  </r>
  <r>
    <x v="339"/>
    <x v="11"/>
    <x v="11"/>
    <s v="PCO:AboutGov:Review the progress of Government of Canada commitments"/>
    <n v="18"/>
    <n v="24"/>
    <n v="19"/>
    <n v="54"/>
    <n v="1.2170385395537525E-2"/>
    <n v="1.6227180527383367E-2"/>
    <n v="1.2846517917511832E-2"/>
  </r>
  <r>
    <x v="340"/>
    <x v="11"/>
    <x v="11"/>
    <s v="PCO:AboutGov:Search the Orders in Council database"/>
    <n v="3"/>
    <n v="7"/>
    <n v="7"/>
    <n v="9"/>
    <n v="2.0283975659229209E-3"/>
    <n v="4.7329276538201487E-3"/>
    <n v="4.7329276538201487E-3"/>
  </r>
  <r>
    <x v="341"/>
    <x v="11"/>
    <x v="11"/>
    <s v="PCO:AboutGov:See how the Government of Canada supports the LGBTQ2+ community"/>
    <n v="8"/>
    <n v="10"/>
    <n v="12"/>
    <n v="29"/>
    <n v="5.4090601757944556E-3"/>
    <n v="6.7613252197430695E-3"/>
    <n v="8.1135902636916835E-3"/>
  </r>
  <r>
    <x v="342"/>
    <x v="6"/>
    <x v="6"/>
    <s v="PCO:Culture:Learn about the Governor General or Lieutenant Governors and the appointment process"/>
    <n v="1"/>
    <n v="3"/>
    <n v="3"/>
    <n v="15"/>
    <n v="6.6269052352551359E-4"/>
    <n v="1.9880715705765406E-3"/>
    <n v="1.9880715705765406E-3"/>
  </r>
  <r>
    <x v="1"/>
    <x v="6"/>
    <x v="6"/>
    <s v="PCO:Culture:Other - Reason for my visit is not in this list"/>
    <n v="0"/>
    <n v="2"/>
    <n v="1"/>
    <n v="3"/>
    <n v="0"/>
    <n v="1.3253810470510272E-3"/>
    <n v="6.6269052352551359E-4"/>
  </r>
  <r>
    <x v="343"/>
    <x v="2"/>
    <x v="2"/>
    <s v="PHAC:COVID-19:Check health advice before travelling"/>
    <n v="372"/>
    <n v="536"/>
    <n v="581"/>
    <n v="946"/>
    <n v="2.2889490524243172E-2"/>
    <n v="3.2980556239232094E-2"/>
    <n v="3.5749446222003448E-2"/>
  </r>
  <r>
    <x v="1"/>
    <x v="2"/>
    <x v="2"/>
    <s v="PHAC:COVID-19:Other - Reason for my visit is not in this list"/>
    <n v="8"/>
    <n v="6"/>
    <n v="8"/>
    <n v="11"/>
    <n v="4.9224710804824019E-4"/>
    <n v="3.6918533103618014E-4"/>
    <n v="4.9224710804824019E-4"/>
  </r>
  <r>
    <x v="343"/>
    <x v="13"/>
    <x v="13"/>
    <s v="PHAC:Health:Check health advice before travelling"/>
    <n v="12"/>
    <n v="21"/>
    <n v="21"/>
    <n v="53"/>
    <n v="2.5586353944562902E-3"/>
    <n v="4.4776119402985077E-3"/>
    <n v="4.4776119402985077E-3"/>
  </r>
  <r>
    <x v="344"/>
    <x v="13"/>
    <x v="13"/>
    <s v="PHAC:Health:Find information on family violence and how to get help"/>
    <n v="7"/>
    <n v="15"/>
    <n v="13"/>
    <n v="33"/>
    <n v="1.4925373134328358E-3"/>
    <n v="3.1982942430703624E-3"/>
    <n v="2.7718550106609809E-3"/>
  </r>
  <r>
    <x v="345"/>
    <x v="13"/>
    <x v="13"/>
    <s v="PHAC:Health:Find out the hazardous properties of a human pathogen and how to work with it in a laboratory setting"/>
    <n v="7"/>
    <n v="10"/>
    <n v="13"/>
    <n v="55"/>
    <n v="1.4925373134328358E-3"/>
    <n v="2.1321961620469083E-3"/>
    <n v="2.7718550106609809E-3"/>
  </r>
  <r>
    <x v="346"/>
    <x v="13"/>
    <x v="13"/>
    <s v="PHAC:Health:Get guidelines for immunization and vaccination practices"/>
    <n v="76"/>
    <n v="107"/>
    <n v="127"/>
    <n v="353"/>
    <n v="1.6204690831556502E-2"/>
    <n v="2.281449893390192E-2"/>
    <n v="2.7078891257995737E-2"/>
  </r>
  <r>
    <x v="347"/>
    <x v="13"/>
    <x v="13"/>
    <s v="PHAC:Health:Learn about mental health support and how to get help"/>
    <n v="72"/>
    <n v="98"/>
    <n v="105"/>
    <n v="217"/>
    <n v="1.535181236673774E-2"/>
    <n v="2.0895522388059702E-2"/>
    <n v="2.2388059701492536E-2"/>
  </r>
  <r>
    <x v="348"/>
    <x v="13"/>
    <x v="13"/>
    <s v="PHAC:Health:Learn about outbreaks of food and water-borne illnesses and diseases in Canada"/>
    <n v="13"/>
    <n v="22"/>
    <n v="22"/>
    <n v="56"/>
    <n v="2.7718550106609809E-3"/>
    <n v="4.690831556503198E-3"/>
    <n v="4.690831556503198E-3"/>
  </r>
  <r>
    <x v="1"/>
    <x v="13"/>
    <x v="13"/>
    <s v="PHAC:Health:Other - Reason for my visit is not in this list"/>
    <n v="11"/>
    <n v="14"/>
    <n v="15"/>
    <n v="33"/>
    <n v="2.345415778251599E-3"/>
    <n v="2.9850746268656717E-3"/>
    <n v="3.1982942430703624E-3"/>
  </r>
  <r>
    <x v="10"/>
    <x v="1"/>
    <x v="1"/>
    <s v="PHAC:Travel:ArriveCAN – Create an account"/>
    <n v="13"/>
    <n v="16"/>
    <n v="16"/>
    <n v="37"/>
    <n v="2.6633340845301262E-4"/>
    <n v="3.2779496424986172E-4"/>
    <n v="3.2779496424986172E-4"/>
  </r>
  <r>
    <x v="11"/>
    <x v="1"/>
    <x v="1"/>
    <s v="PHAC:Travel:ArriveCAN – Download the mobile app"/>
    <n v="2"/>
    <n v="4"/>
    <n v="4"/>
    <n v="9"/>
    <n v="4.0974370531232715E-5"/>
    <n v="8.194874106246543E-5"/>
    <n v="8.194874106246543E-5"/>
  </r>
  <r>
    <x v="12"/>
    <x v="1"/>
    <x v="1"/>
    <s v="PHAC:Travel:ArriveCAN – Learn more about it, what it is, how and when to use it"/>
    <n v="10"/>
    <n v="13"/>
    <n v="14"/>
    <n v="35"/>
    <n v="2.0487185265616358E-4"/>
    <n v="2.6633340845301262E-4"/>
    <n v="2.8682059371862902E-4"/>
  </r>
  <r>
    <x v="13"/>
    <x v="1"/>
    <x v="1"/>
    <s v="PHAC:Travel:ArriveCAN – Report your daily symptoms or new case of COVID-19"/>
    <n v="3"/>
    <n v="7"/>
    <n v="6"/>
    <n v="8"/>
    <n v="6.1461555796849069E-5"/>
    <n v="1.4341029685931451E-4"/>
    <n v="1.2292311159369814E-4"/>
  </r>
  <r>
    <x v="349"/>
    <x v="1"/>
    <x v="1"/>
    <s v="PHAC:Travel:ArriveCAN – Show proof of a molecular test"/>
    <n v="2"/>
    <n v="3"/>
    <n v="3"/>
    <n v="3"/>
    <n v="4.0974370531232715E-5"/>
    <n v="6.1461555796849069E-5"/>
    <n v="6.1461555796849069E-5"/>
  </r>
  <r>
    <x v="350"/>
    <x v="1"/>
    <x v="1"/>
    <s v="PHAC:Travel:ArriveCAN – Submit your contact information"/>
    <n v="7"/>
    <n v="13"/>
    <n v="13"/>
    <n v="20"/>
    <n v="1.4341029685931451E-4"/>
    <n v="2.6633340845301262E-4"/>
    <n v="2.6633340845301262E-4"/>
  </r>
  <r>
    <x v="351"/>
    <x v="1"/>
    <x v="1"/>
    <s v="PHAC:Travel:ArriveCAN – Submit your quarantine plan"/>
    <n v="3"/>
    <n v="7"/>
    <n v="4"/>
    <n v="9"/>
    <n v="6.1461555796849069E-5"/>
    <n v="1.4341029685931451E-4"/>
    <n v="8.194874106246543E-5"/>
  </r>
  <r>
    <x v="343"/>
    <x v="1"/>
    <x v="1"/>
    <s v="PHAC:Travel:Check health advice before travelling"/>
    <n v="48"/>
    <n v="62"/>
    <n v="79"/>
    <n v="194"/>
    <n v="9.833848927495851E-4"/>
    <n v="1.2702054864682142E-3"/>
    <n v="1.6184876359836922E-3"/>
  </r>
  <r>
    <x v="352"/>
    <x v="1"/>
    <x v="1"/>
    <s v="PHAC:Travel:Check provincial and territorial restrictions"/>
    <n v="41"/>
    <n v="61"/>
    <n v="75"/>
    <n v="146"/>
    <n v="8.3997459589027067E-4"/>
    <n v="1.2497183012025977E-3"/>
    <n v="1.5365388949212268E-3"/>
  </r>
  <r>
    <x v="353"/>
    <x v="1"/>
    <x v="1"/>
    <s v="PHAC:Travel:Check rules for vaccinated travellers entering Canada"/>
    <n v="166"/>
    <n v="268"/>
    <n v="285"/>
    <n v="772"/>
    <n v="3.4008727540923152E-3"/>
    <n v="5.4905656511851832E-3"/>
    <n v="5.8388478007006615E-3"/>
  </r>
  <r>
    <x v="354"/>
    <x v="1"/>
    <x v="1"/>
    <s v="PHAC:Travel:Check vaccination requirements to enter Canada"/>
    <n v="290"/>
    <n v="386"/>
    <n v="405"/>
    <n v="945"/>
    <n v="5.9412837270287431E-3"/>
    <n v="7.9080535125279142E-3"/>
    <n v="8.297310032574624E-3"/>
  </r>
  <r>
    <x v="355"/>
    <x v="1"/>
    <x v="1"/>
    <s v="PHAC:Travel:Compassionate travel quarantine exemptions (caring for others, funerals and support)"/>
    <n v="9"/>
    <n v="19"/>
    <n v="14"/>
    <n v="33"/>
    <n v="1.8438466739054721E-4"/>
    <n v="3.8925652004671076E-4"/>
    <n v="2.8682059371862902E-4"/>
  </r>
  <r>
    <x v="356"/>
    <x v="1"/>
    <x v="1"/>
    <s v="PHAC:Travel:COVID-19 cases, statistics, vaccines, limiting the spread, latest news"/>
    <n v="0"/>
    <n v="0"/>
    <n v="1"/>
    <n v="1"/>
    <n v="0"/>
    <n v="0"/>
    <n v="2.0487185265616357E-5"/>
  </r>
  <r>
    <x v="6"/>
    <x v="1"/>
    <x v="1"/>
    <s v="PHAC:Travel:COVID-19 requirements for travellers"/>
    <n v="537"/>
    <n v="766"/>
    <n v="819"/>
    <n v="1795"/>
    <n v="1.1001618487635983E-2"/>
    <n v="1.5693183913462128E-2"/>
    <n v="1.6779004732539796E-2"/>
  </r>
  <r>
    <x v="357"/>
    <x v="1"/>
    <x v="1"/>
    <s v="PHAC:Travel:Follow mandatory quarantine or isolation"/>
    <n v="17"/>
    <n v="24"/>
    <n v="24"/>
    <n v="45"/>
    <n v="3.4828214951547807E-4"/>
    <n v="4.9169244637479255E-4"/>
    <n v="4.9169244637479255E-4"/>
  </r>
  <r>
    <x v="181"/>
    <x v="1"/>
    <x v="1"/>
    <s v="PHAC:Travel:Latest news – Travel and emergency assistance"/>
    <n v="4"/>
    <n v="4"/>
    <n v="2"/>
    <n v="10"/>
    <n v="8.194874106246543E-5"/>
    <n v="8.194874106246543E-5"/>
    <n v="4.0974370531232715E-5"/>
  </r>
  <r>
    <x v="1"/>
    <x v="1"/>
    <x v="1"/>
    <s v="PHAC:Travel:Other - Reason for my visit is not in this list"/>
    <n v="121"/>
    <n v="142"/>
    <n v="150"/>
    <n v="229"/>
    <n v="2.4789494171395792E-3"/>
    <n v="2.9091803077175228E-3"/>
    <n v="3.0730777898424536E-3"/>
  </r>
  <r>
    <x v="1"/>
    <x v="8"/>
    <x v="8"/>
    <s v="PS:Environment:Other - Reason for my visit is not in this list"/>
    <n v="0"/>
    <n v="0"/>
    <n v="0"/>
    <n v="1"/>
    <n v="0"/>
    <n v="0"/>
    <n v="0"/>
  </r>
  <r>
    <x v="358"/>
    <x v="15"/>
    <x v="15"/>
    <s v="PS:Policing:Apply for the Memorial Grant Program for First Responders"/>
    <n v="7"/>
    <n v="10"/>
    <n v="9"/>
    <n v="18"/>
    <n v="1.9178082191780823E-2"/>
    <n v="2.7397260273972601E-2"/>
    <n v="2.4657534246575342E-2"/>
  </r>
  <r>
    <x v="359"/>
    <x v="15"/>
    <x v="15"/>
    <s v="PS:Policing:Federal government response to a current emergency event"/>
    <n v="5"/>
    <n v="10"/>
    <n v="10"/>
    <n v="28"/>
    <n v="1.3698630136986301E-2"/>
    <n v="2.7397260273972601E-2"/>
    <n v="2.7397260273972601E-2"/>
  </r>
  <r>
    <x v="360"/>
    <x v="15"/>
    <x v="15"/>
    <s v="PS:Policing:Get or prepare an emergency kit"/>
    <n v="1"/>
    <n v="1"/>
    <n v="1"/>
    <n v="1"/>
    <n v="2.7397260273972603E-3"/>
    <n v="2.7397260273972603E-3"/>
    <n v="2.7397260273972603E-3"/>
  </r>
  <r>
    <x v="361"/>
    <x v="15"/>
    <x v="15"/>
    <s v="PS:Policing:Learn about national search and rescue"/>
    <n v="2"/>
    <n v="3"/>
    <n v="3"/>
    <n v="9"/>
    <n v="5.4794520547945206E-3"/>
    <n v="8.21917808219178E-3"/>
    <n v="8.21917808219178E-3"/>
  </r>
  <r>
    <x v="362"/>
    <x v="15"/>
    <x v="15"/>
    <s v="PS:Policing:Look up a Canadian disaster"/>
    <n v="2"/>
    <n v="2"/>
    <n v="4"/>
    <n v="10"/>
    <n v="5.4794520547945206E-3"/>
    <n v="5.4794520547945206E-3"/>
    <n v="1.0958904109589041E-2"/>
  </r>
  <r>
    <x v="1"/>
    <x v="15"/>
    <x v="15"/>
    <s v="PS:Policing:Other - Reason for my visit is not in this list"/>
    <n v="9"/>
    <n v="8"/>
    <n v="12"/>
    <n v="14"/>
    <n v="2.4657534246575342E-2"/>
    <n v="2.1917808219178082E-2"/>
    <n v="3.287671232876712E-2"/>
  </r>
  <r>
    <x v="363"/>
    <x v="15"/>
    <x v="15"/>
    <s v="PS:Policing:Prepare an emergency plan"/>
    <n v="7"/>
    <n v="13"/>
    <n v="12"/>
    <n v="27"/>
    <n v="1.9178082191780823E-2"/>
    <n v="3.5616438356164383E-2"/>
    <n v="3.287671232876712E-2"/>
  </r>
  <r>
    <x v="364"/>
    <x v="10"/>
    <x v="10"/>
    <s v="PS:Security:Access cyber security bulletins"/>
    <n v="12"/>
    <n v="26"/>
    <n v="33"/>
    <n v="64"/>
    <n v="7.6384468491406746E-3"/>
    <n v="1.6549968173138127E-2"/>
    <n v="2.1005728835136857E-2"/>
  </r>
  <r>
    <x v="360"/>
    <x v="10"/>
    <x v="10"/>
    <s v="PS:Security:Get or prepare an emergency kit"/>
    <n v="14"/>
    <n v="15"/>
    <n v="13"/>
    <n v="31"/>
    <n v="8.9115213239974542E-3"/>
    <n v="9.5480585614258432E-3"/>
    <n v="8.2749840865690635E-3"/>
  </r>
  <r>
    <x v="365"/>
    <x v="10"/>
    <x v="10"/>
    <s v="PS:Security:Learn about cyber security threats"/>
    <n v="12"/>
    <n v="17"/>
    <n v="20"/>
    <n v="57"/>
    <n v="7.6384468491406746E-3"/>
    <n v="1.0821133036282623E-2"/>
    <n v="1.2730744748567792E-2"/>
  </r>
  <r>
    <x v="366"/>
    <x v="10"/>
    <x v="10"/>
    <s v="PS:Security:Learn about Passenger Protect program"/>
    <n v="0"/>
    <n v="2"/>
    <n v="1"/>
    <n v="10"/>
    <n v="0"/>
    <n v="1.273074474856779E-3"/>
    <n v="6.3653723742838951E-4"/>
  </r>
  <r>
    <x v="367"/>
    <x v="10"/>
    <x v="10"/>
    <s v="PS:Security:Learn about the current list of terrorist entities"/>
    <n v="10"/>
    <n v="13"/>
    <n v="15"/>
    <n v="26"/>
    <n v="6.3653723742838958E-3"/>
    <n v="8.2749840865690635E-3"/>
    <n v="9.5480585614258432E-3"/>
  </r>
  <r>
    <x v="368"/>
    <x v="10"/>
    <x v="10"/>
    <s v="PS:Security:Learn about the required documents needed for air travel"/>
    <n v="4"/>
    <n v="8"/>
    <n v="6"/>
    <n v="20"/>
    <n v="2.546148949713558E-3"/>
    <n v="5.0922978994271161E-3"/>
    <n v="3.8192234245703373E-3"/>
  </r>
  <r>
    <x v="1"/>
    <x v="10"/>
    <x v="10"/>
    <s v="PS:Security:Other - Reason for my visit is not in this list"/>
    <n v="2"/>
    <n v="6"/>
    <n v="7"/>
    <n v="13"/>
    <n v="1.273074474856779E-3"/>
    <n v="3.8192234245703373E-3"/>
    <n v="4.4557606619987271E-3"/>
  </r>
  <r>
    <x v="369"/>
    <x v="9"/>
    <x v="9"/>
    <s v="PSC:Jobs:Find a student job in the federal public service"/>
    <n v="322"/>
    <n v="545"/>
    <n v="604"/>
    <n v="1568"/>
    <n v="9.6312027039152925E-3"/>
    <n v="1.6301259234887684E-2"/>
    <n v="1.806598271169204E-2"/>
  </r>
  <r>
    <x v="370"/>
    <x v="9"/>
    <x v="9"/>
    <s v="PSC:Jobs:Jobs in the federal public service"/>
    <n v="1999"/>
    <n v="3090"/>
    <n v="3566"/>
    <n v="9159"/>
    <n v="5.9791224239523821E-2"/>
    <n v="9.2423653276702655E-2"/>
    <n v="0.10666108336075135"/>
  </r>
  <r>
    <x v="1"/>
    <x v="9"/>
    <x v="9"/>
    <s v="PSC:Jobs:Other - Reason for my visit is not in this list"/>
    <n v="24"/>
    <n v="26"/>
    <n v="31"/>
    <n v="64"/>
    <n v="7.1785361768312748E-4"/>
    <n v="7.7767475249005476E-4"/>
    <n v="9.2722758950737291E-4"/>
  </r>
  <r>
    <x v="371"/>
    <x v="11"/>
    <x v="11"/>
    <s v="PSPC:AboutGov:Apply for an International Standard Book Number (ISBN) / catalogue number"/>
    <n v="11"/>
    <n v="27"/>
    <n v="29"/>
    <n v="43"/>
    <n v="7.4374577417173765E-3"/>
    <n v="1.8255578093306288E-2"/>
    <n v="1.9607843137254902E-2"/>
  </r>
  <r>
    <x v="372"/>
    <x v="11"/>
    <x v="11"/>
    <s v="PSPC:AboutGov:Consult the annual report on advertising activities"/>
    <n v="5"/>
    <n v="8"/>
    <n v="5"/>
    <n v="11"/>
    <n v="3.3806626098715348E-3"/>
    <n v="5.4090601757944556E-3"/>
    <n v="3.3806626098715348E-3"/>
  </r>
  <r>
    <x v="373"/>
    <x v="11"/>
    <x v="11"/>
    <s v="PSPC:AboutGov:Federal government property management, maintenance, and construction"/>
    <n v="7"/>
    <n v="13"/>
    <n v="12"/>
    <n v="22"/>
    <n v="4.7329276538201487E-3"/>
    <n v="8.7897227856659904E-3"/>
    <n v="8.1135902636916835E-3"/>
  </r>
  <r>
    <x v="374"/>
    <x v="11"/>
    <x v="11"/>
    <s v="PSPC:AboutGov:Find federal properties for sale"/>
    <n v="0"/>
    <n v="0"/>
    <n v="2"/>
    <n v="2"/>
    <n v="0"/>
    <n v="0"/>
    <n v="1.3522650439486139E-3"/>
  </r>
  <r>
    <x v="375"/>
    <x v="11"/>
    <x v="11"/>
    <s v="PSPC:AboutGov:Find public opinion research requirements"/>
    <n v="5"/>
    <n v="10"/>
    <n v="9"/>
    <n v="16"/>
    <n v="3.3806626098715348E-3"/>
    <n v="6.7613252197430695E-3"/>
    <n v="6.0851926977687626E-3"/>
  </r>
  <r>
    <x v="376"/>
    <x v="11"/>
    <x v="11"/>
    <s v="PSPC:AboutGov:Learn about health and safety in federal properties"/>
    <n v="4"/>
    <n v="11"/>
    <n v="7"/>
    <n v="33"/>
    <n v="2.7045300878972278E-3"/>
    <n v="7.4374577417173765E-3"/>
    <n v="4.7329276538201487E-3"/>
  </r>
  <r>
    <x v="1"/>
    <x v="11"/>
    <x v="11"/>
    <s v="PSPC:AboutGov:Other - Reason for my visit is not in this list"/>
    <n v="10"/>
    <n v="13"/>
    <n v="13"/>
    <n v="30"/>
    <n v="6.7613252197430695E-3"/>
    <n v="8.7897227856659904E-3"/>
    <n v="8.7897227856659904E-3"/>
  </r>
  <r>
    <x v="377"/>
    <x v="11"/>
    <x v="11"/>
    <s v="PSPC:AboutGov:Read a report or a publication"/>
    <n v="29"/>
    <n v="60"/>
    <n v="65"/>
    <n v="199"/>
    <n v="1.9607843137254902E-2"/>
    <n v="4.0567951318458417E-2"/>
    <n v="4.3948613928329952E-2"/>
  </r>
  <r>
    <x v="378"/>
    <x v="11"/>
    <x v="11"/>
    <s v="PSPC:AboutGov:Review payments to and from government"/>
    <n v="3"/>
    <n v="2"/>
    <n v="3"/>
    <n v="5"/>
    <n v="2.0283975659229209E-3"/>
    <n v="1.3522650439486139E-3"/>
    <n v="2.0283975659229209E-3"/>
  </r>
  <r>
    <x v="79"/>
    <x v="11"/>
    <x v="11"/>
    <s v="PSPC:AboutGov:Sign up for direct deposit or update your banking information"/>
    <n v="9"/>
    <n v="13"/>
    <n v="13"/>
    <n v="27"/>
    <n v="6.0851926977687626E-3"/>
    <n v="8.7897227856659904E-3"/>
    <n v="8.7897227856659904E-3"/>
  </r>
  <r>
    <x v="379"/>
    <x v="11"/>
    <x v="11"/>
    <s v="PSPC:AboutGov:View Parliament Hill camera"/>
    <n v="4"/>
    <n v="7"/>
    <n v="4"/>
    <n v="11"/>
    <n v="2.7045300878972278E-3"/>
    <n v="4.7329276538201487E-3"/>
    <n v="2.7045300878972278E-3"/>
  </r>
  <r>
    <x v="380"/>
    <x v="11"/>
    <x v="11"/>
    <s v="PSPC:AboutGov:View public notices in the Canada Gazette"/>
    <n v="7"/>
    <n v="12"/>
    <n v="15"/>
    <n v="24"/>
    <n v="4.7329276538201487E-3"/>
    <n v="8.1135902636916835E-3"/>
    <n v="1.0141987829614604E-2"/>
  </r>
  <r>
    <x v="1"/>
    <x v="3"/>
    <x v="3"/>
    <s v="PSPC:Benefits:Other - Reason for my visit is not in this list"/>
    <n v="33"/>
    <n v="37"/>
    <n v="38"/>
    <n v="70"/>
    <n v="7.705599402232289E-4"/>
    <n v="8.6396114509877176E-4"/>
    <n v="8.8731144631765753E-4"/>
  </r>
  <r>
    <x v="1"/>
    <x v="9"/>
    <x v="9"/>
    <s v="PSPC:Jobs:Other - Reason for my visit is not in this list"/>
    <n v="1"/>
    <n v="2"/>
    <n v="4"/>
    <n v="5"/>
    <n v="2.9910567403463644E-5"/>
    <n v="5.9821134806927288E-5"/>
    <n v="1.1964226961385458E-4"/>
  </r>
  <r>
    <x v="1"/>
    <x v="4"/>
    <x v="4"/>
    <s v="PSPC:Money:Other - Reason for my visit is not in this list"/>
    <n v="1"/>
    <n v="2"/>
    <n v="3"/>
    <n v="5"/>
    <n v="3.9651070578905631E-4"/>
    <n v="7.9302141157811261E-4"/>
    <n v="1.1895321173671688E-3"/>
  </r>
  <r>
    <x v="79"/>
    <x v="4"/>
    <x v="4"/>
    <s v="PSPC:Money:Sign up for direct deposit or update your banking information"/>
    <n v="357"/>
    <n v="394"/>
    <n v="423"/>
    <n v="684"/>
    <n v="0.1415543219666931"/>
    <n v="0.15622521808088818"/>
    <n v="0.1677240285487708"/>
  </r>
  <r>
    <x v="381"/>
    <x v="17"/>
    <x v="17"/>
    <s v="PSPC:PublicService:Contact the Government of Canada Pension Centre"/>
    <n v="146"/>
    <n v="158"/>
    <n v="172"/>
    <n v="280"/>
    <n v="3.5714285714285712E-2"/>
    <n v="3.8649706457925634E-2"/>
    <n v="4.2074363992172209E-2"/>
  </r>
  <r>
    <x v="382"/>
    <x v="17"/>
    <x v="17"/>
    <s v="PSPC:PublicService:Find guidance as a manager or advisor served by the Pay Centre"/>
    <n v="2"/>
    <n v="2"/>
    <n v="3"/>
    <n v="4"/>
    <n v="4.8923679060665359E-4"/>
    <n v="4.8923679060665359E-4"/>
    <n v="7.3385518590998039E-4"/>
  </r>
  <r>
    <x v="383"/>
    <x v="17"/>
    <x v="17"/>
    <s v="PSPC:PublicService:Get updates on the status of the Phoenix pay system"/>
    <n v="9"/>
    <n v="14"/>
    <n v="13"/>
    <n v="25"/>
    <n v="2.2015655577299412E-3"/>
    <n v="3.4246575342465752E-3"/>
    <n v="3.1800391389432484E-3"/>
  </r>
  <r>
    <x v="384"/>
    <x v="17"/>
    <x v="17"/>
    <s v="PSPC:PublicService:Help with pay issues (pay action requests, pay enquiry)"/>
    <n v="21"/>
    <n v="22"/>
    <n v="26"/>
    <n v="51"/>
    <n v="5.1369863013698627E-3"/>
    <n v="5.3816046966731895E-3"/>
    <n v="6.3600782778864967E-3"/>
  </r>
  <r>
    <x v="385"/>
    <x v="17"/>
    <x v="17"/>
    <s v="PSPC:PublicService:Learn about your public service pay"/>
    <n v="13"/>
    <n v="24"/>
    <n v="29"/>
    <n v="74"/>
    <n v="3.1800391389432484E-3"/>
    <n v="5.8708414872798431E-3"/>
    <n v="7.0939334637964771E-3"/>
  </r>
  <r>
    <x v="386"/>
    <x v="15"/>
    <x v="15"/>
    <s v="RCMP:Policing:Apply for or renew your firearms licence"/>
    <n v="4"/>
    <n v="7"/>
    <n v="4"/>
    <n v="7"/>
    <n v="1.0958904109589041E-2"/>
    <n v="1.9178082191780823E-2"/>
    <n v="1.0958904109589041E-2"/>
  </r>
  <r>
    <x v="387"/>
    <x v="15"/>
    <x v="15"/>
    <s v="RCMP:Policing:Change your address for your firearms licence"/>
    <n v="0"/>
    <n v="1"/>
    <n v="1"/>
    <n v="1"/>
    <n v="0"/>
    <n v="2.7397260273972603E-3"/>
    <n v="2.7397260273972603E-3"/>
  </r>
  <r>
    <x v="388"/>
    <x v="15"/>
    <x v="15"/>
    <s v="RCMP:Policing:Check the National Sex Offender Registry"/>
    <n v="3"/>
    <n v="4"/>
    <n v="6"/>
    <n v="9"/>
    <n v="8.21917808219178E-3"/>
    <n v="1.0958904109589041E-2"/>
    <n v="1.643835616438356E-2"/>
  </r>
  <r>
    <x v="389"/>
    <x v="15"/>
    <x v="15"/>
    <s v="RCMP:Policing:Check the Royal Canadian Mounted Police (RCMP) wanted list"/>
    <n v="2"/>
    <n v="2"/>
    <n v="2"/>
    <n v="8"/>
    <n v="5.4794520547945206E-3"/>
    <n v="5.4794520547945206E-3"/>
    <n v="5.4794520547945206E-3"/>
  </r>
  <r>
    <x v="390"/>
    <x v="15"/>
    <x v="15"/>
    <s v="RCMP:Policing:Check the status of your firearms licence application"/>
    <n v="1"/>
    <n v="1"/>
    <n v="1"/>
    <n v="2"/>
    <n v="2.7397260273972603E-3"/>
    <n v="2.7397260273972603E-3"/>
    <n v="2.7397260273972603E-3"/>
  </r>
  <r>
    <x v="391"/>
    <x v="15"/>
    <x v="15"/>
    <s v="RCMP:Policing:Contact a chief firearms officer"/>
    <n v="1"/>
    <n v="2"/>
    <n v="2"/>
    <n v="2"/>
    <n v="2.7397260273972603E-3"/>
    <n v="5.4794520547945206E-3"/>
    <n v="5.4794520547945206E-3"/>
  </r>
  <r>
    <x v="392"/>
    <x v="15"/>
    <x v="15"/>
    <s v="RCMP:Policing:Find your local RCMP detachment (police service)"/>
    <n v="2"/>
    <n v="2"/>
    <n v="3"/>
    <n v="5"/>
    <n v="5.4794520547945206E-3"/>
    <n v="5.4794520547945206E-3"/>
    <n v="8.21917808219178E-3"/>
  </r>
  <r>
    <x v="393"/>
    <x v="15"/>
    <x v="15"/>
    <s v="RCMP:Policing:Get a criminal record check"/>
    <n v="5"/>
    <n v="5"/>
    <n v="6"/>
    <n v="11"/>
    <n v="1.3698630136986301E-2"/>
    <n v="1.3698630136986301E-2"/>
    <n v="1.643835616438356E-2"/>
  </r>
  <r>
    <x v="394"/>
    <x v="15"/>
    <x v="15"/>
    <s v="RCMP:Policing:Join the RCMP"/>
    <n v="3"/>
    <n v="3"/>
    <n v="4"/>
    <n v="13"/>
    <n v="8.21917808219178E-3"/>
    <n v="8.21917808219178E-3"/>
    <n v="1.0958904109589041E-2"/>
  </r>
  <r>
    <x v="395"/>
    <x v="15"/>
    <x v="15"/>
    <s v="RCMP:Policing:Learn about firearms safety, storage and when you need a licence"/>
    <n v="4"/>
    <n v="6"/>
    <n v="5"/>
    <n v="11"/>
    <n v="1.0958904109589041E-2"/>
    <n v="1.643835616438356E-2"/>
    <n v="1.3698630136986301E-2"/>
  </r>
  <r>
    <x v="1"/>
    <x v="15"/>
    <x v="15"/>
    <s v="RCMP:Policing:Other - Reason for my visit is not in this list"/>
    <n v="3"/>
    <n v="2"/>
    <n v="5"/>
    <n v="6"/>
    <n v="8.21917808219178E-3"/>
    <n v="5.4794520547945206E-3"/>
    <n v="1.3698630136986301E-2"/>
  </r>
  <r>
    <x v="77"/>
    <x v="15"/>
    <x v="15"/>
    <s v="RCMP:Policing:Report suspected fraud"/>
    <n v="14"/>
    <n v="15"/>
    <n v="17"/>
    <n v="24"/>
    <n v="3.8356164383561646E-2"/>
    <n v="4.1095890410958902E-2"/>
    <n v="4.6575342465753428E-2"/>
  </r>
  <r>
    <x v="1"/>
    <x v="6"/>
    <x v="6"/>
    <s v="StatCan:Culture:Other - Reason for my visit is not in this list"/>
    <n v="0"/>
    <n v="0"/>
    <n v="0"/>
    <n v="1"/>
    <n v="0"/>
    <n v="0"/>
    <n v="0"/>
  </r>
  <r>
    <x v="396"/>
    <x v="6"/>
    <x v="6"/>
    <s v="StatCan:Culture:View census data"/>
    <n v="6"/>
    <n v="9"/>
    <n v="9"/>
    <n v="22"/>
    <n v="3.9761431411530811E-3"/>
    <n v="5.9642147117296221E-3"/>
    <n v="5.9642147117296221E-3"/>
  </r>
  <r>
    <x v="397"/>
    <x v="16"/>
    <x v="16"/>
    <s v="StatCan:N/A:Jobs at Statistics Canada"/>
    <n v="0"/>
    <n v="0"/>
    <n v="1"/>
    <n v="1"/>
    <e v="#N/A"/>
    <e v="#N/A"/>
    <e v="#N/A"/>
  </r>
  <r>
    <x v="1"/>
    <x v="7"/>
    <x v="7"/>
    <s v="StatCan:Science:Other - Reason for my visit is not in this list"/>
    <n v="4"/>
    <n v="4"/>
    <n v="6"/>
    <n v="10"/>
    <n v="4.8899755501222494E-3"/>
    <n v="4.8899755501222494E-3"/>
    <n v="7.3349633251833741E-3"/>
  </r>
  <r>
    <x v="398"/>
    <x v="7"/>
    <x v="7"/>
    <s v="StatCan:Science:View statistical data"/>
    <n v="46"/>
    <n v="60"/>
    <n v="63"/>
    <n v="184"/>
    <n v="5.623471882640587E-2"/>
    <n v="7.3349633251833746E-2"/>
    <n v="7.7017114914425422E-2"/>
  </r>
  <r>
    <x v="399"/>
    <x v="11"/>
    <x v="11"/>
    <s v="TBS:AboutGov:Find a government department or agency"/>
    <n v="21"/>
    <n v="32"/>
    <n v="34"/>
    <n v="104"/>
    <n v="1.4198782961460446E-2"/>
    <n v="2.1636240703177823E-2"/>
    <n v="2.2988505747126436E-2"/>
  </r>
  <r>
    <x v="400"/>
    <x v="11"/>
    <x v="11"/>
    <s v="TBS:AboutGov:Find a government policy, directive, standard or guideline"/>
    <n v="68"/>
    <n v="145"/>
    <n v="132"/>
    <n v="377"/>
    <n v="4.5977011494252873E-2"/>
    <n v="9.8039215686274508E-2"/>
    <n v="8.9249492900608518E-2"/>
  </r>
  <r>
    <x v="401"/>
    <x v="11"/>
    <x v="11"/>
    <s v="TBS:AboutGov:Find travel and hospitality expenses of government officials"/>
    <n v="4"/>
    <n v="4"/>
    <n v="4"/>
    <n v="9"/>
    <n v="2.7045300878972278E-3"/>
    <n v="2.7045300878972278E-3"/>
    <n v="2.7045300878972278E-3"/>
  </r>
  <r>
    <x v="402"/>
    <x v="11"/>
    <x v="11"/>
    <s v="TBS:AboutGov:Make an access to information or personal information request"/>
    <n v="19"/>
    <n v="27"/>
    <n v="25"/>
    <n v="56"/>
    <n v="1.2846517917511832E-2"/>
    <n v="1.8255578093306288E-2"/>
    <n v="1.6903313049357674E-2"/>
  </r>
  <r>
    <x v="1"/>
    <x v="11"/>
    <x v="11"/>
    <s v="TBS:AboutGov:Other - Reason for my visit is not in this list"/>
    <n v="7"/>
    <n v="7"/>
    <n v="8"/>
    <n v="15"/>
    <n v="4.7329276538201487E-3"/>
    <n v="4.7329276538201487E-3"/>
    <n v="5.4090601757944556E-3"/>
  </r>
  <r>
    <x v="403"/>
    <x v="11"/>
    <x v="11"/>
    <s v="TBS:AboutGov:Search government grants and contributions"/>
    <n v="23"/>
    <n v="24"/>
    <n v="26"/>
    <n v="65"/>
    <n v="1.555104800540906E-2"/>
    <n v="1.6227180527383367E-2"/>
    <n v="1.7579445571331981E-2"/>
  </r>
  <r>
    <x v="404"/>
    <x v="17"/>
    <x v="17"/>
    <s v="TBS:PublicService:Access your pay (MyGCPay, CWA, Phoenix)"/>
    <n v="46"/>
    <n v="76"/>
    <n v="78"/>
    <n v="157"/>
    <n v="1.1252446183953033E-2"/>
    <n v="1.8590998043052837E-2"/>
    <n v="1.908023483365949E-2"/>
  </r>
  <r>
    <x v="405"/>
    <x v="17"/>
    <x v="17"/>
    <s v="TBS:PublicService:Calculate my expected pension as a public servant"/>
    <n v="71"/>
    <n v="128"/>
    <n v="130"/>
    <n v="254"/>
    <n v="1.7367906066536203E-2"/>
    <n v="3.131115459882583E-2"/>
    <n v="3.1800391389432484E-2"/>
  </r>
  <r>
    <x v="406"/>
    <x v="17"/>
    <x v="17"/>
    <s v="TBS:PublicService:Find a benefits form"/>
    <n v="96"/>
    <n v="140"/>
    <n v="159"/>
    <n v="288"/>
    <n v="2.3483365949119372E-2"/>
    <n v="3.4246575342465752E-2"/>
    <n v="3.8894324853228961E-2"/>
  </r>
  <r>
    <x v="407"/>
    <x v="17"/>
    <x v="17"/>
    <s v="TBS:PublicService:Find available benefits for survivors of deceased public servants"/>
    <n v="13"/>
    <n v="24"/>
    <n v="24"/>
    <n v="48"/>
    <n v="3.1800391389432484E-3"/>
    <n v="5.8708414872798431E-3"/>
    <n v="5.8708414872798431E-3"/>
  </r>
  <r>
    <x v="408"/>
    <x v="17"/>
    <x v="17"/>
    <s v="TBS:PublicService:Find guidance on leave requests due to COVID-19"/>
    <n v="8"/>
    <n v="10"/>
    <n v="13"/>
    <n v="16"/>
    <n v="1.9569471624266144E-3"/>
    <n v="2.446183953033268E-3"/>
    <n v="3.1800391389432484E-3"/>
  </r>
  <r>
    <x v="409"/>
    <x v="17"/>
    <x v="17"/>
    <s v="TBS:PublicService:Find guidance on working remotely/hybrid work"/>
    <n v="21"/>
    <n v="29"/>
    <n v="29"/>
    <n v="76"/>
    <n v="5.1369863013698627E-3"/>
    <n v="7.0939334637964771E-3"/>
    <n v="7.0939334637964771E-3"/>
  </r>
  <r>
    <x v="410"/>
    <x v="17"/>
    <x v="17"/>
    <s v="TBS:PublicService:Find out what is considered harassment in the public service"/>
    <n v="8"/>
    <n v="13"/>
    <n v="8"/>
    <n v="25"/>
    <n v="1.9569471624266144E-3"/>
    <n v="3.1800391389432484E-3"/>
    <n v="1.9569471624266144E-3"/>
  </r>
  <r>
    <x v="411"/>
    <x v="17"/>
    <x v="17"/>
    <s v="TBS:PublicService:Find out when I could retire as a public servant"/>
    <n v="9"/>
    <n v="17"/>
    <n v="16"/>
    <n v="37"/>
    <n v="2.2015655577299412E-3"/>
    <n v="4.1585127201565555E-3"/>
    <n v="3.9138943248532287E-3"/>
  </r>
  <r>
    <x v="412"/>
    <x v="17"/>
    <x v="17"/>
    <s v="TBS:PublicService:Find public service employees rates of pay"/>
    <n v="27"/>
    <n v="63"/>
    <n v="67"/>
    <n v="202"/>
    <n v="6.6046966731898235E-3"/>
    <n v="1.5410958904109588E-2"/>
    <n v="1.6389432485322895E-2"/>
  </r>
  <r>
    <x v="413"/>
    <x v="17"/>
    <x v="17"/>
    <s v="TBS:PublicService:Find public service executives rates of pay"/>
    <n v="7"/>
    <n v="18"/>
    <n v="14"/>
    <n v="34"/>
    <n v="1.7123287671232876E-3"/>
    <n v="4.4031311154598823E-3"/>
    <n v="3.4246575342465752E-3"/>
  </r>
  <r>
    <x v="414"/>
    <x v="17"/>
    <x v="17"/>
    <s v="TBS:PublicService:Find public service staffing tools"/>
    <n v="20"/>
    <n v="34"/>
    <n v="31"/>
    <n v="94"/>
    <n v="4.8923679060665359E-3"/>
    <n v="8.3170254403131111E-3"/>
    <n v="7.5831702544031307E-3"/>
  </r>
  <r>
    <x v="415"/>
    <x v="17"/>
    <x v="17"/>
    <s v="TBS:PublicService:Find public service students rates of pay"/>
    <n v="13"/>
    <n v="25"/>
    <n v="27"/>
    <n v="70"/>
    <n v="3.1800391389432484E-3"/>
    <n v="6.1154598825831699E-3"/>
    <n v="6.6046966731898235E-3"/>
  </r>
  <r>
    <x v="416"/>
    <x v="17"/>
    <x v="17"/>
    <s v="TBS:PublicService:Get updates on public service collective bargaining"/>
    <n v="5"/>
    <n v="14"/>
    <n v="18"/>
    <n v="39"/>
    <n v="1.223091976516634E-3"/>
    <n v="3.4246575342465752E-3"/>
    <n v="4.4031311154598823E-3"/>
  </r>
  <r>
    <x v="417"/>
    <x v="17"/>
    <x v="17"/>
    <s v="TBS:PublicService:Learn about employee rights and responsibilities related to COVID-19"/>
    <n v="8"/>
    <n v="20"/>
    <n v="24"/>
    <n v="40"/>
    <n v="1.9569471624266144E-3"/>
    <n v="4.8923679060665359E-3"/>
    <n v="5.8708414872798431E-3"/>
  </r>
  <r>
    <x v="418"/>
    <x v="17"/>
    <x v="17"/>
    <s v="TBS:PublicService:Learn about qualifications, competencies and classifications for public service jobs"/>
    <n v="51"/>
    <n v="91"/>
    <n v="88"/>
    <n v="256"/>
    <n v="1.2475538160469667E-2"/>
    <n v="2.2260273972602738E-2"/>
    <n v="2.1526418786692758E-2"/>
  </r>
  <r>
    <x v="419"/>
    <x v="17"/>
    <x v="17"/>
    <s v="TBS:PublicService:Learn about temporary changes to benefits due to COVID-19"/>
    <n v="8"/>
    <n v="11"/>
    <n v="21"/>
    <n v="41"/>
    <n v="1.9569471624266144E-3"/>
    <n v="2.6908023483365948E-3"/>
    <n v="5.1369863013698627E-3"/>
  </r>
  <r>
    <x v="420"/>
    <x v="17"/>
    <x v="17"/>
    <s v="TBS:PublicService:Learn about the public service pension plan"/>
    <n v="37"/>
    <n v="58"/>
    <n v="56"/>
    <n v="149"/>
    <n v="9.0508806262230915E-3"/>
    <n v="1.4187866927592954E-2"/>
    <n v="1.3698630136986301E-2"/>
  </r>
  <r>
    <x v="421"/>
    <x v="17"/>
    <x v="17"/>
    <s v="TBS:PublicService:Make a public service dental insurance claim"/>
    <n v="2"/>
    <n v="6"/>
    <n v="5"/>
    <n v="12"/>
    <n v="4.8923679060665359E-4"/>
    <n v="1.4677103718199608E-3"/>
    <n v="1.223091976516634E-3"/>
  </r>
  <r>
    <x v="422"/>
    <x v="17"/>
    <x v="17"/>
    <s v="TBS:PublicService:Make a public service health care insurance claim"/>
    <n v="5"/>
    <n v="18"/>
    <n v="20"/>
    <n v="43"/>
    <n v="1.223091976516634E-3"/>
    <n v="4.4031311154598823E-3"/>
    <n v="4.8923679060665359E-3"/>
  </r>
  <r>
    <x v="1"/>
    <x v="17"/>
    <x v="17"/>
    <s v="TBS:PublicService:Other - Reason for my visit is not in this list"/>
    <n v="513"/>
    <n v="628"/>
    <n v="701"/>
    <n v="1380"/>
    <n v="0.12548923679060667"/>
    <n v="0.15362035225048923"/>
    <n v="0.17147749510763211"/>
  </r>
  <r>
    <x v="423"/>
    <x v="17"/>
    <x v="17"/>
    <s v="TBS:PublicService:Read a public service collective agreement"/>
    <n v="14"/>
    <n v="28"/>
    <n v="22"/>
    <n v="62"/>
    <n v="3.4246575342465752E-3"/>
    <n v="6.8493150684931503E-3"/>
    <n v="5.3816046966731895E-3"/>
  </r>
  <r>
    <x v="424"/>
    <x v="17"/>
    <x v="17"/>
    <s v="TBS:PublicService:Read about the performance management program for employees"/>
    <n v="18"/>
    <n v="31"/>
    <n v="29"/>
    <n v="56"/>
    <n v="4.4031311154598823E-3"/>
    <n v="7.5831702544031307E-3"/>
    <n v="7.0939334637964771E-3"/>
  </r>
  <r>
    <x v="425"/>
    <x v="17"/>
    <x v="17"/>
    <s v="TBS:PublicService:See what's covered by dental insurance in the public service"/>
    <n v="20"/>
    <n v="33"/>
    <n v="36"/>
    <n v="81"/>
    <n v="4.8923679060665359E-3"/>
    <n v="8.0724070450097843E-3"/>
    <n v="8.8062622309197647E-3"/>
  </r>
  <r>
    <x v="426"/>
    <x v="17"/>
    <x v="17"/>
    <s v="TBS:PublicService:See what's covered by health insurance in the public service"/>
    <n v="38"/>
    <n v="69"/>
    <n v="73"/>
    <n v="194"/>
    <n v="9.2954990215264183E-3"/>
    <n v="1.6878669275929549E-2"/>
    <n v="1.7857142857142856E-2"/>
  </r>
  <r>
    <x v="427"/>
    <x v="18"/>
    <x v="18"/>
    <s v="TC:Transport:Apply for your transportation security clearance"/>
    <n v="14"/>
    <n v="24"/>
    <n v="18"/>
    <n v="54"/>
    <n v="3.4482758620689655E-2"/>
    <n v="5.9113300492610835E-2"/>
    <n v="4.4334975369458129E-2"/>
  </r>
  <r>
    <x v="428"/>
    <x v="18"/>
    <x v="18"/>
    <s v="TC:Transport:Assessing medical fitness of aviation personnel"/>
    <n v="1"/>
    <n v="6"/>
    <n v="4"/>
    <n v="12"/>
    <n v="2.4630541871921183E-3"/>
    <n v="1.4778325123152709E-2"/>
    <n v="9.852216748768473E-3"/>
  </r>
  <r>
    <x v="429"/>
    <x v="18"/>
    <x v="18"/>
    <s v="TC:Transport:Building, maintaining and registering an aircraft"/>
    <n v="2"/>
    <n v="4"/>
    <n v="2"/>
    <n v="10"/>
    <n v="4.9261083743842365E-3"/>
    <n v="9.852216748768473E-3"/>
    <n v="4.9261083743842365E-3"/>
  </r>
  <r>
    <x v="430"/>
    <x v="18"/>
    <x v="18"/>
    <s v="TC:Transport:Drones - where you can fly"/>
    <n v="3"/>
    <n v="4"/>
    <n v="4"/>
    <n v="5"/>
    <n v="7.3891625615763543E-3"/>
    <n v="9.852216748768473E-3"/>
    <n v="9.852216748768473E-3"/>
  </r>
  <r>
    <x v="431"/>
    <x v="18"/>
    <x v="18"/>
    <s v="TC:Transport:Find a drone flight school"/>
    <n v="1"/>
    <n v="2"/>
    <n v="4"/>
    <n v="6"/>
    <n v="2.4630541871921183E-3"/>
    <n v="4.9261083743842365E-3"/>
    <n v="9.852216748768473E-3"/>
  </r>
  <r>
    <x v="432"/>
    <x v="18"/>
    <x v="18"/>
    <s v="TC:Transport:Find if there is a defect or recall for your vehicle, tires or child car seat"/>
    <n v="5"/>
    <n v="7"/>
    <n v="16"/>
    <n v="26"/>
    <n v="1.2315270935960592E-2"/>
    <n v="1.7241379310344827E-2"/>
    <n v="3.9408866995073892E-2"/>
  </r>
  <r>
    <x v="433"/>
    <x v="18"/>
    <x v="18"/>
    <s v="TC:Transport:Find if you can pack lithium batteries when taking a flight"/>
    <n v="0"/>
    <n v="0"/>
    <n v="0"/>
    <n v="1"/>
    <n v="0"/>
    <n v="0"/>
    <n v="0"/>
  </r>
  <r>
    <x v="434"/>
    <x v="18"/>
    <x v="18"/>
    <s v="TC:Transport:Find out how to import or bring a vehicle into Canada"/>
    <n v="2"/>
    <n v="3"/>
    <n v="4"/>
    <n v="6"/>
    <n v="4.9261083743842365E-3"/>
    <n v="7.3891625615763543E-3"/>
    <n v="9.852216748768473E-3"/>
  </r>
  <r>
    <x v="3"/>
    <x v="18"/>
    <x v="18"/>
    <s v="TC:Transport:Find out what you can bring on a plane"/>
    <n v="2"/>
    <n v="9"/>
    <n v="9"/>
    <n v="20"/>
    <n v="4.9261083743842365E-3"/>
    <n v="2.2167487684729065E-2"/>
    <n v="2.2167487684729065E-2"/>
  </r>
  <r>
    <x v="435"/>
    <x v="18"/>
    <x v="18"/>
    <s v="TC:Transport:Find statistics for vehicle collisions"/>
    <n v="5"/>
    <n v="6"/>
    <n v="5"/>
    <n v="10"/>
    <n v="1.2315270935960592E-2"/>
    <n v="1.4778325123152709E-2"/>
    <n v="1.2315270935960592E-2"/>
  </r>
  <r>
    <x v="436"/>
    <x v="18"/>
    <x v="18"/>
    <s v="TC:Transport:Flying an aircraft"/>
    <n v="9"/>
    <n v="10"/>
    <n v="12"/>
    <n v="35"/>
    <n v="2.2167487684729065E-2"/>
    <n v="2.4630541871921183E-2"/>
    <n v="2.9556650246305417E-2"/>
  </r>
  <r>
    <x v="437"/>
    <x v="18"/>
    <x v="18"/>
    <s v="TC:Transport:Get a drone pilot certificate"/>
    <n v="0"/>
    <n v="1"/>
    <n v="1"/>
    <n v="3"/>
    <n v="0"/>
    <n v="2.4630541871921183E-3"/>
    <n v="2.4630541871921183E-3"/>
  </r>
  <r>
    <x v="438"/>
    <x v="18"/>
    <x v="18"/>
    <s v="TC:Transport:Learn about advanced vehicle technologies"/>
    <n v="4"/>
    <n v="2"/>
    <n v="3"/>
    <n v="7"/>
    <n v="9.852216748768473E-3"/>
    <n v="4.9261083743842365E-3"/>
    <n v="7.3891625615763543E-3"/>
  </r>
  <r>
    <x v="439"/>
    <x v="18"/>
    <x v="18"/>
    <s v="TC:Transport:Learn about child car seat safety"/>
    <n v="0"/>
    <n v="3"/>
    <n v="2"/>
    <n v="7"/>
    <n v="0"/>
    <n v="7.3891625615763543E-3"/>
    <n v="4.9261083743842365E-3"/>
  </r>
  <r>
    <x v="440"/>
    <x v="18"/>
    <x v="18"/>
    <s v="TC:Transport:Learn about connected and automated vehicles"/>
    <n v="0"/>
    <n v="1"/>
    <n v="2"/>
    <n v="5"/>
    <n v="0"/>
    <n v="2.4630541871921183E-3"/>
    <n v="4.9261083743842365E-3"/>
  </r>
  <r>
    <x v="441"/>
    <x v="18"/>
    <x v="18"/>
    <s v="TC:Transport:Learn about driver assistance technologies (blind spot warning, automatic emergency braking)"/>
    <n v="1"/>
    <n v="5"/>
    <n v="3"/>
    <n v="11"/>
    <n v="2.4630541871921183E-3"/>
    <n v="1.2315270935960592E-2"/>
    <n v="7.3891625615763543E-3"/>
  </r>
  <r>
    <x v="442"/>
    <x v="18"/>
    <x v="18"/>
    <s v="TC:Transport:Learn about grade crossing safety"/>
    <n v="0"/>
    <n v="2"/>
    <n v="2"/>
    <n v="5"/>
    <n v="0"/>
    <n v="4.9261083743842365E-3"/>
    <n v="4.9261083743842365E-3"/>
  </r>
  <r>
    <x v="443"/>
    <x v="18"/>
    <x v="18"/>
    <s v="TC:Transport:Learn about safety awareness when transporting dangerous goods"/>
    <n v="2"/>
    <n v="5"/>
    <n v="4"/>
    <n v="10"/>
    <n v="4.9261083743842365E-3"/>
    <n v="1.2315270935960592E-2"/>
    <n v="9.852216748768473E-3"/>
  </r>
  <r>
    <x v="444"/>
    <x v="18"/>
    <x v="18"/>
    <s v="TC:Transport:Learn about shipping or mailing lithium batteries"/>
    <n v="0"/>
    <n v="1"/>
    <n v="2"/>
    <n v="2"/>
    <n v="0"/>
    <n v="2.4630541871921183E-3"/>
    <n v="4.9261083743842365E-3"/>
  </r>
  <r>
    <x v="445"/>
    <x v="18"/>
    <x v="18"/>
    <s v="TC:Transport:Learn about the containers required to transport dangerous goods by rail"/>
    <n v="3"/>
    <n v="2"/>
    <n v="3"/>
    <n v="5"/>
    <n v="7.3891625615763543E-3"/>
    <n v="4.9261083743842365E-3"/>
    <n v="7.3891625615763543E-3"/>
  </r>
  <r>
    <x v="446"/>
    <x v="18"/>
    <x v="18"/>
    <s v="TC:Transport:Learn about zero-emission vehicles (electric, hybrid, hydrogen fuel cell)"/>
    <n v="2"/>
    <n v="4"/>
    <n v="5"/>
    <n v="17"/>
    <n v="4.9261083743842365E-3"/>
    <n v="9.852216748768473E-3"/>
    <n v="1.2315270935960592E-2"/>
  </r>
  <r>
    <x v="447"/>
    <x v="18"/>
    <x v="18"/>
    <s v="TC:Transport:Learn how to bring your vehicle into Canada permanently"/>
    <n v="0"/>
    <n v="1"/>
    <n v="0"/>
    <n v="1"/>
    <n v="0"/>
    <n v="2.4630541871921183E-3"/>
    <n v="0"/>
  </r>
  <r>
    <x v="448"/>
    <x v="18"/>
    <x v="18"/>
    <s v="TC:Transport:Learn how to bring your vehicle into Canada temporarily (students, visitors)"/>
    <n v="0"/>
    <n v="1"/>
    <n v="1"/>
    <n v="2"/>
    <n v="0"/>
    <n v="2.4630541871921183E-3"/>
    <n v="2.4630541871921183E-3"/>
  </r>
  <r>
    <x v="449"/>
    <x v="18"/>
    <x v="18"/>
    <s v="TC:Transport:Learn how to build an emergency response assistance plan in case of an accident while shipping dangerous goods"/>
    <n v="2"/>
    <n v="3"/>
    <n v="4"/>
    <n v="5"/>
    <n v="4.9261083743842365E-3"/>
    <n v="7.3891625615763543E-3"/>
    <n v="9.852216748768473E-3"/>
  </r>
  <r>
    <x v="450"/>
    <x v="18"/>
    <x v="18"/>
    <s v="TC:Transport:Learn how to commercially import a vehicle into Canada"/>
    <n v="0"/>
    <n v="0"/>
    <n v="0"/>
    <n v="1"/>
    <n v="0"/>
    <n v="0"/>
    <n v="0"/>
  </r>
  <r>
    <x v="451"/>
    <x v="18"/>
    <x v="18"/>
    <s v="TC:Transport:Learn how to drive a rental vehicle across the border from the U.S. to Canada"/>
    <n v="1"/>
    <n v="1"/>
    <n v="0"/>
    <n v="8"/>
    <n v="2.4630541871921183E-3"/>
    <n v="2.4630541871921183E-3"/>
    <n v="0"/>
  </r>
  <r>
    <x v="452"/>
    <x v="18"/>
    <x v="18"/>
    <s v="TC:Transport:Learn how to get your transportation security clearance"/>
    <n v="2"/>
    <n v="3"/>
    <n v="3"/>
    <n v="6"/>
    <n v="4.9261083743842365E-3"/>
    <n v="7.3891625615763543E-3"/>
    <n v="7.3891625615763543E-3"/>
  </r>
  <r>
    <x v="453"/>
    <x v="18"/>
    <x v="18"/>
    <s v="TC:Transport:Learn how to register your vessel"/>
    <n v="4"/>
    <n v="5"/>
    <n v="2"/>
    <n v="11"/>
    <n v="9.852216748768473E-3"/>
    <n v="1.2315270935960592E-2"/>
    <n v="4.9261083743842365E-3"/>
  </r>
  <r>
    <x v="454"/>
    <x v="18"/>
    <x v="18"/>
    <s v="TC:Transport:Learn tips on safe boating"/>
    <n v="2"/>
    <n v="2"/>
    <n v="5"/>
    <n v="10"/>
    <n v="4.9261083743842365E-3"/>
    <n v="4.9261083743842365E-3"/>
    <n v="1.2315270935960592E-2"/>
  </r>
  <r>
    <x v="455"/>
    <x v="18"/>
    <x v="18"/>
    <s v="TC:Transport:Licensing and training of aviation personnel"/>
    <n v="3"/>
    <n v="3"/>
    <n v="3"/>
    <n v="9"/>
    <n v="7.3891625615763543E-3"/>
    <n v="7.3891625615763543E-3"/>
    <n v="7.3891625615763543E-3"/>
  </r>
  <r>
    <x v="456"/>
    <x v="18"/>
    <x v="18"/>
    <s v="TC:Transport:Operating a commercial air service"/>
    <n v="1"/>
    <n v="3"/>
    <n v="1"/>
    <n v="9"/>
    <n v="2.4630541871921183E-3"/>
    <n v="7.3891625615763543E-3"/>
    <n v="2.4630541871921183E-3"/>
  </r>
  <r>
    <x v="457"/>
    <x v="18"/>
    <x v="18"/>
    <s v="TC:Transport:Operating an airport or aerodrome"/>
    <n v="1"/>
    <n v="2"/>
    <n v="2"/>
    <n v="4"/>
    <n v="2.4630541871921183E-3"/>
    <n v="4.9261083743842365E-3"/>
    <n v="4.9261083743842365E-3"/>
  </r>
  <r>
    <x v="1"/>
    <x v="18"/>
    <x v="18"/>
    <s v="TC:Transport:Other - Reason for my visit is not in this list"/>
    <n v="8"/>
    <n v="9"/>
    <n v="11"/>
    <n v="26"/>
    <n v="1.9704433497536946E-2"/>
    <n v="2.2167487684729065E-2"/>
    <n v="2.7093596059113302E-2"/>
  </r>
  <r>
    <x v="458"/>
    <x v="18"/>
    <x v="18"/>
    <s v="TC:Transport:Read the Canadian Aviation Regulations (CARs)"/>
    <n v="7"/>
    <n v="7"/>
    <n v="5"/>
    <n v="17"/>
    <n v="1.7241379310344827E-2"/>
    <n v="1.7241379310344827E-2"/>
    <n v="1.2315270935960592E-2"/>
  </r>
  <r>
    <x v="459"/>
    <x v="18"/>
    <x v="18"/>
    <s v="TC:Transport:Read the regulations for transporting dangerous goods"/>
    <n v="8"/>
    <n v="13"/>
    <n v="6"/>
    <n v="19"/>
    <n v="1.9704433497536946E-2"/>
    <n v="3.2019704433497539E-2"/>
    <n v="1.4778325123152709E-2"/>
  </r>
  <r>
    <x v="460"/>
    <x v="18"/>
    <x v="18"/>
    <s v="TC:Transport:Read the rules for operating a federal railway"/>
    <n v="0"/>
    <n v="1"/>
    <n v="3"/>
    <n v="5"/>
    <n v="0"/>
    <n v="2.4630541871921183E-3"/>
    <n v="7.3891625615763543E-3"/>
  </r>
  <r>
    <x v="461"/>
    <x v="18"/>
    <x v="18"/>
    <s v="TC:Transport:Training and certification of individuals"/>
    <n v="5"/>
    <n v="7"/>
    <n v="5"/>
    <n v="16"/>
    <n v="1.2315270935960592E-2"/>
    <n v="1.7241379310344827E-2"/>
    <n v="1.2315270935960592E-2"/>
  </r>
  <r>
    <x v="1"/>
    <x v="3"/>
    <x v="3"/>
    <s v="VAC:Benefits:Other - Reason for my visit is not in this list"/>
    <n v="5"/>
    <n v="5"/>
    <n v="8"/>
    <n v="11"/>
    <n v="1.1675150609442862E-4"/>
    <n v="1.1675150609442862E-4"/>
    <n v="1.8680240975108578E-4"/>
  </r>
  <r>
    <x v="462"/>
    <x v="3"/>
    <x v="3"/>
    <s v="VAC:Benefits:Sign into or create a Veterans Affairs Canada (VAC) account"/>
    <n v="22"/>
    <n v="28"/>
    <n v="28"/>
    <n v="47"/>
    <n v="5.1370662681548597E-4"/>
    <n v="6.5380843412880026E-4"/>
    <n v="6.5380843412880026E-4"/>
  </r>
  <r>
    <x v="463"/>
    <x v="6"/>
    <x v="6"/>
    <s v="VAC:Culture:Learn about the First World War"/>
    <n v="14"/>
    <n v="22"/>
    <n v="21"/>
    <n v="63"/>
    <n v="9.2776673293571907E-3"/>
    <n v="1.4579191517561299E-2"/>
    <n v="1.3916500994035786E-2"/>
  </r>
  <r>
    <x v="464"/>
    <x v="6"/>
    <x v="6"/>
    <s v="VAC:Culture:Look up soldiers who lost their lives in the military or RCMP"/>
    <n v="5"/>
    <n v="8"/>
    <n v="5"/>
    <n v="19"/>
    <n v="3.3134526176275677E-3"/>
    <n v="5.3015241882041087E-3"/>
    <n v="3.3134526176275677E-3"/>
  </r>
  <r>
    <x v="1"/>
    <x v="6"/>
    <x v="6"/>
    <s v="VAC:Culture:Other - Reason for my visit is not in this list"/>
    <n v="2"/>
    <n v="2"/>
    <n v="4"/>
    <n v="10"/>
    <n v="1.3253810470510272E-3"/>
    <n v="1.3253810470510272E-3"/>
    <n v="2.6507620941020544E-3"/>
  </r>
  <r>
    <x v="465"/>
    <x v="6"/>
    <x v="6"/>
    <s v="VAC:Culture:Participate in Remembrance Day"/>
    <n v="0"/>
    <n v="3"/>
    <n v="2"/>
    <n v="12"/>
    <n v="0"/>
    <n v="1.9880715705765406E-3"/>
    <n v="1.3253810470510272E-3"/>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6"/>
    <x v="19"/>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7"/>
    <x v="20"/>
    <x v="19"/>
    <m/>
    <m/>
    <m/>
    <m/>
    <m/>
    <m/>
    <m/>
    <m/>
  </r>
  <r>
    <x v="466"/>
    <x v="19"/>
    <x v="19"/>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3">
  <r>
    <x v="0"/>
    <s v="AAFC"/>
    <x v="0"/>
    <s v="AAFC:Business:Agricultural Clean Technology Program"/>
    <n v="1"/>
    <n v="1"/>
    <n v="0"/>
    <n v="2"/>
    <n v="1.8946714260812891E-6"/>
    <n v="1.8946714260812891E-6"/>
    <n v="0"/>
  </r>
  <r>
    <x v="1"/>
    <s v="AAFC"/>
    <x v="0"/>
    <s v="AAFC:Business:Agricultural Climate Solutions (ACS) program"/>
    <n v="1"/>
    <n v="2"/>
    <n v="2"/>
    <n v="3"/>
    <n v="1.8946714260812891E-6"/>
    <n v="3.7893428521625781E-6"/>
    <n v="3.7893428521625781E-6"/>
  </r>
  <r>
    <x v="2"/>
    <s v="AAFC"/>
    <x v="0"/>
    <s v="AAFC:Business:Agriculture and water"/>
    <n v="0"/>
    <n v="0"/>
    <n v="1"/>
    <n v="1"/>
    <n v="0"/>
    <n v="0"/>
    <n v="1.8946714260812891E-6"/>
  </r>
  <r>
    <x v="3"/>
    <s v="AAFC"/>
    <x v="0"/>
    <s v="AAFC:Business:AgriInvest"/>
    <n v="1"/>
    <n v="1"/>
    <n v="1"/>
    <n v="2"/>
    <n v="1.8946714260812891E-6"/>
    <n v="1.8946714260812891E-6"/>
    <n v="1.8946714260812891E-6"/>
  </r>
  <r>
    <x v="4"/>
    <s v="AAFC"/>
    <x v="0"/>
    <s v="AAFC:Business:Animal industry"/>
    <n v="0"/>
    <n v="0"/>
    <n v="3"/>
    <n v="3"/>
    <n v="0"/>
    <n v="0"/>
    <n v="5.6840142782438672E-6"/>
  </r>
  <r>
    <x v="5"/>
    <s v="AAFC"/>
    <x v="0"/>
    <s v="AAFC:Business:Apply for the Farm Debt Mediation Service"/>
    <n v="6"/>
    <n v="22"/>
    <n v="17"/>
    <n v="38"/>
    <n v="1.1368028556487734E-5"/>
    <n v="4.1682771373788356E-5"/>
    <n v="3.2209414243381916E-5"/>
  </r>
  <r>
    <x v="6"/>
    <s v="AAFC"/>
    <x v="0"/>
    <s v="AAFC:Business:Canadian Agricultural Loans Act program"/>
    <n v="0"/>
    <n v="0"/>
    <n v="0"/>
    <n v="1"/>
    <n v="0"/>
    <n v="0"/>
    <n v="0"/>
  </r>
  <r>
    <x v="7"/>
    <s v="AAFC"/>
    <x v="0"/>
    <s v="AAFC:Business:Climate change and air quality"/>
    <n v="0"/>
    <n v="0"/>
    <n v="0"/>
    <n v="1"/>
    <n v="0"/>
    <n v="0"/>
    <n v="0"/>
  </r>
  <r>
    <x v="8"/>
    <s v="AAFC"/>
    <x v="0"/>
    <s v="AAFC:Business:Crops"/>
    <n v="0"/>
    <n v="1"/>
    <n v="1"/>
    <n v="1"/>
    <n v="0"/>
    <n v="1.8946714260812891E-6"/>
    <n v="1.8946714260812891E-6"/>
  </r>
  <r>
    <x v="9"/>
    <s v="AAFC"/>
    <x v="0"/>
    <s v="AAFC:Business:Find current drought conditions across the country"/>
    <n v="1"/>
    <n v="1"/>
    <n v="1"/>
    <n v="8"/>
    <n v="1.8946714260812891E-6"/>
    <n v="1.8946714260812891E-6"/>
    <n v="1.8946714260812891E-6"/>
  </r>
  <r>
    <x v="10"/>
    <s v="AAFC"/>
    <x v="0"/>
    <s v="AAFC:Business:Find information about programs and services"/>
    <n v="24"/>
    <n v="27"/>
    <n v="27"/>
    <n v="68"/>
    <n v="4.5472114225950937E-5"/>
    <n v="5.1156128504194803E-5"/>
    <n v="5.1156128504194803E-5"/>
  </r>
  <r>
    <x v="11"/>
    <s v="AAFC"/>
    <x v="0"/>
    <s v="AAFC:Business:Find information or resources for youth and young farmers"/>
    <n v="0"/>
    <n v="0"/>
    <n v="0"/>
    <n v="1"/>
    <n v="0"/>
    <n v="0"/>
    <n v="0"/>
  </r>
  <r>
    <x v="12"/>
    <s v="AAFC"/>
    <x v="0"/>
    <s v="AAFC:Business:Food processing industry"/>
    <n v="1"/>
    <n v="1"/>
    <n v="2"/>
    <n v="4"/>
    <n v="1.8946714260812891E-6"/>
    <n v="1.8946714260812891E-6"/>
    <n v="3.7893428521625781E-6"/>
  </r>
  <r>
    <x v="13"/>
    <s v="AAFC"/>
    <x v="0"/>
    <s v="AAFC:Business:International markets"/>
    <n v="0"/>
    <n v="1"/>
    <n v="0"/>
    <n v="1"/>
    <n v="0"/>
    <n v="1.8946714260812891E-6"/>
    <n v="0"/>
  </r>
  <r>
    <x v="14"/>
    <s v="AAFC"/>
    <x v="0"/>
    <s v="AAFC:Business:Jobs at Agriculture and Agri-Food Canada"/>
    <n v="9"/>
    <n v="13"/>
    <n v="18"/>
    <n v="38"/>
    <n v="1.70520428347316E-5"/>
    <n v="2.4630728539056756E-5"/>
    <n v="3.41040856694632E-5"/>
  </r>
  <r>
    <x v="15"/>
    <s v="AAFC"/>
    <x v="0"/>
    <s v="AAFC:Business:Other - Reason for my visit is not in this list"/>
    <n v="11"/>
    <n v="10"/>
    <n v="8"/>
    <n v="17"/>
    <n v="2.0841385686894178E-5"/>
    <n v="1.8946714260812891E-5"/>
    <n v="1.5157371408650312E-5"/>
  </r>
  <r>
    <x v="16"/>
    <s v="AAFC"/>
    <x v="0"/>
    <s v="AAFC:Business:Pest Management"/>
    <n v="2"/>
    <n v="2"/>
    <n v="2"/>
    <n v="3"/>
    <n v="3.7893428521625781E-6"/>
    <n v="3.7893428521625781E-6"/>
    <n v="3.7893428521625781E-6"/>
  </r>
  <r>
    <x v="17"/>
    <s v="AAFC"/>
    <x v="0"/>
    <s v="AAFC:Business:Sector overviews, data, and reports"/>
    <n v="1"/>
    <n v="2"/>
    <n v="3"/>
    <n v="5"/>
    <n v="1.8946714260812891E-6"/>
    <n v="3.7893428521625781E-6"/>
    <n v="5.6840142782438672E-6"/>
  </r>
  <r>
    <x v="15"/>
    <s v="AAFC"/>
    <x v="0"/>
    <s v="AAFC:N/A:Other - Reason for my visit is not in this list"/>
    <n v="13"/>
    <n v="17"/>
    <n v="17"/>
    <n v="33"/>
    <n v="2.4630728539056756E-5"/>
    <n v="3.2209414243381916E-5"/>
    <n v="3.2209414243381916E-5"/>
  </r>
  <r>
    <x v="18"/>
    <s v="CATSA"/>
    <x v="1"/>
    <s v="CATSA:Travel:Boarding flights to and within Canada"/>
    <n v="427"/>
    <n v="651"/>
    <n v="647"/>
    <n v="1296"/>
    <n v="8.0902469893671036E-4"/>
    <n v="1.2334310983789191E-3"/>
    <n v="1.2258524126745939E-3"/>
  </r>
  <r>
    <x v="19"/>
    <s v="CATSA"/>
    <x v="1"/>
    <s v="CATSA:Travel:Find out what you can bring on a plane"/>
    <n v="15"/>
    <n v="24"/>
    <n v="25"/>
    <n v="75"/>
    <n v="2.8420071391219334E-5"/>
    <n v="4.5472114225950937E-5"/>
    <n v="4.7366785652032221E-5"/>
  </r>
  <r>
    <x v="15"/>
    <s v="CATSA"/>
    <x v="1"/>
    <s v="CATSA:Travel:Other - Reason for my visit is not in this list"/>
    <n v="5"/>
    <n v="9"/>
    <n v="8"/>
    <n v="18"/>
    <n v="9.4733571304064453E-6"/>
    <n v="1.70520428347316E-5"/>
    <n v="1.5157371408650312E-5"/>
  </r>
  <r>
    <x v="20"/>
    <s v="CBSA"/>
    <x v="2"/>
    <s v="CBSA:Business:Consult advance tariff classification rulings"/>
    <n v="0"/>
    <n v="3"/>
    <n v="4"/>
    <n v="6"/>
    <n v="0"/>
    <n v="5.6840142782438672E-6"/>
    <n v="7.5786857043251562E-6"/>
  </r>
  <r>
    <x v="21"/>
    <s v="CBSA"/>
    <x v="2"/>
    <s v="CBSA:Business:Contact the Canada Border Services Agency (CBSA)"/>
    <n v="1"/>
    <n v="2"/>
    <n v="1"/>
    <n v="2"/>
    <n v="1.8946714260812891E-6"/>
    <n v="3.7893428521625781E-6"/>
    <n v="1.8946714260812891E-6"/>
  </r>
  <r>
    <x v="22"/>
    <s v="CBSA"/>
    <x v="2"/>
    <s v="CBSA:Business:Estimate duty and taxes for imported goods"/>
    <n v="1"/>
    <n v="0"/>
    <n v="1"/>
    <n v="3"/>
    <n v="1.8946714260812891E-6"/>
    <n v="0"/>
    <n v="1.8946714260812891E-6"/>
  </r>
  <r>
    <x v="23"/>
    <s v="CBSA"/>
    <x v="2"/>
    <s v="CBSA:Business:Find a licensed customs broker"/>
    <n v="0"/>
    <n v="0"/>
    <n v="0"/>
    <n v="1"/>
    <n v="0"/>
    <n v="0"/>
    <n v="0"/>
  </r>
  <r>
    <x v="24"/>
    <s v="CBSA"/>
    <x v="2"/>
    <s v="CBSA:Business:Get tariff classifications for goods you want to import into Canada"/>
    <n v="7"/>
    <n v="12"/>
    <n v="10"/>
    <n v="34"/>
    <n v="1.3262699982569023E-5"/>
    <n v="2.2736057112975469E-5"/>
    <n v="1.8946714260812891E-5"/>
  </r>
  <r>
    <x v="25"/>
    <s v="CBSA"/>
    <x v="2"/>
    <s v="CBSA:Business:Manage and report goods imported into Canada"/>
    <n v="16"/>
    <n v="26"/>
    <n v="27"/>
    <n v="52"/>
    <n v="3.0314742817300625E-5"/>
    <n v="4.9261457078113512E-5"/>
    <n v="5.1156128504194803E-5"/>
  </r>
  <r>
    <x v="26"/>
    <s v="CBSA"/>
    <x v="2"/>
    <s v="CBSA:Business:Manage and report imported commercial goods"/>
    <n v="0"/>
    <n v="2"/>
    <n v="0"/>
    <n v="2"/>
    <n v="0"/>
    <n v="3.7893428521625781E-6"/>
    <n v="0"/>
  </r>
  <r>
    <x v="15"/>
    <s v="CBSA"/>
    <x v="2"/>
    <s v="CBSA:Business:Other - Reason for my visit is not in this list"/>
    <n v="26"/>
    <n v="33"/>
    <n v="37"/>
    <n v="66"/>
    <n v="4.9261457078113512E-5"/>
    <n v="6.2524157060682534E-5"/>
    <n v="7.0102842765007697E-5"/>
  </r>
  <r>
    <x v="27"/>
    <s v="CBSA"/>
    <x v="2"/>
    <s v="CBSA:Business:Report exported commercial goods"/>
    <n v="0"/>
    <n v="0"/>
    <n v="0"/>
    <n v="1"/>
    <n v="0"/>
    <n v="0"/>
    <n v="0"/>
  </r>
  <r>
    <x v="28"/>
    <s v="CBSA"/>
    <x v="2"/>
    <s v="CBSA:Business:Review customs tariffs for importing goods to Canada"/>
    <n v="22"/>
    <n v="24"/>
    <n v="25"/>
    <n v="50"/>
    <n v="4.1682771373788356E-5"/>
    <n v="4.5472114225950937E-5"/>
    <n v="4.7366785652032221E-5"/>
  </r>
  <r>
    <x v="29"/>
    <s v="CBSA"/>
    <x v="2"/>
    <s v="CBSA:COVID-19:COVID-19 requirements for travellers"/>
    <n v="708"/>
    <n v="982"/>
    <n v="1078"/>
    <n v="2250"/>
    <n v="1.3414273696655526E-3"/>
    <n v="1.8605673404118257E-3"/>
    <n v="2.0424557973156296E-3"/>
  </r>
  <r>
    <x v="15"/>
    <s v="CBSA"/>
    <x v="2"/>
    <s v="CBSA:COVID-19:Other - Reason for my visit is not in this list"/>
    <n v="17"/>
    <n v="15"/>
    <n v="19"/>
    <n v="25"/>
    <n v="3.2209414243381916E-5"/>
    <n v="2.8420071391219334E-5"/>
    <n v="3.599875709554449E-5"/>
  </r>
  <r>
    <x v="30"/>
    <s v="CBSA"/>
    <x v="2"/>
    <s v="CBSA:Jobs:Jobs with the Canada Border Services Agency"/>
    <n v="13"/>
    <n v="17"/>
    <n v="20"/>
    <n v="58"/>
    <n v="2.4630728539056756E-5"/>
    <n v="3.2209414243381916E-5"/>
    <n v="3.7893428521625781E-5"/>
  </r>
  <r>
    <x v="31"/>
    <s v="CBSA"/>
    <x v="2"/>
    <s v="CBSA:N/A:Ask for general information by email or telephone"/>
    <n v="1"/>
    <n v="1"/>
    <n v="1"/>
    <n v="1"/>
    <n v="1.8946714260812891E-6"/>
    <n v="1.8946714260812891E-6"/>
    <n v="1.8946714260812891E-6"/>
  </r>
  <r>
    <x v="32"/>
    <s v="CBSA"/>
    <x v="2"/>
    <s v="CBSA:N/A:Download a CBSA app for your mobile device"/>
    <n v="1"/>
    <n v="1"/>
    <n v="1"/>
    <n v="2"/>
    <n v="1.8946714260812891E-6"/>
    <n v="1.8946714260812891E-6"/>
    <n v="1.8946714260812891E-6"/>
  </r>
  <r>
    <x v="15"/>
    <s v="CBSA"/>
    <x v="2"/>
    <s v="CBSA:N/A:Other - Reason for my visit is not in this list"/>
    <n v="27"/>
    <n v="30"/>
    <n v="35"/>
    <n v="41"/>
    <n v="5.1156128504194803E-5"/>
    <n v="5.6840142782438668E-5"/>
    <n v="6.6313499912845115E-5"/>
  </r>
  <r>
    <x v="33"/>
    <s v="CBSA"/>
    <x v="2"/>
    <s v="CBSA:Travel:Apply for NEXUS"/>
    <n v="10"/>
    <n v="8"/>
    <n v="12"/>
    <n v="22"/>
    <n v="1.8946714260812891E-5"/>
    <n v="1.5157371408650312E-5"/>
    <n v="2.2736057112975469E-5"/>
  </r>
  <r>
    <x v="34"/>
    <s v="CBSA"/>
    <x v="2"/>
    <s v="CBSA:Travel:ArriveCAN - Make a customs and immigration declaration before flying into Canada"/>
    <n v="2026"/>
    <n v="2724"/>
    <n v="2681"/>
    <n v="5272"/>
    <n v="3.8386043092406914E-3"/>
    <n v="5.1610849646454311E-3"/>
    <n v="5.0796140933239359E-3"/>
  </r>
  <r>
    <x v="35"/>
    <s v="CBSA"/>
    <x v="2"/>
    <s v="CBSA:Travel:ArriveCAN – Assistance or contact"/>
    <n v="40"/>
    <n v="44"/>
    <n v="45"/>
    <n v="50"/>
    <n v="7.5786857043251562E-5"/>
    <n v="8.3365542747576712E-5"/>
    <n v="8.5260214173658009E-5"/>
  </r>
  <r>
    <x v="36"/>
    <s v="CBSA"/>
    <x v="2"/>
    <s v="CBSA:Travel:ArriveCAN – Create an account"/>
    <n v="85"/>
    <n v="127"/>
    <n v="118"/>
    <n v="258"/>
    <n v="1.6104707121690956E-4"/>
    <n v="2.406232711123237E-4"/>
    <n v="2.2357122827759211E-4"/>
  </r>
  <r>
    <x v="37"/>
    <s v="CBSA"/>
    <x v="2"/>
    <s v="CBSA:Travel:ArriveCAN – Download the mobile app"/>
    <n v="30"/>
    <n v="43"/>
    <n v="41"/>
    <n v="75"/>
    <n v="5.6840142782438668E-5"/>
    <n v="8.1470871321495428E-5"/>
    <n v="7.7681528469332846E-5"/>
  </r>
  <r>
    <x v="38"/>
    <s v="CBSA"/>
    <x v="2"/>
    <s v="CBSA:Travel:ArriveCAN – Get your receipt"/>
    <n v="4"/>
    <n v="4"/>
    <n v="4"/>
    <n v="9"/>
    <n v="7.5786857043251562E-6"/>
    <n v="7.5786857043251562E-6"/>
    <n v="7.5786857043251562E-6"/>
  </r>
  <r>
    <x v="39"/>
    <s v="CBSA"/>
    <x v="2"/>
    <s v="CBSA:Travel:ArriveCAN – Learn more about it, what it is, how and when to use it"/>
    <n v="40"/>
    <n v="85"/>
    <n v="78"/>
    <n v="200"/>
    <n v="7.5786857043251562E-5"/>
    <n v="1.6104707121690956E-4"/>
    <n v="1.4778437123434053E-4"/>
  </r>
  <r>
    <x v="40"/>
    <s v="CBSA"/>
    <x v="2"/>
    <s v="CBSA:Travel:ArriveCAN – Report your daily symptoms or new case of COVID-19"/>
    <n v="9"/>
    <n v="17"/>
    <n v="17"/>
    <n v="31"/>
    <n v="1.70520428347316E-5"/>
    <n v="3.2209414243381916E-5"/>
    <n v="3.2209414243381916E-5"/>
  </r>
  <r>
    <x v="41"/>
    <s v="CBSA"/>
    <x v="2"/>
    <s v="CBSA:Travel:ArriveCAN – Report your travel information before you enter Canada"/>
    <n v="58"/>
    <n v="76"/>
    <n v="65"/>
    <n v="130"/>
    <n v="1.0989094271271476E-4"/>
    <n v="1.4399502838217796E-4"/>
    <n v="1.231536426952838E-4"/>
  </r>
  <r>
    <x v="42"/>
    <s v="CBSA"/>
    <x v="2"/>
    <s v="CBSA:Travel:ArriveCAN (Web and mobile application)"/>
    <n v="0"/>
    <n v="3"/>
    <n v="2"/>
    <n v="6"/>
    <n v="0"/>
    <n v="5.6840142782438672E-6"/>
    <n v="3.7893428521625781E-6"/>
  </r>
  <r>
    <x v="43"/>
    <s v="CBSA"/>
    <x v="2"/>
    <s v="CBSA:Travel:Check documents required to enter Canada"/>
    <n v="123"/>
    <n v="195"/>
    <n v="183"/>
    <n v="461"/>
    <n v="2.3304458540799854E-4"/>
    <n v="3.6946092808585134E-4"/>
    <n v="3.4672487097287588E-4"/>
  </r>
  <r>
    <x v="44"/>
    <s v="CBSA"/>
    <x v="2"/>
    <s v="CBSA:Travel:Check personal exemption limits"/>
    <n v="1"/>
    <n v="2"/>
    <n v="1"/>
    <n v="2"/>
    <n v="1.8946714260812891E-6"/>
    <n v="3.7893428521625781E-6"/>
    <n v="1.8946714260812891E-6"/>
  </r>
  <r>
    <x v="45"/>
    <s v="CBSA"/>
    <x v="2"/>
    <s v="CBSA:Travel:Check requirements when driving to Canada"/>
    <n v="9"/>
    <n v="18"/>
    <n v="18"/>
    <n v="38"/>
    <n v="1.70520428347316E-5"/>
    <n v="3.41040856694632E-5"/>
    <n v="3.41040856694632E-5"/>
  </r>
  <r>
    <x v="46"/>
    <s v="CBSA"/>
    <x v="2"/>
    <s v="CBSA:Travel:Check requirements when entering Canadian waters by boat"/>
    <n v="4"/>
    <n v="5"/>
    <n v="5"/>
    <n v="6"/>
    <n v="7.5786857043251562E-6"/>
    <n v="9.4733571304064453E-6"/>
    <n v="9.4733571304064453E-6"/>
  </r>
  <r>
    <x v="47"/>
    <s v="CBSA"/>
    <x v="2"/>
    <s v="CBSA:Travel:Check requirements when flying to Canada"/>
    <n v="15"/>
    <n v="26"/>
    <n v="29"/>
    <n v="78"/>
    <n v="2.8420071391219334E-5"/>
    <n v="4.9261457078113512E-5"/>
    <n v="5.4945471356357378E-5"/>
  </r>
  <r>
    <x v="48"/>
    <s v="CBSA"/>
    <x v="2"/>
    <s v="CBSA:Travel:Check the Canada-United States border wait times – from Canada"/>
    <n v="26"/>
    <n v="38"/>
    <n v="54"/>
    <n v="118"/>
    <n v="4.9261457078113512E-5"/>
    <n v="7.1997514191088981E-5"/>
    <n v="1.0231225700838961E-4"/>
  </r>
  <r>
    <x v="49"/>
    <s v="CBSA"/>
    <x v="2"/>
    <s v="CBSA:Travel:Check the United States-Canada border wait times – from the United States"/>
    <n v="39"/>
    <n v="60"/>
    <n v="78"/>
    <n v="199"/>
    <n v="7.3892185617170265E-5"/>
    <n v="1.1368028556487734E-4"/>
    <n v="1.4778437123434053E-4"/>
  </r>
  <r>
    <x v="21"/>
    <s v="CBSA"/>
    <x v="2"/>
    <s v="CBSA:Travel:Contact the Canada Border Services Agency (CBSA)"/>
    <n v="39"/>
    <n v="41"/>
    <n v="43"/>
    <n v="76"/>
    <n v="7.3892185617170265E-5"/>
    <n v="7.7681528469332846E-5"/>
    <n v="8.1470871321495428E-5"/>
  </r>
  <r>
    <x v="50"/>
    <s v="CBSA"/>
    <x v="2"/>
    <s v="CBSA:Travel:Customs - Bring goods into Canada for personal use (restrictions, duties and taxes)"/>
    <n v="36"/>
    <n v="54"/>
    <n v="48"/>
    <n v="132"/>
    <n v="6.8208171338926399E-5"/>
    <n v="1.0231225700838961E-4"/>
    <n v="9.0944228451901875E-5"/>
  </r>
  <r>
    <x v="51"/>
    <s v="CBSA"/>
    <x v="2"/>
    <s v="CBSA:Travel:Find out about identification requirements for crossing the Canadian border"/>
    <n v="201"/>
    <n v="263"/>
    <n v="246"/>
    <n v="647"/>
    <n v="3.8082895664233907E-4"/>
    <n v="4.9829858505937897E-4"/>
    <n v="4.6608917081599708E-4"/>
  </r>
  <r>
    <x v="52"/>
    <s v="CBSA"/>
    <x v="2"/>
    <s v="CBSA:Travel:Find out how to update personal information for the NEXUS program"/>
    <n v="1"/>
    <n v="1"/>
    <n v="1"/>
    <n v="1"/>
    <n v="1.8946714260812891E-6"/>
    <n v="1.8946714260812891E-6"/>
    <n v="1.8946714260812891E-6"/>
  </r>
  <r>
    <x v="53"/>
    <s v="CBSA"/>
    <x v="2"/>
    <s v="CBSA:Travel:Find out if you can enter Canada"/>
    <n v="587"/>
    <n v="794"/>
    <n v="829"/>
    <n v="1733"/>
    <n v="1.1121721271097167E-3"/>
    <n v="1.5043691123085435E-3"/>
    <n v="1.5706826122213885E-3"/>
  </r>
  <r>
    <x v="54"/>
    <s v="CBSA"/>
    <x v="2"/>
    <s v="CBSA:Travel:Find out what you need to know when visiting Canada"/>
    <n v="13"/>
    <n v="14"/>
    <n v="15"/>
    <n v="21"/>
    <n v="2.4630728539056756E-5"/>
    <n v="2.6525399965138047E-5"/>
    <n v="2.8420071391219334E-5"/>
  </r>
  <r>
    <x v="55"/>
    <s v="CBSA"/>
    <x v="2"/>
    <s v="CBSA:Travel:Get information on shipped personal goods (mail or courier)"/>
    <n v="6"/>
    <n v="6"/>
    <n v="9"/>
    <n v="13"/>
    <n v="1.1368028556487734E-5"/>
    <n v="1.1368028556487734E-5"/>
    <n v="1.70520428347316E-5"/>
  </r>
  <r>
    <x v="56"/>
    <s v="CBSA"/>
    <x v="2"/>
    <s v="CBSA:Travel:Get technical support"/>
    <n v="2"/>
    <n v="4"/>
    <n v="4"/>
    <n v="8"/>
    <n v="3.7893428521625781E-6"/>
    <n v="7.5786857043251562E-6"/>
    <n v="7.5786857043251562E-6"/>
  </r>
  <r>
    <x v="57"/>
    <s v="CBSA"/>
    <x v="2"/>
    <s v="CBSA:Travel:Identify what you can bring to Canada"/>
    <n v="28"/>
    <n v="35"/>
    <n v="37"/>
    <n v="86"/>
    <n v="5.3050799930276094E-5"/>
    <n v="6.6313499912845115E-5"/>
    <n v="7.0102842765007697E-5"/>
  </r>
  <r>
    <x v="58"/>
    <s v="CBSA"/>
    <x v="2"/>
    <s v="CBSA:Travel:Identify what you can bring to Canada (alcohols, tobacco)"/>
    <n v="0"/>
    <n v="0"/>
    <n v="0"/>
    <n v="1"/>
    <n v="0"/>
    <n v="0"/>
    <n v="0"/>
  </r>
  <r>
    <x v="59"/>
    <s v="CBSA"/>
    <x v="2"/>
    <s v="CBSA:Travel:Identify what you can bring to Canada (food, plants, animals)"/>
    <n v="0"/>
    <n v="0"/>
    <n v="0"/>
    <n v="1"/>
    <n v="0"/>
    <n v="0"/>
    <n v="0"/>
  </r>
  <r>
    <x v="60"/>
    <s v="CBSA"/>
    <x v="2"/>
    <s v="CBSA:Travel:Import a personal vehicle into Canada"/>
    <n v="4"/>
    <n v="3"/>
    <n v="4"/>
    <n v="6"/>
    <n v="7.5786857043251562E-6"/>
    <n v="5.6840142782438672E-6"/>
    <n v="7.5786857043251562E-6"/>
  </r>
  <r>
    <x v="61"/>
    <s v="CBSA"/>
    <x v="2"/>
    <s v="CBSA:Travel:Learn about the NEXUS program"/>
    <n v="0"/>
    <n v="0"/>
    <n v="0"/>
    <n v="1"/>
    <n v="0"/>
    <n v="0"/>
    <n v="0"/>
  </r>
  <r>
    <x v="62"/>
    <s v="CBSA"/>
    <x v="2"/>
    <s v="CBSA:Travel:Living in a border community"/>
    <n v="0"/>
    <n v="1"/>
    <n v="1"/>
    <n v="1"/>
    <n v="0"/>
    <n v="1.8946714260812891E-6"/>
    <n v="1.8946714260812891E-6"/>
  </r>
  <r>
    <x v="63"/>
    <s v="CBSA"/>
    <x v="2"/>
    <s v="CBSA:Travel:Obtain a consent letter for children travelling abroad"/>
    <n v="1"/>
    <n v="1"/>
    <n v="1"/>
    <n v="2"/>
    <n v="1.8946714260812891E-6"/>
    <n v="1.8946714260812891E-6"/>
    <n v="1.8946714260812891E-6"/>
  </r>
  <r>
    <x v="15"/>
    <s v="CBSA"/>
    <x v="2"/>
    <s v="CBSA:Travel:Other - Reason for my visit is not in this list"/>
    <n v="185"/>
    <n v="222"/>
    <n v="251"/>
    <n v="445"/>
    <n v="3.5051421382503847E-4"/>
    <n v="4.2061705659004615E-4"/>
    <n v="4.7556252794640351E-4"/>
  </r>
  <r>
    <x v="64"/>
    <s v="CBSA"/>
    <x v="2"/>
    <s v="CBSA:Travel:Paying duty and taxes"/>
    <n v="0"/>
    <n v="1"/>
    <n v="1"/>
    <n v="1"/>
    <n v="0"/>
    <n v="1.8946714260812891E-6"/>
    <n v="1.8946714260812891E-6"/>
  </r>
  <r>
    <x v="65"/>
    <s v="CBSA"/>
    <x v="2"/>
    <s v="CBSA:Travel:Renew a NEXUS membership"/>
    <n v="7"/>
    <n v="8"/>
    <n v="6"/>
    <n v="10"/>
    <n v="1.3262699982569023E-5"/>
    <n v="1.5157371408650312E-5"/>
    <n v="1.1368028556487734E-5"/>
  </r>
  <r>
    <x v="66"/>
    <s v="CBSA"/>
    <x v="2"/>
    <s v="CBSA:Travel:Request an appeal or review"/>
    <n v="2"/>
    <n v="1"/>
    <n v="0"/>
    <n v="2"/>
    <n v="3.7893428521625781E-6"/>
    <n v="1.8946714260812891E-6"/>
    <n v="0"/>
  </r>
  <r>
    <x v="67"/>
    <s v="CBSA"/>
    <x v="2"/>
    <s v="CBSA:Travel:See the estimated wait times for the Canada-United States border"/>
    <n v="0"/>
    <n v="3"/>
    <n v="2"/>
    <n v="11"/>
    <n v="0"/>
    <n v="5.6840142782438672E-6"/>
    <n v="3.7893428521625781E-6"/>
  </r>
  <r>
    <x v="68"/>
    <s v="CBSA"/>
    <x v="2"/>
    <s v="CBSA:Travel:Submit a comment or complaint"/>
    <n v="1"/>
    <n v="3"/>
    <n v="4"/>
    <n v="6"/>
    <n v="1.8946714260812891E-6"/>
    <n v="5.6840142782438672E-6"/>
    <n v="7.5786857043251562E-6"/>
  </r>
  <r>
    <x v="69"/>
    <s v="CBSA"/>
    <x v="2"/>
    <s v="CBSA:Travel:Transit through Canada"/>
    <n v="1"/>
    <n v="1"/>
    <n v="1"/>
    <n v="4"/>
    <n v="1.8946714260812891E-6"/>
    <n v="1.8946714260812891E-6"/>
    <n v="1.8946714260812891E-6"/>
  </r>
  <r>
    <x v="70"/>
    <s v="CBSA"/>
    <x v="2"/>
    <s v="CBSA:Travel:What to expect at the border"/>
    <n v="0"/>
    <n v="1"/>
    <n v="0"/>
    <n v="2"/>
    <n v="0"/>
    <n v="1.8946714260812891E-6"/>
    <n v="0"/>
  </r>
  <r>
    <x v="71"/>
    <s v="CCG"/>
    <x v="3"/>
    <s v="CCG:Jobs:Apply to become a Canadian Coast Guard Officers through the CCG College"/>
    <n v="1"/>
    <n v="2"/>
    <n v="4"/>
    <n v="7"/>
    <n v="1.8946714260812891E-6"/>
    <n v="3.7893428521625781E-6"/>
    <n v="7.5786857043251562E-6"/>
  </r>
  <r>
    <x v="72"/>
    <s v="CCG"/>
    <x v="3"/>
    <s v="CCG:Jobs:Find jobs and career information for the Canadian Coast Guard"/>
    <n v="5"/>
    <n v="8"/>
    <n v="10"/>
    <n v="18"/>
    <n v="9.4733571304064453E-6"/>
    <n v="1.5157371408650312E-5"/>
    <n v="1.8946714260812891E-5"/>
  </r>
  <r>
    <x v="15"/>
    <s v="CCG"/>
    <x v="3"/>
    <s v="CCG:N/A:Other - Reason for my visit is not in this list"/>
    <n v="8"/>
    <n v="4"/>
    <n v="7"/>
    <n v="12"/>
    <n v="1.5157371408650312E-5"/>
    <n v="7.5786857043251562E-6"/>
    <n v="1.3262699982569023E-5"/>
  </r>
  <r>
    <x v="73"/>
    <s v="CFIA"/>
    <x v="4"/>
    <s v="CFIA:Business:Find out if you need a phytosanitary certificate for exporting plants"/>
    <n v="3"/>
    <n v="7"/>
    <n v="7"/>
    <n v="16"/>
    <n v="5.6840142782438672E-6"/>
    <n v="1.3262699982569023E-5"/>
    <n v="1.3262699982569023E-5"/>
  </r>
  <r>
    <x v="15"/>
    <s v="CFIA"/>
    <x v="4"/>
    <s v="CFIA:Business:Other - Reason for my visit is not in this list"/>
    <n v="1"/>
    <n v="2"/>
    <n v="2"/>
    <n v="2"/>
    <n v="1.8946714260812891E-6"/>
    <n v="3.7893428521625781E-6"/>
    <n v="3.7893428521625781E-6"/>
  </r>
  <r>
    <x v="74"/>
    <s v="CFIA"/>
    <x v="4"/>
    <s v="CFIA:Health:Considerations when buying or selling food, plants, or animal products online"/>
    <n v="17"/>
    <n v="21"/>
    <n v="18"/>
    <n v="41"/>
    <n v="3.2209414243381916E-5"/>
    <n v="3.9788099947707072E-5"/>
    <n v="3.41040856694632E-5"/>
  </r>
  <r>
    <x v="75"/>
    <s v="CFIA"/>
    <x v="4"/>
    <s v="CFIA:Health:Find out if you need a licence for your food business"/>
    <n v="19"/>
    <n v="27"/>
    <n v="30"/>
    <n v="50"/>
    <n v="3.599875709554449E-5"/>
    <n v="5.1156128504194803E-5"/>
    <n v="5.6840142782438668E-5"/>
  </r>
  <r>
    <x v="76"/>
    <s v="CFIA"/>
    <x v="4"/>
    <s v="CFIA:Health:Food safety investigation and recall process"/>
    <n v="14"/>
    <n v="23"/>
    <n v="26"/>
    <n v="64"/>
    <n v="2.6525399965138047E-5"/>
    <n v="4.3577442799869647E-5"/>
    <n v="4.9261457078113512E-5"/>
  </r>
  <r>
    <x v="77"/>
    <s v="CFIA"/>
    <x v="4"/>
    <s v="CFIA:Health:How to prepare for an inspection"/>
    <n v="17"/>
    <n v="37"/>
    <n v="35"/>
    <n v="75"/>
    <n v="3.2209414243381916E-5"/>
    <n v="7.0102842765007697E-5"/>
    <n v="6.6313499912845115E-5"/>
  </r>
  <r>
    <x v="78"/>
    <s v="CFIA"/>
    <x v="4"/>
    <s v="CFIA:Health:Labelling a food product"/>
    <n v="46"/>
    <n v="76"/>
    <n v="58"/>
    <n v="173"/>
    <n v="8.7154885599739293E-5"/>
    <n v="1.4399502838217796E-4"/>
    <n v="1.0989094271271476E-4"/>
  </r>
  <r>
    <x v="15"/>
    <s v="CFIA"/>
    <x v="4"/>
    <s v="CFIA:Health:Other - Reason for my visit is not in this list"/>
    <n v="16"/>
    <n v="31"/>
    <n v="28"/>
    <n v="65"/>
    <n v="3.0314742817300625E-5"/>
    <n v="5.8734814208519959E-5"/>
    <n v="5.3050799930276094E-5"/>
  </r>
  <r>
    <x v="79"/>
    <s v="CFIA"/>
    <x v="4"/>
    <s v="CFIA:Health:Regulatory requirements as a regulated party"/>
    <n v="42"/>
    <n v="92"/>
    <n v="94"/>
    <n v="224"/>
    <n v="7.9576199895414144E-5"/>
    <n v="1.7430977119947859E-4"/>
    <n v="1.7809911405164115E-4"/>
  </r>
  <r>
    <x v="15"/>
    <s v="CFIA"/>
    <x v="4"/>
    <s v="CFIA:N/A:Other - Reason for my visit is not in this list"/>
    <n v="316"/>
    <n v="458"/>
    <n v="460"/>
    <n v="1041"/>
    <n v="5.9871617064168731E-4"/>
    <n v="8.6775951314523037E-4"/>
    <n v="8.7154885599739296E-4"/>
  </r>
  <r>
    <x v="80"/>
    <s v="CFIA"/>
    <x v="4"/>
    <s v="CFIA:Travel:Importing and travelling with pets"/>
    <n v="111"/>
    <n v="144"/>
    <n v="161"/>
    <n v="345"/>
    <n v="2.1030852829502308E-4"/>
    <n v="2.728326853557056E-4"/>
    <n v="3.0504209959908755E-4"/>
  </r>
  <r>
    <x v="15"/>
    <s v="CFIA"/>
    <x v="4"/>
    <s v="CFIA:Travel:Other - Reason for my visit is not in this list"/>
    <n v="2"/>
    <n v="5"/>
    <n v="4"/>
    <n v="10"/>
    <n v="3.7893428521625781E-6"/>
    <n v="9.4733571304064453E-6"/>
    <n v="7.5786857043251562E-6"/>
  </r>
  <r>
    <x v="81"/>
    <s v="CGC"/>
    <x v="3"/>
    <s v="CGC:N/A:Become licensed"/>
    <n v="0"/>
    <n v="1"/>
    <n v="1"/>
    <n v="1"/>
    <n v="0"/>
    <n v="1.8946714260812891E-6"/>
    <n v="1.8946714260812891E-6"/>
  </r>
  <r>
    <x v="82"/>
    <s v="CGC"/>
    <x v="3"/>
    <s v="CGC:N/A:Contact the Canadian Grain Commission"/>
    <n v="0"/>
    <n v="1"/>
    <n v="1"/>
    <n v="1"/>
    <n v="0"/>
    <n v="1.8946714260812891E-6"/>
    <n v="1.8946714260812891E-6"/>
  </r>
  <r>
    <x v="83"/>
    <s v="CGC"/>
    <x v="3"/>
    <s v="CGC:N/A:Moisture content for Canadian grains"/>
    <n v="0"/>
    <n v="0"/>
    <n v="0"/>
    <n v="1"/>
    <n v="0"/>
    <n v="0"/>
    <n v="0"/>
  </r>
  <r>
    <x v="84"/>
    <s v="CGC"/>
    <x v="3"/>
    <s v="CGC:N/A:Official Grain Grading Guide"/>
    <n v="0"/>
    <n v="1"/>
    <n v="1"/>
    <n v="1"/>
    <n v="0"/>
    <n v="1.8946714260812891E-6"/>
    <n v="1.8946714260812891E-6"/>
  </r>
  <r>
    <x v="85"/>
    <s v="CGC"/>
    <x v="3"/>
    <s v="CGC:N/A:Online reporting service for primary and process elevator weekly reports"/>
    <n v="0"/>
    <n v="1"/>
    <n v="1"/>
    <n v="4"/>
    <n v="0"/>
    <n v="1.8946714260812891E-6"/>
    <n v="1.8946714260812891E-6"/>
  </r>
  <r>
    <x v="15"/>
    <s v="CGC"/>
    <x v="3"/>
    <s v="CGC:N/A:Other - Reason for my visit is not in this list"/>
    <n v="1"/>
    <n v="0"/>
    <n v="1"/>
    <n v="3"/>
    <n v="1.8946714260812891E-6"/>
    <n v="0"/>
    <n v="1.8946714260812891E-6"/>
  </r>
  <r>
    <x v="86"/>
    <s v="CGC"/>
    <x v="3"/>
    <s v="CGC:Science:Methods and tests"/>
    <n v="0"/>
    <n v="1"/>
    <n v="2"/>
    <n v="2"/>
    <n v="0"/>
    <n v="1.8946714260812891E-6"/>
    <n v="3.7893428521625781E-6"/>
  </r>
  <r>
    <x v="15"/>
    <s v="CGC"/>
    <x v="3"/>
    <s v="CGC:Science:Other - Reason for my visit is not in this list"/>
    <n v="0"/>
    <n v="1"/>
    <n v="1"/>
    <n v="2"/>
    <n v="0"/>
    <n v="1.8946714260812891E-6"/>
    <n v="1.8946714260812891E-6"/>
  </r>
  <r>
    <x v="87"/>
    <s v="CIHR"/>
    <x v="5"/>
    <s v="CIHR:Health:Acces ResearNet"/>
    <n v="6"/>
    <n v="9"/>
    <n v="13"/>
    <n v="31"/>
    <n v="1.1368028556487734E-5"/>
    <n v="1.70520428347316E-5"/>
    <n v="2.4630728539056756E-5"/>
  </r>
  <r>
    <x v="88"/>
    <s v="CIHR"/>
    <x v="5"/>
    <s v="CIHR:Health:Access the Canadian Common CV (CCV)"/>
    <n v="7"/>
    <n v="15"/>
    <n v="13"/>
    <n v="28"/>
    <n v="1.3262699982569023E-5"/>
    <n v="2.8420071391219334E-5"/>
    <n v="2.4630728539056756E-5"/>
  </r>
  <r>
    <x v="89"/>
    <s v="CIHR"/>
    <x v="5"/>
    <s v="CIHR:Health:Apply for funding"/>
    <n v="26"/>
    <n v="37"/>
    <n v="39"/>
    <n v="64"/>
    <n v="4.9261457078113512E-5"/>
    <n v="7.0102842765007697E-5"/>
    <n v="7.3892185617170265E-5"/>
  </r>
  <r>
    <x v="90"/>
    <s v="CIHR"/>
    <x v="5"/>
    <s v="CIHR:Health:Cancer Research"/>
    <n v="0"/>
    <n v="0"/>
    <n v="0"/>
    <n v="2"/>
    <n v="0"/>
    <n v="0"/>
    <n v="0"/>
  </r>
  <r>
    <x v="91"/>
    <s v="CIHR"/>
    <x v="5"/>
    <s v="CIHR:Health:Contact CIHR"/>
    <n v="4"/>
    <n v="4"/>
    <n v="7"/>
    <n v="16"/>
    <n v="7.5786857043251562E-6"/>
    <n v="7.5786857043251562E-6"/>
    <n v="1.3262699982569023E-5"/>
  </r>
  <r>
    <x v="92"/>
    <s v="CIHR"/>
    <x v="5"/>
    <s v="CIHR:Health:Find job opportunities at CIHR"/>
    <n v="14"/>
    <n v="23"/>
    <n v="22"/>
    <n v="57"/>
    <n v="2.6525399965138047E-5"/>
    <n v="4.3577442799869647E-5"/>
    <n v="4.1682771373788356E-5"/>
  </r>
  <r>
    <x v="93"/>
    <s v="CIHR"/>
    <x v="5"/>
    <s v="CIHR:Health:Find out about an initiative"/>
    <n v="14"/>
    <n v="23"/>
    <n v="23"/>
    <n v="63"/>
    <n v="2.6525399965138047E-5"/>
    <n v="4.3577442799869647E-5"/>
    <n v="4.3577442799869647E-5"/>
  </r>
  <r>
    <x v="94"/>
    <s v="CIHR"/>
    <x v="5"/>
    <s v="CIHR:Health:Find out about Canadian Institutes of Health Research's (CIHR) publications"/>
    <n v="1"/>
    <n v="1"/>
    <n v="1"/>
    <n v="1"/>
    <n v="1.8946714260812891E-6"/>
    <n v="1.8946714260812891E-6"/>
    <n v="1.8946714260812891E-6"/>
  </r>
  <r>
    <x v="95"/>
    <s v="CIHR"/>
    <x v="5"/>
    <s v="CIHR:Health:Find out about collaboration at Canadian Institutes of Health Research (CIHR)"/>
    <n v="10"/>
    <n v="10"/>
    <n v="18"/>
    <n v="45"/>
    <n v="1.8946714260812891E-5"/>
    <n v="1.8946714260812891E-5"/>
    <n v="3.41040856694632E-5"/>
  </r>
  <r>
    <x v="96"/>
    <s v="CIHR"/>
    <x v="5"/>
    <s v="CIHR:Health:Find out about COVID-19 related information / research opportunities"/>
    <n v="7"/>
    <n v="9"/>
    <n v="9"/>
    <n v="21"/>
    <n v="1.3262699982569023E-5"/>
    <n v="1.70520428347316E-5"/>
    <n v="1.70520428347316E-5"/>
  </r>
  <r>
    <x v="97"/>
    <s v="CIHR"/>
    <x v="5"/>
    <s v="CIHR:Health:Find out about Funding Decisions"/>
    <n v="7"/>
    <n v="11"/>
    <n v="12"/>
    <n v="29"/>
    <n v="1.3262699982569023E-5"/>
    <n v="2.0841385686894178E-5"/>
    <n v="2.2736057112975469E-5"/>
  </r>
  <r>
    <x v="98"/>
    <s v="CIHR"/>
    <x v="5"/>
    <s v="CIHR:Health:Find out about Learning activities and resources"/>
    <n v="1"/>
    <n v="1"/>
    <n v="2"/>
    <n v="3"/>
    <n v="1.8946714260812891E-6"/>
    <n v="1.8946714260812891E-6"/>
    <n v="3.7893428521625781E-6"/>
  </r>
  <r>
    <x v="99"/>
    <s v="CIHR"/>
    <x v="5"/>
    <s v="CIHR:Health:Find out about Peer review"/>
    <n v="0"/>
    <n v="1"/>
    <n v="0"/>
    <n v="3"/>
    <n v="0"/>
    <n v="1.8946714260812891E-6"/>
    <n v="0"/>
  </r>
  <r>
    <x v="100"/>
    <s v="CIHR"/>
    <x v="5"/>
    <s v="CIHR:Health:Find out about the impact of health research"/>
    <n v="11"/>
    <n v="11"/>
    <n v="12"/>
    <n v="30"/>
    <n v="2.0841385686894178E-5"/>
    <n v="2.0841385686894178E-5"/>
    <n v="2.2736057112975469E-5"/>
  </r>
  <r>
    <x v="101"/>
    <s v="CIHR"/>
    <x v="5"/>
    <s v="CIHR:Health:Gender and Health"/>
    <n v="0"/>
    <n v="0"/>
    <n v="0"/>
    <n v="3"/>
    <n v="0"/>
    <n v="0"/>
    <n v="0"/>
  </r>
  <r>
    <x v="102"/>
    <s v="CIHR"/>
    <x v="5"/>
    <s v="CIHR:Health:Genetics"/>
    <n v="0"/>
    <n v="0"/>
    <n v="0"/>
    <n v="1"/>
    <n v="0"/>
    <n v="0"/>
    <n v="0"/>
  </r>
  <r>
    <x v="103"/>
    <s v="CIHR"/>
    <x v="5"/>
    <s v="CIHR:Health:Get an Overview of the funding process"/>
    <n v="9"/>
    <n v="17"/>
    <n v="15"/>
    <n v="43"/>
    <n v="1.70520428347316E-5"/>
    <n v="3.2209414243381916E-5"/>
    <n v="2.8420071391219334E-5"/>
  </r>
  <r>
    <x v="104"/>
    <s v="CIHR"/>
    <x v="5"/>
    <s v="CIHR:Health:Get analytics"/>
    <n v="1"/>
    <n v="1"/>
    <n v="0"/>
    <n v="2"/>
    <n v="1.8946714260812891E-6"/>
    <n v="1.8946714260812891E-6"/>
    <n v="0"/>
  </r>
  <r>
    <x v="105"/>
    <s v="CIHR"/>
    <x v="5"/>
    <s v="CIHR:Health:Get the latest information about funding"/>
    <n v="6"/>
    <n v="12"/>
    <n v="11"/>
    <n v="34"/>
    <n v="1.1368028556487734E-5"/>
    <n v="2.2736057112975469E-5"/>
    <n v="2.0841385686894178E-5"/>
  </r>
  <r>
    <x v="106"/>
    <s v="CIHR"/>
    <x v="5"/>
    <s v="CIHR:Health:Health Services and Policy Research"/>
    <n v="1"/>
    <n v="2"/>
    <n v="1"/>
    <n v="3"/>
    <n v="1.8946714260812891E-6"/>
    <n v="3.7893428521625781E-6"/>
    <n v="1.8946714260812891E-6"/>
  </r>
  <r>
    <x v="107"/>
    <s v="CIHR"/>
    <x v="5"/>
    <s v="CIHR:Health:Human Development, Child and Youth Health"/>
    <n v="0"/>
    <n v="1"/>
    <n v="1"/>
    <n v="2"/>
    <n v="0"/>
    <n v="1.8946714260812891E-6"/>
    <n v="1.8946714260812891E-6"/>
  </r>
  <r>
    <x v="108"/>
    <s v="CIHR"/>
    <x v="5"/>
    <s v="CIHR:Health:Indigenous Peoples' Health"/>
    <n v="0"/>
    <n v="0"/>
    <n v="0"/>
    <n v="1"/>
    <n v="0"/>
    <n v="0"/>
    <n v="0"/>
  </r>
  <r>
    <x v="109"/>
    <s v="CIHR"/>
    <x v="5"/>
    <s v="CIHR:Health:Infection and Immunity"/>
    <n v="2"/>
    <n v="2"/>
    <n v="2"/>
    <n v="4"/>
    <n v="3.7893428521625781E-6"/>
    <n v="3.7893428521625781E-6"/>
    <n v="3.7893428521625781E-6"/>
  </r>
  <r>
    <x v="110"/>
    <s v="CIHR"/>
    <x v="5"/>
    <s v="CIHR:Health:Learn about the application process"/>
    <n v="6"/>
    <n v="17"/>
    <n v="12"/>
    <n v="39"/>
    <n v="1.1368028556487734E-5"/>
    <n v="3.2209414243381916E-5"/>
    <n v="2.2736057112975469E-5"/>
  </r>
  <r>
    <x v="111"/>
    <s v="CIHR"/>
    <x v="5"/>
    <s v="CIHR:Health:Learn about the different funding programs"/>
    <n v="10"/>
    <n v="24"/>
    <n v="24"/>
    <n v="54"/>
    <n v="1.8946714260812891E-5"/>
    <n v="4.5472114225950937E-5"/>
    <n v="4.5472114225950937E-5"/>
  </r>
  <r>
    <x v="112"/>
    <s v="CIHR"/>
    <x v="5"/>
    <s v="CIHR:Health:Learn how to integrate Sex and gender into research"/>
    <n v="6"/>
    <n v="12"/>
    <n v="17"/>
    <n v="50"/>
    <n v="1.1368028556487734E-5"/>
    <n v="2.2736057112975469E-5"/>
    <n v="3.2209414243381916E-5"/>
  </r>
  <r>
    <x v="113"/>
    <s v="CIHR"/>
    <x v="5"/>
    <s v="CIHR:Health:Learn more about the College of reviewers"/>
    <n v="2"/>
    <n v="3"/>
    <n v="2"/>
    <n v="18"/>
    <n v="3.7893428521625781E-6"/>
    <n v="5.6840142782438672E-6"/>
    <n v="3.7893428521625781E-6"/>
  </r>
  <r>
    <x v="114"/>
    <s v="CIHR"/>
    <x v="5"/>
    <s v="CIHR:Health:Neurosciences, Mental Health and Addiction"/>
    <n v="1"/>
    <n v="1"/>
    <n v="1"/>
    <n v="2"/>
    <n v="1.8946714260812891E-6"/>
    <n v="1.8946714260812891E-6"/>
    <n v="1.8946714260812891E-6"/>
  </r>
  <r>
    <x v="115"/>
    <s v="CIHR"/>
    <x v="5"/>
    <s v="CIHR:Health:Nutrition, Metabolism and Diabetes"/>
    <n v="0"/>
    <n v="1"/>
    <n v="0"/>
    <n v="4"/>
    <n v="0"/>
    <n v="1.8946714260812891E-6"/>
    <n v="0"/>
  </r>
  <r>
    <x v="15"/>
    <s v="CIHR"/>
    <x v="5"/>
    <s v="CIHR:Health:Other - Reason for my visit is not in this list"/>
    <n v="86"/>
    <n v="127"/>
    <n v="147"/>
    <n v="328"/>
    <n v="1.6294174264299086E-4"/>
    <n v="2.406232711123237E-4"/>
    <n v="2.7851669963394949E-4"/>
  </r>
  <r>
    <x v="116"/>
    <s v="CIHR"/>
    <x v="5"/>
    <s v="CIHR:Health:Population and Public Health"/>
    <n v="0"/>
    <n v="0"/>
    <n v="0"/>
    <n v="1"/>
    <n v="0"/>
    <n v="0"/>
    <n v="0"/>
  </r>
  <r>
    <x v="117"/>
    <s v="CIPO"/>
    <x v="6"/>
    <s v="CIPO:Business:Apply for a copyright"/>
    <n v="19"/>
    <n v="36"/>
    <n v="52"/>
    <n v="81"/>
    <n v="3.599875709554449E-5"/>
    <n v="6.8208171338926399E-5"/>
    <n v="9.8522914156227024E-5"/>
  </r>
  <r>
    <x v="118"/>
    <s v="CIPO"/>
    <x v="6"/>
    <s v="CIPO:Business:Apply for a patent"/>
    <n v="10"/>
    <n v="16"/>
    <n v="22"/>
    <n v="35"/>
    <n v="1.8946714260812891E-5"/>
    <n v="3.0314742817300625E-5"/>
    <n v="4.1682771373788356E-5"/>
  </r>
  <r>
    <x v="119"/>
    <s v="CIPO"/>
    <x v="6"/>
    <s v="CIPO:Business:Apply for a trademark"/>
    <n v="23"/>
    <n v="31"/>
    <n v="35"/>
    <n v="73"/>
    <n v="4.3577442799869647E-5"/>
    <n v="5.8734814208519959E-5"/>
    <n v="6.6313499912845115E-5"/>
  </r>
  <r>
    <x v="120"/>
    <s v="CIPO"/>
    <x v="6"/>
    <s v="CIPO:Business:Find a patent"/>
    <n v="2"/>
    <n v="2"/>
    <n v="3"/>
    <n v="7"/>
    <n v="3.7893428521625781E-6"/>
    <n v="3.7893428521625781E-6"/>
    <n v="5.6840142782438672E-6"/>
  </r>
  <r>
    <x v="121"/>
    <s v="CIPO"/>
    <x v="6"/>
    <s v="CIPO:Business:Find a trademark"/>
    <n v="4"/>
    <n v="10"/>
    <n v="8"/>
    <n v="18"/>
    <n v="7.5786857043251562E-6"/>
    <n v="1.8946714260812891E-5"/>
    <n v="1.5157371408650312E-5"/>
  </r>
  <r>
    <x v="15"/>
    <s v="CIPO"/>
    <x v="6"/>
    <s v="CIPO:Business:Other - Reason for my visit is not in this list"/>
    <n v="3"/>
    <n v="6"/>
    <n v="5"/>
    <n v="10"/>
    <n v="5.6840142782438672E-6"/>
    <n v="1.1368028556487734E-5"/>
    <n v="9.4733571304064453E-6"/>
  </r>
  <r>
    <x v="122"/>
    <s v="CIRNAC"/>
    <x v="7"/>
    <s v="CIRNAC:Indigenous:About National Indigenous History Month"/>
    <n v="21"/>
    <n v="23"/>
    <n v="25"/>
    <n v="71"/>
    <n v="3.9788099947707072E-5"/>
    <n v="4.3577442799869647E-5"/>
    <n v="4.7366785652032221E-5"/>
  </r>
  <r>
    <x v="123"/>
    <s v="CIRNAC"/>
    <x v="7"/>
    <s v="CIRNAC:Indigenous:About National Indigenous Peoples Day and why it was created"/>
    <n v="17"/>
    <n v="11"/>
    <n v="27"/>
    <n v="94"/>
    <n v="3.2209414243381916E-5"/>
    <n v="2.0841385686894178E-5"/>
    <n v="5.1156128504194803E-5"/>
  </r>
  <r>
    <x v="124"/>
    <s v="CIRNAC"/>
    <x v="7"/>
    <s v="CIRNAC:Indigenous:Find out about Indian residential schools (compensation, health supports)"/>
    <n v="31"/>
    <n v="32"/>
    <n v="34"/>
    <n v="61"/>
    <n v="5.8734814208519959E-5"/>
    <n v="6.062948563460125E-5"/>
    <n v="6.4418828486763831E-5"/>
  </r>
  <r>
    <x v="125"/>
    <s v="CIRNAC"/>
    <x v="7"/>
    <s v="CIRNAC:Indigenous:Government of Canada's response to the recommendations made by the National Inquiry into Missing and Murdered Indigenous Women and Girls"/>
    <n v="10"/>
    <n v="11"/>
    <n v="16"/>
    <n v="29"/>
    <n v="1.8946714260812891E-5"/>
    <n v="2.0841385686894178E-5"/>
    <n v="3.0314742817300625E-5"/>
  </r>
  <r>
    <x v="126"/>
    <s v="CIRNAC"/>
    <x v="7"/>
    <s v="CIRNAC:Indigenous:Government of Canada's response to the Truth and Reconciliation Commission's Calls to Action"/>
    <n v="14"/>
    <n v="26"/>
    <n v="32"/>
    <n v="79"/>
    <n v="2.6525399965138047E-5"/>
    <n v="4.9261457078113512E-5"/>
    <n v="6.062948563460125E-5"/>
  </r>
  <r>
    <x v="127"/>
    <s v="CIRNAC"/>
    <x v="7"/>
    <s v="CIRNAC:Indigenous:Historic and modern treaties and agreements"/>
    <n v="52"/>
    <n v="78"/>
    <n v="87"/>
    <n v="217"/>
    <n v="9.8522914156227024E-5"/>
    <n v="1.4778437123434053E-4"/>
    <n v="1.6483641406907215E-4"/>
  </r>
  <r>
    <x v="128"/>
    <s v="CIRNAC"/>
    <x v="7"/>
    <s v="CIRNAC:Indigenous:How the Government of Canada is working to advance reconciliation and renew the relationship with Indigenous Peoples"/>
    <n v="29"/>
    <n v="36"/>
    <n v="56"/>
    <n v="129"/>
    <n v="5.4945471356357378E-5"/>
    <n v="6.8208171338926399E-5"/>
    <n v="1.0610159986055219E-4"/>
  </r>
  <r>
    <x v="129"/>
    <s v="CIRNAC"/>
    <x v="7"/>
    <s v="CIRNAC:Indigenous:Information about First Nations in Canada"/>
    <n v="70"/>
    <n v="113"/>
    <n v="112"/>
    <n v="379"/>
    <n v="1.3262699982569023E-4"/>
    <n v="2.1409787114718565E-4"/>
    <n v="2.1220319972110437E-4"/>
  </r>
  <r>
    <x v="15"/>
    <s v="CIRNAC"/>
    <x v="7"/>
    <s v="CIRNAC:Indigenous:Other - Reason for my visit is not in this list"/>
    <n v="45"/>
    <n v="37"/>
    <n v="47"/>
    <n v="95"/>
    <n v="8.5260214173658009E-5"/>
    <n v="7.0102842765007697E-5"/>
    <n v="8.9049557025820577E-5"/>
  </r>
  <r>
    <x v="15"/>
    <s v="CIRNAC"/>
    <x v="7"/>
    <s v="CIRNAC:N/A:Other - Reason for my visit is not in this list"/>
    <n v="179"/>
    <n v="156"/>
    <n v="225"/>
    <n v="392"/>
    <n v="3.3914618526855074E-4"/>
    <n v="2.9556874246868106E-4"/>
    <n v="4.2630107086829005E-4"/>
  </r>
  <r>
    <x v="130"/>
    <s v="CRA"/>
    <x v="8"/>
    <s v="CRA:Benefits:Canada Dental Benefit"/>
    <n v="99"/>
    <n v="121"/>
    <n v="135"/>
    <n v="274"/>
    <n v="1.8757247118204762E-4"/>
    <n v="2.2925524255583597E-4"/>
    <n v="2.5578064252097403E-4"/>
  </r>
  <r>
    <x v="15"/>
    <s v="CRA"/>
    <x v="8"/>
    <s v="CRA:Benefits:Other - Reason for my visit is not in this list"/>
    <n v="5"/>
    <n v="6"/>
    <n v="5"/>
    <n v="13"/>
    <n v="9.4733571304064453E-6"/>
    <n v="1.1368028556487734E-5"/>
    <n v="9.4733571304064453E-6"/>
  </r>
  <r>
    <x v="131"/>
    <s v="CRA"/>
    <x v="8"/>
    <s v="CRA:COVID-19:Canada Emergency Rent Subsidy (CERS)"/>
    <n v="12"/>
    <n v="16"/>
    <n v="18"/>
    <n v="26"/>
    <n v="2.2736057112975469E-5"/>
    <n v="3.0314742817300625E-5"/>
    <n v="3.41040856694632E-5"/>
  </r>
  <r>
    <x v="132"/>
    <s v="CRA"/>
    <x v="8"/>
    <s v="CRA:COVID-19:Canada Emergency Wage Subsidy (CEWS)"/>
    <n v="28"/>
    <n v="24"/>
    <n v="29"/>
    <n v="49"/>
    <n v="5.3050799930276094E-5"/>
    <n v="4.5472114225950937E-5"/>
    <n v="5.4945471356357378E-5"/>
  </r>
  <r>
    <x v="133"/>
    <s v="CRA"/>
    <x v="8"/>
    <s v="CRA:COVID-19:Canada Recovery Benefit (CRB)"/>
    <n v="99"/>
    <n v="112"/>
    <n v="132"/>
    <n v="190"/>
    <n v="1.8757247118204762E-4"/>
    <n v="2.1220319972110437E-4"/>
    <n v="2.5009662824273014E-4"/>
  </r>
  <r>
    <x v="134"/>
    <s v="CRA"/>
    <x v="8"/>
    <s v="CRA:COVID-19:Canada Recovery Caregiving Benefit (CRCB)"/>
    <n v="65"/>
    <n v="63"/>
    <n v="80"/>
    <n v="184"/>
    <n v="1.231536426952838E-4"/>
    <n v="1.193642998431212E-4"/>
    <n v="1.5157371408650312E-4"/>
  </r>
  <r>
    <x v="135"/>
    <s v="CRA"/>
    <x v="8"/>
    <s v="CRA:COVID-19:Canada Recovery Hiring Program (CRHP)"/>
    <n v="22"/>
    <n v="23"/>
    <n v="26"/>
    <n v="56"/>
    <n v="4.1682771373788356E-5"/>
    <n v="4.3577442799869647E-5"/>
    <n v="4.9261457078113512E-5"/>
  </r>
  <r>
    <x v="136"/>
    <s v="CRA"/>
    <x v="8"/>
    <s v="CRA:COVID-19:Canada Recovery Sickness Benefit (CRSB)"/>
    <n v="255"/>
    <n v="273"/>
    <n v="325"/>
    <n v="554"/>
    <n v="4.831412136507287E-4"/>
    <n v="5.1724529932019184E-4"/>
    <n v="6.1576821347641888E-4"/>
  </r>
  <r>
    <x v="137"/>
    <s v="CRA"/>
    <x v="8"/>
    <s v="CRA:COVID-19:Canada Worker Lockdown Benefit (CWLB)"/>
    <n v="67"/>
    <n v="61"/>
    <n v="76"/>
    <n v="125"/>
    <n v="1.2694298554744637E-4"/>
    <n v="1.1557495699095863E-4"/>
    <n v="1.4399502838217796E-4"/>
  </r>
  <r>
    <x v="138"/>
    <s v="CRA"/>
    <x v="8"/>
    <s v="CRA:COVID-19:Hardest-Hit Businesses Recovery Program (HHBRP)"/>
    <n v="21"/>
    <n v="26"/>
    <n v="29"/>
    <n v="47"/>
    <n v="3.9788099947707072E-5"/>
    <n v="4.9261457078113512E-5"/>
    <n v="5.4945471356357378E-5"/>
  </r>
  <r>
    <x v="15"/>
    <s v="CRA"/>
    <x v="8"/>
    <s v="CRA:COVID-19:Other - Reason for my visit is not in this list"/>
    <n v="21"/>
    <n v="22"/>
    <n v="25"/>
    <n v="35"/>
    <n v="3.9788099947707072E-5"/>
    <n v="4.1682771373788356E-5"/>
    <n v="4.7366785652032221E-5"/>
  </r>
  <r>
    <x v="139"/>
    <s v="CRA"/>
    <x v="8"/>
    <s v="CRA:COVID-19:Tourism and Hospitality Recovery Program (THRP)"/>
    <n v="24"/>
    <n v="36"/>
    <n v="40"/>
    <n v="67"/>
    <n v="4.5472114225950937E-5"/>
    <n v="6.8208171338926399E-5"/>
    <n v="7.5786857043251562E-5"/>
  </r>
  <r>
    <x v="15"/>
    <s v="CRA"/>
    <x v="8"/>
    <s v="CRA:Money:Other - Reason for my visit is not in this list"/>
    <n v="9"/>
    <n v="9"/>
    <n v="13"/>
    <n v="24"/>
    <n v="1.70520428347316E-5"/>
    <n v="1.70520428347316E-5"/>
    <n v="2.4630728539056756E-5"/>
  </r>
  <r>
    <x v="140"/>
    <s v="CRA"/>
    <x v="8"/>
    <s v="CRA:Taxes:Access My Account"/>
    <n v="5027"/>
    <n v="6562"/>
    <n v="6715"/>
    <n v="12973"/>
    <n v="9.5245132589106395E-3"/>
    <n v="1.2432833897945418E-2"/>
    <n v="1.2722718626135856E-2"/>
  </r>
  <r>
    <x v="141"/>
    <s v="CRA"/>
    <x v="8"/>
    <s v="CRA:Taxes:Access My Business Account"/>
    <n v="285"/>
    <n v="394"/>
    <n v="394"/>
    <n v="747"/>
    <n v="5.3998135643316741E-4"/>
    <n v="7.4650054187602787E-4"/>
    <n v="7.4650054187602787E-4"/>
  </r>
  <r>
    <x v="142"/>
    <s v="CRA"/>
    <x v="8"/>
    <s v="CRA:Taxes:Apply for the Canada Child Benefit (CCB)"/>
    <n v="116"/>
    <n v="144"/>
    <n v="156"/>
    <n v="292"/>
    <n v="2.1978188542542951E-4"/>
    <n v="2.728326853557056E-4"/>
    <n v="2.9556874246868106E-4"/>
  </r>
  <r>
    <x v="143"/>
    <s v="CRA"/>
    <x v="8"/>
    <s v="CRA:Taxes:Apply for the disability tax credit"/>
    <n v="255"/>
    <n v="341"/>
    <n v="342"/>
    <n v="702"/>
    <n v="4.831412136507287E-4"/>
    <n v="6.4608295629371953E-4"/>
    <n v="6.4797762771980083E-4"/>
  </r>
  <r>
    <x v="144"/>
    <s v="CRA"/>
    <x v="8"/>
    <s v="CRA:Taxes:Calculate payroll deductions"/>
    <n v="170"/>
    <n v="331"/>
    <n v="388"/>
    <n v="1464"/>
    <n v="3.2209414243381912E-4"/>
    <n v="6.2713624203290666E-4"/>
    <n v="7.3513251331954008E-4"/>
  </r>
  <r>
    <x v="145"/>
    <s v="CRA"/>
    <x v="8"/>
    <s v="CRA:Taxes:Change my address with the Canada Revenue Agency"/>
    <n v="512"/>
    <n v="565"/>
    <n v="588"/>
    <n v="964"/>
    <n v="9.7007177015362E-4"/>
    <n v="1.0704893557359283E-3"/>
    <n v="1.114066798535798E-3"/>
  </r>
  <r>
    <x v="146"/>
    <s v="CRA"/>
    <x v="8"/>
    <s v="CRA:Taxes:Check online mail"/>
    <n v="2952"/>
    <n v="5085"/>
    <n v="5336"/>
    <n v="13703"/>
    <n v="5.5930700497919652E-3"/>
    <n v="9.6344042016233544E-3"/>
    <n v="1.0109966729569759E-2"/>
  </r>
  <r>
    <x v="147"/>
    <s v="CRA"/>
    <x v="8"/>
    <s v="CRA:Taxes:Check the balance owing on a corporate income tax account"/>
    <n v="206"/>
    <n v="352"/>
    <n v="364"/>
    <n v="825"/>
    <n v="3.9030231377274556E-4"/>
    <n v="6.6692434198061369E-4"/>
    <n v="6.8966039909358916E-4"/>
  </r>
  <r>
    <x v="148"/>
    <s v="CRA"/>
    <x v="8"/>
    <s v="CRA:Taxes:File a GST/HST return"/>
    <n v="785"/>
    <n v="1239"/>
    <n v="1311"/>
    <n v="3248"/>
    <n v="1.4873170694738118E-3"/>
    <n v="2.347497896914717E-3"/>
    <n v="2.48391423959257E-3"/>
  </r>
  <r>
    <x v="149"/>
    <s v="CRA"/>
    <x v="8"/>
    <s v="CRA:Taxes:File an employer information return, such as a T4 Summary"/>
    <n v="468"/>
    <n v="695"/>
    <n v="679"/>
    <n v="1449"/>
    <n v="8.8670622740604323E-4"/>
    <n v="1.3167966411264959E-3"/>
    <n v="1.2864818983091952E-3"/>
  </r>
  <r>
    <x v="150"/>
    <s v="CRA"/>
    <x v="8"/>
    <s v="CRA:Taxes:Find a Canada Revenue Agency telephone number"/>
    <n v="272"/>
    <n v="326"/>
    <n v="316"/>
    <n v="523"/>
    <n v="5.1535062789411065E-4"/>
    <n v="6.1766288490250018E-4"/>
    <n v="5.9871617064168731E-4"/>
  </r>
  <r>
    <x v="151"/>
    <s v="CRA"/>
    <x v="8"/>
    <s v="CRA:Taxes:Find my Registered Retirement Savings Plan (RRSP) contribution limit"/>
    <n v="347"/>
    <n v="593"/>
    <n v="596"/>
    <n v="1581"/>
    <n v="6.5745098485020732E-4"/>
    <n v="1.1235401556662044E-3"/>
    <n v="1.1292241699444483E-3"/>
  </r>
  <r>
    <x v="152"/>
    <s v="CRA"/>
    <x v="8"/>
    <s v="CRA:Taxes:Find my Tax-free savings Account (TFSA) contribution limit"/>
    <n v="572"/>
    <n v="966"/>
    <n v="968"/>
    <n v="2464"/>
    <n v="1.0837520557184972E-3"/>
    <n v="1.8302525975945252E-3"/>
    <n v="1.8340419404466878E-3"/>
  </r>
  <r>
    <x v="153"/>
    <s v="CRA"/>
    <x v="8"/>
    <s v="CRA:Taxes:Find out how much my benefit payment will be"/>
    <n v="330"/>
    <n v="464"/>
    <n v="573"/>
    <n v="1476"/>
    <n v="6.2524157060682537E-4"/>
    <n v="8.7912754170171804E-4"/>
    <n v="1.0856467271445785E-3"/>
  </r>
  <r>
    <x v="154"/>
    <s v="CRA"/>
    <x v="8"/>
    <s v="CRA:Taxes:Find out when I can expect my tax refund"/>
    <n v="1333"/>
    <n v="1542"/>
    <n v="1962"/>
    <n v="3876"/>
    <n v="2.5255970109663581E-3"/>
    <n v="2.9215833390173478E-3"/>
    <n v="3.7173453379714888E-3"/>
  </r>
  <r>
    <x v="155"/>
    <s v="CRA"/>
    <x v="8"/>
    <s v="CRA:Taxes:Find out which tax deductions, credits, or expenses I can claim"/>
    <n v="555"/>
    <n v="879"/>
    <n v="877"/>
    <n v="2339"/>
    <n v="1.0515426414751154E-3"/>
    <n v="1.6654161835254529E-3"/>
    <n v="1.6616268406732903E-3"/>
  </r>
  <r>
    <x v="156"/>
    <s v="CRA"/>
    <x v="8"/>
    <s v="CRA:Taxes:Find tax software"/>
    <n v="372"/>
    <n v="516"/>
    <n v="514"/>
    <n v="1032"/>
    <n v="7.0481777050223954E-4"/>
    <n v="9.7765045585794519E-4"/>
    <n v="9.7386111300578249E-4"/>
  </r>
  <r>
    <x v="157"/>
    <s v="CRA"/>
    <x v="8"/>
    <s v="CRA:Taxes:Find the income tax rates"/>
    <n v="158"/>
    <n v="236"/>
    <n v="260"/>
    <n v="638"/>
    <n v="2.9935808532084365E-4"/>
    <n v="4.4714245655518421E-4"/>
    <n v="4.9261457078113519E-4"/>
  </r>
  <r>
    <x v="158"/>
    <s v="CRA"/>
    <x v="8"/>
    <s v="CRA:Taxes:Find the next benefit payment date"/>
    <n v="126"/>
    <n v="200"/>
    <n v="224"/>
    <n v="706"/>
    <n v="2.387285996862424E-4"/>
    <n v="3.7893428521625777E-4"/>
    <n v="4.2440639944220875E-4"/>
  </r>
  <r>
    <x v="159"/>
    <s v="CRA"/>
    <x v="8"/>
    <s v="CRA:Taxes:Get a copy of a notice of assessment or reassessment"/>
    <n v="1879"/>
    <n v="2790"/>
    <n v="2845"/>
    <n v="6983"/>
    <n v="3.5600876096067418E-3"/>
    <n v="5.2861332787667963E-3"/>
    <n v="5.390340207201267E-3"/>
  </r>
  <r>
    <x v="160"/>
    <s v="CRA"/>
    <x v="8"/>
    <s v="CRA:Taxes:Get a GST/HST access code"/>
    <n v="119"/>
    <n v="123"/>
    <n v="148"/>
    <n v="235"/>
    <n v="2.2546589970367338E-4"/>
    <n v="2.3304458540799854E-4"/>
    <n v="2.8041137106003079E-4"/>
  </r>
  <r>
    <x v="161"/>
    <s v="CRA"/>
    <x v="8"/>
    <s v="CRA:Taxes:Get an income tax form and guide"/>
    <n v="425"/>
    <n v="626"/>
    <n v="618"/>
    <n v="1471"/>
    <n v="8.0523535608454776E-4"/>
    <n v="1.1860643127268868E-3"/>
    <n v="1.1709069413182367E-3"/>
  </r>
  <r>
    <x v="162"/>
    <s v="CRA"/>
    <x v="8"/>
    <s v="CRA:Taxes:Get the TD1 Personal Tax Credits Return form"/>
    <n v="82"/>
    <n v="126"/>
    <n v="142"/>
    <n v="350"/>
    <n v="1.5536305693866569E-4"/>
    <n v="2.387285996862424E-4"/>
    <n v="2.6904334250354306E-4"/>
  </r>
  <r>
    <x v="163"/>
    <s v="CRA"/>
    <x v="8"/>
    <s v="CRA:Taxes:GST/HST credit increase"/>
    <n v="9"/>
    <n v="9"/>
    <n v="10"/>
    <n v="16"/>
    <n v="1.70520428347316E-5"/>
    <n v="1.70520428347316E-5"/>
    <n v="1.8946714260812891E-5"/>
  </r>
  <r>
    <x v="164"/>
    <s v="CRA"/>
    <x v="8"/>
    <s v="CRA:Taxes:Jobs with the Canada Revenue Agency"/>
    <n v="1"/>
    <n v="4"/>
    <n v="4"/>
    <n v="9"/>
    <n v="1.8946714260812891E-6"/>
    <n v="7.5786857043251562E-6"/>
    <n v="7.5786857043251562E-6"/>
  </r>
  <r>
    <x v="165"/>
    <s v="CRA"/>
    <x v="8"/>
    <s v="CRA:Taxes:Look up a charitable organization"/>
    <n v="27"/>
    <n v="37"/>
    <n v="42"/>
    <n v="98"/>
    <n v="5.1156128504194803E-5"/>
    <n v="7.0102842765007697E-5"/>
    <n v="7.9576199895414144E-5"/>
  </r>
  <r>
    <x v="166"/>
    <s v="CRA"/>
    <x v="8"/>
    <s v="CRA:Taxes:Make a payment to the Canada Revenue Agency"/>
    <n v="850"/>
    <n v="1275"/>
    <n v="1333"/>
    <n v="2851"/>
    <n v="1.6104707121690955E-3"/>
    <n v="2.4157060682536433E-3"/>
    <n v="2.5255970109663581E-3"/>
  </r>
  <r>
    <x v="167"/>
    <s v="CRA"/>
    <x v="8"/>
    <s v="CRA:Taxes:Open a GST/HST account"/>
    <n v="124"/>
    <n v="154"/>
    <n v="158"/>
    <n v="263"/>
    <n v="2.3493925683407984E-4"/>
    <n v="2.9177939961651852E-4"/>
    <n v="2.9935808532084365E-4"/>
  </r>
  <r>
    <x v="168"/>
    <s v="CRA"/>
    <x v="8"/>
    <s v="CRA:Taxes:Open a My Account"/>
    <n v="1527"/>
    <n v="1771"/>
    <n v="1742"/>
    <n v="2695"/>
    <n v="2.8931632676261281E-3"/>
    <n v="3.355463095589963E-3"/>
    <n v="3.3005176242336056E-3"/>
  </r>
  <r>
    <x v="169"/>
    <s v="CRA"/>
    <x v="8"/>
    <s v="CRA:Taxes:Open a My Business Account"/>
    <n v="67"/>
    <n v="75"/>
    <n v="75"/>
    <n v="115"/>
    <n v="1.2694298554744637E-4"/>
    <n v="1.4210035695609666E-4"/>
    <n v="1.4210035695609666E-4"/>
  </r>
  <r>
    <x v="15"/>
    <s v="CRA"/>
    <x v="8"/>
    <s v="CRA:Taxes:Other - Reason for my visit is not in this list"/>
    <n v="864"/>
    <n v="1073"/>
    <n v="1114"/>
    <n v="1967"/>
    <n v="1.6369961121342337E-3"/>
    <n v="2.0329824401852229E-3"/>
    <n v="2.1106639686545559E-3"/>
  </r>
  <r>
    <x v="170"/>
    <s v="CRA"/>
    <x v="8"/>
    <s v="CRA:Taxes:Report suspected fraud"/>
    <n v="23"/>
    <n v="26"/>
    <n v="29"/>
    <n v="42"/>
    <n v="4.3577442799869647E-5"/>
    <n v="4.9261457078113512E-5"/>
    <n v="5.4945471356357378E-5"/>
  </r>
  <r>
    <x v="171"/>
    <s v="CRA"/>
    <x v="8"/>
    <s v="CRA:Taxes:See my T4 information"/>
    <n v="2750"/>
    <n v="3783"/>
    <n v="3913"/>
    <n v="8423"/>
    <n v="5.2103464217235444E-3"/>
    <n v="7.1675420048655158E-3"/>
    <n v="7.4138492902560841E-3"/>
  </r>
  <r>
    <x v="172"/>
    <s v="CRA"/>
    <x v="8"/>
    <s v="CRA:Taxes:Sign up for direct deposit or update your banking information"/>
    <n v="270"/>
    <n v="352"/>
    <n v="353"/>
    <n v="648"/>
    <n v="5.1156128504194806E-4"/>
    <n v="6.6692434198061369E-4"/>
    <n v="6.6881901340669499E-4"/>
  </r>
  <r>
    <x v="173"/>
    <s v="CRTC"/>
    <x v="3"/>
    <s v="CRTC:Business:Find a decision, notice, order, policy on radio, television or telecommunications"/>
    <n v="5"/>
    <n v="9"/>
    <n v="9"/>
    <n v="30"/>
    <n v="9.4733571304064453E-6"/>
    <n v="1.70520428347316E-5"/>
    <n v="1.70520428347316E-5"/>
  </r>
  <r>
    <x v="15"/>
    <s v="CRTC"/>
    <x v="3"/>
    <s v="CRTC:Business:Other - Reason for my visit is not in this list"/>
    <n v="1"/>
    <n v="1"/>
    <n v="0"/>
    <n v="1"/>
    <n v="1.8946714260812891E-6"/>
    <n v="1.8946714260812891E-6"/>
    <n v="0"/>
  </r>
  <r>
    <x v="174"/>
    <s v="CRTC"/>
    <x v="3"/>
    <s v="CRTC:Culture:Find a decision, notice, order or policy about radio, television or telecommunications"/>
    <n v="13"/>
    <n v="14"/>
    <n v="15"/>
    <n v="32"/>
    <n v="2.4630728539056756E-5"/>
    <n v="2.6525399965138047E-5"/>
    <n v="2.8420071391219334E-5"/>
  </r>
  <r>
    <x v="15"/>
    <s v="CRTC"/>
    <x v="3"/>
    <s v="CRTC:Culture:Other - Reason for my visit is not in this list"/>
    <n v="1"/>
    <n v="2"/>
    <n v="2"/>
    <n v="8"/>
    <n v="1.8946714260812891E-6"/>
    <n v="3.7893428521625781E-6"/>
    <n v="3.7893428521625781E-6"/>
  </r>
  <r>
    <x v="175"/>
    <s v="CSA"/>
    <x v="9"/>
    <s v="CSA:Science:Build your own projector to watch solar eclipses safely"/>
    <n v="4"/>
    <n v="4"/>
    <n v="2"/>
    <n v="11"/>
    <n v="7.5786857043251562E-6"/>
    <n v="7.5786857043251562E-6"/>
    <n v="3.7893428521625781E-6"/>
  </r>
  <r>
    <x v="176"/>
    <s v="CSA"/>
    <x v="9"/>
    <s v="CSA:Science:Consult the news in the space sector"/>
    <n v="22"/>
    <n v="48"/>
    <n v="54"/>
    <n v="234"/>
    <n v="4.1682771373788356E-5"/>
    <n v="9.0944228451901875E-5"/>
    <n v="1.0231225700838961E-4"/>
  </r>
  <r>
    <x v="177"/>
    <s v="CSA"/>
    <x v="9"/>
    <s v="CSA:Science:Contact the Canadian Space Agency"/>
    <n v="6"/>
    <n v="8"/>
    <n v="7"/>
    <n v="21"/>
    <n v="1.1368028556487734E-5"/>
    <n v="1.5157371408650312E-5"/>
    <n v="1.3262699982569023E-5"/>
  </r>
  <r>
    <x v="178"/>
    <s v="CSA"/>
    <x v="9"/>
    <s v="CSA:Science:Discover the programs and opportunities in the space program"/>
    <n v="23"/>
    <n v="29"/>
    <n v="32"/>
    <n v="96"/>
    <n v="4.3577442799869647E-5"/>
    <n v="5.4945471356357378E-5"/>
    <n v="6.062948563460125E-5"/>
  </r>
  <r>
    <x v="179"/>
    <s v="CSA"/>
    <x v="9"/>
    <s v="CSA:Science:Find information about Canadian astronauts"/>
    <n v="5"/>
    <n v="16"/>
    <n v="23"/>
    <n v="107"/>
    <n v="9.4733571304064453E-6"/>
    <n v="3.0314742817300625E-5"/>
    <n v="4.3577442799869647E-5"/>
  </r>
  <r>
    <x v="180"/>
    <s v="CSA"/>
    <x v="9"/>
    <s v="CSA:Science:Find out about job opportunities"/>
    <n v="4"/>
    <n v="3"/>
    <n v="7"/>
    <n v="22"/>
    <n v="7.5786857043251562E-6"/>
    <n v="5.6840142782438672E-6"/>
    <n v="1.3262699982569023E-5"/>
  </r>
  <r>
    <x v="181"/>
    <s v="CSA"/>
    <x v="9"/>
    <s v="CSA:Science:Find the Space Station from your backyard"/>
    <n v="4"/>
    <n v="7"/>
    <n v="11"/>
    <n v="33"/>
    <n v="7.5786857043251562E-6"/>
    <n v="1.3262699982569023E-5"/>
    <n v="2.0841385686894178E-5"/>
  </r>
  <r>
    <x v="182"/>
    <s v="CSA"/>
    <x v="9"/>
    <s v="CSA:Science:Get more information on auroras and the AuroraMAX observatory"/>
    <n v="28"/>
    <n v="31"/>
    <n v="51"/>
    <n v="128"/>
    <n v="5.3050799930276094E-5"/>
    <n v="5.8734814208519959E-5"/>
    <n v="9.662824273014574E-5"/>
  </r>
  <r>
    <x v="183"/>
    <s v="CSA"/>
    <x v="9"/>
    <s v="CSA:Science:Jobs at the Canada Space Agency"/>
    <n v="25"/>
    <n v="33"/>
    <n v="43"/>
    <n v="110"/>
    <n v="4.7366785652032221E-5"/>
    <n v="6.2524157060682534E-5"/>
    <n v="8.1470871321495428E-5"/>
  </r>
  <r>
    <x v="15"/>
    <s v="CSA"/>
    <x v="9"/>
    <s v="CSA:Science:Other - Reason for my visit is not in this list"/>
    <n v="143"/>
    <n v="144"/>
    <n v="181"/>
    <n v="546"/>
    <n v="2.709380139296243E-4"/>
    <n v="2.728326853557056E-4"/>
    <n v="3.4293552812071328E-4"/>
  </r>
  <r>
    <x v="184"/>
    <s v="CSA"/>
    <x v="9"/>
    <s v="CSA:Science:Read biographies of Canadian astronauts"/>
    <n v="3"/>
    <n v="9"/>
    <n v="7"/>
    <n v="18"/>
    <n v="5.6840142782438672E-6"/>
    <n v="1.70520428347316E-5"/>
    <n v="1.3262699982569023E-5"/>
  </r>
  <r>
    <x v="185"/>
    <s v="CSA"/>
    <x v="9"/>
    <s v="CSA:Science:Searching in resources and activities for students"/>
    <n v="25"/>
    <n v="48"/>
    <n v="52"/>
    <n v="194"/>
    <n v="4.7366785652032221E-5"/>
    <n v="9.0944228451901875E-5"/>
    <n v="9.8522914156227024E-5"/>
  </r>
  <r>
    <x v="186"/>
    <s v="CSA"/>
    <x v="9"/>
    <s v="CSA:Science:Solar eclipses times and appreciation guide"/>
    <n v="2"/>
    <n v="1"/>
    <n v="4"/>
    <n v="13"/>
    <n v="3.7893428521625781E-6"/>
    <n v="1.8946714260812891E-6"/>
    <n v="7.5786857043251562E-6"/>
  </r>
  <r>
    <x v="187"/>
    <s v="CSC"/>
    <x v="10"/>
    <s v="CSC:N/A:Contact an institution"/>
    <n v="14"/>
    <n v="16"/>
    <n v="20"/>
    <n v="45"/>
    <n v="2.6525399965138047E-5"/>
    <n v="3.0314742817300625E-5"/>
    <n v="3.7893428521625781E-5"/>
  </r>
  <r>
    <x v="188"/>
    <s v="CSC"/>
    <x v="10"/>
    <s v="CSC:N/A:Find general information about COVID-19"/>
    <n v="0"/>
    <n v="0"/>
    <n v="0"/>
    <n v="1"/>
    <n v="0"/>
    <n v="0"/>
    <n v="0"/>
  </r>
  <r>
    <x v="189"/>
    <s v="CSC"/>
    <x v="10"/>
    <s v="CSC:N/A:Find number of inmates who have tested positive for COVID-19"/>
    <n v="3"/>
    <n v="4"/>
    <n v="4"/>
    <n v="6"/>
    <n v="5.6840142782438672E-6"/>
    <n v="7.5786857043251562E-6"/>
    <n v="7.5786857043251562E-6"/>
  </r>
  <r>
    <x v="190"/>
    <s v="CSC"/>
    <x v="10"/>
    <s v="CSC:N/A:How to call an inmate"/>
    <n v="8"/>
    <n v="9"/>
    <n v="14"/>
    <n v="17"/>
    <n v="1.5157371408650312E-5"/>
    <n v="1.70520428347316E-5"/>
    <n v="2.6525399965138047E-5"/>
  </r>
  <r>
    <x v="191"/>
    <s v="CSC"/>
    <x v="10"/>
    <s v="CSC:N/A:How to visit an inmate"/>
    <n v="20"/>
    <n v="29"/>
    <n v="35"/>
    <n v="76"/>
    <n v="3.7893428521625781E-5"/>
    <n v="5.4945471356357378E-5"/>
    <n v="6.6313499912845115E-5"/>
  </r>
  <r>
    <x v="192"/>
    <s v="CSC"/>
    <x v="10"/>
    <s v="CSC:N/A:How to write to an inmate"/>
    <n v="13"/>
    <n v="13"/>
    <n v="15"/>
    <n v="34"/>
    <n v="2.4630728539056756E-5"/>
    <n v="2.4630728539056756E-5"/>
    <n v="2.8420071391219334E-5"/>
  </r>
  <r>
    <x v="193"/>
    <s v="CSC"/>
    <x v="10"/>
    <s v="CSC:N/A:I am an employee looking for information about COVID-19"/>
    <n v="0"/>
    <n v="1"/>
    <n v="0"/>
    <n v="1"/>
    <n v="0"/>
    <n v="1.8946714260812891E-6"/>
    <n v="0"/>
  </r>
  <r>
    <x v="15"/>
    <s v="CSC"/>
    <x v="10"/>
    <s v="CSC:N/A:Other - Reason for my visit is not in this list"/>
    <n v="175"/>
    <n v="203"/>
    <n v="260"/>
    <n v="528"/>
    <n v="3.3156749956422555E-4"/>
    <n v="3.8461829949450166E-4"/>
    <n v="4.9261457078113519E-4"/>
  </r>
  <r>
    <x v="194"/>
    <s v="CSC"/>
    <x v="10"/>
    <s v="CSC:N/A:Private family visits"/>
    <n v="13"/>
    <n v="11"/>
    <n v="13"/>
    <n v="24"/>
    <n v="2.4630728539056756E-5"/>
    <n v="2.0841385686894178E-5"/>
    <n v="2.4630728539056756E-5"/>
  </r>
  <r>
    <x v="195"/>
    <s v="CSC"/>
    <x v="10"/>
    <s v="CSC:N/A:See if Correctional Service Canada (CSC) is currently hiring"/>
    <n v="12"/>
    <n v="26"/>
    <n v="24"/>
    <n v="93"/>
    <n v="2.2736057112975469E-5"/>
    <n v="4.9261457078113512E-5"/>
    <n v="4.5472114225950937E-5"/>
  </r>
  <r>
    <x v="196"/>
    <s v="CSC"/>
    <x v="10"/>
    <s v="CSC:N/A:See if I can enter an institution"/>
    <n v="0"/>
    <n v="0"/>
    <n v="1"/>
    <n v="2"/>
    <n v="0"/>
    <n v="0"/>
    <n v="1.8946714260812891E-6"/>
  </r>
  <r>
    <x v="197"/>
    <s v="CSC"/>
    <x v="10"/>
    <s v="CSC:N/A:What can I bring into an institution during my visit"/>
    <n v="0"/>
    <n v="0"/>
    <n v="3"/>
    <n v="7"/>
    <n v="0"/>
    <n v="0"/>
    <n v="5.6840142782438672E-6"/>
  </r>
  <r>
    <x v="198"/>
    <s v="CSC"/>
    <x v="10"/>
    <s v="CSC:N/A:What types of jobs are available at Correctional Service Canada (CSC)"/>
    <n v="15"/>
    <n v="22"/>
    <n v="31"/>
    <n v="86"/>
    <n v="2.8420071391219334E-5"/>
    <n v="4.1682771373788356E-5"/>
    <n v="5.8734814208519959E-5"/>
  </r>
  <r>
    <x v="199"/>
    <s v="CSEC"/>
    <x v="11"/>
    <s v="CSEC:Jobs:Find opportunities with CSE and apply for a job"/>
    <n v="23"/>
    <n v="37"/>
    <n v="51"/>
    <n v="181"/>
    <n v="4.3577442799869647E-5"/>
    <n v="7.0102842765007697E-5"/>
    <n v="9.662824273014574E-5"/>
  </r>
  <r>
    <x v="200"/>
    <s v="CSEC"/>
    <x v="11"/>
    <s v="CSEC:Security:Become a champion"/>
    <n v="0"/>
    <n v="0"/>
    <n v="1"/>
    <n v="1"/>
    <n v="0"/>
    <n v="0"/>
    <n v="1.8946714260812891E-6"/>
  </r>
  <r>
    <x v="201"/>
    <s v="CSEC"/>
    <x v="11"/>
    <s v="CSEC:Security:Find out about phishing and how to stay safe"/>
    <n v="12"/>
    <n v="25"/>
    <n v="38"/>
    <n v="127"/>
    <n v="2.2736057112975469E-5"/>
    <n v="4.7366785652032221E-5"/>
    <n v="7.1997514191088981E-5"/>
  </r>
  <r>
    <x v="202"/>
    <s v="CSEC"/>
    <x v="11"/>
    <s v="CSEC:Security:Find out about the Cyber Security Awareness Month"/>
    <n v="9"/>
    <n v="12"/>
    <n v="19"/>
    <n v="65"/>
    <n v="1.70520428347316E-5"/>
    <n v="2.2736057112975469E-5"/>
    <n v="3.599875709554449E-5"/>
  </r>
  <r>
    <x v="203"/>
    <s v="CSEC"/>
    <x v="11"/>
    <s v="CSEC:Security:Find out more about the Cyber Security Awareness Month"/>
    <n v="1"/>
    <n v="1"/>
    <n v="2"/>
    <n v="9"/>
    <n v="1.8946714260812891E-6"/>
    <n v="1.8946714260812891E-6"/>
    <n v="3.7893428521625781E-6"/>
  </r>
  <r>
    <x v="15"/>
    <s v="CSEC"/>
    <x v="11"/>
    <s v="CSEC:Security:Other - Reason for my visit is not in this list"/>
    <n v="64"/>
    <n v="72"/>
    <n v="78"/>
    <n v="196"/>
    <n v="1.212589712692025E-4"/>
    <n v="1.364163426778528E-4"/>
    <n v="1.4778437123434053E-4"/>
  </r>
  <r>
    <x v="204"/>
    <s v="CSEC"/>
    <x v="11"/>
    <s v="CSEC:Security:Secure your accounts, connections and devices (phone, Wi-Fi, router, etc.)"/>
    <n v="24"/>
    <n v="26"/>
    <n v="29"/>
    <n v="61"/>
    <n v="4.5472114225950937E-5"/>
    <n v="4.9261457078113512E-5"/>
    <n v="5.4945471356357378E-5"/>
  </r>
  <r>
    <x v="205"/>
    <s v="CSEC"/>
    <x v="11"/>
    <s v="CSEC:Security:Secure your connection"/>
    <n v="0"/>
    <n v="0"/>
    <n v="0"/>
    <n v="1"/>
    <n v="0"/>
    <n v="0"/>
    <n v="0"/>
  </r>
  <r>
    <x v="206"/>
    <s v="CSEC"/>
    <x v="11"/>
    <s v="CSEC:Security:Secure your device (phone, router etc)"/>
    <n v="2"/>
    <n v="2"/>
    <n v="1"/>
    <n v="4"/>
    <n v="3.7893428521625781E-6"/>
    <n v="3.7893428521625781E-6"/>
    <n v="1.8946714260812891E-6"/>
  </r>
  <r>
    <x v="207"/>
    <s v="CSEC"/>
    <x v="11"/>
    <s v="CSEC:Security:Take the cyber assessment"/>
    <n v="1"/>
    <n v="1"/>
    <n v="1"/>
    <n v="2"/>
    <n v="1.8946714260812891E-6"/>
    <n v="1.8946714260812891E-6"/>
    <n v="1.8946714260812891E-6"/>
  </r>
  <r>
    <x v="15"/>
    <s v="CSPS"/>
    <x v="12"/>
    <s v="CSPS:N/A:Other - Reason for my visit is not in this list"/>
    <n v="4"/>
    <n v="7"/>
    <n v="6"/>
    <n v="12"/>
    <n v="7.5786857043251562E-6"/>
    <n v="1.3262699982569023E-5"/>
    <n v="1.1368028556487734E-5"/>
  </r>
  <r>
    <x v="208"/>
    <s v="CSPS"/>
    <x v="12"/>
    <s v="CSPS:PublicService:Contact the School"/>
    <n v="2"/>
    <n v="3"/>
    <n v="4"/>
    <n v="5"/>
    <n v="3.7893428521625781E-6"/>
    <n v="5.6840142782438672E-6"/>
    <n v="7.5786857043251562E-6"/>
  </r>
  <r>
    <x v="209"/>
    <s v="CSPS"/>
    <x v="12"/>
    <s v="CSPS:PublicService:Find a course"/>
    <n v="15"/>
    <n v="21"/>
    <n v="24"/>
    <n v="72"/>
    <n v="2.8420071391219334E-5"/>
    <n v="3.9788099947707072E-5"/>
    <n v="4.5472114225950937E-5"/>
  </r>
  <r>
    <x v="210"/>
    <s v="CSPS"/>
    <x v="12"/>
    <s v="CSPS:PublicService:Find a job aid"/>
    <n v="0"/>
    <n v="1"/>
    <n v="0"/>
    <n v="1"/>
    <n v="0"/>
    <n v="1.8946714260812891E-6"/>
    <n v="0"/>
  </r>
  <r>
    <x v="211"/>
    <s v="CSPS"/>
    <x v="12"/>
    <s v="CSPS:PublicService:Find a learning path"/>
    <n v="0"/>
    <n v="1"/>
    <n v="2"/>
    <n v="4"/>
    <n v="0"/>
    <n v="1.8946714260812891E-6"/>
    <n v="3.7893428521625781E-6"/>
  </r>
  <r>
    <x v="212"/>
    <s v="CSPS"/>
    <x v="12"/>
    <s v="CSPS:PublicService:Find a program or series"/>
    <n v="3"/>
    <n v="4"/>
    <n v="3"/>
    <n v="5"/>
    <n v="5.6840142782438672E-6"/>
    <n v="7.5786857043251562E-6"/>
    <n v="5.6840142782438672E-6"/>
  </r>
  <r>
    <x v="213"/>
    <s v="CSPS"/>
    <x v="12"/>
    <s v="CSPS:PublicService:Find a video"/>
    <n v="0"/>
    <n v="0"/>
    <n v="0"/>
    <n v="1"/>
    <n v="0"/>
    <n v="0"/>
    <n v="0"/>
  </r>
  <r>
    <x v="214"/>
    <s v="CSPS"/>
    <x v="12"/>
    <s v="CSPS:PublicService:Find an upcoming event"/>
    <n v="0"/>
    <n v="2"/>
    <n v="2"/>
    <n v="4"/>
    <n v="0"/>
    <n v="3.7893428521625781E-6"/>
    <n v="3.7893428521625781E-6"/>
  </r>
  <r>
    <x v="215"/>
    <s v="CSPS"/>
    <x v="12"/>
    <s v="CSPS:PublicService:Find language training tools"/>
    <n v="0"/>
    <n v="2"/>
    <n v="0"/>
    <n v="2"/>
    <n v="0"/>
    <n v="3.7893428521625781E-6"/>
    <n v="0"/>
  </r>
  <r>
    <x v="216"/>
    <s v="CSPS"/>
    <x v="12"/>
    <s v="CSPS:PublicService:Log in to GCcampus"/>
    <n v="5"/>
    <n v="6"/>
    <n v="7"/>
    <n v="15"/>
    <n v="9.4733571304064453E-6"/>
    <n v="1.1368028556487734E-5"/>
    <n v="1.3262699982569023E-5"/>
  </r>
  <r>
    <x v="15"/>
    <s v="CSPS"/>
    <x v="12"/>
    <s v="CSPS:PublicService:Other - Reason for my visit is not in this list"/>
    <n v="1"/>
    <n v="1"/>
    <n v="1"/>
    <n v="1"/>
    <n v="1.8946714260812891E-6"/>
    <n v="1.8946714260812891E-6"/>
    <n v="1.8946714260812891E-6"/>
  </r>
  <r>
    <x v="217"/>
    <s v="CSPS"/>
    <x v="12"/>
    <s v="CSPS:PublicService:View the Indigenous Learning learning path"/>
    <n v="0"/>
    <n v="2"/>
    <n v="0"/>
    <n v="4"/>
    <n v="0"/>
    <n v="3.7893428521625781E-6"/>
    <n v="0"/>
  </r>
  <r>
    <x v="218"/>
    <s v="DFO"/>
    <x v="13"/>
    <s v="DFO:Environment:Apply for a tidal waters fishing licence (British Columbia)"/>
    <n v="16"/>
    <n v="16"/>
    <n v="16"/>
    <n v="22"/>
    <n v="3.0314742817300625E-5"/>
    <n v="3.0314742817300625E-5"/>
    <n v="3.0314742817300625E-5"/>
  </r>
  <r>
    <x v="219"/>
    <s v="DFO"/>
    <x v="13"/>
    <s v="DFO:Environment:Apply for or manage your commercial fishing licence"/>
    <n v="16"/>
    <n v="22"/>
    <n v="24"/>
    <n v="31"/>
    <n v="3.0314742817300625E-5"/>
    <n v="4.1682771373788356E-5"/>
    <n v="4.5472114225950937E-5"/>
  </r>
  <r>
    <x v="220"/>
    <s v="DFO"/>
    <x v="13"/>
    <s v="DFO:Environment:Check if your project near water needs review"/>
    <n v="5"/>
    <n v="12"/>
    <n v="12"/>
    <n v="28"/>
    <n v="9.4733571304064453E-6"/>
    <n v="2.2736057112975469E-5"/>
    <n v="2.2736057112975469E-5"/>
  </r>
  <r>
    <x v="221"/>
    <s v="DFO"/>
    <x v="13"/>
    <s v="DFO:Environment:Check which fisheries are open and closed"/>
    <n v="15"/>
    <n v="25"/>
    <n v="19"/>
    <n v="37"/>
    <n v="2.8420071391219334E-5"/>
    <n v="4.7366785652032221E-5"/>
    <n v="3.599875709554449E-5"/>
  </r>
  <r>
    <x v="222"/>
    <s v="DFO"/>
    <x v="13"/>
    <s v="DFO:Environment:Conservation (habitat, restoration, recovery, invasive species, protected areas)"/>
    <n v="7"/>
    <n v="6"/>
    <n v="8"/>
    <n v="19"/>
    <n v="1.3262699982569023E-5"/>
    <n v="1.1368028556487734E-5"/>
    <n v="1.5157371408650312E-5"/>
  </r>
  <r>
    <x v="223"/>
    <s v="DFO"/>
    <x v="13"/>
    <s v="DFO:Environment:Contact Fisheries and Oceans Canada"/>
    <n v="7"/>
    <n v="9"/>
    <n v="12"/>
    <n v="18"/>
    <n v="1.3262699982569023E-5"/>
    <n v="1.70520428347316E-5"/>
    <n v="2.2736057112975469E-5"/>
  </r>
  <r>
    <x v="224"/>
    <s v="DFO"/>
    <x v="13"/>
    <s v="DFO:Environment:Find areas that are closed for shellfish harvesting due to public health reasons"/>
    <n v="5"/>
    <n v="15"/>
    <n v="11"/>
    <n v="19"/>
    <n v="9.4733571304064453E-6"/>
    <n v="2.8420071391219334E-5"/>
    <n v="2.0841385686894178E-5"/>
  </r>
  <r>
    <x v="225"/>
    <s v="DFO"/>
    <x v="13"/>
    <s v="DFO:Environment:Find information on fishing for salmon and trout in Newfoundland and Labrador rivers"/>
    <n v="2"/>
    <n v="3"/>
    <n v="2"/>
    <n v="8"/>
    <n v="3.7893428521625781E-6"/>
    <n v="5.6840142782438672E-6"/>
    <n v="3.7893428521625781E-6"/>
  </r>
  <r>
    <x v="226"/>
    <s v="DFO"/>
    <x v="13"/>
    <s v="DFO:Environment:Find out if you need a fishing licence"/>
    <n v="10"/>
    <n v="12"/>
    <n v="12"/>
    <n v="26"/>
    <n v="1.8946714260812891E-5"/>
    <n v="2.2736057112975469E-5"/>
    <n v="2.2736057112975469E-5"/>
  </r>
  <r>
    <x v="227"/>
    <s v="DFO"/>
    <x v="13"/>
    <s v="DFO:Environment:Find provincial and territorial regulations for recreational (sport) fishing"/>
    <n v="10"/>
    <n v="14"/>
    <n v="12"/>
    <n v="23"/>
    <n v="1.8946714260812891E-5"/>
    <n v="2.6525399965138047E-5"/>
    <n v="2.2736057112975469E-5"/>
  </r>
  <r>
    <x v="228"/>
    <s v="DFO"/>
    <x v="13"/>
    <s v="DFO:Environment:Get fishing regulations through the BC Tidal Waters Sport Fishing Guide"/>
    <n v="8"/>
    <n v="9"/>
    <n v="7"/>
    <n v="12"/>
    <n v="1.5157371408650312E-5"/>
    <n v="1.70520428347316E-5"/>
    <n v="1.3262699982569023E-5"/>
  </r>
  <r>
    <x v="229"/>
    <s v="DFO"/>
    <x v="13"/>
    <s v="DFO:Environment:Get maps for fishery areas"/>
    <n v="2"/>
    <n v="3"/>
    <n v="4"/>
    <n v="5"/>
    <n v="3.7893428521625781E-6"/>
    <n v="5.6840142782438672E-6"/>
    <n v="7.5786857043251562E-6"/>
  </r>
  <r>
    <x v="15"/>
    <s v="DFO"/>
    <x v="13"/>
    <s v="DFO:Environment:Other - Reason for my visit is not in this list"/>
    <n v="48"/>
    <n v="67"/>
    <n v="64"/>
    <n v="135"/>
    <n v="9.0944228451901875E-5"/>
    <n v="1.2694298554744637E-4"/>
    <n v="1.212589712692025E-4"/>
  </r>
  <r>
    <x v="230"/>
    <s v="DFO"/>
    <x v="13"/>
    <s v="DFO:Environment:Request a review of your project near water"/>
    <n v="3"/>
    <n v="2"/>
    <n v="3"/>
    <n v="12"/>
    <n v="5.6840142782438672E-6"/>
    <n v="3.7893428521625781E-6"/>
    <n v="5.6840142782438672E-6"/>
  </r>
  <r>
    <x v="231"/>
    <s v="DFO"/>
    <x v="13"/>
    <s v="DFO:Environment:Science (data, advice, research)"/>
    <n v="15"/>
    <n v="18"/>
    <n v="19"/>
    <n v="64"/>
    <n v="2.8420071391219334E-5"/>
    <n v="3.41040856694632E-5"/>
    <n v="3.599875709554449E-5"/>
  </r>
  <r>
    <x v="232"/>
    <s v="DFO"/>
    <x v="13"/>
    <s v="DFO:Jobs:Find jobs and career information for Fisheries and Oceans Canada"/>
    <n v="12"/>
    <n v="10"/>
    <n v="16"/>
    <n v="51"/>
    <n v="2.2736057112975469E-5"/>
    <n v="1.8946714260812891E-5"/>
    <n v="3.0314742817300625E-5"/>
  </r>
  <r>
    <x v="15"/>
    <s v="DFO"/>
    <x v="13"/>
    <s v="DFO:Jobs:Other - Reason for my visit is not in this list"/>
    <n v="11"/>
    <n v="13"/>
    <n v="12"/>
    <n v="26"/>
    <n v="2.0841385686894178E-5"/>
    <n v="2.4630728539056756E-5"/>
    <n v="2.2736057112975469E-5"/>
  </r>
  <r>
    <x v="15"/>
    <s v="DFO"/>
    <x v="13"/>
    <s v="DFO:N/A:Other - Reason for my visit is not in this list"/>
    <n v="46"/>
    <n v="63"/>
    <n v="67"/>
    <n v="187"/>
    <n v="8.7154885599739293E-5"/>
    <n v="1.193642998431212E-4"/>
    <n v="1.2694298554744637E-4"/>
  </r>
  <r>
    <x v="233"/>
    <s v="DFO"/>
    <x v="13"/>
    <s v="DFO:Transport:Find information and updates on tides, currents and water levels in Canadian waters"/>
    <n v="1"/>
    <n v="3"/>
    <n v="4"/>
    <n v="8"/>
    <n v="1.8946714260812891E-6"/>
    <n v="5.6840142782438672E-6"/>
    <n v="7.5786857043251562E-6"/>
  </r>
  <r>
    <x v="234"/>
    <s v="DFO"/>
    <x v="13"/>
    <s v="DFO:Transport:Find the required nautical charts for safe vessel navigation in Canadian waters"/>
    <n v="3"/>
    <n v="5"/>
    <n v="9"/>
    <n v="15"/>
    <n v="5.6840142782438672E-6"/>
    <n v="9.4733571304064453E-6"/>
    <n v="1.70520428347316E-5"/>
  </r>
  <r>
    <x v="15"/>
    <s v="DFO"/>
    <x v="13"/>
    <s v="DFO:Transport:Other - Reason for my visit is not in this list"/>
    <n v="5"/>
    <n v="5"/>
    <n v="5"/>
    <n v="15"/>
    <n v="9.4733571304064453E-6"/>
    <n v="9.4733571304064453E-6"/>
    <n v="9.4733571304064453E-6"/>
  </r>
  <r>
    <x v="235"/>
    <s v="DND"/>
    <x v="14"/>
    <s v="DND:Jobs:Jobs in the military (Canadian Armed Forces)"/>
    <n v="137"/>
    <n v="252"/>
    <n v="260"/>
    <n v="735"/>
    <n v="2.5956998537313657E-4"/>
    <n v="4.7745719937248481E-4"/>
    <n v="4.9261457078113519E-4"/>
  </r>
  <r>
    <x v="15"/>
    <s v="DND"/>
    <x v="14"/>
    <s v="DND:Jobs:Other - Reason for my visit is not in this list"/>
    <n v="4"/>
    <n v="5"/>
    <n v="3"/>
    <n v="7"/>
    <n v="7.5786857043251562E-6"/>
    <n v="9.4733571304064453E-6"/>
    <n v="5.6840142782438672E-6"/>
  </r>
  <r>
    <x v="236"/>
    <s v="DND"/>
    <x v="14"/>
    <s v="DND:Security:Apply for a job in the military"/>
    <n v="22"/>
    <n v="34"/>
    <n v="36"/>
    <n v="89"/>
    <n v="4.1682771373788356E-5"/>
    <n v="6.4418828486763831E-5"/>
    <n v="6.8208171338926399E-5"/>
  </r>
  <r>
    <x v="237"/>
    <s v="DND"/>
    <x v="14"/>
    <s v="DND:Security:Cadets and Junior Canadian Rangers"/>
    <n v="7"/>
    <n v="17"/>
    <n v="20"/>
    <n v="62"/>
    <n v="1.3262699982569023E-5"/>
    <n v="3.2209414243381916E-5"/>
    <n v="3.7893428521625781E-5"/>
  </r>
  <r>
    <x v="238"/>
    <s v="DND"/>
    <x v="14"/>
    <s v="DND:Security:Canada's defence policy (Strong, Secure, Engaged)"/>
    <n v="36"/>
    <n v="61"/>
    <n v="70"/>
    <n v="177"/>
    <n v="6.8208171338926399E-5"/>
    <n v="1.1557495699095863E-4"/>
    <n v="1.3262699982569023E-4"/>
  </r>
  <r>
    <x v="239"/>
    <s v="DND"/>
    <x v="14"/>
    <s v="DND:Security:Civilian jobs with National Defence"/>
    <n v="31"/>
    <n v="36"/>
    <n v="45"/>
    <n v="108"/>
    <n v="5.8734814208519959E-5"/>
    <n v="6.8208171338926399E-5"/>
    <n v="8.5260214173658009E-5"/>
  </r>
  <r>
    <x v="240"/>
    <s v="DND"/>
    <x v="14"/>
    <s v="DND:Security:Defence administrative orders and directives (DAOD)"/>
    <n v="11"/>
    <n v="23"/>
    <n v="20"/>
    <n v="70"/>
    <n v="2.0841385686894178E-5"/>
    <n v="4.3577442799869647E-5"/>
    <n v="3.7893428521625781E-5"/>
  </r>
  <r>
    <x v="241"/>
    <s v="DND"/>
    <x v="14"/>
    <s v="DND:Security:Find information on a specific unit, squadron or ship"/>
    <n v="31"/>
    <n v="47"/>
    <n v="54"/>
    <n v="185"/>
    <n v="5.8734814208519959E-5"/>
    <n v="8.9049557025820577E-5"/>
    <n v="1.0231225700838961E-4"/>
  </r>
  <r>
    <x v="235"/>
    <s v="DND"/>
    <x v="14"/>
    <s v="DND:Security:Jobs in the military (Canadian Armed Forces)"/>
    <n v="13"/>
    <n v="24"/>
    <n v="24"/>
    <n v="78"/>
    <n v="2.4630728539056756E-5"/>
    <n v="4.5472114225950937E-5"/>
    <n v="4.5472114225950937E-5"/>
  </r>
  <r>
    <x v="242"/>
    <s v="DND"/>
    <x v="14"/>
    <s v="DND:Security:Missions, operations, and deployments"/>
    <n v="16"/>
    <n v="33"/>
    <n v="37"/>
    <n v="115"/>
    <n v="3.0314742817300625E-5"/>
    <n v="6.2524157060682534E-5"/>
    <n v="7.0102842765007697E-5"/>
  </r>
  <r>
    <x v="15"/>
    <s v="DND"/>
    <x v="14"/>
    <s v="DND:Security:Other - Reason for my visit is not in this list"/>
    <n v="12"/>
    <n v="21"/>
    <n v="17"/>
    <n v="54"/>
    <n v="2.2736057112975469E-5"/>
    <n v="3.9788099947707072E-5"/>
    <n v="3.2209414243381916E-5"/>
  </r>
  <r>
    <x v="243"/>
    <s v="DND"/>
    <x v="14"/>
    <s v="DND:Security:Pay rates for military members"/>
    <n v="17"/>
    <n v="25"/>
    <n v="28"/>
    <n v="64"/>
    <n v="3.2209414243381916E-5"/>
    <n v="4.7366785652032221E-5"/>
    <n v="5.3050799930276094E-5"/>
  </r>
  <r>
    <x v="244"/>
    <s v="DND"/>
    <x v="14"/>
    <s v="DND:Security:Queen's regulations and orders (QR&amp;O)"/>
    <n v="7"/>
    <n v="19"/>
    <n v="14"/>
    <n v="35"/>
    <n v="1.3262699982569023E-5"/>
    <n v="3.599875709554449E-5"/>
    <n v="2.6525399965138047E-5"/>
  </r>
  <r>
    <x v="245"/>
    <s v="DND"/>
    <x v="14"/>
    <s v="DND:Security:Ranks in the military"/>
    <n v="4"/>
    <n v="13"/>
    <n v="15"/>
    <n v="72"/>
    <n v="7.5786857043251562E-6"/>
    <n v="2.4630728539056756E-5"/>
    <n v="2.8420071391219334E-5"/>
  </r>
  <r>
    <x v="246"/>
    <s v="DND"/>
    <x v="14"/>
    <s v="DND:Security:Reserves (part-time army, navy, air force)"/>
    <n v="12"/>
    <n v="25"/>
    <n v="21"/>
    <n v="68"/>
    <n v="2.2736057112975469E-5"/>
    <n v="4.7366785652032221E-5"/>
    <n v="3.9788099947707072E-5"/>
  </r>
  <r>
    <x v="247"/>
    <s v="DND"/>
    <x v="14"/>
    <s v="DND:Security:Search for jobs in the military"/>
    <n v="18"/>
    <n v="24"/>
    <n v="23"/>
    <n v="73"/>
    <n v="3.41040856694632E-5"/>
    <n v="4.5472114225950937E-5"/>
    <n v="4.3577442799869647E-5"/>
  </r>
  <r>
    <x v="248"/>
    <s v="ECCC"/>
    <x v="15"/>
    <s v="ECCC:Environment:Check past weather conditions"/>
    <n v="46"/>
    <n v="74"/>
    <n v="82"/>
    <n v="234"/>
    <n v="8.7154885599739293E-5"/>
    <n v="1.4020568553001539E-4"/>
    <n v="1.5536305693866569E-4"/>
  </r>
  <r>
    <x v="249"/>
    <s v="ECCC"/>
    <x v="15"/>
    <s v="ECCC:Environment:Consult Canada's plan to fight climate change"/>
    <n v="39"/>
    <n v="64"/>
    <n v="74"/>
    <n v="193"/>
    <n v="7.3892185617170265E-5"/>
    <n v="1.212589712692025E-4"/>
    <n v="1.4020568553001539E-4"/>
  </r>
  <r>
    <x v="250"/>
    <s v="ECCC"/>
    <x v="15"/>
    <s v="ECCC:Environment:Consult the reporting and inventory of greenhouse gas emissions"/>
    <n v="12"/>
    <n v="19"/>
    <n v="18"/>
    <n v="54"/>
    <n v="2.2736057112975469E-5"/>
    <n v="3.599875709554449E-5"/>
    <n v="3.41040856694632E-5"/>
  </r>
  <r>
    <x v="251"/>
    <s v="ECCC"/>
    <x v="15"/>
    <s v="ECCC:Environment:Find out about the major pollutants and toxic substances affecting the environment"/>
    <n v="18"/>
    <n v="25"/>
    <n v="32"/>
    <n v="111"/>
    <n v="3.41040856694632E-5"/>
    <n v="4.7366785652032221E-5"/>
    <n v="6.062948563460125E-5"/>
  </r>
  <r>
    <x v="252"/>
    <s v="ECCC"/>
    <x v="15"/>
    <s v="ECCC:Environment:Find out how Canada is managing pollution"/>
    <n v="18"/>
    <n v="27"/>
    <n v="31"/>
    <n v="90"/>
    <n v="3.41040856694632E-5"/>
    <n v="5.1156128504194803E-5"/>
    <n v="5.8734814208519959E-5"/>
  </r>
  <r>
    <x v="253"/>
    <s v="ECCC"/>
    <x v="15"/>
    <s v="ECCC:Environment:Find out what Canada is doing about climate change"/>
    <n v="21"/>
    <n v="31"/>
    <n v="48"/>
    <n v="124"/>
    <n v="3.9788099947707072E-5"/>
    <n v="5.8734814208519959E-5"/>
    <n v="9.0944228451901875E-5"/>
  </r>
  <r>
    <x v="254"/>
    <s v="ECCC"/>
    <x v="15"/>
    <s v="ECCC:Environment:Get and understand Air Quality Health Index ratings for my location"/>
    <n v="13"/>
    <n v="17"/>
    <n v="16"/>
    <n v="47"/>
    <n v="2.4630728539056756E-5"/>
    <n v="3.2209414243381916E-5"/>
    <n v="3.0314742817300625E-5"/>
  </r>
  <r>
    <x v="255"/>
    <s v="ECCC"/>
    <x v="15"/>
    <s v="ECCC:Environment:Get current and forecasted ice conditions"/>
    <n v="4"/>
    <n v="7"/>
    <n v="15"/>
    <n v="68"/>
    <n v="7.5786857043251562E-6"/>
    <n v="1.3262699982569023E-5"/>
    <n v="2.8420071391219334E-5"/>
  </r>
  <r>
    <x v="256"/>
    <s v="ECCC"/>
    <x v="15"/>
    <s v="ECCC:Environment:Get current and forecasted weather for your location"/>
    <n v="156"/>
    <n v="322"/>
    <n v="370"/>
    <n v="1426"/>
    <n v="2.9556874246868106E-4"/>
    <n v="6.1008419919817509E-4"/>
    <n v="7.0102842765007694E-4"/>
  </r>
  <r>
    <x v="257"/>
    <s v="ECCC"/>
    <x v="15"/>
    <s v="ECCC:Environment:Get marine conditions (tides and ocean water levels)"/>
    <n v="8"/>
    <n v="21"/>
    <n v="17"/>
    <n v="58"/>
    <n v="1.5157371408650312E-5"/>
    <n v="3.9788099947707072E-5"/>
    <n v="3.2209414243381916E-5"/>
  </r>
  <r>
    <x v="258"/>
    <s v="ECCC"/>
    <x v="15"/>
    <s v="ECCC:Environment:How to prepare for seasonal severe weather conditions"/>
    <n v="4"/>
    <n v="15"/>
    <n v="9"/>
    <n v="50"/>
    <n v="7.5786857043251562E-6"/>
    <n v="2.8420071391219334E-5"/>
    <n v="1.70520428347316E-5"/>
  </r>
  <r>
    <x v="259"/>
    <s v="ECCC"/>
    <x v="15"/>
    <s v="ECCC:Environment:Learn about climate change"/>
    <n v="12"/>
    <n v="18"/>
    <n v="20"/>
    <n v="81"/>
    <n v="2.2736057112975469E-5"/>
    <n v="3.41040856694632E-5"/>
    <n v="3.7893428521625781E-5"/>
  </r>
  <r>
    <x v="260"/>
    <s v="ECCC"/>
    <x v="15"/>
    <s v="ECCC:Environment:Learn about managing and reducing waste"/>
    <n v="14"/>
    <n v="14"/>
    <n v="19"/>
    <n v="45"/>
    <n v="2.6525399965138047E-5"/>
    <n v="2.6525399965138047E-5"/>
    <n v="3.599875709554449E-5"/>
  </r>
  <r>
    <x v="261"/>
    <s v="ECCC"/>
    <x v="15"/>
    <s v="ECCC:Environment:Look up a species at risk in Canada"/>
    <n v="21"/>
    <n v="32"/>
    <n v="31"/>
    <n v="115"/>
    <n v="3.9788099947707072E-5"/>
    <n v="6.062948563460125E-5"/>
    <n v="5.8734814208519959E-5"/>
  </r>
  <r>
    <x v="15"/>
    <s v="ECCC"/>
    <x v="15"/>
    <s v="ECCC:Environment:Other - Reason for my visit is not in this list"/>
    <n v="29"/>
    <n v="34"/>
    <n v="37"/>
    <n v="95"/>
    <n v="5.4945471356357378E-5"/>
    <n v="6.4418828486763831E-5"/>
    <n v="7.0102842765007697E-5"/>
  </r>
  <r>
    <x v="262"/>
    <s v="ECCC"/>
    <x v="15"/>
    <s v="ECCC:Environment:Understand how pricing pollution works in Canada"/>
    <n v="8"/>
    <n v="13"/>
    <n v="14"/>
    <n v="27"/>
    <n v="1.5157371408650312E-5"/>
    <n v="2.4630728539056756E-5"/>
    <n v="2.6525399965138047E-5"/>
  </r>
  <r>
    <x v="263"/>
    <s v="ECCC"/>
    <x v="15"/>
    <s v="ECCC:Environment:Water level and flood monitoring in Canada (inland)"/>
    <n v="15"/>
    <n v="23"/>
    <n v="22"/>
    <n v="51"/>
    <n v="2.8420071391219334E-5"/>
    <n v="4.3577442799869647E-5"/>
    <n v="4.1682771373788356E-5"/>
  </r>
  <r>
    <x v="264"/>
    <s v="ESDC"/>
    <x v="16"/>
    <s v="ESDC:Benefits:Apply for a student grant or loan"/>
    <n v="210"/>
    <n v="249"/>
    <n v="284"/>
    <n v="542"/>
    <n v="3.9788099947707069E-4"/>
    <n v="4.7177318509424097E-4"/>
    <n v="5.3808668500708611E-4"/>
  </r>
  <r>
    <x v="265"/>
    <s v="ESDC"/>
    <x v="16"/>
    <s v="ESDC:Benefits:Apply for Guaranteed Income Supplement (GIS)"/>
    <n v="260"/>
    <n v="249"/>
    <n v="278"/>
    <n v="509"/>
    <n v="4.9261457078113519E-4"/>
    <n v="4.7177318509424097E-4"/>
    <n v="5.2671865645059833E-4"/>
  </r>
  <r>
    <x v="142"/>
    <s v="ESDC"/>
    <x v="16"/>
    <s v="ESDC:Benefits:Apply for the Canada Child Benefit (CCB)"/>
    <n v="321"/>
    <n v="368"/>
    <n v="410"/>
    <n v="745"/>
    <n v="6.081895277720938E-4"/>
    <n v="6.9723908479791435E-4"/>
    <n v="7.7681528469332852E-4"/>
  </r>
  <r>
    <x v="266"/>
    <s v="ESDC"/>
    <x v="16"/>
    <s v="ESDC:Benefits:Calculate your Retirement Payments"/>
    <n v="5"/>
    <n v="16"/>
    <n v="17"/>
    <n v="22"/>
    <n v="9.4733571304064453E-6"/>
    <n v="3.0314742817300625E-5"/>
    <n v="3.2209414243381916E-5"/>
  </r>
  <r>
    <x v="267"/>
    <s v="ESDC"/>
    <x v="16"/>
    <s v="ESDC:Benefits:Canada Pension Plan (CPP) - Apply for a Survivors Pension"/>
    <n v="63"/>
    <n v="73"/>
    <n v="69"/>
    <n v="134"/>
    <n v="1.193642998431212E-4"/>
    <n v="1.383110141039341E-4"/>
    <n v="1.3073232839960893E-4"/>
  </r>
  <r>
    <x v="268"/>
    <s v="ESDC"/>
    <x v="16"/>
    <s v="ESDC:Benefits:Canada Pension Plan (CPP) - Apply for Canada Pension Plan"/>
    <n v="708"/>
    <n v="782"/>
    <n v="802"/>
    <n v="1206"/>
    <n v="1.3414273696655526E-3"/>
    <n v="1.4816330551955679E-3"/>
    <n v="1.5195264837171937E-3"/>
  </r>
  <r>
    <x v="269"/>
    <s v="ESDC"/>
    <x v="16"/>
    <s v="ESDC:Benefits:Canada Pension Plan (CPP) - Check payment information"/>
    <n v="195"/>
    <n v="263"/>
    <n v="337"/>
    <n v="975"/>
    <n v="3.6946092808585134E-4"/>
    <n v="4.9829858505937897E-4"/>
    <n v="6.3850427058939434E-4"/>
  </r>
  <r>
    <x v="270"/>
    <s v="ESDC"/>
    <x v="16"/>
    <s v="ESDC:Benefits:Canada Pension Plan (CPP) - Check status of application"/>
    <n v="162"/>
    <n v="189"/>
    <n v="207"/>
    <n v="320"/>
    <n v="3.0693677102516879E-4"/>
    <n v="3.5809289952936361E-4"/>
    <n v="3.921969851988268E-4"/>
  </r>
  <r>
    <x v="271"/>
    <s v="ESDC"/>
    <x v="16"/>
    <s v="ESDC:Benefits:Canada Pension Plan (CPP) - Estimate monthly benefits"/>
    <n v="290"/>
    <n v="367"/>
    <n v="364"/>
    <n v="776"/>
    <n v="5.4945471356357379E-4"/>
    <n v="6.9534441337183305E-4"/>
    <n v="6.8966039909358916E-4"/>
  </r>
  <r>
    <x v="272"/>
    <s v="ESDC"/>
    <x v="16"/>
    <s v="ESDC:Benefits:Canada Pension Plan (CPP) - Get statement of benefits"/>
    <n v="101"/>
    <n v="114"/>
    <n v="119"/>
    <n v="216"/>
    <n v="1.9136181403421018E-4"/>
    <n v="2.1599254257326694E-4"/>
    <n v="2.2546589970367338E-4"/>
  </r>
  <r>
    <x v="273"/>
    <s v="ESDC"/>
    <x v="16"/>
    <s v="ESDC:Benefits:Canada Pension Plan Disability (CPPD) - Apply for Canada Pension Plan Disability benefits"/>
    <n v="266"/>
    <n v="270"/>
    <n v="291"/>
    <n v="486"/>
    <n v="5.0398259933762287E-4"/>
    <n v="5.1156128504194806E-4"/>
    <n v="5.5134938498965509E-4"/>
  </r>
  <r>
    <x v="274"/>
    <s v="ESDC"/>
    <x v="16"/>
    <s v="ESDC:Benefits:Delay repayment of a student loan (still studying)"/>
    <n v="22"/>
    <n v="24"/>
    <n v="25"/>
    <n v="40"/>
    <n v="4.1682771373788356E-5"/>
    <n v="4.5472114225950937E-5"/>
    <n v="4.7366785652032221E-5"/>
  </r>
  <r>
    <x v="275"/>
    <s v="ESDC"/>
    <x v="16"/>
    <s v="ESDC:Benefits:Employment Insurance (EI) - Apply for Employment Insurance"/>
    <n v="1336"/>
    <n v="2250"/>
    <n v="2233"/>
    <n v="4964"/>
    <n v="2.5312810252446022E-3"/>
    <n v="4.2630107086828999E-3"/>
    <n v="4.2308012944395181E-3"/>
  </r>
  <r>
    <x v="276"/>
    <s v="ESDC"/>
    <x v="16"/>
    <s v="ESDC:Benefits:Employment Insurance (EI) - Check eligibility"/>
    <n v="574"/>
    <n v="690"/>
    <n v="790"/>
    <n v="1504"/>
    <n v="1.0875413985706598E-3"/>
    <n v="1.3073232839960894E-3"/>
    <n v="1.4967904266042183E-3"/>
  </r>
  <r>
    <x v="277"/>
    <s v="ESDC"/>
    <x v="16"/>
    <s v="ESDC:Benefits:Employment Insurance (EI) - Submit an Employment Insurance Report"/>
    <n v="813"/>
    <n v="1663"/>
    <n v="2050"/>
    <n v="6232"/>
    <n v="1.540367869404088E-3"/>
    <n v="3.1508385815731837E-3"/>
    <n v="3.8840764234666426E-3"/>
  </r>
  <r>
    <x v="278"/>
    <s v="ESDC"/>
    <x v="16"/>
    <s v="ESDC:Benefits:Find a pension payment date"/>
    <n v="67"/>
    <n v="158"/>
    <n v="228"/>
    <n v="782"/>
    <n v="1.2694298554744637E-4"/>
    <n v="2.9935808532084365E-4"/>
    <n v="4.3198508514653389E-4"/>
  </r>
  <r>
    <x v="279"/>
    <s v="ESDC"/>
    <x v="16"/>
    <s v="ESDC:Benefits:Get student loan repayment assistance"/>
    <n v="104"/>
    <n v="125"/>
    <n v="141"/>
    <n v="225"/>
    <n v="1.9704582831245405E-4"/>
    <n v="2.3683392826016113E-4"/>
    <n v="2.6714867107746176E-4"/>
  </r>
  <r>
    <x v="280"/>
    <s v="ESDC"/>
    <x v="16"/>
    <s v="ESDC:Benefits:Learn about benefits for people with disabilities"/>
    <n v="475"/>
    <n v="517"/>
    <n v="570"/>
    <n v="1061"/>
    <n v="8.9996892738861232E-4"/>
    <n v="9.7954512728402649E-4"/>
    <n v="1.0799627128663348E-3"/>
  </r>
  <r>
    <x v="281"/>
    <s v="ESDC"/>
    <x v="16"/>
    <s v="ESDC:Benefits:My Service Canada Account (MSCA) - Check your CPP/OAS application status"/>
    <n v="574"/>
    <n v="572"/>
    <n v="677"/>
    <n v="1056"/>
    <n v="1.0875413985706598E-3"/>
    <n v="1.0837520557184972E-3"/>
    <n v="1.2826925554570326E-3"/>
  </r>
  <r>
    <x v="282"/>
    <s v="ESDC"/>
    <x v="16"/>
    <s v="ESDC:Benefits:My Service Canada Account (MSCA) - Check your Employment Insurance (EI) claim status and correspondence"/>
    <n v="1867"/>
    <n v="2369"/>
    <n v="3049"/>
    <n v="5586"/>
    <n v="3.5373515524937667E-3"/>
    <n v="4.4884766083865737E-3"/>
    <n v="5.7768531781218499E-3"/>
  </r>
  <r>
    <x v="283"/>
    <s v="ESDC"/>
    <x v="16"/>
    <s v="ESDC:Benefits:My Service Canada Account (MSCA) - Check your estimated monthly Canada Pension Plan (CPP) benefits"/>
    <n v="384"/>
    <n v="450"/>
    <n v="447"/>
    <n v="932"/>
    <n v="7.27553827615215E-4"/>
    <n v="8.5260214173658009E-4"/>
    <n v="8.469181274583362E-4"/>
  </r>
  <r>
    <x v="284"/>
    <s v="ESDC"/>
    <x v="16"/>
    <s v="ESDC:Benefits:My Service Canada Account (MSCA) - Get your T4E, T4A or NR4 tax slips"/>
    <n v="130"/>
    <n v="171"/>
    <n v="181"/>
    <n v="326"/>
    <n v="2.4630728539056759E-4"/>
    <n v="3.2398881385990041E-4"/>
    <n v="3.4293552812071328E-4"/>
  </r>
  <r>
    <x v="285"/>
    <s v="ESDC"/>
    <x v="16"/>
    <s v="ESDC:Benefits:My Service Canada Account (MSCA) - Register for an account"/>
    <n v="851"/>
    <n v="1006"/>
    <n v="979"/>
    <n v="1538"/>
    <n v="1.6123653835951768E-3"/>
    <n v="1.9060394546377766E-3"/>
    <n v="1.8548833261335818E-3"/>
  </r>
  <r>
    <x v="286"/>
    <s v="ESDC"/>
    <x v="16"/>
    <s v="ESDC:Benefits:My Service Canada Account (MSCA) - Sign in"/>
    <n v="67"/>
    <n v="118"/>
    <n v="115"/>
    <n v="232"/>
    <n v="1.2694298554744637E-4"/>
    <n v="2.2357122827759211E-4"/>
    <n v="2.1788721399934824E-4"/>
  </r>
  <r>
    <x v="287"/>
    <s v="ESDC"/>
    <x v="16"/>
    <s v="ESDC:Benefits:My Service Canada Account (MSCA) - View payment information"/>
    <n v="501"/>
    <n v="760"/>
    <n v="898"/>
    <n v="2295"/>
    <n v="9.4923038446672583E-4"/>
    <n v="1.4399502838217796E-3"/>
    <n v="1.7014149406209976E-3"/>
  </r>
  <r>
    <x v="288"/>
    <s v="ESDC"/>
    <x v="16"/>
    <s v="ESDC:Benefits:My Service Canada Account (MSCA) - View Records of Employment (ROE)"/>
    <n v="284"/>
    <n v="430"/>
    <n v="420"/>
    <n v="880"/>
    <n v="5.3808668500708611E-4"/>
    <n v="8.1470871321495425E-4"/>
    <n v="7.9576199895414138E-4"/>
  </r>
  <r>
    <x v="289"/>
    <s v="ESDC"/>
    <x v="16"/>
    <s v="ESDC:Benefits:My Service Canada Account (MSCA) - View/Change your personal information"/>
    <n v="312"/>
    <n v="283"/>
    <n v="353"/>
    <n v="502"/>
    <n v="5.9113748493736212E-4"/>
    <n v="5.3619201358100482E-4"/>
    <n v="6.6881901340669499E-4"/>
  </r>
  <r>
    <x v="290"/>
    <s v="ESDC"/>
    <x v="16"/>
    <s v="ESDC:Benefits:Old Age Security (OAS) - Apply for Old Age Security"/>
    <n v="307"/>
    <n v="361"/>
    <n v="370"/>
    <n v="623"/>
    <n v="5.8166412780695574E-4"/>
    <n v="6.8397638481534537E-4"/>
    <n v="7.0102842765007694E-4"/>
  </r>
  <r>
    <x v="291"/>
    <s v="ESDC"/>
    <x v="16"/>
    <s v="ESDC:Benefits:Old Age Security (OAS) - View payment amounts"/>
    <n v="400"/>
    <n v="512"/>
    <n v="581"/>
    <n v="1357"/>
    <n v="7.5786857043251554E-4"/>
    <n v="9.7007177015362E-4"/>
    <n v="1.1008040985532289E-3"/>
  </r>
  <r>
    <x v="15"/>
    <s v="ESDC"/>
    <x v="16"/>
    <s v="ESDC:Benefits:Other - Reason for my visit is not in this list"/>
    <n v="385"/>
    <n v="418"/>
    <n v="488"/>
    <n v="782"/>
    <n v="7.294484990412963E-4"/>
    <n v="7.9197265610197879E-4"/>
    <n v="9.2459965592766907E-4"/>
  </r>
  <r>
    <x v="292"/>
    <s v="ESDC"/>
    <x v="16"/>
    <s v="ESDC:Jobs:Apply for a Social Insurance Number (SIN)"/>
    <n v="188"/>
    <n v="277"/>
    <n v="297"/>
    <n v="777"/>
    <n v="3.5619822810328231E-4"/>
    <n v="5.2482398502451703E-4"/>
    <n v="5.6271741354614287E-4"/>
  </r>
  <r>
    <x v="293"/>
    <s v="ESDC"/>
    <x v="16"/>
    <s v="ESDC:Jobs:Apply for an apprenticeship grant or loan"/>
    <n v="41"/>
    <n v="46"/>
    <n v="52"/>
    <n v="101"/>
    <n v="7.7681528469332846E-5"/>
    <n v="8.7154885599739293E-5"/>
    <n v="9.8522914156227024E-5"/>
  </r>
  <r>
    <x v="294"/>
    <s v="ESDC"/>
    <x v="16"/>
    <s v="ESDC:Jobs:Apply for funding for Canada summer jobs"/>
    <n v="64"/>
    <n v="130"/>
    <n v="139"/>
    <n v="327"/>
    <n v="1.212589712692025E-4"/>
    <n v="2.4630728539056759E-4"/>
    <n v="2.6335932822529916E-4"/>
  </r>
  <r>
    <x v="295"/>
    <s v="ESDC"/>
    <x v="16"/>
    <s v="ESDC:Jobs:Apply for wage subsidies or a hiring assistance program"/>
    <n v="11"/>
    <n v="24"/>
    <n v="26"/>
    <n v="49"/>
    <n v="2.0841385686894178E-5"/>
    <n v="4.5472114225950937E-5"/>
    <n v="4.9261457078113512E-5"/>
  </r>
  <r>
    <x v="296"/>
    <s v="ESDC"/>
    <x v="16"/>
    <s v="ESDC:Jobs:Find an apprenticeship"/>
    <n v="161"/>
    <n v="265"/>
    <n v="230"/>
    <n v="663"/>
    <n v="3.0504209959908755E-4"/>
    <n v="5.0208792791154157E-4"/>
    <n v="4.3577442799869648E-4"/>
  </r>
  <r>
    <x v="297"/>
    <s v="ESDC"/>
    <x v="16"/>
    <s v="ESDC:Jobs:Get job training"/>
    <n v="243"/>
    <n v="404"/>
    <n v="390"/>
    <n v="1055"/>
    <n v="4.6040515653775324E-4"/>
    <n v="7.6544725613684073E-4"/>
    <n v="7.3892185617170268E-4"/>
  </r>
  <r>
    <x v="298"/>
    <s v="ESDC"/>
    <x v="16"/>
    <s v="ESDC:Jobs:Jobs in the private sector"/>
    <n v="2338"/>
    <n v="3545"/>
    <n v="4015"/>
    <n v="10323"/>
    <n v="4.4297417941780532E-3"/>
    <n v="6.7166102054581692E-3"/>
    <n v="7.6071057757163751E-3"/>
  </r>
  <r>
    <x v="286"/>
    <s v="ESDC"/>
    <x v="16"/>
    <s v="ESDC:Jobs:My Service Canada Account (MSCA) - Sign in"/>
    <n v="2100"/>
    <n v="2701"/>
    <n v="2849"/>
    <n v="5584"/>
    <n v="3.9788099947707066E-3"/>
    <n v="5.1175075218455619E-3"/>
    <n v="5.3979188929055922E-3"/>
  </r>
  <r>
    <x v="15"/>
    <s v="ESDC"/>
    <x v="16"/>
    <s v="ESDC:Jobs:Other - Reason for my visit is not in this list"/>
    <n v="70"/>
    <n v="76"/>
    <n v="86"/>
    <n v="175"/>
    <n v="1.3262699982569023E-4"/>
    <n v="1.4399502838217796E-4"/>
    <n v="1.6294174264299086E-4"/>
  </r>
  <r>
    <x v="299"/>
    <s v="ESDC"/>
    <x v="16"/>
    <s v="ESDC:Jobs:Post a job in the Job Bank"/>
    <n v="44"/>
    <n v="87"/>
    <n v="99"/>
    <n v="252"/>
    <n v="8.3365542747576712E-5"/>
    <n v="1.6483641406907215E-4"/>
    <n v="1.8757247118204762E-4"/>
  </r>
  <r>
    <x v="300"/>
    <s v="ESDC"/>
    <x v="16"/>
    <s v="ESDC:Jobs:Support for Temporary Foreign Workers"/>
    <n v="189"/>
    <n v="256"/>
    <n v="273"/>
    <n v="675"/>
    <n v="3.5809289952936361E-4"/>
    <n v="4.8503588507681E-4"/>
    <n v="5.1724529932019184E-4"/>
  </r>
  <r>
    <x v="15"/>
    <s v="ESDC"/>
    <x v="16"/>
    <s v="ESDC:Money:Other - Reason for my visit is not in this list"/>
    <n v="10"/>
    <n v="8"/>
    <n v="12"/>
    <n v="22"/>
    <n v="1.8946714260812891E-5"/>
    <n v="1.5157371408650312E-5"/>
    <n v="2.2736057112975469E-5"/>
  </r>
  <r>
    <x v="301"/>
    <s v="FCAC"/>
    <x v="17"/>
    <s v="FCAC:Money:Buying a home"/>
    <n v="25"/>
    <n v="42"/>
    <n v="52"/>
    <n v="109"/>
    <n v="4.7366785652032221E-5"/>
    <n v="7.9576199895414144E-5"/>
    <n v="9.8522914156227024E-5"/>
  </r>
  <r>
    <x v="302"/>
    <s v="FCAC"/>
    <x v="17"/>
    <s v="FCAC:Money:Calculate if you qualify for a mortgage"/>
    <n v="15"/>
    <n v="28"/>
    <n v="22"/>
    <n v="55"/>
    <n v="2.8420071391219334E-5"/>
    <n v="5.3050799930276094E-5"/>
    <n v="4.1682771373788356E-5"/>
  </r>
  <r>
    <x v="303"/>
    <s v="FCAC"/>
    <x v="17"/>
    <s v="FCAC:Money:Calculate your credit card payments"/>
    <n v="13"/>
    <n v="25"/>
    <n v="31"/>
    <n v="47"/>
    <n v="2.4630728539056756E-5"/>
    <n v="4.7366785652032221E-5"/>
    <n v="5.8734814208519959E-5"/>
  </r>
  <r>
    <x v="304"/>
    <s v="FCAC"/>
    <x v="17"/>
    <s v="FCAC:Money:Calculate your mortgage payments and/or prepayments"/>
    <n v="11"/>
    <n v="21"/>
    <n v="24"/>
    <n v="62"/>
    <n v="2.0841385686894178E-5"/>
    <n v="3.9788099947707072E-5"/>
    <n v="4.5472114225950937E-5"/>
  </r>
  <r>
    <x v="305"/>
    <s v="FCAC"/>
    <x v="17"/>
    <s v="FCAC:Money:Cashing a Government of Canada cheque"/>
    <n v="32"/>
    <n v="35"/>
    <n v="49"/>
    <n v="80"/>
    <n v="6.062948563460125E-5"/>
    <n v="6.6313499912845115E-5"/>
    <n v="9.2838899877983159E-5"/>
  </r>
  <r>
    <x v="306"/>
    <s v="FCAC"/>
    <x v="17"/>
    <s v="FCAC:Money:Compare Canadian bank accounts"/>
    <n v="15"/>
    <n v="13"/>
    <n v="20"/>
    <n v="37"/>
    <n v="2.8420071391219334E-5"/>
    <n v="2.4630728539056756E-5"/>
    <n v="3.7893428521625781E-5"/>
  </r>
  <r>
    <x v="307"/>
    <s v="FCAC"/>
    <x v="17"/>
    <s v="FCAC:Money:Create a plan to get out of debt and/or savings goals"/>
    <n v="32"/>
    <n v="64"/>
    <n v="61"/>
    <n v="156"/>
    <n v="6.062948563460125E-5"/>
    <n v="1.212589712692025E-4"/>
    <n v="1.1557495699095863E-4"/>
  </r>
  <r>
    <x v="308"/>
    <s v="FCAC"/>
    <x v="17"/>
    <s v="FCAC:Money:Find available disability benefits"/>
    <n v="43"/>
    <n v="50"/>
    <n v="60"/>
    <n v="107"/>
    <n v="8.1470871321495428E-5"/>
    <n v="9.4733571304064443E-5"/>
    <n v="1.1368028556487734E-4"/>
  </r>
  <r>
    <x v="309"/>
    <s v="FCAC"/>
    <x v="17"/>
    <s v="FCAC:Money:Find information on loans and lines of credit"/>
    <n v="35"/>
    <n v="41"/>
    <n v="49"/>
    <n v="117"/>
    <n v="6.6313499912845115E-5"/>
    <n v="7.7681528469332846E-5"/>
    <n v="9.2838899877983159E-5"/>
  </r>
  <r>
    <x v="310"/>
    <s v="FCAC"/>
    <x v="17"/>
    <s v="FCAC:Money:Find out about student lines of credit"/>
    <n v="5"/>
    <n v="13"/>
    <n v="16"/>
    <n v="29"/>
    <n v="9.4733571304064453E-6"/>
    <n v="2.4630728539056756E-5"/>
    <n v="3.0314742817300625E-5"/>
  </r>
  <r>
    <x v="311"/>
    <s v="FCAC"/>
    <x v="17"/>
    <s v="FCAC:Money:Getting a home equity line of credit"/>
    <n v="4"/>
    <n v="6"/>
    <n v="10"/>
    <n v="27"/>
    <n v="7.5786857043251562E-6"/>
    <n v="1.1368028556487734E-5"/>
    <n v="1.8946714260812891E-5"/>
  </r>
  <r>
    <x v="312"/>
    <s v="FCAC"/>
    <x v="17"/>
    <s v="FCAC:Money:How much you need for a down payment"/>
    <n v="3"/>
    <n v="7"/>
    <n v="4"/>
    <n v="15"/>
    <n v="5.6840142782438672E-6"/>
    <n v="1.3262699982569023E-5"/>
    <n v="7.5786857043251562E-6"/>
  </r>
  <r>
    <x v="313"/>
    <s v="FCAC"/>
    <x v="17"/>
    <s v="FCAC:Money:Improving your credit score"/>
    <n v="32"/>
    <n v="42"/>
    <n v="49"/>
    <n v="102"/>
    <n v="6.062948563460125E-5"/>
    <n v="7.9576199895414144E-5"/>
    <n v="9.2838899877983159E-5"/>
  </r>
  <r>
    <x v="314"/>
    <s v="FCAC"/>
    <x v="17"/>
    <s v="FCAC:Money:Make a budget"/>
    <n v="26"/>
    <n v="60"/>
    <n v="73"/>
    <n v="211"/>
    <n v="4.9261457078113512E-5"/>
    <n v="1.1368028556487734E-4"/>
    <n v="1.383110141039341E-4"/>
  </r>
  <r>
    <x v="315"/>
    <s v="FCAC"/>
    <x v="17"/>
    <s v="FCAC:Money:Make a will and plan your estate"/>
    <n v="13"/>
    <n v="19"/>
    <n v="22"/>
    <n v="57"/>
    <n v="2.4630728539056756E-5"/>
    <n v="3.599875709554449E-5"/>
    <n v="4.1682771373788356E-5"/>
  </r>
  <r>
    <x v="316"/>
    <s v="FCAC"/>
    <x v="17"/>
    <s v="FCAC:Money:Making a complaint to your financial institution"/>
    <n v="15"/>
    <n v="16"/>
    <n v="19"/>
    <n v="35"/>
    <n v="2.8420071391219334E-5"/>
    <n v="3.0314742817300625E-5"/>
    <n v="3.599875709554449E-5"/>
  </r>
  <r>
    <x v="317"/>
    <s v="FCAC"/>
    <x v="17"/>
    <s v="FCAC:Money:Opening a bank account"/>
    <n v="18"/>
    <n v="19"/>
    <n v="27"/>
    <n v="61"/>
    <n v="3.41040856694632E-5"/>
    <n v="3.599875709554449E-5"/>
    <n v="5.1156128504194803E-5"/>
  </r>
  <r>
    <x v="318"/>
    <s v="FCAC"/>
    <x v="17"/>
    <s v="FCAC:Money:Ordering your credit report and score"/>
    <n v="33"/>
    <n v="35"/>
    <n v="48"/>
    <n v="100"/>
    <n v="6.2524157060682534E-5"/>
    <n v="6.6313499912845115E-5"/>
    <n v="9.0944228451901875E-5"/>
  </r>
  <r>
    <x v="15"/>
    <s v="FCAC"/>
    <x v="17"/>
    <s v="FCAC:Money:Other - Reason for my visit is not in this list"/>
    <n v="28"/>
    <n v="33"/>
    <n v="35"/>
    <n v="76"/>
    <n v="5.3050799930276094E-5"/>
    <n v="6.2524157060682534E-5"/>
    <n v="6.6313499912845115E-5"/>
  </r>
  <r>
    <x v="319"/>
    <s v="FCAC"/>
    <x v="17"/>
    <s v="FCAC:Money:Understand severance pay"/>
    <n v="8"/>
    <n v="12"/>
    <n v="18"/>
    <n v="25"/>
    <n v="1.5157371408650312E-5"/>
    <n v="2.2736057112975469E-5"/>
    <n v="3.41040856694632E-5"/>
  </r>
  <r>
    <x v="320"/>
    <s v="FCAC"/>
    <x v="17"/>
    <s v="FCAC:Travel:Pensions and retirement"/>
    <n v="0"/>
    <n v="0"/>
    <n v="1"/>
    <n v="1"/>
    <n v="0"/>
    <n v="0"/>
    <n v="1.8946714260812891E-6"/>
  </r>
  <r>
    <x v="321"/>
    <s v="FIN"/>
    <x v="18"/>
    <s v="FIN:AboutGov:Consult the Federal Budget"/>
    <n v="10"/>
    <n v="15"/>
    <n v="17"/>
    <n v="45"/>
    <n v="1.8946714260812891E-5"/>
    <n v="2.8420071391219334E-5"/>
    <n v="3.2209414243381916E-5"/>
  </r>
  <r>
    <x v="322"/>
    <s v="FIN"/>
    <x v="18"/>
    <s v="FIN:AboutGov:Learn how the government provides financial support to provinces and territories"/>
    <n v="7"/>
    <n v="18"/>
    <n v="12"/>
    <n v="39"/>
    <n v="1.3262699982569023E-5"/>
    <n v="3.41040856694632E-5"/>
    <n v="2.2736057112975469E-5"/>
  </r>
  <r>
    <x v="15"/>
    <s v="FIN"/>
    <x v="18"/>
    <s v="FIN:AboutGov:Other - Reason for my visit is not in this list"/>
    <n v="1"/>
    <n v="1"/>
    <n v="0"/>
    <n v="2"/>
    <n v="1.8946714260812891E-6"/>
    <n v="1.8946714260812891E-6"/>
    <n v="0"/>
  </r>
  <r>
    <x v="323"/>
    <s v="FIN"/>
    <x v="18"/>
    <s v="FIN:Money:Check Canada's tax treaties"/>
    <n v="21"/>
    <n v="36"/>
    <n v="40"/>
    <n v="80"/>
    <n v="3.9788099947707072E-5"/>
    <n v="6.8208171338926399E-5"/>
    <n v="7.5786857043251562E-5"/>
  </r>
  <r>
    <x v="321"/>
    <s v="FIN"/>
    <x v="18"/>
    <s v="FIN:Money:Consult the Federal Budget"/>
    <n v="8"/>
    <n v="7"/>
    <n v="15"/>
    <n v="26"/>
    <n v="1.5157371408650312E-5"/>
    <n v="1.3262699982569023E-5"/>
    <n v="2.8420071391219334E-5"/>
  </r>
  <r>
    <x v="15"/>
    <s v="FIN"/>
    <x v="18"/>
    <s v="FIN:Money:Other - Reason for my visit is not in this list"/>
    <n v="1"/>
    <n v="4"/>
    <n v="3"/>
    <n v="7"/>
    <n v="1.8946714260812891E-6"/>
    <n v="7.5786857043251562E-6"/>
    <n v="5.6840142782438672E-6"/>
  </r>
  <r>
    <x v="324"/>
    <s v="FINTRAC"/>
    <x v="3"/>
    <s v="FINTRAC:N/A:FINTRAC notices and advisories for businesses"/>
    <n v="0"/>
    <n v="0"/>
    <n v="0"/>
    <n v="2"/>
    <n v="0"/>
    <n v="0"/>
    <n v="0"/>
  </r>
  <r>
    <x v="325"/>
    <s v="FINTRAC"/>
    <x v="3"/>
    <s v="FINTRAC:N/A:Indicators of money laundering and terrorist activity financing"/>
    <n v="0"/>
    <n v="1"/>
    <n v="1"/>
    <n v="1"/>
    <n v="0"/>
    <n v="1.8946714260812891E-6"/>
    <n v="1.8946714260812891E-6"/>
  </r>
  <r>
    <x v="326"/>
    <s v="FINTRAC"/>
    <x v="3"/>
    <s v="FINTRAC:N/A:Jobs at FINTRAC"/>
    <n v="0"/>
    <n v="0"/>
    <n v="0"/>
    <n v="2"/>
    <n v="0"/>
    <n v="0"/>
    <n v="0"/>
  </r>
  <r>
    <x v="327"/>
    <s v="FINTRAC"/>
    <x v="3"/>
    <s v="FINTRAC:N/A:Learn about money laundering and terrorism financing topics"/>
    <n v="0"/>
    <n v="0"/>
    <n v="1"/>
    <n v="1"/>
    <n v="0"/>
    <n v="0"/>
    <n v="1.8946714260812891E-6"/>
  </r>
  <r>
    <x v="328"/>
    <s v="FINTRAC"/>
    <x v="3"/>
    <s v="FINTRAC:N/A:Learn about penalties for non-compliance"/>
    <n v="1"/>
    <n v="0"/>
    <n v="1"/>
    <n v="2"/>
    <n v="1.8946714260812891E-6"/>
    <n v="0"/>
    <n v="1.8946714260812891E-6"/>
  </r>
  <r>
    <x v="329"/>
    <s v="FINTRAC"/>
    <x v="3"/>
    <s v="FINTRAC:N/A:Learn what FINTRAC does"/>
    <n v="1"/>
    <n v="4"/>
    <n v="2"/>
    <n v="5"/>
    <n v="1.8946714260812891E-6"/>
    <n v="7.5786857043251562E-6"/>
    <n v="3.7893428521625781E-6"/>
  </r>
  <r>
    <x v="330"/>
    <s v="FINTRAC"/>
    <x v="3"/>
    <s v="FINTRAC:N/A:Learn why you are being asked for ID"/>
    <n v="0"/>
    <n v="1"/>
    <n v="0"/>
    <n v="2"/>
    <n v="0"/>
    <n v="1.8946714260812891E-6"/>
    <n v="0"/>
  </r>
  <r>
    <x v="331"/>
    <s v="FINTRAC"/>
    <x v="3"/>
    <s v="FINTRAC:N/A:Methods to verify the identity of persons and entities"/>
    <n v="1"/>
    <n v="0"/>
    <n v="1"/>
    <n v="3"/>
    <n v="1.8946714260812891E-6"/>
    <n v="0"/>
    <n v="1.8946714260812891E-6"/>
  </r>
  <r>
    <x v="15"/>
    <s v="FINTRAC"/>
    <x v="3"/>
    <s v="FINTRAC:N/A:Other - Reason for my visit is not in this list"/>
    <n v="2"/>
    <n v="3"/>
    <n v="2"/>
    <n v="12"/>
    <n v="3.7893428521625781E-6"/>
    <n v="5.6840142782438672E-6"/>
    <n v="3.7893428521625781E-6"/>
  </r>
  <r>
    <x v="332"/>
    <s v="FINTRAC"/>
    <x v="3"/>
    <s v="FINTRAC:N/A:Suspicious transactions reporting requirements"/>
    <n v="0"/>
    <n v="1"/>
    <n v="1"/>
    <n v="1"/>
    <n v="0"/>
    <n v="1.8946714260812891E-6"/>
    <n v="1.8946714260812891E-6"/>
  </r>
  <r>
    <x v="333"/>
    <s v="FINTRAC"/>
    <x v="3"/>
    <s v="FINTRAC:N/A:When to verify the identity of persons and entities"/>
    <n v="0"/>
    <n v="1"/>
    <n v="0"/>
    <n v="2"/>
    <n v="0"/>
    <n v="1.8946714260812891E-6"/>
    <n v="0"/>
  </r>
  <r>
    <x v="334"/>
    <s v="GAC"/>
    <x v="19"/>
    <s v="GAC:Business:Apply for an export permit"/>
    <n v="1"/>
    <n v="2"/>
    <n v="1"/>
    <n v="3"/>
    <n v="1.8946714260812891E-6"/>
    <n v="3.7893428521625781E-6"/>
    <n v="1.8946714260812891E-6"/>
  </r>
  <r>
    <x v="335"/>
    <s v="GAC"/>
    <x v="19"/>
    <s v="GAC:Business:Attract international students to Canada"/>
    <n v="10"/>
    <n v="14"/>
    <n v="16"/>
    <n v="27"/>
    <n v="1.8946714260812891E-5"/>
    <n v="2.6525399965138047E-5"/>
    <n v="3.0314742817300625E-5"/>
  </r>
  <r>
    <x v="336"/>
    <s v="GAC"/>
    <x v="19"/>
    <s v="GAC:Business:Business opportunities and markets in Canada"/>
    <n v="17"/>
    <n v="22"/>
    <n v="21"/>
    <n v="53"/>
    <n v="3.2209414243381916E-5"/>
    <n v="4.1682771373788356E-5"/>
    <n v="3.9788099947707072E-5"/>
  </r>
  <r>
    <x v="337"/>
    <s v="GAC"/>
    <x v="19"/>
    <s v="GAC:Business:Business women in international trade"/>
    <n v="0"/>
    <n v="0"/>
    <n v="0"/>
    <n v="1"/>
    <n v="0"/>
    <n v="0"/>
    <n v="0"/>
  </r>
  <r>
    <x v="338"/>
    <s v="GAC"/>
    <x v="19"/>
    <s v="GAC:Business:Canada's State of Trade"/>
    <n v="2"/>
    <n v="3"/>
    <n v="3"/>
    <n v="5"/>
    <n v="3.7893428521625781E-6"/>
    <n v="5.6840142782438672E-6"/>
    <n v="5.6840142782438672E-6"/>
  </r>
  <r>
    <x v="339"/>
    <s v="GAC"/>
    <x v="19"/>
    <s v="GAC:Business:CETA – Canada-European Union Comprehensive Economic and Trade Agreement"/>
    <n v="1"/>
    <n v="4"/>
    <n v="2"/>
    <n v="8"/>
    <n v="1.8946714260812891E-6"/>
    <n v="7.5786857043251562E-6"/>
    <n v="3.7893428521625781E-6"/>
  </r>
  <r>
    <x v="340"/>
    <s v="GAC"/>
    <x v="19"/>
    <s v="GAC:Business:Consult a trade commissioner to receive international business information"/>
    <n v="17"/>
    <n v="31"/>
    <n v="31"/>
    <n v="66"/>
    <n v="3.2209414243381916E-5"/>
    <n v="5.8734814208519959E-5"/>
    <n v="5.8734814208519959E-5"/>
  </r>
  <r>
    <x v="341"/>
    <s v="GAC"/>
    <x v="19"/>
    <s v="GAC:Business:Contact a federal office – outside Canada (embassy, consulate, trade office)"/>
    <n v="10"/>
    <n v="10"/>
    <n v="13"/>
    <n v="20"/>
    <n v="1.8946714260812891E-5"/>
    <n v="1.8946714260812891E-5"/>
    <n v="2.4630728539056756E-5"/>
  </r>
  <r>
    <x v="342"/>
    <s v="GAC"/>
    <x v="19"/>
    <s v="GAC:Business:Contact Global Affairs Canada – offices in Canada"/>
    <n v="1"/>
    <n v="3"/>
    <n v="2"/>
    <n v="3"/>
    <n v="1.8946714260812891E-6"/>
    <n v="5.6840142782438672E-6"/>
    <n v="3.7893428521625781E-6"/>
  </r>
  <r>
    <x v="343"/>
    <s v="GAC"/>
    <x v="19"/>
    <s v="GAC:Business:Contact the Trade Controls Bureau"/>
    <n v="2"/>
    <n v="2"/>
    <n v="1"/>
    <n v="2"/>
    <n v="3.7893428521625781E-6"/>
    <n v="3.7893428521625781E-6"/>
    <n v="1.8946714260812891E-6"/>
  </r>
  <r>
    <x v="344"/>
    <s v="GAC"/>
    <x v="19"/>
    <s v="GAC:Business:Controlled product – Fire arms"/>
    <n v="9"/>
    <n v="9"/>
    <n v="9"/>
    <n v="13"/>
    <n v="1.70520428347316E-5"/>
    <n v="1.70520428347316E-5"/>
    <n v="1.70520428347316E-5"/>
  </r>
  <r>
    <x v="345"/>
    <s v="GAC"/>
    <x v="19"/>
    <s v="GAC:Business:Controlled product – Softwood"/>
    <n v="0"/>
    <n v="1"/>
    <n v="2"/>
    <n v="4"/>
    <n v="0"/>
    <n v="1.8946714260812891E-6"/>
    <n v="3.7893428521625781E-6"/>
  </r>
  <r>
    <x v="346"/>
    <s v="GAC"/>
    <x v="19"/>
    <s v="GAC:Business:Controlled product – Steel"/>
    <n v="0"/>
    <n v="0"/>
    <n v="1"/>
    <n v="1"/>
    <n v="0"/>
    <n v="0"/>
    <n v="1.8946714260812891E-6"/>
  </r>
  <r>
    <x v="347"/>
    <s v="GAC"/>
    <x v="19"/>
    <s v="GAC:Business:COVID-19 – Guidance for workplaces and businesses"/>
    <n v="1"/>
    <n v="0"/>
    <n v="0"/>
    <n v="2"/>
    <n v="1.8946714260812891E-6"/>
    <n v="0"/>
    <n v="0"/>
  </r>
  <r>
    <x v="348"/>
    <s v="GAC"/>
    <x v="19"/>
    <s v="GAC:Business:COVID-19 – Support for businesses"/>
    <n v="0"/>
    <n v="2"/>
    <n v="1"/>
    <n v="4"/>
    <n v="0"/>
    <n v="3.7893428521625781E-6"/>
    <n v="1.8946714260812891E-6"/>
  </r>
  <r>
    <x v="349"/>
    <s v="GAC"/>
    <x v="19"/>
    <s v="GAC:Business:CPTPP – Comprehensive and Progressive Agreement for Trans-Pacific Partnership"/>
    <n v="0"/>
    <n v="0"/>
    <n v="0"/>
    <n v="2"/>
    <n v="0"/>
    <n v="0"/>
    <n v="0"/>
  </r>
  <r>
    <x v="350"/>
    <s v="GAC"/>
    <x v="19"/>
    <s v="GAC:Business:CUSMA – Canada-United States-Mexico Agreement"/>
    <n v="2"/>
    <n v="0"/>
    <n v="2"/>
    <n v="7"/>
    <n v="3.7893428521625781E-6"/>
    <n v="0"/>
    <n v="3.7893428521625781E-6"/>
  </r>
  <r>
    <x v="351"/>
    <s v="GAC"/>
    <x v="19"/>
    <s v="GAC:Business:Establish or expand your business in Canada as a foreign investor"/>
    <n v="95"/>
    <n v="95"/>
    <n v="98"/>
    <n v="261"/>
    <n v="1.7999378547772245E-4"/>
    <n v="1.7999378547772245E-4"/>
    <n v="1.8567779975596632E-4"/>
  </r>
  <r>
    <x v="352"/>
    <s v="GAC"/>
    <x v="19"/>
    <s v="GAC:Business:Establish or expand your Canadian business internationally"/>
    <n v="15"/>
    <n v="25"/>
    <n v="22"/>
    <n v="63"/>
    <n v="2.8420071391219334E-5"/>
    <n v="4.7366785652032221E-5"/>
    <n v="4.1682771373788356E-5"/>
  </r>
  <r>
    <x v="353"/>
    <s v="GAC"/>
    <x v="19"/>
    <s v="GAC:Business:Export and import permits and certificates fees"/>
    <n v="2"/>
    <n v="1"/>
    <n v="2"/>
    <n v="5"/>
    <n v="3.7893428521625781E-6"/>
    <n v="1.8946714260812891E-6"/>
    <n v="3.7893428521625781E-6"/>
  </r>
  <r>
    <x v="354"/>
    <s v="GAC"/>
    <x v="19"/>
    <s v="GAC:Business:Find business opportunities"/>
    <n v="3"/>
    <n v="2"/>
    <n v="2"/>
    <n v="5"/>
    <n v="5.6840142782438672E-6"/>
    <n v="3.7893428521625781E-6"/>
    <n v="3.7893428521625781E-6"/>
  </r>
  <r>
    <x v="355"/>
    <s v="GAC"/>
    <x v="19"/>
    <s v="GAC:Business:Funding for Canadian business women in international trade"/>
    <n v="6"/>
    <n v="5"/>
    <n v="9"/>
    <n v="16"/>
    <n v="1.1368028556487734E-5"/>
    <n v="9.4733571304064453E-6"/>
    <n v="1.70520428347316E-5"/>
  </r>
  <r>
    <x v="356"/>
    <s v="GAC"/>
    <x v="19"/>
    <s v="GAC:Business:Funding for community and non-profit local based organization initiatives and activities"/>
    <n v="1"/>
    <n v="2"/>
    <n v="3"/>
    <n v="3"/>
    <n v="1.8946714260812891E-6"/>
    <n v="3.7893428521625781E-6"/>
    <n v="5.6840142782438672E-6"/>
  </r>
  <r>
    <x v="357"/>
    <s v="GAC"/>
    <x v="19"/>
    <s v="GAC:Business:Funding for research and the development of technology innovations"/>
    <n v="7"/>
    <n v="4"/>
    <n v="5"/>
    <n v="7"/>
    <n v="1.3262699982569023E-5"/>
    <n v="7.5786857043251562E-6"/>
    <n v="9.4733571304064453E-6"/>
  </r>
  <r>
    <x v="358"/>
    <s v="GAC"/>
    <x v="19"/>
    <s v="GAC:Business:Funding for small and medium-sized enterprises"/>
    <n v="12"/>
    <n v="11"/>
    <n v="13"/>
    <n v="31"/>
    <n v="2.2736057112975469E-5"/>
    <n v="2.0841385686894178E-5"/>
    <n v="2.4630728539056756E-5"/>
  </r>
  <r>
    <x v="359"/>
    <s v="GAC"/>
    <x v="19"/>
    <s v="GAC:Business:Import goods and services to Canada"/>
    <n v="1"/>
    <n v="1"/>
    <n v="2"/>
    <n v="2"/>
    <n v="1.8946714260812891E-6"/>
    <n v="1.8946714260812891E-6"/>
    <n v="3.7893428521625781E-6"/>
  </r>
  <r>
    <x v="360"/>
    <s v="GAC"/>
    <x v="19"/>
    <s v="GAC:Business:International trade events and missions – in Canada"/>
    <n v="1"/>
    <n v="2"/>
    <n v="3"/>
    <n v="8"/>
    <n v="1.8946714260812891E-6"/>
    <n v="3.7893428521625781E-6"/>
    <n v="5.6840142782438672E-6"/>
  </r>
  <r>
    <x v="361"/>
    <s v="GAC"/>
    <x v="19"/>
    <s v="GAC:Business:International trade events and missions – outside Canada"/>
    <n v="8"/>
    <n v="8"/>
    <n v="11"/>
    <n v="23"/>
    <n v="1.5157371408650312E-5"/>
    <n v="1.5157371408650312E-5"/>
    <n v="2.0841385686894178E-5"/>
  </r>
  <r>
    <x v="362"/>
    <s v="GAC"/>
    <x v="19"/>
    <s v="GAC:Business:Latest news – International trade"/>
    <n v="9"/>
    <n v="18"/>
    <n v="16"/>
    <n v="53"/>
    <n v="1.70520428347316E-5"/>
    <n v="3.41040856694632E-5"/>
    <n v="3.0314742817300625E-5"/>
  </r>
  <r>
    <x v="363"/>
    <s v="GAC"/>
    <x v="19"/>
    <s v="GAC:Business:Learn to export from Canada"/>
    <n v="17"/>
    <n v="16"/>
    <n v="22"/>
    <n v="41"/>
    <n v="3.2209414243381916E-5"/>
    <n v="3.0314742817300625E-5"/>
    <n v="4.1682771373788356E-5"/>
  </r>
  <r>
    <x v="364"/>
    <s v="GAC"/>
    <x v="19"/>
    <s v="GAC:Business:Market information – Agriculture and processed foods"/>
    <n v="1"/>
    <n v="0"/>
    <n v="0"/>
    <n v="3"/>
    <n v="1.8946714260812891E-6"/>
    <n v="0"/>
    <n v="0"/>
  </r>
  <r>
    <x v="365"/>
    <s v="GAC"/>
    <x v="19"/>
    <s v="GAC:Business:Market information – Automotive"/>
    <n v="1"/>
    <n v="1"/>
    <n v="1"/>
    <n v="1"/>
    <n v="1.8946714260812891E-6"/>
    <n v="1.8946714260812891E-6"/>
    <n v="1.8946714260812891E-6"/>
  </r>
  <r>
    <x v="366"/>
    <s v="GAC"/>
    <x v="19"/>
    <s v="GAC:Business:Market information – Chemicals"/>
    <n v="1"/>
    <n v="0"/>
    <n v="1"/>
    <n v="1"/>
    <n v="1.8946714260812891E-6"/>
    <n v="0"/>
    <n v="1.8946714260812891E-6"/>
  </r>
  <r>
    <x v="367"/>
    <s v="GAC"/>
    <x v="19"/>
    <s v="GAC:Business:Market information – Education"/>
    <n v="1"/>
    <n v="0"/>
    <n v="0"/>
    <n v="2"/>
    <n v="1.8946714260812891E-6"/>
    <n v="0"/>
    <n v="0"/>
  </r>
  <r>
    <x v="368"/>
    <s v="GAC"/>
    <x v="19"/>
    <s v="GAC:Business:Market information – Forestry and wood products"/>
    <n v="0"/>
    <n v="0"/>
    <n v="0"/>
    <n v="1"/>
    <n v="0"/>
    <n v="0"/>
    <n v="0"/>
  </r>
  <r>
    <x v="369"/>
    <s v="GAC"/>
    <x v="19"/>
    <s v="GAC:Business:Market information – Industrial machinery"/>
    <n v="0"/>
    <n v="0"/>
    <n v="0"/>
    <n v="1"/>
    <n v="0"/>
    <n v="0"/>
    <n v="0"/>
  </r>
  <r>
    <x v="370"/>
    <s v="GAC"/>
    <x v="19"/>
    <s v="GAC:Business:Market information – Infrastructure"/>
    <n v="1"/>
    <n v="1"/>
    <n v="1"/>
    <n v="2"/>
    <n v="1.8946714260812891E-6"/>
    <n v="1.8946714260812891E-6"/>
    <n v="1.8946714260812891E-6"/>
  </r>
  <r>
    <x v="371"/>
    <s v="GAC"/>
    <x v="19"/>
    <s v="GAC:Business:Market information – Life sciences"/>
    <n v="0"/>
    <n v="0"/>
    <n v="1"/>
    <n v="1"/>
    <n v="0"/>
    <n v="0"/>
    <n v="1.8946714260812891E-6"/>
  </r>
  <r>
    <x v="372"/>
    <s v="GAC"/>
    <x v="19"/>
    <s v="GAC:Business:Market information – Mining"/>
    <n v="1"/>
    <n v="1"/>
    <n v="1"/>
    <n v="2"/>
    <n v="1.8946714260812891E-6"/>
    <n v="1.8946714260812891E-6"/>
    <n v="1.8946714260812891E-6"/>
  </r>
  <r>
    <x v="373"/>
    <s v="GAC"/>
    <x v="19"/>
    <s v="GAC:Business:Market information – Oil and gas"/>
    <n v="1"/>
    <n v="1"/>
    <n v="1"/>
    <n v="1"/>
    <n v="1.8946714260812891E-6"/>
    <n v="1.8946714260812891E-6"/>
    <n v="1.8946714260812891E-6"/>
  </r>
  <r>
    <x v="374"/>
    <s v="GAC"/>
    <x v="19"/>
    <s v="GAC:Business:Market information – Professional services"/>
    <n v="0"/>
    <n v="0"/>
    <n v="0"/>
    <n v="1"/>
    <n v="0"/>
    <n v="0"/>
    <n v="0"/>
  </r>
  <r>
    <x v="375"/>
    <s v="GAC"/>
    <x v="19"/>
    <s v="GAC:Business:Market information – Wine, beer and spirits"/>
    <n v="2"/>
    <n v="1"/>
    <n v="2"/>
    <n v="2"/>
    <n v="3.7893428521625781E-6"/>
    <n v="1.8946714260812891E-6"/>
    <n v="3.7893428521625781E-6"/>
  </r>
  <r>
    <x v="376"/>
    <s v="GAC"/>
    <x v="19"/>
    <s v="GAC:Business:Market information about China"/>
    <n v="1"/>
    <n v="2"/>
    <n v="1"/>
    <n v="3"/>
    <n v="1.8946714260812891E-6"/>
    <n v="3.7893428521625781E-6"/>
    <n v="1.8946714260812891E-6"/>
  </r>
  <r>
    <x v="377"/>
    <s v="GAC"/>
    <x v="19"/>
    <s v="GAC:Business:Market information about France"/>
    <n v="0"/>
    <n v="0"/>
    <n v="0"/>
    <n v="1"/>
    <n v="0"/>
    <n v="0"/>
    <n v="0"/>
  </r>
  <r>
    <x v="378"/>
    <s v="GAC"/>
    <x v="19"/>
    <s v="GAC:Business:Market information about Mexico"/>
    <n v="0"/>
    <n v="0"/>
    <n v="0"/>
    <n v="2"/>
    <n v="0"/>
    <n v="0"/>
    <n v="0"/>
  </r>
  <r>
    <x v="379"/>
    <s v="GAC"/>
    <x v="19"/>
    <s v="GAC:Business:Market information about the United States"/>
    <n v="1"/>
    <n v="0"/>
    <n v="1"/>
    <n v="4"/>
    <n v="1.8946714260812891E-6"/>
    <n v="0"/>
    <n v="1.8946714260812891E-6"/>
  </r>
  <r>
    <x v="380"/>
    <s v="GAC"/>
    <x v="19"/>
    <s v="GAC:Business:NA"/>
    <n v="1"/>
    <n v="1"/>
    <n v="1"/>
    <n v="1"/>
    <n v="1.8946714260812891E-6"/>
    <n v="1.8946714260812891E-6"/>
    <n v="1.8946714260812891E-6"/>
  </r>
  <r>
    <x v="15"/>
    <s v="GAC"/>
    <x v="19"/>
    <s v="GAC:Business:Other - Reason for my visit is not in this list"/>
    <n v="105"/>
    <n v="112"/>
    <n v="145"/>
    <n v="262"/>
    <n v="1.9894049973853535E-4"/>
    <n v="2.1220319972110437E-4"/>
    <n v="2.747273567817869E-4"/>
  </r>
  <r>
    <x v="381"/>
    <s v="GAC"/>
    <x v="19"/>
    <s v="GAC:Business:Read success stories"/>
    <n v="1"/>
    <n v="1"/>
    <n v="1"/>
    <n v="1"/>
    <n v="1.8946714260812891E-6"/>
    <n v="1.8946714260812891E-6"/>
    <n v="1.8946714260812891E-6"/>
  </r>
  <r>
    <x v="382"/>
    <s v="GAC"/>
    <x v="19"/>
    <s v="GAC:Business:Resolve a business/trade issue"/>
    <n v="2"/>
    <n v="2"/>
    <n v="4"/>
    <n v="7"/>
    <n v="3.7893428521625781E-6"/>
    <n v="3.7893428521625781E-6"/>
    <n v="7.5786857043251562E-6"/>
  </r>
  <r>
    <x v="383"/>
    <s v="GAC"/>
    <x v="19"/>
    <s v="GAC:Business:Review customs tariffs for exporting goods from Canada"/>
    <n v="1"/>
    <n v="2"/>
    <n v="3"/>
    <n v="5"/>
    <n v="1.8946714260812891E-6"/>
    <n v="3.7893428521625781E-6"/>
    <n v="5.6840142782438672E-6"/>
  </r>
  <r>
    <x v="28"/>
    <s v="GAC"/>
    <x v="19"/>
    <s v="GAC:Business:Review customs tariffs for importing goods to Canada"/>
    <n v="0"/>
    <n v="0"/>
    <n v="0"/>
    <n v="1"/>
    <n v="0"/>
    <n v="0"/>
    <n v="0"/>
  </r>
  <r>
    <x v="384"/>
    <s v="GAC"/>
    <x v="19"/>
    <s v="GAC:Business:Seek funding to help you do business outside Canada"/>
    <n v="0"/>
    <n v="0"/>
    <n v="0"/>
    <n v="2"/>
    <n v="0"/>
    <n v="0"/>
    <n v="0"/>
  </r>
  <r>
    <x v="385"/>
    <s v="GAC"/>
    <x v="19"/>
    <s v="GAC:Business:Services to help you export from Canada"/>
    <n v="5"/>
    <n v="4"/>
    <n v="3"/>
    <n v="5"/>
    <n v="9.4733571304064453E-6"/>
    <n v="7.5786857043251562E-6"/>
    <n v="5.6840142782438672E-6"/>
  </r>
  <r>
    <x v="386"/>
    <s v="GAC"/>
    <x v="19"/>
    <s v="GAC:Business:Start a business"/>
    <n v="15"/>
    <n v="14"/>
    <n v="18"/>
    <n v="37"/>
    <n v="2.8420071391219334E-5"/>
    <n v="2.6525399965138047E-5"/>
    <n v="3.41040856694632E-5"/>
  </r>
  <r>
    <x v="387"/>
    <s v="GAC"/>
    <x v="19"/>
    <s v="GAC:Business:Step-by-step guide to exporting"/>
    <n v="0"/>
    <n v="0"/>
    <n v="1"/>
    <n v="2"/>
    <n v="0"/>
    <n v="0"/>
    <n v="1.8946714260812891E-6"/>
  </r>
  <r>
    <x v="388"/>
    <s v="GAC"/>
    <x v="19"/>
    <s v="GAC:Business:Support for Canadian business women in international trade"/>
    <n v="2"/>
    <n v="0"/>
    <n v="1"/>
    <n v="3"/>
    <n v="3.7893428521625781E-6"/>
    <n v="0"/>
    <n v="1.8946714260812891E-6"/>
  </r>
  <r>
    <x v="389"/>
    <s v="GAC"/>
    <x v="19"/>
    <s v="GAC:Business:Support for Canadian technology businesses (Canadian Technology Accelerators)"/>
    <n v="1"/>
    <n v="1"/>
    <n v="2"/>
    <n v="5"/>
    <n v="1.8946714260812891E-6"/>
    <n v="1.8946714260812891E-6"/>
    <n v="3.7893428521625781E-6"/>
  </r>
  <r>
    <x v="390"/>
    <s v="GAC"/>
    <x v="19"/>
    <s v="GAC:Business:Support for growth-oriented Canadian businesses"/>
    <n v="1"/>
    <n v="1"/>
    <n v="1"/>
    <n v="3"/>
    <n v="1.8946714260812891E-6"/>
    <n v="1.8946714260812891E-6"/>
    <n v="1.8946714260812891E-6"/>
  </r>
  <r>
    <x v="391"/>
    <s v="GAC"/>
    <x v="19"/>
    <s v="GAC:Business:Trade negotiations and agreements"/>
    <n v="26"/>
    <n v="36"/>
    <n v="37"/>
    <n v="75"/>
    <n v="4.9261457078113512E-5"/>
    <n v="6.8208171338926399E-5"/>
    <n v="7.0102842765007697E-5"/>
  </r>
  <r>
    <x v="392"/>
    <s v="GAC"/>
    <x v="19"/>
    <s v="GAC:Business:Trade negotiations and agreements with China"/>
    <n v="1"/>
    <n v="1"/>
    <n v="1"/>
    <n v="2"/>
    <n v="1.8946714260812891E-6"/>
    <n v="1.8946714260812891E-6"/>
    <n v="1.8946714260812891E-6"/>
  </r>
  <r>
    <x v="393"/>
    <s v="GAC"/>
    <x v="19"/>
    <s v="GAC:Business:Trade negotiations and agreements with Colombia"/>
    <n v="0"/>
    <n v="1"/>
    <n v="1"/>
    <n v="1"/>
    <n v="0"/>
    <n v="1.8946714260812891E-6"/>
    <n v="1.8946714260812891E-6"/>
  </r>
  <r>
    <x v="394"/>
    <s v="GAC"/>
    <x v="19"/>
    <s v="GAC:Business:Trade negotiations and agreements with Israel"/>
    <n v="0"/>
    <n v="0"/>
    <n v="0"/>
    <n v="1"/>
    <n v="0"/>
    <n v="0"/>
    <n v="0"/>
  </r>
  <r>
    <x v="395"/>
    <s v="GAC"/>
    <x v="19"/>
    <s v="GAC:Business:Trade negotiations and agreements with Japan"/>
    <n v="1"/>
    <n v="0"/>
    <n v="1"/>
    <n v="1"/>
    <n v="1.8946714260812891E-6"/>
    <n v="0"/>
    <n v="1.8946714260812891E-6"/>
  </r>
  <r>
    <x v="396"/>
    <s v="GAC"/>
    <x v="19"/>
    <s v="GAC:Business:Trade negotiations and agreements with Peru"/>
    <n v="0"/>
    <n v="0"/>
    <n v="1"/>
    <n v="2"/>
    <n v="0"/>
    <n v="0"/>
    <n v="1.8946714260812891E-6"/>
  </r>
  <r>
    <x v="397"/>
    <s v="GAC"/>
    <x v="19"/>
    <s v="GAC:Business:Trade negotiations and agreements with the United Kingdom"/>
    <n v="1"/>
    <n v="1"/>
    <n v="1"/>
    <n v="1"/>
    <n v="1.8946714260812891E-6"/>
    <n v="1.8946714260812891E-6"/>
    <n v="1.8946714260812891E-6"/>
  </r>
  <r>
    <x v="398"/>
    <s v="GAC"/>
    <x v="19"/>
    <s v="GAC:Business:Trade negotiations and agreements with the United States"/>
    <n v="0"/>
    <n v="0"/>
    <n v="0"/>
    <n v="1"/>
    <n v="0"/>
    <n v="0"/>
    <n v="0"/>
  </r>
  <r>
    <x v="399"/>
    <s v="GAC"/>
    <x v="19"/>
    <s v="GAC:Business:Trade topic – Bribery and corruption"/>
    <n v="1"/>
    <n v="1"/>
    <n v="1"/>
    <n v="1"/>
    <n v="1.8946714260812891E-6"/>
    <n v="1.8946714260812891E-6"/>
    <n v="1.8946714260812891E-6"/>
  </r>
  <r>
    <x v="400"/>
    <s v="GAC"/>
    <x v="19"/>
    <s v="GAC:Business:Trade topic – Cybersecurity"/>
    <n v="1"/>
    <n v="0"/>
    <n v="1"/>
    <n v="2"/>
    <n v="1.8946714260812891E-6"/>
    <n v="0"/>
    <n v="1.8946714260812891E-6"/>
  </r>
  <r>
    <x v="401"/>
    <s v="GAC"/>
    <x v="19"/>
    <s v="GAC:Business:Trade topic – Dispute settlement"/>
    <n v="0"/>
    <n v="0"/>
    <n v="0"/>
    <n v="1"/>
    <n v="0"/>
    <n v="0"/>
    <n v="0"/>
  </r>
  <r>
    <x v="402"/>
    <s v="GAC"/>
    <x v="19"/>
    <s v="GAC:Business:Trade topic – E-commerce"/>
    <n v="0"/>
    <n v="2"/>
    <n v="2"/>
    <n v="6"/>
    <n v="0"/>
    <n v="3.7893428521625781E-6"/>
    <n v="3.7893428521625781E-6"/>
  </r>
  <r>
    <x v="403"/>
    <s v="GAC"/>
    <x v="19"/>
    <s v="GAC:Business:Trade topic – Environment"/>
    <n v="0"/>
    <n v="2"/>
    <n v="1"/>
    <n v="2"/>
    <n v="0"/>
    <n v="3.7893428521625781E-6"/>
    <n v="1.8946714260812891E-6"/>
  </r>
  <r>
    <x v="404"/>
    <s v="GAC"/>
    <x v="19"/>
    <s v="GAC:Business:Trade topic – Export financing"/>
    <n v="1"/>
    <n v="2"/>
    <n v="2"/>
    <n v="5"/>
    <n v="1.8946714260812891E-6"/>
    <n v="3.7893428521625781E-6"/>
    <n v="3.7893428521625781E-6"/>
  </r>
  <r>
    <x v="405"/>
    <s v="GAC"/>
    <x v="19"/>
    <s v="GAC:Business:Trade topic – Free trade"/>
    <n v="2"/>
    <n v="5"/>
    <n v="4"/>
    <n v="11"/>
    <n v="3.7893428521625781E-6"/>
    <n v="9.4733571304064453E-6"/>
    <n v="7.5786857043251562E-6"/>
  </r>
  <r>
    <x v="406"/>
    <s v="GAC"/>
    <x v="19"/>
    <s v="GAC:Business:Trade topic – Global value chains"/>
    <n v="0"/>
    <n v="0"/>
    <n v="1"/>
    <n v="3"/>
    <n v="0"/>
    <n v="0"/>
    <n v="1.8946714260812891E-6"/>
  </r>
  <r>
    <x v="407"/>
    <s v="GAC"/>
    <x v="19"/>
    <s v="GAC:Business:Trade topic – Goods"/>
    <n v="3"/>
    <n v="3"/>
    <n v="5"/>
    <n v="7"/>
    <n v="5.6840142782438672E-6"/>
    <n v="5.6840142782438672E-6"/>
    <n v="9.4733571304064453E-6"/>
  </r>
  <r>
    <x v="408"/>
    <s v="GAC"/>
    <x v="19"/>
    <s v="GAC:Business:Trade topic – Government procurement"/>
    <n v="1"/>
    <n v="1"/>
    <n v="0"/>
    <n v="1"/>
    <n v="1.8946714260812891E-6"/>
    <n v="1.8946714260812891E-6"/>
    <n v="0"/>
  </r>
  <r>
    <x v="409"/>
    <s v="GAC"/>
    <x v="19"/>
    <s v="GAC:Business:Trade topic – Inclusive trade"/>
    <n v="1"/>
    <n v="1"/>
    <n v="1"/>
    <n v="1"/>
    <n v="1.8946714260812891E-6"/>
    <n v="1.8946714260812891E-6"/>
    <n v="1.8946714260812891E-6"/>
  </r>
  <r>
    <x v="410"/>
    <s v="GAC"/>
    <x v="19"/>
    <s v="GAC:Business:Trade topic – Intellectual properties"/>
    <n v="0"/>
    <n v="0"/>
    <n v="1"/>
    <n v="4"/>
    <n v="0"/>
    <n v="0"/>
    <n v="1.8946714260812891E-6"/>
  </r>
  <r>
    <x v="411"/>
    <s v="GAC"/>
    <x v="19"/>
    <s v="GAC:Business:Trade topic – Intercultural business"/>
    <n v="1"/>
    <n v="1"/>
    <n v="1"/>
    <n v="2"/>
    <n v="1.8946714260812891E-6"/>
    <n v="1.8946714260812891E-6"/>
    <n v="1.8946714260812891E-6"/>
  </r>
  <r>
    <x v="412"/>
    <s v="GAC"/>
    <x v="19"/>
    <s v="GAC:Business:Trade topic – International marketing"/>
    <n v="1"/>
    <n v="1"/>
    <n v="1"/>
    <n v="2"/>
    <n v="1.8946714260812891E-6"/>
    <n v="1.8946714260812891E-6"/>
    <n v="1.8946714260812891E-6"/>
  </r>
  <r>
    <x v="413"/>
    <s v="GAC"/>
    <x v="19"/>
    <s v="GAC:Business:Trade topic – Investment"/>
    <n v="2"/>
    <n v="2"/>
    <n v="3"/>
    <n v="4"/>
    <n v="3.7893428521625781E-6"/>
    <n v="3.7893428521625781E-6"/>
    <n v="5.6840142782438672E-6"/>
  </r>
  <r>
    <x v="414"/>
    <s v="GAC"/>
    <x v="19"/>
    <s v="GAC:Business:Trade topic – Market research"/>
    <n v="2"/>
    <n v="4"/>
    <n v="4"/>
    <n v="8"/>
    <n v="3.7893428521625781E-6"/>
    <n v="7.5786857043251562E-6"/>
    <n v="7.5786857043251562E-6"/>
  </r>
  <r>
    <x v="415"/>
    <s v="GAC"/>
    <x v="19"/>
    <s v="GAC:Business:Trade topic – Responsible business conduct"/>
    <n v="3"/>
    <n v="4"/>
    <n v="5"/>
    <n v="6"/>
    <n v="5.6840142782438672E-6"/>
    <n v="7.5786857043251562E-6"/>
    <n v="9.4733571304064453E-6"/>
  </r>
  <r>
    <x v="416"/>
    <s v="GAC"/>
    <x v="19"/>
    <s v="GAC:Business:Trade topic – Services"/>
    <n v="1"/>
    <n v="1"/>
    <n v="1"/>
    <n v="4"/>
    <n v="1.8946714260812891E-6"/>
    <n v="1.8946714260812891E-6"/>
    <n v="1.8946714260812891E-6"/>
  </r>
  <r>
    <x v="417"/>
    <s v="GAC"/>
    <x v="19"/>
    <s v="GAC:Business:Travel outside of Canada for business"/>
    <n v="1"/>
    <n v="0"/>
    <n v="0"/>
    <n v="1"/>
    <n v="1.8946714260812891E-6"/>
    <n v="0"/>
    <n v="0"/>
  </r>
  <r>
    <x v="418"/>
    <s v="GAC"/>
    <x v="19"/>
    <s v="GAC:Business:Virtual events"/>
    <n v="0"/>
    <n v="0"/>
    <n v="0"/>
    <n v="2"/>
    <n v="0"/>
    <n v="0"/>
    <n v="0"/>
  </r>
  <r>
    <x v="419"/>
    <s v="GAC"/>
    <x v="19"/>
    <s v="GAC:Business:Work outside of Canada"/>
    <n v="0"/>
    <n v="2"/>
    <n v="1"/>
    <n v="3"/>
    <n v="0"/>
    <n v="3.7893428521625781E-6"/>
    <n v="1.8946714260812891E-6"/>
  </r>
  <r>
    <x v="15"/>
    <s v="GAC"/>
    <x v="19"/>
    <s v="GAC:COVID-19:Other - Reason for my visit is not in this list"/>
    <n v="16"/>
    <n v="15"/>
    <n v="15"/>
    <n v="21"/>
    <n v="3.0314742817300625E-5"/>
    <n v="2.8420071391219334E-5"/>
    <n v="2.8420071391219334E-5"/>
  </r>
  <r>
    <x v="15"/>
    <s v="GAC"/>
    <x v="19"/>
    <s v="GAC:Immigration:Other - Reason for my visit is not in this list"/>
    <n v="63"/>
    <n v="71"/>
    <n v="63"/>
    <n v="126"/>
    <n v="1.193642998431212E-4"/>
    <n v="1.3452167125177153E-4"/>
    <n v="1.193642998431212E-4"/>
  </r>
  <r>
    <x v="420"/>
    <s v="GAC"/>
    <x v="19"/>
    <s v="GAC:Immigration:Study in Canada – for non-Canadians"/>
    <n v="55"/>
    <n v="63"/>
    <n v="75"/>
    <n v="156"/>
    <n v="1.0420692843447089E-4"/>
    <n v="1.193642998431212E-4"/>
    <n v="1.4210035695609666E-4"/>
  </r>
  <r>
    <x v="421"/>
    <s v="GAC"/>
    <x v="19"/>
    <s v="GAC:Immigration:Study outside Canada – for Canadians"/>
    <n v="1"/>
    <n v="1"/>
    <n v="0"/>
    <n v="1"/>
    <n v="1.8946714260812891E-6"/>
    <n v="1.8946714260812891E-6"/>
    <n v="0"/>
  </r>
  <r>
    <x v="422"/>
    <s v="GAC"/>
    <x v="19"/>
    <s v="GAC:Jobs:Find a job in international trade"/>
    <n v="18"/>
    <n v="25"/>
    <n v="24"/>
    <n v="58"/>
    <n v="3.41040856694632E-5"/>
    <n v="4.7366785652032221E-5"/>
    <n v="4.5472114225950937E-5"/>
  </r>
  <r>
    <x v="423"/>
    <s v="GAC"/>
    <x v="19"/>
    <s v="GAC:Travel:Apply for a visa when travelling outside Canada"/>
    <n v="134"/>
    <n v="214"/>
    <n v="221"/>
    <n v="449"/>
    <n v="2.5388597109489273E-4"/>
    <n v="4.0545968518139583E-4"/>
    <n v="4.1872238516396486E-4"/>
  </r>
  <r>
    <x v="424"/>
    <s v="GAC"/>
    <x v="19"/>
    <s v="GAC:Travel:Authenticate documents so that they can be recognized outside Canada"/>
    <n v="8"/>
    <n v="10"/>
    <n v="10"/>
    <n v="16"/>
    <n v="1.5157371408650312E-5"/>
    <n v="1.8946714260812891E-5"/>
    <n v="1.8946714260812891E-5"/>
  </r>
  <r>
    <x v="425"/>
    <s v="GAC"/>
    <x v="19"/>
    <s v="GAC:Travel:Book an appointment"/>
    <n v="1"/>
    <n v="1"/>
    <n v="1"/>
    <n v="2"/>
    <n v="1.8946714260812891E-6"/>
    <n v="1.8946714260812891E-6"/>
    <n v="1.8946714260812891E-6"/>
  </r>
  <r>
    <x v="426"/>
    <s v="GAC"/>
    <x v="19"/>
    <s v="GAC:Travel:Canada's response to conflicts, crisis and disasters"/>
    <n v="1"/>
    <n v="1"/>
    <n v="1"/>
    <n v="1"/>
    <n v="1.8946714260812891E-6"/>
    <n v="1.8946714260812891E-6"/>
    <n v="1.8946714260812891E-6"/>
  </r>
  <r>
    <x v="427"/>
    <s v="GAC"/>
    <x v="19"/>
    <s v="GAC:Travel:Child welfare, abduction and custody issues"/>
    <n v="1"/>
    <n v="1"/>
    <n v="1"/>
    <n v="1"/>
    <n v="1.8946714260812891E-6"/>
    <n v="1.8946714260812891E-6"/>
    <n v="1.8946714260812891E-6"/>
  </r>
  <r>
    <x v="341"/>
    <s v="GAC"/>
    <x v="19"/>
    <s v="GAC:Travel:Contact a federal office – outside Canada (embassy, consulate, trade office)"/>
    <n v="52"/>
    <n v="61"/>
    <n v="64"/>
    <n v="96"/>
    <n v="9.8522914156227024E-5"/>
    <n v="1.1557495699095863E-4"/>
    <n v="1.212589712692025E-4"/>
  </r>
  <r>
    <x v="428"/>
    <s v="GAC"/>
    <x v="19"/>
    <s v="GAC:Travel:Information about a Government of Canada representative (ambassador, consulate general, etc.)"/>
    <n v="0"/>
    <n v="1"/>
    <n v="0"/>
    <n v="2"/>
    <n v="0"/>
    <n v="1.8946714260812891E-6"/>
    <n v="0"/>
  </r>
  <r>
    <x v="429"/>
    <s v="GAC"/>
    <x v="19"/>
    <s v="GAC:Travel:Latest news – Travel and emergency assistance"/>
    <n v="67"/>
    <n v="103"/>
    <n v="125"/>
    <n v="287"/>
    <n v="1.2694298554744637E-4"/>
    <n v="1.9515115688637278E-4"/>
    <n v="2.3683392826016113E-4"/>
  </r>
  <r>
    <x v="430"/>
    <s v="GAC"/>
    <x v="19"/>
    <s v="GAC:Travel:Marriage outside of Canada"/>
    <n v="1"/>
    <n v="1"/>
    <n v="2"/>
    <n v="5"/>
    <n v="1.8946714260812891E-6"/>
    <n v="1.8946714260812891E-6"/>
    <n v="3.7893428521625781E-6"/>
  </r>
  <r>
    <x v="431"/>
    <s v="GAC"/>
    <x v="19"/>
    <s v="GAC:Travel:Notarial services"/>
    <n v="3"/>
    <n v="6"/>
    <n v="5"/>
    <n v="7"/>
    <n v="5.6840142782438672E-6"/>
    <n v="1.1368028556487734E-5"/>
    <n v="9.4733571304064453E-6"/>
  </r>
  <r>
    <x v="63"/>
    <s v="GAC"/>
    <x v="19"/>
    <s v="GAC:Travel:Obtain a consent letter for children travelling abroad"/>
    <n v="14"/>
    <n v="21"/>
    <n v="18"/>
    <n v="39"/>
    <n v="2.6525399965138047E-5"/>
    <n v="3.9788099947707072E-5"/>
    <n v="3.41040856694632E-5"/>
  </r>
  <r>
    <x v="432"/>
    <s v="GAC"/>
    <x v="19"/>
    <s v="GAC:Travel:Office information (address, phone, e-mail, office hours)"/>
    <n v="3"/>
    <n v="8"/>
    <n v="9"/>
    <n v="19"/>
    <n v="5.6840142782438672E-6"/>
    <n v="1.5157371408650312E-5"/>
    <n v="1.70520428347316E-5"/>
  </r>
  <r>
    <x v="15"/>
    <s v="GAC"/>
    <x v="19"/>
    <s v="GAC:Travel:Other - Reason for my visit is not in this list"/>
    <n v="306"/>
    <n v="381"/>
    <n v="416"/>
    <n v="714"/>
    <n v="5.7976945638087444E-4"/>
    <n v="7.2186981333697111E-4"/>
    <n v="7.8818331324981619E-4"/>
  </r>
  <r>
    <x v="433"/>
    <s v="GAC"/>
    <x v="19"/>
    <s v="GAC:Travel:Publications and guides"/>
    <n v="37"/>
    <n v="61"/>
    <n v="68"/>
    <n v="190"/>
    <n v="7.0102842765007697E-5"/>
    <n v="1.1557495699095863E-4"/>
    <n v="1.2883765697352766E-4"/>
  </r>
  <r>
    <x v="434"/>
    <s v="GAC"/>
    <x v="19"/>
    <s v="GAC:Travel:Register as a Canadian living or travelling outside Canada"/>
    <n v="53"/>
    <n v="87"/>
    <n v="91"/>
    <n v="183"/>
    <n v="1.0041758558230832E-4"/>
    <n v="1.6483641406907215E-4"/>
    <n v="1.7241509977339729E-4"/>
  </r>
  <r>
    <x v="435"/>
    <s v="GAC"/>
    <x v="19"/>
    <s v="GAC:Travel:Request emergency assistance"/>
    <n v="2"/>
    <n v="2"/>
    <n v="2"/>
    <n v="4"/>
    <n v="3.7893428521625781E-6"/>
    <n v="3.7893428521625781E-6"/>
    <n v="3.7893428521625781E-6"/>
  </r>
  <r>
    <x v="420"/>
    <s v="GAC"/>
    <x v="19"/>
    <s v="GAC:Travel:Study in Canada – for non-Canadians"/>
    <n v="1"/>
    <n v="1"/>
    <n v="0"/>
    <n v="2"/>
    <n v="1.8946714260812891E-6"/>
    <n v="1.8946714260812891E-6"/>
    <n v="0"/>
  </r>
  <r>
    <x v="436"/>
    <s v="GAC"/>
    <x v="19"/>
    <s v="GAC:Travel:Travel advice and advisories"/>
    <n v="338"/>
    <n v="635"/>
    <n v="659"/>
    <n v="1978"/>
    <n v="6.4039894201547564E-4"/>
    <n v="1.2031163555616185E-3"/>
    <n v="1.2485884697875694E-3"/>
  </r>
  <r>
    <x v="437"/>
    <s v="GAC"/>
    <x v="19"/>
    <s v="GAC:Travel:Travel documents"/>
    <n v="3"/>
    <n v="4"/>
    <n v="4"/>
    <n v="11"/>
    <n v="5.6840142782438672E-6"/>
    <n v="7.5786857043251562E-6"/>
    <n v="7.5786857043251562E-6"/>
  </r>
  <r>
    <x v="438"/>
    <s v="GAC"/>
    <x v="19"/>
    <s v="GAC:Travel:Travel insurance"/>
    <n v="0"/>
    <n v="0"/>
    <n v="1"/>
    <n v="1"/>
    <n v="0"/>
    <n v="0"/>
    <n v="1.8946714260812891E-6"/>
  </r>
  <r>
    <x v="417"/>
    <s v="GAC"/>
    <x v="19"/>
    <s v="GAC:Travel:Travel outside of Canada for business"/>
    <n v="6"/>
    <n v="7"/>
    <n v="7"/>
    <n v="12"/>
    <n v="1.1368028556487734E-5"/>
    <n v="1.3262699982569023E-5"/>
    <n v="1.3262699982569023E-5"/>
  </r>
  <r>
    <x v="439"/>
    <s v="GAC"/>
    <x v="19"/>
    <s v="GAC:Travel:Travel to Canada for business"/>
    <n v="16"/>
    <n v="13"/>
    <n v="16"/>
    <n v="26"/>
    <n v="3.0314742817300625E-5"/>
    <n v="2.4630728539056756E-5"/>
    <n v="3.0314742817300625E-5"/>
  </r>
  <r>
    <x v="440"/>
    <s v="GAC"/>
    <x v="19"/>
    <s v="GAC:Travel:Volunteer for work in a humanitarian aid project"/>
    <n v="1"/>
    <n v="0"/>
    <n v="1"/>
    <n v="2"/>
    <n v="1.8946714260812891E-6"/>
    <n v="0"/>
    <n v="1.8946714260812891E-6"/>
  </r>
  <r>
    <x v="419"/>
    <s v="GAC"/>
    <x v="19"/>
    <s v="GAC:Travel:Work outside of Canada"/>
    <n v="2"/>
    <n v="2"/>
    <n v="3"/>
    <n v="5"/>
    <n v="3.7893428521625781E-6"/>
    <n v="3.7893428521625781E-6"/>
    <n v="5.6840142782438672E-6"/>
  </r>
  <r>
    <x v="441"/>
    <s v="GAC"/>
    <x v="19"/>
    <s v="GAC:World:Association of Southeast Asian Nations (ASEAN)"/>
    <n v="0"/>
    <n v="0"/>
    <n v="1"/>
    <n v="1"/>
    <n v="0"/>
    <n v="0"/>
    <n v="1.8946714260812891E-6"/>
  </r>
  <r>
    <x v="424"/>
    <s v="GAC"/>
    <x v="19"/>
    <s v="GAC:World:Authenticate documents so that they can be recognized outside Canada"/>
    <n v="53"/>
    <n v="83"/>
    <n v="92"/>
    <n v="164"/>
    <n v="1.0041758558230832E-4"/>
    <n v="1.5725772836474699E-4"/>
    <n v="1.7430977119947859E-4"/>
  </r>
  <r>
    <x v="442"/>
    <s v="GAC"/>
    <x v="19"/>
    <s v="GAC:World:Canada's actions in a specific country or region"/>
    <n v="27"/>
    <n v="57"/>
    <n v="70"/>
    <n v="166"/>
    <n v="5.1156128504194803E-5"/>
    <n v="1.0799627128663347E-4"/>
    <n v="1.3262699982569023E-4"/>
  </r>
  <r>
    <x v="443"/>
    <s v="GAC"/>
    <x v="19"/>
    <s v="GAC:World:Canada's aid and development assistance in response to the COVID-19 pandemic"/>
    <n v="0"/>
    <n v="0"/>
    <n v="1"/>
    <n v="2"/>
    <n v="0"/>
    <n v="0"/>
    <n v="1.8946714260812891E-6"/>
  </r>
  <r>
    <x v="444"/>
    <s v="GAC"/>
    <x v="19"/>
    <s v="GAC:World:Canada's feminist international assistance policy"/>
    <n v="9"/>
    <n v="21"/>
    <n v="18"/>
    <n v="47"/>
    <n v="1.70520428347316E-5"/>
    <n v="3.9788099947707072E-5"/>
    <n v="3.41040856694632E-5"/>
  </r>
  <r>
    <x v="445"/>
    <s v="GAC"/>
    <x v="19"/>
    <s v="GAC:World:Canada's foreign policy and international relations"/>
    <n v="29"/>
    <n v="59"/>
    <n v="67"/>
    <n v="190"/>
    <n v="5.4945471356357378E-5"/>
    <n v="1.1178561413879605E-4"/>
    <n v="1.2694298554744637E-4"/>
  </r>
  <r>
    <x v="426"/>
    <s v="GAC"/>
    <x v="19"/>
    <s v="GAC:World:Canada's response to conflicts, crisis and disasters"/>
    <n v="16"/>
    <n v="31"/>
    <n v="36"/>
    <n v="111"/>
    <n v="3.0314742817300625E-5"/>
    <n v="5.8734814208519959E-5"/>
    <n v="6.8208171338926399E-5"/>
  </r>
  <r>
    <x v="341"/>
    <s v="GAC"/>
    <x v="19"/>
    <s v="GAC:World:Contact a federal office – outside Canada (embassy, consulate, trade office)"/>
    <n v="18"/>
    <n v="28"/>
    <n v="30"/>
    <n v="42"/>
    <n v="3.41040856694632E-5"/>
    <n v="5.3050799930276094E-5"/>
    <n v="5.6840142782438668E-5"/>
  </r>
  <r>
    <x v="342"/>
    <s v="GAC"/>
    <x v="19"/>
    <s v="GAC:World:Contact Global Affairs Canada – offices in Canada"/>
    <n v="9"/>
    <n v="20"/>
    <n v="20"/>
    <n v="39"/>
    <n v="1.70520428347316E-5"/>
    <n v="3.7893428521625781E-5"/>
    <n v="3.7893428521625781E-5"/>
  </r>
  <r>
    <x v="446"/>
    <s v="GAC"/>
    <x v="19"/>
    <s v="GAC:World:Contact the Canadian Bureau for International Education (CBIE)"/>
    <n v="14"/>
    <n v="17"/>
    <n v="19"/>
    <n v="42"/>
    <n v="2.6525399965138047E-5"/>
    <n v="3.2209414243381916E-5"/>
    <n v="3.599875709554449E-5"/>
  </r>
  <r>
    <x v="447"/>
    <s v="GAC"/>
    <x v="19"/>
    <s v="GAC:World:Country insights (cultural information)"/>
    <n v="12"/>
    <n v="11"/>
    <n v="19"/>
    <n v="69"/>
    <n v="2.2736057112975469E-5"/>
    <n v="2.0841385686894178E-5"/>
    <n v="3.599875709554449E-5"/>
  </r>
  <r>
    <x v="448"/>
    <s v="GAC"/>
    <x v="19"/>
    <s v="GAC:World:Democracy and good governance"/>
    <n v="18"/>
    <n v="19"/>
    <n v="19"/>
    <n v="54"/>
    <n v="3.41040856694632E-5"/>
    <n v="3.599875709554449E-5"/>
    <n v="3.599875709554449E-5"/>
  </r>
  <r>
    <x v="449"/>
    <s v="GAC"/>
    <x v="19"/>
    <s v="GAC:World:Environment and climate change"/>
    <n v="8"/>
    <n v="17"/>
    <n v="17"/>
    <n v="46"/>
    <n v="1.5157371408650312E-5"/>
    <n v="3.2209414243381916E-5"/>
    <n v="3.2209414243381916E-5"/>
  </r>
  <r>
    <x v="450"/>
    <s v="GAC"/>
    <x v="19"/>
    <s v="GAC:World:Find an elementary school"/>
    <n v="11"/>
    <n v="13"/>
    <n v="16"/>
    <n v="43"/>
    <n v="2.0841385686894178E-5"/>
    <n v="2.4630728539056756E-5"/>
    <n v="3.0314742817300625E-5"/>
  </r>
  <r>
    <x v="451"/>
    <s v="GAC"/>
    <x v="19"/>
    <s v="GAC:World:Find international study or research opportunities in Canada for non-Canadians"/>
    <n v="3"/>
    <n v="10"/>
    <n v="8"/>
    <n v="34"/>
    <n v="5.6840142782438672E-6"/>
    <n v="1.8946714260812891E-5"/>
    <n v="1.5157371408650312E-5"/>
  </r>
  <r>
    <x v="452"/>
    <s v="GAC"/>
    <x v="19"/>
    <s v="GAC:World:G7"/>
    <n v="1"/>
    <n v="1"/>
    <n v="1"/>
    <n v="1"/>
    <n v="1.8946714260812891E-6"/>
    <n v="1.8946714260812891E-6"/>
    <n v="1.8946714260812891E-6"/>
  </r>
  <r>
    <x v="453"/>
    <s v="GAC"/>
    <x v="19"/>
    <s v="GAC:World:Gender equality and the empowerment of women and girls"/>
    <n v="3"/>
    <n v="8"/>
    <n v="8"/>
    <n v="27"/>
    <n v="5.6840142782438672E-6"/>
    <n v="1.5157371408650312E-5"/>
    <n v="1.5157371408650312E-5"/>
  </r>
  <r>
    <x v="454"/>
    <s v="GAC"/>
    <x v="19"/>
    <s v="GAC:World:Human rights and dignity"/>
    <n v="11"/>
    <n v="17"/>
    <n v="27"/>
    <n v="70"/>
    <n v="2.0841385686894178E-5"/>
    <n v="3.2209414243381916E-5"/>
    <n v="5.1156128504194803E-5"/>
  </r>
  <r>
    <x v="428"/>
    <s v="GAC"/>
    <x v="19"/>
    <s v="GAC:World:Information about a Government of Canada representative (ambassador, consulate general, etc.)"/>
    <n v="6"/>
    <n v="8"/>
    <n v="9"/>
    <n v="25"/>
    <n v="1.1368028556487734E-5"/>
    <n v="1.5157371408650312E-5"/>
    <n v="1.70520428347316E-5"/>
  </r>
  <r>
    <x v="455"/>
    <s v="GAC"/>
    <x v="19"/>
    <s v="GAC:World:International assistance budget (humanitarian aid and development projects)"/>
    <n v="5"/>
    <n v="7"/>
    <n v="7"/>
    <n v="17"/>
    <n v="9.4733571304064453E-6"/>
    <n v="1.3262699982569023E-5"/>
    <n v="1.3262699982569023E-5"/>
  </r>
  <r>
    <x v="456"/>
    <s v="GAC"/>
    <x v="19"/>
    <s v="GAC:World:International assistance projects funded by Canada"/>
    <n v="16"/>
    <n v="29"/>
    <n v="33"/>
    <n v="83"/>
    <n v="3.0314742817300625E-5"/>
    <n v="5.4945471356357378E-5"/>
    <n v="6.2524157060682534E-5"/>
  </r>
  <r>
    <x v="457"/>
    <s v="GAC"/>
    <x v="19"/>
    <s v="GAC:World:International treaties signed by Canada"/>
    <n v="8"/>
    <n v="17"/>
    <n v="14"/>
    <n v="24"/>
    <n v="1.5157371408650312E-5"/>
    <n v="3.2209414243381916E-5"/>
    <n v="2.6525399965138047E-5"/>
  </r>
  <r>
    <x v="458"/>
    <s v="GAC"/>
    <x v="19"/>
    <s v="GAC:World:Jobs with Global Affairs Canada (embassies/consulate, trade offices and partnership organizations)"/>
    <n v="42"/>
    <n v="50"/>
    <n v="58"/>
    <n v="137"/>
    <n v="7.9576199895414144E-5"/>
    <n v="9.4733571304064443E-5"/>
    <n v="1.0989094271271476E-4"/>
  </r>
  <r>
    <x v="459"/>
    <s v="GAC"/>
    <x v="19"/>
    <s v="GAC:World:Latest news – Foreign affairs (international relations and global issues)"/>
    <n v="24"/>
    <n v="43"/>
    <n v="43"/>
    <n v="123"/>
    <n v="4.5472114225950937E-5"/>
    <n v="8.1470871321495428E-5"/>
    <n v="8.1470871321495428E-5"/>
  </r>
  <r>
    <x v="460"/>
    <s v="GAC"/>
    <x v="19"/>
    <s v="GAC:World:Latest news – International development (humanitarian assistance and development projects)"/>
    <n v="9"/>
    <n v="18"/>
    <n v="21"/>
    <n v="66"/>
    <n v="1.70520428347316E-5"/>
    <n v="3.41040856694632E-5"/>
    <n v="3.9788099947707072E-5"/>
  </r>
  <r>
    <x v="461"/>
    <s v="GAC"/>
    <x v="19"/>
    <s v="GAC:World:Latest news – International education and scholarships"/>
    <n v="111"/>
    <n v="121"/>
    <n v="116"/>
    <n v="295"/>
    <n v="2.1030852829502308E-4"/>
    <n v="2.2925524255583597E-4"/>
    <n v="2.1978188542542951E-4"/>
  </r>
  <r>
    <x v="462"/>
    <s v="GAC"/>
    <x v="19"/>
    <s v="GAC:World:Learn about Canada's education system"/>
    <n v="31"/>
    <n v="33"/>
    <n v="49"/>
    <n v="157"/>
    <n v="5.8734814208519959E-5"/>
    <n v="6.2524157060682534E-5"/>
    <n v="9.2838899877983159E-5"/>
  </r>
  <r>
    <x v="463"/>
    <s v="GAC"/>
    <x v="19"/>
    <s v="GAC:World:Living in a boarding school environment or with a Canadian host family"/>
    <n v="13"/>
    <n v="16"/>
    <n v="16"/>
    <n v="39"/>
    <n v="2.4630728539056756E-5"/>
    <n v="3.0314742817300625E-5"/>
    <n v="3.0314742817300625E-5"/>
  </r>
  <r>
    <x v="464"/>
    <s v="GAC"/>
    <x v="19"/>
    <s v="GAC:World:Map of colleges and universities in Canada"/>
    <n v="67"/>
    <n v="116"/>
    <n v="113"/>
    <n v="311"/>
    <n v="1.2694298554744637E-4"/>
    <n v="2.1978188542542951E-4"/>
    <n v="2.1409787114718565E-4"/>
  </r>
  <r>
    <x v="465"/>
    <s v="GAC"/>
    <x v="19"/>
    <s v="GAC:World:Master's or PhD studies in Canada"/>
    <n v="78"/>
    <n v="83"/>
    <n v="88"/>
    <n v="300"/>
    <n v="1.4778437123434053E-4"/>
    <n v="1.5725772836474699E-4"/>
    <n v="1.6673108549515342E-4"/>
  </r>
  <r>
    <x v="466"/>
    <s v="GAC"/>
    <x v="19"/>
    <s v="GAC:World:Master's or PhD studies outside of Canada"/>
    <n v="4"/>
    <n v="3"/>
    <n v="7"/>
    <n v="9"/>
    <n v="7.5786857043251562E-6"/>
    <n v="5.6840142782438672E-6"/>
    <n v="1.3262699982569023E-5"/>
  </r>
  <r>
    <x v="431"/>
    <s v="GAC"/>
    <x v="19"/>
    <s v="GAC:World:Notarial services"/>
    <n v="7"/>
    <n v="6"/>
    <n v="7"/>
    <n v="13"/>
    <n v="1.3262699982569023E-5"/>
    <n v="1.1368028556487734E-5"/>
    <n v="1.3262699982569023E-5"/>
  </r>
  <r>
    <x v="432"/>
    <s v="GAC"/>
    <x v="19"/>
    <s v="GAC:World:Office information (address, phone, e-mail, office hours)"/>
    <n v="10"/>
    <n v="10"/>
    <n v="12"/>
    <n v="23"/>
    <n v="1.8946714260812891E-5"/>
    <n v="1.8946714260812891E-5"/>
    <n v="2.2736057112975469E-5"/>
  </r>
  <r>
    <x v="15"/>
    <s v="GAC"/>
    <x v="19"/>
    <s v="GAC:World:Other - Reason for my visit is not in this list"/>
    <n v="192"/>
    <n v="209"/>
    <n v="237"/>
    <n v="527"/>
    <n v="3.637769138076075E-4"/>
    <n v="3.9598632805098939E-4"/>
    <n v="4.4903712798126551E-4"/>
  </r>
  <r>
    <x v="467"/>
    <s v="GAC"/>
    <x v="19"/>
    <s v="GAC:World:Peace and security"/>
    <n v="8"/>
    <n v="22"/>
    <n v="27"/>
    <n v="68"/>
    <n v="1.5157371408650312E-5"/>
    <n v="4.1682771373788356E-5"/>
    <n v="5.1156128504194803E-5"/>
  </r>
  <r>
    <x v="468"/>
    <s v="GAC"/>
    <x v="19"/>
    <s v="GAC:World:Prepare my departure before going to study in Canada"/>
    <n v="11"/>
    <n v="30"/>
    <n v="25"/>
    <n v="114"/>
    <n v="2.0841385686894178E-5"/>
    <n v="5.6840142782438668E-5"/>
    <n v="4.7366785652032221E-5"/>
  </r>
  <r>
    <x v="469"/>
    <s v="GAC"/>
    <x v="19"/>
    <s v="GAC:World:Prepare my departure before going to study outside of Canada"/>
    <n v="1"/>
    <n v="2"/>
    <n v="1"/>
    <n v="3"/>
    <n v="1.8946714260812891E-6"/>
    <n v="3.7893428521625781E-6"/>
    <n v="1.8946714260812891E-6"/>
  </r>
  <r>
    <x v="470"/>
    <s v="GAC"/>
    <x v="19"/>
    <s v="GAC:World:Right to education (international development)"/>
    <n v="3"/>
    <n v="6"/>
    <n v="7"/>
    <n v="18"/>
    <n v="5.6840142782438672E-6"/>
    <n v="1.1368028556487734E-5"/>
    <n v="1.3262699982569023E-5"/>
  </r>
  <r>
    <x v="471"/>
    <s v="GAC"/>
    <x v="19"/>
    <s v="GAC:World:Sanctions imposed against Russia"/>
    <n v="1"/>
    <n v="1"/>
    <n v="1"/>
    <n v="1"/>
    <n v="1.8946714260812891E-6"/>
    <n v="1.8946714260812891E-6"/>
    <n v="1.8946714260812891E-6"/>
  </r>
  <r>
    <x v="472"/>
    <s v="GAC"/>
    <x v="19"/>
    <s v="GAC:World:Sanctions imposed by Canada against specific countries, organisations and individuals"/>
    <n v="12"/>
    <n v="21"/>
    <n v="21"/>
    <n v="63"/>
    <n v="2.2736057112975469E-5"/>
    <n v="3.9788099947707072E-5"/>
    <n v="3.9788099947707072E-5"/>
  </r>
  <r>
    <x v="473"/>
    <s v="GAC"/>
    <x v="19"/>
    <s v="GAC:World:Scholarships for non-Canadian academic institutions to facilitate collaboration with Canadian post-secondary institutions"/>
    <n v="64"/>
    <n v="60"/>
    <n v="75"/>
    <n v="185"/>
    <n v="1.212589712692025E-4"/>
    <n v="1.1368028556487734E-4"/>
    <n v="1.4210035695609666E-4"/>
  </r>
  <r>
    <x v="474"/>
    <s v="GAC"/>
    <x v="19"/>
    <s v="GAC:World:Scholarships for non-Canadian faculty members and researchers to study in Canada"/>
    <n v="100"/>
    <n v="104"/>
    <n v="116"/>
    <n v="286"/>
    <n v="1.8946714260812889E-4"/>
    <n v="1.9704582831245405E-4"/>
    <n v="2.1978188542542951E-4"/>
  </r>
  <r>
    <x v="475"/>
    <s v="GAC"/>
    <x v="19"/>
    <s v="GAC:World:Scholarships in Canada – for non-Canadians"/>
    <n v="38"/>
    <n v="26"/>
    <n v="43"/>
    <n v="84"/>
    <n v="7.1997514191088981E-5"/>
    <n v="4.9261457078113512E-5"/>
    <n v="8.1470871321495428E-5"/>
  </r>
  <r>
    <x v="476"/>
    <s v="GAC"/>
    <x v="19"/>
    <s v="GAC:World:Scholarships outside of Canada – for Canadians"/>
    <n v="2"/>
    <n v="2"/>
    <n v="2"/>
    <n v="5"/>
    <n v="3.7893428521625781E-6"/>
    <n v="3.7893428521625781E-6"/>
    <n v="3.7893428521625781E-6"/>
  </r>
  <r>
    <x v="477"/>
    <s v="GAC"/>
    <x v="19"/>
    <s v="GAC:World:Scholarships to study in Canada"/>
    <n v="930"/>
    <n v="918"/>
    <n v="999"/>
    <n v="2373"/>
    <n v="1.7620444262555987E-3"/>
    <n v="1.7393083691426233E-3"/>
    <n v="1.8927767546552078E-3"/>
  </r>
  <r>
    <x v="478"/>
    <s v="GAC"/>
    <x v="19"/>
    <s v="GAC:World:Scholarships to study in Canada – for non-Canadians"/>
    <n v="9"/>
    <n v="17"/>
    <n v="16"/>
    <n v="46"/>
    <n v="1.70520428347316E-5"/>
    <n v="3.2209414243381916E-5"/>
    <n v="3.0314742817300625E-5"/>
  </r>
  <r>
    <x v="479"/>
    <s v="GAC"/>
    <x v="19"/>
    <s v="GAC:World:Scholarships to study outside Canada"/>
    <n v="17"/>
    <n v="18"/>
    <n v="21"/>
    <n v="32"/>
    <n v="3.2209414243381916E-5"/>
    <n v="3.41040856694632E-5"/>
    <n v="3.9788099947707072E-5"/>
  </r>
  <r>
    <x v="480"/>
    <s v="GAC"/>
    <x v="19"/>
    <s v="GAC:World:Scholarships to study outside Canada – for Canadians"/>
    <n v="2"/>
    <n v="6"/>
    <n v="8"/>
    <n v="13"/>
    <n v="3.7893428521625781E-6"/>
    <n v="1.1368028556487734E-5"/>
    <n v="1.5157371408650312E-5"/>
  </r>
  <r>
    <x v="481"/>
    <s v="GAC"/>
    <x v="19"/>
    <s v="GAC:World:Search college and university programs in Canada"/>
    <n v="2"/>
    <n v="5"/>
    <n v="4"/>
    <n v="7"/>
    <n v="3.7893428521625781E-6"/>
    <n v="9.4733571304064453E-6"/>
    <n v="7.5786857043251562E-6"/>
  </r>
  <r>
    <x v="482"/>
    <s v="GAC"/>
    <x v="19"/>
    <s v="GAC:World:Search college and university programs outside of Canada"/>
    <n v="12"/>
    <n v="12"/>
    <n v="20"/>
    <n v="54"/>
    <n v="2.2736057112975469E-5"/>
    <n v="2.2736057112975469E-5"/>
    <n v="3.7893428521625781E-5"/>
  </r>
  <r>
    <x v="483"/>
    <s v="GAC"/>
    <x v="19"/>
    <s v="GAC:World:Seek funding opportunities for international aid projects"/>
    <n v="18"/>
    <n v="21"/>
    <n v="21"/>
    <n v="47"/>
    <n v="3.41040856694632E-5"/>
    <n v="3.9788099947707072E-5"/>
    <n v="3.9788099947707072E-5"/>
  </r>
  <r>
    <x v="484"/>
    <s v="GAC"/>
    <x v="19"/>
    <s v="GAC:World:Student exchange programs"/>
    <n v="8"/>
    <n v="16"/>
    <n v="13"/>
    <n v="45"/>
    <n v="1.5157371408650312E-5"/>
    <n v="3.0314742817300625E-5"/>
    <n v="2.4630728539056756E-5"/>
  </r>
  <r>
    <x v="485"/>
    <s v="GAC"/>
    <x v="19"/>
    <s v="GAC:World:Study costs for international students in Canada"/>
    <n v="59"/>
    <n v="75"/>
    <n v="76"/>
    <n v="235"/>
    <n v="1.1178561413879605E-4"/>
    <n v="1.4210035695609666E-4"/>
    <n v="1.4399502838217796E-4"/>
  </r>
  <r>
    <x v="486"/>
    <s v="GAC"/>
    <x v="19"/>
    <s v="GAC:World:Study costs for international students outside of Canada"/>
    <n v="2"/>
    <n v="1"/>
    <n v="1"/>
    <n v="2"/>
    <n v="3.7893428521625781E-6"/>
    <n v="1.8946714260812891E-6"/>
    <n v="1.8946714260812891E-6"/>
  </r>
  <r>
    <x v="487"/>
    <s v="GAC"/>
    <x v="19"/>
    <s v="GAC:World:Study in Canada – for Canadians"/>
    <n v="2"/>
    <n v="3"/>
    <n v="1"/>
    <n v="5"/>
    <n v="3.7893428521625781E-6"/>
    <n v="5.6840142782438672E-6"/>
    <n v="1.8946714260812891E-6"/>
  </r>
  <r>
    <x v="420"/>
    <s v="GAC"/>
    <x v="19"/>
    <s v="GAC:World:Study in Canada – for non-Canadians"/>
    <n v="24"/>
    <n v="29"/>
    <n v="27"/>
    <n v="67"/>
    <n v="4.5472114225950937E-5"/>
    <n v="5.4945471356357378E-5"/>
    <n v="5.1156128504194803E-5"/>
  </r>
  <r>
    <x v="488"/>
    <s v="GAC"/>
    <x v="19"/>
    <s v="GAC:World:Study in French"/>
    <n v="28"/>
    <n v="44"/>
    <n v="40"/>
    <n v="95"/>
    <n v="5.3050799930276094E-5"/>
    <n v="8.3365542747576712E-5"/>
    <n v="7.5786857043251562E-5"/>
  </r>
  <r>
    <x v="421"/>
    <s v="GAC"/>
    <x v="19"/>
    <s v="GAC:World:Study outside Canada – for Canadians"/>
    <n v="1"/>
    <n v="2"/>
    <n v="2"/>
    <n v="4"/>
    <n v="1.8946714260812891E-6"/>
    <n v="3.7893428521625781E-6"/>
    <n v="3.7893428521625781E-6"/>
  </r>
  <r>
    <x v="489"/>
    <s v="GAC"/>
    <x v="19"/>
    <s v="GAC:World:Submit scholarship applications on behalf of candidates (for Canadian institutions)"/>
    <n v="19"/>
    <n v="22"/>
    <n v="16"/>
    <n v="59"/>
    <n v="3.599875709554449E-5"/>
    <n v="4.1682771373788356E-5"/>
    <n v="3.0314742817300625E-5"/>
  </r>
  <r>
    <x v="490"/>
    <s v="GAC"/>
    <x v="19"/>
    <s v="GAC:World:Sustainable agriculture, green technologies and renewable energy"/>
    <n v="5"/>
    <n v="7"/>
    <n v="9"/>
    <n v="20"/>
    <n v="9.4733571304064453E-6"/>
    <n v="1.3262699982569023E-5"/>
    <n v="1.70520428347316E-5"/>
  </r>
  <r>
    <x v="491"/>
    <s v="GAC"/>
    <x v="19"/>
    <s v="GAC:World:Testimonials from students who have chosen Canada as a study destination"/>
    <n v="1"/>
    <n v="3"/>
    <n v="3"/>
    <n v="5"/>
    <n v="1.8946714260812891E-6"/>
    <n v="5.6840142782438672E-6"/>
    <n v="5.6840142782438672E-6"/>
  </r>
  <r>
    <x v="492"/>
    <s v="GAC"/>
    <x v="19"/>
    <s v="GAC:World:The right to health and nutrition"/>
    <n v="3"/>
    <n v="6"/>
    <n v="8"/>
    <n v="22"/>
    <n v="5.6840142782438672E-6"/>
    <n v="1.1368028556487734E-5"/>
    <n v="1.5157371408650312E-5"/>
  </r>
  <r>
    <x v="391"/>
    <s v="GAC"/>
    <x v="19"/>
    <s v="GAC:World:Trade negotiations and agreements"/>
    <n v="8"/>
    <n v="16"/>
    <n v="15"/>
    <n v="52"/>
    <n v="1.5157371408650312E-5"/>
    <n v="3.0314742817300625E-5"/>
    <n v="2.8420071391219334E-5"/>
  </r>
  <r>
    <x v="493"/>
    <s v="GAC"/>
    <x v="19"/>
    <s v="GAC:World:United nations (UN)"/>
    <n v="13"/>
    <n v="16"/>
    <n v="25"/>
    <n v="49"/>
    <n v="2.4630728539056756E-5"/>
    <n v="3.0314742817300625E-5"/>
    <n v="4.7366785652032221E-5"/>
  </r>
  <r>
    <x v="494"/>
    <s v="GAC"/>
    <x v="19"/>
    <s v="GAC:World:United Nations Educational, Scientific and Cultural Organization (UNESCO)"/>
    <n v="2"/>
    <n v="2"/>
    <n v="3"/>
    <n v="3"/>
    <n v="3.7893428521625781E-6"/>
    <n v="3.7893428521625781E-6"/>
    <n v="5.6840142782438672E-6"/>
  </r>
  <r>
    <x v="440"/>
    <s v="GAC"/>
    <x v="19"/>
    <s v="GAC:World:Volunteer for work in a humanitarian aid project"/>
    <n v="12"/>
    <n v="16"/>
    <n v="15"/>
    <n v="34"/>
    <n v="2.2736057112975469E-5"/>
    <n v="3.0314742817300625E-5"/>
    <n v="2.8420071391219334E-5"/>
  </r>
  <r>
    <x v="495"/>
    <s v="GAC"/>
    <x v="19"/>
    <s v="GAC:World:Why choose Canada for my international studies"/>
    <n v="2"/>
    <n v="2"/>
    <n v="0"/>
    <n v="3"/>
    <n v="3.7893428521625781E-6"/>
    <n v="3.7893428521625781E-6"/>
    <n v="0"/>
  </r>
  <r>
    <x v="496"/>
    <s v="GAC"/>
    <x v="19"/>
    <s v="GAC:World:World Trade Organization (WTO)"/>
    <n v="1"/>
    <n v="1"/>
    <n v="1"/>
    <n v="4"/>
    <n v="1.8946714260812891E-6"/>
    <n v="1.8946714260812891E-6"/>
    <n v="1.8946714260812891E-6"/>
  </r>
  <r>
    <x v="497"/>
    <s v="HC"/>
    <x v="20"/>
    <s v="HC:COVID-19:COVID-19 cases, statistics"/>
    <n v="421"/>
    <n v="832"/>
    <n v="1000"/>
    <n v="1765"/>
    <n v="7.9765667038022268E-4"/>
    <n v="1.5763666264996324E-3"/>
    <n v="1.8946714260812891E-3"/>
  </r>
  <r>
    <x v="498"/>
    <s v="HC"/>
    <x v="20"/>
    <s v="HC:COVID-19:Get your Canadian COVID-19 proof of vaccination"/>
    <n v="319"/>
    <n v="418"/>
    <n v="433"/>
    <n v="841"/>
    <n v="6.044001849199312E-4"/>
    <n v="7.9197265610197879E-4"/>
    <n v="8.2039272749319814E-4"/>
  </r>
  <r>
    <x v="15"/>
    <s v="HC"/>
    <x v="20"/>
    <s v="HC:COVID-19:Other - Reason for my visit is not in this list"/>
    <n v="111"/>
    <n v="104"/>
    <n v="138"/>
    <n v="215"/>
    <n v="2.1030852829502308E-4"/>
    <n v="1.9704582831245405E-4"/>
    <n v="2.6146465679921787E-4"/>
  </r>
  <r>
    <x v="499"/>
    <s v="HC"/>
    <x v="20"/>
    <s v="HC:COVID-19:Prevention, masks"/>
    <n v="96"/>
    <n v="128"/>
    <n v="174"/>
    <n v="374"/>
    <n v="1.8188845690380375E-4"/>
    <n v="2.42517942538405E-4"/>
    <n v="3.2967282813814431E-4"/>
  </r>
  <r>
    <x v="500"/>
    <s v="HC"/>
    <x v="20"/>
    <s v="HC:COVID-19:Symptoms of COVID-19"/>
    <n v="323"/>
    <n v="419"/>
    <n v="596"/>
    <n v="1473"/>
    <n v="6.1197887062425639E-4"/>
    <n v="7.9386732752806009E-4"/>
    <n v="1.1292241699444483E-3"/>
  </r>
  <r>
    <x v="501"/>
    <s v="HC"/>
    <x v="20"/>
    <s v="HC:COVID-19:Testing for COVID-19"/>
    <n v="202"/>
    <n v="244"/>
    <n v="290"/>
    <n v="534"/>
    <n v="3.8272362806842037E-4"/>
    <n v="4.6229982796383454E-4"/>
    <n v="5.4945471356357379E-4"/>
  </r>
  <r>
    <x v="502"/>
    <s v="HC"/>
    <x v="20"/>
    <s v="HC:COVID-19:Travel inside Canada"/>
    <n v="200"/>
    <n v="297"/>
    <n v="318"/>
    <n v="644"/>
    <n v="3.7893428521625777E-4"/>
    <n v="5.6271741354614287E-4"/>
    <n v="6.025055134938499E-4"/>
  </r>
  <r>
    <x v="503"/>
    <s v="HC"/>
    <x v="20"/>
    <s v="HC:COVID-19:Vaccines and treatment"/>
    <n v="917"/>
    <n v="1040"/>
    <n v="1282"/>
    <n v="2631"/>
    <n v="1.737413697716542E-3"/>
    <n v="1.9704582831245408E-3"/>
    <n v="2.4289687682362126E-3"/>
  </r>
  <r>
    <x v="504"/>
    <s v="HC"/>
    <x v="20"/>
    <s v="HC:Health:Consult Canada's Food Guide"/>
    <n v="83"/>
    <n v="151"/>
    <n v="153"/>
    <n v="503"/>
    <n v="1.5725772836474699E-4"/>
    <n v="2.8609538533827463E-4"/>
    <n v="2.8988472819043722E-4"/>
  </r>
  <r>
    <x v="505"/>
    <s v="HC"/>
    <x v="20"/>
    <s v="HC:Health:Contact Health Canada or the Public Health Agency of Canada"/>
    <n v="73"/>
    <n v="112"/>
    <n v="122"/>
    <n v="263"/>
    <n v="1.383110141039341E-4"/>
    <n v="2.1220319972110437E-4"/>
    <n v="2.3114991398191727E-4"/>
  </r>
  <r>
    <x v="506"/>
    <s v="HC"/>
    <x v="20"/>
    <s v="HC:Health:Find information on producing and selling cannabis"/>
    <n v="13"/>
    <n v="13"/>
    <n v="14"/>
    <n v="40"/>
    <n v="2.4630728539056756E-5"/>
    <n v="2.4630728539056756E-5"/>
    <n v="2.6525399965138047E-5"/>
  </r>
  <r>
    <x v="507"/>
    <s v="HC"/>
    <x v="20"/>
    <s v="HC:Health:Find out if a medical device is licenced for sale in Canada"/>
    <n v="17"/>
    <n v="21"/>
    <n v="24"/>
    <n v="52"/>
    <n v="3.2209414243381916E-5"/>
    <n v="3.9788099947707072E-5"/>
    <n v="4.5472114225950937E-5"/>
  </r>
  <r>
    <x v="508"/>
    <s v="HC"/>
    <x v="20"/>
    <s v="HC:Health:Find out the safe cooking temperature for food"/>
    <n v="7"/>
    <n v="21"/>
    <n v="29"/>
    <n v="100"/>
    <n v="1.3262699982569023E-5"/>
    <n v="3.9788099947707072E-5"/>
    <n v="5.4945471356357378E-5"/>
  </r>
  <r>
    <x v="509"/>
    <s v="HC"/>
    <x v="20"/>
    <s v="HC:Health:Find out the symptoms or risks for a disease or condition"/>
    <n v="142"/>
    <n v="183"/>
    <n v="275"/>
    <n v="921"/>
    <n v="2.6904334250354306E-4"/>
    <n v="3.4672487097287588E-4"/>
    <n v="5.2103464217235444E-4"/>
  </r>
  <r>
    <x v="510"/>
    <s v="HC"/>
    <x v="20"/>
    <s v="HC:Health:Find out whether a drug is approved for use and sale in Canada"/>
    <n v="54"/>
    <n v="75"/>
    <n v="82"/>
    <n v="235"/>
    <n v="1.0231225700838961E-4"/>
    <n v="1.4210035695609666E-4"/>
    <n v="1.5536305693866569E-4"/>
  </r>
  <r>
    <x v="511"/>
    <s v="HC"/>
    <x v="20"/>
    <s v="HC:Health:Find out whether a natural health product is licensed for use in Canada"/>
    <n v="20"/>
    <n v="33"/>
    <n v="35"/>
    <n v="80"/>
    <n v="3.7893428521625781E-5"/>
    <n v="6.2524157060682534E-5"/>
    <n v="6.6313499912845115E-5"/>
  </r>
  <r>
    <x v="512"/>
    <s v="HC"/>
    <x v="20"/>
    <s v="HC:Health:Find out who is eligible for and how to access medical assistance in dying"/>
    <n v="22"/>
    <n v="32"/>
    <n v="49"/>
    <n v="118"/>
    <n v="4.1682771373788356E-5"/>
    <n v="6.062948563460125E-5"/>
    <n v="9.2838899877983159E-5"/>
  </r>
  <r>
    <x v="513"/>
    <s v="HC"/>
    <x v="20"/>
    <s v="HC:Health:Get consumer or health product recalls and safety alerts"/>
    <n v="13"/>
    <n v="30"/>
    <n v="30"/>
    <n v="99"/>
    <n v="2.4630728539056756E-5"/>
    <n v="5.6840142782438668E-5"/>
    <n v="5.6840142782438668E-5"/>
  </r>
  <r>
    <x v="514"/>
    <s v="HC"/>
    <x v="20"/>
    <s v="HC:Health:Get food recalls and safety alerts"/>
    <n v="15"/>
    <n v="25"/>
    <n v="34"/>
    <n v="81"/>
    <n v="2.8420071391219334E-5"/>
    <n v="4.7366785652032221E-5"/>
    <n v="6.4418828486763831E-5"/>
  </r>
  <r>
    <x v="515"/>
    <s v="HC"/>
    <x v="20"/>
    <s v="HC:Health:Get information on vaping or the risk of vaping"/>
    <n v="16"/>
    <n v="17"/>
    <n v="30"/>
    <n v="77"/>
    <n v="3.0314742817300625E-5"/>
    <n v="3.2209414243381916E-5"/>
    <n v="5.6840142782438668E-5"/>
  </r>
  <r>
    <x v="516"/>
    <s v="HC"/>
    <x v="20"/>
    <s v="HC:Health:Learn about Canada's health care system"/>
    <n v="50"/>
    <n v="77"/>
    <n v="82"/>
    <n v="232"/>
    <n v="9.4733571304064443E-5"/>
    <n v="1.4588969980825926E-4"/>
    <n v="1.5536305693866569E-4"/>
  </r>
  <r>
    <x v="517"/>
    <s v="HC"/>
    <x v="20"/>
    <s v="HC:Health:Learn about cannabis, its health effects, its medical use, its legalization in Canada"/>
    <n v="23"/>
    <n v="34"/>
    <n v="47"/>
    <n v="125"/>
    <n v="4.3577442799869647E-5"/>
    <n v="6.4418828486763831E-5"/>
    <n v="8.9049557025820577E-5"/>
  </r>
  <r>
    <x v="518"/>
    <s v="HC"/>
    <x v="20"/>
    <s v="HC:Health:Learn about food labels"/>
    <n v="24"/>
    <n v="38"/>
    <n v="39"/>
    <n v="139"/>
    <n v="4.5472114225950937E-5"/>
    <n v="7.1997514191088981E-5"/>
    <n v="7.3892185617170265E-5"/>
  </r>
  <r>
    <x v="519"/>
    <s v="HC"/>
    <x v="20"/>
    <s v="HC:Health:Learn about hazardous materials in the workplace"/>
    <n v="8"/>
    <n v="12"/>
    <n v="11"/>
    <n v="33"/>
    <n v="1.5157371408650312E-5"/>
    <n v="2.2736057112975469E-5"/>
    <n v="2.0841385686894178E-5"/>
  </r>
  <r>
    <x v="520"/>
    <s v="HC"/>
    <x v="20"/>
    <s v="HC:Health:Learn about the problematic use of drugs (such as opioids) and how to get help"/>
    <n v="28"/>
    <n v="33"/>
    <n v="54"/>
    <n v="141"/>
    <n v="5.3050799930276094E-5"/>
    <n v="6.2524157060682534E-5"/>
    <n v="1.0231225700838961E-4"/>
  </r>
  <r>
    <x v="521"/>
    <s v="HC"/>
    <x v="20"/>
    <s v="HC:Health:Look up the key social determinants of health in Canada"/>
    <n v="17"/>
    <n v="25"/>
    <n v="35"/>
    <n v="78"/>
    <n v="3.2209414243381916E-5"/>
    <n v="4.7366785652032221E-5"/>
    <n v="6.6313499912845115E-5"/>
  </r>
  <r>
    <x v="15"/>
    <s v="HC"/>
    <x v="20"/>
    <s v="HC:Health:Other - Reason for my visit is not in this list"/>
    <n v="45"/>
    <n v="50"/>
    <n v="66"/>
    <n v="151"/>
    <n v="8.5260214173658009E-5"/>
    <n v="9.4733571304064443E-5"/>
    <n v="1.2504831412136507E-4"/>
  </r>
  <r>
    <x v="522"/>
    <s v="HC"/>
    <x v="20"/>
    <s v="HC:Health:Report a side effect to a drug, medical device, vaccine, or natural health product"/>
    <n v="19"/>
    <n v="28"/>
    <n v="34"/>
    <n v="80"/>
    <n v="3.599875709554449E-5"/>
    <n v="5.3050799930276094E-5"/>
    <n v="6.4418828486763831E-5"/>
  </r>
  <r>
    <x v="498"/>
    <s v="HC"/>
    <x v="20"/>
    <s v="HC:Immigration:Get your Canadian COVID-19 proof of vaccination"/>
    <n v="10"/>
    <n v="19"/>
    <n v="18"/>
    <n v="47"/>
    <n v="1.8946714260812891E-5"/>
    <n v="3.599875709554449E-5"/>
    <n v="3.41040856694632E-5"/>
  </r>
  <r>
    <x v="15"/>
    <s v="HC"/>
    <x v="20"/>
    <s v="HC:Immigration:Other - Reason for my visit is not in this list"/>
    <n v="1"/>
    <n v="2"/>
    <n v="3"/>
    <n v="4"/>
    <n v="1.8946714260812891E-6"/>
    <n v="3.7893428521625781E-6"/>
    <n v="5.6840142782438672E-6"/>
  </r>
  <r>
    <x v="15"/>
    <s v="INFC"/>
    <x v="21"/>
    <s v="INFC:N/A:Other - Reason for my visit is not in this list"/>
    <n v="36"/>
    <n v="52"/>
    <n v="60"/>
    <n v="83"/>
    <n v="6.8208171338926399E-5"/>
    <n v="9.8522914156227024E-5"/>
    <n v="1.1368028556487734E-4"/>
  </r>
  <r>
    <x v="523"/>
    <s v="INFC"/>
    <x v="21"/>
    <s v="INFC:Transport:Contact information for Infrastructure Canada"/>
    <n v="5"/>
    <n v="4"/>
    <n v="5"/>
    <n v="9"/>
    <n v="9.4733571304064453E-6"/>
    <n v="7.5786857043251562E-6"/>
    <n v="9.4733571304064453E-6"/>
  </r>
  <r>
    <x v="524"/>
    <s v="INFC"/>
    <x v="21"/>
    <s v="INFC:Transport:Infrastructure Bilateral Agreements"/>
    <n v="0"/>
    <n v="0"/>
    <n v="1"/>
    <n v="4"/>
    <n v="0"/>
    <n v="0"/>
    <n v="1.8946714260812891E-6"/>
  </r>
  <r>
    <x v="15"/>
    <s v="INFC"/>
    <x v="21"/>
    <s v="INFC:Transport:Other - Reason for my visit is not in this list"/>
    <n v="14"/>
    <n v="14"/>
    <n v="16"/>
    <n v="22"/>
    <n v="2.6525399965138047E-5"/>
    <n v="2.6525399965138047E-5"/>
    <n v="3.0314742817300625E-5"/>
  </r>
  <r>
    <x v="525"/>
    <s v="INFC"/>
    <x v="21"/>
    <s v="INFC:Transport:Program information"/>
    <n v="54"/>
    <n v="76"/>
    <n v="84"/>
    <n v="219"/>
    <n v="1.0231225700838961E-4"/>
    <n v="1.4399502838217796E-4"/>
    <n v="1.5915239979082829E-4"/>
  </r>
  <r>
    <x v="526"/>
    <s v="INFC"/>
    <x v="21"/>
    <s v="INFC:Transport:Project signage requirements and guidelines"/>
    <n v="1"/>
    <n v="2"/>
    <n v="2"/>
    <n v="3"/>
    <n v="1.8946714260812891E-6"/>
    <n v="3.7893428521625781E-6"/>
    <n v="3.7893428521625781E-6"/>
  </r>
  <r>
    <x v="527"/>
    <s v="INFC"/>
    <x v="21"/>
    <s v="INFC:Transport:Projects funded by the Investing in Canada plan"/>
    <n v="11"/>
    <n v="15"/>
    <n v="15"/>
    <n v="30"/>
    <n v="2.0841385686894178E-5"/>
    <n v="2.8420071391219334E-5"/>
    <n v="2.8420071391219334E-5"/>
  </r>
  <r>
    <x v="528"/>
    <s v="INFC"/>
    <x v="21"/>
    <s v="INFC:Transport:Projects in my province"/>
    <n v="9"/>
    <n v="9"/>
    <n v="11"/>
    <n v="16"/>
    <n v="1.70520428347316E-5"/>
    <n v="1.70520428347316E-5"/>
    <n v="2.0841385686894178E-5"/>
  </r>
  <r>
    <x v="529"/>
    <s v="INFC"/>
    <x v="21"/>
    <s v="INFC:Transport:Projects in my regions/community"/>
    <n v="12"/>
    <n v="15"/>
    <n v="22"/>
    <n v="29"/>
    <n v="2.2736057112975469E-5"/>
    <n v="2.8420071391219334E-5"/>
    <n v="4.1682771373788356E-5"/>
  </r>
  <r>
    <x v="15"/>
    <s v="IRCC"/>
    <x v="22"/>
    <s v="IRCC:Business:Other - Reason for my visit is not in this list"/>
    <n v="4"/>
    <n v="4"/>
    <n v="2"/>
    <n v="8"/>
    <n v="7.5786857043251562E-6"/>
    <n v="7.5786857043251562E-6"/>
    <n v="3.7893428521625781E-6"/>
  </r>
  <r>
    <x v="530"/>
    <s v="IRCC"/>
    <x v="22"/>
    <s v="IRCC:Immigration:/"/>
    <n v="0"/>
    <n v="0"/>
    <n v="0"/>
    <n v="1"/>
    <n v="0"/>
    <n v="0"/>
    <n v="0"/>
  </r>
  <r>
    <x v="531"/>
    <s v="IRCC"/>
    <x v="22"/>
    <s v="IRCC:Immigration:Apply for a permanent resident travel document"/>
    <n v="9"/>
    <n v="7"/>
    <n v="6"/>
    <n v="25"/>
    <n v="1.70520428347316E-5"/>
    <n v="1.3262699982569023E-5"/>
    <n v="1.1368028556487734E-5"/>
  </r>
  <r>
    <x v="532"/>
    <s v="IRCC"/>
    <x v="22"/>
    <s v="IRCC:Immigration:Apply for a start-up visa"/>
    <n v="10"/>
    <n v="12"/>
    <n v="16"/>
    <n v="35"/>
    <n v="1.8946714260812891E-5"/>
    <n v="2.2736057112975469E-5"/>
    <n v="3.0314742817300625E-5"/>
  </r>
  <r>
    <x v="533"/>
    <s v="IRCC"/>
    <x v="22"/>
    <s v="IRCC:Immigration:Apply for a study permit"/>
    <n v="132"/>
    <n v="166"/>
    <n v="163"/>
    <n v="473"/>
    <n v="2.5009662824273014E-4"/>
    <n v="3.1451545672949398E-4"/>
    <n v="3.0883144245125009E-4"/>
  </r>
  <r>
    <x v="534"/>
    <s v="IRCC"/>
    <x v="22"/>
    <s v="IRCC:Immigration:Apply for a visitor visa to Canada"/>
    <n v="182"/>
    <n v="262"/>
    <n v="241"/>
    <n v="506"/>
    <n v="3.4483019954679458E-4"/>
    <n v="4.9640391363329768E-4"/>
    <n v="4.5661581368559064E-4"/>
  </r>
  <r>
    <x v="535"/>
    <s v="IRCC"/>
    <x v="22"/>
    <s v="IRCC:Immigration:Apply for a work permit"/>
    <n v="8654"/>
    <n v="12036"/>
    <n v="12132"/>
    <n v="29094"/>
    <n v="1.6396486521307475E-2"/>
    <n v="2.2804265284314396E-2"/>
    <n v="2.2986153741218197E-2"/>
  </r>
  <r>
    <x v="536"/>
    <s v="IRCC"/>
    <x v="22"/>
    <s v="IRCC:Immigration:Apply for Canadian citizenship"/>
    <n v="3367"/>
    <n v="4413"/>
    <n v="4612"/>
    <n v="11953"/>
    <n v="6.3793586916157004E-3"/>
    <n v="8.3611850032967276E-3"/>
    <n v="8.7382246170869052E-3"/>
  </r>
  <r>
    <x v="537"/>
    <s v="IRCC"/>
    <x v="22"/>
    <s v="IRCC:Immigration:Apply through the Post-graduation work permit program"/>
    <n v="17"/>
    <n v="26"/>
    <n v="27"/>
    <n v="85"/>
    <n v="3.2209414243381916E-5"/>
    <n v="4.9261457078113512E-5"/>
    <n v="5.1156128504194803E-5"/>
  </r>
  <r>
    <x v="538"/>
    <s v="IRCC"/>
    <x v="22"/>
    <s v="IRCC:Immigration:Apply to work and travel abroad with International Experience Canada (IEC) as a Canadian"/>
    <n v="337"/>
    <n v="568"/>
    <n v="573"/>
    <n v="1518"/>
    <n v="6.3850427058939434E-4"/>
    <n v="1.0761733700141722E-3"/>
    <n v="1.0856467271445785E-3"/>
  </r>
  <r>
    <x v="539"/>
    <s v="IRCC"/>
    <x v="22"/>
    <s v="IRCC:Immigration:Check if you need a visa or electronic travel authorization (eTA) to travel to Canada"/>
    <n v="1556"/>
    <n v="2261"/>
    <n v="2118"/>
    <n v="5357"/>
    <n v="2.9481087389824855E-3"/>
    <n v="4.2838520943697944E-3"/>
    <n v="4.0129140804401704E-3"/>
  </r>
  <r>
    <x v="540"/>
    <s v="IRCC"/>
    <x v="22"/>
    <s v="IRCC:Immigration:Check processing times"/>
    <n v="1499"/>
    <n v="2132"/>
    <n v="3209"/>
    <n v="7009"/>
    <n v="2.8401124676958522E-3"/>
    <n v="4.0394394804053081E-3"/>
    <n v="6.0800006062948567E-3"/>
  </r>
  <r>
    <x v="541"/>
    <s v="IRCC"/>
    <x v="22"/>
    <s v="IRCC:Immigration:Check your application status"/>
    <n v="14464"/>
    <n v="18443"/>
    <n v="22683"/>
    <n v="42347"/>
    <n v="2.7404527506839763E-2"/>
    <n v="3.4943425111217216E-2"/>
    <n v="4.297683195780188E-2"/>
  </r>
  <r>
    <x v="542"/>
    <s v="IRCC"/>
    <x v="22"/>
    <s v="IRCC:Immigration:Citizenship services"/>
    <n v="21"/>
    <n v="27"/>
    <n v="24"/>
    <n v="42"/>
    <n v="3.9788099947707072E-5"/>
    <n v="5.1156128504194803E-5"/>
    <n v="4.5472114225950937E-5"/>
  </r>
  <r>
    <x v="543"/>
    <s v="IRCC"/>
    <x v="22"/>
    <s v="IRCC:Immigration:Contact Immigration, Refugees and Citizenship Canada"/>
    <n v="3381"/>
    <n v="3907"/>
    <n v="3831"/>
    <n v="8076"/>
    <n v="6.4058840915808381E-3"/>
    <n v="7.4024812616995958E-3"/>
    <n v="7.2584862333174181E-3"/>
  </r>
  <r>
    <x v="544"/>
    <s v="IRCC"/>
    <x v="22"/>
    <s v="IRCC:Immigration:Electronic Travel Authorization (eTA)"/>
    <n v="10"/>
    <n v="18"/>
    <n v="17"/>
    <n v="40"/>
    <n v="1.8946714260812891E-5"/>
    <n v="3.41040856694632E-5"/>
    <n v="3.2209414243381916E-5"/>
  </r>
  <r>
    <x v="545"/>
    <s v="IRCC"/>
    <x v="22"/>
    <s v="IRCC:Immigration:Find a designated learning institution"/>
    <n v="224"/>
    <n v="342"/>
    <n v="355"/>
    <n v="1214"/>
    <n v="4.2440639944220875E-4"/>
    <n v="6.4797762771980083E-4"/>
    <n v="6.7260835625885759E-4"/>
  </r>
  <r>
    <x v="546"/>
    <s v="IRCC"/>
    <x v="22"/>
    <s v="IRCC:Immigration:Find a visa application centre"/>
    <n v="656"/>
    <n v="939"/>
    <n v="817"/>
    <n v="1941"/>
    <n v="1.2429044555093255E-3"/>
    <n v="1.7790964690903304E-3"/>
    <n v="1.5479465551084131E-3"/>
  </r>
  <r>
    <x v="547"/>
    <s v="IRCC"/>
    <x v="22"/>
    <s v="IRCC:Immigration:Find an IRCC application package or form"/>
    <n v="1098"/>
    <n v="1373"/>
    <n v="1266"/>
    <n v="2586"/>
    <n v="2.0803492258372551E-3"/>
    <n v="2.6013838680096096E-3"/>
    <n v="2.3986540254189118E-3"/>
  </r>
  <r>
    <x v="548"/>
    <s v="IRCC"/>
    <x v="22"/>
    <s v="IRCC:Immigration:Find out if you need to give your fingerprints and photo (biometrics) and where to do that"/>
    <n v="166"/>
    <n v="210"/>
    <n v="208"/>
    <n v="543"/>
    <n v="3.1451545672949398E-4"/>
    <n v="3.9788099947707069E-4"/>
    <n v="3.940916566249081E-4"/>
  </r>
  <r>
    <x v="549"/>
    <s v="IRCC"/>
    <x v="22"/>
    <s v="IRCC:Immigration:Find your National Occupational Classification (NOC)"/>
    <n v="197"/>
    <n v="337"/>
    <n v="330"/>
    <n v="1129"/>
    <n v="3.7325027093801393E-4"/>
    <n v="6.3850427058939434E-4"/>
    <n v="6.2524157060682537E-4"/>
  </r>
  <r>
    <x v="550"/>
    <s v="IRCC"/>
    <x v="22"/>
    <s v="IRCC:Immigration:Get, renew or replace a permanent resident card"/>
    <n v="1139"/>
    <n v="1451"/>
    <n v="1506"/>
    <n v="2654"/>
    <n v="2.1580307543065881E-3"/>
    <n v="2.7491682392439504E-3"/>
    <n v="2.8533751676784211E-3"/>
  </r>
  <r>
    <x v="551"/>
    <s v="IRCC"/>
    <x v="22"/>
    <s v="IRCC:Immigration:Hire a foreign worker"/>
    <n v="239"/>
    <n v="356"/>
    <n v="321"/>
    <n v="885"/>
    <n v="4.5282647083342805E-4"/>
    <n v="6.7450302768493888E-4"/>
    <n v="6.081895277720938E-4"/>
  </r>
  <r>
    <x v="552"/>
    <s v="IRCC"/>
    <x v="22"/>
    <s v="IRCC:Immigration:How to extend your stay in Canada"/>
    <n v="580"/>
    <n v="721"/>
    <n v="724"/>
    <n v="1288"/>
    <n v="1.0989094271271476E-3"/>
    <n v="1.3660580982046094E-3"/>
    <n v="1.3717421124828531E-3"/>
  </r>
  <r>
    <x v="553"/>
    <s v="IRCC"/>
    <x v="22"/>
    <s v="IRCC:Immigration:Immigrate as a provincial nominee"/>
    <n v="1357"/>
    <n v="1623"/>
    <n v="1669"/>
    <n v="4367"/>
    <n v="2.5710691251923093E-3"/>
    <n v="3.0750517245299322E-3"/>
    <n v="3.1622066101296715E-3"/>
  </r>
  <r>
    <x v="554"/>
    <s v="IRCC"/>
    <x v="22"/>
    <s v="IRCC:Immigration:Immigrate as a Quebec-selected skilled worker"/>
    <n v="4"/>
    <n v="8"/>
    <n v="9"/>
    <n v="19"/>
    <n v="7.5786857043251562E-6"/>
    <n v="1.5157371408650312E-5"/>
    <n v="1.70520428347316E-5"/>
  </r>
  <r>
    <x v="555"/>
    <s v="IRCC"/>
    <x v="22"/>
    <s v="IRCC:Immigration:Immigrate as a self-employed person"/>
    <n v="17"/>
    <n v="29"/>
    <n v="29"/>
    <n v="82"/>
    <n v="3.2209414243381916E-5"/>
    <n v="5.4945471356357378E-5"/>
    <n v="5.4945471356357378E-5"/>
  </r>
  <r>
    <x v="556"/>
    <s v="IRCC"/>
    <x v="22"/>
    <s v="IRCC:Immigration:Immigrate through Express Entry"/>
    <n v="3624"/>
    <n v="4146"/>
    <n v="4375"/>
    <n v="11392"/>
    <n v="6.866289248118591E-3"/>
    <n v="7.8553077325330244E-3"/>
    <n v="8.2891874891056396E-3"/>
  </r>
  <r>
    <x v="557"/>
    <s v="IRCC"/>
    <x v="22"/>
    <s v="IRCC:Immigration:Immigrate to Canada"/>
    <n v="2"/>
    <n v="4"/>
    <n v="2"/>
    <n v="5"/>
    <n v="3.7893428521625781E-6"/>
    <n v="7.5786857043251562E-6"/>
    <n v="3.7893428521625781E-6"/>
  </r>
  <r>
    <x v="558"/>
    <s v="IRCC"/>
    <x v="22"/>
    <s v="IRCC:Immigration:IRCC secure account - register, sign in, help"/>
    <n v="1672"/>
    <n v="1885"/>
    <n v="1897"/>
    <n v="2920"/>
    <n v="3.1678906244079152E-3"/>
    <n v="3.5714556381632296E-3"/>
    <n v="3.5941916952762052E-3"/>
  </r>
  <r>
    <x v="15"/>
    <s v="IRCC"/>
    <x v="22"/>
    <s v="IRCC:Immigration:Other - Reason for my visit is not in this list"/>
    <n v="793"/>
    <n v="947"/>
    <n v="910"/>
    <n v="1781"/>
    <n v="1.5024744408824622E-3"/>
    <n v="1.7942538404989807E-3"/>
    <n v="1.7241509977339729E-3"/>
  </r>
  <r>
    <x v="559"/>
    <s v="IRCC"/>
    <x v="22"/>
    <s v="IRCC:Immigration:Pay your fees online"/>
    <n v="376"/>
    <n v="455"/>
    <n v="469"/>
    <n v="842"/>
    <n v="7.1239645620656462E-4"/>
    <n v="8.6207549886698647E-4"/>
    <n v="8.8860089883212453E-4"/>
  </r>
  <r>
    <x v="560"/>
    <s v="IRCC"/>
    <x v="22"/>
    <s v="IRCC:Immigration:Sponsor your family members to immigrate to Canada"/>
    <n v="1132"/>
    <n v="1317"/>
    <n v="1417"/>
    <n v="2878"/>
    <n v="2.1447680543240193E-3"/>
    <n v="2.4952822681490578E-3"/>
    <n v="2.6847494107571867E-3"/>
  </r>
  <r>
    <x v="420"/>
    <s v="IRCC"/>
    <x v="22"/>
    <s v="IRCC:Immigration:Study in Canada – for non-Canadians"/>
    <n v="3294"/>
    <n v="4417"/>
    <n v="4524"/>
    <n v="11548"/>
    <n v="6.2410476775117659E-3"/>
    <n v="8.3687636890010537E-3"/>
    <n v="8.571493531591751E-3"/>
  </r>
  <r>
    <x v="561"/>
    <s v="IRCC"/>
    <x v="22"/>
    <s v="IRCC:Immigration:Use the Authorized Paid Representatives Portal"/>
    <n v="224"/>
    <n v="242"/>
    <n v="267"/>
    <n v="358"/>
    <n v="4.2440639944220875E-4"/>
    <n v="4.5851048511167194E-4"/>
    <n v="5.0587727076370416E-4"/>
  </r>
  <r>
    <x v="562"/>
    <s v="IRCC"/>
    <x v="22"/>
    <s v="IRCC:Immigration:Visa and immigration services"/>
    <n v="36"/>
    <n v="34"/>
    <n v="43"/>
    <n v="82"/>
    <n v="6.8208171338926399E-5"/>
    <n v="6.4418828486763831E-5"/>
    <n v="8.1470871321495428E-5"/>
  </r>
  <r>
    <x v="563"/>
    <s v="IRCC"/>
    <x v="22"/>
    <s v="IRCC:Immigration:Work and travel in Canada as a youth (International Experience Canada)"/>
    <n v="30"/>
    <n v="54"/>
    <n v="39"/>
    <n v="115"/>
    <n v="5.6840142782438668E-5"/>
    <n v="1.0231225700838961E-4"/>
    <n v="7.3892185617170265E-5"/>
  </r>
  <r>
    <x v="564"/>
    <s v="IRCC"/>
    <x v="22"/>
    <s v="IRCC:Immigration:Work in Canada"/>
    <n v="4"/>
    <n v="8"/>
    <n v="3"/>
    <n v="10"/>
    <n v="7.5786857043251562E-6"/>
    <n v="1.5157371408650312E-5"/>
    <n v="5.6840142782438672E-6"/>
  </r>
  <r>
    <x v="15"/>
    <s v="IRCC"/>
    <x v="22"/>
    <s v="IRCC:Jobs:Other - Reason for my visit is not in this list"/>
    <n v="25"/>
    <n v="35"/>
    <n v="34"/>
    <n v="74"/>
    <n v="4.7366785652032221E-5"/>
    <n v="6.6313499912845115E-5"/>
    <n v="6.4418828486763831E-5"/>
  </r>
  <r>
    <x v="15"/>
    <s v="IRCC"/>
    <x v="22"/>
    <s v="IRCC:N/A:Other - Reason for my visit is not in this list"/>
    <n v="184"/>
    <n v="192"/>
    <n v="219"/>
    <n v="416"/>
    <n v="3.4861954239895717E-4"/>
    <n v="3.637769138076075E-4"/>
    <n v="4.1493304231180226E-4"/>
  </r>
  <r>
    <x v="565"/>
    <s v="IRCC"/>
    <x v="22"/>
    <s v="IRCC:Travel:Adoption and surrogacy"/>
    <n v="2"/>
    <n v="2"/>
    <n v="2"/>
    <n v="2"/>
    <n v="3.7893428521625781E-6"/>
    <n v="3.7893428521625781E-6"/>
    <n v="3.7893428521625781E-6"/>
  </r>
  <r>
    <x v="566"/>
    <s v="IRCC"/>
    <x v="22"/>
    <s v="IRCC:Travel:Apply for a new Canadian passport"/>
    <n v="1742"/>
    <n v="2040"/>
    <n v="2326"/>
    <n v="3943"/>
    <n v="3.3005176242336056E-3"/>
    <n v="3.8651297092058296E-3"/>
    <n v="4.4070057370650785E-3"/>
  </r>
  <r>
    <x v="531"/>
    <s v="IRCC"/>
    <x v="22"/>
    <s v="IRCC:Travel:Apply for a permanent resident travel document"/>
    <n v="5"/>
    <n v="6"/>
    <n v="4"/>
    <n v="12"/>
    <n v="9.4733571304064453E-6"/>
    <n v="1.1368028556487734E-5"/>
    <n v="7.5786857043251562E-6"/>
  </r>
  <r>
    <x v="533"/>
    <s v="IRCC"/>
    <x v="22"/>
    <s v="IRCC:Travel:Apply for a study permit"/>
    <n v="163"/>
    <n v="251"/>
    <n v="235"/>
    <n v="562"/>
    <n v="3.0883144245125009E-4"/>
    <n v="4.7556252794640351E-4"/>
    <n v="4.4524778512910291E-4"/>
  </r>
  <r>
    <x v="567"/>
    <s v="IRCC"/>
    <x v="22"/>
    <s v="IRCC:Travel:Apply for a transit visa"/>
    <n v="9"/>
    <n v="9"/>
    <n v="9"/>
    <n v="17"/>
    <n v="1.70520428347316E-5"/>
    <n v="1.70520428347316E-5"/>
    <n v="1.70520428347316E-5"/>
  </r>
  <r>
    <x v="423"/>
    <s v="IRCC"/>
    <x v="22"/>
    <s v="IRCC:Travel:Apply for a visa when travelling outside Canada"/>
    <n v="5"/>
    <n v="6"/>
    <n v="7"/>
    <n v="12"/>
    <n v="9.4733571304064453E-6"/>
    <n v="1.1368028556487734E-5"/>
    <n v="1.3262699982569023E-5"/>
  </r>
  <r>
    <x v="534"/>
    <s v="IRCC"/>
    <x v="22"/>
    <s v="IRCC:Travel:Apply for a visitor visa to Canada"/>
    <n v="4379"/>
    <n v="6579"/>
    <n v="6287"/>
    <n v="14206"/>
    <n v="8.2967661748099639E-3"/>
    <n v="1.2465043312188799E-2"/>
    <n v="1.1911799255773063E-2"/>
  </r>
  <r>
    <x v="535"/>
    <s v="IRCC"/>
    <x v="22"/>
    <s v="IRCC:Travel:Apply for a work permit"/>
    <n v="200"/>
    <n v="312"/>
    <n v="319"/>
    <n v="739"/>
    <n v="3.7893428521625777E-4"/>
    <n v="5.9113748493736212E-4"/>
    <n v="6.044001849199312E-4"/>
  </r>
  <r>
    <x v="568"/>
    <s v="IRCC"/>
    <x v="22"/>
    <s v="IRCC:Travel:Apply for an Electronic Travel Authorization (eTA)"/>
    <n v="2"/>
    <n v="4"/>
    <n v="5"/>
    <n v="17"/>
    <n v="3.7893428521625781E-6"/>
    <n v="7.5786857043251562E-6"/>
    <n v="9.4733571304064453E-6"/>
  </r>
  <r>
    <x v="536"/>
    <s v="IRCC"/>
    <x v="22"/>
    <s v="IRCC:Travel:Apply for Canadian citizenship"/>
    <n v="4"/>
    <n v="3"/>
    <n v="2"/>
    <n v="9"/>
    <n v="7.5786857043251562E-6"/>
    <n v="5.6840142782438672E-6"/>
    <n v="3.7893428521625781E-6"/>
  </r>
  <r>
    <x v="538"/>
    <s v="IRCC"/>
    <x v="22"/>
    <s v="IRCC:Travel:Apply to work and travel abroad with International Experience Canada (IEC) as a Canadian"/>
    <n v="111"/>
    <n v="208"/>
    <n v="209"/>
    <n v="501"/>
    <n v="2.1030852829502308E-4"/>
    <n v="3.940916566249081E-4"/>
    <n v="3.9598632805098939E-4"/>
  </r>
  <r>
    <x v="569"/>
    <s v="IRCC"/>
    <x v="22"/>
    <s v="IRCC:Travel:Birth outside of Canada"/>
    <n v="7"/>
    <n v="7"/>
    <n v="8"/>
    <n v="10"/>
    <n v="1.3262699982569023E-5"/>
    <n v="1.3262699982569023E-5"/>
    <n v="1.5157371408650312E-5"/>
  </r>
  <r>
    <x v="540"/>
    <s v="IRCC"/>
    <x v="22"/>
    <s v="IRCC:Travel:Check processing times"/>
    <n v="2"/>
    <n v="2"/>
    <n v="3"/>
    <n v="7"/>
    <n v="3.7893428521625781E-6"/>
    <n v="3.7893428521625781E-6"/>
    <n v="5.6840142782438672E-6"/>
  </r>
  <r>
    <x v="570"/>
    <s v="IRCC"/>
    <x v="22"/>
    <s v="IRCC:Travel:Check the status of a passport application"/>
    <n v="67"/>
    <n v="87"/>
    <n v="105"/>
    <n v="182"/>
    <n v="1.2694298554744637E-4"/>
    <n v="1.6483641406907215E-4"/>
    <n v="1.9894049973853535E-4"/>
  </r>
  <r>
    <x v="541"/>
    <s v="IRCC"/>
    <x v="22"/>
    <s v="IRCC:Travel:Check your application status"/>
    <n v="35"/>
    <n v="40"/>
    <n v="54"/>
    <n v="74"/>
    <n v="6.6313499912845115E-5"/>
    <n v="7.5786857043251562E-5"/>
    <n v="1.0231225700838961E-4"/>
  </r>
  <r>
    <x v="542"/>
    <s v="IRCC"/>
    <x v="22"/>
    <s v="IRCC:Travel:Citizenship services"/>
    <n v="7"/>
    <n v="11"/>
    <n v="10"/>
    <n v="16"/>
    <n v="1.3262699982569023E-5"/>
    <n v="2.0841385686894178E-5"/>
    <n v="1.8946714260812891E-5"/>
  </r>
  <r>
    <x v="571"/>
    <s v="IRCC"/>
    <x v="22"/>
    <s v="IRCC:Travel:Come to Canada as a refugee"/>
    <n v="4"/>
    <n v="5"/>
    <n v="4"/>
    <n v="11"/>
    <n v="7.5786857043251562E-6"/>
    <n v="9.4733571304064453E-6"/>
    <n v="7.5786857043251562E-6"/>
  </r>
  <r>
    <x v="543"/>
    <s v="IRCC"/>
    <x v="22"/>
    <s v="IRCC:Travel:Contact Immigration, Refugees and Citizenship Canada"/>
    <n v="161"/>
    <n v="221"/>
    <n v="216"/>
    <n v="369"/>
    <n v="3.0504209959908755E-4"/>
    <n v="4.1872238516396486E-4"/>
    <n v="4.0924902803355842E-4"/>
  </r>
  <r>
    <x v="550"/>
    <s v="IRCC"/>
    <x v="22"/>
    <s v="IRCC:Travel:Get, renew or replace a permanent resident card"/>
    <n v="0"/>
    <n v="1"/>
    <n v="0"/>
    <n v="1"/>
    <n v="0"/>
    <n v="1.8946714260812891E-6"/>
    <n v="0"/>
  </r>
  <r>
    <x v="572"/>
    <s v="IRCC"/>
    <x v="22"/>
    <s v="IRCC:Travel:Hire foreign workers"/>
    <n v="0"/>
    <n v="3"/>
    <n v="1"/>
    <n v="4"/>
    <n v="0"/>
    <n v="5.6840142782438672E-6"/>
    <n v="1.8946714260812891E-6"/>
  </r>
  <r>
    <x v="553"/>
    <s v="IRCC"/>
    <x v="22"/>
    <s v="IRCC:Travel:Immigrate as a provincial nominee"/>
    <n v="1"/>
    <n v="2"/>
    <n v="2"/>
    <n v="4"/>
    <n v="1.8946714260812891E-6"/>
    <n v="3.7893428521625781E-6"/>
    <n v="3.7893428521625781E-6"/>
  </r>
  <r>
    <x v="556"/>
    <s v="IRCC"/>
    <x v="22"/>
    <s v="IRCC:Travel:Immigrate through Express Entry"/>
    <n v="10"/>
    <n v="12"/>
    <n v="12"/>
    <n v="19"/>
    <n v="1.8946714260812891E-5"/>
    <n v="2.2736057112975469E-5"/>
    <n v="2.2736057112975469E-5"/>
  </r>
  <r>
    <x v="557"/>
    <s v="IRCC"/>
    <x v="22"/>
    <s v="IRCC:Travel:Immigrate to Canada"/>
    <n v="1"/>
    <n v="0"/>
    <n v="0"/>
    <n v="1"/>
    <n v="1.8946714260812891E-6"/>
    <n v="0"/>
    <n v="0"/>
  </r>
  <r>
    <x v="430"/>
    <s v="IRCC"/>
    <x v="22"/>
    <s v="IRCC:Travel:Marriage outside of Canada"/>
    <n v="4"/>
    <n v="7"/>
    <n v="5"/>
    <n v="7"/>
    <n v="7.5786857043251562E-6"/>
    <n v="1.3262699982569023E-5"/>
    <n v="9.4733571304064453E-6"/>
  </r>
  <r>
    <x v="15"/>
    <s v="IRCC"/>
    <x v="22"/>
    <s v="IRCC:Travel:Other - Reason for my visit is not in this list"/>
    <n v="252"/>
    <n v="291"/>
    <n v="330"/>
    <n v="478"/>
    <n v="4.7745719937248481E-4"/>
    <n v="5.5134938498965509E-4"/>
    <n v="6.2524157060682537E-4"/>
  </r>
  <r>
    <x v="573"/>
    <s v="IRCC"/>
    <x v="22"/>
    <s v="IRCC:Travel:Passport security (lost, stolen, identity theft)"/>
    <n v="1"/>
    <n v="2"/>
    <n v="2"/>
    <n v="3"/>
    <n v="1.8946714260812891E-6"/>
    <n v="3.7893428521625781E-6"/>
    <n v="3.7893428521625781E-6"/>
  </r>
  <r>
    <x v="320"/>
    <s v="IRCC"/>
    <x v="22"/>
    <s v="IRCC:Travel:Pensions and retirement"/>
    <n v="2"/>
    <n v="2"/>
    <n v="1"/>
    <n v="6"/>
    <n v="3.7893428521625781E-6"/>
    <n v="3.7893428521625781E-6"/>
    <n v="1.8946714260812891E-6"/>
  </r>
  <r>
    <x v="574"/>
    <s v="IRCC"/>
    <x v="22"/>
    <s v="IRCC:Travel:Renew a Canadian passport"/>
    <n v="2264"/>
    <n v="2581"/>
    <n v="2865"/>
    <n v="5042"/>
    <n v="4.2895361086480385E-3"/>
    <n v="4.890146950715807E-3"/>
    <n v="5.4282336357228929E-3"/>
  </r>
  <r>
    <x v="562"/>
    <s v="IRCC"/>
    <x v="22"/>
    <s v="IRCC:Travel:Visa and immigration services"/>
    <n v="0"/>
    <n v="1"/>
    <n v="1"/>
    <n v="3"/>
    <n v="0"/>
    <n v="1.8946714260812891E-6"/>
    <n v="1.8946714260812891E-6"/>
  </r>
  <r>
    <x v="563"/>
    <s v="IRCC"/>
    <x v="22"/>
    <s v="IRCC:Travel:Work and travel in Canada as a youth (International Experience Canada)"/>
    <n v="7"/>
    <n v="7"/>
    <n v="6"/>
    <n v="28"/>
    <n v="1.3262699982569023E-5"/>
    <n v="1.3262699982569023E-5"/>
    <n v="1.1368028556487734E-5"/>
  </r>
  <r>
    <x v="564"/>
    <s v="IRCC"/>
    <x v="22"/>
    <s v="IRCC:Travel:Work in Canada"/>
    <n v="23"/>
    <n v="32"/>
    <n v="32"/>
    <n v="89"/>
    <n v="4.3577442799869647E-5"/>
    <n v="6.062948563460125E-5"/>
    <n v="6.062948563460125E-5"/>
  </r>
  <r>
    <x v="557"/>
    <s v="IRCC"/>
    <x v="22"/>
    <s v="IRCC:World:Immigrate to Canada"/>
    <n v="3"/>
    <n v="6"/>
    <n v="7"/>
    <n v="16"/>
    <n v="5.6840142782438672E-6"/>
    <n v="1.1368028556487734E-5"/>
    <n v="1.3262699982569023E-5"/>
  </r>
  <r>
    <x v="15"/>
    <s v="IRCC"/>
    <x v="22"/>
    <s v="IRCC:World:Other - Reason for my visit is not in this list"/>
    <n v="16"/>
    <n v="15"/>
    <n v="16"/>
    <n v="31"/>
    <n v="3.0314742817300625E-5"/>
    <n v="2.8420071391219334E-5"/>
    <n v="3.0314742817300625E-5"/>
  </r>
  <r>
    <x v="575"/>
    <s v="IRCC"/>
    <x v="22"/>
    <s v="IRCC:World:Work in Canada after my studies"/>
    <n v="5"/>
    <n v="12"/>
    <n v="9"/>
    <n v="29"/>
    <n v="9.4733571304064453E-6"/>
    <n v="2.2736057112975469E-5"/>
    <n v="1.70520428347316E-5"/>
  </r>
  <r>
    <x v="576"/>
    <s v="ISC"/>
    <x v="23"/>
    <s v="ISC:Benefits:Apply for a benefit for Indigenous people"/>
    <n v="150"/>
    <n v="196"/>
    <n v="211"/>
    <n v="369"/>
    <n v="2.8420071391219333E-4"/>
    <n v="3.7135559951193264E-4"/>
    <n v="3.9977567090315199E-4"/>
  </r>
  <r>
    <x v="15"/>
    <s v="ISC"/>
    <x v="23"/>
    <s v="ISC:Benefits:Other - Reason for my visit is not in this list"/>
    <n v="14"/>
    <n v="13"/>
    <n v="12"/>
    <n v="26"/>
    <n v="2.6525399965138047E-5"/>
    <n v="2.4630728539056756E-5"/>
    <n v="2.2736057112975469E-5"/>
  </r>
  <r>
    <x v="577"/>
    <s v="ISC"/>
    <x v="23"/>
    <s v="ISC:Culture:Learn about Indigenous history in Canada"/>
    <n v="35"/>
    <n v="55"/>
    <n v="54"/>
    <n v="186"/>
    <n v="6.6313499912845115E-5"/>
    <n v="1.0420692843447089E-4"/>
    <n v="1.0231225700838961E-4"/>
  </r>
  <r>
    <x v="15"/>
    <s v="ISC"/>
    <x v="23"/>
    <s v="ISC:Culture:Other - Reason for my visit is not in this list"/>
    <n v="3"/>
    <n v="4"/>
    <n v="4"/>
    <n v="13"/>
    <n v="5.6840142782438672E-6"/>
    <n v="7.5786857043251562E-6"/>
    <n v="7.5786857043251562E-6"/>
  </r>
  <r>
    <x v="578"/>
    <s v="ISC"/>
    <x v="23"/>
    <s v="ISC:Culture:Participate in National Indigenous Peoples Day"/>
    <n v="11"/>
    <n v="13"/>
    <n v="24"/>
    <n v="53"/>
    <n v="2.0841385686894178E-5"/>
    <n v="2.4630728539056756E-5"/>
    <n v="4.5472114225950937E-5"/>
  </r>
  <r>
    <x v="579"/>
    <s v="ISC"/>
    <x v="23"/>
    <s v="ISC:Indigenous:Consult the Drug benefit list for the Non-Insured Health Benefits"/>
    <n v="19"/>
    <n v="32"/>
    <n v="25"/>
    <n v="57"/>
    <n v="3.599875709554449E-5"/>
    <n v="6.062948563460125E-5"/>
    <n v="4.7366785652032221E-5"/>
  </r>
  <r>
    <x v="580"/>
    <s v="ISC"/>
    <x v="23"/>
    <s v="ISC:Indigenous:Coronavirus (COVID-19) in Indigenous communities (data, resources, support)"/>
    <n v="18"/>
    <n v="21"/>
    <n v="26"/>
    <n v="50"/>
    <n v="3.41040856694632E-5"/>
    <n v="3.9788099947707072E-5"/>
    <n v="4.9261457078113512E-5"/>
  </r>
  <r>
    <x v="581"/>
    <s v="ISC"/>
    <x v="23"/>
    <s v="ISC:Indigenous:Find benefits and services under the Non-Insured Health Benefits (NIHB) program"/>
    <n v="160"/>
    <n v="190"/>
    <n v="189"/>
    <n v="319"/>
    <n v="3.0314742817300625E-4"/>
    <n v="3.599875709554449E-4"/>
    <n v="3.5809289952936361E-4"/>
  </r>
  <r>
    <x v="582"/>
    <s v="ISC"/>
    <x v="23"/>
    <s v="ISC:Indigenous:Get information about Jordan's Principle"/>
    <n v="71"/>
    <n v="82"/>
    <n v="91"/>
    <n v="169"/>
    <n v="1.3452167125177153E-4"/>
    <n v="1.5536305693866569E-4"/>
    <n v="1.7241509977339729E-4"/>
  </r>
  <r>
    <x v="583"/>
    <s v="ISC"/>
    <x v="23"/>
    <s v="ISC:Indigenous:How to apply for a status card"/>
    <n v="65"/>
    <n v="75"/>
    <n v="73"/>
    <n v="127"/>
    <n v="1.231536426952838E-4"/>
    <n v="1.4210035695609666E-4"/>
    <n v="1.383110141039341E-4"/>
  </r>
  <r>
    <x v="584"/>
    <s v="ISC"/>
    <x v="23"/>
    <s v="ISC:Indigenous:How to apply for Indian status"/>
    <n v="116"/>
    <n v="154"/>
    <n v="143"/>
    <n v="250"/>
    <n v="2.1978188542542951E-4"/>
    <n v="2.9177939961651852E-4"/>
    <n v="2.709380139296243E-4"/>
  </r>
  <r>
    <x v="585"/>
    <s v="ISC"/>
    <x v="23"/>
    <s v="ISC:Indigenous:Open an application form for Indian status or a status card"/>
    <n v="119"/>
    <n v="134"/>
    <n v="141"/>
    <n v="211"/>
    <n v="2.2546589970367338E-4"/>
    <n v="2.5388597109489273E-4"/>
    <n v="2.6714867107746176E-4"/>
  </r>
  <r>
    <x v="15"/>
    <s v="ISC"/>
    <x v="23"/>
    <s v="ISC:Indigenous:Other - Reason for my visit is not in this list"/>
    <n v="653"/>
    <n v="715"/>
    <n v="851"/>
    <n v="1450"/>
    <n v="1.2372204412310816E-3"/>
    <n v="1.3546900696481217E-3"/>
    <n v="1.6123653835951768E-3"/>
  </r>
  <r>
    <x v="586"/>
    <s v="ISC"/>
    <x v="23"/>
    <s v="ISC:Indigenous:Submit a request under Jordan's Principle"/>
    <n v="63"/>
    <n v="58"/>
    <n v="56"/>
    <n v="93"/>
    <n v="1.193642998431212E-4"/>
    <n v="1.0989094271271476E-4"/>
    <n v="1.0610159986055219E-4"/>
  </r>
  <r>
    <x v="587"/>
    <s v="ISED"/>
    <x v="24"/>
    <s v="ISED:Business:Contact Innovation, Science and Economic Development Canada (ISED)"/>
    <n v="2"/>
    <n v="1"/>
    <n v="2"/>
    <n v="3"/>
    <n v="3.7893428521625781E-6"/>
    <n v="1.8946714260812891E-6"/>
    <n v="3.7893428521625781E-6"/>
  </r>
  <r>
    <x v="588"/>
    <s v="ISED"/>
    <x v="24"/>
    <s v="ISED:Business:File an annual corporate return"/>
    <n v="37"/>
    <n v="43"/>
    <n v="47"/>
    <n v="89"/>
    <n v="7.0102842765007697E-5"/>
    <n v="8.1470871321495428E-5"/>
    <n v="8.9049557025820577E-5"/>
  </r>
  <r>
    <x v="589"/>
    <s v="ISED"/>
    <x v="24"/>
    <s v="ISED:Business:Find a corporation"/>
    <n v="33"/>
    <n v="59"/>
    <n v="55"/>
    <n v="142"/>
    <n v="6.2524157060682534E-5"/>
    <n v="1.1178561413879605E-4"/>
    <n v="1.0420692843447089E-4"/>
  </r>
  <r>
    <x v="590"/>
    <s v="ISED"/>
    <x v="24"/>
    <s v="ISED:Business:Find Canadian importing companies"/>
    <n v="14"/>
    <n v="25"/>
    <n v="20"/>
    <n v="65"/>
    <n v="2.6525399965138047E-5"/>
    <n v="4.7366785652032221E-5"/>
    <n v="3.7893428521625781E-5"/>
  </r>
  <r>
    <x v="591"/>
    <s v="ISED"/>
    <x v="24"/>
    <s v="ISED:Business:Find government grants, loans and financing"/>
    <n v="117"/>
    <n v="127"/>
    <n v="141"/>
    <n v="255"/>
    <n v="2.2167655685151081E-4"/>
    <n v="2.406232711123237E-4"/>
    <n v="2.6714867107746176E-4"/>
  </r>
  <r>
    <x v="592"/>
    <s v="ISED"/>
    <x v="24"/>
    <s v="ISED:Business:Incorporate a business"/>
    <n v="93"/>
    <n v="105"/>
    <n v="110"/>
    <n v="248"/>
    <n v="1.7620444262555988E-4"/>
    <n v="1.9894049973853535E-4"/>
    <n v="2.0841385686894178E-4"/>
  </r>
  <r>
    <x v="593"/>
    <s v="ISED"/>
    <x v="24"/>
    <s v="ISED:Business:Look up industry statistics"/>
    <n v="24"/>
    <n v="31"/>
    <n v="35"/>
    <n v="87"/>
    <n v="4.5472114225950937E-5"/>
    <n v="5.8734814208519959E-5"/>
    <n v="6.6313499912845115E-5"/>
  </r>
  <r>
    <x v="15"/>
    <s v="ISED"/>
    <x v="24"/>
    <s v="ISED:Business:Other - Reason for my visit is not in this list"/>
    <n v="20"/>
    <n v="28"/>
    <n v="23"/>
    <n v="39"/>
    <n v="3.7893428521625781E-5"/>
    <n v="5.3050799930276094E-5"/>
    <n v="4.3577442799869647E-5"/>
  </r>
  <r>
    <x v="594"/>
    <s v="ISED"/>
    <x v="24"/>
    <s v="ISED:Business:Register a sole-proprietorship or partnership (not incorporated)"/>
    <n v="117"/>
    <n v="132"/>
    <n v="150"/>
    <n v="251"/>
    <n v="2.2167655685151081E-4"/>
    <n v="2.5009662824273014E-4"/>
    <n v="2.8420071391219333E-4"/>
  </r>
  <r>
    <x v="595"/>
    <s v="ISED"/>
    <x v="24"/>
    <s v="ISED:Business:Set up a not-for-profit corporation"/>
    <n v="25"/>
    <n v="23"/>
    <n v="24"/>
    <n v="49"/>
    <n v="4.7366785652032221E-5"/>
    <n v="4.3577442799869647E-5"/>
    <n v="4.5472114225950937E-5"/>
  </r>
  <r>
    <x v="15"/>
    <s v="ISED"/>
    <x v="24"/>
    <s v="ISED:Travel:Other - Reason for my visit is not in this list"/>
    <n v="1"/>
    <n v="1"/>
    <n v="1"/>
    <n v="1"/>
    <n v="1.8946714260812891E-6"/>
    <n v="1.8946714260812891E-6"/>
    <n v="1.8946714260812891E-6"/>
  </r>
  <r>
    <x v="596"/>
    <s v="JUS"/>
    <x v="25"/>
    <s v="JUS:Benefits:Look up expected child support payments"/>
    <n v="107"/>
    <n v="174"/>
    <n v="217"/>
    <n v="589"/>
    <n v="2.0272984259069791E-4"/>
    <n v="3.2967282813814431E-4"/>
    <n v="4.1114369945963972E-4"/>
  </r>
  <r>
    <x v="15"/>
    <s v="JUS"/>
    <x v="25"/>
    <s v="JUS:Benefits:Other - Reason for my visit is not in this list"/>
    <n v="21"/>
    <n v="25"/>
    <n v="39"/>
    <n v="78"/>
    <n v="3.9788099947707072E-5"/>
    <n v="4.7366785652032221E-5"/>
    <n v="7.3892185617170265E-5"/>
  </r>
  <r>
    <x v="15"/>
    <s v="JUS"/>
    <x v="25"/>
    <s v="JUS:N/A:Other - Reason for my visit is not in this list"/>
    <n v="2"/>
    <n v="3"/>
    <n v="3"/>
    <n v="4"/>
    <n v="3.7893428521625781E-6"/>
    <n v="5.6840142782438672E-6"/>
    <n v="5.6840142782438672E-6"/>
  </r>
  <r>
    <x v="597"/>
    <s v="JUS"/>
    <x v="25"/>
    <s v="JUS:Policing:Access all consolidated Acts, regulations, constitutional documents from the Government of Canada"/>
    <n v="0"/>
    <n v="2"/>
    <n v="1"/>
    <n v="2"/>
    <n v="0"/>
    <n v="3.7893428521625781E-6"/>
    <n v="1.8946714260812891E-6"/>
  </r>
  <r>
    <x v="598"/>
    <s v="JUS"/>
    <x v="25"/>
    <s v="JUS:Policing:Consult a law, treaty or regulation"/>
    <n v="22"/>
    <n v="30"/>
    <n v="44"/>
    <n v="91"/>
    <n v="4.1682771373788356E-5"/>
    <n v="5.6840142782438668E-5"/>
    <n v="8.3365542747576712E-5"/>
  </r>
  <r>
    <x v="599"/>
    <s v="JUS"/>
    <x v="25"/>
    <s v="JUS:Policing:Look up Judicial Appointments"/>
    <n v="0"/>
    <n v="1"/>
    <n v="2"/>
    <n v="3"/>
    <n v="0"/>
    <n v="1.8946714260812891E-6"/>
    <n v="3.7893428521625781E-6"/>
  </r>
  <r>
    <x v="600"/>
    <s v="JUS"/>
    <x v="25"/>
    <s v="JUS:Policing:Look up the Canadian Constitution"/>
    <n v="1"/>
    <n v="0"/>
    <n v="0"/>
    <n v="1"/>
    <n v="1.8946714260812891E-6"/>
    <n v="0"/>
    <n v="0"/>
  </r>
  <r>
    <x v="601"/>
    <s v="LAC"/>
    <x v="26"/>
    <s v="LAC:Culture:Get an International Standard Book Number (ISBN)"/>
    <n v="16"/>
    <n v="22"/>
    <n v="18"/>
    <n v="39"/>
    <n v="3.0314742817300625E-5"/>
    <n v="4.1682771373788356E-5"/>
    <n v="3.41040856694632E-5"/>
  </r>
  <r>
    <x v="602"/>
    <s v="LAC"/>
    <x v="26"/>
    <s v="LAC:Culture:Make an Access to Information and Privacy (ATIP) request - Military service files"/>
    <n v="16"/>
    <n v="14"/>
    <n v="16"/>
    <n v="19"/>
    <n v="3.0314742817300625E-5"/>
    <n v="2.6525399965138047E-5"/>
    <n v="3.0314742817300625E-5"/>
  </r>
  <r>
    <x v="15"/>
    <s v="LAC"/>
    <x v="26"/>
    <s v="LAC:Culture:Other - Reason for my visit is not in this list"/>
    <n v="218"/>
    <n v="246"/>
    <n v="229"/>
    <n v="403"/>
    <n v="4.1303837088572102E-4"/>
    <n v="4.6608917081599708E-4"/>
    <n v="4.3387975657261518E-4"/>
  </r>
  <r>
    <x v="603"/>
    <s v="LAC"/>
    <x v="26"/>
    <s v="LAC:Culture:Research your genealogy and family history"/>
    <n v="26"/>
    <n v="29"/>
    <n v="29"/>
    <n v="49"/>
    <n v="4.9261457078113512E-5"/>
    <n v="5.4945471356357378E-5"/>
    <n v="5.4945471356357378E-5"/>
  </r>
  <r>
    <x v="604"/>
    <s v="LAC"/>
    <x v="26"/>
    <s v="LAC:Culture:Search Aurora and Voila catalogues"/>
    <n v="7"/>
    <n v="12"/>
    <n v="9"/>
    <n v="21"/>
    <n v="1.3262699982569023E-5"/>
    <n v="2.2736057112975469E-5"/>
    <n v="1.70520428347316E-5"/>
  </r>
  <r>
    <x v="605"/>
    <s v="LAC"/>
    <x v="26"/>
    <s v="LAC:Culture:Search births, marriages and deaths recorded"/>
    <n v="174"/>
    <n v="176"/>
    <n v="164"/>
    <n v="287"/>
    <n v="3.2967282813814431E-4"/>
    <n v="3.3346217099030685E-4"/>
    <n v="3.1072611387733139E-4"/>
  </r>
  <r>
    <x v="606"/>
    <s v="LAC"/>
    <x v="26"/>
    <s v="LAC:Culture:Search births, marriages and deaths recorded in Canada"/>
    <n v="5"/>
    <n v="5"/>
    <n v="6"/>
    <n v="17"/>
    <n v="9.4733571304064453E-6"/>
    <n v="9.4733571304064453E-6"/>
    <n v="1.1368028556487734E-5"/>
  </r>
  <r>
    <x v="607"/>
    <s v="LAC"/>
    <x v="26"/>
    <s v="LAC:Culture:Search censuses"/>
    <n v="505"/>
    <n v="611"/>
    <n v="519"/>
    <n v="1490"/>
    <n v="9.5680907017105092E-4"/>
    <n v="1.1576442413356676E-3"/>
    <n v="9.8333447013618908E-4"/>
  </r>
  <r>
    <x v="608"/>
    <s v="LAC"/>
    <x v="26"/>
    <s v="LAC:Culture:Search images"/>
    <n v="69"/>
    <n v="99"/>
    <n v="93"/>
    <n v="178"/>
    <n v="1.3073232839960893E-4"/>
    <n v="1.8757247118204762E-4"/>
    <n v="1.7620444262555988E-4"/>
  </r>
  <r>
    <x v="609"/>
    <s v="LAC"/>
    <x v="26"/>
    <s v="LAC:Culture:Search immigration passenger lists"/>
    <n v="101"/>
    <n v="101"/>
    <n v="101"/>
    <n v="143"/>
    <n v="1.9136181403421018E-4"/>
    <n v="1.9136181403421018E-4"/>
    <n v="1.9136181403421018E-4"/>
  </r>
  <r>
    <x v="610"/>
    <s v="LAC"/>
    <x v="26"/>
    <s v="LAC:Culture:Search Personnel Records of the First World War"/>
    <n v="52"/>
    <n v="67"/>
    <n v="64"/>
    <n v="190"/>
    <n v="9.8522914156227024E-5"/>
    <n v="1.2694298554744637E-4"/>
    <n v="1.212589712692025E-4"/>
  </r>
  <r>
    <x v="611"/>
    <s v="LAC"/>
    <x v="26"/>
    <s v="LAC:Culture:Search records"/>
    <n v="225"/>
    <n v="293"/>
    <n v="254"/>
    <n v="515"/>
    <n v="4.2630107086829005E-4"/>
    <n v="5.5513872784181768E-4"/>
    <n v="4.812465422246474E-4"/>
  </r>
  <r>
    <x v="612"/>
    <s v="LAC"/>
    <x v="26"/>
    <s v="LAC:Culture:Search service files of the Second World War"/>
    <n v="69"/>
    <n v="68"/>
    <n v="79"/>
    <n v="97"/>
    <n v="1.3073232839960893E-4"/>
    <n v="1.2883765697352766E-4"/>
    <n v="1.4967904266042183E-4"/>
  </r>
  <r>
    <x v="15"/>
    <s v="LAC"/>
    <x v="26"/>
    <s v="LAC:N/A:Other - Reason for my visit is not in this list"/>
    <n v="196"/>
    <n v="231"/>
    <n v="239"/>
    <n v="410"/>
    <n v="3.7135559951193264E-4"/>
    <n v="4.3766909942477778E-4"/>
    <n v="4.5282647083342805E-4"/>
  </r>
  <r>
    <x v="613"/>
    <s v="N/A"/>
    <x v="27"/>
    <s v="N/A:N/A:N/A"/>
    <n v="42532"/>
    <n v="49202"/>
    <n v="54625"/>
    <n v="98328"/>
    <n v="8.0584165094089388E-2"/>
    <n v="9.3221623506051579E-2"/>
    <n v="0.10349642664969042"/>
  </r>
  <r>
    <x v="614"/>
    <s v="NRC"/>
    <x v="28"/>
    <s v="NRC:Business:Find an Industrial Research Assistance Program (IRAP) office"/>
    <n v="1"/>
    <n v="1"/>
    <n v="1"/>
    <n v="2"/>
    <n v="1.8946714260812891E-6"/>
    <n v="1.8946714260812891E-6"/>
    <n v="1.8946714260812891E-6"/>
  </r>
  <r>
    <x v="615"/>
    <s v="NRC"/>
    <x v="28"/>
    <s v="NRC:Business:Grants for technological innovation - Industrial Research Assistance Program (IRAP)"/>
    <n v="2"/>
    <n v="2"/>
    <n v="3"/>
    <n v="5"/>
    <n v="3.7893428521625781E-6"/>
    <n v="3.7893428521625781E-6"/>
    <n v="5.6840142782438672E-6"/>
  </r>
  <r>
    <x v="616"/>
    <s v="NRC"/>
    <x v="28"/>
    <s v="NRC:Business:Learn about international research collaboration opportunities"/>
    <n v="0"/>
    <n v="2"/>
    <n v="0"/>
    <n v="2"/>
    <n v="0"/>
    <n v="3.7893428521625781E-6"/>
    <n v="0"/>
  </r>
  <r>
    <x v="617"/>
    <s v="NRC"/>
    <x v="28"/>
    <s v="NRC:Business:Learn about IRAP's funding to hire young graduates"/>
    <n v="0"/>
    <n v="1"/>
    <n v="2"/>
    <n v="3"/>
    <n v="0"/>
    <n v="1.8946714260812891E-6"/>
    <n v="3.7893428521625781E-6"/>
  </r>
  <r>
    <x v="618"/>
    <s v="NRC"/>
    <x v="28"/>
    <s v="NRC:Business:Learn about IRAP advisory services"/>
    <n v="0"/>
    <n v="1"/>
    <n v="0"/>
    <n v="1"/>
    <n v="0"/>
    <n v="1.8946714260812891E-6"/>
    <n v="0"/>
  </r>
  <r>
    <x v="619"/>
    <s v="NRC"/>
    <x v="28"/>
    <s v="NRC:Business:Learn about the Industrial Research Assistance Program (IRAP)"/>
    <n v="2"/>
    <n v="0"/>
    <n v="2"/>
    <n v="5"/>
    <n v="3.7893428521625781E-6"/>
    <n v="0"/>
    <n v="3.7893428521625781E-6"/>
  </r>
  <r>
    <x v="620"/>
    <s v="NRC"/>
    <x v="28"/>
    <s v="NRC:Business:Learn about the IRAP Innovation Assistance Program (AIP)"/>
    <n v="1"/>
    <n v="2"/>
    <n v="2"/>
    <n v="4"/>
    <n v="1.8946714260812891E-6"/>
    <n v="3.7893428521625781E-6"/>
    <n v="3.7893428521625781E-6"/>
  </r>
  <r>
    <x v="15"/>
    <s v="NRC"/>
    <x v="28"/>
    <s v="NRC:Business:Other - Reason for my visit is not in this list"/>
    <n v="3"/>
    <n v="2"/>
    <n v="3"/>
    <n v="3"/>
    <n v="5.6840142782438672E-6"/>
    <n v="3.7893428521625781E-6"/>
    <n v="5.6840142782438672E-6"/>
  </r>
  <r>
    <x v="621"/>
    <s v="NRC"/>
    <x v="28"/>
    <s v="NRC:Jobs:Consult the collective agreements and compensation plans"/>
    <n v="1"/>
    <n v="2"/>
    <n v="0"/>
    <n v="3"/>
    <n v="1.8946714260812891E-6"/>
    <n v="3.7893428521625781E-6"/>
    <n v="0"/>
  </r>
  <r>
    <x v="622"/>
    <s v="NRC"/>
    <x v="28"/>
    <s v="NRC:Jobs:Find jobs opportunities at the NRC"/>
    <n v="2"/>
    <n v="6"/>
    <n v="10"/>
    <n v="34"/>
    <n v="3.7893428521625781E-6"/>
    <n v="1.1368028556487734E-5"/>
    <n v="1.8946714260812891E-5"/>
  </r>
  <r>
    <x v="623"/>
    <s v="NRC"/>
    <x v="28"/>
    <s v="NRC:Jobs:Jobs at the National Research Council (student jobs, fellowships, employment information)"/>
    <n v="4"/>
    <n v="4"/>
    <n v="6"/>
    <n v="7"/>
    <n v="7.5786857043251562E-6"/>
    <n v="7.5786857043251562E-6"/>
    <n v="1.1368028556487734E-5"/>
  </r>
  <r>
    <x v="624"/>
    <s v="NRC"/>
    <x v="28"/>
    <s v="NRC:Jobs:Learn about becoming an industrial technology advisor"/>
    <n v="0"/>
    <n v="0"/>
    <n v="1"/>
    <n v="2"/>
    <n v="0"/>
    <n v="0"/>
    <n v="1.8946714260812891E-6"/>
  </r>
  <r>
    <x v="625"/>
    <s v="NRC"/>
    <x v="28"/>
    <s v="NRC:Jobs:Learn about the NRC's student employment program"/>
    <n v="1"/>
    <n v="2"/>
    <n v="2"/>
    <n v="4"/>
    <n v="1.8946714260812891E-6"/>
    <n v="3.7893428521625781E-6"/>
    <n v="3.7893428521625781E-6"/>
  </r>
  <r>
    <x v="626"/>
    <s v="NRC"/>
    <x v="28"/>
    <s v="NRC:Jobs:Learn about the postdoctoral fellowship program"/>
    <n v="0"/>
    <n v="0"/>
    <n v="0"/>
    <n v="2"/>
    <n v="0"/>
    <n v="0"/>
    <n v="0"/>
  </r>
  <r>
    <x v="627"/>
    <s v="NRC"/>
    <x v="28"/>
    <s v="NRC:Jobs:Learn how to preprare for an interview"/>
    <n v="1"/>
    <n v="2"/>
    <n v="2"/>
    <n v="7"/>
    <n v="1.8946714260812891E-6"/>
    <n v="3.7893428521625781E-6"/>
    <n v="3.7893428521625781E-6"/>
  </r>
  <r>
    <x v="15"/>
    <s v="NRC"/>
    <x v="28"/>
    <s v="NRC:Jobs:Other - Reason for my visit is not in this list"/>
    <n v="0"/>
    <n v="1"/>
    <n v="1"/>
    <n v="3"/>
    <n v="0"/>
    <n v="1.8946714260812891E-6"/>
    <n v="1.8946714260812891E-6"/>
  </r>
  <r>
    <x v="15"/>
    <s v="NRC"/>
    <x v="28"/>
    <s v="NRC:N/A:Other - Reason for my visit is not in this list"/>
    <n v="36"/>
    <n v="55"/>
    <n v="59"/>
    <n v="127"/>
    <n v="6.8208171338926399E-5"/>
    <n v="1.0420692843447089E-4"/>
    <n v="1.1178561413879605E-4"/>
  </r>
  <r>
    <x v="628"/>
    <s v="NRC"/>
    <x v="28"/>
    <s v="NRC:Science:Access Codes Canada publications"/>
    <n v="10"/>
    <n v="15"/>
    <n v="17"/>
    <n v="45"/>
    <n v="1.8946714260812891E-5"/>
    <n v="2.8420071391219334E-5"/>
    <n v="3.2209414243381916E-5"/>
  </r>
  <r>
    <x v="629"/>
    <s v="NRC"/>
    <x v="28"/>
    <s v="NRC:Science:Activate your Codes Canada subscription"/>
    <n v="0"/>
    <n v="1"/>
    <n v="0"/>
    <n v="2"/>
    <n v="0"/>
    <n v="1.8946714260812891E-6"/>
    <n v="0"/>
  </r>
  <r>
    <x v="630"/>
    <s v="NRC"/>
    <x v="28"/>
    <s v="NRC:Science:Apply for CLAS certification"/>
    <n v="0"/>
    <n v="0"/>
    <n v="0"/>
    <n v="1"/>
    <n v="0"/>
    <n v="0"/>
    <n v="0"/>
  </r>
  <r>
    <x v="631"/>
    <s v="NRC"/>
    <x v="28"/>
    <s v="NRC:Science:Buy building codes or Certified Reference Materials"/>
    <n v="3"/>
    <n v="3"/>
    <n v="2"/>
    <n v="3"/>
    <n v="5.6840142782438672E-6"/>
    <n v="5.6840142782438672E-6"/>
    <n v="3.7893428521625781E-6"/>
  </r>
  <r>
    <x v="632"/>
    <s v="NRC"/>
    <x v="28"/>
    <s v="NRC:Science:Calibration Laboratory Assessment Service (CLAS)"/>
    <n v="0"/>
    <n v="0"/>
    <n v="0"/>
    <n v="1"/>
    <n v="0"/>
    <n v="0"/>
    <n v="0"/>
  </r>
  <r>
    <x v="633"/>
    <s v="NRC"/>
    <x v="28"/>
    <s v="NRC:Science:Canadian Construction Materials Centre (CCMC)"/>
    <n v="0"/>
    <n v="1"/>
    <n v="1"/>
    <n v="1"/>
    <n v="0"/>
    <n v="1.8946714260812891E-6"/>
    <n v="1.8946714260812891E-6"/>
  </r>
  <r>
    <x v="634"/>
    <s v="NRC"/>
    <x v="28"/>
    <s v="NRC:Science:Canadian National Master Construction Specifications (NMS)"/>
    <n v="2"/>
    <n v="3"/>
    <n v="2"/>
    <n v="10"/>
    <n v="3.7893428521625781E-6"/>
    <n v="5.6840142782438672E-6"/>
    <n v="3.7893428521625781E-6"/>
  </r>
  <r>
    <x v="635"/>
    <s v="NRC"/>
    <x v="28"/>
    <s v="NRC:Science:Check sunrise and sunset times"/>
    <n v="1"/>
    <n v="4"/>
    <n v="5"/>
    <n v="10"/>
    <n v="1.8946714260812891E-6"/>
    <n v="7.5786857043251562E-6"/>
    <n v="9.4733571304064453E-6"/>
  </r>
  <r>
    <x v="636"/>
    <s v="NRC"/>
    <x v="28"/>
    <s v="NRC:Science:Check time zones and daylight savings time periods"/>
    <n v="1"/>
    <n v="1"/>
    <n v="1"/>
    <n v="6"/>
    <n v="1.8946714260812891E-6"/>
    <n v="1.8946714260812891E-6"/>
    <n v="1.8946714260812891E-6"/>
  </r>
  <r>
    <x v="637"/>
    <s v="NRC"/>
    <x v="28"/>
    <s v="NRC:Science:Codes Canada (building, fire, plumbing, energy)"/>
    <n v="2"/>
    <n v="4"/>
    <n v="3"/>
    <n v="10"/>
    <n v="3.7893428521625781E-6"/>
    <n v="7.5786857043251562E-6"/>
    <n v="5.6840142782438672E-6"/>
  </r>
  <r>
    <x v="638"/>
    <s v="NRC"/>
    <x v="28"/>
    <s v="NRC:Science:Consult a list of NRC products and services"/>
    <n v="2"/>
    <n v="4"/>
    <n v="2"/>
    <n v="4"/>
    <n v="3.7893428521625781E-6"/>
    <n v="7.5786857043251562E-6"/>
    <n v="3.7893428521625781E-6"/>
  </r>
  <r>
    <x v="639"/>
    <s v="NRC"/>
    <x v="28"/>
    <s v="NRC:Science:Consult the CCMC registry of product assessments"/>
    <n v="3"/>
    <n v="5"/>
    <n v="4"/>
    <n v="5"/>
    <n v="5.6840142782438672E-6"/>
    <n v="9.4733571304064453E-6"/>
    <n v="7.5786857043251562E-6"/>
  </r>
  <r>
    <x v="640"/>
    <s v="NRC"/>
    <x v="28"/>
    <s v="NRC:Science:Consult the descriptions of National Research Council (NRC) facilities"/>
    <n v="0"/>
    <n v="0"/>
    <n v="0"/>
    <n v="1"/>
    <n v="0"/>
    <n v="0"/>
    <n v="0"/>
  </r>
  <r>
    <x v="641"/>
    <s v="NRC"/>
    <x v="28"/>
    <s v="NRC:Science:Consult the descriptions of NRC facilities"/>
    <n v="0"/>
    <n v="1"/>
    <n v="1"/>
    <n v="2"/>
    <n v="0"/>
    <n v="1.8946714260812891E-6"/>
    <n v="1.8946714260812891E-6"/>
  </r>
  <r>
    <x v="642"/>
    <s v="NRC"/>
    <x v="28"/>
    <s v="NRC:Science:Consult the list of CRM products / Registry of documentation"/>
    <n v="0"/>
    <n v="2"/>
    <n v="1"/>
    <n v="6"/>
    <n v="0"/>
    <n v="3.7893428521625781E-6"/>
    <n v="1.8946714260812891E-6"/>
  </r>
  <r>
    <x v="643"/>
    <s v="NRC"/>
    <x v="28"/>
    <s v="NRC:Science:Consult the NMS User's Guide"/>
    <n v="0"/>
    <n v="0"/>
    <n v="0"/>
    <n v="2"/>
    <n v="0"/>
    <n v="0"/>
    <n v="0"/>
  </r>
  <r>
    <x v="644"/>
    <s v="NRC"/>
    <x v="28"/>
    <s v="NRC:Science:Consult the NRC directory of science professionals"/>
    <n v="1"/>
    <n v="1"/>
    <n v="1"/>
    <n v="2"/>
    <n v="1.8946714260812891E-6"/>
    <n v="1.8946714260812891E-6"/>
    <n v="1.8946714260812891E-6"/>
  </r>
  <r>
    <x v="645"/>
    <s v="NRC"/>
    <x v="28"/>
    <s v="NRC:Science:Contact the NRC"/>
    <n v="0"/>
    <n v="1"/>
    <n v="0"/>
    <n v="1"/>
    <n v="0"/>
    <n v="1.8946714260812891E-6"/>
    <n v="0"/>
  </r>
  <r>
    <x v="646"/>
    <s v="NRC"/>
    <x v="28"/>
    <s v="NRC:Science:Download NRC software, applications and tools"/>
    <n v="0"/>
    <n v="1"/>
    <n v="0"/>
    <n v="2"/>
    <n v="0"/>
    <n v="1.8946714260812891E-6"/>
    <n v="0"/>
  </r>
  <r>
    <x v="647"/>
    <s v="NRC"/>
    <x v="28"/>
    <s v="NRC:Science:Express interest to collaborate with a Challenge program"/>
    <n v="0"/>
    <n v="1"/>
    <n v="1"/>
    <n v="4"/>
    <n v="0"/>
    <n v="1.8946714260812891E-6"/>
    <n v="1.8946714260812891E-6"/>
  </r>
  <r>
    <x v="648"/>
    <s v="NRC"/>
    <x v="28"/>
    <s v="NRC:Science:Find a research facility"/>
    <n v="0"/>
    <n v="1"/>
    <n v="0"/>
    <n v="3"/>
    <n v="0"/>
    <n v="1.8946714260812891E-6"/>
    <n v="0"/>
  </r>
  <r>
    <x v="649"/>
    <s v="NRC"/>
    <x v="28"/>
    <s v="NRC:Science:Find a scientific, technical or medical journal"/>
    <n v="52"/>
    <n v="95"/>
    <n v="104"/>
    <n v="314"/>
    <n v="9.8522914156227024E-5"/>
    <n v="1.7999378547772245E-4"/>
    <n v="1.9704582831245405E-4"/>
  </r>
  <r>
    <x v="650"/>
    <s v="NRC"/>
    <x v="28"/>
    <s v="NRC:Science:Find an accredited calibration laboratory"/>
    <n v="2"/>
    <n v="0"/>
    <n v="1"/>
    <n v="4"/>
    <n v="3.7893428521625781E-6"/>
    <n v="0"/>
    <n v="1.8946714260812891E-6"/>
  </r>
  <r>
    <x v="651"/>
    <s v="NRC"/>
    <x v="28"/>
    <s v="NRC:Science:Find NRC locations across Canada"/>
    <n v="0"/>
    <n v="0"/>
    <n v="0"/>
    <n v="1"/>
    <n v="0"/>
    <n v="0"/>
    <n v="0"/>
  </r>
  <r>
    <x v="652"/>
    <s v="NRC"/>
    <x v="28"/>
    <s v="NRC:Science:Find where to safely fly a drone"/>
    <n v="0"/>
    <n v="0"/>
    <n v="0"/>
    <n v="1"/>
    <n v="0"/>
    <n v="0"/>
    <n v="0"/>
  </r>
  <r>
    <x v="653"/>
    <s v="NRC"/>
    <x v="28"/>
    <s v="NRC:Science:Find where you can fly your drone"/>
    <n v="1"/>
    <n v="2"/>
    <n v="2"/>
    <n v="3"/>
    <n v="1.8946714260812891E-6"/>
    <n v="3.7893428521625781E-6"/>
    <n v="3.7893428521625781E-6"/>
  </r>
  <r>
    <x v="654"/>
    <s v="NRC"/>
    <x v="28"/>
    <s v="NRC:Science:Get the latest National building code for Canada"/>
    <n v="1"/>
    <n v="2"/>
    <n v="1"/>
    <n v="2"/>
    <n v="1.8946714260812891E-6"/>
    <n v="3.7893428521625781E-6"/>
    <n v="1.8946714260812891E-6"/>
  </r>
  <r>
    <x v="615"/>
    <s v="NRC"/>
    <x v="28"/>
    <s v="NRC:Science:Grants for technological innovation - Industrial Research Assistance Program (IRAP)"/>
    <n v="52"/>
    <n v="62"/>
    <n v="77"/>
    <n v="161"/>
    <n v="9.8522914156227024E-5"/>
    <n v="1.1746962841703992E-4"/>
    <n v="1.4588969980825926E-4"/>
  </r>
  <r>
    <x v="655"/>
    <s v="NRC"/>
    <x v="28"/>
    <s v="NRC:Science:Learn about Codes Canada publications"/>
    <n v="3"/>
    <n v="6"/>
    <n v="8"/>
    <n v="11"/>
    <n v="5.6840142782438672E-6"/>
    <n v="1.1368028556487734E-5"/>
    <n v="1.5157371408650312E-5"/>
  </r>
  <r>
    <x v="656"/>
    <s v="NRC"/>
    <x v="28"/>
    <s v="NRC:Science:Learn about funded collaborative R&amp;D programs and initiatives"/>
    <n v="1"/>
    <n v="1"/>
    <n v="1"/>
    <n v="2"/>
    <n v="1.8946714260812891E-6"/>
    <n v="1.8946714260812891E-6"/>
    <n v="1.8946714260812891E-6"/>
  </r>
  <r>
    <x v="657"/>
    <s v="NRC"/>
    <x v="28"/>
    <s v="NRC:Science:Learn about network time protocol (NTP)"/>
    <n v="0"/>
    <n v="0"/>
    <n v="0"/>
    <n v="3"/>
    <n v="0"/>
    <n v="0"/>
    <n v="0"/>
  </r>
  <r>
    <x v="658"/>
    <s v="NRC"/>
    <x v="28"/>
    <s v="NRC:Science:Learn about NRC's radio time signals"/>
    <n v="0"/>
    <n v="0"/>
    <n v="0"/>
    <n v="2"/>
    <n v="0"/>
    <n v="0"/>
    <n v="0"/>
  </r>
  <r>
    <x v="659"/>
    <s v="NRC"/>
    <x v="28"/>
    <s v="NRC:Science:Learn about NRC Challenge programs"/>
    <n v="4"/>
    <n v="5"/>
    <n v="7"/>
    <n v="11"/>
    <n v="7.5786857043251562E-6"/>
    <n v="9.4733571304064453E-6"/>
    <n v="1.3262699982569023E-5"/>
  </r>
  <r>
    <x v="660"/>
    <s v="NRC"/>
    <x v="28"/>
    <s v="NRC:Science:Learn about NRC research or collaboration activities"/>
    <n v="1"/>
    <n v="2"/>
    <n v="2"/>
    <n v="3"/>
    <n v="1.8946714260812891E-6"/>
    <n v="3.7893428521625781E-6"/>
    <n v="3.7893428521625781E-6"/>
  </r>
  <r>
    <x v="661"/>
    <s v="NRC"/>
    <x v="28"/>
    <s v="NRC:Science:Learn about NRC research programs"/>
    <n v="1"/>
    <n v="1"/>
    <n v="1"/>
    <n v="3"/>
    <n v="1.8946714260812891E-6"/>
    <n v="1.8946714260812891E-6"/>
    <n v="1.8946714260812891E-6"/>
  </r>
  <r>
    <x v="662"/>
    <s v="NRC"/>
    <x v="28"/>
    <s v="NRC:Science:Learn about radio time signals"/>
    <n v="0"/>
    <n v="0"/>
    <n v="0"/>
    <n v="3"/>
    <n v="0"/>
    <n v="0"/>
    <n v="0"/>
  </r>
  <r>
    <x v="663"/>
    <s v="NRC"/>
    <x v="28"/>
    <s v="NRC:Science:Learn about the Canadian Construction Materials Centre (CCMC)"/>
    <n v="0"/>
    <n v="2"/>
    <n v="3"/>
    <n v="5"/>
    <n v="0"/>
    <n v="3.7893428521625781E-6"/>
    <n v="5.6840142782438672E-6"/>
  </r>
  <r>
    <x v="664"/>
    <s v="NRC"/>
    <x v="28"/>
    <s v="NRC:Science:Learn about the Canadian National Master Construction Specifications (NMS)"/>
    <n v="0"/>
    <n v="0"/>
    <n v="0"/>
    <n v="1"/>
    <n v="0"/>
    <n v="0"/>
    <n v="0"/>
  </r>
  <r>
    <x v="665"/>
    <s v="NRC"/>
    <x v="28"/>
    <s v="NRC:Science:Learn about the certified reference materials (CRM)"/>
    <n v="1"/>
    <n v="0"/>
    <n v="1"/>
    <n v="2"/>
    <n v="1.8946714260812891E-6"/>
    <n v="0"/>
    <n v="1.8946714260812891E-6"/>
  </r>
  <r>
    <x v="666"/>
    <s v="NRC"/>
    <x v="28"/>
    <s v="NRC:Science:Learn about the collaboration centres"/>
    <n v="1"/>
    <n v="1"/>
    <n v="1"/>
    <n v="3"/>
    <n v="1.8946714260812891E-6"/>
    <n v="1.8946714260812891E-6"/>
    <n v="1.8946714260812891E-6"/>
  </r>
  <r>
    <x v="667"/>
    <s v="NRC"/>
    <x v="28"/>
    <s v="NRC:Science:Learn about the new Biologics Manufacturing Centre for vaccines"/>
    <n v="1"/>
    <n v="2"/>
    <n v="2"/>
    <n v="2"/>
    <n v="1.8946714260812891E-6"/>
    <n v="3.7893428521625781E-6"/>
    <n v="3.7893428521625781E-6"/>
  </r>
  <r>
    <x v="668"/>
    <s v="NRC"/>
    <x v="28"/>
    <s v="NRC:Science:Learn about the NRC's research centres"/>
    <n v="1"/>
    <n v="2"/>
    <n v="2"/>
    <n v="4"/>
    <n v="1.8946714260812891E-6"/>
    <n v="3.7893428521625781E-6"/>
    <n v="3.7893428521625781E-6"/>
  </r>
  <r>
    <x v="669"/>
    <s v="NRC"/>
    <x v="28"/>
    <s v="NRC:Science:Learn about the NRC structure and mandate"/>
    <n v="2"/>
    <n v="4"/>
    <n v="5"/>
    <n v="12"/>
    <n v="3.7893428521625781E-6"/>
    <n v="7.5786857043251562E-6"/>
    <n v="9.4733571304064453E-6"/>
  </r>
  <r>
    <x v="670"/>
    <s v="NRC"/>
    <x v="28"/>
    <s v="NRC:Science:Learn about the telephone talking clock"/>
    <n v="0"/>
    <n v="0"/>
    <n v="0"/>
    <n v="1"/>
    <n v="0"/>
    <n v="0"/>
    <n v="0"/>
  </r>
  <r>
    <x v="671"/>
    <s v="NRC"/>
    <x v="28"/>
    <s v="NRC:Science:National Research Council (NRC) Challenge programs"/>
    <n v="0"/>
    <n v="0"/>
    <n v="0"/>
    <n v="2"/>
    <n v="0"/>
    <n v="0"/>
    <n v="0"/>
  </r>
  <r>
    <x v="672"/>
    <s v="NRC"/>
    <x v="28"/>
    <s v="NRC:Science:National Research Council (NRC) software, applications and tools"/>
    <n v="0"/>
    <n v="0"/>
    <n v="1"/>
    <n v="1"/>
    <n v="0"/>
    <n v="0"/>
    <n v="1.8946714260812891E-6"/>
  </r>
  <r>
    <x v="673"/>
    <s v="NRC"/>
    <x v="28"/>
    <s v="NRC:Science:National Research Council of Canada general information (contacts, locations, mandate, stories)"/>
    <n v="1"/>
    <n v="1"/>
    <n v="1"/>
    <n v="1"/>
    <n v="1.8946714260812891E-6"/>
    <n v="1.8946714260812891E-6"/>
    <n v="1.8946714260812891E-6"/>
  </r>
  <r>
    <x v="674"/>
    <s v="NRC"/>
    <x v="28"/>
    <s v="NRC:Science:Official time across Canada"/>
    <n v="2"/>
    <n v="6"/>
    <n v="3"/>
    <n v="23"/>
    <n v="3.7893428521625781E-6"/>
    <n v="1.1368028556487734E-5"/>
    <n v="5.6840142782438672E-6"/>
  </r>
  <r>
    <x v="675"/>
    <s v="NRC"/>
    <x v="28"/>
    <s v="NRC:Science:Official times (time signals, time zones, sunset, sunrise, seasons)"/>
    <n v="1"/>
    <n v="0"/>
    <n v="4"/>
    <n v="6"/>
    <n v="1.8946714260812891E-6"/>
    <n v="0"/>
    <n v="7.5786857043251562E-6"/>
  </r>
  <r>
    <x v="15"/>
    <s v="NRC"/>
    <x v="28"/>
    <s v="NRC:Science:Other - Reason for my visit is not in this list"/>
    <n v="25"/>
    <n v="27"/>
    <n v="36"/>
    <n v="84"/>
    <n v="4.7366785652032221E-5"/>
    <n v="5.1156128504194803E-5"/>
    <n v="6.8208171338926399E-5"/>
  </r>
  <r>
    <x v="676"/>
    <s v="NRC"/>
    <x v="28"/>
    <s v="NRC:Science:Participate in the Codes Canada process"/>
    <n v="0"/>
    <n v="0"/>
    <n v="0"/>
    <n v="3"/>
    <n v="0"/>
    <n v="0"/>
    <n v="0"/>
  </r>
  <r>
    <x v="677"/>
    <s v="NRC"/>
    <x v="28"/>
    <s v="NRC:Science:Read stories about NRC's successes, clients and researchers"/>
    <n v="2"/>
    <n v="6"/>
    <n v="7"/>
    <n v="8"/>
    <n v="3.7893428521625781E-6"/>
    <n v="1.1368028556487734E-5"/>
    <n v="1.3262699982569023E-5"/>
  </r>
  <r>
    <x v="678"/>
    <s v="NRC"/>
    <x v="28"/>
    <s v="NRC:Science:Research Centres, programs and facilities"/>
    <n v="0"/>
    <n v="0"/>
    <n v="0"/>
    <n v="2"/>
    <n v="0"/>
    <n v="0"/>
    <n v="0"/>
  </r>
  <r>
    <x v="679"/>
    <s v="NRCan"/>
    <x v="29"/>
    <s v="NRCan:AboutGov:Learn more about Natural Resources Canada (NRCan)"/>
    <n v="7"/>
    <n v="11"/>
    <n v="10"/>
    <n v="32"/>
    <n v="1.3262699982569023E-5"/>
    <n v="2.0841385686894178E-5"/>
    <n v="1.8946714260812891E-5"/>
  </r>
  <r>
    <x v="15"/>
    <s v="NRCan"/>
    <x v="29"/>
    <s v="NRCan:AboutGov:Other - Reason for my visit is not in this list"/>
    <n v="0"/>
    <n v="1"/>
    <n v="0"/>
    <n v="4"/>
    <n v="0"/>
    <n v="1.8946714260812891E-6"/>
    <n v="0"/>
  </r>
  <r>
    <x v="680"/>
    <s v="NRCan"/>
    <x v="29"/>
    <s v="NRCan:Business:Apply for grants and incentives for your home"/>
    <n v="110"/>
    <n v="137"/>
    <n v="138"/>
    <n v="258"/>
    <n v="2.0841385686894178E-4"/>
    <n v="2.5956998537313657E-4"/>
    <n v="2.6146465679921787E-4"/>
  </r>
  <r>
    <x v="681"/>
    <s v="NRCan"/>
    <x v="29"/>
    <s v="NRCan:Business:Download RETScreen clean energy management software"/>
    <n v="1"/>
    <n v="1"/>
    <n v="3"/>
    <n v="6"/>
    <n v="1.8946714260812891E-6"/>
    <n v="1.8946714260812891E-6"/>
    <n v="5.6840142782438672E-6"/>
  </r>
  <r>
    <x v="682"/>
    <s v="NRCan"/>
    <x v="29"/>
    <s v="NRCan:Business:Find funding opportunities"/>
    <n v="69"/>
    <n v="80"/>
    <n v="75"/>
    <n v="180"/>
    <n v="1.3073232839960893E-4"/>
    <n v="1.5157371408650312E-4"/>
    <n v="1.4210035695609666E-4"/>
  </r>
  <r>
    <x v="15"/>
    <s v="NRCan"/>
    <x v="29"/>
    <s v="NRCan:Business:Other - Reason for my visit is not in this list"/>
    <n v="15"/>
    <n v="21"/>
    <n v="19"/>
    <n v="29"/>
    <n v="2.8420071391219334E-5"/>
    <n v="3.9788099947707072E-5"/>
    <n v="3.599875709554449E-5"/>
  </r>
  <r>
    <x v="683"/>
    <s v="NRCan"/>
    <x v="29"/>
    <s v="NRCan:Culture:Discover the origins of the names of Canada's provincial and territorial capitals"/>
    <n v="2"/>
    <n v="3"/>
    <n v="6"/>
    <n v="33"/>
    <n v="3.7893428521625781E-6"/>
    <n v="5.6840142782438672E-6"/>
    <n v="1.1368028556487734E-5"/>
  </r>
  <r>
    <x v="15"/>
    <s v="NRCan"/>
    <x v="29"/>
    <s v="NRCan:Culture:Other - Reason for my visit is not in this list"/>
    <n v="0"/>
    <n v="0"/>
    <n v="1"/>
    <n v="2"/>
    <n v="0"/>
    <n v="0"/>
    <n v="1.8946714260812891E-6"/>
  </r>
  <r>
    <x v="680"/>
    <s v="NRCan"/>
    <x v="29"/>
    <s v="NRCan:Environment:Apply for grants and incentives for your home"/>
    <n v="13"/>
    <n v="16"/>
    <n v="20"/>
    <n v="51"/>
    <n v="2.4630728539056756E-5"/>
    <n v="3.0314742817300625E-5"/>
    <n v="3.7893428521625781E-5"/>
  </r>
  <r>
    <x v="684"/>
    <s v="NRCan"/>
    <x v="29"/>
    <s v="NRCan:Environment:Calculate the magnetic declination for a specified location and date"/>
    <n v="5"/>
    <n v="8"/>
    <n v="10"/>
    <n v="16"/>
    <n v="9.4733571304064453E-6"/>
    <n v="1.5157371408650312E-5"/>
    <n v="1.8946714260812891E-5"/>
  </r>
  <r>
    <x v="685"/>
    <s v="NRCan"/>
    <x v="29"/>
    <s v="NRCan:Environment:Current and past earthquakes in Canada"/>
    <n v="4"/>
    <n v="3"/>
    <n v="5"/>
    <n v="12"/>
    <n v="7.5786857043251562E-6"/>
    <n v="5.6840142782438672E-6"/>
    <n v="9.4733571304064453E-6"/>
  </r>
  <r>
    <x v="686"/>
    <s v="NRCan"/>
    <x v="29"/>
    <s v="NRCan:Environment:Find a research centre"/>
    <n v="3"/>
    <n v="4"/>
    <n v="0"/>
    <n v="4"/>
    <n v="5.6840142782438672E-6"/>
    <n v="7.5786857043251562E-6"/>
    <n v="0"/>
  </r>
  <r>
    <x v="687"/>
    <s v="NRCan"/>
    <x v="29"/>
    <s v="NRCan:Environment:Find Canadian maps and geographic tools"/>
    <n v="43"/>
    <n v="65"/>
    <n v="58"/>
    <n v="101"/>
    <n v="8.1470871321495428E-5"/>
    <n v="1.231536426952838E-4"/>
    <n v="1.0989094271271476E-4"/>
  </r>
  <r>
    <x v="688"/>
    <s v="NRCan"/>
    <x v="29"/>
    <s v="NRCan:Environment:Find data and information on Canada's energy sources"/>
    <n v="11"/>
    <n v="21"/>
    <n v="19"/>
    <n v="54"/>
    <n v="2.0841385686894178E-5"/>
    <n v="3.9788099947707072E-5"/>
    <n v="3.599875709554449E-5"/>
  </r>
  <r>
    <x v="689"/>
    <s v="NRCan"/>
    <x v="29"/>
    <s v="NRCan:Environment:Find information on mining and minerals in Canada"/>
    <n v="8"/>
    <n v="5"/>
    <n v="10"/>
    <n v="25"/>
    <n v="1.5157371408650312E-5"/>
    <n v="9.4733571304064453E-6"/>
    <n v="1.8946714260812891E-5"/>
  </r>
  <r>
    <x v="690"/>
    <s v="NRCan"/>
    <x v="29"/>
    <s v="NRCan:Environment:Find information on weather and space forecasts"/>
    <n v="0"/>
    <n v="0"/>
    <n v="0"/>
    <n v="1"/>
    <n v="0"/>
    <n v="0"/>
    <n v="0"/>
  </r>
  <r>
    <x v="691"/>
    <s v="NRCan"/>
    <x v="29"/>
    <s v="NRCan:Environment:Find out about Canadian wildfires"/>
    <n v="9"/>
    <n v="13"/>
    <n v="10"/>
    <n v="26"/>
    <n v="1.70520428347316E-5"/>
    <n v="2.4630728539056756E-5"/>
    <n v="1.8946714260812891E-5"/>
  </r>
  <r>
    <x v="692"/>
    <s v="NRCan"/>
    <x v="29"/>
    <s v="NRCan:Environment:Find out about non destructive testing"/>
    <n v="5"/>
    <n v="10"/>
    <n v="9"/>
    <n v="23"/>
    <n v="9.4733571304064453E-6"/>
    <n v="1.8946714260812891E-5"/>
    <n v="1.70520428347316E-5"/>
  </r>
  <r>
    <x v="693"/>
    <s v="NRCan"/>
    <x v="29"/>
    <s v="NRCan:Environment:Find science news and information through articles, podcast and videos"/>
    <n v="1"/>
    <n v="1"/>
    <n v="1"/>
    <n v="8"/>
    <n v="1.8946714260812891E-6"/>
    <n v="1.8946714260812891E-6"/>
    <n v="1.8946714260812891E-6"/>
  </r>
  <r>
    <x v="694"/>
    <s v="NRCan"/>
    <x v="29"/>
    <s v="NRCan:Environment:Get satellite and air imagery"/>
    <n v="27"/>
    <n v="47"/>
    <n v="46"/>
    <n v="116"/>
    <n v="5.1156128504194803E-5"/>
    <n v="8.9049557025820577E-5"/>
    <n v="8.7154885599739293E-5"/>
  </r>
  <r>
    <x v="695"/>
    <s v="NRCan"/>
    <x v="29"/>
    <s v="NRCan:Environment:Get space weather forecasts"/>
    <n v="9"/>
    <n v="16"/>
    <n v="14"/>
    <n v="36"/>
    <n v="1.70520428347316E-5"/>
    <n v="3.0314742817300625E-5"/>
    <n v="2.6525399965138047E-5"/>
  </r>
  <r>
    <x v="696"/>
    <s v="NRCan"/>
    <x v="29"/>
    <s v="NRCan:Environment:Get spatial data and information"/>
    <n v="9"/>
    <n v="15"/>
    <n v="12"/>
    <n v="34"/>
    <n v="1.70520428347316E-5"/>
    <n v="2.8420071391219334E-5"/>
    <n v="2.2736057112975469E-5"/>
  </r>
  <r>
    <x v="697"/>
    <s v="NRCan"/>
    <x v="29"/>
    <s v="NRCan:Environment:Information on Canada's green infrastructure programs"/>
    <n v="52"/>
    <n v="96"/>
    <n v="79"/>
    <n v="156"/>
    <n v="9.8522914156227024E-5"/>
    <n v="1.8188845690380375E-4"/>
    <n v="1.4967904266042183E-4"/>
  </r>
  <r>
    <x v="698"/>
    <s v="NRCan"/>
    <x v="29"/>
    <s v="NRCan:Environment:Information on Canadian certified-reference-materials"/>
    <n v="3"/>
    <n v="8"/>
    <n v="2"/>
    <n v="11"/>
    <n v="5.6840142782438672E-6"/>
    <n v="1.5157371408650312E-5"/>
    <n v="3.7893428521625781E-6"/>
  </r>
  <r>
    <x v="699"/>
    <s v="NRCan"/>
    <x v="29"/>
    <s v="NRCan:Environment:Learn about Canada's energy resources, energy generation and infrastructure"/>
    <n v="2"/>
    <n v="9"/>
    <n v="7"/>
    <n v="16"/>
    <n v="3.7893428521625781E-6"/>
    <n v="1.70520428347316E-5"/>
    <n v="1.3262699982569023E-5"/>
  </r>
  <r>
    <x v="700"/>
    <s v="NRCan"/>
    <x v="29"/>
    <s v="NRCan:Environment:Learn about Canada's greenhouse gas emissions and Canada's adaptation to climate change"/>
    <n v="14"/>
    <n v="10"/>
    <n v="19"/>
    <n v="44"/>
    <n v="2.6525399965138047E-5"/>
    <n v="1.8946714260812891E-5"/>
    <n v="3.599875709554449E-5"/>
  </r>
  <r>
    <x v="701"/>
    <s v="NRCan"/>
    <x v="29"/>
    <s v="NRCan:Environment:Learn about Canada's past and current wildfires"/>
    <n v="2"/>
    <n v="1"/>
    <n v="2"/>
    <n v="4"/>
    <n v="3.7893428521625781E-6"/>
    <n v="1.8946714260812891E-6"/>
    <n v="3.7893428521625781E-6"/>
  </r>
  <r>
    <x v="702"/>
    <s v="NRCan"/>
    <x v="29"/>
    <s v="NRCan:Environment:Learn about Canadian forests and forest conservation"/>
    <n v="8"/>
    <n v="20"/>
    <n v="20"/>
    <n v="63"/>
    <n v="1.5157371408650312E-5"/>
    <n v="3.7893428521625781E-5"/>
    <n v="3.7893428521625781E-5"/>
  </r>
  <r>
    <x v="703"/>
    <s v="NRCan"/>
    <x v="29"/>
    <s v="NRCan:Environment:Learn about COVID-19 resources for Canada's Natural Resources sectors"/>
    <n v="1"/>
    <n v="4"/>
    <n v="3"/>
    <n v="6"/>
    <n v="1.8946714260812891E-6"/>
    <n v="7.5786857043251562E-6"/>
    <n v="5.6840142782438672E-6"/>
  </r>
  <r>
    <x v="704"/>
    <s v="NRCan"/>
    <x v="29"/>
    <s v="NRCan:Environment:Learn about energy efficient transportation"/>
    <n v="7"/>
    <n v="7"/>
    <n v="10"/>
    <n v="22"/>
    <n v="1.3262699982569023E-5"/>
    <n v="1.3262699982569023E-5"/>
    <n v="1.8946714260812891E-5"/>
  </r>
  <r>
    <x v="705"/>
    <s v="NRCan"/>
    <x v="29"/>
    <s v="NRCan:Environment:Learn about explosives or fireworks information and regulations"/>
    <n v="5"/>
    <n v="10"/>
    <n v="9"/>
    <n v="22"/>
    <n v="9.4733571304064453E-6"/>
    <n v="1.8946714260812891E-5"/>
    <n v="1.70520428347316E-5"/>
  </r>
  <r>
    <x v="706"/>
    <s v="NRCan"/>
    <x v="29"/>
    <s v="NRCan:Environment:Learn about forestry in Canada"/>
    <n v="5"/>
    <n v="3"/>
    <n v="7"/>
    <n v="26"/>
    <n v="9.4733571304064453E-6"/>
    <n v="5.6840142782438672E-6"/>
    <n v="1.3262699982569023E-5"/>
  </r>
  <r>
    <x v="707"/>
    <s v="NRCan"/>
    <x v="29"/>
    <s v="NRCan:Environment:Learn about fuel-efficient driving"/>
    <n v="7"/>
    <n v="8"/>
    <n v="10"/>
    <n v="18"/>
    <n v="1.3262699982569023E-5"/>
    <n v="1.5157371408650312E-5"/>
    <n v="1.8946714260812891E-5"/>
  </r>
  <r>
    <x v="708"/>
    <s v="NRCan"/>
    <x v="29"/>
    <s v="NRCan:Environment:Learn about the origins of Canada's georgraphical names"/>
    <n v="1"/>
    <n v="3"/>
    <n v="3"/>
    <n v="7"/>
    <n v="1.8946714260812891E-6"/>
    <n v="5.6840142782438672E-6"/>
    <n v="5.6840142782438672E-6"/>
  </r>
  <r>
    <x v="709"/>
    <s v="NRCan"/>
    <x v="29"/>
    <s v="NRCan:Environment:Learn about zero emission vehicles"/>
    <n v="3"/>
    <n v="3"/>
    <n v="4"/>
    <n v="10"/>
    <n v="5.6840142782438672E-6"/>
    <n v="5.6840142782438672E-6"/>
    <n v="7.5786857043251562E-6"/>
  </r>
  <r>
    <x v="710"/>
    <s v="NRCan"/>
    <x v="29"/>
    <s v="NRCan:Environment:Make buildings and homes more energy efficient"/>
    <n v="129"/>
    <n v="167"/>
    <n v="164"/>
    <n v="385"/>
    <n v="2.444126139644863E-4"/>
    <n v="3.1641012815557528E-4"/>
    <n v="3.1072611387733139E-4"/>
  </r>
  <r>
    <x v="15"/>
    <s v="NRCan"/>
    <x v="29"/>
    <s v="NRCan:Environment:Other - Reason for my visit is not in this list"/>
    <n v="63"/>
    <n v="78"/>
    <n v="84"/>
    <n v="141"/>
    <n v="1.193642998431212E-4"/>
    <n v="1.4778437123434053E-4"/>
    <n v="1.5915239979082829E-4"/>
  </r>
  <r>
    <x v="711"/>
    <s v="NRCan"/>
    <x v="29"/>
    <s v="NRCan:Environment:Renewable energy in Canada"/>
    <n v="64"/>
    <n v="88"/>
    <n v="87"/>
    <n v="219"/>
    <n v="1.212589712692025E-4"/>
    <n v="1.6673108549515342E-4"/>
    <n v="1.6483641406907215E-4"/>
  </r>
  <r>
    <x v="712"/>
    <s v="NRCan"/>
    <x v="29"/>
    <s v="NRCan:Environment:Use a geodetic reference tool"/>
    <n v="5"/>
    <n v="8"/>
    <n v="5"/>
    <n v="11"/>
    <n v="9.4733571304064453E-6"/>
    <n v="1.5157371408650312E-5"/>
    <n v="9.4733571304064453E-6"/>
  </r>
  <r>
    <x v="713"/>
    <s v="NRCan"/>
    <x v="29"/>
    <s v="NRCan:Indigenous:Learn about Indigenous Natural Resource Partnerships"/>
    <n v="1"/>
    <n v="1"/>
    <n v="2"/>
    <n v="4"/>
    <n v="1.8946714260812891E-6"/>
    <n v="1.8946714260812891E-6"/>
    <n v="3.7893428521625781E-6"/>
  </r>
  <r>
    <x v="714"/>
    <s v="NRCan"/>
    <x v="29"/>
    <s v="NRCan:Jobs:Jobs at Natural Resources Canada (NRCan)"/>
    <n v="11"/>
    <n v="15"/>
    <n v="12"/>
    <n v="38"/>
    <n v="2.0841385686894178E-5"/>
    <n v="2.8420071391219334E-5"/>
    <n v="2.2736057112975469E-5"/>
  </r>
  <r>
    <x v="15"/>
    <s v="NRCan"/>
    <x v="29"/>
    <s v="NRCan:Jobs:Other - Reason for my visit is not in this list"/>
    <n v="1"/>
    <n v="1"/>
    <n v="1"/>
    <n v="2"/>
    <n v="1.8946714260812891E-6"/>
    <n v="1.8946714260812891E-6"/>
    <n v="1.8946714260812891E-6"/>
  </r>
  <r>
    <x v="715"/>
    <s v="NRCan"/>
    <x v="29"/>
    <s v="NRCan:Money:Determine current market prices for lumber, crude oil and other fuels"/>
    <n v="12"/>
    <n v="16"/>
    <n v="26"/>
    <n v="78"/>
    <n v="2.2736057112975469E-5"/>
    <n v="3.0314742817300625E-5"/>
    <n v="4.9261457078113512E-5"/>
  </r>
  <r>
    <x v="15"/>
    <s v="NRCan"/>
    <x v="29"/>
    <s v="NRCan:Money:Other - Reason for my visit is not in this list"/>
    <n v="3"/>
    <n v="1"/>
    <n v="4"/>
    <n v="6"/>
    <n v="5.6840142782438672E-6"/>
    <n v="1.8946714260812891E-6"/>
    <n v="7.5786857043251562E-6"/>
  </r>
  <r>
    <x v="15"/>
    <s v="NRCan"/>
    <x v="29"/>
    <s v="NRCan:N/A:Other - Reason for my visit is not in this list"/>
    <n v="346"/>
    <n v="408"/>
    <n v="452"/>
    <n v="758"/>
    <n v="6.5555631342412602E-4"/>
    <n v="7.7302594184116592E-4"/>
    <n v="8.5639148458874258E-4"/>
  </r>
  <r>
    <x v="716"/>
    <s v="OSB"/>
    <x v="3"/>
    <s v="OSB:Business:Find a bankruptcy or insolvency record"/>
    <n v="9"/>
    <n v="16"/>
    <n v="13"/>
    <n v="26"/>
    <n v="1.70520428347316E-5"/>
    <n v="3.0314742817300625E-5"/>
    <n v="2.4630728539056756E-5"/>
  </r>
  <r>
    <x v="15"/>
    <s v="OSB"/>
    <x v="3"/>
    <s v="OSB:Money:Other - Reason for my visit is not in this list"/>
    <n v="1"/>
    <n v="0"/>
    <n v="1"/>
    <n v="1"/>
    <n v="1.8946714260812891E-6"/>
    <n v="0"/>
    <n v="1.8946714260812891E-6"/>
  </r>
  <r>
    <x v="717"/>
    <s v="PBC"/>
    <x v="30"/>
    <s v="PBC:Policing:Apply for a cannabis record suspension"/>
    <n v="2"/>
    <n v="2"/>
    <n v="2"/>
    <n v="5"/>
    <n v="3.7893428521625781E-6"/>
    <n v="3.7893428521625781E-6"/>
    <n v="3.7893428521625781E-6"/>
  </r>
  <r>
    <x v="718"/>
    <s v="PBC"/>
    <x v="30"/>
    <s v="PBC:Policing:Apply for a criminal record suspension"/>
    <n v="20"/>
    <n v="23"/>
    <n v="25"/>
    <n v="50"/>
    <n v="3.7893428521625781E-5"/>
    <n v="4.3577442799869647E-5"/>
    <n v="4.7366785652032221E-5"/>
  </r>
  <r>
    <x v="15"/>
    <s v="PBC"/>
    <x v="30"/>
    <s v="PBC:Policing:Other - Reason for my visit is not in this list"/>
    <n v="1"/>
    <n v="1"/>
    <n v="1"/>
    <n v="2"/>
    <n v="1.8946714260812891E-6"/>
    <n v="1.8946714260812891E-6"/>
    <n v="1.8946714260812891E-6"/>
  </r>
  <r>
    <x v="15"/>
    <s v="PC"/>
    <x v="31"/>
    <s v="PC:Culture:Other - Reason for my visit is not in this list"/>
    <n v="0"/>
    <n v="0"/>
    <n v="1"/>
    <n v="4"/>
    <n v="0"/>
    <n v="0"/>
    <n v="1.8946714260812891E-6"/>
  </r>
  <r>
    <x v="719"/>
    <s v="PC"/>
    <x v="31"/>
    <s v="PC:Culture:Visit a national park or historic site"/>
    <n v="23"/>
    <n v="46"/>
    <n v="43"/>
    <n v="142"/>
    <n v="4.3577442799869647E-5"/>
    <n v="8.7154885599739293E-5"/>
    <n v="8.1470871321495428E-5"/>
  </r>
  <r>
    <x v="720"/>
    <s v="PC"/>
    <x v="31"/>
    <s v="PC:Environment:About Parks Canada (policies, regulations, designations)"/>
    <n v="5"/>
    <n v="16"/>
    <n v="17"/>
    <n v="38"/>
    <n v="9.4733571304064453E-6"/>
    <n v="3.0314742817300625E-5"/>
    <n v="3.2209414243381916E-5"/>
  </r>
  <r>
    <x v="721"/>
    <s v="PC"/>
    <x v="31"/>
    <s v="PC:Environment:Learn about history, nature, culture, or science and conservation"/>
    <n v="0"/>
    <n v="1"/>
    <n v="2"/>
    <n v="5"/>
    <n v="0"/>
    <n v="1.8946714260812891E-6"/>
    <n v="3.7893428521625781E-6"/>
  </r>
  <r>
    <x v="15"/>
    <s v="PC"/>
    <x v="31"/>
    <s v="PC:Environment:Other - Reason for my visit is not in this list"/>
    <n v="3"/>
    <n v="4"/>
    <n v="4"/>
    <n v="8"/>
    <n v="5.6840142782438672E-6"/>
    <n v="7.5786857043251562E-6"/>
    <n v="7.5786857043251562E-6"/>
  </r>
  <r>
    <x v="722"/>
    <s v="PC"/>
    <x v="31"/>
    <s v="PC:Jobs:Jobs or volunteering with Parks Canada"/>
    <n v="3"/>
    <n v="5"/>
    <n v="11"/>
    <n v="28"/>
    <n v="5.6840142782438672E-6"/>
    <n v="9.4733571304064453E-6"/>
    <n v="2.0841385686894178E-5"/>
  </r>
  <r>
    <x v="721"/>
    <s v="PC"/>
    <x v="31"/>
    <s v="PC:Jobs:Learn about history, nature, culture, or science and conservation"/>
    <n v="0"/>
    <n v="0"/>
    <n v="1"/>
    <n v="1"/>
    <n v="0"/>
    <n v="0"/>
    <n v="1.8946714260812891E-6"/>
  </r>
  <r>
    <x v="720"/>
    <s v="PC"/>
    <x v="31"/>
    <s v="PC:N/A:About Parks Canada (policies, regulations, designations)"/>
    <n v="1"/>
    <n v="4"/>
    <n v="6"/>
    <n v="13"/>
    <n v="1.8946714260812891E-6"/>
    <n v="7.5786857043251562E-6"/>
    <n v="1.1368028556487734E-5"/>
  </r>
  <r>
    <x v="723"/>
    <s v="PC"/>
    <x v="31"/>
    <s v="PC:N/A:Discover things to do (activities, camping, experiences)"/>
    <n v="10"/>
    <n v="14"/>
    <n v="11"/>
    <n v="68"/>
    <n v="1.8946714260812891E-5"/>
    <n v="2.6525399965138047E-5"/>
    <n v="2.0841385686894178E-5"/>
  </r>
  <r>
    <x v="724"/>
    <s v="PC"/>
    <x v="31"/>
    <s v="PC:N/A:Find a Parks Canada destination to visit"/>
    <n v="9"/>
    <n v="17"/>
    <n v="17"/>
    <n v="62"/>
    <n v="1.70520428347316E-5"/>
    <n v="3.2209414243381916E-5"/>
    <n v="3.2209414243381916E-5"/>
  </r>
  <r>
    <x v="725"/>
    <s v="PC"/>
    <x v="31"/>
    <s v="PC:N/A:Find out when reservations become available"/>
    <n v="10"/>
    <n v="12"/>
    <n v="19"/>
    <n v="31"/>
    <n v="1.8946714260812891E-5"/>
    <n v="2.2736057112975469E-5"/>
    <n v="3.599875709554449E-5"/>
  </r>
  <r>
    <x v="726"/>
    <s v="PC"/>
    <x v="31"/>
    <s v="PC:N/A:Get an entry pass, permit, or merchandise"/>
    <n v="7"/>
    <n v="13"/>
    <n v="11"/>
    <n v="53"/>
    <n v="1.3262699982569023E-5"/>
    <n v="2.4630728539056756E-5"/>
    <n v="2.0841385686894178E-5"/>
  </r>
  <r>
    <x v="722"/>
    <s v="PC"/>
    <x v="31"/>
    <s v="PC:N/A:Jobs or volunteering with Parks Canada"/>
    <n v="2"/>
    <n v="1"/>
    <n v="0"/>
    <n v="6"/>
    <n v="3.7893428521625781E-6"/>
    <n v="1.8946714260812891E-6"/>
    <n v="0"/>
  </r>
  <r>
    <x v="721"/>
    <s v="PC"/>
    <x v="31"/>
    <s v="PC:N/A:Learn about history, nature, culture, or science and conservation"/>
    <n v="18"/>
    <n v="28"/>
    <n v="38"/>
    <n v="146"/>
    <n v="3.41040856694632E-5"/>
    <n v="5.3050799930276094E-5"/>
    <n v="7.1997514191088981E-5"/>
  </r>
  <r>
    <x v="15"/>
    <s v="PC"/>
    <x v="31"/>
    <s v="PC:N/A:Other - Reason for my visit is not in this list"/>
    <n v="111"/>
    <n v="149"/>
    <n v="167"/>
    <n v="371"/>
    <n v="2.1030852829502308E-4"/>
    <n v="2.8230604248611209E-4"/>
    <n v="3.1641012815557528E-4"/>
  </r>
  <r>
    <x v="727"/>
    <s v="PC"/>
    <x v="31"/>
    <s v="PC:N/A:Reserve a campsite or other accommodation"/>
    <n v="44"/>
    <n v="59"/>
    <n v="53"/>
    <n v="129"/>
    <n v="8.3365542747576712E-5"/>
    <n v="1.1178561413879605E-4"/>
    <n v="1.0041758558230832E-4"/>
  </r>
  <r>
    <x v="728"/>
    <s v="PC"/>
    <x v="31"/>
    <s v="PC:N/A:Trails, waterways, and routes (maps, conditions, reports)"/>
    <n v="6"/>
    <n v="13"/>
    <n v="10"/>
    <n v="68"/>
    <n v="1.1368028556487734E-5"/>
    <n v="2.4630728539056756E-5"/>
    <n v="1.8946714260812891E-5"/>
  </r>
  <r>
    <x v="723"/>
    <s v="PC"/>
    <x v="31"/>
    <s v="PC:Travel:Discover things to do (activities, camping, experiences)"/>
    <n v="31"/>
    <n v="60"/>
    <n v="67"/>
    <n v="198"/>
    <n v="5.8734814208519959E-5"/>
    <n v="1.1368028556487734E-4"/>
    <n v="1.2694298554744637E-4"/>
  </r>
  <r>
    <x v="724"/>
    <s v="PC"/>
    <x v="31"/>
    <s v="PC:Travel:Find a Parks Canada destination to visit"/>
    <n v="18"/>
    <n v="46"/>
    <n v="43"/>
    <n v="151"/>
    <n v="3.41040856694632E-5"/>
    <n v="8.7154885599739293E-5"/>
    <n v="8.1470871321495428E-5"/>
  </r>
  <r>
    <x v="725"/>
    <s v="PC"/>
    <x v="31"/>
    <s v="PC:Travel:Find out when reservations become available"/>
    <n v="41"/>
    <n v="54"/>
    <n v="62"/>
    <n v="122"/>
    <n v="7.7681528469332846E-5"/>
    <n v="1.0231225700838961E-4"/>
    <n v="1.1746962841703992E-4"/>
  </r>
  <r>
    <x v="726"/>
    <s v="PC"/>
    <x v="31"/>
    <s v="PC:Travel:Get an entry pass, permit, or merchandise"/>
    <n v="29"/>
    <n v="32"/>
    <n v="34"/>
    <n v="86"/>
    <n v="5.4945471356357378E-5"/>
    <n v="6.062948563460125E-5"/>
    <n v="6.4418828486763831E-5"/>
  </r>
  <r>
    <x v="721"/>
    <s v="PC"/>
    <x v="31"/>
    <s v="PC:Travel:Learn about history, nature, culture, or science and conservation"/>
    <n v="2"/>
    <n v="9"/>
    <n v="6"/>
    <n v="33"/>
    <n v="3.7893428521625781E-6"/>
    <n v="1.70520428347316E-5"/>
    <n v="1.1368028556487734E-5"/>
  </r>
  <r>
    <x v="15"/>
    <s v="PC"/>
    <x v="31"/>
    <s v="PC:Travel:Other - Reason for my visit is not in this list"/>
    <n v="12"/>
    <n v="24"/>
    <n v="21"/>
    <n v="54"/>
    <n v="2.2736057112975469E-5"/>
    <n v="4.5472114225950937E-5"/>
    <n v="3.9788099947707072E-5"/>
  </r>
  <r>
    <x v="727"/>
    <s v="PC"/>
    <x v="31"/>
    <s v="PC:Travel:Reserve a campsite or other accommodation"/>
    <n v="143"/>
    <n v="183"/>
    <n v="171"/>
    <n v="391"/>
    <n v="2.709380139296243E-4"/>
    <n v="3.4672487097287588E-4"/>
    <n v="3.2398881385990041E-4"/>
  </r>
  <r>
    <x v="729"/>
    <s v="PC"/>
    <x v="31"/>
    <s v="PC:Travel:Tourism information about Canada (vacation ideas, activities to explore, travel tips and ideas)"/>
    <n v="22"/>
    <n v="32"/>
    <n v="35"/>
    <n v="73"/>
    <n v="4.1682771373788356E-5"/>
    <n v="6.062948563460125E-5"/>
    <n v="6.6313499912845115E-5"/>
  </r>
  <r>
    <x v="728"/>
    <s v="PC"/>
    <x v="31"/>
    <s v="PC:Travel:Trails, waterways, and routes (maps, conditions, reports)"/>
    <n v="34"/>
    <n v="85"/>
    <n v="69"/>
    <n v="269"/>
    <n v="6.4418828486763831E-5"/>
    <n v="1.6104707121690956E-4"/>
    <n v="1.3073232839960893E-4"/>
  </r>
  <r>
    <x v="719"/>
    <s v="PC"/>
    <x v="31"/>
    <s v="PC:Travel:Visit a national park or historic site"/>
    <n v="257"/>
    <n v="475"/>
    <n v="473"/>
    <n v="1169"/>
    <n v="4.8693055650289124E-4"/>
    <n v="8.9996892738861232E-4"/>
    <n v="8.9617958453644972E-4"/>
  </r>
  <r>
    <x v="730"/>
    <s v="PCH"/>
    <x v="32"/>
    <s v="PCH:Culture:Apply for a tax credit — film or video (CAVCO)"/>
    <n v="4"/>
    <n v="10"/>
    <n v="10"/>
    <n v="20"/>
    <n v="7.5786857043251562E-6"/>
    <n v="1.8946714260812891E-5"/>
    <n v="1.8946714260812891E-5"/>
  </r>
  <r>
    <x v="731"/>
    <s v="PCH"/>
    <x v="32"/>
    <s v="PCH:Culture:Apply to a grant or funding program — arts"/>
    <n v="34"/>
    <n v="48"/>
    <n v="51"/>
    <n v="96"/>
    <n v="6.4418828486763831E-5"/>
    <n v="9.0944228451901875E-5"/>
    <n v="9.662824273014574E-5"/>
  </r>
  <r>
    <x v="732"/>
    <s v="PCH"/>
    <x v="32"/>
    <s v="PCH:Culture:Apply to a grant or funding program — cultural preservation"/>
    <n v="16"/>
    <n v="32"/>
    <n v="26"/>
    <n v="73"/>
    <n v="3.0314742817300625E-5"/>
    <n v="6.062948563460125E-5"/>
    <n v="4.9261457078113512E-5"/>
  </r>
  <r>
    <x v="733"/>
    <s v="PCH"/>
    <x v="32"/>
    <s v="PCH:Culture:Apply to a grant or funding program — multiculturalism"/>
    <n v="11"/>
    <n v="14"/>
    <n v="12"/>
    <n v="31"/>
    <n v="2.0841385686894178E-5"/>
    <n v="2.6525399965138047E-5"/>
    <n v="2.2736057112975469E-5"/>
  </r>
  <r>
    <x v="734"/>
    <s v="PCH"/>
    <x v="32"/>
    <s v="PCH:Culture:Apply to a grant or funding program — music"/>
    <n v="6"/>
    <n v="7"/>
    <n v="9"/>
    <n v="19"/>
    <n v="1.1368028556487734E-5"/>
    <n v="1.3262699982569023E-5"/>
    <n v="1.70520428347316E-5"/>
  </r>
  <r>
    <x v="735"/>
    <s v="PCH"/>
    <x v="32"/>
    <s v="PCH:Culture:Apply to a grant or funding program — sports"/>
    <n v="19"/>
    <n v="32"/>
    <n v="24"/>
    <n v="69"/>
    <n v="3.599875709554449E-5"/>
    <n v="6.062948563460125E-5"/>
    <n v="4.5472114225950937E-5"/>
  </r>
  <r>
    <x v="736"/>
    <s v="PCH"/>
    <x v="32"/>
    <s v="PCH:Culture:Download the lyrics and recordings of Canada's national anthem"/>
    <n v="3"/>
    <n v="10"/>
    <n v="7"/>
    <n v="44"/>
    <n v="5.6840142782438672E-6"/>
    <n v="1.8946714260812891E-5"/>
    <n v="1.3262699982569023E-5"/>
  </r>
  <r>
    <x v="737"/>
    <s v="PCH"/>
    <x v="32"/>
    <s v="PCH:Culture:Find information on human rights in Canada"/>
    <n v="8"/>
    <n v="18"/>
    <n v="21"/>
    <n v="57"/>
    <n v="1.5157371408650312E-5"/>
    <n v="3.41040856694632E-5"/>
    <n v="3.9788099947707072E-5"/>
  </r>
  <r>
    <x v="738"/>
    <s v="PCH"/>
    <x v="32"/>
    <s v="PCH:Culture:Find student job and internship programs"/>
    <n v="18"/>
    <n v="33"/>
    <n v="25"/>
    <n v="79"/>
    <n v="3.41040856694632E-5"/>
    <n v="6.2524157060682534E-5"/>
    <n v="4.7366785652032221E-5"/>
  </r>
  <r>
    <x v="739"/>
    <s v="PCH"/>
    <x v="32"/>
    <s v="PCH:Culture:Learn about the official symbols of Canada"/>
    <n v="6"/>
    <n v="17"/>
    <n v="21"/>
    <n v="101"/>
    <n v="1.1368028556487734E-5"/>
    <n v="3.2209414243381916E-5"/>
    <n v="3.9788099947707072E-5"/>
  </r>
  <r>
    <x v="15"/>
    <s v="PCH"/>
    <x v="32"/>
    <s v="PCH:Culture:Other - Reason for my visit is not in this list"/>
    <n v="11"/>
    <n v="16"/>
    <n v="12"/>
    <n v="33"/>
    <n v="2.0841385686894178E-5"/>
    <n v="3.0314742817300625E-5"/>
    <n v="2.2736057112975469E-5"/>
  </r>
  <r>
    <x v="740"/>
    <s v="PCH"/>
    <x v="32"/>
    <s v="PCH:Culture:Participate in Canada Day celebrations"/>
    <n v="19"/>
    <n v="29"/>
    <n v="30"/>
    <n v="80"/>
    <n v="3.599875709554449E-5"/>
    <n v="5.4945471356357378E-5"/>
    <n v="5.6840142782438668E-5"/>
  </r>
  <r>
    <x v="741"/>
    <s v="PCH"/>
    <x v="32"/>
    <s v="PCH:Culture:Participate in Winterlude events and activities"/>
    <n v="7"/>
    <n v="9"/>
    <n v="15"/>
    <n v="38"/>
    <n v="1.3262699982569023E-5"/>
    <n v="1.70520428347316E-5"/>
    <n v="2.8420071391219334E-5"/>
  </r>
  <r>
    <x v="742"/>
    <s v="PCO"/>
    <x v="33"/>
    <s v="PCO:AboutGov:Consult the Clerk's Annual Report to the Prime Minister"/>
    <n v="5"/>
    <n v="8"/>
    <n v="12"/>
    <n v="19"/>
    <n v="9.4733571304064453E-6"/>
    <n v="1.5157371408650312E-5"/>
    <n v="2.2736057112975469E-5"/>
  </r>
  <r>
    <x v="743"/>
    <s v="PCO"/>
    <x v="33"/>
    <s v="PCO:AboutGov:Consult the Speech from the Throne"/>
    <n v="4"/>
    <n v="5"/>
    <n v="3"/>
    <n v="10"/>
    <n v="7.5786857043251562E-6"/>
    <n v="9.4733571304064453E-6"/>
    <n v="5.6840142782438672E-6"/>
  </r>
  <r>
    <x v="744"/>
    <s v="PCO"/>
    <x v="33"/>
    <s v="PCO:AboutGov:Examine the activities of the Independent Advisory Board for Senate Appointments"/>
    <n v="3"/>
    <n v="2"/>
    <n v="2"/>
    <n v="6"/>
    <n v="5.6840142782438672E-6"/>
    <n v="3.7893428521625781E-6"/>
    <n v="3.7893428521625781E-6"/>
  </r>
  <r>
    <x v="745"/>
    <s v="PCO"/>
    <x v="33"/>
    <s v="PCO:AboutGov:Learn about Canada's democratic institutions"/>
    <n v="19"/>
    <n v="31"/>
    <n v="34"/>
    <n v="114"/>
    <n v="3.599875709554449E-5"/>
    <n v="5.8734814208519959E-5"/>
    <n v="6.4418828486763831E-5"/>
  </r>
  <r>
    <x v="746"/>
    <s v="PCO"/>
    <x v="33"/>
    <s v="PCO:AboutGov:Learn about Governor in Council appointments process"/>
    <n v="8"/>
    <n v="4"/>
    <n v="5"/>
    <n v="15"/>
    <n v="1.5157371408650312E-5"/>
    <n v="7.5786857043251562E-6"/>
    <n v="9.4733571304064453E-6"/>
  </r>
  <r>
    <x v="747"/>
    <s v="PCO"/>
    <x v="33"/>
    <s v="PCO:AboutGov:Learn about the Clerk of the Privy Council"/>
    <n v="2"/>
    <n v="3"/>
    <n v="5"/>
    <n v="14"/>
    <n v="3.7893428521625781E-6"/>
    <n v="5.6840142782438672E-6"/>
    <n v="9.4733571304064453E-6"/>
  </r>
  <r>
    <x v="748"/>
    <s v="PCO"/>
    <x v="33"/>
    <s v="PCO:AboutGov:Learn about the relationship between provinces and territories"/>
    <n v="4"/>
    <n v="4"/>
    <n v="7"/>
    <n v="24"/>
    <n v="7.5786857043251562E-6"/>
    <n v="7.5786857043251562E-6"/>
    <n v="1.3262699982569023E-5"/>
  </r>
  <r>
    <x v="15"/>
    <s v="PCO"/>
    <x v="33"/>
    <s v="PCO:AboutGov:Other - Reason for my visit is not in this list"/>
    <n v="6"/>
    <n v="6"/>
    <n v="6"/>
    <n v="15"/>
    <n v="1.1368028556487734E-5"/>
    <n v="1.1368028556487734E-5"/>
    <n v="1.1368028556487734E-5"/>
  </r>
  <r>
    <x v="749"/>
    <s v="PCO"/>
    <x v="33"/>
    <s v="PCO:AboutGov:Review of the state of bilingualism in the federal Public Service"/>
    <n v="0"/>
    <n v="3"/>
    <n v="2"/>
    <n v="9"/>
    <n v="0"/>
    <n v="5.6840142782438672E-6"/>
    <n v="3.7893428521625781E-6"/>
  </r>
  <r>
    <x v="750"/>
    <s v="PCO"/>
    <x v="33"/>
    <s v="PCO:AboutGov:Review the progress of Government of Canada commitments"/>
    <n v="17"/>
    <n v="24"/>
    <n v="18"/>
    <n v="51"/>
    <n v="3.2209414243381916E-5"/>
    <n v="4.5472114225950937E-5"/>
    <n v="3.41040856694632E-5"/>
  </r>
  <r>
    <x v="751"/>
    <s v="PCO"/>
    <x v="33"/>
    <s v="PCO:AboutGov:Search the Orders in Council database"/>
    <n v="2"/>
    <n v="5"/>
    <n v="5"/>
    <n v="7"/>
    <n v="3.7893428521625781E-6"/>
    <n v="9.4733571304064453E-6"/>
    <n v="9.4733571304064453E-6"/>
  </r>
  <r>
    <x v="752"/>
    <s v="PCO"/>
    <x v="33"/>
    <s v="PCO:AboutGov:See how the Government of Canada supports the LGBTQ2+ community"/>
    <n v="9"/>
    <n v="11"/>
    <n v="13"/>
    <n v="29"/>
    <n v="1.70520428347316E-5"/>
    <n v="2.0841385686894178E-5"/>
    <n v="2.4630728539056756E-5"/>
  </r>
  <r>
    <x v="753"/>
    <s v="PCO"/>
    <x v="33"/>
    <s v="PCO:Culture:Learn about the Governor General or Lieutenant Governors and the appointment process"/>
    <n v="1"/>
    <n v="3"/>
    <n v="3"/>
    <n v="14"/>
    <n v="1.8946714260812891E-6"/>
    <n v="5.6840142782438672E-6"/>
    <n v="5.6840142782438672E-6"/>
  </r>
  <r>
    <x v="15"/>
    <s v="PCO"/>
    <x v="33"/>
    <s v="PCO:Culture:Other - Reason for my visit is not in this list"/>
    <n v="0"/>
    <n v="2"/>
    <n v="1"/>
    <n v="3"/>
    <n v="0"/>
    <n v="3.7893428521625781E-6"/>
    <n v="1.8946714260812891E-6"/>
  </r>
  <r>
    <x v="754"/>
    <s v="PHAC"/>
    <x v="34"/>
    <s v="PHAC:COVID-19:Check health advice before travelling"/>
    <n v="317"/>
    <n v="458"/>
    <n v="497"/>
    <n v="810"/>
    <n v="6.0061084206776861E-4"/>
    <n v="8.6775951314523037E-4"/>
    <n v="9.4165169876240064E-4"/>
  </r>
  <r>
    <x v="15"/>
    <s v="PHAC"/>
    <x v="34"/>
    <s v="PHAC:COVID-19:Other - Reason for my visit is not in this list"/>
    <n v="5"/>
    <n v="4"/>
    <n v="6"/>
    <n v="8"/>
    <n v="9.4733571304064453E-6"/>
    <n v="7.5786857043251562E-6"/>
    <n v="1.1368028556487734E-5"/>
  </r>
  <r>
    <x v="754"/>
    <s v="PHAC"/>
    <x v="34"/>
    <s v="PHAC:Health:Check health advice before travelling"/>
    <n v="9"/>
    <n v="17"/>
    <n v="17"/>
    <n v="45"/>
    <n v="1.70520428347316E-5"/>
    <n v="3.2209414243381916E-5"/>
    <n v="3.2209414243381916E-5"/>
  </r>
  <r>
    <x v="755"/>
    <s v="PHAC"/>
    <x v="34"/>
    <s v="PHAC:Health:Find information on family violence and how to get help"/>
    <n v="6"/>
    <n v="12"/>
    <n v="10"/>
    <n v="28"/>
    <n v="1.1368028556487734E-5"/>
    <n v="2.2736057112975469E-5"/>
    <n v="1.8946714260812891E-5"/>
  </r>
  <r>
    <x v="756"/>
    <s v="PHAC"/>
    <x v="34"/>
    <s v="PHAC:Health:Find out the hazardous properties of a human pathogen and how to work with it in a laboratory setting"/>
    <n v="7"/>
    <n v="10"/>
    <n v="13"/>
    <n v="54"/>
    <n v="1.3262699982569023E-5"/>
    <n v="1.8946714260812891E-5"/>
    <n v="2.4630728539056756E-5"/>
  </r>
  <r>
    <x v="757"/>
    <s v="PHAC"/>
    <x v="34"/>
    <s v="PHAC:Health:Get guidelines for immunization and vaccination practices"/>
    <n v="67"/>
    <n v="98"/>
    <n v="115"/>
    <n v="324"/>
    <n v="1.2694298554744637E-4"/>
    <n v="1.8567779975596632E-4"/>
    <n v="2.1788721399934824E-4"/>
  </r>
  <r>
    <x v="758"/>
    <s v="PHAC"/>
    <x v="34"/>
    <s v="PHAC:Health:Learn about mental health support and how to get help"/>
    <n v="66"/>
    <n v="90"/>
    <n v="98"/>
    <n v="200"/>
    <n v="1.2504831412136507E-4"/>
    <n v="1.7052042834731602E-4"/>
    <n v="1.8567779975596632E-4"/>
  </r>
  <r>
    <x v="759"/>
    <s v="PHAC"/>
    <x v="34"/>
    <s v="PHAC:Health:Learn about outbreaks of food and water-borne illnesses and diseases in Canada"/>
    <n v="11"/>
    <n v="17"/>
    <n v="19"/>
    <n v="47"/>
    <n v="2.0841385686894178E-5"/>
    <n v="3.2209414243381916E-5"/>
    <n v="3.599875709554449E-5"/>
  </r>
  <r>
    <x v="15"/>
    <s v="PHAC"/>
    <x v="34"/>
    <s v="PHAC:Health:Other - Reason for my visit is not in this list"/>
    <n v="11"/>
    <n v="14"/>
    <n v="15"/>
    <n v="30"/>
    <n v="2.0841385686894178E-5"/>
    <n v="2.6525399965138047E-5"/>
    <n v="2.8420071391219334E-5"/>
  </r>
  <r>
    <x v="36"/>
    <s v="PHAC"/>
    <x v="34"/>
    <s v="PHAC:Travel:ArriveCAN – Create an account"/>
    <n v="13"/>
    <n v="16"/>
    <n v="16"/>
    <n v="37"/>
    <n v="2.4630728539056756E-5"/>
    <n v="3.0314742817300625E-5"/>
    <n v="3.0314742817300625E-5"/>
  </r>
  <r>
    <x v="37"/>
    <s v="PHAC"/>
    <x v="34"/>
    <s v="PHAC:Travel:ArriveCAN – Download the mobile app"/>
    <n v="2"/>
    <n v="4"/>
    <n v="4"/>
    <n v="9"/>
    <n v="3.7893428521625781E-6"/>
    <n v="7.5786857043251562E-6"/>
    <n v="7.5786857043251562E-6"/>
  </r>
  <r>
    <x v="39"/>
    <s v="PHAC"/>
    <x v="34"/>
    <s v="PHAC:Travel:ArriveCAN – Learn more about it, what it is, how and when to use it"/>
    <n v="10"/>
    <n v="13"/>
    <n v="14"/>
    <n v="35"/>
    <n v="1.8946714260812891E-5"/>
    <n v="2.4630728539056756E-5"/>
    <n v="2.6525399965138047E-5"/>
  </r>
  <r>
    <x v="40"/>
    <s v="PHAC"/>
    <x v="34"/>
    <s v="PHAC:Travel:ArriveCAN – Report your daily symptoms or new case of COVID-19"/>
    <n v="3"/>
    <n v="7"/>
    <n v="6"/>
    <n v="8"/>
    <n v="5.6840142782438672E-6"/>
    <n v="1.3262699982569023E-5"/>
    <n v="1.1368028556487734E-5"/>
  </r>
  <r>
    <x v="760"/>
    <s v="PHAC"/>
    <x v="34"/>
    <s v="PHAC:Travel:ArriveCAN – Show proof of a molecular test"/>
    <n v="2"/>
    <n v="3"/>
    <n v="3"/>
    <n v="3"/>
    <n v="3.7893428521625781E-6"/>
    <n v="5.6840142782438672E-6"/>
    <n v="5.6840142782438672E-6"/>
  </r>
  <r>
    <x v="761"/>
    <s v="PHAC"/>
    <x v="34"/>
    <s v="PHAC:Travel:ArriveCAN – Submit your contact information"/>
    <n v="7"/>
    <n v="13"/>
    <n v="13"/>
    <n v="20"/>
    <n v="1.3262699982569023E-5"/>
    <n v="2.4630728539056756E-5"/>
    <n v="2.4630728539056756E-5"/>
  </r>
  <r>
    <x v="762"/>
    <s v="PHAC"/>
    <x v="34"/>
    <s v="PHAC:Travel:ArriveCAN – Submit your quarantine plan"/>
    <n v="3"/>
    <n v="7"/>
    <n v="4"/>
    <n v="9"/>
    <n v="5.6840142782438672E-6"/>
    <n v="1.3262699982569023E-5"/>
    <n v="7.5786857043251562E-6"/>
  </r>
  <r>
    <x v="754"/>
    <s v="PHAC"/>
    <x v="34"/>
    <s v="PHAC:Travel:Check health advice before travelling"/>
    <n v="49"/>
    <n v="62"/>
    <n v="77"/>
    <n v="210"/>
    <n v="9.2838899877983159E-5"/>
    <n v="1.1746962841703992E-4"/>
    <n v="1.4588969980825926E-4"/>
  </r>
  <r>
    <x v="763"/>
    <s v="PHAC"/>
    <x v="34"/>
    <s v="PHAC:Travel:Check provincial and territorial restrictions"/>
    <n v="41"/>
    <n v="61"/>
    <n v="75"/>
    <n v="144"/>
    <n v="7.7681528469332846E-5"/>
    <n v="1.1557495699095863E-4"/>
    <n v="1.4210035695609666E-4"/>
  </r>
  <r>
    <x v="764"/>
    <s v="PHAC"/>
    <x v="34"/>
    <s v="PHAC:Travel:Check rules for vaccinated travellers entering Canada"/>
    <n v="176"/>
    <n v="278"/>
    <n v="300"/>
    <n v="800"/>
    <n v="3.3346217099030685E-4"/>
    <n v="5.2671865645059833E-4"/>
    <n v="5.6840142782438666E-4"/>
  </r>
  <r>
    <x v="765"/>
    <s v="PHAC"/>
    <x v="34"/>
    <s v="PHAC:Travel:Check vaccination requirements to enter Canada"/>
    <n v="268"/>
    <n v="363"/>
    <n v="376"/>
    <n v="879"/>
    <n v="5.0777194218978546E-4"/>
    <n v="6.8776572766750786E-4"/>
    <n v="7.1239645620656462E-4"/>
  </r>
  <r>
    <x v="766"/>
    <s v="PHAC"/>
    <x v="34"/>
    <s v="PHAC:Travel:Compassionate travel quarantine exemptions (caring for others, funerals and support)"/>
    <n v="8"/>
    <n v="16"/>
    <n v="11"/>
    <n v="28"/>
    <n v="1.5157371408650312E-5"/>
    <n v="3.0314742817300625E-5"/>
    <n v="2.0841385686894178E-5"/>
  </r>
  <r>
    <x v="767"/>
    <s v="PHAC"/>
    <x v="34"/>
    <s v="PHAC:Travel:COVID-19 cases, statistics, vaccines, limiting the spread, latest news"/>
    <n v="0"/>
    <n v="0"/>
    <n v="1"/>
    <n v="1"/>
    <n v="0"/>
    <n v="0"/>
    <n v="1.8946714260812891E-6"/>
  </r>
  <r>
    <x v="29"/>
    <s v="PHAC"/>
    <x v="34"/>
    <s v="PHAC:Travel:COVID-19 requirements for travellers"/>
    <n v="534"/>
    <n v="764"/>
    <n v="820"/>
    <n v="1791"/>
    <n v="1.0117545415274083E-3"/>
    <n v="1.4475289695261048E-3"/>
    <n v="1.553630569386657E-3"/>
  </r>
  <r>
    <x v="768"/>
    <s v="PHAC"/>
    <x v="34"/>
    <s v="PHAC:Travel:Follow mandatory quarantine or isolation"/>
    <n v="17"/>
    <n v="25"/>
    <n v="25"/>
    <n v="46"/>
    <n v="3.2209414243381916E-5"/>
    <n v="4.7366785652032221E-5"/>
    <n v="4.7366785652032221E-5"/>
  </r>
  <r>
    <x v="498"/>
    <s v="PHAC"/>
    <x v="34"/>
    <s v="PHAC:Travel:Get your Canadian COVID-19 proof of vaccination"/>
    <n v="0"/>
    <n v="0"/>
    <n v="1"/>
    <n v="1"/>
    <n v="0"/>
    <n v="0"/>
    <n v="1.8946714260812891E-6"/>
  </r>
  <r>
    <x v="429"/>
    <s v="PHAC"/>
    <x v="34"/>
    <s v="PHAC:Travel:Latest news – Travel and emergency assistance"/>
    <n v="4"/>
    <n v="4"/>
    <n v="2"/>
    <n v="10"/>
    <n v="7.5786857043251562E-6"/>
    <n v="7.5786857043251562E-6"/>
    <n v="3.7893428521625781E-6"/>
  </r>
  <r>
    <x v="15"/>
    <s v="PHAC"/>
    <x v="34"/>
    <s v="PHAC:Travel:Other - Reason for my visit is not in this list"/>
    <n v="121"/>
    <n v="142"/>
    <n v="149"/>
    <n v="228"/>
    <n v="2.2925524255583597E-4"/>
    <n v="2.6904334250354306E-4"/>
    <n v="2.8230604248611209E-4"/>
  </r>
  <r>
    <x v="15"/>
    <s v="PS"/>
    <x v="35"/>
    <s v="PS:Environment:Other - Reason for my visit is not in this list"/>
    <n v="0"/>
    <n v="0"/>
    <n v="0"/>
    <n v="1"/>
    <n v="0"/>
    <n v="0"/>
    <n v="0"/>
  </r>
  <r>
    <x v="15"/>
    <s v="PS"/>
    <x v="35"/>
    <s v="PS:N/A:Other - Reason for my visit is not in this list"/>
    <n v="4"/>
    <n v="4"/>
    <n v="5"/>
    <n v="6"/>
    <n v="7.5786857043251562E-6"/>
    <n v="7.5786857043251562E-6"/>
    <n v="9.4733571304064453E-6"/>
  </r>
  <r>
    <x v="769"/>
    <s v="PS"/>
    <x v="35"/>
    <s v="PS:Policing:Apply for funding related to crime prevention"/>
    <n v="0"/>
    <n v="0"/>
    <n v="0"/>
    <n v="1"/>
    <n v="0"/>
    <n v="0"/>
    <n v="0"/>
  </r>
  <r>
    <x v="770"/>
    <s v="PS"/>
    <x v="35"/>
    <s v="PS:Policing:Apply for the Memorial Grant Program for First Responders"/>
    <n v="7"/>
    <n v="11"/>
    <n v="9"/>
    <n v="20"/>
    <n v="1.3262699982569023E-5"/>
    <n v="2.0841385686894178E-5"/>
    <n v="1.70520428347316E-5"/>
  </r>
  <r>
    <x v="771"/>
    <s v="PS"/>
    <x v="35"/>
    <s v="PS:Policing:Consult a research report or publication"/>
    <n v="1"/>
    <n v="2"/>
    <n v="1"/>
    <n v="6"/>
    <n v="1.8946714260812891E-6"/>
    <n v="3.7893428521625781E-6"/>
    <n v="1.8946714260812891E-6"/>
  </r>
  <r>
    <x v="772"/>
    <s v="PS"/>
    <x v="35"/>
    <s v="PS:Policing:Consult the Disaster Financial Assistance Arrangements with provinces and territories following a major natural disaster"/>
    <n v="0"/>
    <n v="1"/>
    <n v="1"/>
    <n v="1"/>
    <n v="0"/>
    <n v="1.8946714260812891E-6"/>
    <n v="1.8946714260812891E-6"/>
  </r>
  <r>
    <x v="773"/>
    <s v="PS"/>
    <x v="35"/>
    <s v="PS:Policing:Emergency Preparedness Week"/>
    <n v="0"/>
    <n v="0"/>
    <n v="0"/>
    <n v="1"/>
    <n v="0"/>
    <n v="0"/>
    <n v="0"/>
  </r>
  <r>
    <x v="774"/>
    <s v="PS"/>
    <x v="35"/>
    <s v="PS:Policing:Federal government response to a current emergency event"/>
    <n v="5"/>
    <n v="9"/>
    <n v="9"/>
    <n v="26"/>
    <n v="9.4733571304064453E-6"/>
    <n v="1.70520428347316E-5"/>
    <n v="1.70520428347316E-5"/>
  </r>
  <r>
    <x v="775"/>
    <s v="PS"/>
    <x v="35"/>
    <s v="PS:Policing:Get or prepare an emergency kit"/>
    <n v="1"/>
    <n v="2"/>
    <n v="3"/>
    <n v="12"/>
    <n v="1.8946714260812891E-6"/>
    <n v="3.7893428521625781E-6"/>
    <n v="5.6840142782438672E-6"/>
  </r>
  <r>
    <x v="776"/>
    <s v="PS"/>
    <x v="35"/>
    <s v="PS:Policing:How to prepare for natural disasters and emergency events (such as flooding, forest fires, power outages)"/>
    <n v="1"/>
    <n v="2"/>
    <n v="5"/>
    <n v="12"/>
    <n v="1.8946714260812891E-6"/>
    <n v="3.7893428521625781E-6"/>
    <n v="9.4733571304064453E-6"/>
  </r>
  <r>
    <x v="777"/>
    <s v="PS"/>
    <x v="35"/>
    <s v="PS:Policing:Information and support for victims of crime"/>
    <n v="0"/>
    <n v="0"/>
    <n v="0"/>
    <n v="1"/>
    <n v="0"/>
    <n v="0"/>
    <n v="0"/>
  </r>
  <r>
    <x v="778"/>
    <s v="PS"/>
    <x v="35"/>
    <s v="PS:Policing:Learn about national search and rescue"/>
    <n v="2"/>
    <n v="3"/>
    <n v="3"/>
    <n v="9"/>
    <n v="3.7893428521625781E-6"/>
    <n v="5.6840142782438672E-6"/>
    <n v="5.6840142782438672E-6"/>
  </r>
  <r>
    <x v="779"/>
    <s v="PS"/>
    <x v="35"/>
    <s v="PS:Policing:Look up a Canadian disaster"/>
    <n v="3"/>
    <n v="3"/>
    <n v="5"/>
    <n v="12"/>
    <n v="5.6840142782438672E-6"/>
    <n v="5.6840142782438672E-6"/>
    <n v="9.4733571304064453E-6"/>
  </r>
  <r>
    <x v="15"/>
    <s v="PS"/>
    <x v="35"/>
    <s v="PS:Policing:Other - Reason for my visit is not in this list"/>
    <n v="11"/>
    <n v="13"/>
    <n v="18"/>
    <n v="24"/>
    <n v="2.0841385686894178E-5"/>
    <n v="2.4630728539056756E-5"/>
    <n v="3.41040856694632E-5"/>
  </r>
  <r>
    <x v="780"/>
    <s v="PS"/>
    <x v="35"/>
    <s v="PS:Policing:Prepare an emergency plan"/>
    <n v="7"/>
    <n v="15"/>
    <n v="15"/>
    <n v="31"/>
    <n v="1.3262699982569023E-5"/>
    <n v="2.8420071391219334E-5"/>
    <n v="2.8420071391219334E-5"/>
  </r>
  <r>
    <x v="781"/>
    <s v="PS"/>
    <x v="35"/>
    <s v="PS:Security:Access cyber security bulletins"/>
    <n v="12"/>
    <n v="23"/>
    <n v="29"/>
    <n v="56"/>
    <n v="2.2736057112975469E-5"/>
    <n v="4.3577442799869647E-5"/>
    <n v="5.4945471356357378E-5"/>
  </r>
  <r>
    <x v="782"/>
    <s v="PS"/>
    <x v="35"/>
    <s v="PS:Security:Apply for a Canadian Travel Number"/>
    <n v="1"/>
    <n v="1"/>
    <n v="2"/>
    <n v="2"/>
    <n v="1.8946714260812891E-6"/>
    <n v="1.8946714260812891E-6"/>
    <n v="3.7893428521625781E-6"/>
  </r>
  <r>
    <x v="775"/>
    <s v="PS"/>
    <x v="35"/>
    <s v="PS:Security:Get or prepare an emergency kit"/>
    <n v="12"/>
    <n v="13"/>
    <n v="11"/>
    <n v="27"/>
    <n v="2.2736057112975469E-5"/>
    <n v="2.4630728539056756E-5"/>
    <n v="2.0841385686894178E-5"/>
  </r>
  <r>
    <x v="783"/>
    <s v="PS"/>
    <x v="35"/>
    <s v="PS:Security:Learn about cyber security threats"/>
    <n v="13"/>
    <n v="17"/>
    <n v="18"/>
    <n v="53"/>
    <n v="2.4630728539056756E-5"/>
    <n v="3.2209414243381916E-5"/>
    <n v="3.41040856694632E-5"/>
  </r>
  <r>
    <x v="784"/>
    <s v="PS"/>
    <x v="35"/>
    <s v="PS:Security:Learn about Passenger Protect program"/>
    <n v="0"/>
    <n v="2"/>
    <n v="1"/>
    <n v="10"/>
    <n v="0"/>
    <n v="3.7893428521625781E-6"/>
    <n v="1.8946714260812891E-6"/>
  </r>
  <r>
    <x v="785"/>
    <s v="PS"/>
    <x v="35"/>
    <s v="PS:Security:Learn about the current list of terrorist entities"/>
    <n v="9"/>
    <n v="12"/>
    <n v="14"/>
    <n v="26"/>
    <n v="1.70520428347316E-5"/>
    <n v="2.2736057112975469E-5"/>
    <n v="2.6525399965138047E-5"/>
  </r>
  <r>
    <x v="786"/>
    <s v="PS"/>
    <x v="35"/>
    <s v="PS:Security:Learn about the required documents needed for air travel"/>
    <n v="4"/>
    <n v="8"/>
    <n v="6"/>
    <n v="20"/>
    <n v="7.5786857043251562E-6"/>
    <n v="1.5157371408650312E-5"/>
    <n v="1.1368028556487734E-5"/>
  </r>
  <r>
    <x v="15"/>
    <s v="PS"/>
    <x v="35"/>
    <s v="PS:Security:Other - Reason for my visit is not in this list"/>
    <n v="1"/>
    <n v="4"/>
    <n v="4"/>
    <n v="10"/>
    <n v="1.8946714260812891E-6"/>
    <n v="7.5786857043251562E-6"/>
    <n v="7.5786857043251562E-6"/>
  </r>
  <r>
    <x v="787"/>
    <s v="PSC"/>
    <x v="36"/>
    <s v="PSC:Jobs:Find a student job in the federal public service"/>
    <n v="297"/>
    <n v="507"/>
    <n v="539"/>
    <n v="1435"/>
    <n v="5.6271741354614287E-4"/>
    <n v="9.6059841302321351E-4"/>
    <n v="1.0212278986578148E-3"/>
  </r>
  <r>
    <x v="788"/>
    <s v="PSC"/>
    <x v="36"/>
    <s v="PSC:Jobs:Jobs in the federal public service"/>
    <n v="1856"/>
    <n v="2879"/>
    <n v="3318"/>
    <n v="8483"/>
    <n v="3.5165101668068722E-3"/>
    <n v="5.4547590356880307E-3"/>
    <n v="6.286519791737717E-3"/>
  </r>
  <r>
    <x v="15"/>
    <s v="PSC"/>
    <x v="36"/>
    <s v="PSC:Jobs:Other - Reason for my visit is not in this list"/>
    <n v="26"/>
    <n v="29"/>
    <n v="29"/>
    <n v="61"/>
    <n v="4.9261457078113512E-5"/>
    <n v="5.4945471356357378E-5"/>
    <n v="5.4945471356357378E-5"/>
  </r>
  <r>
    <x v="789"/>
    <s v="PSPC"/>
    <x v="37"/>
    <s v="PSPC:AboutGov:Apply for an International Standard Book Number (ISBN) / catalogue number"/>
    <n v="11"/>
    <n v="26"/>
    <n v="27"/>
    <n v="41"/>
    <n v="2.0841385686894178E-5"/>
    <n v="4.9261457078113512E-5"/>
    <n v="5.1156128504194803E-5"/>
  </r>
  <r>
    <x v="790"/>
    <s v="PSPC"/>
    <x v="37"/>
    <s v="PSPC:AboutGov:Complete the Canada direct deposit enrolment form"/>
    <n v="9"/>
    <n v="9"/>
    <n v="12"/>
    <n v="19"/>
    <n v="1.70520428347316E-5"/>
    <n v="1.70520428347316E-5"/>
    <n v="2.2736057112975469E-5"/>
  </r>
  <r>
    <x v="791"/>
    <s v="PSPC"/>
    <x v="37"/>
    <s v="PSPC:AboutGov:Consult reports on government-wide advertising activities"/>
    <n v="0"/>
    <n v="0"/>
    <n v="0"/>
    <n v="1"/>
    <n v="0"/>
    <n v="0"/>
    <n v="0"/>
  </r>
  <r>
    <x v="792"/>
    <s v="PSPC"/>
    <x v="37"/>
    <s v="PSPC:AboutGov:Consult the annual report on advertising activities"/>
    <n v="5"/>
    <n v="7"/>
    <n v="5"/>
    <n v="10"/>
    <n v="9.4733571304064453E-6"/>
    <n v="1.3262699982569023E-5"/>
    <n v="9.4733571304064453E-6"/>
  </r>
  <r>
    <x v="793"/>
    <s v="PSPC"/>
    <x v="37"/>
    <s v="PSPC:AboutGov:Direct deposit for individuals with a foreign bank account"/>
    <n v="0"/>
    <n v="1"/>
    <n v="2"/>
    <n v="5"/>
    <n v="0"/>
    <n v="1.8946714260812891E-6"/>
    <n v="3.7893428521625781E-6"/>
  </r>
  <r>
    <x v="794"/>
    <s v="PSPC"/>
    <x v="37"/>
    <s v="PSPC:AboutGov:Direct deposit issues related to CPP, OAS, EI, or other government payments"/>
    <n v="77"/>
    <n v="80"/>
    <n v="90"/>
    <n v="140"/>
    <n v="1.4588969980825926E-4"/>
    <n v="1.5157371408650312E-4"/>
    <n v="1.7052042834731602E-4"/>
  </r>
  <r>
    <x v="795"/>
    <s v="PSPC"/>
    <x v="37"/>
    <s v="PSPC:AboutGov:Federal government property management, maintenance, and construction"/>
    <n v="14"/>
    <n v="19"/>
    <n v="21"/>
    <n v="47"/>
    <n v="2.6525399965138047E-5"/>
    <n v="3.599875709554449E-5"/>
    <n v="3.9788099947707072E-5"/>
  </r>
  <r>
    <x v="796"/>
    <s v="PSPC"/>
    <x v="37"/>
    <s v="PSPC:AboutGov:Find federal properties for sale"/>
    <n v="0"/>
    <n v="0"/>
    <n v="1"/>
    <n v="1"/>
    <n v="0"/>
    <n v="0"/>
    <n v="1.8946714260812891E-6"/>
  </r>
  <r>
    <x v="797"/>
    <s v="PSPC"/>
    <x v="37"/>
    <s v="PSPC:AboutGov:Find latest news articles"/>
    <n v="1"/>
    <n v="8"/>
    <n v="7"/>
    <n v="26"/>
    <n v="1.8946714260812891E-6"/>
    <n v="1.5157371408650312E-5"/>
    <n v="1.3262699982569023E-5"/>
  </r>
  <r>
    <x v="798"/>
    <s v="PSPC"/>
    <x v="37"/>
    <s v="PSPC:AboutGov:Find out about Canada's parliamentary buildings and grounds"/>
    <n v="0"/>
    <n v="0"/>
    <n v="0"/>
    <n v="1"/>
    <n v="0"/>
    <n v="0"/>
    <n v="0"/>
  </r>
  <r>
    <x v="799"/>
    <s v="PSPC"/>
    <x v="37"/>
    <s v="PSPC:AboutGov:Find out about Centre Block restoration and modernization project"/>
    <n v="1"/>
    <n v="2"/>
    <n v="2"/>
    <n v="2"/>
    <n v="1.8946714260812891E-6"/>
    <n v="3.7893428521625781E-6"/>
    <n v="3.7893428521625781E-6"/>
  </r>
  <r>
    <x v="800"/>
    <s v="PSPC"/>
    <x v="37"/>
    <s v="PSPC:AboutGov:Find out about health and safety in federal buildings"/>
    <n v="0"/>
    <n v="0"/>
    <n v="0"/>
    <n v="2"/>
    <n v="0"/>
    <n v="0"/>
    <n v="0"/>
  </r>
  <r>
    <x v="801"/>
    <s v="PSPC"/>
    <x v="37"/>
    <s v="PSPC:AboutGov:Find out about maintenance and construction projects"/>
    <n v="0"/>
    <n v="0"/>
    <n v="0"/>
    <n v="1"/>
    <n v="0"/>
    <n v="0"/>
    <n v="0"/>
  </r>
  <r>
    <x v="802"/>
    <s v="PSPC"/>
    <x v="37"/>
    <s v="PSPC:AboutGov:Find out about public opinion research requirements"/>
    <n v="0"/>
    <n v="1"/>
    <n v="1"/>
    <n v="1"/>
    <n v="0"/>
    <n v="1.8946714260812891E-6"/>
    <n v="1.8946714260812891E-6"/>
  </r>
  <r>
    <x v="803"/>
    <s v="PSPC"/>
    <x v="37"/>
    <s v="PSPC:AboutGov:Find public opinion research requirements"/>
    <n v="4"/>
    <n v="10"/>
    <n v="8"/>
    <n v="14"/>
    <n v="7.5786857043251562E-6"/>
    <n v="1.8946714260812891E-5"/>
    <n v="1.5157371408650312E-5"/>
  </r>
  <r>
    <x v="804"/>
    <s v="PSPC"/>
    <x v="37"/>
    <s v="PSPC:AboutGov:How to comply with controlled goods regulations in Canada"/>
    <n v="12"/>
    <n v="19"/>
    <n v="16"/>
    <n v="46"/>
    <n v="2.2736057112975469E-5"/>
    <n v="3.599875709554449E-5"/>
    <n v="3.0314742817300625E-5"/>
  </r>
  <r>
    <x v="805"/>
    <s v="PSPC"/>
    <x v="37"/>
    <s v="PSPC:AboutGov:Jobs with PSPC"/>
    <n v="9"/>
    <n v="15"/>
    <n v="12"/>
    <n v="63"/>
    <n v="1.70520428347316E-5"/>
    <n v="2.8420071391219334E-5"/>
    <n v="2.2736057112975469E-5"/>
  </r>
  <r>
    <x v="806"/>
    <s v="PSPC"/>
    <x v="37"/>
    <s v="PSPC:AboutGov:Learn about health and safety in federal properties"/>
    <n v="4"/>
    <n v="11"/>
    <n v="7"/>
    <n v="30"/>
    <n v="7.5786857043251562E-6"/>
    <n v="2.0841385686894178E-5"/>
    <n v="1.3262699982569023E-5"/>
  </r>
  <r>
    <x v="807"/>
    <s v="PSPC"/>
    <x v="37"/>
    <s v="PSPC:AboutGov:Learn about payments to and from government"/>
    <n v="6"/>
    <n v="6"/>
    <n v="10"/>
    <n v="17"/>
    <n v="1.1368028556487734E-5"/>
    <n v="1.1368028556487734E-5"/>
    <n v="1.8946714260812891E-5"/>
  </r>
  <r>
    <x v="808"/>
    <s v="PSPC"/>
    <x v="37"/>
    <s v="PSPC:AboutGov:Mandate and organizational structure"/>
    <n v="8"/>
    <n v="18"/>
    <n v="15"/>
    <n v="50"/>
    <n v="1.5157371408650312E-5"/>
    <n v="3.41040856694632E-5"/>
    <n v="2.8420071391219334E-5"/>
  </r>
  <r>
    <x v="15"/>
    <s v="PSPC"/>
    <x v="37"/>
    <s v="PSPC:AboutGov:Other - Reason for my visit is not in this list"/>
    <n v="1059"/>
    <n v="1149"/>
    <n v="1388"/>
    <n v="2542"/>
    <n v="2.0064570402200852E-3"/>
    <n v="2.1769774685674011E-3"/>
    <n v="2.6298039394008293E-3"/>
  </r>
  <r>
    <x v="809"/>
    <s v="PSPC"/>
    <x v="37"/>
    <s v="PSPC:AboutGov:Read a report or a publication"/>
    <n v="38"/>
    <n v="73"/>
    <n v="80"/>
    <n v="240"/>
    <n v="7.1997514191088981E-5"/>
    <n v="1.383110141039341E-4"/>
    <n v="1.5157371408650312E-4"/>
  </r>
  <r>
    <x v="810"/>
    <s v="PSPC"/>
    <x v="37"/>
    <s v="PSPC:AboutGov:Request a flag online"/>
    <n v="3"/>
    <n v="4"/>
    <n v="10"/>
    <n v="25"/>
    <n v="5.6840142782438672E-6"/>
    <n v="7.5786857043251562E-6"/>
    <n v="1.8946714260812891E-5"/>
  </r>
  <r>
    <x v="811"/>
    <s v="PSPC"/>
    <x v="37"/>
    <s v="PSPC:AboutGov:Review payments to and from government"/>
    <n v="2"/>
    <n v="1"/>
    <n v="2"/>
    <n v="4"/>
    <n v="3.7893428521625781E-6"/>
    <n v="1.8946714260812891E-6"/>
    <n v="3.7893428521625781E-6"/>
  </r>
  <r>
    <x v="812"/>
    <s v="PSPC"/>
    <x v="37"/>
    <s v="PSPC:AboutGov:Security screening and clearance processes"/>
    <n v="46"/>
    <n v="63"/>
    <n v="61"/>
    <n v="137"/>
    <n v="8.7154885599739293E-5"/>
    <n v="1.193642998431212E-4"/>
    <n v="1.1557495699095863E-4"/>
  </r>
  <r>
    <x v="813"/>
    <s v="PSPC"/>
    <x v="37"/>
    <s v="PSPC:AboutGov:Sign up for direct deposit for government payments"/>
    <n v="338"/>
    <n v="385"/>
    <n v="402"/>
    <n v="623"/>
    <n v="6.4039894201547564E-4"/>
    <n v="7.294484990412963E-4"/>
    <n v="7.6165791328467814E-4"/>
  </r>
  <r>
    <x v="172"/>
    <s v="PSPC"/>
    <x v="37"/>
    <s v="PSPC:AboutGov:Sign up for direct deposit or update your banking information"/>
    <n v="9"/>
    <n v="12"/>
    <n v="13"/>
    <n v="27"/>
    <n v="1.70520428347316E-5"/>
    <n v="2.2736057112975469E-5"/>
    <n v="2.4630728539056756E-5"/>
  </r>
  <r>
    <x v="814"/>
    <s v="PSPC"/>
    <x v="37"/>
    <s v="PSPC:AboutGov:Update my direct deposit information"/>
    <n v="175"/>
    <n v="188"/>
    <n v="216"/>
    <n v="306"/>
    <n v="3.3156749956422555E-4"/>
    <n v="3.5619822810328231E-4"/>
    <n v="4.0924902803355842E-4"/>
  </r>
  <r>
    <x v="815"/>
    <s v="PSPC"/>
    <x v="37"/>
    <s v="PSPC:AboutGov:View federal properties for sale"/>
    <n v="4"/>
    <n v="4"/>
    <n v="4"/>
    <n v="5"/>
    <n v="7.5786857043251562E-6"/>
    <n v="7.5786857043251562E-6"/>
    <n v="7.5786857043251562E-6"/>
  </r>
  <r>
    <x v="816"/>
    <s v="PSPC"/>
    <x v="37"/>
    <s v="PSPC:AboutGov:View Parliament Hill camera"/>
    <n v="4"/>
    <n v="9"/>
    <n v="10"/>
    <n v="52"/>
    <n v="7.5786857043251562E-6"/>
    <n v="1.70520428347316E-5"/>
    <n v="1.8946714260812891E-5"/>
  </r>
  <r>
    <x v="817"/>
    <s v="PSPC"/>
    <x v="37"/>
    <s v="PSPC:AboutGov:View public notices in the Canada Gazette"/>
    <n v="6"/>
    <n v="12"/>
    <n v="14"/>
    <n v="24"/>
    <n v="1.1368028556487734E-5"/>
    <n v="2.2736057112975469E-5"/>
    <n v="2.6525399965138047E-5"/>
  </r>
  <r>
    <x v="15"/>
    <s v="PSPC"/>
    <x v="37"/>
    <s v="PSPC:Benefits:Other - Reason for my visit is not in this list"/>
    <n v="33"/>
    <n v="34"/>
    <n v="37"/>
    <n v="67"/>
    <n v="6.2524157060682534E-5"/>
    <n v="6.4418828486763831E-5"/>
    <n v="7.0102842765007697E-5"/>
  </r>
  <r>
    <x v="818"/>
    <s v="PSPC"/>
    <x v="37"/>
    <s v="PSPC:Business:Access the Standing Offers and Supply Arrangements Application (SOSA App)"/>
    <n v="55"/>
    <n v="76"/>
    <n v="76"/>
    <n v="93"/>
    <n v="1.0420692843447089E-4"/>
    <n v="1.4399502838217796E-4"/>
    <n v="1.4399502838217796E-4"/>
  </r>
  <r>
    <x v="819"/>
    <s v="PSPC"/>
    <x v="37"/>
    <s v="PSPC:Business:Access the Tender Management Application"/>
    <n v="1"/>
    <n v="5"/>
    <n v="3"/>
    <n v="5"/>
    <n v="1.8946714260812891E-6"/>
    <n v="9.4733571304064453E-6"/>
    <n v="5.6840142782438672E-6"/>
  </r>
  <r>
    <x v="820"/>
    <s v="PSPC"/>
    <x v="37"/>
    <s v="PSPC:Business:Attend a seminar"/>
    <n v="2"/>
    <n v="5"/>
    <n v="5"/>
    <n v="6"/>
    <n v="3.7893428521625781E-6"/>
    <n v="9.4733571304064453E-6"/>
    <n v="9.4733571304064453E-6"/>
  </r>
  <r>
    <x v="821"/>
    <s v="PSPC"/>
    <x v="37"/>
    <s v="PSPC:Business:Become a supplier for the Government of Canada"/>
    <n v="19"/>
    <n v="30"/>
    <n v="27"/>
    <n v="47"/>
    <n v="3.599875709554449E-5"/>
    <n v="5.6840142782438668E-5"/>
    <n v="5.1156128504194803E-5"/>
  </r>
  <r>
    <x v="822"/>
    <s v="PSPC"/>
    <x v="37"/>
    <s v="PSPC:Business:Best Practices in Buying"/>
    <n v="0"/>
    <n v="2"/>
    <n v="0"/>
    <n v="3"/>
    <n v="0"/>
    <n v="3.7893428521625781E-6"/>
    <n v="0"/>
  </r>
  <r>
    <x v="823"/>
    <s v="PSPC"/>
    <x v="37"/>
    <s v="PSPC:Business:Browse GSIN Codes"/>
    <n v="0"/>
    <n v="0"/>
    <n v="0"/>
    <n v="1"/>
    <n v="0"/>
    <n v="0"/>
    <n v="0"/>
  </r>
  <r>
    <x v="824"/>
    <s v="PSPC"/>
    <x v="37"/>
    <s v="PSPC:Business:Consultations and Reports"/>
    <n v="2"/>
    <n v="3"/>
    <n v="3"/>
    <n v="5"/>
    <n v="3.7893428521625781E-6"/>
    <n v="5.6840142782438672E-6"/>
    <n v="5.6840142782438672E-6"/>
  </r>
  <r>
    <x v="825"/>
    <s v="PSPC"/>
    <x v="37"/>
    <s v="PSPC:Business:Contact Buy and Sell"/>
    <n v="2"/>
    <n v="2"/>
    <n v="2"/>
    <n v="3"/>
    <n v="3.7893428521625781E-6"/>
    <n v="3.7893428521625781E-6"/>
    <n v="3.7893428521625781E-6"/>
  </r>
  <r>
    <x v="826"/>
    <s v="PSPC"/>
    <x v="37"/>
    <s v="PSPC:Business:Contact the Office of Small and Medium Enterprises (OSME)"/>
    <n v="1"/>
    <n v="1"/>
    <n v="1"/>
    <n v="2"/>
    <n v="1.8946714260812891E-6"/>
    <n v="1.8946714260812891E-6"/>
    <n v="1.8946714260812891E-6"/>
  </r>
  <r>
    <x v="827"/>
    <s v="PSPC"/>
    <x v="37"/>
    <s v="PSPC:Business:Contacts for Government Buyers"/>
    <n v="2"/>
    <n v="5"/>
    <n v="7"/>
    <n v="12"/>
    <n v="3.7893428521625781E-6"/>
    <n v="9.4733571304064453E-6"/>
    <n v="1.3262699982569023E-5"/>
  </r>
  <r>
    <x v="828"/>
    <s v="PSPC"/>
    <x v="37"/>
    <s v="PSPC:Business:Convert physical documents to electronic format"/>
    <n v="2"/>
    <n v="1"/>
    <n v="2"/>
    <n v="2"/>
    <n v="3.7893428521625781E-6"/>
    <n v="1.8946714260812891E-6"/>
    <n v="3.7893428521625781E-6"/>
  </r>
  <r>
    <x v="829"/>
    <s v="PSPC"/>
    <x v="37"/>
    <s v="PSPC:Business:Find a Standard Acquisition Clauses and Conditions (SACC) Manual Item"/>
    <n v="3"/>
    <n v="14"/>
    <n v="15"/>
    <n v="51"/>
    <n v="5.6840142782438672E-6"/>
    <n v="2.6525399965138047E-5"/>
    <n v="2.8420071391219334E-5"/>
  </r>
  <r>
    <x v="830"/>
    <s v="PSPC"/>
    <x v="37"/>
    <s v="PSPC:Business:Getting Started wth SOSA"/>
    <n v="4"/>
    <n v="3"/>
    <n v="4"/>
    <n v="4"/>
    <n v="7.5786857043251562E-6"/>
    <n v="5.6840142782438672E-6"/>
    <n v="7.5786857043251562E-6"/>
  </r>
  <r>
    <x v="831"/>
    <s v="PSPC"/>
    <x v="37"/>
    <s v="PSPC:Business:Goods and Services Identification Number (GSIN)"/>
    <n v="0"/>
    <n v="1"/>
    <n v="0"/>
    <n v="1"/>
    <n v="0"/>
    <n v="1.8946714260812891E-6"/>
    <n v="0"/>
  </r>
  <r>
    <x v="832"/>
    <s v="PSPC"/>
    <x v="37"/>
    <s v="PSPC:Business:Help for small and medium businesses"/>
    <n v="0"/>
    <n v="0"/>
    <n v="0"/>
    <n v="1"/>
    <n v="0"/>
    <n v="0"/>
    <n v="0"/>
  </r>
  <r>
    <x v="833"/>
    <s v="PSPC"/>
    <x v="37"/>
    <s v="PSPC:Business:Initiatives and Programs"/>
    <n v="13"/>
    <n v="31"/>
    <n v="18"/>
    <n v="47"/>
    <n v="2.4630728539056756E-5"/>
    <n v="5.8734814208519959E-5"/>
    <n v="3.41040856694632E-5"/>
  </r>
  <r>
    <x v="834"/>
    <s v="PSPC"/>
    <x v="37"/>
    <s v="PSPC:Business:Learn about Defence or Naval Procurement"/>
    <n v="0"/>
    <n v="2"/>
    <n v="5"/>
    <n v="11"/>
    <n v="0"/>
    <n v="3.7893428521625781E-6"/>
    <n v="9.4733571304064453E-6"/>
  </r>
  <r>
    <x v="835"/>
    <s v="PSPC"/>
    <x v="37"/>
    <s v="PSPC:Business:Learn about selling to the Government of Canada"/>
    <n v="21"/>
    <n v="31"/>
    <n v="27"/>
    <n v="51"/>
    <n v="3.9788099947707072E-5"/>
    <n v="5.8734814208519959E-5"/>
    <n v="5.1156128504194803E-5"/>
  </r>
  <r>
    <x v="836"/>
    <s v="PSPC"/>
    <x v="37"/>
    <s v="PSPC:Business:Learn about tendering procedures"/>
    <n v="0"/>
    <n v="0"/>
    <n v="0"/>
    <n v="3"/>
    <n v="0"/>
    <n v="0"/>
    <n v="0"/>
  </r>
  <r>
    <x v="837"/>
    <s v="PSPC"/>
    <x v="37"/>
    <s v="PSPC:Business:Learn about the procurement process"/>
    <n v="23"/>
    <n v="26"/>
    <n v="32"/>
    <n v="62"/>
    <n v="4.3577442799869647E-5"/>
    <n v="4.9261457078113512E-5"/>
    <n v="6.062948563460125E-5"/>
  </r>
  <r>
    <x v="838"/>
    <s v="PSPC"/>
    <x v="37"/>
    <s v="PSPC:Business:Learn more about Tender Management Application"/>
    <n v="0"/>
    <n v="1"/>
    <n v="1"/>
    <n v="1"/>
    <n v="0"/>
    <n v="1.8946714260812891E-6"/>
    <n v="1.8946714260812891E-6"/>
  </r>
  <r>
    <x v="839"/>
    <s v="PSPC"/>
    <x v="37"/>
    <s v="PSPC:Business:Learn more about the Standing Offer and Supply Arrangement Application (SOSA App)"/>
    <n v="4"/>
    <n v="6"/>
    <n v="6"/>
    <n v="7"/>
    <n v="7.5786857043251562E-6"/>
    <n v="1.1368028556487734E-5"/>
    <n v="1.1368028556487734E-5"/>
  </r>
  <r>
    <x v="840"/>
    <s v="PSPC"/>
    <x v="37"/>
    <s v="PSPC:Business:Manage your supplier accounts"/>
    <n v="2"/>
    <n v="2"/>
    <n v="1"/>
    <n v="2"/>
    <n v="3.7893428521625781E-6"/>
    <n v="3.7893428521625781E-6"/>
    <n v="1.8946714260812891E-6"/>
  </r>
  <r>
    <x v="841"/>
    <s v="PSPC"/>
    <x v="37"/>
    <s v="PSPC:Business:Method of supply for the Government of Canada"/>
    <n v="6"/>
    <n v="7"/>
    <n v="8"/>
    <n v="11"/>
    <n v="1.1368028556487734E-5"/>
    <n v="1.3262699982569023E-5"/>
    <n v="1.5157371408650312E-5"/>
  </r>
  <r>
    <x v="15"/>
    <s v="PSPC"/>
    <x v="37"/>
    <s v="PSPC:Business:Other - Reason for my visit is not in this list"/>
    <n v="52"/>
    <n v="69"/>
    <n v="73"/>
    <n v="137"/>
    <n v="9.8522914156227024E-5"/>
    <n v="1.3073232839960893E-4"/>
    <n v="1.383110141039341E-4"/>
  </r>
  <r>
    <x v="842"/>
    <s v="PSPC"/>
    <x v="37"/>
    <s v="PSPC:Business:Phases of the Procurement Process"/>
    <n v="1"/>
    <n v="2"/>
    <n v="2"/>
    <n v="3"/>
    <n v="1.8946714260812891E-6"/>
    <n v="3.7893428521625781E-6"/>
    <n v="3.7893428521625781E-6"/>
  </r>
  <r>
    <x v="843"/>
    <s v="PSPC"/>
    <x v="37"/>
    <s v="PSPC:Business:Policy and Guidelines"/>
    <n v="14"/>
    <n v="29"/>
    <n v="25"/>
    <n v="67"/>
    <n v="2.6525399965138047E-5"/>
    <n v="5.4945471356357378E-5"/>
    <n v="4.7366785652032221E-5"/>
  </r>
  <r>
    <x v="844"/>
    <s v="PSPC"/>
    <x v="37"/>
    <s v="PSPC:Business:Procurement Advice and Support"/>
    <n v="3"/>
    <n v="10"/>
    <n v="8"/>
    <n v="22"/>
    <n v="5.6840142782438672E-6"/>
    <n v="1.8946714260812891E-5"/>
    <n v="1.5157371408650312E-5"/>
  </r>
  <r>
    <x v="845"/>
    <s v="PSPC"/>
    <x v="37"/>
    <s v="PSPC:Business:Register as a supplier (SRI)"/>
    <n v="25"/>
    <n v="37"/>
    <n v="37"/>
    <n v="60"/>
    <n v="4.7366785652032221E-5"/>
    <n v="7.0102842765007697E-5"/>
    <n v="7.0102842765007697E-5"/>
  </r>
  <r>
    <x v="846"/>
    <s v="PSPC"/>
    <x v="37"/>
    <s v="PSPC:Business:Resources for Government"/>
    <n v="16"/>
    <n v="17"/>
    <n v="18"/>
    <n v="25"/>
    <n v="3.0314742817300625E-5"/>
    <n v="3.2209414243381916E-5"/>
    <n v="3.41040856694632E-5"/>
  </r>
  <r>
    <x v="847"/>
    <s v="PSPC"/>
    <x v="37"/>
    <s v="PSPC:Business:Search for opportunities"/>
    <n v="35"/>
    <n v="65"/>
    <n v="59"/>
    <n v="130"/>
    <n v="6.6313499912845115E-5"/>
    <n v="1.231536426952838E-4"/>
    <n v="1.1178561413879605E-4"/>
  </r>
  <r>
    <x v="848"/>
    <s v="PSPC"/>
    <x v="37"/>
    <s v="PSPC:Business:Search tenders"/>
    <n v="29"/>
    <n v="64"/>
    <n v="55"/>
    <n v="112"/>
    <n v="5.4945471356357378E-5"/>
    <n v="1.212589712692025E-4"/>
    <n v="1.0420692843447089E-4"/>
  </r>
  <r>
    <x v="849"/>
    <s v="PSPC"/>
    <x v="37"/>
    <s v="PSPC:Business:Services for smaller businesses"/>
    <n v="3"/>
    <n v="2"/>
    <n v="3"/>
    <n v="5"/>
    <n v="5.6840142782438672E-6"/>
    <n v="3.7893428521625781E-6"/>
    <n v="5.6840142782438672E-6"/>
  </r>
  <r>
    <x v="850"/>
    <s v="PSPC"/>
    <x v="37"/>
    <s v="PSPC:Business:Standard Procurement Templates"/>
    <n v="5"/>
    <n v="7"/>
    <n v="5"/>
    <n v="15"/>
    <n v="9.4733571304064453E-6"/>
    <n v="1.3262699982569023E-5"/>
    <n v="9.4733571304064453E-6"/>
  </r>
  <r>
    <x v="851"/>
    <s v="PSPC"/>
    <x v="37"/>
    <s v="PSPC:Business:Supply Manual"/>
    <n v="5"/>
    <n v="11"/>
    <n v="12"/>
    <n v="30"/>
    <n v="9.4733571304064453E-6"/>
    <n v="2.0841385686894178E-5"/>
    <n v="2.2736057112975469E-5"/>
  </r>
  <r>
    <x v="852"/>
    <s v="PSPC"/>
    <x v="37"/>
    <s v="PSPC:Business:Trade agreements"/>
    <n v="2"/>
    <n v="3"/>
    <n v="3"/>
    <n v="5"/>
    <n v="3.7893428521625781E-6"/>
    <n v="5.6840142782438672E-6"/>
    <n v="5.6840142782438672E-6"/>
  </r>
  <r>
    <x v="853"/>
    <s v="PSPC"/>
    <x v="37"/>
    <s v="PSPC:Business:Understanding tenders"/>
    <n v="0"/>
    <n v="0"/>
    <n v="0"/>
    <n v="2"/>
    <n v="0"/>
    <n v="0"/>
    <n v="0"/>
  </r>
  <r>
    <x v="854"/>
    <s v="PSPC"/>
    <x v="37"/>
    <s v="PSPC:Business:View up-coming procurement-related events"/>
    <n v="23"/>
    <n v="42"/>
    <n v="36"/>
    <n v="85"/>
    <n v="4.3577442799869647E-5"/>
    <n v="7.9576199895414144E-5"/>
    <n v="6.8208171338926399E-5"/>
  </r>
  <r>
    <x v="855"/>
    <s v="PSPC"/>
    <x v="37"/>
    <s v="PSPC:Business:What the government buys"/>
    <n v="1"/>
    <n v="2"/>
    <n v="1"/>
    <n v="4"/>
    <n v="1.8946714260812891E-6"/>
    <n v="3.7893428521625781E-6"/>
    <n v="1.8946714260812891E-6"/>
  </r>
  <r>
    <x v="856"/>
    <s v="PSPC"/>
    <x v="37"/>
    <s v="PSPC:Culture:Consult glossaries and vocabularies"/>
    <n v="19"/>
    <n v="35"/>
    <n v="44"/>
    <n v="181"/>
    <n v="3.599875709554449E-5"/>
    <n v="6.6313499912845115E-5"/>
    <n v="8.3365542747576712E-5"/>
  </r>
  <r>
    <x v="857"/>
    <s v="PSPC"/>
    <x v="37"/>
    <s v="PSPC:Culture:Consult the Language Portal of Canada"/>
    <n v="0"/>
    <n v="0"/>
    <n v="2"/>
    <n v="8"/>
    <n v="0"/>
    <n v="0"/>
    <n v="3.7893428521625781E-6"/>
  </r>
  <r>
    <x v="858"/>
    <s v="PSPC"/>
    <x v="37"/>
    <s v="PSPC:Culture:Consult writing tools"/>
    <n v="11"/>
    <n v="28"/>
    <n v="27"/>
    <n v="98"/>
    <n v="2.0841385686894178E-5"/>
    <n v="5.3050799930276094E-5"/>
    <n v="5.1156128504194803E-5"/>
  </r>
  <r>
    <x v="859"/>
    <s v="PSPC"/>
    <x v="37"/>
    <s v="PSPC:Culture:Find a term or abbreviation in another language"/>
    <n v="92"/>
    <n v="126"/>
    <n v="197"/>
    <n v="1095"/>
    <n v="1.7430977119947859E-4"/>
    <n v="2.387285996862424E-4"/>
    <n v="3.7325027093801393E-4"/>
  </r>
  <r>
    <x v="860"/>
    <s v="PSPC"/>
    <x v="37"/>
    <s v="PSPC:Culture:Find definitions for terms and abbreviations in specialized fields"/>
    <n v="35"/>
    <n v="39"/>
    <n v="58"/>
    <n v="218"/>
    <n v="6.6313499912845115E-5"/>
    <n v="7.3892185617170265E-5"/>
    <n v="1.0989094271271476E-4"/>
  </r>
  <r>
    <x v="861"/>
    <s v="PSPC"/>
    <x v="37"/>
    <s v="PSPC:Culture:Find information about becoming a Language Portal ambassador"/>
    <n v="0"/>
    <n v="0"/>
    <n v="1"/>
    <n v="2"/>
    <n v="0"/>
    <n v="0"/>
    <n v="1.8946714260812891E-6"/>
  </r>
  <r>
    <x v="862"/>
    <s v="PSPC"/>
    <x v="37"/>
    <s v="PSPC:Culture:Find language information"/>
    <n v="113"/>
    <n v="232"/>
    <n v="228"/>
    <n v="869"/>
    <n v="2.1409787114718565E-4"/>
    <n v="4.3956377085085902E-4"/>
    <n v="4.3198508514653389E-4"/>
  </r>
  <r>
    <x v="15"/>
    <s v="PSPC"/>
    <x v="37"/>
    <s v="PSPC:Culture:Other - Reason for my visit is not in this list"/>
    <n v="15"/>
    <n v="16"/>
    <n v="21"/>
    <n v="69"/>
    <n v="2.8420071391219334E-5"/>
    <n v="3.0314742817300625E-5"/>
    <n v="3.9788099947707072E-5"/>
  </r>
  <r>
    <x v="863"/>
    <s v="PSPC"/>
    <x v="37"/>
    <s v="PSPC:Culture:Read blog posts"/>
    <n v="6"/>
    <n v="11"/>
    <n v="16"/>
    <n v="89"/>
    <n v="1.1368028556487734E-5"/>
    <n v="2.0841385686894178E-5"/>
    <n v="3.0314742817300625E-5"/>
  </r>
  <r>
    <x v="864"/>
    <s v="PSPC"/>
    <x v="37"/>
    <s v="PSPC:Culture:Sign up as a guest blogger"/>
    <n v="0"/>
    <n v="0"/>
    <n v="1"/>
    <n v="2"/>
    <n v="0"/>
    <n v="0"/>
    <n v="1.8946714260812891E-6"/>
  </r>
  <r>
    <x v="865"/>
    <s v="PSPC"/>
    <x v="37"/>
    <s v="PSPC:Culture:Subscribe to The Portal Weekly"/>
    <n v="1"/>
    <n v="1"/>
    <n v="1"/>
    <n v="3"/>
    <n v="1.8946714260812891E-6"/>
    <n v="1.8946714260812891E-6"/>
    <n v="1.8946714260812891E-6"/>
  </r>
  <r>
    <x v="866"/>
    <s v="PSPC"/>
    <x v="37"/>
    <s v="PSPC:Culture:Take language quizzes"/>
    <n v="14"/>
    <n v="79"/>
    <n v="97"/>
    <n v="481"/>
    <n v="2.6525399965138047E-5"/>
    <n v="1.4967904266042183E-4"/>
    <n v="1.8378312832988502E-4"/>
  </r>
  <r>
    <x v="867"/>
    <s v="PSPC"/>
    <x v="37"/>
    <s v="PSPC:Culture:Translate a term with TERMIUM Plus®"/>
    <n v="2"/>
    <n v="4"/>
    <n v="5"/>
    <n v="14"/>
    <n v="3.7893428521625781E-6"/>
    <n v="7.5786857043251562E-6"/>
    <n v="9.4733571304064453E-6"/>
  </r>
  <r>
    <x v="15"/>
    <s v="PSPC"/>
    <x v="37"/>
    <s v="PSPC:Jobs:Other - Reason for my visit is not in this list"/>
    <n v="1"/>
    <n v="2"/>
    <n v="4"/>
    <n v="5"/>
    <n v="1.8946714260812891E-6"/>
    <n v="3.7893428521625781E-6"/>
    <n v="7.5786857043251562E-6"/>
  </r>
  <r>
    <x v="15"/>
    <s v="PSPC"/>
    <x v="37"/>
    <s v="PSPC:Money:Other - Reason for my visit is not in this list"/>
    <n v="1"/>
    <n v="2"/>
    <n v="3"/>
    <n v="5"/>
    <n v="1.8946714260812891E-6"/>
    <n v="3.7893428521625781E-6"/>
    <n v="5.6840142782438672E-6"/>
  </r>
  <r>
    <x v="172"/>
    <s v="PSPC"/>
    <x v="37"/>
    <s v="PSPC:Money:Sign up for direct deposit or update your banking information"/>
    <n v="328"/>
    <n v="363"/>
    <n v="389"/>
    <n v="627"/>
    <n v="6.2145222775466277E-4"/>
    <n v="6.8776572766750786E-4"/>
    <n v="7.3702718474562138E-4"/>
  </r>
  <r>
    <x v="15"/>
    <s v="PSPC"/>
    <x v="37"/>
    <s v="PSPC:N/A:Other - Reason for my visit is not in this list"/>
    <n v="369"/>
    <n v="502"/>
    <n v="555"/>
    <n v="1115"/>
    <n v="6.9913375622399564E-4"/>
    <n v="9.5112505589280702E-4"/>
    <n v="1.0515426414751154E-3"/>
  </r>
  <r>
    <x v="868"/>
    <s v="PSPC"/>
    <x v="37"/>
    <s v="PSPC:PublicService:Access employer support services forms"/>
    <n v="0"/>
    <n v="3"/>
    <n v="1"/>
    <n v="3"/>
    <n v="0"/>
    <n v="5.6840142782438672E-6"/>
    <n v="1.8946714260812891E-6"/>
  </r>
  <r>
    <x v="869"/>
    <s v="PSPC"/>
    <x v="37"/>
    <s v="PSPC:PublicService:Access pay centre resources and tools"/>
    <n v="1"/>
    <n v="3"/>
    <n v="3"/>
    <n v="6"/>
    <n v="1.8946714260812891E-6"/>
    <n v="5.6840142782438672E-6"/>
    <n v="5.6840142782438672E-6"/>
  </r>
  <r>
    <x v="870"/>
    <s v="PSPC"/>
    <x v="37"/>
    <s v="PSPC:PublicService:Access your pay (MyGCPay, CWA, Phoenix)"/>
    <n v="244"/>
    <n v="323"/>
    <n v="399"/>
    <n v="874"/>
    <n v="4.6229982796383454E-4"/>
    <n v="6.1197887062425639E-4"/>
    <n v="7.5597389900643435E-4"/>
  </r>
  <r>
    <x v="871"/>
    <s v="PSPC"/>
    <x v="37"/>
    <s v="PSPC:PublicService:Accessing and managing your tax slips"/>
    <n v="6"/>
    <n v="10"/>
    <n v="9"/>
    <n v="16"/>
    <n v="1.1368028556487734E-5"/>
    <n v="1.8946714260812891E-5"/>
    <n v="1.70520428347316E-5"/>
  </r>
  <r>
    <x v="872"/>
    <s v="PSPC"/>
    <x v="37"/>
    <s v="PSPC:PublicService:Canadian Armed Forces pension plans"/>
    <n v="9"/>
    <n v="8"/>
    <n v="9"/>
    <n v="15"/>
    <n v="1.70520428347316E-5"/>
    <n v="1.5157371408650312E-5"/>
    <n v="1.70520428347316E-5"/>
  </r>
  <r>
    <x v="873"/>
    <s v="PSPC"/>
    <x v="37"/>
    <s v="PSPC:PublicService:Canadian Armed Forces pension plans as a survivor of a deceased plan member"/>
    <n v="1"/>
    <n v="0"/>
    <n v="0"/>
    <n v="1"/>
    <n v="1.8946714260812891E-6"/>
    <n v="0"/>
    <n v="0"/>
  </r>
  <r>
    <x v="874"/>
    <s v="PSPC"/>
    <x v="37"/>
    <s v="PSPC:PublicService:Consult statutory (public) holidays calendar"/>
    <n v="5"/>
    <n v="5"/>
    <n v="7"/>
    <n v="36"/>
    <n v="9.4733571304064453E-6"/>
    <n v="9.4733571304064453E-6"/>
    <n v="1.3262699982569023E-5"/>
  </r>
  <r>
    <x v="875"/>
    <s v="PSPC"/>
    <x v="37"/>
    <s v="PSPC:PublicService:Consult the public service pension calendar"/>
    <n v="95"/>
    <n v="92"/>
    <n v="154"/>
    <n v="330"/>
    <n v="1.7999378547772245E-4"/>
    <n v="1.7430977119947859E-4"/>
    <n v="2.9177939961651852E-4"/>
  </r>
  <r>
    <x v="876"/>
    <s v="PSPC"/>
    <x v="37"/>
    <s v="PSPC:PublicService:Consult the Superannuation administration manual bulletin"/>
    <n v="1"/>
    <n v="0"/>
    <n v="1"/>
    <n v="1"/>
    <n v="1.8946714260812891E-6"/>
    <n v="0"/>
    <n v="1.8946714260812891E-6"/>
  </r>
  <r>
    <x v="877"/>
    <s v="PSPC"/>
    <x v="37"/>
    <s v="PSPC:PublicService:Contact the Government of Canada Pension Centre"/>
    <n v="139"/>
    <n v="155"/>
    <n v="163"/>
    <n v="272"/>
    <n v="2.6335932822529916E-4"/>
    <n v="2.9367407104259982E-4"/>
    <n v="3.0883144245125009E-4"/>
  </r>
  <r>
    <x v="878"/>
    <s v="PSPC"/>
    <x v="37"/>
    <s v="PSPC:PublicService:Find guidance as a manager or advisor served by the Pay Centre"/>
    <n v="1"/>
    <n v="2"/>
    <n v="2"/>
    <n v="3"/>
    <n v="1.8946714260812891E-6"/>
    <n v="3.7893428521625781E-6"/>
    <n v="3.7893428521625781E-6"/>
  </r>
  <r>
    <x v="879"/>
    <s v="PSPC"/>
    <x v="37"/>
    <s v="PSPC:PublicService:Find information about Canadian Armed Forces pension plan as a retired member"/>
    <n v="0"/>
    <n v="0"/>
    <n v="1"/>
    <n v="2"/>
    <n v="0"/>
    <n v="0"/>
    <n v="1.8946714260812891E-6"/>
  </r>
  <r>
    <x v="880"/>
    <s v="PSPC"/>
    <x v="37"/>
    <s v="PSPC:PublicService:Get automated help for the Compensation Web Applications (CWA)"/>
    <n v="0"/>
    <n v="0"/>
    <n v="1"/>
    <n v="1"/>
    <n v="0"/>
    <n v="0"/>
    <n v="1.8946714260812891E-6"/>
  </r>
  <r>
    <x v="881"/>
    <s v="PSPC"/>
    <x v="37"/>
    <s v="PSPC:PublicService:Get updates on the status of the Phoenix pay system"/>
    <n v="8"/>
    <n v="14"/>
    <n v="12"/>
    <n v="23"/>
    <n v="1.5157371408650312E-5"/>
    <n v="2.6525399965138047E-5"/>
    <n v="2.2736057112975469E-5"/>
  </r>
  <r>
    <x v="882"/>
    <s v="PSPC"/>
    <x v="37"/>
    <s v="PSPC:PublicService:Help with pay issues (pay action requests, pay enquiry)"/>
    <n v="234"/>
    <n v="270"/>
    <n v="348"/>
    <n v="524"/>
    <n v="4.4335311370302162E-4"/>
    <n v="5.1156128504194806E-4"/>
    <n v="6.5934565627628861E-4"/>
  </r>
  <r>
    <x v="883"/>
    <s v="PSPC"/>
    <x v="37"/>
    <s v="PSPC:PublicService:How to read your public service pay stub"/>
    <n v="0"/>
    <n v="0"/>
    <n v="2"/>
    <n v="3"/>
    <n v="0"/>
    <n v="0"/>
    <n v="3.7893428521625781E-6"/>
  </r>
  <r>
    <x v="884"/>
    <s v="PSPC"/>
    <x v="37"/>
    <s v="PSPC:PublicService:Issues related to the Canadian Armed Forces pension plan"/>
    <n v="114"/>
    <n v="111"/>
    <n v="130"/>
    <n v="219"/>
    <n v="2.1599254257326694E-4"/>
    <n v="2.1030852829502308E-4"/>
    <n v="2.4630728539056759E-4"/>
  </r>
  <r>
    <x v="885"/>
    <s v="PSPC"/>
    <x v="37"/>
    <s v="PSPC:PublicService:Issues related to the public service pension plan"/>
    <n v="139"/>
    <n v="155"/>
    <n v="161"/>
    <n v="306"/>
    <n v="2.6335932822529916E-4"/>
    <n v="2.9367407104259982E-4"/>
    <n v="3.0504209959908755E-4"/>
  </r>
  <r>
    <x v="886"/>
    <s v="PSPC"/>
    <x v="37"/>
    <s v="PSPC:PublicService:Learn about your public service pay"/>
    <n v="13"/>
    <n v="23"/>
    <n v="29"/>
    <n v="69"/>
    <n v="2.4630728539056756E-5"/>
    <n v="4.3577442799869647E-5"/>
    <n v="5.4945471356357378E-5"/>
  </r>
  <r>
    <x v="15"/>
    <s v="PSPC"/>
    <x v="37"/>
    <s v="PSPC:PublicService:Other - Reason for my visit is not in this list"/>
    <n v="403"/>
    <n v="409"/>
    <n v="483"/>
    <n v="805"/>
    <n v="7.6355258471075944E-4"/>
    <n v="7.7492061326724722E-4"/>
    <n v="9.1512629879726259E-4"/>
  </r>
  <r>
    <x v="887"/>
    <s v="PSPC"/>
    <x v="37"/>
    <s v="PSPC:PublicService:Pension contribution rates and indexation (Superannuation administration manual)"/>
    <n v="49"/>
    <n v="72"/>
    <n v="82"/>
    <n v="152"/>
    <n v="9.2838899877983159E-5"/>
    <n v="1.364163426778528E-4"/>
    <n v="1.5536305693866569E-4"/>
  </r>
  <r>
    <x v="888"/>
    <s v="PSPC"/>
    <x v="37"/>
    <s v="PSPC:PublicService:Submit a pay action request"/>
    <n v="5"/>
    <n v="10"/>
    <n v="10"/>
    <n v="16"/>
    <n v="9.4733571304064453E-6"/>
    <n v="1.8946714260812891E-5"/>
    <n v="1.8946714260812891E-5"/>
  </r>
  <r>
    <x v="889"/>
    <s v="PSPC"/>
    <x v="37"/>
    <s v="PSPC:PublicService:Tax-related issue (tax slips, overpayments)"/>
    <n v="63"/>
    <n v="73"/>
    <n v="94"/>
    <n v="170"/>
    <n v="1.193642998431212E-4"/>
    <n v="1.383110141039341E-4"/>
    <n v="1.7809911405164115E-4"/>
  </r>
  <r>
    <x v="890"/>
    <s v="PSPC"/>
    <x v="37"/>
    <s v="PSPC:PublicService:What to do if you are having pay issues"/>
    <n v="1"/>
    <n v="3"/>
    <n v="3"/>
    <n v="4"/>
    <n v="1.8946714260812891E-6"/>
    <n v="5.6840142782438672E-6"/>
    <n v="5.6840142782438672E-6"/>
  </r>
  <r>
    <x v="891"/>
    <s v="RCMP"/>
    <x v="38"/>
    <s v="RCMP:Policing:Apply for or renew your firearms licence"/>
    <n v="3"/>
    <n v="8"/>
    <n v="3"/>
    <n v="8"/>
    <n v="5.6840142782438672E-6"/>
    <n v="1.5157371408650312E-5"/>
    <n v="5.6840142782438672E-6"/>
  </r>
  <r>
    <x v="892"/>
    <s v="RCMP"/>
    <x v="38"/>
    <s v="RCMP:Policing:Check the National Sex Offender Registry"/>
    <n v="3"/>
    <n v="3"/>
    <n v="6"/>
    <n v="7"/>
    <n v="5.6840142782438672E-6"/>
    <n v="5.6840142782438672E-6"/>
    <n v="1.1368028556487734E-5"/>
  </r>
  <r>
    <x v="893"/>
    <s v="RCMP"/>
    <x v="38"/>
    <s v="RCMP:Policing:Check the Royal Canadian Mounted Police (RCMP) wanted list"/>
    <n v="1"/>
    <n v="1"/>
    <n v="1"/>
    <n v="7"/>
    <n v="1.8946714260812891E-6"/>
    <n v="1.8946714260812891E-6"/>
    <n v="1.8946714260812891E-6"/>
  </r>
  <r>
    <x v="894"/>
    <s v="RCMP"/>
    <x v="38"/>
    <s v="RCMP:Policing:Check the status of your firearms licence application"/>
    <n v="1"/>
    <n v="1"/>
    <n v="1"/>
    <n v="2"/>
    <n v="1.8946714260812891E-6"/>
    <n v="1.8946714260812891E-6"/>
    <n v="1.8946714260812891E-6"/>
  </r>
  <r>
    <x v="895"/>
    <s v="RCMP"/>
    <x v="38"/>
    <s v="RCMP:Policing:Contact a chief firearms officer"/>
    <n v="0"/>
    <n v="1"/>
    <n v="1"/>
    <n v="1"/>
    <n v="0"/>
    <n v="1.8946714260812891E-6"/>
    <n v="1.8946714260812891E-6"/>
  </r>
  <r>
    <x v="896"/>
    <s v="RCMP"/>
    <x v="38"/>
    <s v="RCMP:Policing:Find your local RCMP detachment (police service)"/>
    <n v="2"/>
    <n v="2"/>
    <n v="3"/>
    <n v="5"/>
    <n v="3.7893428521625781E-6"/>
    <n v="3.7893428521625781E-6"/>
    <n v="5.6840142782438672E-6"/>
  </r>
  <r>
    <x v="897"/>
    <s v="RCMP"/>
    <x v="38"/>
    <s v="RCMP:Policing:Get a criminal record check"/>
    <n v="4"/>
    <n v="4"/>
    <n v="4"/>
    <n v="9"/>
    <n v="7.5786857043251562E-6"/>
    <n v="7.5786857043251562E-6"/>
    <n v="7.5786857043251562E-6"/>
  </r>
  <r>
    <x v="898"/>
    <s v="RCMP"/>
    <x v="38"/>
    <s v="RCMP:Policing:Join the RCMP"/>
    <n v="3"/>
    <n v="3"/>
    <n v="4"/>
    <n v="12"/>
    <n v="5.6840142782438672E-6"/>
    <n v="5.6840142782438672E-6"/>
    <n v="7.5786857043251562E-6"/>
  </r>
  <r>
    <x v="899"/>
    <s v="RCMP"/>
    <x v="38"/>
    <s v="RCMP:Policing:Learn about firearms safety, storage and when you need a licence"/>
    <n v="4"/>
    <n v="6"/>
    <n v="5"/>
    <n v="11"/>
    <n v="7.5786857043251562E-6"/>
    <n v="1.1368028556487734E-5"/>
    <n v="9.4733571304064453E-6"/>
  </r>
  <r>
    <x v="15"/>
    <s v="RCMP"/>
    <x v="38"/>
    <s v="RCMP:Policing:Other - Reason for my visit is not in this list"/>
    <n v="3"/>
    <n v="2"/>
    <n v="5"/>
    <n v="6"/>
    <n v="5.6840142782438672E-6"/>
    <n v="3.7893428521625781E-6"/>
    <n v="9.4733571304064453E-6"/>
  </r>
  <r>
    <x v="170"/>
    <s v="RCMP"/>
    <x v="38"/>
    <s v="RCMP:Policing:Report suspected fraud"/>
    <n v="12"/>
    <n v="13"/>
    <n v="15"/>
    <n v="20"/>
    <n v="2.2736057112975469E-5"/>
    <n v="2.4630728539056756E-5"/>
    <n v="2.8420071391219334E-5"/>
  </r>
  <r>
    <x v="15"/>
    <s v="StatCan"/>
    <x v="39"/>
    <s v="StatCan:Culture:Other - Reason for my visit is not in this list"/>
    <n v="0"/>
    <n v="0"/>
    <n v="0"/>
    <n v="1"/>
    <n v="0"/>
    <n v="0"/>
    <n v="0"/>
  </r>
  <r>
    <x v="900"/>
    <s v="StatCan"/>
    <x v="39"/>
    <s v="StatCan:Culture:View census data"/>
    <n v="6"/>
    <n v="9"/>
    <n v="9"/>
    <n v="21"/>
    <n v="1.1368028556487734E-5"/>
    <n v="1.70520428347316E-5"/>
    <n v="1.70520428347316E-5"/>
  </r>
  <r>
    <x v="901"/>
    <s v="StatCan"/>
    <x v="39"/>
    <s v="StatCan:N/A:Calculations"/>
    <n v="3"/>
    <n v="2"/>
    <n v="3"/>
    <n v="4"/>
    <n v="5.6840142782438672E-6"/>
    <n v="3.7893428521625781E-6"/>
    <n v="5.6840142782438672E-6"/>
  </r>
  <r>
    <x v="902"/>
    <s v="StatCan"/>
    <x v="39"/>
    <s v="StatCan:N/A:Census"/>
    <n v="30"/>
    <n v="69"/>
    <n v="49"/>
    <n v="197"/>
    <n v="5.6840142782438668E-5"/>
    <n v="1.3073232839960893E-4"/>
    <n v="9.2838899877983159E-5"/>
  </r>
  <r>
    <x v="903"/>
    <s v="StatCan"/>
    <x v="39"/>
    <s v="StatCan:N/A:Consumer price index (CPI)"/>
    <n v="15"/>
    <n v="36"/>
    <n v="33"/>
    <n v="114"/>
    <n v="2.8420071391219334E-5"/>
    <n v="6.8208171338926399E-5"/>
    <n v="6.2524157060682534E-5"/>
  </r>
  <r>
    <x v="904"/>
    <s v="StatCan"/>
    <x v="39"/>
    <s v="StatCan:N/A:Definitions"/>
    <n v="3"/>
    <n v="8"/>
    <n v="7"/>
    <n v="23"/>
    <n v="5.6840142782438672E-6"/>
    <n v="1.5157371408650312E-5"/>
    <n v="1.3262699982569023E-5"/>
  </r>
  <r>
    <x v="905"/>
    <s v="StatCan"/>
    <x v="39"/>
    <s v="StatCan:N/A:Fill out a survey"/>
    <n v="10"/>
    <n v="13"/>
    <n v="12"/>
    <n v="25"/>
    <n v="1.8946714260812891E-5"/>
    <n v="2.4630728539056756E-5"/>
    <n v="2.2736057112975469E-5"/>
  </r>
  <r>
    <x v="906"/>
    <s v="StatCan"/>
    <x v="39"/>
    <s v="StatCan:N/A:Find information about or sign up to workshops, training or conferences"/>
    <n v="1"/>
    <n v="7"/>
    <n v="8"/>
    <n v="16"/>
    <n v="1.8946714260812891E-6"/>
    <n v="1.3262699982569023E-5"/>
    <n v="1.5157371408650312E-5"/>
  </r>
  <r>
    <x v="907"/>
    <s v="StatCan"/>
    <x v="39"/>
    <s v="StatCan:N/A:Formulas"/>
    <n v="0"/>
    <n v="0"/>
    <n v="0"/>
    <n v="1"/>
    <n v="0"/>
    <n v="0"/>
    <n v="0"/>
  </r>
  <r>
    <x v="908"/>
    <s v="StatCan"/>
    <x v="39"/>
    <s v="StatCan:N/A:General information about Statistics Canada"/>
    <n v="8"/>
    <n v="16"/>
    <n v="18"/>
    <n v="66"/>
    <n v="1.5157371408650312E-5"/>
    <n v="3.0314742817300625E-5"/>
    <n v="3.41040856694632E-5"/>
  </r>
  <r>
    <x v="909"/>
    <s v="StatCan"/>
    <x v="39"/>
    <s v="StatCan:N/A:Get more information on a survey"/>
    <n v="4"/>
    <n v="3"/>
    <n v="4"/>
    <n v="10"/>
    <n v="7.5786857043251562E-6"/>
    <n v="5.6840142782438672E-6"/>
    <n v="7.5786857043251562E-6"/>
  </r>
  <r>
    <x v="910"/>
    <s v="StatCan"/>
    <x v="39"/>
    <s v="StatCan:N/A:Gross domestic product (GDP)"/>
    <n v="4"/>
    <n v="7"/>
    <n v="8"/>
    <n v="17"/>
    <n v="7.5786857043251562E-6"/>
    <n v="1.3262699982569023E-5"/>
    <n v="1.5157371408650312E-5"/>
  </r>
  <r>
    <x v="911"/>
    <s v="StatCan"/>
    <x v="39"/>
    <s v="StatCan:N/A:Infographics"/>
    <n v="6"/>
    <n v="11"/>
    <n v="8"/>
    <n v="31"/>
    <n v="1.1368028556487734E-5"/>
    <n v="2.0841385686894178E-5"/>
    <n v="1.5157371408650312E-5"/>
  </r>
  <r>
    <x v="912"/>
    <s v="StatCan"/>
    <x v="39"/>
    <s v="StatCan:N/A:Information on a specific location"/>
    <n v="13"/>
    <n v="19"/>
    <n v="16"/>
    <n v="66"/>
    <n v="2.4630728539056756E-5"/>
    <n v="3.599875709554449E-5"/>
    <n v="3.0314742817300625E-5"/>
  </r>
  <r>
    <x v="913"/>
    <s v="StatCan"/>
    <x v="39"/>
    <s v="StatCan:N/A:Interactive visualizations"/>
    <n v="1"/>
    <n v="4"/>
    <n v="3"/>
    <n v="6"/>
    <n v="1.8946714260812891E-6"/>
    <n v="7.5786857043251562E-6"/>
    <n v="5.6840142782438672E-6"/>
  </r>
  <r>
    <x v="914"/>
    <s v="StatCan"/>
    <x v="39"/>
    <s v="StatCan:N/A:Jobs at Statistics Canada"/>
    <n v="8"/>
    <n v="13"/>
    <n v="14"/>
    <n v="51"/>
    <n v="1.5157371408650312E-5"/>
    <n v="2.4630728539056756E-5"/>
    <n v="2.6525399965138047E-5"/>
  </r>
  <r>
    <x v="915"/>
    <s v="StatCan"/>
    <x v="39"/>
    <s v="StatCan:N/A:Labour Force Survey (LFS)"/>
    <n v="11"/>
    <n v="27"/>
    <n v="21"/>
    <n v="63"/>
    <n v="2.0841385686894178E-5"/>
    <n v="5.1156128504194803E-5"/>
    <n v="3.9788099947707072E-5"/>
  </r>
  <r>
    <x v="916"/>
    <s v="StatCan"/>
    <x v="39"/>
    <s v="StatCan:N/A:National Occupational Classification (NOC)"/>
    <n v="5"/>
    <n v="15"/>
    <n v="9"/>
    <n v="31"/>
    <n v="9.4733571304064453E-6"/>
    <n v="2.8420071391219334E-5"/>
    <n v="1.70520428347316E-5"/>
  </r>
  <r>
    <x v="917"/>
    <s v="StatCan"/>
    <x v="39"/>
    <s v="StatCan:N/A:North American Industry Classification System (NAICS)"/>
    <n v="7"/>
    <n v="18"/>
    <n v="16"/>
    <n v="34"/>
    <n v="1.3262699982569023E-5"/>
    <n v="3.41040856694632E-5"/>
    <n v="3.0314742817300625E-5"/>
  </r>
  <r>
    <x v="918"/>
    <s v="StatCan"/>
    <x v="39"/>
    <s v="StatCan:N/A:North American Product Classification System (NAPCS)"/>
    <n v="1"/>
    <n v="0"/>
    <n v="0"/>
    <n v="1"/>
    <n v="1.8946714260812891E-6"/>
    <n v="0"/>
    <n v="0"/>
  </r>
  <r>
    <x v="919"/>
    <s v="StatCan"/>
    <x v="39"/>
    <s v="StatCan:N/A:Not looking for anything in particular or just browsing"/>
    <n v="13"/>
    <n v="19"/>
    <n v="21"/>
    <n v="47"/>
    <n v="2.4630728539056756E-5"/>
    <n v="3.599875709554449E-5"/>
    <n v="3.9788099947707072E-5"/>
  </r>
  <r>
    <x v="920"/>
    <s v="StatCan"/>
    <x v="39"/>
    <s v="StatCan:N/A:Obtain assistance to fill out a survey (contact the call center or use the Chat feature)"/>
    <n v="1"/>
    <n v="1"/>
    <n v="1"/>
    <n v="1"/>
    <n v="1.8946714260812891E-6"/>
    <n v="1.8946714260812891E-6"/>
    <n v="1.8946714260812891E-6"/>
  </r>
  <r>
    <x v="15"/>
    <s v="StatCan"/>
    <x v="39"/>
    <s v="StatCan:N/A:Other - Reason for my visit is not in this list"/>
    <n v="216"/>
    <n v="288"/>
    <n v="301"/>
    <n v="652"/>
    <n v="4.0924902803355842E-4"/>
    <n v="5.4566537071141119E-4"/>
    <n v="5.7029609925046795E-4"/>
  </r>
  <r>
    <x v="921"/>
    <s v="StatCan"/>
    <x v="39"/>
    <s v="StatCan:N/A:Press releases or announcements published in The Daily"/>
    <n v="15"/>
    <n v="26"/>
    <n v="23"/>
    <n v="87"/>
    <n v="2.8420071391219334E-5"/>
    <n v="4.9261457078113512E-5"/>
    <n v="4.3577442799869647E-5"/>
  </r>
  <r>
    <x v="922"/>
    <s v="StatCan"/>
    <x v="39"/>
    <s v="StatCan:N/A:Research Data Centre"/>
    <n v="3"/>
    <n v="3"/>
    <n v="3"/>
    <n v="4"/>
    <n v="5.6840142782438672E-6"/>
    <n v="5.6840142782438672E-6"/>
    <n v="5.6840142782438672E-6"/>
  </r>
  <r>
    <x v="923"/>
    <s v="StatCan"/>
    <x v="39"/>
    <s v="StatCan:N/A:Standard Geographical Classification (SGC)"/>
    <n v="1"/>
    <n v="2"/>
    <n v="1"/>
    <n v="5"/>
    <n v="1.8946714260812891E-6"/>
    <n v="3.7893428521625781E-6"/>
    <n v="1.8946714260812891E-6"/>
  </r>
  <r>
    <x v="924"/>
    <s v="StatCan"/>
    <x v="39"/>
    <s v="StatCan:N/A:Survey documentation (user guides, codebooks)"/>
    <n v="3"/>
    <n v="5"/>
    <n v="5"/>
    <n v="10"/>
    <n v="5.6840142782438672E-6"/>
    <n v="9.4733571304064453E-6"/>
    <n v="9.4733571304064453E-6"/>
  </r>
  <r>
    <x v="925"/>
    <s v="StatCan"/>
    <x v="39"/>
    <s v="StatCan:N/A:Thematic Maps"/>
    <n v="3"/>
    <n v="3"/>
    <n v="3"/>
    <n v="5"/>
    <n v="5.6840142782438672E-6"/>
    <n v="5.6840142782438672E-6"/>
    <n v="5.6840142782438672E-6"/>
  </r>
  <r>
    <x v="926"/>
    <s v="StatCan"/>
    <x v="39"/>
    <s v="StatCan:N/A:Translations or terminology"/>
    <n v="1"/>
    <n v="1"/>
    <n v="1"/>
    <n v="3"/>
    <n v="1.8946714260812891E-6"/>
    <n v="1.8946714260812891E-6"/>
    <n v="1.8946714260812891E-6"/>
  </r>
  <r>
    <x v="927"/>
    <s v="StatCan"/>
    <x v="39"/>
    <s v="StatCan:N/A:Verify the legitimacy of the survey or an interviewer"/>
    <n v="1"/>
    <n v="1"/>
    <n v="1"/>
    <n v="1"/>
    <n v="1.8946714260812891E-6"/>
    <n v="1.8946714260812891E-6"/>
    <n v="1.8946714260812891E-6"/>
  </r>
  <r>
    <x v="928"/>
    <s v="StatCan"/>
    <x v="39"/>
    <s v="StatCan:N/A:Virtual Data Lab"/>
    <n v="1"/>
    <n v="0"/>
    <n v="1"/>
    <n v="2"/>
    <n v="1.8946714260812891E-6"/>
    <n v="0"/>
    <n v="1.8946714260812891E-6"/>
  </r>
  <r>
    <x v="15"/>
    <s v="StatCan"/>
    <x v="39"/>
    <s v="StatCan:Science:Other - Reason for my visit is not in this list"/>
    <n v="4"/>
    <n v="4"/>
    <n v="6"/>
    <n v="10"/>
    <n v="7.5786857043251562E-6"/>
    <n v="7.5786857043251562E-6"/>
    <n v="1.1368028556487734E-5"/>
  </r>
  <r>
    <x v="929"/>
    <s v="StatCan"/>
    <x v="39"/>
    <s v="StatCan:Science:View statistical data"/>
    <n v="42"/>
    <n v="56"/>
    <n v="59"/>
    <n v="166"/>
    <n v="7.9576199895414144E-5"/>
    <n v="1.0610159986055219E-4"/>
    <n v="1.1178561413879605E-4"/>
  </r>
  <r>
    <x v="930"/>
    <s v="TBS"/>
    <x v="40"/>
    <s v="TBS:AboutGov:Find a government department or agency"/>
    <n v="20"/>
    <n v="29"/>
    <n v="32"/>
    <n v="101"/>
    <n v="3.7893428521625781E-5"/>
    <n v="5.4945471356357378E-5"/>
    <n v="6.062948563460125E-5"/>
  </r>
  <r>
    <x v="931"/>
    <s v="TBS"/>
    <x v="40"/>
    <s v="TBS:AboutGov:Find a government policy, directive, standard or guideline"/>
    <n v="67"/>
    <n v="132"/>
    <n v="121"/>
    <n v="353"/>
    <n v="1.2694298554744637E-4"/>
    <n v="2.5009662824273014E-4"/>
    <n v="2.2925524255583597E-4"/>
  </r>
  <r>
    <x v="932"/>
    <s v="TBS"/>
    <x v="40"/>
    <s v="TBS:AboutGov:Find travel and hospitality expenses of government officials"/>
    <n v="4"/>
    <n v="4"/>
    <n v="4"/>
    <n v="9"/>
    <n v="7.5786857043251562E-6"/>
    <n v="7.5786857043251562E-6"/>
    <n v="7.5786857043251562E-6"/>
  </r>
  <r>
    <x v="933"/>
    <s v="TBS"/>
    <x v="40"/>
    <s v="TBS:AboutGov:Make an access to information or personal information request"/>
    <n v="20"/>
    <n v="26"/>
    <n v="24"/>
    <n v="51"/>
    <n v="3.7893428521625781E-5"/>
    <n v="4.9261457078113512E-5"/>
    <n v="4.5472114225950937E-5"/>
  </r>
  <r>
    <x v="15"/>
    <s v="TBS"/>
    <x v="40"/>
    <s v="TBS:AboutGov:Other - Reason for my visit is not in this list"/>
    <n v="7"/>
    <n v="6"/>
    <n v="8"/>
    <n v="14"/>
    <n v="1.3262699982569023E-5"/>
    <n v="1.1368028556487734E-5"/>
    <n v="1.5157371408650312E-5"/>
  </r>
  <r>
    <x v="934"/>
    <s v="TBS"/>
    <x v="40"/>
    <s v="TBS:AboutGov:Search government grants and contributions"/>
    <n v="23"/>
    <n v="24"/>
    <n v="26"/>
    <n v="62"/>
    <n v="4.3577442799869647E-5"/>
    <n v="4.5472114225950937E-5"/>
    <n v="4.9261457078113512E-5"/>
  </r>
  <r>
    <x v="870"/>
    <s v="TBS"/>
    <x v="40"/>
    <s v="TBS:PublicService:Access your pay (MyGCPay, CWA, Phoenix)"/>
    <n v="41"/>
    <n v="71"/>
    <n v="73"/>
    <n v="144"/>
    <n v="7.7681528469332846E-5"/>
    <n v="1.3452167125177153E-4"/>
    <n v="1.383110141039341E-4"/>
  </r>
  <r>
    <x v="935"/>
    <s v="TBS"/>
    <x v="40"/>
    <s v="TBS:PublicService:Calculate my expected pension as a public servant"/>
    <n v="66"/>
    <n v="118"/>
    <n v="119"/>
    <n v="231"/>
    <n v="1.2504831412136507E-4"/>
    <n v="2.2357122827759211E-4"/>
    <n v="2.2546589970367338E-4"/>
  </r>
  <r>
    <x v="936"/>
    <s v="TBS"/>
    <x v="40"/>
    <s v="TBS:PublicService:Find a benefits form"/>
    <n v="87"/>
    <n v="121"/>
    <n v="142"/>
    <n v="258"/>
    <n v="1.6483641406907215E-4"/>
    <n v="2.2925524255583597E-4"/>
    <n v="2.6904334250354306E-4"/>
  </r>
  <r>
    <x v="937"/>
    <s v="TBS"/>
    <x v="40"/>
    <s v="TBS:PublicService:Find available benefits for survivors of deceased public servants"/>
    <n v="13"/>
    <n v="18"/>
    <n v="18"/>
    <n v="41"/>
    <n v="2.4630728539056756E-5"/>
    <n v="3.41040856694632E-5"/>
    <n v="3.41040856694632E-5"/>
  </r>
  <r>
    <x v="938"/>
    <s v="TBS"/>
    <x v="40"/>
    <s v="TBS:PublicService:Find guidance on leave requests due to COVID-19"/>
    <n v="8"/>
    <n v="11"/>
    <n v="13"/>
    <n v="17"/>
    <n v="1.5157371408650312E-5"/>
    <n v="2.0841385686894178E-5"/>
    <n v="2.4630728539056756E-5"/>
  </r>
  <r>
    <x v="939"/>
    <s v="TBS"/>
    <x v="40"/>
    <s v="TBS:PublicService:Find guidance on working remotely/hybrid work"/>
    <n v="21"/>
    <n v="27"/>
    <n v="27"/>
    <n v="72"/>
    <n v="3.9788099947707072E-5"/>
    <n v="5.1156128504194803E-5"/>
    <n v="5.1156128504194803E-5"/>
  </r>
  <r>
    <x v="940"/>
    <s v="TBS"/>
    <x v="40"/>
    <s v="TBS:PublicService:Find out what is considered harassment in the public service"/>
    <n v="8"/>
    <n v="12"/>
    <n v="7"/>
    <n v="23"/>
    <n v="1.5157371408650312E-5"/>
    <n v="2.2736057112975469E-5"/>
    <n v="1.3262699982569023E-5"/>
  </r>
  <r>
    <x v="941"/>
    <s v="TBS"/>
    <x v="40"/>
    <s v="TBS:PublicService:Find out when I could retire as a public servant"/>
    <n v="8"/>
    <n v="16"/>
    <n v="13"/>
    <n v="32"/>
    <n v="1.5157371408650312E-5"/>
    <n v="3.0314742817300625E-5"/>
    <n v="2.4630728539056756E-5"/>
  </r>
  <r>
    <x v="942"/>
    <s v="TBS"/>
    <x v="40"/>
    <s v="TBS:PublicService:Find public service employees rates of pay"/>
    <n v="24"/>
    <n v="56"/>
    <n v="59"/>
    <n v="184"/>
    <n v="4.5472114225950937E-5"/>
    <n v="1.0610159986055219E-4"/>
    <n v="1.1178561413879605E-4"/>
  </r>
  <r>
    <x v="943"/>
    <s v="TBS"/>
    <x v="40"/>
    <s v="TBS:PublicService:Find public service executives rates of pay"/>
    <n v="8"/>
    <n v="17"/>
    <n v="13"/>
    <n v="32"/>
    <n v="1.5157371408650312E-5"/>
    <n v="3.2209414243381916E-5"/>
    <n v="2.4630728539056756E-5"/>
  </r>
  <r>
    <x v="944"/>
    <s v="TBS"/>
    <x v="40"/>
    <s v="TBS:PublicService:Find public service staffing tools"/>
    <n v="19"/>
    <n v="32"/>
    <n v="29"/>
    <n v="88"/>
    <n v="3.599875709554449E-5"/>
    <n v="6.062948563460125E-5"/>
    <n v="5.4945471356357378E-5"/>
  </r>
  <r>
    <x v="945"/>
    <s v="TBS"/>
    <x v="40"/>
    <s v="TBS:PublicService:Find public service students rates of pay"/>
    <n v="11"/>
    <n v="23"/>
    <n v="24"/>
    <n v="61"/>
    <n v="2.0841385686894178E-5"/>
    <n v="4.3577442799869647E-5"/>
    <n v="4.5472114225950937E-5"/>
  </r>
  <r>
    <x v="946"/>
    <s v="TBS"/>
    <x v="40"/>
    <s v="TBS:PublicService:Get updates on public service collective bargaining"/>
    <n v="2"/>
    <n v="12"/>
    <n v="15"/>
    <n v="33"/>
    <n v="3.7893428521625781E-6"/>
    <n v="2.2736057112975469E-5"/>
    <n v="2.8420071391219334E-5"/>
  </r>
  <r>
    <x v="947"/>
    <s v="TBS"/>
    <x v="40"/>
    <s v="TBS:PublicService:Learn about employee rights and responsibilities related to COVID-19"/>
    <n v="8"/>
    <n v="19"/>
    <n v="22"/>
    <n v="38"/>
    <n v="1.5157371408650312E-5"/>
    <n v="3.599875709554449E-5"/>
    <n v="4.1682771373788356E-5"/>
  </r>
  <r>
    <x v="948"/>
    <s v="TBS"/>
    <x v="40"/>
    <s v="TBS:PublicService:Learn about qualifications, competencies and classifications for public service jobs"/>
    <n v="45"/>
    <n v="83"/>
    <n v="80"/>
    <n v="233"/>
    <n v="8.5260214173658009E-5"/>
    <n v="1.5725772836474699E-4"/>
    <n v="1.5157371408650312E-4"/>
  </r>
  <r>
    <x v="949"/>
    <s v="TBS"/>
    <x v="40"/>
    <s v="TBS:PublicService:Learn about temporary changes to benefits due to COVID-19"/>
    <n v="7"/>
    <n v="11"/>
    <n v="19"/>
    <n v="39"/>
    <n v="1.3262699982569023E-5"/>
    <n v="2.0841385686894178E-5"/>
    <n v="3.599875709554449E-5"/>
  </r>
  <r>
    <x v="950"/>
    <s v="TBS"/>
    <x v="40"/>
    <s v="TBS:PublicService:Learn about the public service pension plan"/>
    <n v="35"/>
    <n v="52"/>
    <n v="51"/>
    <n v="135"/>
    <n v="6.6313499912845115E-5"/>
    <n v="9.8522914156227024E-5"/>
    <n v="9.662824273014574E-5"/>
  </r>
  <r>
    <x v="951"/>
    <s v="TBS"/>
    <x v="40"/>
    <s v="TBS:PublicService:Make a public service dental insurance claim"/>
    <n v="2"/>
    <n v="6"/>
    <n v="5"/>
    <n v="12"/>
    <n v="3.7893428521625781E-6"/>
    <n v="1.1368028556487734E-5"/>
    <n v="9.4733571304064453E-6"/>
  </r>
  <r>
    <x v="952"/>
    <s v="TBS"/>
    <x v="40"/>
    <s v="TBS:PublicService:Make a public service health care insurance claim"/>
    <n v="5"/>
    <n v="12"/>
    <n v="15"/>
    <n v="37"/>
    <n v="9.4733571304064453E-6"/>
    <n v="2.2736057112975469E-5"/>
    <n v="2.8420071391219334E-5"/>
  </r>
  <r>
    <x v="15"/>
    <s v="TBS"/>
    <x v="40"/>
    <s v="TBS:PublicService:Other - Reason for my visit is not in this list"/>
    <n v="478"/>
    <n v="578"/>
    <n v="646"/>
    <n v="1273"/>
    <n v="9.056529416668561E-4"/>
    <n v="1.095120084274985E-3"/>
    <n v="1.2239577412485128E-3"/>
  </r>
  <r>
    <x v="953"/>
    <s v="TBS"/>
    <x v="40"/>
    <s v="TBS:PublicService:Read a public service collective agreement"/>
    <n v="14"/>
    <n v="27"/>
    <n v="21"/>
    <n v="60"/>
    <n v="2.6525399965138047E-5"/>
    <n v="5.1156128504194803E-5"/>
    <n v="3.9788099947707072E-5"/>
  </r>
  <r>
    <x v="954"/>
    <s v="TBS"/>
    <x v="40"/>
    <s v="TBS:PublicService:Read about the performance management program for employees"/>
    <n v="16"/>
    <n v="28"/>
    <n v="28"/>
    <n v="52"/>
    <n v="3.0314742817300625E-5"/>
    <n v="5.3050799930276094E-5"/>
    <n v="5.3050799930276094E-5"/>
  </r>
  <r>
    <x v="955"/>
    <s v="TBS"/>
    <x v="40"/>
    <s v="TBS:PublicService:See what's covered by dental insurance in the public service"/>
    <n v="18"/>
    <n v="29"/>
    <n v="33"/>
    <n v="72"/>
    <n v="3.41040856694632E-5"/>
    <n v="5.4945471356357378E-5"/>
    <n v="6.2524157060682534E-5"/>
  </r>
  <r>
    <x v="956"/>
    <s v="TBS"/>
    <x v="40"/>
    <s v="TBS:PublicService:See what's covered by health insurance in the public service"/>
    <n v="33"/>
    <n v="62"/>
    <n v="68"/>
    <n v="181"/>
    <n v="6.2524157060682534E-5"/>
    <n v="1.1746962841703992E-4"/>
    <n v="1.2883765697352766E-4"/>
  </r>
  <r>
    <x v="957"/>
    <s v="TC"/>
    <x v="41"/>
    <s v="TC:N/A:Apply for your transportation security clearance"/>
    <n v="1"/>
    <n v="6"/>
    <n v="4"/>
    <n v="13"/>
    <n v="1.8946714260812891E-6"/>
    <n v="1.1368028556487734E-5"/>
    <n v="7.5786857043251562E-6"/>
  </r>
  <r>
    <x v="958"/>
    <s v="TC"/>
    <x v="41"/>
    <s v="TC:N/A:Building, maintaining and registering an aircraft"/>
    <n v="0"/>
    <n v="2"/>
    <n v="3"/>
    <n v="4"/>
    <n v="0"/>
    <n v="3.7893428521625781E-6"/>
    <n v="5.6840142782438672E-6"/>
  </r>
  <r>
    <x v="959"/>
    <s v="TC"/>
    <x v="41"/>
    <s v="TC:N/A:Find if there is a defect or recall for your vehicle, tires or child car seat"/>
    <n v="1"/>
    <n v="1"/>
    <n v="1"/>
    <n v="6"/>
    <n v="1.8946714260812891E-6"/>
    <n v="1.8946714260812891E-6"/>
    <n v="1.8946714260812891E-6"/>
  </r>
  <r>
    <x v="960"/>
    <s v="TC"/>
    <x v="41"/>
    <s v="TC:N/A:Find out how to import or bring a vehicle into Canada"/>
    <n v="2"/>
    <n v="0"/>
    <n v="2"/>
    <n v="3"/>
    <n v="3.7893428521625781E-6"/>
    <n v="0"/>
    <n v="3.7893428521625781E-6"/>
  </r>
  <r>
    <x v="19"/>
    <s v="TC"/>
    <x v="41"/>
    <s v="TC:N/A:Find out what you can bring on a plane"/>
    <n v="1"/>
    <n v="3"/>
    <n v="4"/>
    <n v="6"/>
    <n v="1.8946714260812891E-6"/>
    <n v="5.6840142782438672E-6"/>
    <n v="7.5786857043251562E-6"/>
  </r>
  <r>
    <x v="961"/>
    <s v="TC"/>
    <x v="41"/>
    <s v="TC:N/A:Find statistics for vehicle collisions"/>
    <n v="0"/>
    <n v="0"/>
    <n v="0"/>
    <n v="1"/>
    <n v="0"/>
    <n v="0"/>
    <n v="0"/>
  </r>
  <r>
    <x v="962"/>
    <s v="TC"/>
    <x v="41"/>
    <s v="TC:N/A:Flying an aircraft"/>
    <n v="4"/>
    <n v="5"/>
    <n v="5"/>
    <n v="11"/>
    <n v="7.5786857043251562E-6"/>
    <n v="9.4733571304064453E-6"/>
    <n v="9.4733571304064453E-6"/>
  </r>
  <r>
    <x v="963"/>
    <s v="TC"/>
    <x v="41"/>
    <s v="TC:N/A:Flying your drone safely and legally"/>
    <n v="7"/>
    <n v="10"/>
    <n v="9"/>
    <n v="25"/>
    <n v="1.3262699982569023E-5"/>
    <n v="1.8946714260812891E-5"/>
    <n v="1.70520428347316E-5"/>
  </r>
  <r>
    <x v="964"/>
    <s v="TC"/>
    <x v="41"/>
    <s v="TC:N/A:Learn about advanced vehicle technologies"/>
    <n v="3"/>
    <n v="4"/>
    <n v="4"/>
    <n v="7"/>
    <n v="5.6840142782438672E-6"/>
    <n v="7.5786857043251562E-6"/>
    <n v="7.5786857043251562E-6"/>
  </r>
  <r>
    <x v="965"/>
    <s v="TC"/>
    <x v="41"/>
    <s v="TC:N/A:Learn about child car seat safety"/>
    <n v="0"/>
    <n v="0"/>
    <n v="0"/>
    <n v="3"/>
    <n v="0"/>
    <n v="0"/>
    <n v="0"/>
  </r>
  <r>
    <x v="966"/>
    <s v="TC"/>
    <x v="41"/>
    <s v="TC:N/A:Learn about safety awareness when transporting dangerous goods"/>
    <n v="1"/>
    <n v="2"/>
    <n v="1"/>
    <n v="5"/>
    <n v="1.8946714260812891E-6"/>
    <n v="3.7893428521625781E-6"/>
    <n v="1.8946714260812891E-6"/>
  </r>
  <r>
    <x v="967"/>
    <s v="TC"/>
    <x v="41"/>
    <s v="TC:N/A:Learn how to build an emergency response assistance plan in case of an accident while shipping dangerous goods"/>
    <n v="0"/>
    <n v="0"/>
    <n v="0"/>
    <n v="1"/>
    <n v="0"/>
    <n v="0"/>
    <n v="0"/>
  </r>
  <r>
    <x v="968"/>
    <s v="TC"/>
    <x v="41"/>
    <s v="TC:N/A:Learn how to get your transportation security clearance"/>
    <n v="2"/>
    <n v="2"/>
    <n v="2"/>
    <n v="2"/>
    <n v="3.7893428521625781E-6"/>
    <n v="3.7893428521625781E-6"/>
    <n v="3.7893428521625781E-6"/>
  </r>
  <r>
    <x v="969"/>
    <s v="TC"/>
    <x v="41"/>
    <s v="TC:N/A:Learn how to register your vessel"/>
    <n v="7"/>
    <n v="8"/>
    <n v="7"/>
    <n v="15"/>
    <n v="1.3262699982569023E-5"/>
    <n v="1.5157371408650312E-5"/>
    <n v="1.3262699982569023E-5"/>
  </r>
  <r>
    <x v="970"/>
    <s v="TC"/>
    <x v="41"/>
    <s v="TC:N/A:Learn tips on safe boating"/>
    <n v="0"/>
    <n v="1"/>
    <n v="1"/>
    <n v="9"/>
    <n v="0"/>
    <n v="1.8946714260812891E-6"/>
    <n v="1.8946714260812891E-6"/>
  </r>
  <r>
    <x v="971"/>
    <s v="TC"/>
    <x v="41"/>
    <s v="TC:N/A:Licensing and training of aviation personnel"/>
    <n v="11"/>
    <n v="17"/>
    <n v="14"/>
    <n v="35"/>
    <n v="2.0841385686894178E-5"/>
    <n v="3.2209414243381916E-5"/>
    <n v="2.6525399965138047E-5"/>
  </r>
  <r>
    <x v="972"/>
    <s v="TC"/>
    <x v="41"/>
    <s v="TC:N/A:Operating a commercial air service"/>
    <n v="1"/>
    <n v="2"/>
    <n v="2"/>
    <n v="3"/>
    <n v="1.8946714260812891E-6"/>
    <n v="3.7893428521625781E-6"/>
    <n v="3.7893428521625781E-6"/>
  </r>
  <r>
    <x v="15"/>
    <s v="TC"/>
    <x v="41"/>
    <s v="TC:N/A:Other - Reason for my visit is not in this list"/>
    <n v="59"/>
    <n v="83"/>
    <n v="84"/>
    <n v="180"/>
    <n v="1.1178561413879605E-4"/>
    <n v="1.5725772836474699E-4"/>
    <n v="1.5915239979082829E-4"/>
  </r>
  <r>
    <x v="973"/>
    <s v="TC"/>
    <x v="41"/>
    <s v="TC:N/A:Read the Canadian Aviation Regulations (CARs)"/>
    <n v="4"/>
    <n v="28"/>
    <n v="19"/>
    <n v="67"/>
    <n v="7.5786857043251562E-6"/>
    <n v="5.3050799930276094E-5"/>
    <n v="3.599875709554449E-5"/>
  </r>
  <r>
    <x v="974"/>
    <s v="TC"/>
    <x v="41"/>
    <s v="TC:N/A:Read the regulations for transporting dangerous goods"/>
    <n v="2"/>
    <n v="2"/>
    <n v="1"/>
    <n v="6"/>
    <n v="3.7893428521625781E-6"/>
    <n v="3.7893428521625781E-6"/>
    <n v="1.8946714260812891E-6"/>
  </r>
  <r>
    <x v="975"/>
    <s v="TC"/>
    <x v="41"/>
    <s v="TC:N/A:Read the rules for operating a federal railway"/>
    <n v="1"/>
    <n v="1"/>
    <n v="1"/>
    <n v="2"/>
    <n v="1.8946714260812891E-6"/>
    <n v="1.8946714260812891E-6"/>
    <n v="1.8946714260812891E-6"/>
  </r>
  <r>
    <x v="976"/>
    <s v="TC"/>
    <x v="41"/>
    <s v="TC:N/A:Training and certification of individuals"/>
    <n v="2"/>
    <n v="5"/>
    <n v="6"/>
    <n v="17"/>
    <n v="3.7893428521625781E-6"/>
    <n v="9.4733571304064453E-6"/>
    <n v="1.1368028556487734E-5"/>
  </r>
  <r>
    <x v="957"/>
    <s v="TC"/>
    <x v="41"/>
    <s v="TC:Transport:Apply for your transportation security clearance"/>
    <n v="18"/>
    <n v="32"/>
    <n v="25"/>
    <n v="73"/>
    <n v="3.41040856694632E-5"/>
    <n v="6.062948563460125E-5"/>
    <n v="4.7366785652032221E-5"/>
  </r>
  <r>
    <x v="977"/>
    <s v="TC"/>
    <x v="41"/>
    <s v="TC:Transport:Assessing medical fitness of aviation personnel"/>
    <n v="4"/>
    <n v="7"/>
    <n v="6"/>
    <n v="19"/>
    <n v="7.5786857043251562E-6"/>
    <n v="1.3262699982569023E-5"/>
    <n v="1.1368028556487734E-5"/>
  </r>
  <r>
    <x v="958"/>
    <s v="TC"/>
    <x v="41"/>
    <s v="TC:Transport:Building, maintaining and registering an aircraft"/>
    <n v="4"/>
    <n v="5"/>
    <n v="4"/>
    <n v="19"/>
    <n v="7.5786857043251562E-6"/>
    <n v="9.4733571304064453E-6"/>
    <n v="7.5786857043251562E-6"/>
  </r>
  <r>
    <x v="978"/>
    <s v="TC"/>
    <x v="41"/>
    <s v="TC:Transport:Drones - where you can fly"/>
    <n v="9"/>
    <n v="11"/>
    <n v="11"/>
    <n v="16"/>
    <n v="1.70520428347316E-5"/>
    <n v="2.0841385686894178E-5"/>
    <n v="2.0841385686894178E-5"/>
  </r>
  <r>
    <x v="979"/>
    <s v="TC"/>
    <x v="41"/>
    <s v="TC:Transport:Find a drone flight school"/>
    <n v="1"/>
    <n v="2"/>
    <n v="4"/>
    <n v="6"/>
    <n v="1.8946714260812891E-6"/>
    <n v="3.7893428521625781E-6"/>
    <n v="7.5786857043251562E-6"/>
  </r>
  <r>
    <x v="959"/>
    <s v="TC"/>
    <x v="41"/>
    <s v="TC:Transport:Find if there is a defect or recall for your vehicle, tires or child car seat"/>
    <n v="4"/>
    <n v="7"/>
    <n v="15"/>
    <n v="25"/>
    <n v="7.5786857043251562E-6"/>
    <n v="1.3262699982569023E-5"/>
    <n v="2.8420071391219334E-5"/>
  </r>
  <r>
    <x v="980"/>
    <s v="TC"/>
    <x v="41"/>
    <s v="TC:Transport:Find if you can pack lithium batteries when taking a flight"/>
    <n v="0"/>
    <n v="0"/>
    <n v="0"/>
    <n v="1"/>
    <n v="0"/>
    <n v="0"/>
    <n v="0"/>
  </r>
  <r>
    <x v="960"/>
    <s v="TC"/>
    <x v="41"/>
    <s v="TC:Transport:Find out how to import or bring a vehicle into Canada"/>
    <n v="2"/>
    <n v="3"/>
    <n v="4"/>
    <n v="6"/>
    <n v="3.7893428521625781E-6"/>
    <n v="5.6840142782438672E-6"/>
    <n v="7.5786857043251562E-6"/>
  </r>
  <r>
    <x v="981"/>
    <s v="TC"/>
    <x v="41"/>
    <s v="TC:Transport:Find out if you can pack lithium batteries when taking a flight"/>
    <n v="0"/>
    <n v="0"/>
    <n v="0"/>
    <n v="1"/>
    <n v="0"/>
    <n v="0"/>
    <n v="0"/>
  </r>
  <r>
    <x v="19"/>
    <s v="TC"/>
    <x v="41"/>
    <s v="TC:Transport:Find out what you can bring on a plane"/>
    <n v="3"/>
    <n v="12"/>
    <n v="10"/>
    <n v="30"/>
    <n v="5.6840142782438672E-6"/>
    <n v="2.2736057112975469E-5"/>
    <n v="1.8946714260812891E-5"/>
  </r>
  <r>
    <x v="961"/>
    <s v="TC"/>
    <x v="41"/>
    <s v="TC:Transport:Find statistics for vehicle collisions"/>
    <n v="5"/>
    <n v="6"/>
    <n v="5"/>
    <n v="11"/>
    <n v="9.4733571304064453E-6"/>
    <n v="1.1368028556487734E-5"/>
    <n v="9.4733571304064453E-6"/>
  </r>
  <r>
    <x v="962"/>
    <s v="TC"/>
    <x v="41"/>
    <s v="TC:Transport:Flying an aircraft"/>
    <n v="11"/>
    <n v="13"/>
    <n v="13"/>
    <n v="41"/>
    <n v="2.0841385686894178E-5"/>
    <n v="2.4630728539056756E-5"/>
    <n v="2.4630728539056756E-5"/>
  </r>
  <r>
    <x v="982"/>
    <s v="TC"/>
    <x v="41"/>
    <s v="TC:Transport:Get a drone pilot certificate"/>
    <n v="11"/>
    <n v="19"/>
    <n v="20"/>
    <n v="40"/>
    <n v="2.0841385686894178E-5"/>
    <n v="3.599875709554449E-5"/>
    <n v="3.7893428521625781E-5"/>
  </r>
  <r>
    <x v="964"/>
    <s v="TC"/>
    <x v="41"/>
    <s v="TC:Transport:Learn about advanced vehicle technologies"/>
    <n v="4"/>
    <n v="2"/>
    <n v="3"/>
    <n v="7"/>
    <n v="7.5786857043251562E-6"/>
    <n v="3.7893428521625781E-6"/>
    <n v="5.6840142782438672E-6"/>
  </r>
  <r>
    <x v="965"/>
    <s v="TC"/>
    <x v="41"/>
    <s v="TC:Transport:Learn about child car seat safety"/>
    <n v="0"/>
    <n v="4"/>
    <n v="3"/>
    <n v="10"/>
    <n v="0"/>
    <n v="7.5786857043251562E-6"/>
    <n v="5.6840142782438672E-6"/>
  </r>
  <r>
    <x v="983"/>
    <s v="TC"/>
    <x v="41"/>
    <s v="TC:Transport:Learn about connected and automated vehicles"/>
    <n v="0"/>
    <n v="0"/>
    <n v="1"/>
    <n v="3"/>
    <n v="0"/>
    <n v="0"/>
    <n v="1.8946714260812891E-6"/>
  </r>
  <r>
    <x v="984"/>
    <s v="TC"/>
    <x v="41"/>
    <s v="TC:Transport:Learn about driver assistance technologies (blind spot warning, automatic emergency braking)"/>
    <n v="0"/>
    <n v="4"/>
    <n v="2"/>
    <n v="9"/>
    <n v="0"/>
    <n v="7.5786857043251562E-6"/>
    <n v="3.7893428521625781E-6"/>
  </r>
  <r>
    <x v="985"/>
    <s v="TC"/>
    <x v="41"/>
    <s v="TC:Transport:Learn about grade crossing safety"/>
    <n v="0"/>
    <n v="3"/>
    <n v="3"/>
    <n v="8"/>
    <n v="0"/>
    <n v="5.6840142782438672E-6"/>
    <n v="5.6840142782438672E-6"/>
  </r>
  <r>
    <x v="966"/>
    <s v="TC"/>
    <x v="41"/>
    <s v="TC:Transport:Learn about safety awareness when transporting dangerous goods"/>
    <n v="4"/>
    <n v="9"/>
    <n v="7"/>
    <n v="14"/>
    <n v="7.5786857043251562E-6"/>
    <n v="1.70520428347316E-5"/>
    <n v="1.3262699982569023E-5"/>
  </r>
  <r>
    <x v="986"/>
    <s v="TC"/>
    <x v="41"/>
    <s v="TC:Transport:Learn about shipping or mailing lithium batteries"/>
    <n v="1"/>
    <n v="2"/>
    <n v="3"/>
    <n v="3"/>
    <n v="1.8946714260812891E-6"/>
    <n v="3.7893428521625781E-6"/>
    <n v="5.6840142782438672E-6"/>
  </r>
  <r>
    <x v="987"/>
    <s v="TC"/>
    <x v="41"/>
    <s v="TC:Transport:Learn about the containers required to transport dangerous goods by rail"/>
    <n v="3"/>
    <n v="2"/>
    <n v="3"/>
    <n v="6"/>
    <n v="5.6840142782438672E-6"/>
    <n v="3.7893428521625781E-6"/>
    <n v="5.6840142782438672E-6"/>
  </r>
  <r>
    <x v="988"/>
    <s v="TC"/>
    <x v="41"/>
    <s v="TC:Transport:Learn about zero-emission vehicles (electric, hybrid, hydrogen fuel cell)"/>
    <n v="3"/>
    <n v="6"/>
    <n v="6"/>
    <n v="21"/>
    <n v="5.6840142782438672E-6"/>
    <n v="1.1368028556487734E-5"/>
    <n v="1.1368028556487734E-5"/>
  </r>
  <r>
    <x v="989"/>
    <s v="TC"/>
    <x v="41"/>
    <s v="TC:Transport:Learn how to bring your vehicle into Canada permanently"/>
    <n v="2"/>
    <n v="1"/>
    <n v="3"/>
    <n v="5"/>
    <n v="3.7893428521625781E-6"/>
    <n v="1.8946714260812891E-6"/>
    <n v="5.6840142782438672E-6"/>
  </r>
  <r>
    <x v="990"/>
    <s v="TC"/>
    <x v="41"/>
    <s v="TC:Transport:Learn how to bring your vehicle into Canada temporarily (students, visitors)"/>
    <n v="0"/>
    <n v="2"/>
    <n v="1"/>
    <n v="3"/>
    <n v="0"/>
    <n v="3.7893428521625781E-6"/>
    <n v="1.8946714260812891E-6"/>
  </r>
  <r>
    <x v="967"/>
    <s v="TC"/>
    <x v="41"/>
    <s v="TC:Transport:Learn how to build an emergency response assistance plan in case of an accident while shipping dangerous goods"/>
    <n v="2"/>
    <n v="3"/>
    <n v="4"/>
    <n v="10"/>
    <n v="3.7893428521625781E-6"/>
    <n v="5.6840142782438672E-6"/>
    <n v="7.5786857043251562E-6"/>
  </r>
  <r>
    <x v="991"/>
    <s v="TC"/>
    <x v="41"/>
    <s v="TC:Transport:Learn how to commercially import a vehicle into Canada"/>
    <n v="0"/>
    <n v="0"/>
    <n v="0"/>
    <n v="1"/>
    <n v="0"/>
    <n v="0"/>
    <n v="0"/>
  </r>
  <r>
    <x v="992"/>
    <s v="TC"/>
    <x v="41"/>
    <s v="TC:Transport:Learn how to drive a rental vehicle across the border from the U.S. to Canada"/>
    <n v="1"/>
    <n v="1"/>
    <n v="0"/>
    <n v="8"/>
    <n v="1.8946714260812891E-6"/>
    <n v="1.8946714260812891E-6"/>
    <n v="0"/>
  </r>
  <r>
    <x v="968"/>
    <s v="TC"/>
    <x v="41"/>
    <s v="TC:Transport:Learn how to get your transportation security clearance"/>
    <n v="2"/>
    <n v="3"/>
    <n v="3"/>
    <n v="5"/>
    <n v="3.7893428521625781E-6"/>
    <n v="5.6840142782438672E-6"/>
    <n v="5.6840142782438672E-6"/>
  </r>
  <r>
    <x v="969"/>
    <s v="TC"/>
    <x v="41"/>
    <s v="TC:Transport:Learn how to register your vessel"/>
    <n v="8"/>
    <n v="12"/>
    <n v="7"/>
    <n v="23"/>
    <n v="1.5157371408650312E-5"/>
    <n v="2.2736057112975469E-5"/>
    <n v="1.3262699982569023E-5"/>
  </r>
  <r>
    <x v="970"/>
    <s v="TC"/>
    <x v="41"/>
    <s v="TC:Transport:Learn tips on safe boating"/>
    <n v="3"/>
    <n v="4"/>
    <n v="8"/>
    <n v="15"/>
    <n v="5.6840142782438672E-6"/>
    <n v="7.5786857043251562E-6"/>
    <n v="1.5157371408650312E-5"/>
  </r>
  <r>
    <x v="971"/>
    <s v="TC"/>
    <x v="41"/>
    <s v="TC:Transport:Licensing and training of aviation personnel"/>
    <n v="8"/>
    <n v="17"/>
    <n v="17"/>
    <n v="44"/>
    <n v="1.5157371408650312E-5"/>
    <n v="3.2209414243381916E-5"/>
    <n v="3.2209414243381916E-5"/>
  </r>
  <r>
    <x v="972"/>
    <s v="TC"/>
    <x v="41"/>
    <s v="TC:Transport:Operating a commercial air service"/>
    <n v="1"/>
    <n v="7"/>
    <n v="2"/>
    <n v="16"/>
    <n v="1.8946714260812891E-6"/>
    <n v="1.3262699982569023E-5"/>
    <n v="3.7893428521625781E-6"/>
  </r>
  <r>
    <x v="993"/>
    <s v="TC"/>
    <x v="41"/>
    <s v="TC:Transport:Operating an airport or aerodrome"/>
    <n v="3"/>
    <n v="5"/>
    <n v="5"/>
    <n v="8"/>
    <n v="5.6840142782438672E-6"/>
    <n v="9.4733571304064453E-6"/>
    <n v="9.4733571304064453E-6"/>
  </r>
  <r>
    <x v="15"/>
    <s v="TC"/>
    <x v="41"/>
    <s v="TC:Transport:Other - Reason for my visit is not in this list"/>
    <n v="85"/>
    <n v="109"/>
    <n v="134"/>
    <n v="289"/>
    <n v="1.6104707121690956E-4"/>
    <n v="2.0651918544286051E-4"/>
    <n v="2.5388597109489273E-4"/>
  </r>
  <r>
    <x v="973"/>
    <s v="TC"/>
    <x v="41"/>
    <s v="TC:Transport:Read the Canadian Aviation Regulations (CARs)"/>
    <n v="22"/>
    <n v="49"/>
    <n v="39"/>
    <n v="100"/>
    <n v="4.1682771373788356E-5"/>
    <n v="9.2838899877983159E-5"/>
    <n v="7.3892185617170265E-5"/>
  </r>
  <r>
    <x v="974"/>
    <s v="TC"/>
    <x v="41"/>
    <s v="TC:Transport:Read the regulations for transporting dangerous goods"/>
    <n v="8"/>
    <n v="16"/>
    <n v="11"/>
    <n v="30"/>
    <n v="1.5157371408650312E-5"/>
    <n v="3.0314742817300625E-5"/>
    <n v="2.0841385686894178E-5"/>
  </r>
  <r>
    <x v="975"/>
    <s v="TC"/>
    <x v="41"/>
    <s v="TC:Transport:Read the rules for operating a federal railway"/>
    <n v="3"/>
    <n v="5"/>
    <n v="7"/>
    <n v="14"/>
    <n v="5.6840142782438672E-6"/>
    <n v="9.4733571304064453E-6"/>
    <n v="1.3262699982569023E-5"/>
  </r>
  <r>
    <x v="976"/>
    <s v="TC"/>
    <x v="41"/>
    <s v="TC:Transport:Training and certification of individuals"/>
    <n v="5"/>
    <n v="7"/>
    <n v="5"/>
    <n v="15"/>
    <n v="9.4733571304064453E-6"/>
    <n v="1.3262699982569023E-5"/>
    <n v="9.4733571304064453E-6"/>
  </r>
  <r>
    <x v="18"/>
    <s v="TC"/>
    <x v="41"/>
    <s v="TC:Travel:Boarding flights to and within Canada"/>
    <n v="5"/>
    <n v="3"/>
    <n v="3"/>
    <n v="6"/>
    <n v="9.4733571304064453E-6"/>
    <n v="5.6840142782438672E-6"/>
    <n v="5.6840142782438672E-6"/>
  </r>
  <r>
    <x v="15"/>
    <s v="VAC"/>
    <x v="42"/>
    <s v="VAC:Benefits:Other - Reason for my visit is not in this list"/>
    <n v="4"/>
    <n v="4"/>
    <n v="7"/>
    <n v="10"/>
    <n v="7.5786857043251562E-6"/>
    <n v="7.5786857043251562E-6"/>
    <n v="1.3262699982569023E-5"/>
  </r>
  <r>
    <x v="994"/>
    <s v="VAC"/>
    <x v="42"/>
    <s v="VAC:Benefits:Sign into or create a Veterans Affairs Canada (VAC) account"/>
    <n v="21"/>
    <n v="27"/>
    <n v="26"/>
    <n v="43"/>
    <n v="3.9788099947707072E-5"/>
    <n v="5.1156128504194803E-5"/>
    <n v="4.9261457078113512E-5"/>
  </r>
  <r>
    <x v="995"/>
    <s v="VAC"/>
    <x v="42"/>
    <s v="VAC:Culture:Learn about the First World War"/>
    <n v="13"/>
    <n v="22"/>
    <n v="21"/>
    <n v="62"/>
    <n v="2.4630728539056756E-5"/>
    <n v="4.1682771373788356E-5"/>
    <n v="3.9788099947707072E-5"/>
  </r>
  <r>
    <x v="996"/>
    <s v="VAC"/>
    <x v="42"/>
    <s v="VAC:Culture:Look up soldiers who lost their lives in the military or RCMP"/>
    <n v="5"/>
    <n v="7"/>
    <n v="4"/>
    <n v="17"/>
    <n v="9.4733571304064453E-6"/>
    <n v="1.3262699982569023E-5"/>
    <n v="7.5786857043251562E-6"/>
  </r>
  <r>
    <x v="15"/>
    <s v="VAC"/>
    <x v="42"/>
    <s v="VAC:Culture:Other - Reason for my visit is not in this list"/>
    <n v="2"/>
    <n v="2"/>
    <n v="4"/>
    <n v="10"/>
    <n v="3.7893428521625781E-6"/>
    <n v="3.7893428521625781E-6"/>
    <n v="7.5786857043251562E-6"/>
  </r>
  <r>
    <x v="997"/>
    <s v="VAC"/>
    <x v="42"/>
    <s v="VAC:Culture:Participate in Remembrance Day"/>
    <n v="1"/>
    <n v="4"/>
    <n v="3"/>
    <n v="12"/>
    <n v="1.8946714260812891E-6"/>
    <n v="7.5786857043251562E-6"/>
    <n v="5.6840142782438672E-6"/>
  </r>
  <r>
    <x v="998"/>
    <s v="WD"/>
    <x v="3"/>
    <s v="WD:Business:See how others have used Western Economic Diversification (WD) funding"/>
    <n v="1"/>
    <n v="1"/>
    <n v="1"/>
    <n v="2"/>
    <n v="1.8946714260812891E-6"/>
    <n v="1.8946714260812891E-6"/>
    <n v="1.8946714260812891E-6"/>
  </r>
  <r>
    <x v="15"/>
    <s v="WD"/>
    <x v="3"/>
    <s v="WD:N/A:Other - Reason for my visit is not in this list"/>
    <n v="2"/>
    <n v="3"/>
    <n v="5"/>
    <n v="5"/>
    <n v="3.7893428521625781E-6"/>
    <n v="5.6840142782438672E-6"/>
    <n v="9.4733571304064453E-6"/>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999"/>
    <m/>
    <x v="43"/>
    <m/>
    <m/>
    <m/>
    <m/>
    <m/>
    <m/>
    <m/>
    <m/>
  </r>
  <r>
    <x v="1000"/>
    <s v=""/>
    <x v="43"/>
    <m/>
    <m/>
    <m/>
    <m/>
    <m/>
    <m/>
    <m/>
    <m/>
  </r>
  <r>
    <x v="1000"/>
    <s v=""/>
    <x v="43"/>
    <m/>
    <m/>
    <m/>
    <m/>
    <m/>
    <m/>
    <m/>
    <m/>
  </r>
  <r>
    <x v="999"/>
    <m/>
    <x v="43"/>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AAFC:Business:Agricultural Clean Technology Program"/>
    <n v="1"/>
    <n v="1"/>
    <n v="0"/>
    <n v="2"/>
    <n v="4.3478260869565218E-3"/>
    <n v="4.3478260869565218E-3"/>
    <n v="0"/>
  </r>
  <r>
    <x v="1"/>
    <x v="0"/>
    <x v="0"/>
    <s v="AAFC:Business:Agricultural Climate Solutions (ACS) program"/>
    <n v="1"/>
    <n v="2"/>
    <n v="2"/>
    <n v="3"/>
    <n v="4.3478260869565218E-3"/>
    <n v="8.6956521739130436E-3"/>
    <n v="8.6956521739130436E-3"/>
  </r>
  <r>
    <x v="2"/>
    <x v="0"/>
    <x v="0"/>
    <s v="AAFC:Business:Agriculture and water"/>
    <n v="0"/>
    <n v="0"/>
    <n v="1"/>
    <n v="1"/>
    <n v="0"/>
    <n v="0"/>
    <n v="4.3478260869565218E-3"/>
  </r>
  <r>
    <x v="3"/>
    <x v="0"/>
    <x v="0"/>
    <s v="AAFC:Business:AgriInvest"/>
    <n v="1"/>
    <n v="1"/>
    <n v="1"/>
    <n v="2"/>
    <n v="4.3478260869565218E-3"/>
    <n v="4.3478260869565218E-3"/>
    <n v="4.3478260869565218E-3"/>
  </r>
  <r>
    <x v="4"/>
    <x v="0"/>
    <x v="0"/>
    <s v="AAFC:Business:Animal industry"/>
    <n v="0"/>
    <n v="0"/>
    <n v="3"/>
    <n v="3"/>
    <n v="0"/>
    <n v="0"/>
    <n v="1.3043478260869565E-2"/>
  </r>
  <r>
    <x v="5"/>
    <x v="0"/>
    <x v="0"/>
    <s v="AAFC:Business:Apply for the Farm Debt Mediation Service"/>
    <n v="6"/>
    <n v="22"/>
    <n v="17"/>
    <n v="38"/>
    <n v="2.6086956521739129E-2"/>
    <n v="9.5652173913043481E-2"/>
    <n v="7.3913043478260873E-2"/>
  </r>
  <r>
    <x v="6"/>
    <x v="0"/>
    <x v="0"/>
    <s v="AAFC:Business:Canadian Agricultural Loans Act program"/>
    <n v="0"/>
    <n v="0"/>
    <n v="0"/>
    <n v="1"/>
    <n v="0"/>
    <n v="0"/>
    <n v="0"/>
  </r>
  <r>
    <x v="7"/>
    <x v="0"/>
    <x v="0"/>
    <s v="AAFC:Business:Climate change and air quality"/>
    <n v="0"/>
    <n v="0"/>
    <n v="0"/>
    <n v="1"/>
    <n v="0"/>
    <n v="0"/>
    <n v="0"/>
  </r>
  <r>
    <x v="8"/>
    <x v="0"/>
    <x v="0"/>
    <s v="AAFC:Business:Crops"/>
    <n v="0"/>
    <n v="1"/>
    <n v="1"/>
    <n v="1"/>
    <n v="0"/>
    <n v="4.3478260869565218E-3"/>
    <n v="4.3478260869565218E-3"/>
  </r>
  <r>
    <x v="9"/>
    <x v="0"/>
    <x v="0"/>
    <s v="AAFC:Business:Find current drought conditions across the country"/>
    <n v="1"/>
    <n v="1"/>
    <n v="1"/>
    <n v="8"/>
    <n v="4.3478260869565218E-3"/>
    <n v="4.3478260869565218E-3"/>
    <n v="4.3478260869565218E-3"/>
  </r>
  <r>
    <x v="10"/>
    <x v="0"/>
    <x v="0"/>
    <s v="AAFC:Business:Find information about programs and services"/>
    <n v="24"/>
    <n v="27"/>
    <n v="27"/>
    <n v="68"/>
    <n v="0.10434782608695652"/>
    <n v="0.11739130434782609"/>
    <n v="0.11739130434782609"/>
  </r>
  <r>
    <x v="11"/>
    <x v="0"/>
    <x v="0"/>
    <s v="AAFC:Business:Find information or resources for youth and young farmers"/>
    <n v="0"/>
    <n v="0"/>
    <n v="0"/>
    <n v="1"/>
    <n v="0"/>
    <n v="0"/>
    <n v="0"/>
  </r>
  <r>
    <x v="12"/>
    <x v="0"/>
    <x v="0"/>
    <s v="AAFC:Business:Food processing industry"/>
    <n v="1"/>
    <n v="1"/>
    <n v="2"/>
    <n v="4"/>
    <n v="4.3478260869565218E-3"/>
    <n v="4.3478260869565218E-3"/>
    <n v="8.6956521739130436E-3"/>
  </r>
  <r>
    <x v="13"/>
    <x v="0"/>
    <x v="0"/>
    <s v="AAFC:Business:International markets"/>
    <n v="0"/>
    <n v="1"/>
    <n v="0"/>
    <n v="1"/>
    <n v="0"/>
    <n v="4.3478260869565218E-3"/>
    <n v="0"/>
  </r>
  <r>
    <x v="14"/>
    <x v="0"/>
    <x v="0"/>
    <s v="AAFC:Business:Jobs at Agriculture and Agri-Food Canada"/>
    <n v="9"/>
    <n v="13"/>
    <n v="18"/>
    <n v="38"/>
    <n v="3.9130434782608699E-2"/>
    <n v="5.6521739130434782E-2"/>
    <n v="7.8260869565217397E-2"/>
  </r>
  <r>
    <x v="15"/>
    <x v="0"/>
    <x v="0"/>
    <s v="AAFC:Business:Other - Reason for my visit is not in this list"/>
    <n v="11"/>
    <n v="10"/>
    <n v="8"/>
    <n v="17"/>
    <n v="4.7826086956521741E-2"/>
    <n v="4.3478260869565216E-2"/>
    <n v="3.4782608695652174E-2"/>
  </r>
  <r>
    <x v="16"/>
    <x v="0"/>
    <x v="0"/>
    <s v="AAFC:Business:Pest Management"/>
    <n v="2"/>
    <n v="2"/>
    <n v="2"/>
    <n v="3"/>
    <n v="8.6956521739130436E-3"/>
    <n v="8.6956521739130436E-3"/>
    <n v="8.6956521739130436E-3"/>
  </r>
  <r>
    <x v="17"/>
    <x v="0"/>
    <x v="0"/>
    <s v="AAFC:Business:Sector overviews, data, and reports"/>
    <n v="1"/>
    <n v="2"/>
    <n v="3"/>
    <n v="5"/>
    <n v="4.3478260869565218E-3"/>
    <n v="8.6956521739130436E-3"/>
    <n v="1.3043478260869565E-2"/>
  </r>
  <r>
    <x v="15"/>
    <x v="0"/>
    <x v="0"/>
    <s v="AAFC:N/A:Other - Reason for my visit is not in this list"/>
    <n v="13"/>
    <n v="17"/>
    <n v="17"/>
    <n v="33"/>
    <n v="5.6521739130434782E-2"/>
    <n v="7.3913043478260873E-2"/>
    <n v="7.3913043478260873E-2"/>
  </r>
  <r>
    <x v="15"/>
    <x v="1"/>
    <x v="1"/>
    <s v="ATSSC:N/A:Other - Reason for my visit is not in this list"/>
    <n v="1"/>
    <n v="0"/>
    <n v="0"/>
    <n v="1"/>
    <n v="0.25"/>
    <n v="0"/>
    <n v="0"/>
  </r>
  <r>
    <x v="18"/>
    <x v="1"/>
    <x v="1"/>
    <s v="ATSSC:PublicService:Learn what the Administrative Tribunals Support Service of Canada (ATSSC) does"/>
    <n v="0"/>
    <n v="1"/>
    <n v="0"/>
    <n v="3"/>
    <n v="0"/>
    <n v="0.25"/>
    <n v="0"/>
  </r>
  <r>
    <x v="19"/>
    <x v="2"/>
    <x v="2"/>
    <s v="CATSA:Travel:Boarding flights to and within Canada"/>
    <n v="460"/>
    <n v="702"/>
    <n v="701"/>
    <n v="1406"/>
    <n v="0.30463576158940397"/>
    <n v="0.46490066225165561"/>
    <n v="0.4642384105960265"/>
  </r>
  <r>
    <x v="20"/>
    <x v="2"/>
    <x v="2"/>
    <s v="CATSA:Travel:Find out what you can bring on a plane"/>
    <n v="19"/>
    <n v="27"/>
    <n v="27"/>
    <n v="81"/>
    <n v="1.2582781456953643E-2"/>
    <n v="1.7880794701986755E-2"/>
    <n v="1.7880794701986755E-2"/>
  </r>
  <r>
    <x v="15"/>
    <x v="2"/>
    <x v="2"/>
    <s v="CATSA:Travel:Other - Reason for my visit is not in this list"/>
    <n v="8"/>
    <n v="12"/>
    <n v="13"/>
    <n v="23"/>
    <n v="5.2980132450331126E-3"/>
    <n v="7.9470198675496689E-3"/>
    <n v="8.6092715231788075E-3"/>
  </r>
  <r>
    <x v="21"/>
    <x v="3"/>
    <x v="3"/>
    <s v="CBSA:Business:Consult advance tariff classification rulings"/>
    <n v="0"/>
    <n v="3"/>
    <n v="4"/>
    <n v="6"/>
    <n v="0"/>
    <n v="2.1773842357381332E-4"/>
    <n v="2.9031789809841774E-4"/>
  </r>
  <r>
    <x v="22"/>
    <x v="3"/>
    <x v="3"/>
    <s v="CBSA:Business:Contact the Canada Border Services Agency (CBSA)"/>
    <n v="1"/>
    <n v="2"/>
    <n v="1"/>
    <n v="2"/>
    <n v="7.2579474524604436E-5"/>
    <n v="1.4515894904920887E-4"/>
    <n v="7.2579474524604436E-5"/>
  </r>
  <r>
    <x v="23"/>
    <x v="3"/>
    <x v="3"/>
    <s v="CBSA:Business:Estimate duty and taxes for imported goods"/>
    <n v="1"/>
    <n v="0"/>
    <n v="1"/>
    <n v="3"/>
    <n v="7.2579474524604436E-5"/>
    <n v="0"/>
    <n v="7.2579474524604436E-5"/>
  </r>
  <r>
    <x v="24"/>
    <x v="3"/>
    <x v="3"/>
    <s v="CBSA:Business:Find a licensed customs broker"/>
    <n v="0"/>
    <n v="0"/>
    <n v="0"/>
    <n v="1"/>
    <n v="0"/>
    <n v="0"/>
    <n v="0"/>
  </r>
  <r>
    <x v="25"/>
    <x v="3"/>
    <x v="3"/>
    <s v="CBSA:Business:Get tariff classifications for goods you want to import into Canada"/>
    <n v="7"/>
    <n v="12"/>
    <n v="10"/>
    <n v="34"/>
    <n v="5.0805632167223106E-4"/>
    <n v="8.7095369429525328E-4"/>
    <n v="7.2579474524604444E-4"/>
  </r>
  <r>
    <x v="26"/>
    <x v="3"/>
    <x v="3"/>
    <s v="CBSA:Business:Manage and report goods imported into Canada"/>
    <n v="18"/>
    <n v="27"/>
    <n v="28"/>
    <n v="55"/>
    <n v="1.30643054144288E-3"/>
    <n v="1.95964581216432E-3"/>
    <n v="2.0322252866889243E-3"/>
  </r>
  <r>
    <x v="27"/>
    <x v="3"/>
    <x v="3"/>
    <s v="CBSA:Business:Manage and report imported commercial goods"/>
    <n v="0"/>
    <n v="2"/>
    <n v="0"/>
    <n v="2"/>
    <n v="0"/>
    <n v="1.4515894904920887E-4"/>
    <n v="0"/>
  </r>
  <r>
    <x v="15"/>
    <x v="3"/>
    <x v="3"/>
    <s v="CBSA:Business:Other - Reason for my visit is not in this list"/>
    <n v="26"/>
    <n v="33"/>
    <n v="37"/>
    <n v="66"/>
    <n v="1.8870663376397154E-3"/>
    <n v="2.3951226593119466E-3"/>
    <n v="2.6854405574103643E-3"/>
  </r>
  <r>
    <x v="28"/>
    <x v="3"/>
    <x v="3"/>
    <s v="CBSA:Business:Report exported commercial goods"/>
    <n v="0"/>
    <n v="0"/>
    <n v="0"/>
    <n v="1"/>
    <n v="0"/>
    <n v="0"/>
    <n v="0"/>
  </r>
  <r>
    <x v="29"/>
    <x v="3"/>
    <x v="3"/>
    <s v="CBSA:Business:Review customs tariffs for importing goods to Canada"/>
    <n v="23"/>
    <n v="25"/>
    <n v="26"/>
    <n v="52"/>
    <n v="1.6693279140659021E-3"/>
    <n v="1.814486863115111E-3"/>
    <n v="1.8870663376397154E-3"/>
  </r>
  <r>
    <x v="30"/>
    <x v="3"/>
    <x v="3"/>
    <s v="CBSA:COVID-19:COVID-19 requirements for travellers"/>
    <n v="778"/>
    <n v="1081"/>
    <n v="1177"/>
    <n v="2471"/>
    <n v="5.6466831180142257E-2"/>
    <n v="7.8458411961097402E-2"/>
    <n v="8.5426041515459433E-2"/>
  </r>
  <r>
    <x v="15"/>
    <x v="3"/>
    <x v="3"/>
    <s v="CBSA:COVID-19:Other - Reason for my visit is not in this list"/>
    <n v="17"/>
    <n v="15"/>
    <n v="19"/>
    <n v="26"/>
    <n v="1.2338510669182756E-3"/>
    <n v="1.0886921178690665E-3"/>
    <n v="1.3790100159674845E-3"/>
  </r>
  <r>
    <x v="31"/>
    <x v="3"/>
    <x v="3"/>
    <s v="CBSA:Jobs:Jobs with the Canada Border Services Agency"/>
    <n v="13"/>
    <n v="17"/>
    <n v="20"/>
    <n v="58"/>
    <n v="9.435331688198577E-4"/>
    <n v="1.2338510669182756E-3"/>
    <n v="1.4515894904920889E-3"/>
  </r>
  <r>
    <x v="32"/>
    <x v="3"/>
    <x v="3"/>
    <s v="CBSA:N/A:Ask for general information by email or telephone"/>
    <n v="1"/>
    <n v="1"/>
    <n v="1"/>
    <n v="1"/>
    <n v="7.2579474524604436E-5"/>
    <n v="7.2579474524604436E-5"/>
    <n v="7.2579474524604436E-5"/>
  </r>
  <r>
    <x v="33"/>
    <x v="3"/>
    <x v="3"/>
    <s v="CBSA:N/A:Download a CBSA app for your mobile device"/>
    <n v="1"/>
    <n v="1"/>
    <n v="1"/>
    <n v="2"/>
    <n v="7.2579474524604436E-5"/>
    <n v="7.2579474524604436E-5"/>
    <n v="7.2579474524604436E-5"/>
  </r>
  <r>
    <x v="15"/>
    <x v="3"/>
    <x v="3"/>
    <s v="CBSA:N/A:Other - Reason for my visit is not in this list"/>
    <n v="27"/>
    <n v="30"/>
    <n v="35"/>
    <n v="41"/>
    <n v="1.95964581216432E-3"/>
    <n v="2.1773842357381331E-3"/>
    <n v="2.5402816083611554E-3"/>
  </r>
  <r>
    <x v="34"/>
    <x v="3"/>
    <x v="3"/>
    <s v="CBSA:Travel:Apply for NEXUS"/>
    <n v="10"/>
    <n v="8"/>
    <n v="12"/>
    <n v="22"/>
    <n v="7.2579474524604444E-4"/>
    <n v="5.8063579619683549E-4"/>
    <n v="8.7095369429525328E-4"/>
  </r>
  <r>
    <x v="35"/>
    <x v="3"/>
    <x v="3"/>
    <s v="CBSA:Travel:ArriveCAN - Make a customs and immigration declaration before flying into Canada"/>
    <n v="2195"/>
    <n v="2989"/>
    <n v="2939"/>
    <n v="5795"/>
    <n v="0.15931194658150674"/>
    <n v="0.21694004935404268"/>
    <n v="0.21331107562781246"/>
  </r>
  <r>
    <x v="36"/>
    <x v="3"/>
    <x v="3"/>
    <s v="CBSA:Travel:ArriveCAN – Assistance or contact"/>
    <n v="40"/>
    <n v="44"/>
    <n v="45"/>
    <n v="50"/>
    <n v="2.9031789809841778E-3"/>
    <n v="3.1934968790825954E-3"/>
    <n v="3.2660763536072001E-3"/>
  </r>
  <r>
    <x v="37"/>
    <x v="3"/>
    <x v="3"/>
    <s v="CBSA:Travel:ArriveCAN – Create an account"/>
    <n v="85"/>
    <n v="127"/>
    <n v="118"/>
    <n v="258"/>
    <n v="6.1692553345913774E-3"/>
    <n v="9.2175932646247644E-3"/>
    <n v="8.564377993903324E-3"/>
  </r>
  <r>
    <x v="38"/>
    <x v="3"/>
    <x v="3"/>
    <s v="CBSA:Travel:ArriveCAN – Download the mobile app"/>
    <n v="30"/>
    <n v="43"/>
    <n v="41"/>
    <n v="75"/>
    <n v="2.1773842357381331E-3"/>
    <n v="3.1209174045579908E-3"/>
    <n v="2.975758455508782E-3"/>
  </r>
  <r>
    <x v="39"/>
    <x v="3"/>
    <x v="3"/>
    <s v="CBSA:Travel:ArriveCAN – Get your receipt"/>
    <n v="4"/>
    <n v="4"/>
    <n v="4"/>
    <n v="9"/>
    <n v="2.9031789809841774E-4"/>
    <n v="2.9031789809841774E-4"/>
    <n v="2.9031789809841774E-4"/>
  </r>
  <r>
    <x v="40"/>
    <x v="3"/>
    <x v="3"/>
    <s v="CBSA:Travel:ArriveCAN – Learn more about it, what it is, how and when to use it"/>
    <n v="40"/>
    <n v="85"/>
    <n v="78"/>
    <n v="200"/>
    <n v="2.9031789809841778E-3"/>
    <n v="6.1692553345913774E-3"/>
    <n v="5.6611990129191462E-3"/>
  </r>
  <r>
    <x v="41"/>
    <x v="3"/>
    <x v="3"/>
    <s v="CBSA:Travel:ArriveCAN – Report your daily symptoms or new case of COVID-19"/>
    <n v="9"/>
    <n v="17"/>
    <n v="17"/>
    <n v="31"/>
    <n v="6.5321527072144002E-4"/>
    <n v="1.2338510669182756E-3"/>
    <n v="1.2338510669182756E-3"/>
  </r>
  <r>
    <x v="42"/>
    <x v="3"/>
    <x v="3"/>
    <s v="CBSA:Travel:ArriveCAN – Report your travel information before you enter Canada"/>
    <n v="58"/>
    <n v="76"/>
    <n v="65"/>
    <n v="130"/>
    <n v="4.2096095224270578E-3"/>
    <n v="5.5160400638699378E-3"/>
    <n v="4.717665844099289E-3"/>
  </r>
  <r>
    <x v="43"/>
    <x v="3"/>
    <x v="3"/>
    <s v="CBSA:Travel:ArriveCAN (Web and mobile application)"/>
    <n v="0"/>
    <n v="3"/>
    <n v="2"/>
    <n v="6"/>
    <n v="0"/>
    <n v="2.1773842357381332E-4"/>
    <n v="1.4515894904920887E-4"/>
  </r>
  <r>
    <x v="44"/>
    <x v="3"/>
    <x v="3"/>
    <s v="CBSA:Travel:Check documents required to enter Canada"/>
    <n v="123"/>
    <n v="195"/>
    <n v="183"/>
    <n v="461"/>
    <n v="8.9272753665263459E-3"/>
    <n v="1.4152997532297866E-2"/>
    <n v="1.3282043838002612E-2"/>
  </r>
  <r>
    <x v="45"/>
    <x v="3"/>
    <x v="3"/>
    <s v="CBSA:Travel:Check personal exemption limits"/>
    <n v="1"/>
    <n v="2"/>
    <n v="1"/>
    <n v="2"/>
    <n v="7.2579474524604436E-5"/>
    <n v="1.4515894904920887E-4"/>
    <n v="7.2579474524604436E-5"/>
  </r>
  <r>
    <x v="46"/>
    <x v="3"/>
    <x v="3"/>
    <s v="CBSA:Travel:Check requirements when driving to Canada"/>
    <n v="9"/>
    <n v="18"/>
    <n v="18"/>
    <n v="38"/>
    <n v="6.5321527072144002E-4"/>
    <n v="1.30643054144288E-3"/>
    <n v="1.30643054144288E-3"/>
  </r>
  <r>
    <x v="47"/>
    <x v="3"/>
    <x v="3"/>
    <s v="CBSA:Travel:Check requirements when entering Canadian waters by boat"/>
    <n v="4"/>
    <n v="5"/>
    <n v="5"/>
    <n v="6"/>
    <n v="2.9031789809841774E-4"/>
    <n v="3.6289737262302222E-4"/>
    <n v="3.6289737262302222E-4"/>
  </r>
  <r>
    <x v="48"/>
    <x v="3"/>
    <x v="3"/>
    <s v="CBSA:Travel:Check requirements when flying to Canada"/>
    <n v="15"/>
    <n v="26"/>
    <n v="29"/>
    <n v="78"/>
    <n v="1.0886921178690665E-3"/>
    <n v="1.8870663376397154E-3"/>
    <n v="2.1048047612135289E-3"/>
  </r>
  <r>
    <x v="49"/>
    <x v="3"/>
    <x v="3"/>
    <s v="CBSA:Travel:Check the Canada-United States border wait times – from Canada"/>
    <n v="28"/>
    <n v="44"/>
    <n v="59"/>
    <n v="130"/>
    <n v="2.0322252866889243E-3"/>
    <n v="3.1934968790825954E-3"/>
    <n v="4.282188996951662E-3"/>
  </r>
  <r>
    <x v="50"/>
    <x v="3"/>
    <x v="3"/>
    <s v="CBSA:Travel:Check the United States-Canada border wait times – from the United States"/>
    <n v="40"/>
    <n v="62"/>
    <n v="79"/>
    <n v="206"/>
    <n v="2.9031789809841778E-3"/>
    <n v="4.4999274205254755E-3"/>
    <n v="5.7337784874437513E-3"/>
  </r>
  <r>
    <x v="22"/>
    <x v="3"/>
    <x v="3"/>
    <s v="CBSA:Travel:Contact the Canada Border Services Agency (CBSA)"/>
    <n v="46"/>
    <n v="49"/>
    <n v="51"/>
    <n v="87"/>
    <n v="3.3386558281318043E-3"/>
    <n v="3.5563942517056178E-3"/>
    <n v="3.7015532007548266E-3"/>
  </r>
  <r>
    <x v="51"/>
    <x v="3"/>
    <x v="3"/>
    <s v="CBSA:Travel:Customs - Bring goods into Canada for personal use (restrictions, duties and taxes)"/>
    <n v="36"/>
    <n v="54"/>
    <n v="48"/>
    <n v="132"/>
    <n v="2.6128610828857601E-3"/>
    <n v="3.9192916243286401E-3"/>
    <n v="3.4838147771810131E-3"/>
  </r>
  <r>
    <x v="52"/>
    <x v="3"/>
    <x v="3"/>
    <s v="CBSA:Travel:Find out about identification requirements for crossing the Canadian border"/>
    <n v="221"/>
    <n v="284"/>
    <n v="274"/>
    <n v="705"/>
    <n v="1.6040063869937581E-2"/>
    <n v="2.061257076498766E-2"/>
    <n v="1.9886776019741616E-2"/>
  </r>
  <r>
    <x v="53"/>
    <x v="3"/>
    <x v="3"/>
    <s v="CBSA:Travel:Find out how to update personal information for the NEXUS program"/>
    <n v="1"/>
    <n v="1"/>
    <n v="1"/>
    <n v="1"/>
    <n v="7.2579474524604436E-5"/>
    <n v="7.2579474524604436E-5"/>
    <n v="7.2579474524604436E-5"/>
  </r>
  <r>
    <x v="54"/>
    <x v="3"/>
    <x v="3"/>
    <s v="CBSA:Travel:Find out if you can enter Canada"/>
    <n v="623"/>
    <n v="846"/>
    <n v="884"/>
    <n v="1886"/>
    <n v="4.5217012628828566E-2"/>
    <n v="6.1402235447815361E-2"/>
    <n v="6.4160255479750322E-2"/>
  </r>
  <r>
    <x v="55"/>
    <x v="3"/>
    <x v="3"/>
    <s v="CBSA:Travel:Find out what you need to know when visiting Canada"/>
    <n v="13"/>
    <n v="14"/>
    <n v="15"/>
    <n v="21"/>
    <n v="9.435331688198577E-4"/>
    <n v="1.0161126433444621E-3"/>
    <n v="1.0886921178690665E-3"/>
  </r>
  <r>
    <x v="56"/>
    <x v="3"/>
    <x v="3"/>
    <s v="CBSA:Travel:Get information on shipped personal goods (mail or courier)"/>
    <n v="6"/>
    <n v="6"/>
    <n v="9"/>
    <n v="13"/>
    <n v="4.3547684714762664E-4"/>
    <n v="4.3547684714762664E-4"/>
    <n v="6.5321527072144002E-4"/>
  </r>
  <r>
    <x v="57"/>
    <x v="3"/>
    <x v="3"/>
    <s v="CBSA:Travel:Get technical support"/>
    <n v="2"/>
    <n v="4"/>
    <n v="4"/>
    <n v="8"/>
    <n v="1.4515894904920887E-4"/>
    <n v="2.9031789809841774E-4"/>
    <n v="2.9031789809841774E-4"/>
  </r>
  <r>
    <x v="58"/>
    <x v="3"/>
    <x v="3"/>
    <s v="CBSA:Travel:Identify what you can bring to Canada"/>
    <n v="31"/>
    <n v="40"/>
    <n v="42"/>
    <n v="93"/>
    <n v="2.2499637102627377E-3"/>
    <n v="2.9031789809841778E-3"/>
    <n v="3.0483379300333866E-3"/>
  </r>
  <r>
    <x v="59"/>
    <x v="3"/>
    <x v="3"/>
    <s v="CBSA:Travel:Identify what you can bring to Canada (alcohols, tobacco)"/>
    <n v="0"/>
    <n v="0"/>
    <n v="0"/>
    <n v="1"/>
    <n v="0"/>
    <n v="0"/>
    <n v="0"/>
  </r>
  <r>
    <x v="60"/>
    <x v="3"/>
    <x v="3"/>
    <s v="CBSA:Travel:Identify what you can bring to Canada (food, plants, animals)"/>
    <n v="0"/>
    <n v="0"/>
    <n v="0"/>
    <n v="1"/>
    <n v="0"/>
    <n v="0"/>
    <n v="0"/>
  </r>
  <r>
    <x v="61"/>
    <x v="3"/>
    <x v="3"/>
    <s v="CBSA:Travel:Import a personal vehicle into Canada"/>
    <n v="4"/>
    <n v="3"/>
    <n v="4"/>
    <n v="6"/>
    <n v="2.9031789809841774E-4"/>
    <n v="2.1773842357381332E-4"/>
    <n v="2.9031789809841774E-4"/>
  </r>
  <r>
    <x v="62"/>
    <x v="3"/>
    <x v="3"/>
    <s v="CBSA:Travel:Learn about the NEXUS program"/>
    <n v="0"/>
    <n v="0"/>
    <n v="0"/>
    <n v="1"/>
    <n v="0"/>
    <n v="0"/>
    <n v="0"/>
  </r>
  <r>
    <x v="63"/>
    <x v="3"/>
    <x v="3"/>
    <s v="CBSA:Travel:Living in a border community"/>
    <n v="0"/>
    <n v="1"/>
    <n v="1"/>
    <n v="1"/>
    <n v="0"/>
    <n v="7.2579474524604436E-5"/>
    <n v="7.2579474524604436E-5"/>
  </r>
  <r>
    <x v="64"/>
    <x v="3"/>
    <x v="3"/>
    <s v="CBSA:Travel:Obtain a consent letter for children travelling abroad"/>
    <n v="1"/>
    <n v="1"/>
    <n v="1"/>
    <n v="2"/>
    <n v="7.2579474524604436E-5"/>
    <n v="7.2579474524604436E-5"/>
    <n v="7.2579474524604436E-5"/>
  </r>
  <r>
    <x v="15"/>
    <x v="3"/>
    <x v="3"/>
    <s v="CBSA:Travel:Other - Reason for my visit is not in this list"/>
    <n v="192"/>
    <n v="237"/>
    <n v="265"/>
    <n v="466"/>
    <n v="1.3935259108724053E-2"/>
    <n v="1.7201335462331251E-2"/>
    <n v="1.9233560749020176E-2"/>
  </r>
  <r>
    <x v="65"/>
    <x v="3"/>
    <x v="3"/>
    <s v="CBSA:Travel:Paying duty and taxes"/>
    <n v="0"/>
    <n v="1"/>
    <n v="1"/>
    <n v="1"/>
    <n v="0"/>
    <n v="7.2579474524604436E-5"/>
    <n v="7.2579474524604436E-5"/>
  </r>
  <r>
    <x v="66"/>
    <x v="3"/>
    <x v="3"/>
    <s v="CBSA:Travel:Renew a NEXUS membership"/>
    <n v="7"/>
    <n v="8"/>
    <n v="6"/>
    <n v="10"/>
    <n v="5.0805632167223106E-4"/>
    <n v="5.8063579619683549E-4"/>
    <n v="4.3547684714762664E-4"/>
  </r>
  <r>
    <x v="67"/>
    <x v="3"/>
    <x v="3"/>
    <s v="CBSA:Travel:Request an appeal or review"/>
    <n v="2"/>
    <n v="1"/>
    <n v="0"/>
    <n v="2"/>
    <n v="1.4515894904920887E-4"/>
    <n v="7.2579474524604436E-5"/>
    <n v="0"/>
  </r>
  <r>
    <x v="68"/>
    <x v="3"/>
    <x v="3"/>
    <s v="CBSA:Travel:See the estimated wait times for the Canada-United States border"/>
    <n v="0"/>
    <n v="3"/>
    <n v="2"/>
    <n v="11"/>
    <n v="0"/>
    <n v="2.1773842357381332E-4"/>
    <n v="1.4515894904920887E-4"/>
  </r>
  <r>
    <x v="69"/>
    <x v="3"/>
    <x v="3"/>
    <s v="CBSA:Travel:Submit a comment or complaint"/>
    <n v="1"/>
    <n v="3"/>
    <n v="4"/>
    <n v="6"/>
    <n v="7.2579474524604436E-5"/>
    <n v="2.1773842357381332E-4"/>
    <n v="2.9031789809841774E-4"/>
  </r>
  <r>
    <x v="70"/>
    <x v="3"/>
    <x v="3"/>
    <s v="CBSA:Travel:Transit through Canada"/>
    <n v="1"/>
    <n v="1"/>
    <n v="1"/>
    <n v="4"/>
    <n v="7.2579474524604436E-5"/>
    <n v="7.2579474524604436E-5"/>
    <n v="7.2579474524604436E-5"/>
  </r>
  <r>
    <x v="71"/>
    <x v="3"/>
    <x v="3"/>
    <s v="CBSA:Travel:What to expect at the border"/>
    <n v="0"/>
    <n v="1"/>
    <n v="0"/>
    <n v="2"/>
    <n v="0"/>
    <n v="7.2579474524604436E-5"/>
    <n v="0"/>
  </r>
  <r>
    <x v="72"/>
    <x v="4"/>
    <x v="1"/>
    <s v="CCG:Jobs:Apply to become a Canadian Coast Guard Officers through the CCG College"/>
    <n v="1"/>
    <n v="2"/>
    <n v="4"/>
    <n v="7"/>
    <n v="2.7027027027027029E-2"/>
    <n v="5.4054054054054057E-2"/>
    <n v="0.10810810810810811"/>
  </r>
  <r>
    <x v="73"/>
    <x v="4"/>
    <x v="1"/>
    <s v="CCG:Jobs:Find jobs and career information for the Canadian Coast Guard"/>
    <n v="5"/>
    <n v="8"/>
    <n v="10"/>
    <n v="18"/>
    <n v="0.13513513513513514"/>
    <n v="0.21621621621621623"/>
    <n v="0.27027027027027029"/>
  </r>
  <r>
    <x v="15"/>
    <x v="4"/>
    <x v="1"/>
    <s v="CCG:N/A:Other - Reason for my visit is not in this list"/>
    <n v="8"/>
    <n v="4"/>
    <n v="7"/>
    <n v="12"/>
    <n v="0.21621621621621623"/>
    <n v="0.10810810810810811"/>
    <n v="0.1891891891891892"/>
  </r>
  <r>
    <x v="74"/>
    <x v="5"/>
    <x v="4"/>
    <s v="CFIA:Business:Find out if you need a phytosanitary certificate for exporting plants"/>
    <n v="3"/>
    <n v="7"/>
    <n v="7"/>
    <n v="16"/>
    <n v="1.4245014245014246E-3"/>
    <n v="3.3238366571699905E-3"/>
    <n v="3.3238366571699905E-3"/>
  </r>
  <r>
    <x v="15"/>
    <x v="5"/>
    <x v="4"/>
    <s v="CFIA:Business:Other - Reason for my visit is not in this list"/>
    <n v="1"/>
    <n v="2"/>
    <n v="2"/>
    <n v="2"/>
    <n v="4.7483380816714152E-4"/>
    <n v="9.4966761633428305E-4"/>
    <n v="9.4966761633428305E-4"/>
  </r>
  <r>
    <x v="75"/>
    <x v="5"/>
    <x v="4"/>
    <s v="CFIA:Health:Considerations when buying or selling food, plants, or animal products online"/>
    <n v="17"/>
    <n v="21"/>
    <n v="18"/>
    <n v="41"/>
    <n v="8.0721747388414061E-3"/>
    <n v="9.9715099715099714E-3"/>
    <n v="8.5470085470085479E-3"/>
  </r>
  <r>
    <x v="76"/>
    <x v="5"/>
    <x v="4"/>
    <s v="CFIA:Health:Find out if you need a licence for your food business"/>
    <n v="19"/>
    <n v="27"/>
    <n v="30"/>
    <n v="50"/>
    <n v="9.0218423551756879E-3"/>
    <n v="1.282051282051282E-2"/>
    <n v="1.4245014245014245E-2"/>
  </r>
  <r>
    <x v="77"/>
    <x v="5"/>
    <x v="4"/>
    <s v="CFIA:Health:Food safety investigation and recall process"/>
    <n v="14"/>
    <n v="23"/>
    <n v="26"/>
    <n v="64"/>
    <n v="6.6476733143399809E-3"/>
    <n v="1.0921177587844255E-2"/>
    <n v="1.2345679012345678E-2"/>
  </r>
  <r>
    <x v="78"/>
    <x v="5"/>
    <x v="4"/>
    <s v="CFIA:Health:How to prepare for an inspection"/>
    <n v="17"/>
    <n v="37"/>
    <n v="35"/>
    <n v="75"/>
    <n v="8.0721747388414061E-3"/>
    <n v="1.7568850902184234E-2"/>
    <n v="1.6619183285849954E-2"/>
  </r>
  <r>
    <x v="79"/>
    <x v="5"/>
    <x v="4"/>
    <s v="CFIA:Health:Labelling a food product"/>
    <n v="46"/>
    <n v="76"/>
    <n v="58"/>
    <n v="173"/>
    <n v="2.184235517568851E-2"/>
    <n v="3.6087369420702751E-2"/>
    <n v="2.7540360873694207E-2"/>
  </r>
  <r>
    <x v="15"/>
    <x v="5"/>
    <x v="4"/>
    <s v="CFIA:Health:Other - Reason for my visit is not in this list"/>
    <n v="16"/>
    <n v="31"/>
    <n v="28"/>
    <n v="65"/>
    <n v="7.5973409306742644E-3"/>
    <n v="1.4719848053181387E-2"/>
    <n v="1.3295346628679962E-2"/>
  </r>
  <r>
    <x v="80"/>
    <x v="5"/>
    <x v="4"/>
    <s v="CFIA:Health:Regulatory requirements as a regulated party"/>
    <n v="42"/>
    <n v="92"/>
    <n v="94"/>
    <n v="224"/>
    <n v="1.9943019943019943E-2"/>
    <n v="4.3684710351377019E-2"/>
    <n v="4.4634377967711303E-2"/>
  </r>
  <r>
    <x v="15"/>
    <x v="5"/>
    <x v="4"/>
    <s v="CFIA:N/A:Other - Reason for my visit is not in this list"/>
    <n v="316"/>
    <n v="458"/>
    <n v="460"/>
    <n v="1041"/>
    <n v="0.15004748338081672"/>
    <n v="0.2174738841405508"/>
    <n v="0.2184235517568851"/>
  </r>
  <r>
    <x v="81"/>
    <x v="5"/>
    <x v="4"/>
    <s v="CFIA:Travel:Importing and travelling with pets"/>
    <n v="111"/>
    <n v="144"/>
    <n v="161"/>
    <n v="345"/>
    <n v="5.2706552706552709E-2"/>
    <n v="6.8376068376068383E-2"/>
    <n v="7.6448243114909775E-2"/>
  </r>
  <r>
    <x v="15"/>
    <x v="5"/>
    <x v="4"/>
    <s v="CFIA:Travel:Other - Reason for my visit is not in this list"/>
    <n v="2"/>
    <n v="5"/>
    <n v="4"/>
    <n v="10"/>
    <n v="9.4966761633428305E-4"/>
    <n v="2.3741690408357074E-3"/>
    <n v="1.8993352326685661E-3"/>
  </r>
  <r>
    <x v="82"/>
    <x v="6"/>
    <x v="1"/>
    <s v="CGC:N/A:Become licensed"/>
    <n v="0"/>
    <n v="1"/>
    <n v="1"/>
    <n v="1"/>
    <n v="0"/>
    <n v="6.6666666666666666E-2"/>
    <n v="6.6666666666666666E-2"/>
  </r>
  <r>
    <x v="83"/>
    <x v="6"/>
    <x v="1"/>
    <s v="CGC:N/A:Contact the Canadian Grain Commission"/>
    <n v="0"/>
    <n v="1"/>
    <n v="1"/>
    <n v="1"/>
    <n v="0"/>
    <n v="6.6666666666666666E-2"/>
    <n v="6.6666666666666666E-2"/>
  </r>
  <r>
    <x v="84"/>
    <x v="6"/>
    <x v="1"/>
    <s v="CGC:N/A:Moisture content for Canadian grains"/>
    <n v="0"/>
    <n v="0"/>
    <n v="0"/>
    <n v="1"/>
    <n v="0"/>
    <n v="0"/>
    <n v="0"/>
  </r>
  <r>
    <x v="85"/>
    <x v="6"/>
    <x v="1"/>
    <s v="CGC:N/A:Official Grain Grading Guide"/>
    <n v="0"/>
    <n v="1"/>
    <n v="1"/>
    <n v="1"/>
    <n v="0"/>
    <n v="6.6666666666666666E-2"/>
    <n v="6.6666666666666666E-2"/>
  </r>
  <r>
    <x v="86"/>
    <x v="6"/>
    <x v="1"/>
    <s v="CGC:N/A:Online reporting service for primary and process elevator weekly reports"/>
    <n v="0"/>
    <n v="1"/>
    <n v="1"/>
    <n v="4"/>
    <n v="0"/>
    <n v="6.6666666666666666E-2"/>
    <n v="6.6666666666666666E-2"/>
  </r>
  <r>
    <x v="15"/>
    <x v="6"/>
    <x v="1"/>
    <s v="CGC:N/A:Other - Reason for my visit is not in this list"/>
    <n v="1"/>
    <n v="0"/>
    <n v="1"/>
    <n v="3"/>
    <n v="6.6666666666666666E-2"/>
    <n v="0"/>
    <n v="6.6666666666666666E-2"/>
  </r>
  <r>
    <x v="87"/>
    <x v="6"/>
    <x v="1"/>
    <s v="CGC:Science:Methods and tests"/>
    <n v="0"/>
    <n v="1"/>
    <n v="2"/>
    <n v="2"/>
    <n v="0"/>
    <n v="6.6666666666666666E-2"/>
    <n v="0.13333333333333333"/>
  </r>
  <r>
    <x v="15"/>
    <x v="6"/>
    <x v="1"/>
    <s v="CGC:Science:Other - Reason for my visit is not in this list"/>
    <n v="0"/>
    <n v="1"/>
    <n v="1"/>
    <n v="2"/>
    <n v="0"/>
    <n v="6.6666666666666666E-2"/>
    <n v="6.6666666666666666E-2"/>
  </r>
  <r>
    <x v="88"/>
    <x v="7"/>
    <x v="5"/>
    <s v="CIHR:Health:Acces ResearNet"/>
    <n v="6"/>
    <n v="9"/>
    <n v="13"/>
    <n v="31"/>
    <n v="6.1099796334012219E-3"/>
    <n v="9.1649694501018328E-3"/>
    <n v="1.3238289205702648E-2"/>
  </r>
  <r>
    <x v="89"/>
    <x v="7"/>
    <x v="5"/>
    <s v="CIHR:Health:Access the Canadian Common CV (CCV)"/>
    <n v="7"/>
    <n v="15"/>
    <n v="13"/>
    <n v="28"/>
    <n v="7.1283095723014261E-3"/>
    <n v="1.5274949083503055E-2"/>
    <n v="1.3238289205702648E-2"/>
  </r>
  <r>
    <x v="90"/>
    <x v="7"/>
    <x v="5"/>
    <s v="CIHR:Health:Apply for funding"/>
    <n v="26"/>
    <n v="37"/>
    <n v="39"/>
    <n v="64"/>
    <n v="2.6476578411405296E-2"/>
    <n v="3.7678207739307537E-2"/>
    <n v="3.9714867617107942E-2"/>
  </r>
  <r>
    <x v="91"/>
    <x v="7"/>
    <x v="5"/>
    <s v="CIHR:Health:Cancer Research"/>
    <n v="0"/>
    <n v="0"/>
    <n v="0"/>
    <n v="2"/>
    <n v="0"/>
    <n v="0"/>
    <n v="0"/>
  </r>
  <r>
    <x v="92"/>
    <x v="7"/>
    <x v="5"/>
    <s v="CIHR:Health:Contact CIHR"/>
    <n v="4"/>
    <n v="4"/>
    <n v="7"/>
    <n v="16"/>
    <n v="4.0733197556008143E-3"/>
    <n v="4.0733197556008143E-3"/>
    <n v="7.1283095723014261E-3"/>
  </r>
  <r>
    <x v="93"/>
    <x v="7"/>
    <x v="5"/>
    <s v="CIHR:Health:Find job opportunities at CIHR"/>
    <n v="14"/>
    <n v="23"/>
    <n v="22"/>
    <n v="57"/>
    <n v="1.4256619144602852E-2"/>
    <n v="2.3421588594704685E-2"/>
    <n v="2.2403258655804479E-2"/>
  </r>
  <r>
    <x v="94"/>
    <x v="7"/>
    <x v="5"/>
    <s v="CIHR:Health:Find out about an initiative"/>
    <n v="14"/>
    <n v="23"/>
    <n v="23"/>
    <n v="63"/>
    <n v="1.4256619144602852E-2"/>
    <n v="2.3421588594704685E-2"/>
    <n v="2.3421588594704685E-2"/>
  </r>
  <r>
    <x v="95"/>
    <x v="7"/>
    <x v="5"/>
    <s v="CIHR:Health:Find out about Canadian Institutes of Health Research's (CIHR) publications"/>
    <n v="1"/>
    <n v="1"/>
    <n v="1"/>
    <n v="1"/>
    <n v="1.0183299389002036E-3"/>
    <n v="1.0183299389002036E-3"/>
    <n v="1.0183299389002036E-3"/>
  </r>
  <r>
    <x v="96"/>
    <x v="7"/>
    <x v="5"/>
    <s v="CIHR:Health:Find out about collaboration at Canadian Institutes of Health Research (CIHR)"/>
    <n v="10"/>
    <n v="10"/>
    <n v="18"/>
    <n v="45"/>
    <n v="1.0183299389002037E-2"/>
    <n v="1.0183299389002037E-2"/>
    <n v="1.8329938900203666E-2"/>
  </r>
  <r>
    <x v="97"/>
    <x v="7"/>
    <x v="5"/>
    <s v="CIHR:Health:Find out about COVID-19 related information / research opportunities"/>
    <n v="7"/>
    <n v="9"/>
    <n v="9"/>
    <n v="21"/>
    <n v="7.1283095723014261E-3"/>
    <n v="9.1649694501018328E-3"/>
    <n v="9.1649694501018328E-3"/>
  </r>
  <r>
    <x v="98"/>
    <x v="7"/>
    <x v="5"/>
    <s v="CIHR:Health:Find out about Funding Decisions"/>
    <n v="7"/>
    <n v="11"/>
    <n v="12"/>
    <n v="29"/>
    <n v="7.1283095723014261E-3"/>
    <n v="1.1201629327902239E-2"/>
    <n v="1.2219959266802444E-2"/>
  </r>
  <r>
    <x v="99"/>
    <x v="7"/>
    <x v="5"/>
    <s v="CIHR:Health:Find out about Learning activities and resources"/>
    <n v="1"/>
    <n v="1"/>
    <n v="2"/>
    <n v="3"/>
    <n v="1.0183299389002036E-3"/>
    <n v="1.0183299389002036E-3"/>
    <n v="2.0366598778004071E-3"/>
  </r>
  <r>
    <x v="100"/>
    <x v="7"/>
    <x v="5"/>
    <s v="CIHR:Health:Find out about Peer review"/>
    <n v="0"/>
    <n v="1"/>
    <n v="0"/>
    <n v="3"/>
    <n v="0"/>
    <n v="1.0183299389002036E-3"/>
    <n v="0"/>
  </r>
  <r>
    <x v="101"/>
    <x v="7"/>
    <x v="5"/>
    <s v="CIHR:Health:Find out about the impact of health research"/>
    <n v="11"/>
    <n v="11"/>
    <n v="12"/>
    <n v="30"/>
    <n v="1.1201629327902239E-2"/>
    <n v="1.1201629327902239E-2"/>
    <n v="1.2219959266802444E-2"/>
  </r>
  <r>
    <x v="102"/>
    <x v="7"/>
    <x v="5"/>
    <s v="CIHR:Health:Gender and Health"/>
    <n v="0"/>
    <n v="0"/>
    <n v="0"/>
    <n v="3"/>
    <n v="0"/>
    <n v="0"/>
    <n v="0"/>
  </r>
  <r>
    <x v="103"/>
    <x v="7"/>
    <x v="5"/>
    <s v="CIHR:Health:Genetics"/>
    <n v="0"/>
    <n v="0"/>
    <n v="0"/>
    <n v="1"/>
    <n v="0"/>
    <n v="0"/>
    <n v="0"/>
  </r>
  <r>
    <x v="104"/>
    <x v="7"/>
    <x v="5"/>
    <s v="CIHR:Health:Get an Overview of the funding process"/>
    <n v="9"/>
    <n v="17"/>
    <n v="15"/>
    <n v="43"/>
    <n v="9.1649694501018328E-3"/>
    <n v="1.7311608961303463E-2"/>
    <n v="1.5274949083503055E-2"/>
  </r>
  <r>
    <x v="105"/>
    <x v="7"/>
    <x v="5"/>
    <s v="CIHR:Health:Get analytics"/>
    <n v="1"/>
    <n v="1"/>
    <n v="0"/>
    <n v="2"/>
    <n v="1.0183299389002036E-3"/>
    <n v="1.0183299389002036E-3"/>
    <n v="0"/>
  </r>
  <r>
    <x v="106"/>
    <x v="7"/>
    <x v="5"/>
    <s v="CIHR:Health:Get the latest information about funding"/>
    <n v="6"/>
    <n v="12"/>
    <n v="11"/>
    <n v="34"/>
    <n v="6.1099796334012219E-3"/>
    <n v="1.2219959266802444E-2"/>
    <n v="1.1201629327902239E-2"/>
  </r>
  <r>
    <x v="107"/>
    <x v="7"/>
    <x v="5"/>
    <s v="CIHR:Health:Health Services and Policy Research"/>
    <n v="1"/>
    <n v="2"/>
    <n v="1"/>
    <n v="3"/>
    <n v="1.0183299389002036E-3"/>
    <n v="2.0366598778004071E-3"/>
    <n v="1.0183299389002036E-3"/>
  </r>
  <r>
    <x v="108"/>
    <x v="7"/>
    <x v="5"/>
    <s v="CIHR:Health:Human Development, Child and Youth Health"/>
    <n v="0"/>
    <n v="1"/>
    <n v="1"/>
    <n v="2"/>
    <n v="0"/>
    <n v="1.0183299389002036E-3"/>
    <n v="1.0183299389002036E-3"/>
  </r>
  <r>
    <x v="109"/>
    <x v="7"/>
    <x v="5"/>
    <s v="CIHR:Health:Indigenous Peoples' Health"/>
    <n v="0"/>
    <n v="0"/>
    <n v="0"/>
    <n v="1"/>
    <n v="0"/>
    <n v="0"/>
    <n v="0"/>
  </r>
  <r>
    <x v="110"/>
    <x v="7"/>
    <x v="5"/>
    <s v="CIHR:Health:Infection and Immunity"/>
    <n v="2"/>
    <n v="2"/>
    <n v="2"/>
    <n v="4"/>
    <n v="2.0366598778004071E-3"/>
    <n v="2.0366598778004071E-3"/>
    <n v="2.0366598778004071E-3"/>
  </r>
  <r>
    <x v="111"/>
    <x v="7"/>
    <x v="5"/>
    <s v="CIHR:Health:Learn about the application process"/>
    <n v="6"/>
    <n v="17"/>
    <n v="12"/>
    <n v="39"/>
    <n v="6.1099796334012219E-3"/>
    <n v="1.7311608961303463E-2"/>
    <n v="1.2219959266802444E-2"/>
  </r>
  <r>
    <x v="112"/>
    <x v="7"/>
    <x v="5"/>
    <s v="CIHR:Health:Learn about the different funding programs"/>
    <n v="10"/>
    <n v="24"/>
    <n v="24"/>
    <n v="54"/>
    <n v="1.0183299389002037E-2"/>
    <n v="2.4439918533604887E-2"/>
    <n v="2.4439918533604887E-2"/>
  </r>
  <r>
    <x v="113"/>
    <x v="7"/>
    <x v="5"/>
    <s v="CIHR:Health:Learn how to integrate Sex and gender into research"/>
    <n v="6"/>
    <n v="12"/>
    <n v="17"/>
    <n v="50"/>
    <n v="6.1099796334012219E-3"/>
    <n v="1.2219959266802444E-2"/>
    <n v="1.7311608961303463E-2"/>
  </r>
  <r>
    <x v="114"/>
    <x v="7"/>
    <x v="5"/>
    <s v="CIHR:Health:Learn more about the College of reviewers"/>
    <n v="2"/>
    <n v="3"/>
    <n v="2"/>
    <n v="18"/>
    <n v="2.0366598778004071E-3"/>
    <n v="3.0549898167006109E-3"/>
    <n v="2.0366598778004071E-3"/>
  </r>
  <r>
    <x v="115"/>
    <x v="7"/>
    <x v="5"/>
    <s v="CIHR:Health:Neurosciences, Mental Health and Addiction"/>
    <n v="1"/>
    <n v="1"/>
    <n v="1"/>
    <n v="2"/>
    <n v="1.0183299389002036E-3"/>
    <n v="1.0183299389002036E-3"/>
    <n v="1.0183299389002036E-3"/>
  </r>
  <r>
    <x v="116"/>
    <x v="7"/>
    <x v="5"/>
    <s v="CIHR:Health:Nutrition, Metabolism and Diabetes"/>
    <n v="0"/>
    <n v="1"/>
    <n v="0"/>
    <n v="4"/>
    <n v="0"/>
    <n v="1.0183299389002036E-3"/>
    <n v="0"/>
  </r>
  <r>
    <x v="15"/>
    <x v="7"/>
    <x v="5"/>
    <s v="CIHR:Health:Other - Reason for my visit is not in this list"/>
    <n v="86"/>
    <n v="127"/>
    <n v="147"/>
    <n v="328"/>
    <n v="8.7576374745417518E-2"/>
    <n v="0.12932790224032586"/>
    <n v="0.14969450101832993"/>
  </r>
  <r>
    <x v="117"/>
    <x v="7"/>
    <x v="5"/>
    <s v="CIHR:Health:Population and Public Health"/>
    <n v="0"/>
    <n v="0"/>
    <n v="0"/>
    <n v="1"/>
    <n v="0"/>
    <n v="0"/>
    <n v="0"/>
  </r>
  <r>
    <x v="118"/>
    <x v="8"/>
    <x v="6"/>
    <s v="CIPO:Business:Apply for a copyright"/>
    <n v="19"/>
    <n v="39"/>
    <n v="57"/>
    <n v="89"/>
    <n v="7.8512396694214878E-2"/>
    <n v="0.16115702479338842"/>
    <n v="0.23553719008264462"/>
  </r>
  <r>
    <x v="119"/>
    <x v="8"/>
    <x v="6"/>
    <s v="CIPO:Business:Apply for a patent"/>
    <n v="10"/>
    <n v="17"/>
    <n v="25"/>
    <n v="38"/>
    <n v="4.1322314049586778E-2"/>
    <n v="7.0247933884297523E-2"/>
    <n v="0.10330578512396695"/>
  </r>
  <r>
    <x v="120"/>
    <x v="8"/>
    <x v="6"/>
    <s v="CIPO:Business:Apply for a trademark"/>
    <n v="24"/>
    <n v="34"/>
    <n v="37"/>
    <n v="77"/>
    <n v="9.9173553719008267E-2"/>
    <n v="0.14049586776859505"/>
    <n v="0.15289256198347106"/>
  </r>
  <r>
    <x v="121"/>
    <x v="8"/>
    <x v="6"/>
    <s v="CIPO:Business:Find a patent"/>
    <n v="2"/>
    <n v="2"/>
    <n v="3"/>
    <n v="8"/>
    <n v="8.2644628099173556E-3"/>
    <n v="8.2644628099173556E-3"/>
    <n v="1.2396694214876033E-2"/>
  </r>
  <r>
    <x v="122"/>
    <x v="8"/>
    <x v="6"/>
    <s v="CIPO:Business:Find a trademark"/>
    <n v="5"/>
    <n v="11"/>
    <n v="9"/>
    <n v="19"/>
    <n v="2.0661157024793389E-2"/>
    <n v="4.5454545454545456E-2"/>
    <n v="3.71900826446281E-2"/>
  </r>
  <r>
    <x v="15"/>
    <x v="8"/>
    <x v="6"/>
    <s v="CIPO:Business:Other - Reason for my visit is not in this list"/>
    <n v="3"/>
    <n v="6"/>
    <n v="5"/>
    <n v="11"/>
    <n v="1.2396694214876033E-2"/>
    <n v="2.4793388429752067E-2"/>
    <n v="2.0661157024793389E-2"/>
  </r>
  <r>
    <x v="123"/>
    <x v="9"/>
    <x v="7"/>
    <s v="CIRNAC:Indigenous:About National Indigenous History Month"/>
    <n v="21"/>
    <n v="23"/>
    <n v="25"/>
    <n v="71"/>
    <n v="1.3583441138421734E-2"/>
    <n v="1.4877102199223804E-2"/>
    <n v="1.6170763260025874E-2"/>
  </r>
  <r>
    <x v="124"/>
    <x v="9"/>
    <x v="7"/>
    <s v="CIRNAC:Indigenous:About National Indigenous Peoples Day and why it was created"/>
    <n v="17"/>
    <n v="11"/>
    <n v="27"/>
    <n v="94"/>
    <n v="1.0996119016817595E-2"/>
    <n v="7.1151358344113845E-3"/>
    <n v="1.7464424320827943E-2"/>
  </r>
  <r>
    <x v="125"/>
    <x v="9"/>
    <x v="7"/>
    <s v="CIRNAC:Indigenous:Find out about Indian residential schools (compensation, health supports)"/>
    <n v="31"/>
    <n v="32"/>
    <n v="34"/>
    <n v="61"/>
    <n v="2.0051746442432083E-2"/>
    <n v="2.0698576972833119E-2"/>
    <n v="2.1992238033635189E-2"/>
  </r>
  <r>
    <x v="126"/>
    <x v="9"/>
    <x v="7"/>
    <s v="CIRNAC:Indigenous:Government of Canada's response to the recommendations made by the National Inquiry into Missing and Murdered Indigenous Women and Girls"/>
    <n v="10"/>
    <n v="11"/>
    <n v="16"/>
    <n v="29"/>
    <n v="6.4683053040103496E-3"/>
    <n v="7.1151358344113845E-3"/>
    <n v="1.034928848641656E-2"/>
  </r>
  <r>
    <x v="127"/>
    <x v="9"/>
    <x v="7"/>
    <s v="CIRNAC:Indigenous:Government of Canada's response to the Truth and Reconciliation Commission's Calls to Action"/>
    <n v="14"/>
    <n v="26"/>
    <n v="32"/>
    <n v="79"/>
    <n v="9.0556274256144882E-3"/>
    <n v="1.6817593790426907E-2"/>
    <n v="2.0698576972833119E-2"/>
  </r>
  <r>
    <x v="128"/>
    <x v="9"/>
    <x v="7"/>
    <s v="CIRNAC:Indigenous:Historic and modern treaties and agreements"/>
    <n v="52"/>
    <n v="78"/>
    <n v="87"/>
    <n v="217"/>
    <n v="3.3635187580853813E-2"/>
    <n v="5.0452781371280724E-2"/>
    <n v="5.6274256144890039E-2"/>
  </r>
  <r>
    <x v="129"/>
    <x v="9"/>
    <x v="7"/>
    <s v="CIRNAC:Indigenous:How the Government of Canada is working to advance reconciliation and renew the relationship with Indigenous Peoples"/>
    <n v="29"/>
    <n v="36"/>
    <n v="56"/>
    <n v="129"/>
    <n v="1.8758085381630013E-2"/>
    <n v="2.3285899094437259E-2"/>
    <n v="3.6222509702457953E-2"/>
  </r>
  <r>
    <x v="130"/>
    <x v="9"/>
    <x v="7"/>
    <s v="CIRNAC:Indigenous:Information about First Nations in Canada"/>
    <n v="70"/>
    <n v="113"/>
    <n v="112"/>
    <n v="379"/>
    <n v="4.5278137128072445E-2"/>
    <n v="7.3091849935316949E-2"/>
    <n v="7.2445019404915906E-2"/>
  </r>
  <r>
    <x v="15"/>
    <x v="9"/>
    <x v="7"/>
    <s v="CIRNAC:Indigenous:Other - Reason for my visit is not in this list"/>
    <n v="45"/>
    <n v="37"/>
    <n v="47"/>
    <n v="95"/>
    <n v="2.9107373868046571E-2"/>
    <n v="2.3932729624838292E-2"/>
    <n v="3.0401034928848641E-2"/>
  </r>
  <r>
    <x v="15"/>
    <x v="9"/>
    <x v="7"/>
    <s v="CIRNAC:N/A:Other - Reason for my visit is not in this list"/>
    <n v="179"/>
    <n v="156"/>
    <n v="225"/>
    <n v="392"/>
    <n v="0.11578266494178525"/>
    <n v="0.10090556274256145"/>
    <n v="0.14553686934023286"/>
  </r>
  <r>
    <x v="131"/>
    <x v="10"/>
    <x v="8"/>
    <s v="CRA:Benefits:Canada Dental Benefit"/>
    <n v="118"/>
    <n v="137"/>
    <n v="156"/>
    <n v="308"/>
    <n v="1.384180459594834E-3"/>
    <n v="1.607056974275358E-3"/>
    <n v="1.8299334889558822E-3"/>
  </r>
  <r>
    <x v="15"/>
    <x v="10"/>
    <x v="8"/>
    <s v="CRA:Benefits:Other - Reason for my visit is not in this list"/>
    <n v="6"/>
    <n v="6"/>
    <n v="5"/>
    <n v="15"/>
    <n v="7.0382057267533927E-5"/>
    <n v="7.0382057267533927E-5"/>
    <n v="5.8651714389611606E-5"/>
  </r>
  <r>
    <x v="132"/>
    <x v="10"/>
    <x v="8"/>
    <s v="CRA:COVID-19:Canada Emergency Rent Subsidy (CERS)"/>
    <n v="12"/>
    <n v="16"/>
    <n v="18"/>
    <n v="27"/>
    <n v="1.4076411453506785E-4"/>
    <n v="1.8768548604675714E-4"/>
    <n v="2.111461718026018E-4"/>
  </r>
  <r>
    <x v="133"/>
    <x v="10"/>
    <x v="8"/>
    <s v="CRA:COVID-19:Canada Emergency Wage Subsidy (CEWS)"/>
    <n v="29"/>
    <n v="25"/>
    <n v="30"/>
    <n v="52"/>
    <n v="3.4017994345974731E-4"/>
    <n v="2.9325857194805805E-4"/>
    <n v="3.5191028633766965E-4"/>
  </r>
  <r>
    <x v="134"/>
    <x v="10"/>
    <x v="8"/>
    <s v="CRA:COVID-19:Canada Recovery Benefit (CRB)"/>
    <n v="108"/>
    <n v="119"/>
    <n v="140"/>
    <n v="203"/>
    <n v="1.2668770308156107E-3"/>
    <n v="1.3959108024727562E-3"/>
    <n v="1.642248002909125E-3"/>
  </r>
  <r>
    <x v="135"/>
    <x v="10"/>
    <x v="8"/>
    <s v="CRA:COVID-19:Canada Recovery Caregiving Benefit (CRCB)"/>
    <n v="69"/>
    <n v="64"/>
    <n v="84"/>
    <n v="193"/>
    <n v="8.0939365857664021E-4"/>
    <n v="7.5074194418702856E-4"/>
    <n v="9.8534880174547495E-4"/>
  </r>
  <r>
    <x v="136"/>
    <x v="10"/>
    <x v="8"/>
    <s v="CRA:COVID-19:Canada Recovery Hiring Program (CRHP)"/>
    <n v="26"/>
    <n v="25"/>
    <n v="31"/>
    <n v="64"/>
    <n v="3.0498891482598034E-4"/>
    <n v="2.9325857194805805E-4"/>
    <n v="3.6364062921559199E-4"/>
  </r>
  <r>
    <x v="137"/>
    <x v="10"/>
    <x v="8"/>
    <s v="CRA:COVID-19:Canada Recovery Sickness Benefit (CRSB)"/>
    <n v="278"/>
    <n v="299"/>
    <n v="357"/>
    <n v="609"/>
    <n v="3.2610353200624056E-3"/>
    <n v="3.5073725204987742E-3"/>
    <n v="4.1877324074182688E-3"/>
  </r>
  <r>
    <x v="138"/>
    <x v="10"/>
    <x v="8"/>
    <s v="CRA:COVID-19:Canada Worker Lockdown Benefit (CWLB)"/>
    <n v="76"/>
    <n v="70"/>
    <n v="89"/>
    <n v="144"/>
    <n v="8.9150605872209644E-4"/>
    <n v="8.211240014545625E-4"/>
    <n v="1.0440005161350867E-3"/>
  </r>
  <r>
    <x v="139"/>
    <x v="10"/>
    <x v="8"/>
    <s v="CRA:COVID-19:Hardest-Hit Businesses Recovery Program (HHBRP)"/>
    <n v="24"/>
    <n v="29"/>
    <n v="31"/>
    <n v="55"/>
    <n v="2.8152822907013571E-4"/>
    <n v="3.4017994345974731E-4"/>
    <n v="3.6364062921559199E-4"/>
  </r>
  <r>
    <x v="15"/>
    <x v="10"/>
    <x v="8"/>
    <s v="CRA:COVID-19:Other - Reason for my visit is not in this list"/>
    <n v="21"/>
    <n v="22"/>
    <n v="25"/>
    <n v="35"/>
    <n v="2.4633720043636874E-4"/>
    <n v="2.5806754331429108E-4"/>
    <n v="2.9325857194805805E-4"/>
  </r>
  <r>
    <x v="140"/>
    <x v="10"/>
    <x v="8"/>
    <s v="CRA:COVID-19:Tourism and Hospitality Recovery Program (THRP)"/>
    <n v="24"/>
    <n v="37"/>
    <n v="41"/>
    <n v="68"/>
    <n v="2.8152822907013571E-4"/>
    <n v="4.3402268648312588E-4"/>
    <n v="4.8094405799481519E-4"/>
  </r>
  <r>
    <x v="15"/>
    <x v="10"/>
    <x v="8"/>
    <s v="CRA:Money:Other - Reason for my visit is not in this list"/>
    <n v="9"/>
    <n v="9"/>
    <n v="14"/>
    <n v="25"/>
    <n v="1.055730859013009E-4"/>
    <n v="1.055730859013009E-4"/>
    <n v="1.6422480029091251E-4"/>
  </r>
  <r>
    <x v="141"/>
    <x v="10"/>
    <x v="8"/>
    <s v="CRA:Taxes:Access My Account"/>
    <n v="5295"/>
    <n v="6924"/>
    <n v="7085"/>
    <n v="13720"/>
    <n v="6.211216553859869E-2"/>
    <n v="8.1220894086734149E-2"/>
    <n v="8.3109479290079655E-2"/>
  </r>
  <r>
    <x v="142"/>
    <x v="10"/>
    <x v="8"/>
    <s v="CRA:Taxes:Access My Business Account"/>
    <n v="313"/>
    <n v="431"/>
    <n v="428"/>
    <n v="809"/>
    <n v="3.6715973207896869E-3"/>
    <n v="5.0557777803845209E-3"/>
    <n v="5.0205867517507533E-3"/>
  </r>
  <r>
    <x v="143"/>
    <x v="10"/>
    <x v="8"/>
    <s v="CRA:Taxes:Apply for the Canada Child Benefit (CCB)"/>
    <n v="126"/>
    <n v="160"/>
    <n v="174"/>
    <n v="326"/>
    <n v="1.4780232026182125E-3"/>
    <n v="1.8768548604675714E-3"/>
    <n v="2.0410796607584838E-3"/>
  </r>
  <r>
    <x v="144"/>
    <x v="10"/>
    <x v="8"/>
    <s v="CRA:Taxes:Apply for the disability tax credit"/>
    <n v="281"/>
    <n v="371"/>
    <n v="372"/>
    <n v="770"/>
    <n v="3.2962263486961724E-3"/>
    <n v="4.3519572077091815E-3"/>
    <n v="4.3636875505871035E-3"/>
  </r>
  <r>
    <x v="145"/>
    <x v="10"/>
    <x v="8"/>
    <s v="CRA:Taxes:Calculate payroll deductions"/>
    <n v="186"/>
    <n v="363"/>
    <n v="422"/>
    <n v="1619"/>
    <n v="2.1818437752935517E-3"/>
    <n v="4.2581144646858023E-3"/>
    <n v="4.9502046944832198E-3"/>
  </r>
  <r>
    <x v="146"/>
    <x v="10"/>
    <x v="8"/>
    <s v="CRA:Taxes:Change my address with the Canada Revenue Agency"/>
    <n v="548"/>
    <n v="610"/>
    <n v="634"/>
    <n v="1046"/>
    <n v="6.4282278971014321E-3"/>
    <n v="7.1555091555326163E-3"/>
    <n v="7.4370373846027521E-3"/>
  </r>
  <r>
    <x v="147"/>
    <x v="10"/>
    <x v="8"/>
    <s v="CRA:Taxes:Check online mail"/>
    <n v="3145"/>
    <n v="5439"/>
    <n v="5727"/>
    <n v="14759"/>
    <n v="3.6891928351065702E-2"/>
    <n v="6.3801334913019508E-2"/>
    <n v="6.7179673661861131E-2"/>
  </r>
  <r>
    <x v="148"/>
    <x v="10"/>
    <x v="8"/>
    <s v="CRA:Taxes:Check the balance owing on a corporate income tax account"/>
    <n v="222"/>
    <n v="386"/>
    <n v="394"/>
    <n v="891"/>
    <n v="2.6041361188987554E-3"/>
    <n v="4.5279123508780161E-3"/>
    <n v="4.6217550939013944E-3"/>
  </r>
  <r>
    <x v="149"/>
    <x v="10"/>
    <x v="8"/>
    <s v="CRA:Taxes:File a GST/HST return"/>
    <n v="877"/>
    <n v="1369"/>
    <n v="1448"/>
    <n v="3588"/>
    <n v="1.0287510703937876E-2"/>
    <n v="1.6058839399875659E-2"/>
    <n v="1.6985536487231521E-2"/>
  </r>
  <r>
    <x v="150"/>
    <x v="10"/>
    <x v="8"/>
    <s v="CRA:Taxes:File an employer information return, such as a T4 Summary"/>
    <n v="522"/>
    <n v="752"/>
    <n v="744"/>
    <n v="1569"/>
    <n v="6.1232389822754515E-3"/>
    <n v="8.8212178441975861E-3"/>
    <n v="8.7273751011742069E-3"/>
  </r>
  <r>
    <x v="151"/>
    <x v="10"/>
    <x v="8"/>
    <s v="CRA:Taxes:Find a Canada Revenue Agency telephone number"/>
    <n v="300"/>
    <n v="364"/>
    <n v="355"/>
    <n v="573"/>
    <n v="3.5191028633766966E-3"/>
    <n v="4.2698448075637252E-3"/>
    <n v="4.164271721662424E-3"/>
  </r>
  <r>
    <x v="152"/>
    <x v="10"/>
    <x v="8"/>
    <s v="CRA:Taxes:Find my Registered Retirement Savings Plan (RRSP) contribution limit"/>
    <n v="384"/>
    <n v="651"/>
    <n v="663"/>
    <n v="1755"/>
    <n v="4.5044516651221713E-3"/>
    <n v="7.6364532135274315E-3"/>
    <n v="7.7772173280624994E-3"/>
  </r>
  <r>
    <x v="153"/>
    <x v="10"/>
    <x v="8"/>
    <s v="CRA:Taxes:Find my Tax-free savings Account (TFSA) contribution limit"/>
    <n v="641"/>
    <n v="1094"/>
    <n v="1097"/>
    <n v="2756"/>
    <n v="7.5191497847482084E-3"/>
    <n v="1.283299510844702E-2"/>
    <n v="1.2868186137080786E-2"/>
  </r>
  <r>
    <x v="154"/>
    <x v="10"/>
    <x v="8"/>
    <s v="CRA:Taxes:Find out how much my benefit payment will be"/>
    <n v="363"/>
    <n v="510"/>
    <n v="615"/>
    <n v="1606"/>
    <n v="4.2581144646858023E-3"/>
    <n v="5.9824748677403837E-3"/>
    <n v="7.2141608699222278E-3"/>
  </r>
  <r>
    <x v="155"/>
    <x v="10"/>
    <x v="8"/>
    <s v="CRA:Taxes:Find out when I can expect my tax refund"/>
    <n v="1431"/>
    <n v="1648"/>
    <n v="2099"/>
    <n v="4167"/>
    <n v="1.6786120658306841E-2"/>
    <n v="1.9331605062815987E-2"/>
    <n v="2.4621989700758955E-2"/>
  </r>
  <r>
    <x v="156"/>
    <x v="10"/>
    <x v="8"/>
    <s v="CRA:Taxes:Find out which tax deductions, credits, or expenses I can claim"/>
    <n v="590"/>
    <n v="948"/>
    <n v="930"/>
    <n v="2521"/>
    <n v="6.9209022979741701E-3"/>
    <n v="1.1120365048270362E-2"/>
    <n v="1.090921887646776E-2"/>
  </r>
  <r>
    <x v="157"/>
    <x v="10"/>
    <x v="8"/>
    <s v="CRA:Taxes:Find tax software"/>
    <n v="406"/>
    <n v="557"/>
    <n v="557"/>
    <n v="1119"/>
    <n v="4.7625192084364623E-3"/>
    <n v="6.5338009830027332E-3"/>
    <n v="6.5338009830027332E-3"/>
  </r>
  <r>
    <x v="158"/>
    <x v="10"/>
    <x v="8"/>
    <s v="CRA:Taxes:Find the income tax rates"/>
    <n v="170"/>
    <n v="259"/>
    <n v="287"/>
    <n v="709"/>
    <n v="1.9941582892467947E-3"/>
    <n v="3.0381588053818814E-3"/>
    <n v="3.3666084059637063E-3"/>
  </r>
  <r>
    <x v="159"/>
    <x v="10"/>
    <x v="8"/>
    <s v="CRA:Taxes:Find the next benefit payment date"/>
    <n v="134"/>
    <n v="212"/>
    <n v="240"/>
    <n v="769"/>
    <n v="1.5718659456415911E-3"/>
    <n v="2.4868326901195323E-3"/>
    <n v="2.8152822907013572E-3"/>
  </r>
  <r>
    <x v="160"/>
    <x v="10"/>
    <x v="8"/>
    <s v="CRA:Taxes:Get a copy of a notice of assessment or reassessment"/>
    <n v="2032"/>
    <n v="3012"/>
    <n v="3079"/>
    <n v="7579"/>
    <n v="2.3836056727938159E-2"/>
    <n v="3.5331792748302032E-2"/>
    <n v="3.6117725721122831E-2"/>
  </r>
  <r>
    <x v="161"/>
    <x v="10"/>
    <x v="8"/>
    <s v="CRA:Taxes:Get a GST/HST access code"/>
    <n v="129"/>
    <n v="133"/>
    <n v="159"/>
    <n v="252"/>
    <n v="1.5132142312519795E-3"/>
    <n v="1.5601356027636689E-3"/>
    <n v="1.8651245175896492E-3"/>
  </r>
  <r>
    <x v="162"/>
    <x v="10"/>
    <x v="8"/>
    <s v="CRA:Taxes:Get an income tax form and guide"/>
    <n v="463"/>
    <n v="691"/>
    <n v="682"/>
    <n v="1617"/>
    <n v="5.431148752478035E-3"/>
    <n v="8.1056669286443239E-3"/>
    <n v="8.0000938427430227E-3"/>
  </r>
  <r>
    <x v="163"/>
    <x v="10"/>
    <x v="8"/>
    <s v="CRA:Taxes:Get the TD1 Personal Tax Credits Return form"/>
    <n v="95"/>
    <n v="143"/>
    <n v="161"/>
    <n v="394"/>
    <n v="1.1143825734026207E-3"/>
    <n v="1.677439031542892E-3"/>
    <n v="1.8885852033454938E-3"/>
  </r>
  <r>
    <x v="164"/>
    <x v="10"/>
    <x v="8"/>
    <s v="CRA:Taxes:GST/HST credit increase"/>
    <n v="9"/>
    <n v="11"/>
    <n v="14"/>
    <n v="22"/>
    <n v="1.055730859013009E-4"/>
    <n v="1.2903377165714554E-4"/>
    <n v="1.6422480029091251E-4"/>
  </r>
  <r>
    <x v="165"/>
    <x v="10"/>
    <x v="8"/>
    <s v="CRA:Taxes:Jobs with the Canada Revenue Agency"/>
    <n v="1"/>
    <n v="4"/>
    <n v="5"/>
    <n v="10"/>
    <n v="1.1730342877922321E-5"/>
    <n v="4.6921371511689285E-5"/>
    <n v="5.8651714389611606E-5"/>
  </r>
  <r>
    <x v="166"/>
    <x v="10"/>
    <x v="8"/>
    <s v="CRA:Taxes:Look up a charitable organization"/>
    <n v="28"/>
    <n v="38"/>
    <n v="45"/>
    <n v="108"/>
    <n v="3.2844960058182502E-4"/>
    <n v="4.4575302936104822E-4"/>
    <n v="5.2786542950650445E-4"/>
  </r>
  <r>
    <x v="167"/>
    <x v="10"/>
    <x v="8"/>
    <s v="CRA:Taxes:Make a payment to the Canada Revenue Agency"/>
    <n v="918"/>
    <n v="1380"/>
    <n v="1448"/>
    <n v="3089"/>
    <n v="1.0768454761932691E-2"/>
    <n v="1.6187873171532804E-2"/>
    <n v="1.6985536487231521E-2"/>
  </r>
  <r>
    <x v="168"/>
    <x v="10"/>
    <x v="8"/>
    <s v="CRA:Taxes:Open a GST/HST account"/>
    <n v="133"/>
    <n v="167"/>
    <n v="171"/>
    <n v="280"/>
    <n v="1.5601356027636689E-3"/>
    <n v="1.9589672606130275E-3"/>
    <n v="2.0058886321247171E-3"/>
  </r>
  <r>
    <x v="169"/>
    <x v="10"/>
    <x v="8"/>
    <s v="CRA:Taxes:Open a My Account"/>
    <n v="1673"/>
    <n v="1951"/>
    <n v="1911"/>
    <n v="2966"/>
    <n v="1.9624863634764043E-2"/>
    <n v="2.2885898954826449E-2"/>
    <n v="2.2416685239709556E-2"/>
  </r>
  <r>
    <x v="170"/>
    <x v="10"/>
    <x v="8"/>
    <s v="CRA:Taxes:Open a My Business Account"/>
    <n v="74"/>
    <n v="82"/>
    <n v="82"/>
    <n v="127"/>
    <n v="8.6804537296625176E-4"/>
    <n v="9.6188811598963038E-4"/>
    <n v="9.6188811598963038E-4"/>
  </r>
  <r>
    <x v="15"/>
    <x v="10"/>
    <x v="8"/>
    <s v="CRA:Taxes:Other - Reason for my visit is not in this list"/>
    <n v="935"/>
    <n v="1153"/>
    <n v="1200"/>
    <n v="2132"/>
    <n v="1.0967870590857371E-2"/>
    <n v="1.3525085338244437E-2"/>
    <n v="1.4076411453506786E-2"/>
  </r>
  <r>
    <x v="171"/>
    <x v="10"/>
    <x v="8"/>
    <s v="CRA:Taxes:Report suspected fraud"/>
    <n v="24"/>
    <n v="31"/>
    <n v="33"/>
    <n v="49"/>
    <n v="2.8152822907013571E-4"/>
    <n v="3.6364062921559199E-4"/>
    <n v="3.8710131497143662E-4"/>
  </r>
  <r>
    <x v="172"/>
    <x v="10"/>
    <x v="8"/>
    <s v="CRA:Taxes:See my T4 information"/>
    <n v="2964"/>
    <n v="4071"/>
    <n v="4216"/>
    <n v="9052"/>
    <n v="3.4768736290161764E-2"/>
    <n v="4.7754225856021772E-2"/>
    <n v="4.9455125573320505E-2"/>
  </r>
  <r>
    <x v="173"/>
    <x v="10"/>
    <x v="8"/>
    <s v="CRA:Taxes:Sign up for direct deposit or update your banking information"/>
    <n v="291"/>
    <n v="378"/>
    <n v="380"/>
    <n v="702"/>
    <n v="3.4135297774753955E-3"/>
    <n v="4.4340696078546378E-3"/>
    <n v="4.4575302936104826E-3"/>
  </r>
  <r>
    <x v="174"/>
    <x v="11"/>
    <x v="1"/>
    <s v="CRTC:Business:Find a decision, notice, order, policy on radio, television or telecommunications"/>
    <n v="6"/>
    <n v="13"/>
    <n v="13"/>
    <n v="36"/>
    <n v="7.4999999999999997E-2"/>
    <n v="0.16250000000000001"/>
    <n v="0.16250000000000001"/>
  </r>
  <r>
    <x v="15"/>
    <x v="11"/>
    <x v="1"/>
    <s v="CRTC:Business:Other - Reason for my visit is not in this list"/>
    <n v="1"/>
    <n v="1"/>
    <n v="0"/>
    <n v="1"/>
    <n v="1.2500000000000001E-2"/>
    <n v="1.2500000000000001E-2"/>
    <n v="0"/>
  </r>
  <r>
    <x v="175"/>
    <x v="11"/>
    <x v="1"/>
    <s v="CRTC:Culture:Find a decision, notice, order or policy about radio, television or telecommunications"/>
    <n v="13"/>
    <n v="14"/>
    <n v="15"/>
    <n v="34"/>
    <n v="0.16250000000000001"/>
    <n v="0.17499999999999999"/>
    <n v="0.1875"/>
  </r>
  <r>
    <x v="15"/>
    <x v="11"/>
    <x v="1"/>
    <s v="CRTC:Culture:Other - Reason for my visit is not in this list"/>
    <n v="1"/>
    <n v="2"/>
    <n v="2"/>
    <n v="9"/>
    <n v="1.2500000000000001E-2"/>
    <n v="2.5000000000000001E-2"/>
    <n v="2.5000000000000001E-2"/>
  </r>
  <r>
    <x v="176"/>
    <x v="12"/>
    <x v="9"/>
    <s v="CSA:Science:Build your own projector to watch solar eclipses safely"/>
    <n v="4"/>
    <n v="4"/>
    <n v="2"/>
    <n v="11"/>
    <n v="2.6024723487312949E-3"/>
    <n v="2.6024723487312949E-3"/>
    <n v="1.3012361743656475E-3"/>
  </r>
  <r>
    <x v="177"/>
    <x v="12"/>
    <x v="9"/>
    <s v="CSA:Science:Consult the news in the space sector"/>
    <n v="22"/>
    <n v="48"/>
    <n v="54"/>
    <n v="234"/>
    <n v="1.4313597918022121E-2"/>
    <n v="3.1229668184775537E-2"/>
    <n v="3.5133376707872477E-2"/>
  </r>
  <r>
    <x v="178"/>
    <x v="12"/>
    <x v="9"/>
    <s v="CSA:Science:Contact the Canadian Space Agency"/>
    <n v="6"/>
    <n v="8"/>
    <n v="7"/>
    <n v="21"/>
    <n v="3.9037085230969422E-3"/>
    <n v="5.2049446974625898E-3"/>
    <n v="4.554326610279766E-3"/>
  </r>
  <r>
    <x v="179"/>
    <x v="12"/>
    <x v="9"/>
    <s v="CSA:Science:Discover the programs and opportunities in the space program"/>
    <n v="23"/>
    <n v="29"/>
    <n v="32"/>
    <n v="96"/>
    <n v="1.4964216005204945E-2"/>
    <n v="1.8867924528301886E-2"/>
    <n v="2.0819778789850359E-2"/>
  </r>
  <r>
    <x v="180"/>
    <x v="12"/>
    <x v="9"/>
    <s v="CSA:Science:Find information about Canadian astronauts"/>
    <n v="5"/>
    <n v="16"/>
    <n v="23"/>
    <n v="107"/>
    <n v="3.2530904359141183E-3"/>
    <n v="1.040988939492518E-2"/>
    <n v="1.4964216005204945E-2"/>
  </r>
  <r>
    <x v="181"/>
    <x v="12"/>
    <x v="9"/>
    <s v="CSA:Science:Find out about job opportunities"/>
    <n v="4"/>
    <n v="3"/>
    <n v="7"/>
    <n v="22"/>
    <n v="2.6024723487312949E-3"/>
    <n v="1.9518542615484711E-3"/>
    <n v="4.554326610279766E-3"/>
  </r>
  <r>
    <x v="182"/>
    <x v="12"/>
    <x v="9"/>
    <s v="CSA:Science:Find the Space Station from your backyard"/>
    <n v="4"/>
    <n v="7"/>
    <n v="11"/>
    <n v="33"/>
    <n v="2.6024723487312949E-3"/>
    <n v="4.554326610279766E-3"/>
    <n v="7.1567989590110605E-3"/>
  </r>
  <r>
    <x v="183"/>
    <x v="12"/>
    <x v="9"/>
    <s v="CSA:Science:Get more information on auroras and the AuroraMAX observatory"/>
    <n v="28"/>
    <n v="31"/>
    <n v="52"/>
    <n v="130"/>
    <n v="1.8217306441119064E-2"/>
    <n v="2.0169160702667534E-2"/>
    <n v="3.3832140533506833E-2"/>
  </r>
  <r>
    <x v="184"/>
    <x v="12"/>
    <x v="9"/>
    <s v="CSA:Science:Jobs at the Canada Space Agency"/>
    <n v="25"/>
    <n v="33"/>
    <n v="43"/>
    <n v="110"/>
    <n v="1.6265452179570591E-2"/>
    <n v="2.1470396877033181E-2"/>
    <n v="2.797657774886142E-2"/>
  </r>
  <r>
    <x v="15"/>
    <x v="12"/>
    <x v="9"/>
    <s v="CSA:Science:Other - Reason for my visit is not in this list"/>
    <n v="144"/>
    <n v="144"/>
    <n v="182"/>
    <n v="547"/>
    <n v="9.3689004554326605E-2"/>
    <n v="9.3689004554326605E-2"/>
    <n v="0.11841249186727391"/>
  </r>
  <r>
    <x v="185"/>
    <x v="12"/>
    <x v="9"/>
    <s v="CSA:Science:Read biographies of Canadian astronauts"/>
    <n v="3"/>
    <n v="10"/>
    <n v="8"/>
    <n v="19"/>
    <n v="1.9518542615484711E-3"/>
    <n v="6.5061808718282366E-3"/>
    <n v="5.2049446974625898E-3"/>
  </r>
  <r>
    <x v="186"/>
    <x v="12"/>
    <x v="9"/>
    <s v="CSA:Science:Searching in resources and activities for students"/>
    <n v="25"/>
    <n v="48"/>
    <n v="52"/>
    <n v="194"/>
    <n v="1.6265452179570591E-2"/>
    <n v="3.1229668184775537E-2"/>
    <n v="3.3832140533506833E-2"/>
  </r>
  <r>
    <x v="187"/>
    <x v="12"/>
    <x v="9"/>
    <s v="CSA:Science:Solar eclipses times and appreciation guide"/>
    <n v="2"/>
    <n v="1"/>
    <n v="4"/>
    <n v="13"/>
    <n v="1.3012361743656475E-3"/>
    <n v="6.5061808718282373E-4"/>
    <n v="2.6024723487312949E-3"/>
  </r>
  <r>
    <x v="188"/>
    <x v="13"/>
    <x v="10"/>
    <s v="CSC:N/A:Contact an institution"/>
    <n v="14"/>
    <n v="16"/>
    <n v="20"/>
    <n v="45"/>
    <n v="1.5217391304347827E-2"/>
    <n v="1.7391304347826087E-2"/>
    <n v="2.1739130434782608E-2"/>
  </r>
  <r>
    <x v="189"/>
    <x v="13"/>
    <x v="10"/>
    <s v="CSC:N/A:Find general information about COVID-19"/>
    <n v="0"/>
    <n v="0"/>
    <n v="0"/>
    <n v="1"/>
    <n v="0"/>
    <n v="0"/>
    <n v="0"/>
  </r>
  <r>
    <x v="190"/>
    <x v="13"/>
    <x v="10"/>
    <s v="CSC:N/A:Find number of inmates who have tested positive for COVID-19"/>
    <n v="3"/>
    <n v="4"/>
    <n v="4"/>
    <n v="6"/>
    <n v="3.2608695652173911E-3"/>
    <n v="4.3478260869565218E-3"/>
    <n v="4.3478260869565218E-3"/>
  </r>
  <r>
    <x v="191"/>
    <x v="13"/>
    <x v="10"/>
    <s v="CSC:N/A:How to call an inmate"/>
    <n v="8"/>
    <n v="9"/>
    <n v="14"/>
    <n v="17"/>
    <n v="8.6956521739130436E-3"/>
    <n v="9.7826086956521747E-3"/>
    <n v="1.5217391304347827E-2"/>
  </r>
  <r>
    <x v="192"/>
    <x v="13"/>
    <x v="10"/>
    <s v="CSC:N/A:How to visit an inmate"/>
    <n v="20"/>
    <n v="29"/>
    <n v="35"/>
    <n v="76"/>
    <n v="2.1739130434782608E-2"/>
    <n v="3.1521739130434781E-2"/>
    <n v="3.8043478260869568E-2"/>
  </r>
  <r>
    <x v="193"/>
    <x v="13"/>
    <x v="10"/>
    <s v="CSC:N/A:How to write to an inmate"/>
    <n v="13"/>
    <n v="13"/>
    <n v="15"/>
    <n v="34"/>
    <n v="1.4130434782608696E-2"/>
    <n v="1.4130434782608696E-2"/>
    <n v="1.6304347826086956E-2"/>
  </r>
  <r>
    <x v="194"/>
    <x v="13"/>
    <x v="10"/>
    <s v="CSC:N/A:I am an employee looking for information about COVID-19"/>
    <n v="0"/>
    <n v="1"/>
    <n v="0"/>
    <n v="1"/>
    <n v="0"/>
    <n v="1.0869565217391304E-3"/>
    <n v="0"/>
  </r>
  <r>
    <x v="15"/>
    <x v="13"/>
    <x v="10"/>
    <s v="CSC:N/A:Other - Reason for my visit is not in this list"/>
    <n v="175"/>
    <n v="203"/>
    <n v="260"/>
    <n v="528"/>
    <n v="0.19021739130434784"/>
    <n v="0.22065217391304348"/>
    <n v="0.28260869565217389"/>
  </r>
  <r>
    <x v="195"/>
    <x v="13"/>
    <x v="10"/>
    <s v="CSC:N/A:Private family visits"/>
    <n v="13"/>
    <n v="11"/>
    <n v="13"/>
    <n v="24"/>
    <n v="1.4130434782608696E-2"/>
    <n v="1.1956521739130435E-2"/>
    <n v="1.4130434782608696E-2"/>
  </r>
  <r>
    <x v="196"/>
    <x v="13"/>
    <x v="10"/>
    <s v="CSC:N/A:See if Correctional Service Canada (CSC) is currently hiring"/>
    <n v="12"/>
    <n v="26"/>
    <n v="24"/>
    <n v="93"/>
    <n v="1.3043478260869565E-2"/>
    <n v="2.8260869565217391E-2"/>
    <n v="2.6086956521739129E-2"/>
  </r>
  <r>
    <x v="197"/>
    <x v="13"/>
    <x v="10"/>
    <s v="CSC:N/A:See if I can enter an institution"/>
    <n v="0"/>
    <n v="0"/>
    <n v="1"/>
    <n v="2"/>
    <n v="0"/>
    <n v="0"/>
    <n v="1.0869565217391304E-3"/>
  </r>
  <r>
    <x v="198"/>
    <x v="13"/>
    <x v="10"/>
    <s v="CSC:N/A:What can I bring into an institution during my visit"/>
    <n v="0"/>
    <n v="0"/>
    <n v="3"/>
    <n v="7"/>
    <n v="0"/>
    <n v="0"/>
    <n v="3.2608695652173911E-3"/>
  </r>
  <r>
    <x v="199"/>
    <x v="13"/>
    <x v="10"/>
    <s v="CSC:N/A:What types of jobs are available at Correctional Service Canada (CSC)"/>
    <n v="15"/>
    <n v="22"/>
    <n v="31"/>
    <n v="86"/>
    <n v="1.6304347826086956E-2"/>
    <n v="2.391304347826087E-2"/>
    <n v="3.3695652173913043E-2"/>
  </r>
  <r>
    <x v="200"/>
    <x v="14"/>
    <x v="11"/>
    <s v="CSEC:Jobs:Find opportunities with CSE and apply for a job"/>
    <n v="23"/>
    <n v="37"/>
    <n v="51"/>
    <n v="181"/>
    <n v="3.5548686244204021E-2"/>
    <n v="5.7187017001545597E-2"/>
    <n v="7.8825347758887165E-2"/>
  </r>
  <r>
    <x v="201"/>
    <x v="14"/>
    <x v="11"/>
    <s v="CSEC:Security:Become a champion"/>
    <n v="0"/>
    <n v="0"/>
    <n v="1"/>
    <n v="1"/>
    <n v="0"/>
    <n v="0"/>
    <n v="1.5455950540958269E-3"/>
  </r>
  <r>
    <x v="202"/>
    <x v="14"/>
    <x v="11"/>
    <s v="CSEC:Security:Find out about phishing and how to stay safe"/>
    <n v="12"/>
    <n v="25"/>
    <n v="38"/>
    <n v="127"/>
    <n v="1.8547140649149921E-2"/>
    <n v="3.8639876352395672E-2"/>
    <n v="5.8732612055641419E-2"/>
  </r>
  <r>
    <x v="203"/>
    <x v="14"/>
    <x v="11"/>
    <s v="CSEC:Security:Find out about the Cyber Security Awareness Month"/>
    <n v="9"/>
    <n v="12"/>
    <n v="19"/>
    <n v="65"/>
    <n v="1.3910355486862442E-2"/>
    <n v="1.8547140649149921E-2"/>
    <n v="2.9366306027820709E-2"/>
  </r>
  <r>
    <x v="204"/>
    <x v="14"/>
    <x v="11"/>
    <s v="CSEC:Security:Find out more about the Cyber Security Awareness Month"/>
    <n v="1"/>
    <n v="1"/>
    <n v="2"/>
    <n v="9"/>
    <n v="1.5455950540958269E-3"/>
    <n v="1.5455950540958269E-3"/>
    <n v="3.0911901081916537E-3"/>
  </r>
  <r>
    <x v="15"/>
    <x v="14"/>
    <x v="11"/>
    <s v="CSEC:Security:Other - Reason for my visit is not in this list"/>
    <n v="64"/>
    <n v="72"/>
    <n v="78"/>
    <n v="196"/>
    <n v="9.8918083462132919E-2"/>
    <n v="0.11128284389489954"/>
    <n v="0.12055641421947449"/>
  </r>
  <r>
    <x v="205"/>
    <x v="14"/>
    <x v="11"/>
    <s v="CSEC:Security:Secure your accounts, connections and devices (phone, Wi-Fi, router, etc.)"/>
    <n v="24"/>
    <n v="26"/>
    <n v="29"/>
    <n v="61"/>
    <n v="3.7094281298299843E-2"/>
    <n v="4.0185471406491501E-2"/>
    <n v="4.482225656877898E-2"/>
  </r>
  <r>
    <x v="206"/>
    <x v="14"/>
    <x v="11"/>
    <s v="CSEC:Security:Secure your connection"/>
    <n v="0"/>
    <n v="0"/>
    <n v="0"/>
    <n v="1"/>
    <n v="0"/>
    <n v="0"/>
    <n v="0"/>
  </r>
  <r>
    <x v="207"/>
    <x v="14"/>
    <x v="11"/>
    <s v="CSEC:Security:Secure your device (phone, router etc)"/>
    <n v="2"/>
    <n v="2"/>
    <n v="1"/>
    <n v="4"/>
    <n v="3.0911901081916537E-3"/>
    <n v="3.0911901081916537E-3"/>
    <n v="1.5455950540958269E-3"/>
  </r>
  <r>
    <x v="208"/>
    <x v="14"/>
    <x v="11"/>
    <s v="CSEC:Security:Take the cyber assessment"/>
    <n v="1"/>
    <n v="1"/>
    <n v="1"/>
    <n v="2"/>
    <n v="1.5455950540958269E-3"/>
    <n v="1.5455950540958269E-3"/>
    <n v="1.5455950540958269E-3"/>
  </r>
  <r>
    <x v="15"/>
    <x v="15"/>
    <x v="12"/>
    <s v="CSPS:N/A:Other - Reason for my visit is not in this list"/>
    <n v="4"/>
    <n v="7"/>
    <n v="6"/>
    <n v="12"/>
    <n v="3.1746031746031744E-2"/>
    <n v="5.5555555555555552E-2"/>
    <n v="4.7619047619047616E-2"/>
  </r>
  <r>
    <x v="209"/>
    <x v="15"/>
    <x v="12"/>
    <s v="CSPS:PublicService:Contact the School"/>
    <n v="2"/>
    <n v="3"/>
    <n v="4"/>
    <n v="5"/>
    <n v="1.5873015873015872E-2"/>
    <n v="2.3809523809523808E-2"/>
    <n v="3.1746031746031744E-2"/>
  </r>
  <r>
    <x v="210"/>
    <x v="15"/>
    <x v="12"/>
    <s v="CSPS:PublicService:Find a course"/>
    <n v="15"/>
    <n v="21"/>
    <n v="24"/>
    <n v="72"/>
    <n v="0.11904761904761904"/>
    <n v="0.16666666666666666"/>
    <n v="0.19047619047619047"/>
  </r>
  <r>
    <x v="211"/>
    <x v="15"/>
    <x v="12"/>
    <s v="CSPS:PublicService:Find a job aid"/>
    <n v="0"/>
    <n v="1"/>
    <n v="0"/>
    <n v="1"/>
    <n v="0"/>
    <n v="7.9365079365079361E-3"/>
    <n v="0"/>
  </r>
  <r>
    <x v="212"/>
    <x v="15"/>
    <x v="12"/>
    <s v="CSPS:PublicService:Find a learning path"/>
    <n v="0"/>
    <n v="1"/>
    <n v="2"/>
    <n v="4"/>
    <n v="0"/>
    <n v="7.9365079365079361E-3"/>
    <n v="1.5873015873015872E-2"/>
  </r>
  <r>
    <x v="213"/>
    <x v="15"/>
    <x v="12"/>
    <s v="CSPS:PublicService:Find a program or series"/>
    <n v="3"/>
    <n v="4"/>
    <n v="3"/>
    <n v="5"/>
    <n v="2.3809523809523808E-2"/>
    <n v="3.1746031746031744E-2"/>
    <n v="2.3809523809523808E-2"/>
  </r>
  <r>
    <x v="214"/>
    <x v="15"/>
    <x v="12"/>
    <s v="CSPS:PublicService:Find a video"/>
    <n v="0"/>
    <n v="0"/>
    <n v="0"/>
    <n v="1"/>
    <n v="0"/>
    <n v="0"/>
    <n v="0"/>
  </r>
  <r>
    <x v="215"/>
    <x v="15"/>
    <x v="12"/>
    <s v="CSPS:PublicService:Find an upcoming event"/>
    <n v="0"/>
    <n v="2"/>
    <n v="2"/>
    <n v="4"/>
    <n v="0"/>
    <n v="1.5873015873015872E-2"/>
    <n v="1.5873015873015872E-2"/>
  </r>
  <r>
    <x v="216"/>
    <x v="15"/>
    <x v="12"/>
    <s v="CSPS:PublicService:Find language training tools"/>
    <n v="0"/>
    <n v="2"/>
    <n v="0"/>
    <n v="2"/>
    <n v="0"/>
    <n v="1.5873015873015872E-2"/>
    <n v="0"/>
  </r>
  <r>
    <x v="217"/>
    <x v="15"/>
    <x v="12"/>
    <s v="CSPS:PublicService:Log in to GCcampus"/>
    <n v="5"/>
    <n v="6"/>
    <n v="7"/>
    <n v="15"/>
    <n v="3.968253968253968E-2"/>
    <n v="4.7619047619047616E-2"/>
    <n v="5.5555555555555552E-2"/>
  </r>
  <r>
    <x v="15"/>
    <x v="15"/>
    <x v="12"/>
    <s v="CSPS:PublicService:Other - Reason for my visit is not in this list"/>
    <n v="1"/>
    <n v="1"/>
    <n v="1"/>
    <n v="1"/>
    <n v="7.9365079365079361E-3"/>
    <n v="7.9365079365079361E-3"/>
    <n v="7.9365079365079361E-3"/>
  </r>
  <r>
    <x v="218"/>
    <x v="15"/>
    <x v="12"/>
    <s v="CSPS:PublicService:View the Indigenous Learning learning path"/>
    <n v="0"/>
    <n v="2"/>
    <n v="0"/>
    <n v="4"/>
    <n v="0"/>
    <n v="1.5873015873015872E-2"/>
    <n v="0"/>
  </r>
  <r>
    <x v="219"/>
    <x v="16"/>
    <x v="13"/>
    <s v="DFO:Environment:Apply for a tidal waters fishing licence (British Columbia)"/>
    <n v="16"/>
    <n v="16"/>
    <n v="16"/>
    <n v="22"/>
    <n v="2.0997375328083989E-2"/>
    <n v="2.0997375328083989E-2"/>
    <n v="2.0997375328083989E-2"/>
  </r>
  <r>
    <x v="220"/>
    <x v="16"/>
    <x v="13"/>
    <s v="DFO:Environment:Apply for or manage your commercial fishing licence"/>
    <n v="16"/>
    <n v="22"/>
    <n v="24"/>
    <n v="31"/>
    <n v="2.0997375328083989E-2"/>
    <n v="2.8871391076115485E-2"/>
    <n v="3.1496062992125984E-2"/>
  </r>
  <r>
    <x v="221"/>
    <x v="16"/>
    <x v="13"/>
    <s v="DFO:Environment:Check if your project near water needs review"/>
    <n v="5"/>
    <n v="12"/>
    <n v="12"/>
    <n v="28"/>
    <n v="6.5616797900262466E-3"/>
    <n v="1.5748031496062992E-2"/>
    <n v="1.5748031496062992E-2"/>
  </r>
  <r>
    <x v="222"/>
    <x v="16"/>
    <x v="13"/>
    <s v="DFO:Environment:Check which fisheries are open and closed"/>
    <n v="15"/>
    <n v="25"/>
    <n v="19"/>
    <n v="37"/>
    <n v="1.968503937007874E-2"/>
    <n v="3.2808398950131233E-2"/>
    <n v="2.4934383202099737E-2"/>
  </r>
  <r>
    <x v="223"/>
    <x v="16"/>
    <x v="13"/>
    <s v="DFO:Environment:Conservation (habitat, restoration, recovery, invasive species, protected areas)"/>
    <n v="7"/>
    <n v="6"/>
    <n v="8"/>
    <n v="19"/>
    <n v="9.1863517060367453E-3"/>
    <n v="7.874015748031496E-3"/>
    <n v="1.0498687664041995E-2"/>
  </r>
  <r>
    <x v="224"/>
    <x v="16"/>
    <x v="13"/>
    <s v="DFO:Environment:Contact Fisheries and Oceans Canada"/>
    <n v="7"/>
    <n v="9"/>
    <n v="12"/>
    <n v="18"/>
    <n v="9.1863517060367453E-3"/>
    <n v="1.1811023622047244E-2"/>
    <n v="1.5748031496062992E-2"/>
  </r>
  <r>
    <x v="225"/>
    <x v="16"/>
    <x v="13"/>
    <s v="DFO:Environment:Find areas that are closed for shellfish harvesting due to public health reasons"/>
    <n v="5"/>
    <n v="15"/>
    <n v="11"/>
    <n v="19"/>
    <n v="6.5616797900262466E-3"/>
    <n v="1.968503937007874E-2"/>
    <n v="1.4435695538057743E-2"/>
  </r>
  <r>
    <x v="226"/>
    <x v="16"/>
    <x v="13"/>
    <s v="DFO:Environment:Find information on fishing for salmon and trout in Newfoundland and Labrador rivers"/>
    <n v="2"/>
    <n v="3"/>
    <n v="2"/>
    <n v="8"/>
    <n v="2.6246719160104987E-3"/>
    <n v="3.937007874015748E-3"/>
    <n v="2.6246719160104987E-3"/>
  </r>
  <r>
    <x v="227"/>
    <x v="16"/>
    <x v="13"/>
    <s v="DFO:Environment:Find out if you need a fishing licence"/>
    <n v="10"/>
    <n v="12"/>
    <n v="12"/>
    <n v="27"/>
    <n v="1.3123359580052493E-2"/>
    <n v="1.5748031496062992E-2"/>
    <n v="1.5748031496062992E-2"/>
  </r>
  <r>
    <x v="228"/>
    <x v="16"/>
    <x v="13"/>
    <s v="DFO:Environment:Find provincial and territorial regulations for recreational (sport) fishing"/>
    <n v="10"/>
    <n v="14"/>
    <n v="12"/>
    <n v="23"/>
    <n v="1.3123359580052493E-2"/>
    <n v="1.8372703412073491E-2"/>
    <n v="1.5748031496062992E-2"/>
  </r>
  <r>
    <x v="229"/>
    <x v="16"/>
    <x v="13"/>
    <s v="DFO:Environment:Get fishing regulations through the BC Tidal Waters Sport Fishing Guide"/>
    <n v="8"/>
    <n v="9"/>
    <n v="7"/>
    <n v="12"/>
    <n v="1.0498687664041995E-2"/>
    <n v="1.1811023622047244E-2"/>
    <n v="9.1863517060367453E-3"/>
  </r>
  <r>
    <x v="230"/>
    <x v="16"/>
    <x v="13"/>
    <s v="DFO:Environment:Get maps for fishery areas"/>
    <n v="2"/>
    <n v="3"/>
    <n v="4"/>
    <n v="5"/>
    <n v="2.6246719160104987E-3"/>
    <n v="3.937007874015748E-3"/>
    <n v="5.2493438320209973E-3"/>
  </r>
  <r>
    <x v="15"/>
    <x v="16"/>
    <x v="13"/>
    <s v="DFO:Environment:Other - Reason for my visit is not in this list"/>
    <n v="48"/>
    <n v="67"/>
    <n v="64"/>
    <n v="135"/>
    <n v="6.2992125984251968E-2"/>
    <n v="8.7926509186351712E-2"/>
    <n v="8.3989501312335957E-2"/>
  </r>
  <r>
    <x v="231"/>
    <x v="16"/>
    <x v="13"/>
    <s v="DFO:Environment:Request a review of your project near water"/>
    <n v="3"/>
    <n v="2"/>
    <n v="3"/>
    <n v="12"/>
    <n v="3.937007874015748E-3"/>
    <n v="2.6246719160104987E-3"/>
    <n v="3.937007874015748E-3"/>
  </r>
  <r>
    <x v="232"/>
    <x v="16"/>
    <x v="13"/>
    <s v="DFO:Environment:Science (data, advice, research)"/>
    <n v="15"/>
    <n v="18"/>
    <n v="19"/>
    <n v="64"/>
    <n v="1.968503937007874E-2"/>
    <n v="2.3622047244094488E-2"/>
    <n v="2.4934383202099737E-2"/>
  </r>
  <r>
    <x v="233"/>
    <x v="16"/>
    <x v="13"/>
    <s v="DFO:Jobs:Find jobs and career information for Fisheries and Oceans Canada"/>
    <n v="12"/>
    <n v="10"/>
    <n v="16"/>
    <n v="51"/>
    <n v="1.5748031496062992E-2"/>
    <n v="1.3123359580052493E-2"/>
    <n v="2.0997375328083989E-2"/>
  </r>
  <r>
    <x v="15"/>
    <x v="16"/>
    <x v="13"/>
    <s v="DFO:Jobs:Other - Reason for my visit is not in this list"/>
    <n v="11"/>
    <n v="13"/>
    <n v="12"/>
    <n v="26"/>
    <n v="1.4435695538057743E-2"/>
    <n v="1.7060367454068241E-2"/>
    <n v="1.5748031496062992E-2"/>
  </r>
  <r>
    <x v="15"/>
    <x v="16"/>
    <x v="13"/>
    <s v="DFO:N/A:Other - Reason for my visit is not in this list"/>
    <n v="46"/>
    <n v="63"/>
    <n v="67"/>
    <n v="187"/>
    <n v="6.0367454068241469E-2"/>
    <n v="8.2677165354330714E-2"/>
    <n v="8.7926509186351712E-2"/>
  </r>
  <r>
    <x v="234"/>
    <x v="16"/>
    <x v="13"/>
    <s v="DFO:Transport:Find information and updates on tides, currents and water levels in Canadian waters"/>
    <n v="1"/>
    <n v="3"/>
    <n v="4"/>
    <n v="8"/>
    <n v="1.3123359580052493E-3"/>
    <n v="3.937007874015748E-3"/>
    <n v="5.2493438320209973E-3"/>
  </r>
  <r>
    <x v="235"/>
    <x v="16"/>
    <x v="13"/>
    <s v="DFO:Transport:Find the required nautical charts for safe vessel navigation in Canadian waters"/>
    <n v="3"/>
    <n v="5"/>
    <n v="9"/>
    <n v="15"/>
    <n v="3.937007874015748E-3"/>
    <n v="6.5616797900262466E-3"/>
    <n v="1.1811023622047244E-2"/>
  </r>
  <r>
    <x v="15"/>
    <x v="16"/>
    <x v="13"/>
    <s v="DFO:Transport:Other - Reason for my visit is not in this list"/>
    <n v="5"/>
    <n v="5"/>
    <n v="5"/>
    <n v="15"/>
    <n v="6.5616797900262466E-3"/>
    <n v="6.5616797900262466E-3"/>
    <n v="6.5616797900262466E-3"/>
  </r>
  <r>
    <x v="236"/>
    <x v="17"/>
    <x v="14"/>
    <s v="DND:Jobs:Jobs in the military (Canadian Armed Forces)"/>
    <n v="148"/>
    <n v="279"/>
    <n v="285"/>
    <n v="802"/>
    <n v="3.3929390187987164E-2"/>
    <n v="6.3961485557083905E-2"/>
    <n v="6.5337001375515819E-2"/>
  </r>
  <r>
    <x v="15"/>
    <x v="17"/>
    <x v="14"/>
    <s v="DND:Jobs:Other - Reason for my visit is not in this list"/>
    <n v="4"/>
    <n v="5"/>
    <n v="3"/>
    <n v="7"/>
    <n v="9.1701054562127462E-4"/>
    <n v="1.1462631820265932E-3"/>
    <n v="6.8775790921595599E-4"/>
  </r>
  <r>
    <x v="237"/>
    <x v="17"/>
    <x v="14"/>
    <s v="DND:Security:Apply for a job in the military"/>
    <n v="42"/>
    <n v="58"/>
    <n v="58"/>
    <n v="150"/>
    <n v="9.6286107290233843E-3"/>
    <n v="1.3296652911508482E-2"/>
    <n v="1.3296652911508482E-2"/>
  </r>
  <r>
    <x v="238"/>
    <x v="17"/>
    <x v="14"/>
    <s v="DND:Security:Become a Junior Canadian Ranger"/>
    <n v="1"/>
    <n v="2"/>
    <n v="2"/>
    <n v="5"/>
    <n v="2.2925263640531865E-4"/>
    <n v="4.5850527281063731E-4"/>
    <n v="4.5850527281063731E-4"/>
  </r>
  <r>
    <x v="239"/>
    <x v="17"/>
    <x v="14"/>
    <s v="DND:Security:Cadet camps, dress, drills and training"/>
    <n v="2"/>
    <n v="5"/>
    <n v="8"/>
    <n v="16"/>
    <n v="4.5850527281063731E-4"/>
    <n v="1.1462631820265932E-3"/>
    <n v="1.8340210912425492E-3"/>
  </r>
  <r>
    <x v="240"/>
    <x v="17"/>
    <x v="14"/>
    <s v="DND:Security:Cadet365 account"/>
    <n v="1"/>
    <n v="3"/>
    <n v="2"/>
    <n v="4"/>
    <n v="2.2925263640531865E-4"/>
    <n v="6.8775790921595599E-4"/>
    <n v="4.5850527281063731E-4"/>
  </r>
  <r>
    <x v="241"/>
    <x v="17"/>
    <x v="14"/>
    <s v="DND:Security:Cadets and Junior Canadian Rangers"/>
    <n v="18"/>
    <n v="36"/>
    <n v="40"/>
    <n v="114"/>
    <n v="4.1265474552957355E-3"/>
    <n v="8.253094910591471E-3"/>
    <n v="9.170105456212746E-3"/>
  </r>
  <r>
    <x v="242"/>
    <x v="17"/>
    <x v="14"/>
    <s v="DND:Security:Canada's contributions to past wars"/>
    <n v="1"/>
    <n v="6"/>
    <n v="6"/>
    <n v="27"/>
    <n v="2.2925263640531865E-4"/>
    <n v="1.375515818431912E-3"/>
    <n v="1.375515818431912E-3"/>
  </r>
  <r>
    <x v="243"/>
    <x v="17"/>
    <x v="14"/>
    <s v="DND:Security:Canada's defence policy (Strong, Secure, Engaged)"/>
    <n v="38"/>
    <n v="68"/>
    <n v="75"/>
    <n v="195"/>
    <n v="8.7116001834021094E-3"/>
    <n v="1.5589179275561669E-2"/>
    <n v="1.7193947730398899E-2"/>
  </r>
  <r>
    <x v="244"/>
    <x v="17"/>
    <x v="14"/>
    <s v="DND:Security:Canadian honours chart of the Canadian military orders, decorations and medals"/>
    <n v="5"/>
    <n v="7"/>
    <n v="7"/>
    <n v="32"/>
    <n v="1.1462631820265932E-3"/>
    <n v="1.6047684548372307E-3"/>
    <n v="1.6047684548372307E-3"/>
  </r>
  <r>
    <x v="245"/>
    <x v="17"/>
    <x v="14"/>
    <s v="DND:Security:CANFORGENS or another FORGENS"/>
    <n v="6"/>
    <n v="12"/>
    <n v="12"/>
    <n v="29"/>
    <n v="1.375515818431912E-3"/>
    <n v="2.751031636863824E-3"/>
    <n v="2.751031636863824E-3"/>
  </r>
  <r>
    <x v="246"/>
    <x v="17"/>
    <x v="14"/>
    <s v="DND:Security:Chief of Defence Staff messages"/>
    <n v="1"/>
    <n v="0"/>
    <n v="1"/>
    <n v="2"/>
    <n v="2.2925263640531865E-4"/>
    <n v="0"/>
    <n v="2.2925263640531865E-4"/>
  </r>
  <r>
    <x v="247"/>
    <x v="17"/>
    <x v="14"/>
    <s v="DND:Security:Civilian jobs with National Defence"/>
    <n v="59"/>
    <n v="68"/>
    <n v="97"/>
    <n v="206"/>
    <n v="1.3525905547913801E-2"/>
    <n v="1.5589179275561669E-2"/>
    <n v="2.2237505731315912E-2"/>
  </r>
  <r>
    <x v="248"/>
    <x v="17"/>
    <x v="14"/>
    <s v="DND:Security:Compensation and Benefits Instructions"/>
    <n v="6"/>
    <n v="12"/>
    <n v="16"/>
    <n v="32"/>
    <n v="1.375515818431912E-3"/>
    <n v="2.751031636863824E-3"/>
    <n v="3.6680421824850985E-3"/>
  </r>
  <r>
    <x v="249"/>
    <x v="17"/>
    <x v="14"/>
    <s v="DND:Security:Conduct and culture change in the Canadian Armed Forces"/>
    <n v="1"/>
    <n v="0"/>
    <n v="2"/>
    <n v="3"/>
    <n v="2.2925263640531865E-4"/>
    <n v="0"/>
    <n v="4.5850527281063731E-4"/>
  </r>
  <r>
    <x v="250"/>
    <x v="17"/>
    <x v="14"/>
    <s v="DND:Security:Contact the Department of National Defence and the Canadian Armed Forces"/>
    <n v="0"/>
    <n v="0"/>
    <n v="0"/>
    <n v="4"/>
    <n v="0"/>
    <n v="0"/>
    <n v="0"/>
  </r>
  <r>
    <x v="251"/>
    <x v="17"/>
    <x v="14"/>
    <s v="DND:Security:Current military operations and deployments"/>
    <n v="0"/>
    <n v="0"/>
    <n v="0"/>
    <n v="5"/>
    <n v="0"/>
    <n v="0"/>
    <n v="0"/>
  </r>
  <r>
    <x v="252"/>
    <x v="17"/>
    <x v="14"/>
    <s v="DND:Security:Defence administrative orders and directives (DAOD)"/>
    <n v="20"/>
    <n v="49"/>
    <n v="47"/>
    <n v="138"/>
    <n v="4.585052728106373E-3"/>
    <n v="1.1233379183860614E-2"/>
    <n v="1.0774873911049978E-2"/>
  </r>
  <r>
    <x v="253"/>
    <x v="17"/>
    <x v="14"/>
    <s v="DND:Security:Dress regulations and drill manuals"/>
    <n v="0"/>
    <n v="0"/>
    <n v="0"/>
    <n v="2"/>
    <n v="0"/>
    <n v="0"/>
    <n v="0"/>
  </r>
  <r>
    <x v="254"/>
    <x v="17"/>
    <x v="14"/>
    <s v="DND:Security:Educational materials"/>
    <n v="1"/>
    <n v="4"/>
    <n v="4"/>
    <n v="15"/>
    <n v="2.2925263640531865E-4"/>
    <n v="9.1701054562127462E-4"/>
    <n v="9.1701054562127462E-4"/>
  </r>
  <r>
    <x v="255"/>
    <x v="17"/>
    <x v="14"/>
    <s v="DND:Security:Find information on a specific unit, squadron or ship"/>
    <n v="40"/>
    <n v="56"/>
    <n v="63"/>
    <n v="209"/>
    <n v="9.170105456212746E-3"/>
    <n v="1.2838147638697846E-2"/>
    <n v="1.4442916093535076E-2"/>
  </r>
  <r>
    <x v="256"/>
    <x v="17"/>
    <x v="14"/>
    <s v="DND:Security:Find information on specific weapons, vehicles, ships, and aircraft"/>
    <n v="0"/>
    <n v="1"/>
    <n v="1"/>
    <n v="8"/>
    <n v="0"/>
    <n v="2.2925263640531865E-4"/>
    <n v="2.2925263640531865E-4"/>
  </r>
  <r>
    <x v="257"/>
    <x v="17"/>
    <x v="14"/>
    <s v="DND:Security:Find the address of an office, base, support unit, or recruiting centre"/>
    <n v="1"/>
    <n v="0"/>
    <n v="1"/>
    <n v="3"/>
    <n v="2.2925263640531865E-4"/>
    <n v="0"/>
    <n v="2.2925263640531865E-4"/>
  </r>
  <r>
    <x v="258"/>
    <x v="17"/>
    <x v="14"/>
    <s v="DND:Security:Get a specific report about misconduct or discrimintation (Arbour Report)"/>
    <n v="1"/>
    <n v="1"/>
    <n v="1"/>
    <n v="1"/>
    <n v="2.2925263640531865E-4"/>
    <n v="2.2925263640531865E-4"/>
    <n v="2.2925263640531865E-4"/>
  </r>
  <r>
    <x v="259"/>
    <x v="17"/>
    <x v="14"/>
    <s v="DND:Security:Historical research, books or publications"/>
    <n v="6"/>
    <n v="12"/>
    <n v="10"/>
    <n v="29"/>
    <n v="1.375515818431912E-3"/>
    <n v="2.751031636863824E-3"/>
    <n v="2.2925263640531865E-3"/>
  </r>
  <r>
    <x v="260"/>
    <x v="17"/>
    <x v="14"/>
    <s v="DND:Security:Information about equipment purchases and upgrades"/>
    <n v="3"/>
    <n v="4"/>
    <n v="6"/>
    <n v="17"/>
    <n v="6.8775790921595599E-4"/>
    <n v="9.1701054562127462E-4"/>
    <n v="1.375515818431912E-3"/>
  </r>
  <r>
    <x v="261"/>
    <x v="17"/>
    <x v="14"/>
    <s v="DND:Security:Innovation for Defence Excellence and Security (IDEaS)"/>
    <n v="0"/>
    <n v="2"/>
    <n v="2"/>
    <n v="4"/>
    <n v="0"/>
    <n v="4.5850527281063731E-4"/>
    <n v="4.5850527281063731E-4"/>
  </r>
  <r>
    <x v="236"/>
    <x v="17"/>
    <x v="14"/>
    <s v="DND:Security:Jobs in the military (Canadian Armed Forces)"/>
    <n v="32"/>
    <n v="56"/>
    <n v="66"/>
    <n v="160"/>
    <n v="7.336084364970197E-3"/>
    <n v="1.2838147638697846E-2"/>
    <n v="1.5130674002751032E-2"/>
  </r>
  <r>
    <x v="262"/>
    <x v="17"/>
    <x v="14"/>
    <s v="DND:Security:Junior Canadian Ranger"/>
    <n v="0"/>
    <n v="0"/>
    <n v="0"/>
    <n v="1"/>
    <n v="0"/>
    <n v="0"/>
    <n v="0"/>
  </r>
  <r>
    <x v="263"/>
    <x v="17"/>
    <x v="14"/>
    <s v="DND:Security:Latest stories or articles about the Canadian military"/>
    <n v="2"/>
    <n v="4"/>
    <n v="4"/>
    <n v="11"/>
    <n v="4.5850527281063731E-4"/>
    <n v="9.1701054562127462E-4"/>
    <n v="9.1701054562127462E-4"/>
  </r>
  <r>
    <x v="264"/>
    <x v="17"/>
    <x v="14"/>
    <s v="DND:Security:Learn about a specific military operation"/>
    <n v="7"/>
    <n v="7"/>
    <n v="10"/>
    <n v="33"/>
    <n v="1.6047684548372307E-3"/>
    <n v="1.6047684548372307E-3"/>
    <n v="2.2925263640531865E-3"/>
  </r>
  <r>
    <x v="265"/>
    <x v="17"/>
    <x v="14"/>
    <s v="DND:Security:Medals, orders, awards and decorations"/>
    <n v="2"/>
    <n v="2"/>
    <n v="4"/>
    <n v="10"/>
    <n v="4.5850527281063731E-4"/>
    <n v="4.5850527281063731E-4"/>
    <n v="9.1701054562127462E-4"/>
  </r>
  <r>
    <x v="266"/>
    <x v="17"/>
    <x v="14"/>
    <s v="DND:Security:Medical and dental benefits"/>
    <n v="3"/>
    <n v="5"/>
    <n v="5"/>
    <n v="6"/>
    <n v="6.8775790921595599E-4"/>
    <n v="1.1462631820265932E-3"/>
    <n v="1.1462631820265932E-3"/>
  </r>
  <r>
    <x v="267"/>
    <x v="17"/>
    <x v="14"/>
    <s v="DND:Security:Military equipment purchases and upgrades"/>
    <n v="2"/>
    <n v="5"/>
    <n v="4"/>
    <n v="8"/>
    <n v="4.5850527281063731E-4"/>
    <n v="1.1462631820265932E-3"/>
    <n v="9.1701054562127462E-4"/>
  </r>
  <r>
    <x v="268"/>
    <x v="17"/>
    <x v="14"/>
    <s v="DND:Security:Military service records"/>
    <n v="2"/>
    <n v="1"/>
    <n v="2"/>
    <n v="6"/>
    <n v="4.5850527281063731E-4"/>
    <n v="2.2925263640531865E-4"/>
    <n v="4.5850527281063731E-4"/>
  </r>
  <r>
    <x v="269"/>
    <x v="17"/>
    <x v="14"/>
    <s v="DND:Security:Missions, operations, and deployments"/>
    <n v="24"/>
    <n v="42"/>
    <n v="48"/>
    <n v="141"/>
    <n v="5.5020632737276479E-3"/>
    <n v="9.6286107290233843E-3"/>
    <n v="1.1004126547455296E-2"/>
  </r>
  <r>
    <x v="270"/>
    <x v="17"/>
    <x v="14"/>
    <s v="DND:Security:News releases from the Department of National Defence"/>
    <n v="1"/>
    <n v="3"/>
    <n v="3"/>
    <n v="11"/>
    <n v="2.2925263640531865E-4"/>
    <n v="6.8775790921595599E-4"/>
    <n v="6.8775790921595599E-4"/>
  </r>
  <r>
    <x v="15"/>
    <x v="17"/>
    <x v="14"/>
    <s v="DND:Security:Other - Reason for my visit is not in this list"/>
    <n v="325"/>
    <n v="391"/>
    <n v="495"/>
    <n v="1111"/>
    <n v="7.4507106831728565E-2"/>
    <n v="8.9637780834479597E-2"/>
    <n v="0.11348005502063274"/>
  </r>
  <r>
    <x v="271"/>
    <x v="17"/>
    <x v="14"/>
    <s v="DND:Security:Past military operations and deployments"/>
    <n v="0"/>
    <n v="1"/>
    <n v="0"/>
    <n v="2"/>
    <n v="0"/>
    <n v="2.2925263640531865E-4"/>
    <n v="0"/>
  </r>
  <r>
    <x v="272"/>
    <x v="17"/>
    <x v="14"/>
    <s v="DND:Security:Pay rates for military members"/>
    <n v="31"/>
    <n v="54"/>
    <n v="65"/>
    <n v="138"/>
    <n v="7.1068317285648787E-3"/>
    <n v="1.2379642365887207E-2"/>
    <n v="1.4901421366345712E-2"/>
  </r>
  <r>
    <x v="273"/>
    <x v="17"/>
    <x v="14"/>
    <s v="DND:Security:Pension for military members"/>
    <n v="4"/>
    <n v="4"/>
    <n v="5"/>
    <n v="8"/>
    <n v="9.1701054562127462E-4"/>
    <n v="9.1701054562127462E-4"/>
    <n v="1.1462631820265932E-3"/>
  </r>
  <r>
    <x v="274"/>
    <x v="17"/>
    <x v="14"/>
    <s v="DND:Security:Personal interest, including family history"/>
    <n v="3"/>
    <n v="5"/>
    <n v="7"/>
    <n v="17"/>
    <n v="6.8775790921595599E-4"/>
    <n v="1.1462631820265932E-3"/>
    <n v="1.6047684548372307E-3"/>
  </r>
  <r>
    <x v="275"/>
    <x v="17"/>
    <x v="14"/>
    <s v="DND:Security:Queen's regulations and orders (QR&amp;O)"/>
    <n v="11"/>
    <n v="24"/>
    <n v="21"/>
    <n v="50"/>
    <n v="2.5217790004585052E-3"/>
    <n v="5.5020632737276479E-3"/>
    <n v="4.8143053645116922E-3"/>
  </r>
  <r>
    <x v="276"/>
    <x v="17"/>
    <x v="14"/>
    <s v="DND:Security:Ranks in the military"/>
    <n v="6"/>
    <n v="17"/>
    <n v="21"/>
    <n v="99"/>
    <n v="1.375515818431912E-3"/>
    <n v="3.8972948188904172E-3"/>
    <n v="4.8143053645116922E-3"/>
  </r>
  <r>
    <x v="277"/>
    <x v="17"/>
    <x v="14"/>
    <s v="DND:Security:Read news releases from the Department of National Defence"/>
    <n v="4"/>
    <n v="17"/>
    <n v="20"/>
    <n v="67"/>
    <n v="9.1701054562127462E-4"/>
    <n v="3.8972948188904172E-3"/>
    <n v="4.585052728106373E-3"/>
  </r>
  <r>
    <x v="278"/>
    <x v="17"/>
    <x v="14"/>
    <s v="DND:Security:Read the latest stories or articles about the Canadian military"/>
    <n v="8"/>
    <n v="19"/>
    <n v="26"/>
    <n v="78"/>
    <n v="1.8340210912425492E-3"/>
    <n v="4.3558000917010547E-3"/>
    <n v="5.9605685465382854E-3"/>
  </r>
  <r>
    <x v="279"/>
    <x v="17"/>
    <x v="14"/>
    <s v="DND:Security:Remberance Day or Veterans Day"/>
    <n v="0"/>
    <n v="2"/>
    <n v="0"/>
    <n v="4"/>
    <n v="0"/>
    <n v="4.5850527281063731E-4"/>
    <n v="0"/>
  </r>
  <r>
    <x v="280"/>
    <x v="17"/>
    <x v="14"/>
    <s v="DND:Security:Reserves (part-time army, navy, air force)"/>
    <n v="20"/>
    <n v="34"/>
    <n v="33"/>
    <n v="109"/>
    <n v="4.585052728106373E-3"/>
    <n v="7.7945896377808344E-3"/>
    <n v="7.5653370013755161E-3"/>
  </r>
  <r>
    <x v="281"/>
    <x v="17"/>
    <x v="14"/>
    <s v="DND:Security:School project or assignment"/>
    <n v="8"/>
    <n v="6"/>
    <n v="7"/>
    <n v="29"/>
    <n v="1.8340210912425492E-3"/>
    <n v="1.375515818431912E-3"/>
    <n v="1.6047684548372307E-3"/>
  </r>
  <r>
    <x v="282"/>
    <x v="17"/>
    <x v="14"/>
    <s v="DND:Security:Search for jobs in the military"/>
    <n v="19"/>
    <n v="26"/>
    <n v="24"/>
    <n v="81"/>
    <n v="4.3558000917010547E-3"/>
    <n v="5.9605685465382854E-3"/>
    <n v="5.5020632737276479E-3"/>
  </r>
  <r>
    <x v="283"/>
    <x v="17"/>
    <x v="14"/>
    <s v="DND:Security:Send an email to the Department of National Defence or the Canadian Armed Forces"/>
    <n v="1"/>
    <n v="1"/>
    <n v="1"/>
    <n v="4"/>
    <n v="2.2925263640531865E-4"/>
    <n v="2.2925263640531865E-4"/>
    <n v="2.2925263640531865E-4"/>
  </r>
  <r>
    <x v="284"/>
    <x v="17"/>
    <x v="14"/>
    <s v="DND:Security:Snowbirds and Skyhawks"/>
    <n v="1"/>
    <n v="1"/>
    <n v="3"/>
    <n v="6"/>
    <n v="2.2925263640531865E-4"/>
    <n v="2.2925263640531865E-4"/>
    <n v="6.8775790921595599E-4"/>
  </r>
  <r>
    <x v="285"/>
    <x v="17"/>
    <x v="14"/>
    <s v="DND:Security:Steps and requirements to join the Canadian Armed Forces"/>
    <n v="23"/>
    <n v="32"/>
    <n v="41"/>
    <n v="103"/>
    <n v="5.2728106373223296E-3"/>
    <n v="7.336084364970197E-3"/>
    <n v="9.3993580926180643E-3"/>
  </r>
  <r>
    <x v="286"/>
    <x v="17"/>
    <x v="14"/>
    <s v="DND:Security:Veteran Service Card"/>
    <n v="2"/>
    <n v="3"/>
    <n v="4"/>
    <n v="8"/>
    <n v="4.5850527281063731E-4"/>
    <n v="6.8775790921595599E-4"/>
    <n v="9.1701054562127462E-4"/>
  </r>
  <r>
    <x v="287"/>
    <x v="17"/>
    <x v="14"/>
    <s v="DND:Security:Write the troops"/>
    <n v="0"/>
    <n v="2"/>
    <n v="1"/>
    <n v="2"/>
    <n v="0"/>
    <n v="4.5850527281063731E-4"/>
    <n v="2.2925263640531865E-4"/>
  </r>
  <r>
    <x v="288"/>
    <x v="18"/>
    <x v="15"/>
    <s v="ECCC:Environment:Apply for an Energy Savings Rebate"/>
    <n v="1"/>
    <n v="0"/>
    <n v="1"/>
    <n v="2"/>
    <n v="1.7828489926903192E-4"/>
    <n v="0"/>
    <n v="1.7828489926903192E-4"/>
  </r>
  <r>
    <x v="289"/>
    <x v="18"/>
    <x v="15"/>
    <s v="ECCC:Environment:Check past weather conditions"/>
    <n v="54"/>
    <n v="90"/>
    <n v="95"/>
    <n v="265"/>
    <n v="9.6273845605277224E-3"/>
    <n v="1.6045640934212874E-2"/>
    <n v="1.6937065430558031E-2"/>
  </r>
  <r>
    <x v="290"/>
    <x v="18"/>
    <x v="15"/>
    <s v="ECCC:Environment:Consult Canada's plan to fight climate change"/>
    <n v="41"/>
    <n v="70"/>
    <n v="80"/>
    <n v="210"/>
    <n v="7.309680870030308E-3"/>
    <n v="1.2479942948832234E-2"/>
    <n v="1.4262791941522553E-2"/>
  </r>
  <r>
    <x v="291"/>
    <x v="18"/>
    <x v="15"/>
    <s v="ECCC:Environment:Consult the reporting and inventory of greenhouse gas emissions"/>
    <n v="14"/>
    <n v="25"/>
    <n v="22"/>
    <n v="68"/>
    <n v="2.4959885897664468E-3"/>
    <n v="4.4571224817257981E-3"/>
    <n v="3.9222677839187018E-3"/>
  </r>
  <r>
    <x v="292"/>
    <x v="18"/>
    <x v="15"/>
    <s v="ECCC:Environment:Find acts and regulations administered by the department (ECCC)"/>
    <n v="1"/>
    <n v="3"/>
    <n v="1"/>
    <n v="11"/>
    <n v="1.7828489926903192E-4"/>
    <n v="5.3485469780709572E-4"/>
    <n v="1.7828489926903192E-4"/>
  </r>
  <r>
    <x v="293"/>
    <x v="18"/>
    <x v="15"/>
    <s v="ECCC:Environment:Find funding for environmental projects"/>
    <n v="6"/>
    <n v="9"/>
    <n v="8"/>
    <n v="22"/>
    <n v="1.0697093956141914E-3"/>
    <n v="1.6045640934212871E-3"/>
    <n v="1.4262791941522554E-3"/>
  </r>
  <r>
    <x v="294"/>
    <x v="18"/>
    <x v="15"/>
    <s v="ECCC:Environment:Find how Canada is predicting and adapting to climate change"/>
    <n v="5"/>
    <n v="5"/>
    <n v="6"/>
    <n v="18"/>
    <n v="8.9142449634515956E-4"/>
    <n v="8.9142449634515956E-4"/>
    <n v="1.0697093956141914E-3"/>
  </r>
  <r>
    <x v="295"/>
    <x v="18"/>
    <x v="15"/>
    <s v="ECCC:Environment:Find how Canada is protecting the Great Lakes"/>
    <n v="3"/>
    <n v="4"/>
    <n v="4"/>
    <n v="13"/>
    <n v="5.3485469780709572E-4"/>
    <n v="7.1313959707612769E-4"/>
    <n v="7.1313959707612769E-4"/>
  </r>
  <r>
    <x v="296"/>
    <x v="18"/>
    <x v="15"/>
    <s v="ECCC:Environment:Find out about assessing and managing substances in the environment"/>
    <n v="0"/>
    <n v="0"/>
    <n v="1"/>
    <n v="5"/>
    <n v="0"/>
    <n v="0"/>
    <n v="1.7828489926903192E-4"/>
  </r>
  <r>
    <x v="297"/>
    <x v="18"/>
    <x v="15"/>
    <s v="ECCC:Environment:Find out about Canada's action on climate change"/>
    <n v="6"/>
    <n v="14"/>
    <n v="21"/>
    <n v="45"/>
    <n v="1.0697093956141914E-3"/>
    <n v="2.4959885897664468E-3"/>
    <n v="3.7439828846496702E-3"/>
  </r>
  <r>
    <x v="298"/>
    <x v="18"/>
    <x v="15"/>
    <s v="ECCC:Environment:Find out about Canada's climate plan"/>
    <n v="4"/>
    <n v="2"/>
    <n v="6"/>
    <n v="8"/>
    <n v="7.1313959707612769E-4"/>
    <n v="3.5656979853806385E-4"/>
    <n v="1.0697093956141914E-3"/>
  </r>
  <r>
    <x v="299"/>
    <x v="18"/>
    <x v="15"/>
    <s v="ECCC:Environment:Find out about Canada's conservation programs and strategies to protect migratory birds"/>
    <n v="2"/>
    <n v="2"/>
    <n v="3"/>
    <n v="13"/>
    <n v="3.5656979853806385E-4"/>
    <n v="3.5656979853806385E-4"/>
    <n v="5.3485469780709572E-4"/>
  </r>
  <r>
    <x v="300"/>
    <x v="18"/>
    <x v="15"/>
    <s v="ECCC:Environment:Find out about Canada's international action on climate change"/>
    <n v="1"/>
    <n v="2"/>
    <n v="2"/>
    <n v="6"/>
    <n v="1.7828489926903192E-4"/>
    <n v="3.5656979853806385E-4"/>
    <n v="3.5656979853806385E-4"/>
  </r>
  <r>
    <x v="301"/>
    <x v="18"/>
    <x v="15"/>
    <s v="ECCC:Environment:Find out about Canadian national wildlife areas"/>
    <n v="8"/>
    <n v="10"/>
    <n v="8"/>
    <n v="31"/>
    <n v="1.4262791941522554E-3"/>
    <n v="1.7828489926903191E-3"/>
    <n v="1.4262791941522554E-3"/>
  </r>
  <r>
    <x v="302"/>
    <x v="18"/>
    <x v="15"/>
    <s v="ECCC:Environment:Find out about the causes and effects of climate change"/>
    <n v="1"/>
    <n v="5"/>
    <n v="5"/>
    <n v="17"/>
    <n v="1.7828489926903192E-4"/>
    <n v="8.9142449634515956E-4"/>
    <n v="8.9142449634515956E-4"/>
  </r>
  <r>
    <x v="303"/>
    <x v="18"/>
    <x v="15"/>
    <s v="ECCC:Environment:Find out about the major pollutants and toxic substances affecting the environment"/>
    <n v="22"/>
    <n v="35"/>
    <n v="40"/>
    <n v="139"/>
    <n v="3.9222677839187018E-3"/>
    <n v="6.239971474416117E-3"/>
    <n v="7.1313959707612765E-3"/>
  </r>
  <r>
    <x v="304"/>
    <x v="18"/>
    <x v="15"/>
    <s v="ECCC:Environment:Find out about the regulations to follow when hunting migratory birds in Canada"/>
    <n v="4"/>
    <n v="19"/>
    <n v="16"/>
    <n v="55"/>
    <n v="7.1313959707612769E-4"/>
    <n v="3.3874130861116063E-3"/>
    <n v="2.8525583883045108E-3"/>
  </r>
  <r>
    <x v="305"/>
    <x v="18"/>
    <x v="15"/>
    <s v="ECCC:Environment:Find out about what is Canada doing to protect species at risk"/>
    <n v="0"/>
    <n v="0"/>
    <n v="6"/>
    <n v="15"/>
    <n v="0"/>
    <n v="0"/>
    <n v="1.0697093956141914E-3"/>
  </r>
  <r>
    <x v="306"/>
    <x v="18"/>
    <x v="15"/>
    <s v="ECCC:Environment:Find out how Canada is managing pollution"/>
    <n v="20"/>
    <n v="28"/>
    <n v="33"/>
    <n v="94"/>
    <n v="3.5656979853806382E-3"/>
    <n v="4.9919771795328936E-3"/>
    <n v="5.8834016758780531E-3"/>
  </r>
  <r>
    <x v="307"/>
    <x v="18"/>
    <x v="15"/>
    <s v="ECCC:Environment:Find out how Canada manages movement and disposal of hazardous waste and recyclables, toxic releases, food loss waste"/>
    <n v="0"/>
    <n v="1"/>
    <n v="2"/>
    <n v="9"/>
    <n v="0"/>
    <n v="1.7828489926903192E-4"/>
    <n v="3.5656979853806385E-4"/>
  </r>
  <r>
    <x v="308"/>
    <x v="18"/>
    <x v="15"/>
    <s v="ECCC:Environment:Find out what Canada is doing about climate change"/>
    <n v="23"/>
    <n v="33"/>
    <n v="50"/>
    <n v="135"/>
    <n v="4.1005526831877342E-3"/>
    <n v="5.8834016758780531E-3"/>
    <n v="8.9142449634515963E-3"/>
  </r>
  <r>
    <x v="309"/>
    <x v="18"/>
    <x v="15"/>
    <s v="ECCC:Environment:Find out what is Canada doing to conserve our lands, waters and wildlife"/>
    <n v="2"/>
    <n v="5"/>
    <n v="5"/>
    <n v="15"/>
    <n v="3.5656979853806385E-4"/>
    <n v="8.9142449634515956E-4"/>
    <n v="8.9142449634515956E-4"/>
  </r>
  <r>
    <x v="310"/>
    <x v="18"/>
    <x v="15"/>
    <s v="ECCC:Environment:Find substances listed under the Canadian Environmental Protection Act (CEPA) registry"/>
    <n v="2"/>
    <n v="4"/>
    <n v="7"/>
    <n v="12"/>
    <n v="3.5656979853806385E-4"/>
    <n v="7.1313959707612769E-4"/>
    <n v="1.2479942948832234E-3"/>
  </r>
  <r>
    <x v="311"/>
    <x v="18"/>
    <x v="15"/>
    <s v="ECCC:Environment:Get a permit to hunt migratory game birds"/>
    <n v="9"/>
    <n v="13"/>
    <n v="13"/>
    <n v="26"/>
    <n v="1.6045640934212871E-3"/>
    <n v="2.3177036904974148E-3"/>
    <n v="2.3177036904974148E-3"/>
  </r>
  <r>
    <x v="312"/>
    <x v="18"/>
    <x v="15"/>
    <s v="ECCC:Environment:Get and understand Air Quality Health Index ratings for my location"/>
    <n v="23"/>
    <n v="30"/>
    <n v="30"/>
    <n v="79"/>
    <n v="4.1005526831877342E-3"/>
    <n v="5.3485469780709576E-3"/>
    <n v="5.3485469780709576E-3"/>
  </r>
  <r>
    <x v="313"/>
    <x v="18"/>
    <x v="15"/>
    <s v="ECCC:Environment:Get and understand the latest environmental indicators (air, water, wildlife and habitat, climate, socio-economic)"/>
    <n v="6"/>
    <n v="4"/>
    <n v="7"/>
    <n v="20"/>
    <n v="1.0697093956141914E-3"/>
    <n v="7.1313959707612769E-4"/>
    <n v="1.2479942948832234E-3"/>
  </r>
  <r>
    <x v="314"/>
    <x v="18"/>
    <x v="15"/>
    <s v="ECCC:Environment:Get current and forecasted ice conditions"/>
    <n v="20"/>
    <n v="36"/>
    <n v="45"/>
    <n v="170"/>
    <n v="3.5656979853806382E-3"/>
    <n v="6.4182563736851486E-3"/>
    <n v="8.0228204671064368E-3"/>
  </r>
  <r>
    <x v="315"/>
    <x v="18"/>
    <x v="15"/>
    <s v="ECCC:Environment:Get current and forecasted weather for your location"/>
    <n v="292"/>
    <n v="577"/>
    <n v="652"/>
    <n v="2466"/>
    <n v="5.2059190586557322E-2"/>
    <n v="0.10287038687823141"/>
    <n v="0.1162417543234088"/>
  </r>
  <r>
    <x v="316"/>
    <x v="18"/>
    <x v="15"/>
    <s v="ECCC:Environment:Get marine conditions (tides and ocean water levels)"/>
    <n v="10"/>
    <n v="22"/>
    <n v="18"/>
    <n v="62"/>
    <n v="1.7828489926903191E-3"/>
    <n v="3.9222677839187018E-3"/>
    <n v="3.2091281868425743E-3"/>
  </r>
  <r>
    <x v="317"/>
    <x v="18"/>
    <x v="15"/>
    <s v="ECCC:Environment:How to prepare for seasonal severe weather conditions"/>
    <n v="11"/>
    <n v="23"/>
    <n v="21"/>
    <n v="91"/>
    <n v="1.9611338919593509E-3"/>
    <n v="4.1005526831877342E-3"/>
    <n v="3.7439828846496702E-3"/>
  </r>
  <r>
    <x v="318"/>
    <x v="18"/>
    <x v="15"/>
    <s v="ECCC:Environment:Learn about air pollution issues, sources, monitoring and impacts on the economy"/>
    <n v="4"/>
    <n v="4"/>
    <n v="8"/>
    <n v="16"/>
    <n v="7.1313959707612769E-4"/>
    <n v="7.1313959707612769E-4"/>
    <n v="1.4262791941522554E-3"/>
  </r>
  <r>
    <x v="319"/>
    <x v="18"/>
    <x v="15"/>
    <s v="ECCC:Environment:Learn about Canada's actions on plastic waste and pollution"/>
    <n v="0"/>
    <n v="1"/>
    <n v="3"/>
    <n v="11"/>
    <n v="0"/>
    <n v="1.7828489926903192E-4"/>
    <n v="5.3485469780709572E-4"/>
  </r>
  <r>
    <x v="320"/>
    <x v="18"/>
    <x v="15"/>
    <s v="ECCC:Environment:Learn about climate change"/>
    <n v="13"/>
    <n v="20"/>
    <n v="23"/>
    <n v="87"/>
    <n v="2.3177036904974148E-3"/>
    <n v="3.5656979853806382E-3"/>
    <n v="4.1005526831877342E-3"/>
  </r>
  <r>
    <x v="321"/>
    <x v="18"/>
    <x v="15"/>
    <s v="ECCC:Environment:Learn about ECCC's departmental plans and priorities"/>
    <n v="1"/>
    <n v="1"/>
    <n v="0"/>
    <n v="5"/>
    <n v="1.7828489926903192E-4"/>
    <n v="1.7828489926903192E-4"/>
    <n v="0"/>
  </r>
  <r>
    <x v="322"/>
    <x v="18"/>
    <x v="15"/>
    <s v="ECCC:Environment:Learn about environmental protection and the Canadian Environmental Protection Act (CEPA)"/>
    <n v="2"/>
    <n v="1"/>
    <n v="1"/>
    <n v="8"/>
    <n v="3.5656979853806385E-4"/>
    <n v="1.7828489926903192E-4"/>
    <n v="1.7828489926903192E-4"/>
  </r>
  <r>
    <x v="323"/>
    <x v="18"/>
    <x v="15"/>
    <s v="ECCC:Environment:Learn about managing and reducing waste"/>
    <n v="16"/>
    <n v="16"/>
    <n v="23"/>
    <n v="55"/>
    <n v="2.8525583883045108E-3"/>
    <n v="2.8525583883045108E-3"/>
    <n v="4.1005526831877342E-3"/>
  </r>
  <r>
    <x v="324"/>
    <x v="18"/>
    <x v="15"/>
    <s v="ECCC:Environment:Learn about Pan-Canadian Framework - plan for reducing emissions, economy growth, building resilience"/>
    <n v="0"/>
    <n v="2"/>
    <n v="2"/>
    <n v="6"/>
    <n v="0"/>
    <n v="3.5656979853806385E-4"/>
    <n v="3.5656979853806385E-4"/>
  </r>
  <r>
    <x v="325"/>
    <x v="18"/>
    <x v="15"/>
    <s v="ECCC:Environment:Learn about the low carbon economy fund - challenge"/>
    <n v="4"/>
    <n v="2"/>
    <n v="1"/>
    <n v="7"/>
    <n v="7.1313959707612769E-4"/>
    <n v="3.5656979853806385E-4"/>
    <n v="1.7828489926903192E-4"/>
  </r>
  <r>
    <x v="326"/>
    <x v="18"/>
    <x v="15"/>
    <s v="ECCC:Environment:Learn about wastewater regulations and reporting"/>
    <n v="4"/>
    <n v="4"/>
    <n v="4"/>
    <n v="12"/>
    <n v="7.1313959707612769E-4"/>
    <n v="7.1313959707612769E-4"/>
    <n v="7.1313959707612769E-4"/>
  </r>
  <r>
    <x v="327"/>
    <x v="18"/>
    <x v="15"/>
    <s v="ECCC:Environment:Learn how the federal government enforces laws that protect air, water, land and wildlife"/>
    <n v="3"/>
    <n v="7"/>
    <n v="5"/>
    <n v="14"/>
    <n v="5.3485469780709572E-4"/>
    <n v="1.2479942948832234E-3"/>
    <n v="8.9142449634515956E-4"/>
  </r>
  <r>
    <x v="328"/>
    <x v="18"/>
    <x v="15"/>
    <s v="ECCC:Environment:Learn more on protecting our nature - Nature legacy"/>
    <n v="2"/>
    <n v="3"/>
    <n v="3"/>
    <n v="9"/>
    <n v="3.5656979853806385E-4"/>
    <n v="5.3485469780709572E-4"/>
    <n v="5.3485469780709572E-4"/>
  </r>
  <r>
    <x v="329"/>
    <x v="18"/>
    <x v="15"/>
    <s v="ECCC:Environment:Look up a species at risk in Canada"/>
    <n v="28"/>
    <n v="45"/>
    <n v="42"/>
    <n v="162"/>
    <n v="4.9919771795328936E-3"/>
    <n v="8.0228204671064368E-3"/>
    <n v="7.4879657692993404E-3"/>
  </r>
  <r>
    <x v="330"/>
    <x v="18"/>
    <x v="15"/>
    <s v="ECCC:Environment:Managing pollution sources"/>
    <n v="0"/>
    <n v="1"/>
    <n v="2"/>
    <n v="6"/>
    <n v="0"/>
    <n v="1.7828489926903192E-4"/>
    <n v="3.5656979853806385E-4"/>
  </r>
  <r>
    <x v="15"/>
    <x v="18"/>
    <x v="15"/>
    <s v="ECCC:Environment:Other - Reason for my visit is not in this list"/>
    <n v="301"/>
    <n v="349"/>
    <n v="412"/>
    <n v="880"/>
    <n v="5.3663754679978609E-2"/>
    <n v="6.2221429844892137E-2"/>
    <n v="7.3453378498841149E-2"/>
  </r>
  <r>
    <x v="331"/>
    <x v="18"/>
    <x v="15"/>
    <s v="ECCC:Environment:Protecting and cleaning up Canadian waters"/>
    <n v="1"/>
    <n v="3"/>
    <n v="3"/>
    <n v="8"/>
    <n v="1.7828489926903192E-4"/>
    <n v="5.3485469780709572E-4"/>
    <n v="5.3485469780709572E-4"/>
  </r>
  <r>
    <x v="332"/>
    <x v="18"/>
    <x v="15"/>
    <s v="ECCC:Environment:Reporting and understanding data in the National Pollutant Release Inventory (NPRI)"/>
    <n v="4"/>
    <n v="3"/>
    <n v="4"/>
    <n v="6"/>
    <n v="7.1313959707612769E-4"/>
    <n v="5.3485469780709572E-4"/>
    <n v="7.1313959707612769E-4"/>
  </r>
  <r>
    <x v="333"/>
    <x v="18"/>
    <x v="15"/>
    <s v="ECCC:Environment:Understand how pricing pollution works in Canada"/>
    <n v="10"/>
    <n v="15"/>
    <n v="20"/>
    <n v="51"/>
    <n v="1.7828489926903191E-3"/>
    <n v="2.6742734890354788E-3"/>
    <n v="3.5656979853806382E-3"/>
  </r>
  <r>
    <x v="334"/>
    <x v="18"/>
    <x v="15"/>
    <s v="ECCC:Environment:Understand your weather forecast"/>
    <n v="5"/>
    <n v="10"/>
    <n v="13"/>
    <n v="53"/>
    <n v="8.9142449634515956E-4"/>
    <n v="1.7828489926903191E-3"/>
    <n v="2.3177036904974148E-3"/>
  </r>
  <r>
    <x v="335"/>
    <x v="18"/>
    <x v="15"/>
    <s v="ECCC:Environment:Water level and flood monitoring in Canada (inland)"/>
    <n v="25"/>
    <n v="39"/>
    <n v="36"/>
    <n v="91"/>
    <n v="4.4571224817257981E-3"/>
    <n v="6.953111071492245E-3"/>
    <n v="6.4182563736851486E-3"/>
  </r>
  <r>
    <x v="336"/>
    <x v="19"/>
    <x v="16"/>
    <s v="ESDC:Benefits:Apply for a student grant or loan"/>
    <n v="238"/>
    <n v="282"/>
    <n v="315"/>
    <n v="603"/>
    <n v="3.7928891297072465E-3"/>
    <n v="4.4940955234346368E-3"/>
    <n v="5.0200003187301787E-3"/>
  </r>
  <r>
    <x v="337"/>
    <x v="19"/>
    <x v="16"/>
    <s v="ESDC:Benefits:Apply for Guaranteed Income Supplement (GIS)"/>
    <n v="293"/>
    <n v="287"/>
    <n v="318"/>
    <n v="567"/>
    <n v="4.6693971218664835E-3"/>
    <n v="4.5737780681763852E-3"/>
    <n v="5.0678098455752283E-3"/>
  </r>
  <r>
    <x v="143"/>
    <x v="19"/>
    <x v="16"/>
    <s v="ESDC:Benefits:Apply for the Canada Child Benefit (CCB)"/>
    <n v="352"/>
    <n v="407"/>
    <n v="452"/>
    <n v="825"/>
    <n v="5.6096511498191209E-3"/>
    <n v="6.4861591419783579E-3"/>
    <n v="7.2033020446540981E-3"/>
  </r>
  <r>
    <x v="338"/>
    <x v="19"/>
    <x v="16"/>
    <s v="ESDC:Benefits:Calculate your Retirement Payments"/>
    <n v="5"/>
    <n v="17"/>
    <n v="18"/>
    <n v="24"/>
    <n v="7.9682544741748875E-5"/>
    <n v="2.7092065212194619E-4"/>
    <n v="2.8685716107029594E-4"/>
  </r>
  <r>
    <x v="339"/>
    <x v="19"/>
    <x v="16"/>
    <s v="ESDC:Benefits:Canada Pension Plan (CPP) - Apply for a Survivors Pension"/>
    <n v="75"/>
    <n v="82"/>
    <n v="79"/>
    <n v="150"/>
    <n v="1.1952381711262331E-3"/>
    <n v="1.3067937337646815E-3"/>
    <n v="1.2589842069196321E-3"/>
  </r>
  <r>
    <x v="340"/>
    <x v="19"/>
    <x v="16"/>
    <s v="ESDC:Benefits:Canada Pension Plan (CPP) - Apply for Canada Pension Plan"/>
    <n v="777"/>
    <n v="859"/>
    <n v="879"/>
    <n v="1331"/>
    <n v="1.2382667452867775E-2"/>
    <n v="1.3689461186632456E-2"/>
    <n v="1.4008191365599451E-2"/>
  </r>
  <r>
    <x v="341"/>
    <x v="19"/>
    <x v="16"/>
    <s v="ESDC:Benefits:Canada Pension Plan (CPP) - Check payment information"/>
    <n v="233"/>
    <n v="304"/>
    <n v="396"/>
    <n v="1099"/>
    <n v="3.7132065849654976E-3"/>
    <n v="4.8446987202983311E-3"/>
    <n v="6.3108575435465103E-3"/>
  </r>
  <r>
    <x v="342"/>
    <x v="19"/>
    <x v="16"/>
    <s v="ESDC:Benefits:Canada Pension Plan (CPP) - Check status of application"/>
    <n v="180"/>
    <n v="212"/>
    <n v="232"/>
    <n v="355"/>
    <n v="2.8685716107029594E-3"/>
    <n v="3.3785398970501523E-3"/>
    <n v="3.6972700760171478E-3"/>
  </r>
  <r>
    <x v="343"/>
    <x v="19"/>
    <x v="16"/>
    <s v="ESDC:Benefits:Canada Pension Plan (CPP) - Estimate monthly benefits"/>
    <n v="328"/>
    <n v="409"/>
    <n v="409"/>
    <n v="875"/>
    <n v="5.227174935058726E-3"/>
    <n v="6.5180321598750576E-3"/>
    <n v="6.5180321598750576E-3"/>
  </r>
  <r>
    <x v="344"/>
    <x v="19"/>
    <x v="16"/>
    <s v="ESDC:Benefits:Canada Pension Plan (CPP) - Get statement of benefits"/>
    <n v="113"/>
    <n v="127"/>
    <n v="133"/>
    <n v="241"/>
    <n v="1.8008255111635245E-3"/>
    <n v="2.0239366364404212E-3"/>
    <n v="2.11955569013052E-3"/>
  </r>
  <r>
    <x v="345"/>
    <x v="19"/>
    <x v="16"/>
    <s v="ESDC:Benefits:Canada Pension Plan Disability (CPPD) - Apply for Canada Pension Plan Disability benefits"/>
    <n v="289"/>
    <n v="294"/>
    <n v="318"/>
    <n v="531"/>
    <n v="4.605651086073085E-3"/>
    <n v="4.6853336308148334E-3"/>
    <n v="5.0678098455752283E-3"/>
  </r>
  <r>
    <x v="346"/>
    <x v="19"/>
    <x v="16"/>
    <s v="ESDC:Benefits:Delay repayment of a student loan (still studying)"/>
    <n v="25"/>
    <n v="27"/>
    <n v="28"/>
    <n v="43"/>
    <n v="3.9841272370874436E-4"/>
    <n v="4.3028574160544392E-4"/>
    <n v="4.4622225055379367E-4"/>
  </r>
  <r>
    <x v="347"/>
    <x v="19"/>
    <x v="16"/>
    <s v="ESDC:Benefits:Employment Insurance (EI) - Apply for Employment Insurance"/>
    <n v="1469"/>
    <n v="2486"/>
    <n v="2484"/>
    <n v="5500"/>
    <n v="2.3410731645125818E-2"/>
    <n v="3.9618161245597541E-2"/>
    <n v="3.9586288227700842E-2"/>
  </r>
  <r>
    <x v="348"/>
    <x v="19"/>
    <x v="16"/>
    <s v="ESDC:Benefits:Employment Insurance (EI) - Check eligibility"/>
    <n v="627"/>
    <n v="759"/>
    <n v="863"/>
    <n v="1655"/>
    <n v="9.9921911106153078E-3"/>
    <n v="1.2095810291797479E-2"/>
    <n v="1.3753207222425855E-2"/>
  </r>
  <r>
    <x v="349"/>
    <x v="19"/>
    <x v="16"/>
    <s v="ESDC:Benefits:Employment Insurance (EI) - Submit an Employment Insurance Report"/>
    <n v="885"/>
    <n v="1855"/>
    <n v="2290"/>
    <n v="6995"/>
    <n v="1.4103810419289551E-2"/>
    <n v="2.9562224099188832E-2"/>
    <n v="3.6494605491720983E-2"/>
  </r>
  <r>
    <x v="350"/>
    <x v="19"/>
    <x v="16"/>
    <s v="ESDC:Benefits:Find a pension payment date"/>
    <n v="73"/>
    <n v="173"/>
    <n v="252"/>
    <n v="859"/>
    <n v="1.1633651532295336E-3"/>
    <n v="2.7570160480645109E-3"/>
    <n v="4.0160002549841428E-3"/>
  </r>
  <r>
    <x v="351"/>
    <x v="19"/>
    <x v="16"/>
    <s v="ESDC:Benefits:Get student loan repayment assistance"/>
    <n v="117"/>
    <n v="138"/>
    <n v="155"/>
    <n v="244"/>
    <n v="1.8645715469569235E-3"/>
    <n v="2.1992382348722688E-3"/>
    <n v="2.4701588869942151E-3"/>
  </r>
  <r>
    <x v="352"/>
    <x v="19"/>
    <x v="16"/>
    <s v="ESDC:Benefits:Learn about benefits for people with disabilities"/>
    <n v="512"/>
    <n v="556"/>
    <n v="606"/>
    <n v="1155"/>
    <n v="8.1594925815550844E-3"/>
    <n v="8.8606989752824748E-3"/>
    <n v="9.6575244226999625E-3"/>
  </r>
  <r>
    <x v="353"/>
    <x v="19"/>
    <x v="16"/>
    <s v="ESDC:Benefits:My Service Canada Account (MSCA) - Check your CPP/OAS application status"/>
    <n v="637"/>
    <n v="636"/>
    <n v="756"/>
    <n v="1165"/>
    <n v="1.0151556200098806E-2"/>
    <n v="1.0135619691150457E-2"/>
    <n v="1.2048000764952429E-2"/>
  </r>
  <r>
    <x v="354"/>
    <x v="19"/>
    <x v="16"/>
    <s v="ESDC:Benefits:My Service Canada Account (MSCA) - Check your Employment Insurance (EI) claim status and correspondence"/>
    <n v="2032"/>
    <n v="2594"/>
    <n v="3332"/>
    <n v="6128"/>
    <n v="3.238298618304674E-2"/>
    <n v="4.1339304212019312E-2"/>
    <n v="5.3100447815901446E-2"/>
  </r>
  <r>
    <x v="355"/>
    <x v="19"/>
    <x v="16"/>
    <s v="ESDC:Benefits:My Service Canada Account (MSCA) - Check your estimated monthly Canada Pension Plan (CPP) benefits"/>
    <n v="412"/>
    <n v="492"/>
    <n v="487"/>
    <n v="1031"/>
    <n v="6.5658416867201072E-3"/>
    <n v="7.840762402588089E-3"/>
    <n v="7.7610798578463406E-3"/>
  </r>
  <r>
    <x v="356"/>
    <x v="19"/>
    <x v="16"/>
    <s v="ESDC:Benefits:My Service Canada Account (MSCA) - Get your T4E, T4A or NR4 tax slips"/>
    <n v="144"/>
    <n v="189"/>
    <n v="197"/>
    <n v="358"/>
    <n v="2.2948572885623676E-3"/>
    <n v="3.0120001912381073E-3"/>
    <n v="3.1394922628249057E-3"/>
  </r>
  <r>
    <x v="357"/>
    <x v="19"/>
    <x v="16"/>
    <s v="ESDC:Benefits:My Service Canada Account (MSCA) - Register for an account"/>
    <n v="955"/>
    <n v="1125"/>
    <n v="1089"/>
    <n v="1706"/>
    <n v="1.5219366045674034E-2"/>
    <n v="1.7928572566893498E-2"/>
    <n v="1.7354858244752903E-2"/>
  </r>
  <r>
    <x v="358"/>
    <x v="19"/>
    <x v="16"/>
    <s v="ESDC:Benefits:My Service Canada Account (MSCA) - Sign in"/>
    <n v="73"/>
    <n v="125"/>
    <n v="120"/>
    <n v="249"/>
    <n v="1.1633651532295336E-3"/>
    <n v="1.992063618543722E-3"/>
    <n v="1.9123810738019729E-3"/>
  </r>
  <r>
    <x v="359"/>
    <x v="19"/>
    <x v="16"/>
    <s v="ESDC:Benefits:My Service Canada Account (MSCA) - View payment information"/>
    <n v="563"/>
    <n v="848"/>
    <n v="1003"/>
    <n v="2549"/>
    <n v="8.9722545379209238E-3"/>
    <n v="1.3514159588200609E-2"/>
    <n v="1.5984318475194825E-2"/>
  </r>
  <r>
    <x v="360"/>
    <x v="19"/>
    <x v="16"/>
    <s v="ESDC:Benefits:My Service Canada Account (MSCA) - View Records of Employment (ROE)"/>
    <n v="317"/>
    <n v="476"/>
    <n v="468"/>
    <n v="969"/>
    <n v="5.0518733366268784E-3"/>
    <n v="7.585778259414493E-3"/>
    <n v="7.4582861878276941E-3"/>
  </r>
  <r>
    <x v="361"/>
    <x v="19"/>
    <x v="16"/>
    <s v="ESDC:Benefits:My Service Canada Account (MSCA) - View/Change your personal information"/>
    <n v="346"/>
    <n v="312"/>
    <n v="389"/>
    <n v="560"/>
    <n v="5.5140320961290217E-3"/>
    <n v="4.97219079188513E-3"/>
    <n v="6.1993019809080622E-3"/>
  </r>
  <r>
    <x v="362"/>
    <x v="19"/>
    <x v="16"/>
    <s v="ESDC:Benefits:Old Age Security (OAS) - Apply for Old Age Security"/>
    <n v="343"/>
    <n v="403"/>
    <n v="411"/>
    <n v="687"/>
    <n v="5.466222569283973E-3"/>
    <n v="6.4224131061849593E-3"/>
    <n v="6.5499051777717573E-3"/>
  </r>
  <r>
    <x v="363"/>
    <x v="19"/>
    <x v="16"/>
    <s v="ESDC:Benefits:Old Age Security (OAS) - View payment amounts"/>
    <n v="459"/>
    <n v="567"/>
    <n v="663"/>
    <n v="1509"/>
    <n v="7.3148576072925462E-3"/>
    <n v="9.0360005737143215E-3"/>
    <n v="1.0565905432755901E-2"/>
  </r>
  <r>
    <x v="15"/>
    <x v="19"/>
    <x v="16"/>
    <s v="ESDC:Benefits:Other - Reason for my visit is not in this list"/>
    <n v="420"/>
    <n v="456"/>
    <n v="532"/>
    <n v="858"/>
    <n v="6.6933337583069052E-3"/>
    <n v="7.2670480804474975E-3"/>
    <n v="8.4782227605220799E-3"/>
  </r>
  <r>
    <x v="364"/>
    <x v="19"/>
    <x v="16"/>
    <s v="ESDC:Jobs:Apply for a Social Insurance Number (SIN)"/>
    <n v="211"/>
    <n v="309"/>
    <n v="333"/>
    <n v="871"/>
    <n v="3.3626033881018025E-3"/>
    <n v="4.9243812650400804E-3"/>
    <n v="5.3068574798004753E-3"/>
  </r>
  <r>
    <x v="365"/>
    <x v="19"/>
    <x v="16"/>
    <s v="ESDC:Jobs:Apply for an apprenticeship grant or loan"/>
    <n v="42"/>
    <n v="48"/>
    <n v="53"/>
    <n v="107"/>
    <n v="6.693333758306905E-4"/>
    <n v="7.6495242952078922E-4"/>
    <n v="8.4463497426253808E-4"/>
  </r>
  <r>
    <x v="366"/>
    <x v="19"/>
    <x v="16"/>
    <s v="ESDC:Jobs:Apply for funding for Canada summer jobs"/>
    <n v="75"/>
    <n v="140"/>
    <n v="151"/>
    <n v="360"/>
    <n v="1.1952381711262331E-3"/>
    <n v="2.2311112527689685E-3"/>
    <n v="2.4064128512008161E-3"/>
  </r>
  <r>
    <x v="367"/>
    <x v="19"/>
    <x v="16"/>
    <s v="ESDC:Jobs:Apply for wage subsidies or a hiring assistance program"/>
    <n v="13"/>
    <n v="28"/>
    <n v="30"/>
    <n v="57"/>
    <n v="2.0717461632854706E-4"/>
    <n v="4.4622225055379367E-4"/>
    <n v="4.7809526845049322E-4"/>
  </r>
  <r>
    <x v="368"/>
    <x v="19"/>
    <x v="16"/>
    <s v="ESDC:Jobs:Find an apprenticeship"/>
    <n v="177"/>
    <n v="284"/>
    <n v="251"/>
    <n v="719"/>
    <n v="2.8207620838579103E-3"/>
    <n v="4.5259685413313357E-3"/>
    <n v="4.0000637460357938E-3"/>
  </r>
  <r>
    <x v="369"/>
    <x v="19"/>
    <x v="16"/>
    <s v="ESDC:Jobs:Get job training"/>
    <n v="269"/>
    <n v="435"/>
    <n v="434"/>
    <n v="1157"/>
    <n v="4.2869209071060895E-3"/>
    <n v="6.9323813925321522E-3"/>
    <n v="6.9164448835838024E-3"/>
  </r>
  <r>
    <x v="370"/>
    <x v="19"/>
    <x v="16"/>
    <s v="ESDC:Jobs:Jobs in the private sector"/>
    <n v="2565"/>
    <n v="3882"/>
    <n v="4389"/>
    <n v="11298"/>
    <n v="4.0877145452517173E-2"/>
    <n v="6.1865527737493826E-2"/>
    <n v="6.9945337774307156E-2"/>
  </r>
  <r>
    <x v="358"/>
    <x v="19"/>
    <x v="16"/>
    <s v="ESDC:Jobs:My Service Canada Account (MSCA) - Sign in"/>
    <n v="2300"/>
    <n v="2962"/>
    <n v="3134"/>
    <n v="6121"/>
    <n v="3.6653970581204481E-2"/>
    <n v="4.7203939505012033E-2"/>
    <n v="4.9945019044128194E-2"/>
  </r>
  <r>
    <x v="15"/>
    <x v="19"/>
    <x v="16"/>
    <s v="ESDC:Jobs:Other - Reason for my visit is not in this list"/>
    <n v="74"/>
    <n v="84"/>
    <n v="97"/>
    <n v="194"/>
    <n v="1.1793016621778833E-3"/>
    <n v="1.338666751661381E-3"/>
    <n v="1.5458413679899281E-3"/>
  </r>
  <r>
    <x v="371"/>
    <x v="19"/>
    <x v="16"/>
    <s v="ESDC:Jobs:Post a job in the Job Bank"/>
    <n v="46"/>
    <n v="94"/>
    <n v="107"/>
    <n v="273"/>
    <n v="7.3307941162408961E-4"/>
    <n v="1.4980318411448787E-3"/>
    <n v="1.7052064574734258E-3"/>
  </r>
  <r>
    <x v="372"/>
    <x v="19"/>
    <x v="16"/>
    <s v="ESDC:Jobs:Support for Temporary Foreign Workers"/>
    <n v="206"/>
    <n v="286"/>
    <n v="299"/>
    <n v="747"/>
    <n v="3.2829208433600536E-3"/>
    <n v="4.5578415592280354E-3"/>
    <n v="4.7650161755565827E-3"/>
  </r>
  <r>
    <x v="15"/>
    <x v="19"/>
    <x v="16"/>
    <s v="ESDC:Money:Other - Reason for my visit is not in this list"/>
    <n v="11"/>
    <n v="10"/>
    <n v="14"/>
    <n v="24"/>
    <n v="1.7530159843184753E-4"/>
    <n v="1.5936508948349775E-4"/>
    <n v="2.2311112527689683E-4"/>
  </r>
  <r>
    <x v="373"/>
    <x v="20"/>
    <x v="17"/>
    <s v="FCAC:Money:Buying a home"/>
    <n v="43"/>
    <n v="64"/>
    <n v="87"/>
    <n v="191"/>
    <n v="1.0194404931247037E-2"/>
    <n v="1.5173067804646752E-2"/>
    <n v="2.0625889046941678E-2"/>
  </r>
  <r>
    <x v="374"/>
    <x v="20"/>
    <x v="17"/>
    <s v="FCAC:Money:Calculate if you qualify for a mortgage"/>
    <n v="24"/>
    <n v="37"/>
    <n v="34"/>
    <n v="83"/>
    <n v="5.6899004267425323E-3"/>
    <n v="8.771929824561403E-3"/>
    <n v="8.060692271218587E-3"/>
  </r>
  <r>
    <x v="375"/>
    <x v="20"/>
    <x v="17"/>
    <s v="FCAC:Money:Calculate your credit card payments"/>
    <n v="15"/>
    <n v="33"/>
    <n v="38"/>
    <n v="58"/>
    <n v="3.5561877667140826E-3"/>
    <n v="7.8236130867709811E-3"/>
    <n v="9.0090090090090089E-3"/>
  </r>
  <r>
    <x v="376"/>
    <x v="20"/>
    <x v="17"/>
    <s v="FCAC:Money:Calculate your mortgage payments and/or prepayments"/>
    <n v="19"/>
    <n v="34"/>
    <n v="42"/>
    <n v="119"/>
    <n v="4.5045045045045045E-3"/>
    <n v="8.060692271218587E-3"/>
    <n v="9.9573257467994308E-3"/>
  </r>
  <r>
    <x v="377"/>
    <x v="20"/>
    <x v="17"/>
    <s v="FCAC:Money:Cashing a Government of Canada cheque"/>
    <n v="37"/>
    <n v="42"/>
    <n v="55"/>
    <n v="95"/>
    <n v="8.771929824561403E-3"/>
    <n v="9.9573257467994308E-3"/>
    <n v="1.3039355144618302E-2"/>
  </r>
  <r>
    <x v="378"/>
    <x v="20"/>
    <x v="17"/>
    <s v="FCAC:Money:Compare Canadian bank accounts"/>
    <n v="21"/>
    <n v="20"/>
    <n v="31"/>
    <n v="63"/>
    <n v="4.9786628733997154E-3"/>
    <n v="4.7415836889521104E-3"/>
    <n v="7.3494547178757702E-3"/>
  </r>
  <r>
    <x v="379"/>
    <x v="20"/>
    <x v="17"/>
    <s v="FCAC:Money:Create a plan to get out of debt and/or savings goals"/>
    <n v="47"/>
    <n v="83"/>
    <n v="85"/>
    <n v="216"/>
    <n v="1.1142721669037459E-2"/>
    <n v="1.9677572309151257E-2"/>
    <n v="2.0151730678046466E-2"/>
  </r>
  <r>
    <x v="380"/>
    <x v="20"/>
    <x v="17"/>
    <s v="FCAC:Money:Depositing a cheque with your mobile device"/>
    <n v="3"/>
    <n v="1"/>
    <n v="2"/>
    <n v="6"/>
    <n v="7.1123755334281653E-4"/>
    <n v="2.370791844476055E-4"/>
    <n v="4.74158368895211E-4"/>
  </r>
  <r>
    <x v="381"/>
    <x v="20"/>
    <x v="17"/>
    <s v="FCAC:Money:Find and use financial tools"/>
    <n v="27"/>
    <n v="29"/>
    <n v="37"/>
    <n v="104"/>
    <n v="6.4011379800853483E-3"/>
    <n v="6.8752963489805592E-3"/>
    <n v="8.771929824561403E-3"/>
  </r>
  <r>
    <x v="382"/>
    <x v="20"/>
    <x v="17"/>
    <s v="FCAC:Money:Find available disability benefits"/>
    <n v="100"/>
    <n v="117"/>
    <n v="136"/>
    <n v="212"/>
    <n v="2.3707918444760549E-2"/>
    <n v="2.7738264580369845E-2"/>
    <n v="3.2242769084874348E-2"/>
  </r>
  <r>
    <x v="383"/>
    <x v="20"/>
    <x v="17"/>
    <s v="FCAC:Money:Find information about financial rights and responsibilities"/>
    <n v="14"/>
    <n v="22"/>
    <n v="24"/>
    <n v="66"/>
    <n v="3.3191085822664771E-3"/>
    <n v="5.2157420578473213E-3"/>
    <n v="5.6899004267425323E-3"/>
  </r>
  <r>
    <x v="384"/>
    <x v="20"/>
    <x v="17"/>
    <s v="FCAC:Money:Find information on credit cards"/>
    <n v="15"/>
    <n v="26"/>
    <n v="40"/>
    <n v="111"/>
    <n v="3.5561877667140826E-3"/>
    <n v="6.1640587956377432E-3"/>
    <n v="9.4831673779042207E-3"/>
  </r>
  <r>
    <x v="385"/>
    <x v="20"/>
    <x v="17"/>
    <s v="FCAC:Money:Find information on estate planning"/>
    <n v="9"/>
    <n v="11"/>
    <n v="8"/>
    <n v="31"/>
    <n v="2.1337126600284497E-3"/>
    <n v="2.6078710289236607E-3"/>
    <n v="1.896633475580844E-3"/>
  </r>
  <r>
    <x v="386"/>
    <x v="20"/>
    <x v="17"/>
    <s v="FCAC:Money:Find information on insurance"/>
    <n v="14"/>
    <n v="23"/>
    <n v="28"/>
    <n v="60"/>
    <n v="3.3191085822664771E-3"/>
    <n v="5.4528212422949264E-3"/>
    <n v="6.6382171645329542E-3"/>
  </r>
  <r>
    <x v="387"/>
    <x v="20"/>
    <x v="17"/>
    <s v="FCAC:Money:Find information on loans and lines of credit"/>
    <n v="65"/>
    <n v="82"/>
    <n v="98"/>
    <n v="234"/>
    <n v="1.5410146989094358E-2"/>
    <n v="1.944049312470365E-2"/>
    <n v="2.3233760075865337E-2"/>
  </r>
  <r>
    <x v="388"/>
    <x v="20"/>
    <x v="17"/>
    <s v="FCAC:Money:Find information on managing debt"/>
    <n v="23"/>
    <n v="23"/>
    <n v="33"/>
    <n v="66"/>
    <n v="5.4528212422949264E-3"/>
    <n v="5.4528212422949264E-3"/>
    <n v="7.8236130867709811E-3"/>
  </r>
  <r>
    <x v="389"/>
    <x v="20"/>
    <x v="17"/>
    <s v="FCAC:Money:Find information on payment options and money transfers"/>
    <n v="13"/>
    <n v="12"/>
    <n v="15"/>
    <n v="34"/>
    <n v="3.0820293978188716E-3"/>
    <n v="2.8449502133712661E-3"/>
    <n v="3.5561877667140826E-3"/>
  </r>
  <r>
    <x v="390"/>
    <x v="20"/>
    <x v="17"/>
    <s v="FCAC:Money:Find information on retirement planning"/>
    <n v="37"/>
    <n v="43"/>
    <n v="46"/>
    <n v="127"/>
    <n v="8.771929824561403E-3"/>
    <n v="1.0194404931247037E-2"/>
    <n v="1.0905642484589853E-2"/>
  </r>
  <r>
    <x v="391"/>
    <x v="20"/>
    <x v="17"/>
    <s v="FCAC:Money:Find information on savings and investments"/>
    <n v="17"/>
    <n v="21"/>
    <n v="29"/>
    <n v="70"/>
    <n v="4.0303461356092935E-3"/>
    <n v="4.9786628733997154E-3"/>
    <n v="6.8752963489805592E-3"/>
  </r>
  <r>
    <x v="392"/>
    <x v="20"/>
    <x v="17"/>
    <s v="FCAC:Money:Find out about student lines of credit"/>
    <n v="23"/>
    <n v="28"/>
    <n v="39"/>
    <n v="75"/>
    <n v="5.4528212422949264E-3"/>
    <n v="6.6382171645329542E-3"/>
    <n v="9.2460881934566148E-3"/>
  </r>
  <r>
    <x v="393"/>
    <x v="20"/>
    <x v="17"/>
    <s v="FCAC:Money:Getting a home equity line of credit"/>
    <n v="9"/>
    <n v="9"/>
    <n v="19"/>
    <n v="42"/>
    <n v="2.1337126600284497E-3"/>
    <n v="2.1337126600284497E-3"/>
    <n v="4.5045045045045045E-3"/>
  </r>
  <r>
    <x v="394"/>
    <x v="20"/>
    <x v="17"/>
    <s v="FCAC:Money:How much you need for a down payment"/>
    <n v="11"/>
    <n v="18"/>
    <n v="21"/>
    <n v="55"/>
    <n v="2.6078710289236607E-3"/>
    <n v="4.2674253200568994E-3"/>
    <n v="4.9786628733997154E-3"/>
  </r>
  <r>
    <x v="395"/>
    <x v="20"/>
    <x v="17"/>
    <s v="FCAC:Money:Improving your credit score"/>
    <n v="57"/>
    <n v="65"/>
    <n v="81"/>
    <n v="195"/>
    <n v="1.3513513513513514E-2"/>
    <n v="1.5410146989094358E-2"/>
    <n v="1.9203413940256046E-2"/>
  </r>
  <r>
    <x v="396"/>
    <x v="20"/>
    <x v="17"/>
    <s v="FCAC:Money:Make a budget"/>
    <n v="45"/>
    <n v="79"/>
    <n v="100"/>
    <n v="288"/>
    <n v="1.0668563300142247E-2"/>
    <n v="1.8729255571360834E-2"/>
    <n v="2.3707918444760549E-2"/>
  </r>
  <r>
    <x v="397"/>
    <x v="20"/>
    <x v="17"/>
    <s v="FCAC:Money:Make a will and plan your estate"/>
    <n v="30"/>
    <n v="38"/>
    <n v="43"/>
    <n v="91"/>
    <n v="7.1123755334281651E-3"/>
    <n v="9.0090090090090089E-3"/>
    <n v="1.0194404931247037E-2"/>
  </r>
  <r>
    <x v="398"/>
    <x v="20"/>
    <x v="17"/>
    <s v="FCAC:Money:Making a complaint to your financial institution"/>
    <n v="31"/>
    <n v="43"/>
    <n v="44"/>
    <n v="76"/>
    <n v="7.3494547178757702E-3"/>
    <n v="1.0194404931247037E-2"/>
    <n v="1.0431484115694643E-2"/>
  </r>
  <r>
    <x v="399"/>
    <x v="20"/>
    <x v="17"/>
    <s v="FCAC:Money:Opening a bank account"/>
    <n v="25"/>
    <n v="28"/>
    <n v="41"/>
    <n v="98"/>
    <n v="5.9269796111901373E-3"/>
    <n v="6.6382171645329542E-3"/>
    <n v="9.7202465623518249E-3"/>
  </r>
  <r>
    <x v="400"/>
    <x v="20"/>
    <x v="17"/>
    <s v="FCAC:Money:Ordering your credit report and score"/>
    <n v="80"/>
    <n v="87"/>
    <n v="115"/>
    <n v="263"/>
    <n v="1.8966334755808441E-2"/>
    <n v="2.0625889046941678E-2"/>
    <n v="2.7264106211474633E-2"/>
  </r>
  <r>
    <x v="15"/>
    <x v="20"/>
    <x v="17"/>
    <s v="FCAC:Money:Other - Reason for my visit is not in this list"/>
    <n v="412"/>
    <n v="407"/>
    <n v="517"/>
    <n v="1040"/>
    <n v="9.7676623992413461E-2"/>
    <n v="9.6491228070175433E-2"/>
    <n v="0.12256993835941205"/>
  </r>
  <r>
    <x v="401"/>
    <x v="20"/>
    <x v="17"/>
    <s v="FCAC:Money:Understand severance pay"/>
    <n v="16"/>
    <n v="20"/>
    <n v="30"/>
    <n v="48"/>
    <n v="3.793266951161688E-3"/>
    <n v="4.7415836889521104E-3"/>
    <n v="7.1123755334281651E-3"/>
  </r>
  <r>
    <x v="402"/>
    <x v="20"/>
    <x v="17"/>
    <s v="FCAC:Travel:Pensions and retirement"/>
    <n v="0"/>
    <n v="0"/>
    <n v="1"/>
    <n v="1"/>
    <n v="0"/>
    <n v="0"/>
    <n v="2.370791844476055E-4"/>
  </r>
  <r>
    <x v="403"/>
    <x v="21"/>
    <x v="18"/>
    <s v="FIN:AboutGov:Consult the Federal Budget"/>
    <n v="12"/>
    <n v="19"/>
    <n v="24"/>
    <n v="53"/>
    <n v="9.6463022508038593E-3"/>
    <n v="1.5273311897106109E-2"/>
    <n v="1.9292604501607719E-2"/>
  </r>
  <r>
    <x v="404"/>
    <x v="21"/>
    <x v="18"/>
    <s v="FIN:AboutGov:Learn how the government provides financial support to provinces and territories"/>
    <n v="7"/>
    <n v="18"/>
    <n v="13"/>
    <n v="41"/>
    <n v="5.627009646302251E-3"/>
    <n v="1.4469453376205787E-2"/>
    <n v="1.045016077170418E-2"/>
  </r>
  <r>
    <x v="15"/>
    <x v="21"/>
    <x v="18"/>
    <s v="FIN:AboutGov:Other - Reason for my visit is not in this list"/>
    <n v="1"/>
    <n v="1"/>
    <n v="0"/>
    <n v="2"/>
    <n v="8.0385852090032153E-4"/>
    <n v="8.0385852090032153E-4"/>
    <n v="0"/>
  </r>
  <r>
    <x v="405"/>
    <x v="21"/>
    <x v="18"/>
    <s v="FIN:Money:Check Canada's tax treaties"/>
    <n v="22"/>
    <n v="39"/>
    <n v="43"/>
    <n v="84"/>
    <n v="1.7684887459807074E-2"/>
    <n v="3.1350482315112539E-2"/>
    <n v="3.4565916398713828E-2"/>
  </r>
  <r>
    <x v="406"/>
    <x v="21"/>
    <x v="18"/>
    <s v="FIN:Money:Consult Fiscal Monitor publications"/>
    <n v="0"/>
    <n v="1"/>
    <n v="10"/>
    <n v="12"/>
    <n v="0"/>
    <n v="8.0385852090032153E-4"/>
    <n v="8.0385852090032149E-3"/>
  </r>
  <r>
    <x v="403"/>
    <x v="21"/>
    <x v="18"/>
    <s v="FIN:Money:Consult the Federal Budget"/>
    <n v="24"/>
    <n v="32"/>
    <n v="40"/>
    <n v="91"/>
    <n v="1.9292604501607719E-2"/>
    <n v="2.5723472668810289E-2"/>
    <n v="3.215434083601286E-2"/>
  </r>
  <r>
    <x v="407"/>
    <x v="21"/>
    <x v="18"/>
    <s v="FIN:Money:Find financial support during COVID-19"/>
    <n v="98"/>
    <n v="115"/>
    <n v="126"/>
    <n v="206"/>
    <n v="7.8778135048231515E-2"/>
    <n v="9.2443729903536984E-2"/>
    <n v="0.10128617363344052"/>
  </r>
  <r>
    <x v="15"/>
    <x v="21"/>
    <x v="18"/>
    <s v="FIN:Money:Other - Reason for my visit is not in this list"/>
    <n v="9"/>
    <n v="15"/>
    <n v="14"/>
    <n v="25"/>
    <n v="7.2347266881028936E-3"/>
    <n v="1.2057877813504822E-2"/>
    <n v="1.1254019292604502E-2"/>
  </r>
  <r>
    <x v="408"/>
    <x v="21"/>
    <x v="18"/>
    <s v="FIN:Money:View proposed changes to financial legislation"/>
    <n v="57"/>
    <n v="87"/>
    <n v="105"/>
    <n v="235"/>
    <n v="4.5819935691318328E-2"/>
    <n v="6.9935691318327969E-2"/>
    <n v="8.4405144694533765E-2"/>
  </r>
  <r>
    <x v="15"/>
    <x v="21"/>
    <x v="18"/>
    <s v="FIN:N/A:Other - Reason for my visit is not in this list"/>
    <n v="167"/>
    <n v="171"/>
    <n v="230"/>
    <n v="440"/>
    <n v="0.13424437299035369"/>
    <n v="0.13745980707395497"/>
    <n v="0.18488745980707397"/>
  </r>
  <r>
    <x v="405"/>
    <x v="21"/>
    <x v="18"/>
    <s v="FIN:Taxes:Check Canada's tax treaties"/>
    <n v="11"/>
    <n v="22"/>
    <n v="18"/>
    <n v="49"/>
    <n v="8.8424437299035371E-3"/>
    <n v="1.7684887459807074E-2"/>
    <n v="1.4469453376205787E-2"/>
  </r>
  <r>
    <x v="15"/>
    <x v="21"/>
    <x v="18"/>
    <s v="FIN:Taxes:Other - Reason for my visit is not in this list"/>
    <n v="3"/>
    <n v="4"/>
    <n v="4"/>
    <n v="6"/>
    <n v="2.4115755627009648E-3"/>
    <n v="3.2154340836012861E-3"/>
    <n v="3.2154340836012861E-3"/>
  </r>
  <r>
    <x v="409"/>
    <x v="22"/>
    <x v="1"/>
    <s v="FINTRAC:N/A:FINTRAC notices and advisories for businesses"/>
    <n v="0"/>
    <n v="0"/>
    <n v="0"/>
    <n v="2"/>
    <n v="0"/>
    <n v="0"/>
    <n v="0"/>
  </r>
  <r>
    <x v="410"/>
    <x v="22"/>
    <x v="1"/>
    <s v="FINTRAC:N/A:Indicators of money laundering and terrorist activity financing"/>
    <n v="0"/>
    <n v="1"/>
    <n v="1"/>
    <n v="1"/>
    <n v="0"/>
    <n v="3.0303030303030304E-2"/>
    <n v="3.0303030303030304E-2"/>
  </r>
  <r>
    <x v="411"/>
    <x v="22"/>
    <x v="1"/>
    <s v="FINTRAC:N/A:Jobs at FINTRAC"/>
    <n v="0"/>
    <n v="0"/>
    <n v="0"/>
    <n v="2"/>
    <n v="0"/>
    <n v="0"/>
    <n v="0"/>
  </r>
  <r>
    <x v="412"/>
    <x v="22"/>
    <x v="1"/>
    <s v="FINTRAC:N/A:Learn about money laundering and terrorism financing topics"/>
    <n v="0"/>
    <n v="0"/>
    <n v="1"/>
    <n v="1"/>
    <n v="0"/>
    <n v="0"/>
    <n v="3.0303030303030304E-2"/>
  </r>
  <r>
    <x v="413"/>
    <x v="22"/>
    <x v="1"/>
    <s v="FINTRAC:N/A:Learn about penalties for non-compliance"/>
    <n v="1"/>
    <n v="0"/>
    <n v="1"/>
    <n v="2"/>
    <n v="3.0303030303030304E-2"/>
    <n v="0"/>
    <n v="3.0303030303030304E-2"/>
  </r>
  <r>
    <x v="414"/>
    <x v="22"/>
    <x v="1"/>
    <s v="FINTRAC:N/A:Learn what FINTRAC does"/>
    <n v="1"/>
    <n v="4"/>
    <n v="2"/>
    <n v="5"/>
    <n v="3.0303030303030304E-2"/>
    <n v="0.12121212121212122"/>
    <n v="6.0606060606060608E-2"/>
  </r>
  <r>
    <x v="415"/>
    <x v="22"/>
    <x v="1"/>
    <s v="FINTRAC:N/A:Learn why you are being asked for ID"/>
    <n v="0"/>
    <n v="1"/>
    <n v="0"/>
    <n v="2"/>
    <n v="0"/>
    <n v="3.0303030303030304E-2"/>
    <n v="0"/>
  </r>
  <r>
    <x v="416"/>
    <x v="22"/>
    <x v="1"/>
    <s v="FINTRAC:N/A:Methods to verify the identity of persons and entities"/>
    <n v="1"/>
    <n v="0"/>
    <n v="1"/>
    <n v="3"/>
    <n v="3.0303030303030304E-2"/>
    <n v="0"/>
    <n v="3.0303030303030304E-2"/>
  </r>
  <r>
    <x v="15"/>
    <x v="22"/>
    <x v="1"/>
    <s v="FINTRAC:N/A:Other - Reason for my visit is not in this list"/>
    <n v="2"/>
    <n v="3"/>
    <n v="2"/>
    <n v="12"/>
    <n v="6.0606060606060608E-2"/>
    <n v="9.0909090909090912E-2"/>
    <n v="6.0606060606060608E-2"/>
  </r>
  <r>
    <x v="417"/>
    <x v="22"/>
    <x v="1"/>
    <s v="FINTRAC:N/A:Suspicious transactions reporting requirements"/>
    <n v="0"/>
    <n v="1"/>
    <n v="1"/>
    <n v="1"/>
    <n v="0"/>
    <n v="3.0303030303030304E-2"/>
    <n v="3.0303030303030304E-2"/>
  </r>
  <r>
    <x v="418"/>
    <x v="22"/>
    <x v="1"/>
    <s v="FINTRAC:N/A:When to verify the identity of persons and entities"/>
    <n v="0"/>
    <n v="1"/>
    <n v="0"/>
    <n v="2"/>
    <n v="0"/>
    <n v="3.0303030303030304E-2"/>
    <n v="0"/>
  </r>
  <r>
    <x v="419"/>
    <x v="23"/>
    <x v="19"/>
    <s v="GAC:Business:Apply for an export permit"/>
    <n v="1"/>
    <n v="2"/>
    <n v="1"/>
    <n v="3"/>
    <n v="7.4476800476651526E-5"/>
    <n v="1.4895360095330305E-4"/>
    <n v="7.4476800476651526E-5"/>
  </r>
  <r>
    <x v="420"/>
    <x v="23"/>
    <x v="19"/>
    <s v="GAC:Business:Attract international students to Canada"/>
    <n v="10"/>
    <n v="14"/>
    <n v="16"/>
    <n v="27"/>
    <n v="7.4476800476651523E-4"/>
    <n v="1.0426752066731214E-3"/>
    <n v="1.1916288076264244E-3"/>
  </r>
  <r>
    <x v="421"/>
    <x v="23"/>
    <x v="19"/>
    <s v="GAC:Business:Business opportunities and markets in Canada"/>
    <n v="17"/>
    <n v="22"/>
    <n v="21"/>
    <n v="53"/>
    <n v="1.2661056081030759E-3"/>
    <n v="1.6384896104863335E-3"/>
    <n v="1.564012810009682E-3"/>
  </r>
  <r>
    <x v="422"/>
    <x v="23"/>
    <x v="19"/>
    <s v="GAC:Business:Business women in international trade"/>
    <n v="0"/>
    <n v="0"/>
    <n v="0"/>
    <n v="1"/>
    <n v="0"/>
    <n v="0"/>
    <n v="0"/>
  </r>
  <r>
    <x v="423"/>
    <x v="23"/>
    <x v="19"/>
    <s v="GAC:Business:Canada's State of Trade"/>
    <n v="2"/>
    <n v="3"/>
    <n v="3"/>
    <n v="5"/>
    <n v="1.4895360095330305E-4"/>
    <n v="2.2343040142995457E-4"/>
    <n v="2.2343040142995457E-4"/>
  </r>
  <r>
    <x v="424"/>
    <x v="23"/>
    <x v="19"/>
    <s v="GAC:Business:CETA – Canada-European Union Comprehensive Economic and Trade Agreement"/>
    <n v="1"/>
    <n v="4"/>
    <n v="2"/>
    <n v="8"/>
    <n v="7.4476800476651526E-5"/>
    <n v="2.979072019066061E-4"/>
    <n v="1.4895360095330305E-4"/>
  </r>
  <r>
    <x v="425"/>
    <x v="23"/>
    <x v="19"/>
    <s v="GAC:Business:Consult a trade commissioner to receive international business information"/>
    <n v="18"/>
    <n v="32"/>
    <n v="32"/>
    <n v="68"/>
    <n v="1.3405824085797274E-3"/>
    <n v="2.3832576152528488E-3"/>
    <n v="2.3832576152528488E-3"/>
  </r>
  <r>
    <x v="426"/>
    <x v="23"/>
    <x v="19"/>
    <s v="GAC:Business:Contact a federal office – outside Canada (embassy, consulate, trade office)"/>
    <n v="10"/>
    <n v="10"/>
    <n v="13"/>
    <n v="20"/>
    <n v="7.4476800476651523E-4"/>
    <n v="7.4476800476651523E-4"/>
    <n v="9.6819840619646977E-4"/>
  </r>
  <r>
    <x v="427"/>
    <x v="23"/>
    <x v="19"/>
    <s v="GAC:Business:Contact Global Affairs Canada – offices in Canada"/>
    <n v="1"/>
    <n v="3"/>
    <n v="2"/>
    <n v="3"/>
    <n v="7.4476800476651526E-5"/>
    <n v="2.2343040142995457E-4"/>
    <n v="1.4895360095330305E-4"/>
  </r>
  <r>
    <x v="428"/>
    <x v="23"/>
    <x v="19"/>
    <s v="GAC:Business:Contact the Trade Controls Bureau"/>
    <n v="2"/>
    <n v="2"/>
    <n v="1"/>
    <n v="2"/>
    <n v="1.4895360095330305E-4"/>
    <n v="1.4895360095330305E-4"/>
    <n v="7.4476800476651526E-5"/>
  </r>
  <r>
    <x v="429"/>
    <x v="23"/>
    <x v="19"/>
    <s v="GAC:Business:Controlled product – Fire arms"/>
    <n v="9"/>
    <n v="9"/>
    <n v="9"/>
    <n v="13"/>
    <n v="6.7029120428986372E-4"/>
    <n v="6.7029120428986372E-4"/>
    <n v="6.7029120428986372E-4"/>
  </r>
  <r>
    <x v="430"/>
    <x v="23"/>
    <x v="19"/>
    <s v="GAC:Business:Controlled product – Softwood"/>
    <n v="0"/>
    <n v="1"/>
    <n v="2"/>
    <n v="4"/>
    <n v="0"/>
    <n v="7.4476800476651526E-5"/>
    <n v="1.4895360095330305E-4"/>
  </r>
  <r>
    <x v="431"/>
    <x v="23"/>
    <x v="19"/>
    <s v="GAC:Business:Controlled product – Steel"/>
    <n v="0"/>
    <n v="0"/>
    <n v="1"/>
    <n v="1"/>
    <n v="0"/>
    <n v="0"/>
    <n v="7.4476800476651526E-5"/>
  </r>
  <r>
    <x v="432"/>
    <x v="23"/>
    <x v="19"/>
    <s v="GAC:Business:COVID-19 – Guidance for workplaces and businesses"/>
    <n v="1"/>
    <n v="0"/>
    <n v="0"/>
    <n v="2"/>
    <n v="7.4476800476651526E-5"/>
    <n v="0"/>
    <n v="0"/>
  </r>
  <r>
    <x v="433"/>
    <x v="23"/>
    <x v="19"/>
    <s v="GAC:Business:COVID-19 – Support for businesses"/>
    <n v="0"/>
    <n v="2"/>
    <n v="1"/>
    <n v="4"/>
    <n v="0"/>
    <n v="1.4895360095330305E-4"/>
    <n v="7.4476800476651526E-5"/>
  </r>
  <r>
    <x v="434"/>
    <x v="23"/>
    <x v="19"/>
    <s v="GAC:Business:CPTPP – Comprehensive and Progressive Agreement for Trans-Pacific Partnership"/>
    <n v="0"/>
    <n v="0"/>
    <n v="0"/>
    <n v="2"/>
    <n v="0"/>
    <n v="0"/>
    <n v="0"/>
  </r>
  <r>
    <x v="435"/>
    <x v="23"/>
    <x v="19"/>
    <s v="GAC:Business:CUSMA – Canada-United States-Mexico Agreement"/>
    <n v="2"/>
    <n v="0"/>
    <n v="2"/>
    <n v="7"/>
    <n v="1.4895360095330305E-4"/>
    <n v="0"/>
    <n v="1.4895360095330305E-4"/>
  </r>
  <r>
    <x v="436"/>
    <x v="23"/>
    <x v="19"/>
    <s v="GAC:Business:Establish or expand your business in Canada as a foreign investor"/>
    <n v="102"/>
    <n v="104"/>
    <n v="108"/>
    <n v="289"/>
    <n v="7.5966336486184552E-3"/>
    <n v="7.7455872495717582E-3"/>
    <n v="8.0434944514783651E-3"/>
  </r>
  <r>
    <x v="437"/>
    <x v="23"/>
    <x v="19"/>
    <s v="GAC:Business:Establish or expand your Canadian business internationally"/>
    <n v="15"/>
    <n v="25"/>
    <n v="22"/>
    <n v="63"/>
    <n v="1.1171520071497729E-3"/>
    <n v="1.861920011916288E-3"/>
    <n v="1.6384896104863335E-3"/>
  </r>
  <r>
    <x v="438"/>
    <x v="23"/>
    <x v="19"/>
    <s v="GAC:Business:Export and import permits and certificates fees"/>
    <n v="2"/>
    <n v="1"/>
    <n v="2"/>
    <n v="5"/>
    <n v="1.4895360095330305E-4"/>
    <n v="7.4476800476651526E-5"/>
    <n v="1.4895360095330305E-4"/>
  </r>
  <r>
    <x v="439"/>
    <x v="23"/>
    <x v="19"/>
    <s v="GAC:Business:Find business opportunities"/>
    <n v="3"/>
    <n v="2"/>
    <n v="2"/>
    <n v="5"/>
    <n v="2.2343040142995457E-4"/>
    <n v="1.4895360095330305E-4"/>
    <n v="1.4895360095330305E-4"/>
  </r>
  <r>
    <x v="440"/>
    <x v="23"/>
    <x v="19"/>
    <s v="GAC:Business:Funding for Canadian business women in international trade"/>
    <n v="6"/>
    <n v="5"/>
    <n v="9"/>
    <n v="16"/>
    <n v="4.4686080285990913E-4"/>
    <n v="3.7238400238325762E-4"/>
    <n v="6.7029120428986372E-4"/>
  </r>
  <r>
    <x v="441"/>
    <x v="23"/>
    <x v="19"/>
    <s v="GAC:Business:Funding for community and non-profit local based organization initiatives and activities"/>
    <n v="1"/>
    <n v="2"/>
    <n v="3"/>
    <n v="3"/>
    <n v="7.4476800476651526E-5"/>
    <n v="1.4895360095330305E-4"/>
    <n v="2.2343040142995457E-4"/>
  </r>
  <r>
    <x v="442"/>
    <x v="23"/>
    <x v="19"/>
    <s v="GAC:Business:Funding for research and the development of technology innovations"/>
    <n v="7"/>
    <n v="4"/>
    <n v="5"/>
    <n v="7"/>
    <n v="5.213376033365607E-4"/>
    <n v="2.979072019066061E-4"/>
    <n v="3.7238400238325762E-4"/>
  </r>
  <r>
    <x v="443"/>
    <x v="23"/>
    <x v="19"/>
    <s v="GAC:Business:Funding for small and medium-sized enterprises"/>
    <n v="12"/>
    <n v="11"/>
    <n v="13"/>
    <n v="31"/>
    <n v="8.9372160571981826E-4"/>
    <n v="8.1924480524316675E-4"/>
    <n v="9.6819840619646977E-4"/>
  </r>
  <r>
    <x v="444"/>
    <x v="23"/>
    <x v="19"/>
    <s v="GAC:Business:Import goods and services to Canada"/>
    <n v="1"/>
    <n v="1"/>
    <n v="2"/>
    <n v="2"/>
    <n v="7.4476800476651526E-5"/>
    <n v="7.4476800476651526E-5"/>
    <n v="1.4895360095330305E-4"/>
  </r>
  <r>
    <x v="445"/>
    <x v="23"/>
    <x v="19"/>
    <s v="GAC:Business:International trade events and missions – in Canada"/>
    <n v="1"/>
    <n v="2"/>
    <n v="3"/>
    <n v="8"/>
    <n v="7.4476800476651526E-5"/>
    <n v="1.4895360095330305E-4"/>
    <n v="2.2343040142995457E-4"/>
  </r>
  <r>
    <x v="446"/>
    <x v="23"/>
    <x v="19"/>
    <s v="GAC:Business:International trade events and missions – outside Canada"/>
    <n v="8"/>
    <n v="8"/>
    <n v="11"/>
    <n v="23"/>
    <n v="5.9581440381321221E-4"/>
    <n v="5.9581440381321221E-4"/>
    <n v="8.1924480524316675E-4"/>
  </r>
  <r>
    <x v="447"/>
    <x v="23"/>
    <x v="19"/>
    <s v="GAC:Business:Latest news – International trade"/>
    <n v="9"/>
    <n v="18"/>
    <n v="16"/>
    <n v="53"/>
    <n v="6.7029120428986372E-4"/>
    <n v="1.3405824085797274E-3"/>
    <n v="1.1916288076264244E-3"/>
  </r>
  <r>
    <x v="448"/>
    <x v="23"/>
    <x v="19"/>
    <s v="GAC:Business:Learn to export from Canada"/>
    <n v="17"/>
    <n v="16"/>
    <n v="22"/>
    <n v="41"/>
    <n v="1.2661056081030759E-3"/>
    <n v="1.1916288076264244E-3"/>
    <n v="1.6384896104863335E-3"/>
  </r>
  <r>
    <x v="449"/>
    <x v="23"/>
    <x v="19"/>
    <s v="GAC:Business:Market information – Agriculture and processed foods"/>
    <n v="1"/>
    <n v="0"/>
    <n v="0"/>
    <n v="3"/>
    <n v="7.4476800476651526E-5"/>
    <n v="0"/>
    <n v="0"/>
  </r>
  <r>
    <x v="450"/>
    <x v="23"/>
    <x v="19"/>
    <s v="GAC:Business:Market information – Automotive"/>
    <n v="1"/>
    <n v="1"/>
    <n v="1"/>
    <n v="1"/>
    <n v="7.4476800476651526E-5"/>
    <n v="7.4476800476651526E-5"/>
    <n v="7.4476800476651526E-5"/>
  </r>
  <r>
    <x v="451"/>
    <x v="23"/>
    <x v="19"/>
    <s v="GAC:Business:Market information – Chemicals"/>
    <n v="1"/>
    <n v="0"/>
    <n v="1"/>
    <n v="1"/>
    <n v="7.4476800476651526E-5"/>
    <n v="0"/>
    <n v="7.4476800476651526E-5"/>
  </r>
  <r>
    <x v="452"/>
    <x v="23"/>
    <x v="19"/>
    <s v="GAC:Business:Market information – Education"/>
    <n v="1"/>
    <n v="0"/>
    <n v="0"/>
    <n v="2"/>
    <n v="7.4476800476651526E-5"/>
    <n v="0"/>
    <n v="0"/>
  </r>
  <r>
    <x v="453"/>
    <x v="23"/>
    <x v="19"/>
    <s v="GAC:Business:Market information – Forestry and wood products"/>
    <n v="0"/>
    <n v="0"/>
    <n v="0"/>
    <n v="1"/>
    <n v="0"/>
    <n v="0"/>
    <n v="0"/>
  </r>
  <r>
    <x v="454"/>
    <x v="23"/>
    <x v="19"/>
    <s v="GAC:Business:Market information – Industrial machinery"/>
    <n v="0"/>
    <n v="0"/>
    <n v="0"/>
    <n v="1"/>
    <n v="0"/>
    <n v="0"/>
    <n v="0"/>
  </r>
  <r>
    <x v="455"/>
    <x v="23"/>
    <x v="19"/>
    <s v="GAC:Business:Market information – Infrastructure"/>
    <n v="1"/>
    <n v="1"/>
    <n v="1"/>
    <n v="2"/>
    <n v="7.4476800476651526E-5"/>
    <n v="7.4476800476651526E-5"/>
    <n v="7.4476800476651526E-5"/>
  </r>
  <r>
    <x v="456"/>
    <x v="23"/>
    <x v="19"/>
    <s v="GAC:Business:Market information – Life sciences"/>
    <n v="0"/>
    <n v="0"/>
    <n v="1"/>
    <n v="1"/>
    <n v="0"/>
    <n v="0"/>
    <n v="7.4476800476651526E-5"/>
  </r>
  <r>
    <x v="457"/>
    <x v="23"/>
    <x v="19"/>
    <s v="GAC:Business:Market information – Mining"/>
    <n v="1"/>
    <n v="1"/>
    <n v="1"/>
    <n v="2"/>
    <n v="7.4476800476651526E-5"/>
    <n v="7.4476800476651526E-5"/>
    <n v="7.4476800476651526E-5"/>
  </r>
  <r>
    <x v="458"/>
    <x v="23"/>
    <x v="19"/>
    <s v="GAC:Business:Market information – Oil and gas"/>
    <n v="1"/>
    <n v="1"/>
    <n v="1"/>
    <n v="1"/>
    <n v="7.4476800476651526E-5"/>
    <n v="7.4476800476651526E-5"/>
    <n v="7.4476800476651526E-5"/>
  </r>
  <r>
    <x v="459"/>
    <x v="23"/>
    <x v="19"/>
    <s v="GAC:Business:Market information – Professional services"/>
    <n v="0"/>
    <n v="0"/>
    <n v="0"/>
    <n v="1"/>
    <n v="0"/>
    <n v="0"/>
    <n v="0"/>
  </r>
  <r>
    <x v="460"/>
    <x v="23"/>
    <x v="19"/>
    <s v="GAC:Business:Market information – Wine, beer and spirits"/>
    <n v="2"/>
    <n v="1"/>
    <n v="2"/>
    <n v="2"/>
    <n v="1.4895360095330305E-4"/>
    <n v="7.4476800476651526E-5"/>
    <n v="1.4895360095330305E-4"/>
  </r>
  <r>
    <x v="461"/>
    <x v="23"/>
    <x v="19"/>
    <s v="GAC:Business:Market information about China"/>
    <n v="1"/>
    <n v="2"/>
    <n v="1"/>
    <n v="3"/>
    <n v="7.4476800476651526E-5"/>
    <n v="1.4895360095330305E-4"/>
    <n v="7.4476800476651526E-5"/>
  </r>
  <r>
    <x v="462"/>
    <x v="23"/>
    <x v="19"/>
    <s v="GAC:Business:Market information about France"/>
    <n v="0"/>
    <n v="0"/>
    <n v="0"/>
    <n v="1"/>
    <n v="0"/>
    <n v="0"/>
    <n v="0"/>
  </r>
  <r>
    <x v="463"/>
    <x v="23"/>
    <x v="19"/>
    <s v="GAC:Business:Market information about Mexico"/>
    <n v="0"/>
    <n v="0"/>
    <n v="0"/>
    <n v="2"/>
    <n v="0"/>
    <n v="0"/>
    <n v="0"/>
  </r>
  <r>
    <x v="464"/>
    <x v="23"/>
    <x v="19"/>
    <s v="GAC:Business:Market information about the United States"/>
    <n v="1"/>
    <n v="0"/>
    <n v="1"/>
    <n v="4"/>
    <n v="7.4476800476651526E-5"/>
    <n v="0"/>
    <n v="7.4476800476651526E-5"/>
  </r>
  <r>
    <x v="465"/>
    <x v="23"/>
    <x v="19"/>
    <s v="GAC:Business:NA"/>
    <n v="1"/>
    <n v="1"/>
    <n v="1"/>
    <n v="1"/>
    <n v="7.4476800476651526E-5"/>
    <n v="7.4476800476651526E-5"/>
    <n v="7.4476800476651526E-5"/>
  </r>
  <r>
    <x v="15"/>
    <x v="23"/>
    <x v="19"/>
    <s v="GAC:Business:Other - Reason for my visit is not in this list"/>
    <n v="105"/>
    <n v="112"/>
    <n v="145"/>
    <n v="262"/>
    <n v="7.8200640500484097E-3"/>
    <n v="8.3414016533849712E-3"/>
    <n v="1.079913606911447E-2"/>
  </r>
  <r>
    <x v="466"/>
    <x v="23"/>
    <x v="19"/>
    <s v="GAC:Business:Read success stories"/>
    <n v="1"/>
    <n v="1"/>
    <n v="1"/>
    <n v="1"/>
    <n v="7.4476800476651526E-5"/>
    <n v="7.4476800476651526E-5"/>
    <n v="7.4476800476651526E-5"/>
  </r>
  <r>
    <x v="467"/>
    <x v="23"/>
    <x v="19"/>
    <s v="GAC:Business:Resolve a business/trade issue"/>
    <n v="2"/>
    <n v="2"/>
    <n v="4"/>
    <n v="7"/>
    <n v="1.4895360095330305E-4"/>
    <n v="1.4895360095330305E-4"/>
    <n v="2.979072019066061E-4"/>
  </r>
  <r>
    <x v="468"/>
    <x v="23"/>
    <x v="19"/>
    <s v="GAC:Business:Review customs tariffs for exporting goods from Canada"/>
    <n v="1"/>
    <n v="2"/>
    <n v="3"/>
    <n v="5"/>
    <n v="7.4476800476651526E-5"/>
    <n v="1.4895360095330305E-4"/>
    <n v="2.2343040142995457E-4"/>
  </r>
  <r>
    <x v="29"/>
    <x v="23"/>
    <x v="19"/>
    <s v="GAC:Business:Review customs tariffs for importing goods to Canada"/>
    <n v="0"/>
    <n v="0"/>
    <n v="0"/>
    <n v="1"/>
    <n v="0"/>
    <n v="0"/>
    <n v="0"/>
  </r>
  <r>
    <x v="469"/>
    <x v="23"/>
    <x v="19"/>
    <s v="GAC:Business:Seek funding to help you do business outside Canada"/>
    <n v="0"/>
    <n v="0"/>
    <n v="0"/>
    <n v="2"/>
    <n v="0"/>
    <n v="0"/>
    <n v="0"/>
  </r>
  <r>
    <x v="470"/>
    <x v="23"/>
    <x v="19"/>
    <s v="GAC:Business:Services to help you export from Canada"/>
    <n v="5"/>
    <n v="4"/>
    <n v="3"/>
    <n v="5"/>
    <n v="3.7238400238325762E-4"/>
    <n v="2.979072019066061E-4"/>
    <n v="2.2343040142995457E-4"/>
  </r>
  <r>
    <x v="471"/>
    <x v="23"/>
    <x v="19"/>
    <s v="GAC:Business:Start a business"/>
    <n v="15"/>
    <n v="14"/>
    <n v="18"/>
    <n v="37"/>
    <n v="1.1171520071497729E-3"/>
    <n v="1.0426752066731214E-3"/>
    <n v="1.3405824085797274E-3"/>
  </r>
  <r>
    <x v="472"/>
    <x v="23"/>
    <x v="19"/>
    <s v="GAC:Business:Step-by-step guide to exporting"/>
    <n v="0"/>
    <n v="0"/>
    <n v="1"/>
    <n v="2"/>
    <n v="0"/>
    <n v="0"/>
    <n v="7.4476800476651526E-5"/>
  </r>
  <r>
    <x v="473"/>
    <x v="23"/>
    <x v="19"/>
    <s v="GAC:Business:Support for Canadian business women in international trade"/>
    <n v="2"/>
    <n v="0"/>
    <n v="1"/>
    <n v="3"/>
    <n v="1.4895360095330305E-4"/>
    <n v="0"/>
    <n v="7.4476800476651526E-5"/>
  </r>
  <r>
    <x v="474"/>
    <x v="23"/>
    <x v="19"/>
    <s v="GAC:Business:Support for Canadian technology businesses (Canadian Technology Accelerators)"/>
    <n v="1"/>
    <n v="1"/>
    <n v="2"/>
    <n v="5"/>
    <n v="7.4476800476651526E-5"/>
    <n v="7.4476800476651526E-5"/>
    <n v="1.4895360095330305E-4"/>
  </r>
  <r>
    <x v="475"/>
    <x v="23"/>
    <x v="19"/>
    <s v="GAC:Business:Support for growth-oriented Canadian businesses"/>
    <n v="1"/>
    <n v="1"/>
    <n v="1"/>
    <n v="3"/>
    <n v="7.4476800476651526E-5"/>
    <n v="7.4476800476651526E-5"/>
    <n v="7.4476800476651526E-5"/>
  </r>
  <r>
    <x v="476"/>
    <x v="23"/>
    <x v="19"/>
    <s v="GAC:Business:Trade negotiations and agreements"/>
    <n v="26"/>
    <n v="36"/>
    <n v="38"/>
    <n v="76"/>
    <n v="1.9363968123929395E-3"/>
    <n v="2.6811648171594549E-3"/>
    <n v="2.8301184181127579E-3"/>
  </r>
  <r>
    <x v="477"/>
    <x v="23"/>
    <x v="19"/>
    <s v="GAC:Business:Trade negotiations and agreements with China"/>
    <n v="1"/>
    <n v="1"/>
    <n v="1"/>
    <n v="2"/>
    <n v="7.4476800476651526E-5"/>
    <n v="7.4476800476651526E-5"/>
    <n v="7.4476800476651526E-5"/>
  </r>
  <r>
    <x v="478"/>
    <x v="23"/>
    <x v="19"/>
    <s v="GAC:Business:Trade negotiations and agreements with Colombia"/>
    <n v="0"/>
    <n v="1"/>
    <n v="1"/>
    <n v="1"/>
    <n v="0"/>
    <n v="7.4476800476651526E-5"/>
    <n v="7.4476800476651526E-5"/>
  </r>
  <r>
    <x v="479"/>
    <x v="23"/>
    <x v="19"/>
    <s v="GAC:Business:Trade negotiations and agreements with Israel"/>
    <n v="0"/>
    <n v="0"/>
    <n v="0"/>
    <n v="1"/>
    <n v="0"/>
    <n v="0"/>
    <n v="0"/>
  </r>
  <r>
    <x v="480"/>
    <x v="23"/>
    <x v="19"/>
    <s v="GAC:Business:Trade negotiations and agreements with Japan"/>
    <n v="1"/>
    <n v="0"/>
    <n v="1"/>
    <n v="1"/>
    <n v="7.4476800476651526E-5"/>
    <n v="0"/>
    <n v="7.4476800476651526E-5"/>
  </r>
  <r>
    <x v="481"/>
    <x v="23"/>
    <x v="19"/>
    <s v="GAC:Business:Trade negotiations and agreements with Peru"/>
    <n v="0"/>
    <n v="0"/>
    <n v="1"/>
    <n v="2"/>
    <n v="0"/>
    <n v="0"/>
    <n v="7.4476800476651526E-5"/>
  </r>
  <r>
    <x v="482"/>
    <x v="23"/>
    <x v="19"/>
    <s v="GAC:Business:Trade negotiations and agreements with the United Kingdom"/>
    <n v="1"/>
    <n v="1"/>
    <n v="1"/>
    <n v="1"/>
    <n v="7.4476800476651526E-5"/>
    <n v="7.4476800476651526E-5"/>
    <n v="7.4476800476651526E-5"/>
  </r>
  <r>
    <x v="483"/>
    <x v="23"/>
    <x v="19"/>
    <s v="GAC:Business:Trade negotiations and agreements with the United States"/>
    <n v="0"/>
    <n v="0"/>
    <n v="0"/>
    <n v="1"/>
    <n v="0"/>
    <n v="0"/>
    <n v="0"/>
  </r>
  <r>
    <x v="484"/>
    <x v="23"/>
    <x v="19"/>
    <s v="GAC:Business:Trade topic – Bribery and corruption"/>
    <n v="1"/>
    <n v="1"/>
    <n v="1"/>
    <n v="1"/>
    <n v="7.4476800476651526E-5"/>
    <n v="7.4476800476651526E-5"/>
    <n v="7.4476800476651526E-5"/>
  </r>
  <r>
    <x v="485"/>
    <x v="23"/>
    <x v="19"/>
    <s v="GAC:Business:Trade topic – Cybersecurity"/>
    <n v="1"/>
    <n v="0"/>
    <n v="1"/>
    <n v="2"/>
    <n v="7.4476800476651526E-5"/>
    <n v="0"/>
    <n v="7.4476800476651526E-5"/>
  </r>
  <r>
    <x v="486"/>
    <x v="23"/>
    <x v="19"/>
    <s v="GAC:Business:Trade topic – Dispute settlement"/>
    <n v="0"/>
    <n v="0"/>
    <n v="0"/>
    <n v="1"/>
    <n v="0"/>
    <n v="0"/>
    <n v="0"/>
  </r>
  <r>
    <x v="487"/>
    <x v="23"/>
    <x v="19"/>
    <s v="GAC:Business:Trade topic – E-commerce"/>
    <n v="0"/>
    <n v="2"/>
    <n v="2"/>
    <n v="6"/>
    <n v="0"/>
    <n v="1.4895360095330305E-4"/>
    <n v="1.4895360095330305E-4"/>
  </r>
  <r>
    <x v="488"/>
    <x v="23"/>
    <x v="19"/>
    <s v="GAC:Business:Trade topic – Environment"/>
    <n v="0"/>
    <n v="2"/>
    <n v="1"/>
    <n v="2"/>
    <n v="0"/>
    <n v="1.4895360095330305E-4"/>
    <n v="7.4476800476651526E-5"/>
  </r>
  <r>
    <x v="489"/>
    <x v="23"/>
    <x v="19"/>
    <s v="GAC:Business:Trade topic – Export financing"/>
    <n v="1"/>
    <n v="2"/>
    <n v="2"/>
    <n v="5"/>
    <n v="7.4476800476651526E-5"/>
    <n v="1.4895360095330305E-4"/>
    <n v="1.4895360095330305E-4"/>
  </r>
  <r>
    <x v="490"/>
    <x v="23"/>
    <x v="19"/>
    <s v="GAC:Business:Trade topic – Free trade"/>
    <n v="2"/>
    <n v="5"/>
    <n v="4"/>
    <n v="11"/>
    <n v="1.4895360095330305E-4"/>
    <n v="3.7238400238325762E-4"/>
    <n v="2.979072019066061E-4"/>
  </r>
  <r>
    <x v="491"/>
    <x v="23"/>
    <x v="19"/>
    <s v="GAC:Business:Trade topic – Global value chains"/>
    <n v="0"/>
    <n v="0"/>
    <n v="1"/>
    <n v="3"/>
    <n v="0"/>
    <n v="0"/>
    <n v="7.4476800476651526E-5"/>
  </r>
  <r>
    <x v="492"/>
    <x v="23"/>
    <x v="19"/>
    <s v="GAC:Business:Trade topic – Goods"/>
    <n v="3"/>
    <n v="3"/>
    <n v="5"/>
    <n v="7"/>
    <n v="2.2343040142995457E-4"/>
    <n v="2.2343040142995457E-4"/>
    <n v="3.7238400238325762E-4"/>
  </r>
  <r>
    <x v="493"/>
    <x v="23"/>
    <x v="19"/>
    <s v="GAC:Business:Trade topic – Government procurement"/>
    <n v="1"/>
    <n v="1"/>
    <n v="0"/>
    <n v="1"/>
    <n v="7.4476800476651526E-5"/>
    <n v="7.4476800476651526E-5"/>
    <n v="0"/>
  </r>
  <r>
    <x v="494"/>
    <x v="23"/>
    <x v="19"/>
    <s v="GAC:Business:Trade topic – Inclusive trade"/>
    <n v="1"/>
    <n v="1"/>
    <n v="1"/>
    <n v="1"/>
    <n v="7.4476800476651526E-5"/>
    <n v="7.4476800476651526E-5"/>
    <n v="7.4476800476651526E-5"/>
  </r>
  <r>
    <x v="495"/>
    <x v="23"/>
    <x v="19"/>
    <s v="GAC:Business:Trade topic – Intellectual properties"/>
    <n v="0"/>
    <n v="0"/>
    <n v="1"/>
    <n v="4"/>
    <n v="0"/>
    <n v="0"/>
    <n v="7.4476800476651526E-5"/>
  </r>
  <r>
    <x v="496"/>
    <x v="23"/>
    <x v="19"/>
    <s v="GAC:Business:Trade topic – Intercultural business"/>
    <n v="1"/>
    <n v="1"/>
    <n v="1"/>
    <n v="2"/>
    <n v="7.4476800476651526E-5"/>
    <n v="7.4476800476651526E-5"/>
    <n v="7.4476800476651526E-5"/>
  </r>
  <r>
    <x v="497"/>
    <x v="23"/>
    <x v="19"/>
    <s v="GAC:Business:Trade topic – International marketing"/>
    <n v="1"/>
    <n v="1"/>
    <n v="1"/>
    <n v="2"/>
    <n v="7.4476800476651526E-5"/>
    <n v="7.4476800476651526E-5"/>
    <n v="7.4476800476651526E-5"/>
  </r>
  <r>
    <x v="498"/>
    <x v="23"/>
    <x v="19"/>
    <s v="GAC:Business:Trade topic – Investment"/>
    <n v="2"/>
    <n v="2"/>
    <n v="3"/>
    <n v="4"/>
    <n v="1.4895360095330305E-4"/>
    <n v="1.4895360095330305E-4"/>
    <n v="2.2343040142995457E-4"/>
  </r>
  <r>
    <x v="499"/>
    <x v="23"/>
    <x v="19"/>
    <s v="GAC:Business:Trade topic – Market research"/>
    <n v="2"/>
    <n v="4"/>
    <n v="4"/>
    <n v="8"/>
    <n v="1.4895360095330305E-4"/>
    <n v="2.979072019066061E-4"/>
    <n v="2.979072019066061E-4"/>
  </r>
  <r>
    <x v="500"/>
    <x v="23"/>
    <x v="19"/>
    <s v="GAC:Business:Trade topic – Responsible business conduct"/>
    <n v="3"/>
    <n v="4"/>
    <n v="5"/>
    <n v="6"/>
    <n v="2.2343040142995457E-4"/>
    <n v="2.979072019066061E-4"/>
    <n v="3.7238400238325762E-4"/>
  </r>
  <r>
    <x v="501"/>
    <x v="23"/>
    <x v="19"/>
    <s v="GAC:Business:Trade topic – Services"/>
    <n v="1"/>
    <n v="1"/>
    <n v="1"/>
    <n v="4"/>
    <n v="7.4476800476651526E-5"/>
    <n v="7.4476800476651526E-5"/>
    <n v="7.4476800476651526E-5"/>
  </r>
  <r>
    <x v="502"/>
    <x v="23"/>
    <x v="19"/>
    <s v="GAC:Business:Travel outside of Canada for business"/>
    <n v="1"/>
    <n v="0"/>
    <n v="0"/>
    <n v="1"/>
    <n v="7.4476800476651526E-5"/>
    <n v="0"/>
    <n v="0"/>
  </r>
  <r>
    <x v="503"/>
    <x v="23"/>
    <x v="19"/>
    <s v="GAC:Business:Virtual events"/>
    <n v="0"/>
    <n v="0"/>
    <n v="0"/>
    <n v="2"/>
    <n v="0"/>
    <n v="0"/>
    <n v="0"/>
  </r>
  <r>
    <x v="504"/>
    <x v="23"/>
    <x v="19"/>
    <s v="GAC:Business:Work outside of Canada"/>
    <n v="0"/>
    <n v="2"/>
    <n v="1"/>
    <n v="3"/>
    <n v="0"/>
    <n v="1.4895360095330305E-4"/>
    <n v="7.4476800476651526E-5"/>
  </r>
  <r>
    <x v="15"/>
    <x v="23"/>
    <x v="19"/>
    <s v="GAC:COVID-19:Other - Reason for my visit is not in this list"/>
    <n v="17"/>
    <n v="16"/>
    <n v="16"/>
    <n v="23"/>
    <n v="1.2661056081030759E-3"/>
    <n v="1.1916288076264244E-3"/>
    <n v="1.1916288076264244E-3"/>
  </r>
  <r>
    <x v="15"/>
    <x v="23"/>
    <x v="19"/>
    <s v="GAC:Immigration:Other - Reason for my visit is not in this list"/>
    <n v="63"/>
    <n v="71"/>
    <n v="63"/>
    <n v="126"/>
    <n v="4.6920384300290462E-3"/>
    <n v="5.2878528338422583E-3"/>
    <n v="4.6920384300290462E-3"/>
  </r>
  <r>
    <x v="505"/>
    <x v="23"/>
    <x v="19"/>
    <s v="GAC:Immigration:Study in Canada – for non-Canadians"/>
    <n v="55"/>
    <n v="63"/>
    <n v="75"/>
    <n v="156"/>
    <n v="4.0962240262158341E-3"/>
    <n v="4.6920384300290462E-3"/>
    <n v="5.5857600357488643E-3"/>
  </r>
  <r>
    <x v="506"/>
    <x v="23"/>
    <x v="19"/>
    <s v="GAC:Immigration:Study outside Canada – for Canadians"/>
    <n v="1"/>
    <n v="1"/>
    <n v="0"/>
    <n v="1"/>
    <n v="7.4476800476651526E-5"/>
    <n v="7.4476800476651526E-5"/>
    <n v="0"/>
  </r>
  <r>
    <x v="507"/>
    <x v="23"/>
    <x v="19"/>
    <s v="GAC:Jobs:Find a job in international trade"/>
    <n v="18"/>
    <n v="25"/>
    <n v="24"/>
    <n v="58"/>
    <n v="1.3405824085797274E-3"/>
    <n v="1.861920011916288E-3"/>
    <n v="1.7874432114396365E-3"/>
  </r>
  <r>
    <x v="508"/>
    <x v="23"/>
    <x v="19"/>
    <s v="GAC:Travel:Apply for a visa when travelling outside Canada"/>
    <n v="145"/>
    <n v="231"/>
    <n v="238"/>
    <n v="484"/>
    <n v="1.079913606911447E-2"/>
    <n v="1.72041409101065E-2"/>
    <n v="1.7725478513443062E-2"/>
  </r>
  <r>
    <x v="509"/>
    <x v="23"/>
    <x v="19"/>
    <s v="GAC:Travel:Authenticate documents so that they can be recognized outside Canada"/>
    <n v="8"/>
    <n v="10"/>
    <n v="10"/>
    <n v="16"/>
    <n v="5.9581440381321221E-4"/>
    <n v="7.4476800476651523E-4"/>
    <n v="7.4476800476651523E-4"/>
  </r>
  <r>
    <x v="510"/>
    <x v="23"/>
    <x v="19"/>
    <s v="GAC:Travel:Book an appointment"/>
    <n v="1"/>
    <n v="1"/>
    <n v="1"/>
    <n v="2"/>
    <n v="7.4476800476651526E-5"/>
    <n v="7.4476800476651526E-5"/>
    <n v="7.4476800476651526E-5"/>
  </r>
  <r>
    <x v="511"/>
    <x v="23"/>
    <x v="19"/>
    <s v="GAC:Travel:Canada's response to conflicts, crisis and disasters"/>
    <n v="1"/>
    <n v="1"/>
    <n v="1"/>
    <n v="1"/>
    <n v="7.4476800476651526E-5"/>
    <n v="7.4476800476651526E-5"/>
    <n v="7.4476800476651526E-5"/>
  </r>
  <r>
    <x v="512"/>
    <x v="23"/>
    <x v="19"/>
    <s v="GAC:Travel:Child welfare, abduction and custody issues"/>
    <n v="1"/>
    <n v="1"/>
    <n v="1"/>
    <n v="1"/>
    <n v="7.4476800476651526E-5"/>
    <n v="7.4476800476651526E-5"/>
    <n v="7.4476800476651526E-5"/>
  </r>
  <r>
    <x v="426"/>
    <x v="23"/>
    <x v="19"/>
    <s v="GAC:Travel:Contact a federal office – outside Canada (embassy, consulate, trade office)"/>
    <n v="52"/>
    <n v="62"/>
    <n v="65"/>
    <n v="97"/>
    <n v="3.8727936247858791E-3"/>
    <n v="4.6175616295523947E-3"/>
    <n v="4.8409920309823492E-3"/>
  </r>
  <r>
    <x v="513"/>
    <x v="23"/>
    <x v="19"/>
    <s v="GAC:Travel:Information about a Government of Canada representative (ambassador, consulate general, etc.)"/>
    <n v="0"/>
    <n v="1"/>
    <n v="0"/>
    <n v="2"/>
    <n v="0"/>
    <n v="7.4476800476651526E-5"/>
    <n v="0"/>
  </r>
  <r>
    <x v="514"/>
    <x v="23"/>
    <x v="19"/>
    <s v="GAC:Travel:Latest news – Travel and emergency assistance"/>
    <n v="70"/>
    <n v="111"/>
    <n v="133"/>
    <n v="308"/>
    <n v="5.2133760333656068E-3"/>
    <n v="8.2669248529083188E-3"/>
    <n v="9.905414463394652E-3"/>
  </r>
  <r>
    <x v="515"/>
    <x v="23"/>
    <x v="19"/>
    <s v="GAC:Travel:Marriage outside of Canada"/>
    <n v="1"/>
    <n v="1"/>
    <n v="2"/>
    <n v="5"/>
    <n v="7.4476800476651526E-5"/>
    <n v="7.4476800476651526E-5"/>
    <n v="1.4895360095330305E-4"/>
  </r>
  <r>
    <x v="516"/>
    <x v="23"/>
    <x v="19"/>
    <s v="GAC:Travel:Notarial services"/>
    <n v="3"/>
    <n v="6"/>
    <n v="5"/>
    <n v="7"/>
    <n v="2.2343040142995457E-4"/>
    <n v="4.4686080285990913E-4"/>
    <n v="3.7238400238325762E-4"/>
  </r>
  <r>
    <x v="64"/>
    <x v="23"/>
    <x v="19"/>
    <s v="GAC:Travel:Obtain a consent letter for children travelling abroad"/>
    <n v="14"/>
    <n v="21"/>
    <n v="18"/>
    <n v="39"/>
    <n v="1.0426752066731214E-3"/>
    <n v="1.564012810009682E-3"/>
    <n v="1.3405824085797274E-3"/>
  </r>
  <r>
    <x v="517"/>
    <x v="23"/>
    <x v="19"/>
    <s v="GAC:Travel:Office information (address, phone, e-mail, office hours)"/>
    <n v="3"/>
    <n v="8"/>
    <n v="9"/>
    <n v="19"/>
    <n v="2.2343040142995457E-4"/>
    <n v="5.9581440381321221E-4"/>
    <n v="6.7029120428986372E-4"/>
  </r>
  <r>
    <x v="15"/>
    <x v="23"/>
    <x v="19"/>
    <s v="GAC:Travel:Other - Reason for my visit is not in this list"/>
    <n v="307"/>
    <n v="386"/>
    <n v="422"/>
    <n v="724"/>
    <n v="2.2864377746332019E-2"/>
    <n v="2.8748044983987489E-2"/>
    <n v="3.142920980114694E-2"/>
  </r>
  <r>
    <x v="518"/>
    <x v="23"/>
    <x v="19"/>
    <s v="GAC:Travel:Publications and guides"/>
    <n v="39"/>
    <n v="67"/>
    <n v="73"/>
    <n v="208"/>
    <n v="2.9045952185894094E-3"/>
    <n v="4.9899456319356522E-3"/>
    <n v="5.4368064347955613E-3"/>
  </r>
  <r>
    <x v="519"/>
    <x v="23"/>
    <x v="19"/>
    <s v="GAC:Travel:Register as a Canadian living or travelling outside Canada"/>
    <n v="55"/>
    <n v="90"/>
    <n v="97"/>
    <n v="196"/>
    <n v="4.0962240262158341E-3"/>
    <n v="6.702912042898637E-3"/>
    <n v="7.2242496462351976E-3"/>
  </r>
  <r>
    <x v="520"/>
    <x v="23"/>
    <x v="19"/>
    <s v="GAC:Travel:Request emergency assistance"/>
    <n v="2"/>
    <n v="2"/>
    <n v="2"/>
    <n v="4"/>
    <n v="1.4895360095330305E-4"/>
    <n v="1.4895360095330305E-4"/>
    <n v="1.4895360095330305E-4"/>
  </r>
  <r>
    <x v="505"/>
    <x v="23"/>
    <x v="19"/>
    <s v="GAC:Travel:Study in Canada – for non-Canadians"/>
    <n v="1"/>
    <n v="1"/>
    <n v="0"/>
    <n v="2"/>
    <n v="7.4476800476651526E-5"/>
    <n v="7.4476800476651526E-5"/>
    <n v="0"/>
  </r>
  <r>
    <x v="521"/>
    <x v="23"/>
    <x v="19"/>
    <s v="GAC:Travel:Travel advice and advisories"/>
    <n v="354"/>
    <n v="674"/>
    <n v="699"/>
    <n v="2092"/>
    <n v="2.6364787368734641E-2"/>
    <n v="5.0197363521263125E-2"/>
    <n v="5.2059283533179415E-2"/>
  </r>
  <r>
    <x v="522"/>
    <x v="23"/>
    <x v="19"/>
    <s v="GAC:Travel:Travel documents"/>
    <n v="3"/>
    <n v="4"/>
    <n v="4"/>
    <n v="11"/>
    <n v="2.2343040142995457E-4"/>
    <n v="2.979072019066061E-4"/>
    <n v="2.979072019066061E-4"/>
  </r>
  <r>
    <x v="523"/>
    <x v="23"/>
    <x v="19"/>
    <s v="GAC:Travel:Travel insurance"/>
    <n v="0"/>
    <n v="0"/>
    <n v="1"/>
    <n v="1"/>
    <n v="0"/>
    <n v="0"/>
    <n v="7.4476800476651526E-5"/>
  </r>
  <r>
    <x v="502"/>
    <x v="23"/>
    <x v="19"/>
    <s v="GAC:Travel:Travel outside of Canada for business"/>
    <n v="6"/>
    <n v="7"/>
    <n v="7"/>
    <n v="12"/>
    <n v="4.4686080285990913E-4"/>
    <n v="5.213376033365607E-4"/>
    <n v="5.213376033365607E-4"/>
  </r>
  <r>
    <x v="524"/>
    <x v="23"/>
    <x v="19"/>
    <s v="GAC:Travel:Travel to Canada for business"/>
    <n v="16"/>
    <n v="13"/>
    <n v="16"/>
    <n v="26"/>
    <n v="1.1916288076264244E-3"/>
    <n v="9.6819840619646977E-4"/>
    <n v="1.1916288076264244E-3"/>
  </r>
  <r>
    <x v="525"/>
    <x v="23"/>
    <x v="19"/>
    <s v="GAC:Travel:Volunteer for work in a humanitarian aid project"/>
    <n v="1"/>
    <n v="0"/>
    <n v="1"/>
    <n v="2"/>
    <n v="7.4476800476651526E-5"/>
    <n v="0"/>
    <n v="7.4476800476651526E-5"/>
  </r>
  <r>
    <x v="504"/>
    <x v="23"/>
    <x v="19"/>
    <s v="GAC:Travel:Work outside of Canada"/>
    <n v="2"/>
    <n v="2"/>
    <n v="3"/>
    <n v="5"/>
    <n v="1.4895360095330305E-4"/>
    <n v="1.4895360095330305E-4"/>
    <n v="2.2343040142995457E-4"/>
  </r>
  <r>
    <x v="526"/>
    <x v="23"/>
    <x v="19"/>
    <s v="GAC:World:Association of Southeast Asian Nations (ASEAN)"/>
    <n v="0"/>
    <n v="0"/>
    <n v="1"/>
    <n v="1"/>
    <n v="0"/>
    <n v="0"/>
    <n v="7.4476800476651526E-5"/>
  </r>
  <r>
    <x v="509"/>
    <x v="23"/>
    <x v="19"/>
    <s v="GAC:World:Authenticate documents so that they can be recognized outside Canada"/>
    <n v="54"/>
    <n v="86"/>
    <n v="94"/>
    <n v="171"/>
    <n v="4.0217472257391826E-3"/>
    <n v="6.405004840992031E-3"/>
    <n v="7.0008192448052431E-3"/>
  </r>
  <r>
    <x v="527"/>
    <x v="23"/>
    <x v="19"/>
    <s v="GAC:World:Canada's actions in a specific country or region"/>
    <n v="29"/>
    <n v="58"/>
    <n v="72"/>
    <n v="172"/>
    <n v="2.1598272138228943E-3"/>
    <n v="4.3196544276457886E-3"/>
    <n v="5.3623296343189098E-3"/>
  </r>
  <r>
    <x v="528"/>
    <x v="23"/>
    <x v="19"/>
    <s v="GAC:World:Canada's aid and development assistance in response to the COVID-19 pandemic"/>
    <n v="0"/>
    <n v="0"/>
    <n v="1"/>
    <n v="2"/>
    <n v="0"/>
    <n v="0"/>
    <n v="7.4476800476651526E-5"/>
  </r>
  <r>
    <x v="529"/>
    <x v="23"/>
    <x v="19"/>
    <s v="GAC:World:Canada's feminist international assistance policy"/>
    <n v="9"/>
    <n v="22"/>
    <n v="21"/>
    <n v="51"/>
    <n v="6.7029120428986372E-4"/>
    <n v="1.6384896104863335E-3"/>
    <n v="1.564012810009682E-3"/>
  </r>
  <r>
    <x v="530"/>
    <x v="23"/>
    <x v="19"/>
    <s v="GAC:World:Canada's foreign policy and international relations"/>
    <n v="29"/>
    <n v="66"/>
    <n v="68"/>
    <n v="204"/>
    <n v="2.1598272138228943E-3"/>
    <n v="4.9154688314590007E-3"/>
    <n v="5.0644224324123037E-3"/>
  </r>
  <r>
    <x v="511"/>
    <x v="23"/>
    <x v="19"/>
    <s v="GAC:World:Canada's response to conflicts, crisis and disasters"/>
    <n v="16"/>
    <n v="31"/>
    <n v="36"/>
    <n v="114"/>
    <n v="1.1916288076264244E-3"/>
    <n v="2.3087808147761973E-3"/>
    <n v="2.6811648171594549E-3"/>
  </r>
  <r>
    <x v="426"/>
    <x v="23"/>
    <x v="19"/>
    <s v="GAC:World:Contact a federal office – outside Canada (embassy, consulate, trade office)"/>
    <n v="19"/>
    <n v="30"/>
    <n v="32"/>
    <n v="44"/>
    <n v="1.415059209056379E-3"/>
    <n v="2.2343040142995458E-3"/>
    <n v="2.3832576152528488E-3"/>
  </r>
  <r>
    <x v="427"/>
    <x v="23"/>
    <x v="19"/>
    <s v="GAC:World:Contact Global Affairs Canada – offices in Canada"/>
    <n v="9"/>
    <n v="21"/>
    <n v="21"/>
    <n v="40"/>
    <n v="6.7029120428986372E-4"/>
    <n v="1.564012810009682E-3"/>
    <n v="1.564012810009682E-3"/>
  </r>
  <r>
    <x v="531"/>
    <x v="23"/>
    <x v="19"/>
    <s v="GAC:World:Contact the Canadian Bureau for International Education (CBIE)"/>
    <n v="14"/>
    <n v="17"/>
    <n v="19"/>
    <n v="42"/>
    <n v="1.0426752066731214E-3"/>
    <n v="1.2661056081030759E-3"/>
    <n v="1.415059209056379E-3"/>
  </r>
  <r>
    <x v="532"/>
    <x v="23"/>
    <x v="19"/>
    <s v="GAC:World:Country insights (cultural information)"/>
    <n v="12"/>
    <n v="11"/>
    <n v="19"/>
    <n v="74"/>
    <n v="8.9372160571981826E-4"/>
    <n v="8.1924480524316675E-4"/>
    <n v="1.415059209056379E-3"/>
  </r>
  <r>
    <x v="533"/>
    <x v="23"/>
    <x v="19"/>
    <s v="GAC:World:Democracy and good governance"/>
    <n v="22"/>
    <n v="23"/>
    <n v="22"/>
    <n v="60"/>
    <n v="1.6384896104863335E-3"/>
    <n v="1.712966410962985E-3"/>
    <n v="1.6384896104863335E-3"/>
  </r>
  <r>
    <x v="534"/>
    <x v="23"/>
    <x v="19"/>
    <s v="GAC:World:Environment and climate change"/>
    <n v="8"/>
    <n v="18"/>
    <n v="18"/>
    <n v="51"/>
    <n v="5.9581440381321221E-4"/>
    <n v="1.3405824085797274E-3"/>
    <n v="1.3405824085797274E-3"/>
  </r>
  <r>
    <x v="535"/>
    <x v="23"/>
    <x v="19"/>
    <s v="GAC:World:Find an elementary school"/>
    <n v="11"/>
    <n v="13"/>
    <n v="16"/>
    <n v="43"/>
    <n v="8.1924480524316675E-4"/>
    <n v="9.6819840619646977E-4"/>
    <n v="1.1916288076264244E-3"/>
  </r>
  <r>
    <x v="536"/>
    <x v="23"/>
    <x v="19"/>
    <s v="GAC:World:Find international study or research opportunities in Canada for non-Canadians"/>
    <n v="3"/>
    <n v="11"/>
    <n v="8"/>
    <n v="38"/>
    <n v="2.2343040142995457E-4"/>
    <n v="8.1924480524316675E-4"/>
    <n v="5.9581440381321221E-4"/>
  </r>
  <r>
    <x v="537"/>
    <x v="23"/>
    <x v="19"/>
    <s v="GAC:World:G7"/>
    <n v="1"/>
    <n v="1"/>
    <n v="1"/>
    <n v="1"/>
    <n v="7.4476800476651526E-5"/>
    <n v="7.4476800476651526E-5"/>
    <n v="7.4476800476651526E-5"/>
  </r>
  <r>
    <x v="538"/>
    <x v="23"/>
    <x v="19"/>
    <s v="GAC:World:Gender equality and the empowerment of women and girls"/>
    <n v="3"/>
    <n v="8"/>
    <n v="9"/>
    <n v="29"/>
    <n v="2.2343040142995457E-4"/>
    <n v="5.9581440381321221E-4"/>
    <n v="6.7029120428986372E-4"/>
  </r>
  <r>
    <x v="539"/>
    <x v="23"/>
    <x v="19"/>
    <s v="GAC:World:Human rights and dignity"/>
    <n v="12"/>
    <n v="18"/>
    <n v="28"/>
    <n v="74"/>
    <n v="8.9372160571981826E-4"/>
    <n v="1.3405824085797274E-3"/>
    <n v="2.0853504133462428E-3"/>
  </r>
  <r>
    <x v="513"/>
    <x v="23"/>
    <x v="19"/>
    <s v="GAC:World:Information about a Government of Canada representative (ambassador, consulate general, etc.)"/>
    <n v="6"/>
    <n v="8"/>
    <n v="9"/>
    <n v="25"/>
    <n v="4.4686080285990913E-4"/>
    <n v="5.9581440381321221E-4"/>
    <n v="6.7029120428986372E-4"/>
  </r>
  <r>
    <x v="540"/>
    <x v="23"/>
    <x v="19"/>
    <s v="GAC:World:International assistance budget (humanitarian aid and development projects)"/>
    <n v="5"/>
    <n v="7"/>
    <n v="7"/>
    <n v="19"/>
    <n v="3.7238400238325762E-4"/>
    <n v="5.213376033365607E-4"/>
    <n v="5.213376033365607E-4"/>
  </r>
  <r>
    <x v="541"/>
    <x v="23"/>
    <x v="19"/>
    <s v="GAC:World:International assistance projects funded by Canada"/>
    <n v="16"/>
    <n v="29"/>
    <n v="33"/>
    <n v="83"/>
    <n v="1.1916288076264244E-3"/>
    <n v="2.1598272138228943E-3"/>
    <n v="2.4577344157295004E-3"/>
  </r>
  <r>
    <x v="542"/>
    <x v="23"/>
    <x v="19"/>
    <s v="GAC:World:International treaties signed by Canada"/>
    <n v="8"/>
    <n v="17"/>
    <n v="14"/>
    <n v="25"/>
    <n v="5.9581440381321221E-4"/>
    <n v="1.2661056081030759E-3"/>
    <n v="1.0426752066731214E-3"/>
  </r>
  <r>
    <x v="543"/>
    <x v="23"/>
    <x v="19"/>
    <s v="GAC:World:Jobs with Global Affairs Canada (embassies/consulate, trade offices and partnership organizations)"/>
    <n v="43"/>
    <n v="50"/>
    <n v="60"/>
    <n v="140"/>
    <n v="3.2025024204960155E-3"/>
    <n v="3.7238400238325761E-3"/>
    <n v="4.4686080285990916E-3"/>
  </r>
  <r>
    <x v="544"/>
    <x v="23"/>
    <x v="19"/>
    <s v="GAC:World:Latest news – Foreign affairs (international relations and global issues)"/>
    <n v="26"/>
    <n v="46"/>
    <n v="45"/>
    <n v="131"/>
    <n v="1.9363968123929395E-3"/>
    <n v="3.42593282192597E-3"/>
    <n v="3.3514560214493185E-3"/>
  </r>
  <r>
    <x v="545"/>
    <x v="23"/>
    <x v="19"/>
    <s v="GAC:World:Latest news – International development (humanitarian assistance and development projects)"/>
    <n v="10"/>
    <n v="18"/>
    <n v="21"/>
    <n v="68"/>
    <n v="7.4476800476651523E-4"/>
    <n v="1.3405824085797274E-3"/>
    <n v="1.564012810009682E-3"/>
  </r>
  <r>
    <x v="546"/>
    <x v="23"/>
    <x v="19"/>
    <s v="GAC:World:Latest news – International education and scholarships"/>
    <n v="111"/>
    <n v="121"/>
    <n v="116"/>
    <n v="295"/>
    <n v="8.2669248529083188E-3"/>
    <n v="9.0116928576748339E-3"/>
    <n v="8.6393088552915772E-3"/>
  </r>
  <r>
    <x v="547"/>
    <x v="23"/>
    <x v="19"/>
    <s v="GAC:World:Learn about Canada's education system"/>
    <n v="31"/>
    <n v="33"/>
    <n v="49"/>
    <n v="157"/>
    <n v="2.3087808147761973E-3"/>
    <n v="2.4577344157295004E-3"/>
    <n v="3.6493632233559246E-3"/>
  </r>
  <r>
    <x v="548"/>
    <x v="23"/>
    <x v="19"/>
    <s v="GAC:World:Living in a boarding school environment or with a Canadian host family"/>
    <n v="13"/>
    <n v="16"/>
    <n v="16"/>
    <n v="39"/>
    <n v="9.6819840619646977E-4"/>
    <n v="1.1916288076264244E-3"/>
    <n v="1.1916288076264244E-3"/>
  </r>
  <r>
    <x v="549"/>
    <x v="23"/>
    <x v="19"/>
    <s v="GAC:World:Map of colleges and universities in Canada"/>
    <n v="67"/>
    <n v="116"/>
    <n v="113"/>
    <n v="311"/>
    <n v="4.9899456319356522E-3"/>
    <n v="8.6393088552915772E-3"/>
    <n v="8.4158784538616218E-3"/>
  </r>
  <r>
    <x v="550"/>
    <x v="23"/>
    <x v="19"/>
    <s v="GAC:World:Master's or PhD studies in Canada"/>
    <n v="78"/>
    <n v="83"/>
    <n v="88"/>
    <n v="300"/>
    <n v="5.8091904371788189E-3"/>
    <n v="6.1815744395620764E-3"/>
    <n v="6.553958441945334E-3"/>
  </r>
  <r>
    <x v="551"/>
    <x v="23"/>
    <x v="19"/>
    <s v="GAC:World:Master's or PhD studies outside of Canada"/>
    <n v="4"/>
    <n v="3"/>
    <n v="7"/>
    <n v="9"/>
    <n v="2.979072019066061E-4"/>
    <n v="2.2343040142995457E-4"/>
    <n v="5.213376033365607E-4"/>
  </r>
  <r>
    <x v="516"/>
    <x v="23"/>
    <x v="19"/>
    <s v="GAC:World:Notarial services"/>
    <n v="7"/>
    <n v="6"/>
    <n v="7"/>
    <n v="13"/>
    <n v="5.213376033365607E-4"/>
    <n v="4.4686080285990913E-4"/>
    <n v="5.213376033365607E-4"/>
  </r>
  <r>
    <x v="517"/>
    <x v="23"/>
    <x v="19"/>
    <s v="GAC:World:Office information (address, phone, e-mail, office hours)"/>
    <n v="10"/>
    <n v="10"/>
    <n v="12"/>
    <n v="23"/>
    <n v="7.4476800476651523E-4"/>
    <n v="7.4476800476651523E-4"/>
    <n v="8.9372160571981826E-4"/>
  </r>
  <r>
    <x v="15"/>
    <x v="23"/>
    <x v="19"/>
    <s v="GAC:World:Other - Reason for my visit is not in this list"/>
    <n v="194"/>
    <n v="211"/>
    <n v="240"/>
    <n v="532"/>
    <n v="1.4448499292470395E-2"/>
    <n v="1.571460490057347E-2"/>
    <n v="1.7874432114396367E-2"/>
  </r>
  <r>
    <x v="552"/>
    <x v="23"/>
    <x v="19"/>
    <s v="GAC:World:Peace and security"/>
    <n v="9"/>
    <n v="24"/>
    <n v="29"/>
    <n v="74"/>
    <n v="6.7029120428986372E-4"/>
    <n v="1.7874432114396365E-3"/>
    <n v="2.1598272138228943E-3"/>
  </r>
  <r>
    <x v="553"/>
    <x v="23"/>
    <x v="19"/>
    <s v="GAC:World:Prepare my departure before going to study in Canada"/>
    <n v="11"/>
    <n v="30"/>
    <n v="25"/>
    <n v="114"/>
    <n v="8.1924480524316675E-4"/>
    <n v="2.2343040142995458E-3"/>
    <n v="1.861920011916288E-3"/>
  </r>
  <r>
    <x v="554"/>
    <x v="23"/>
    <x v="19"/>
    <s v="GAC:World:Prepare my departure before going to study outside of Canada"/>
    <n v="1"/>
    <n v="2"/>
    <n v="1"/>
    <n v="3"/>
    <n v="7.4476800476651526E-5"/>
    <n v="1.4895360095330305E-4"/>
    <n v="7.4476800476651526E-5"/>
  </r>
  <r>
    <x v="555"/>
    <x v="23"/>
    <x v="19"/>
    <s v="GAC:World:Right to education (international development)"/>
    <n v="4"/>
    <n v="8"/>
    <n v="9"/>
    <n v="20"/>
    <n v="2.979072019066061E-4"/>
    <n v="5.9581440381321221E-4"/>
    <n v="6.7029120428986372E-4"/>
  </r>
  <r>
    <x v="556"/>
    <x v="23"/>
    <x v="19"/>
    <s v="GAC:World:Sanctions imposed against Russia"/>
    <n v="1"/>
    <n v="1"/>
    <n v="1"/>
    <n v="1"/>
    <n v="7.4476800476651526E-5"/>
    <n v="7.4476800476651526E-5"/>
    <n v="7.4476800476651526E-5"/>
  </r>
  <r>
    <x v="557"/>
    <x v="23"/>
    <x v="19"/>
    <s v="GAC:World:Sanctions imposed by Canada against specific countries, organisations and individuals"/>
    <n v="12"/>
    <n v="21"/>
    <n v="22"/>
    <n v="65"/>
    <n v="8.9372160571981826E-4"/>
    <n v="1.564012810009682E-3"/>
    <n v="1.6384896104863335E-3"/>
  </r>
  <r>
    <x v="558"/>
    <x v="23"/>
    <x v="19"/>
    <s v="GAC:World:Scholarships for non-Canadian academic institutions to facilitate collaboration with Canadian post-secondary institutions"/>
    <n v="64"/>
    <n v="60"/>
    <n v="75"/>
    <n v="185"/>
    <n v="4.7665152305056977E-3"/>
    <n v="4.4686080285990916E-3"/>
    <n v="5.5857600357488643E-3"/>
  </r>
  <r>
    <x v="559"/>
    <x v="23"/>
    <x v="19"/>
    <s v="GAC:World:Scholarships for non-Canadian faculty members and researchers to study in Canada"/>
    <n v="100"/>
    <n v="104"/>
    <n v="116"/>
    <n v="286"/>
    <n v="7.4476800476651521E-3"/>
    <n v="7.7455872495717582E-3"/>
    <n v="8.6393088552915772E-3"/>
  </r>
  <r>
    <x v="560"/>
    <x v="23"/>
    <x v="19"/>
    <s v="GAC:World:Scholarships in Canada – for non-Canadians"/>
    <n v="38"/>
    <n v="26"/>
    <n v="43"/>
    <n v="84"/>
    <n v="2.8301184181127579E-3"/>
    <n v="1.9363968123929395E-3"/>
    <n v="3.2025024204960155E-3"/>
  </r>
  <r>
    <x v="561"/>
    <x v="23"/>
    <x v="19"/>
    <s v="GAC:World:Scholarships outside of Canada – for Canadians"/>
    <n v="2"/>
    <n v="2"/>
    <n v="2"/>
    <n v="5"/>
    <n v="1.4895360095330305E-4"/>
    <n v="1.4895360095330305E-4"/>
    <n v="1.4895360095330305E-4"/>
  </r>
  <r>
    <x v="562"/>
    <x v="23"/>
    <x v="19"/>
    <s v="GAC:World:Scholarships to study in Canada"/>
    <n v="930"/>
    <n v="918"/>
    <n v="999"/>
    <n v="2373"/>
    <n v="6.9263424443285912E-2"/>
    <n v="6.8369702837566104E-2"/>
    <n v="7.4402323676174872E-2"/>
  </r>
  <r>
    <x v="563"/>
    <x v="23"/>
    <x v="19"/>
    <s v="GAC:World:Scholarships to study in Canada – for non-Canadians"/>
    <n v="10"/>
    <n v="20"/>
    <n v="17"/>
    <n v="51"/>
    <n v="7.4476800476651523E-4"/>
    <n v="1.4895360095330305E-3"/>
    <n v="1.2661056081030759E-3"/>
  </r>
  <r>
    <x v="564"/>
    <x v="23"/>
    <x v="19"/>
    <s v="GAC:World:Scholarships to study outside Canada"/>
    <n v="17"/>
    <n v="18"/>
    <n v="21"/>
    <n v="32"/>
    <n v="1.2661056081030759E-3"/>
    <n v="1.3405824085797274E-3"/>
    <n v="1.564012810009682E-3"/>
  </r>
  <r>
    <x v="565"/>
    <x v="23"/>
    <x v="19"/>
    <s v="GAC:World:Scholarships to study outside Canada – for Canadians"/>
    <n v="3"/>
    <n v="7"/>
    <n v="8"/>
    <n v="14"/>
    <n v="2.2343040142995457E-4"/>
    <n v="5.213376033365607E-4"/>
    <n v="5.9581440381321221E-4"/>
  </r>
  <r>
    <x v="566"/>
    <x v="23"/>
    <x v="19"/>
    <s v="GAC:World:Search college and university programs in Canada"/>
    <n v="2"/>
    <n v="5"/>
    <n v="4"/>
    <n v="7"/>
    <n v="1.4895360095330305E-4"/>
    <n v="3.7238400238325762E-4"/>
    <n v="2.979072019066061E-4"/>
  </r>
  <r>
    <x v="567"/>
    <x v="23"/>
    <x v="19"/>
    <s v="GAC:World:Search college and university programs outside of Canada"/>
    <n v="12"/>
    <n v="12"/>
    <n v="20"/>
    <n v="54"/>
    <n v="8.9372160571981826E-4"/>
    <n v="8.9372160571981826E-4"/>
    <n v="1.4895360095330305E-3"/>
  </r>
  <r>
    <x v="568"/>
    <x v="23"/>
    <x v="19"/>
    <s v="GAC:World:Seek funding opportunities for international aid projects"/>
    <n v="18"/>
    <n v="21"/>
    <n v="21"/>
    <n v="47"/>
    <n v="1.3405824085797274E-3"/>
    <n v="1.564012810009682E-3"/>
    <n v="1.564012810009682E-3"/>
  </r>
  <r>
    <x v="569"/>
    <x v="23"/>
    <x v="19"/>
    <s v="GAC:World:Student exchange programs"/>
    <n v="8"/>
    <n v="16"/>
    <n v="13"/>
    <n v="45"/>
    <n v="5.9581440381321221E-4"/>
    <n v="1.1916288076264244E-3"/>
    <n v="9.6819840619646977E-4"/>
  </r>
  <r>
    <x v="570"/>
    <x v="23"/>
    <x v="19"/>
    <s v="GAC:World:Study costs for international students in Canada"/>
    <n v="59"/>
    <n v="75"/>
    <n v="76"/>
    <n v="235"/>
    <n v="4.3941312281224401E-3"/>
    <n v="5.5857600357488643E-3"/>
    <n v="5.6602368362255158E-3"/>
  </r>
  <r>
    <x v="571"/>
    <x v="23"/>
    <x v="19"/>
    <s v="GAC:World:Study costs for international students outside of Canada"/>
    <n v="2"/>
    <n v="1"/>
    <n v="1"/>
    <n v="2"/>
    <n v="1.4895360095330305E-4"/>
    <n v="7.4476800476651526E-5"/>
    <n v="7.4476800476651526E-5"/>
  </r>
  <r>
    <x v="572"/>
    <x v="23"/>
    <x v="19"/>
    <s v="GAC:World:Study in Canada – for Canadians"/>
    <n v="2"/>
    <n v="3"/>
    <n v="1"/>
    <n v="5"/>
    <n v="1.4895360095330305E-4"/>
    <n v="2.2343040142995457E-4"/>
    <n v="7.4476800476651526E-5"/>
  </r>
  <r>
    <x v="505"/>
    <x v="23"/>
    <x v="19"/>
    <s v="GAC:World:Study in Canada – for non-Canadians"/>
    <n v="24"/>
    <n v="29"/>
    <n v="27"/>
    <n v="67"/>
    <n v="1.7874432114396365E-3"/>
    <n v="2.1598272138228943E-3"/>
    <n v="2.0108736128695913E-3"/>
  </r>
  <r>
    <x v="573"/>
    <x v="23"/>
    <x v="19"/>
    <s v="GAC:World:Study in French"/>
    <n v="28"/>
    <n v="44"/>
    <n v="40"/>
    <n v="95"/>
    <n v="2.0853504133462428E-3"/>
    <n v="3.276979220972667E-3"/>
    <n v="2.9790720190660609E-3"/>
  </r>
  <r>
    <x v="506"/>
    <x v="23"/>
    <x v="19"/>
    <s v="GAC:World:Study outside Canada – for Canadians"/>
    <n v="1"/>
    <n v="2"/>
    <n v="2"/>
    <n v="4"/>
    <n v="7.4476800476651526E-5"/>
    <n v="1.4895360095330305E-4"/>
    <n v="1.4895360095330305E-4"/>
  </r>
  <r>
    <x v="574"/>
    <x v="23"/>
    <x v="19"/>
    <s v="GAC:World:Submit scholarship applications on behalf of candidates (for Canadian institutions)"/>
    <n v="19"/>
    <n v="22"/>
    <n v="16"/>
    <n v="59"/>
    <n v="1.415059209056379E-3"/>
    <n v="1.6384896104863335E-3"/>
    <n v="1.1916288076264244E-3"/>
  </r>
  <r>
    <x v="575"/>
    <x v="23"/>
    <x v="19"/>
    <s v="GAC:World:Sustainable agriculture, green technologies and renewable energy"/>
    <n v="5"/>
    <n v="7"/>
    <n v="9"/>
    <n v="21"/>
    <n v="3.7238400238325762E-4"/>
    <n v="5.213376033365607E-4"/>
    <n v="6.7029120428986372E-4"/>
  </r>
  <r>
    <x v="576"/>
    <x v="23"/>
    <x v="19"/>
    <s v="GAC:World:Testimonials from students who have chosen Canada as a study destination"/>
    <n v="1"/>
    <n v="3"/>
    <n v="3"/>
    <n v="5"/>
    <n v="7.4476800476651526E-5"/>
    <n v="2.2343040142995457E-4"/>
    <n v="2.2343040142995457E-4"/>
  </r>
  <r>
    <x v="577"/>
    <x v="23"/>
    <x v="19"/>
    <s v="GAC:World:The right to health and nutrition"/>
    <n v="3"/>
    <n v="7"/>
    <n v="10"/>
    <n v="25"/>
    <n v="2.2343040142995457E-4"/>
    <n v="5.213376033365607E-4"/>
    <n v="7.4476800476651523E-4"/>
  </r>
  <r>
    <x v="476"/>
    <x v="23"/>
    <x v="19"/>
    <s v="GAC:World:Trade negotiations and agreements"/>
    <n v="8"/>
    <n v="17"/>
    <n v="16"/>
    <n v="53"/>
    <n v="5.9581440381321221E-4"/>
    <n v="1.2661056081030759E-3"/>
    <n v="1.1916288076264244E-3"/>
  </r>
  <r>
    <x v="578"/>
    <x v="23"/>
    <x v="19"/>
    <s v="GAC:World:United nations (UN)"/>
    <n v="15"/>
    <n v="18"/>
    <n v="26"/>
    <n v="51"/>
    <n v="1.1171520071497729E-3"/>
    <n v="1.3405824085797274E-3"/>
    <n v="1.9363968123929395E-3"/>
  </r>
  <r>
    <x v="579"/>
    <x v="23"/>
    <x v="19"/>
    <s v="GAC:World:United Nations Educational, Scientific and Cultural Organization (UNESCO)"/>
    <n v="2"/>
    <n v="2"/>
    <n v="3"/>
    <n v="3"/>
    <n v="1.4895360095330305E-4"/>
    <n v="1.4895360095330305E-4"/>
    <n v="2.2343040142995457E-4"/>
  </r>
  <r>
    <x v="525"/>
    <x v="23"/>
    <x v="19"/>
    <s v="GAC:World:Volunteer for work in a humanitarian aid project"/>
    <n v="13"/>
    <n v="17"/>
    <n v="16"/>
    <n v="35"/>
    <n v="9.6819840619646977E-4"/>
    <n v="1.2661056081030759E-3"/>
    <n v="1.1916288076264244E-3"/>
  </r>
  <r>
    <x v="580"/>
    <x v="23"/>
    <x v="19"/>
    <s v="GAC:World:Why choose Canada for my international studies"/>
    <n v="2"/>
    <n v="2"/>
    <n v="0"/>
    <n v="3"/>
    <n v="1.4895360095330305E-4"/>
    <n v="1.4895360095330305E-4"/>
    <n v="0"/>
  </r>
  <r>
    <x v="581"/>
    <x v="23"/>
    <x v="19"/>
    <s v="GAC:World:World Trade Organization (WTO)"/>
    <n v="1"/>
    <n v="1"/>
    <n v="1"/>
    <n v="4"/>
    <n v="7.4476800476651526E-5"/>
    <n v="7.4476800476651526E-5"/>
    <n v="7.4476800476651526E-5"/>
  </r>
  <r>
    <x v="582"/>
    <x v="24"/>
    <x v="20"/>
    <s v="HC:COVID-19:COVID-19 cases, statistics"/>
    <n v="455"/>
    <n v="907"/>
    <n v="1102"/>
    <n v="1948"/>
    <n v="3.4456645210147671E-2"/>
    <n v="6.8686103748580085E-2"/>
    <n v="8.3453237410071948E-2"/>
  </r>
  <r>
    <x v="583"/>
    <x v="24"/>
    <x v="20"/>
    <s v="HC:COVID-19:Get your Canadian COVID-19 proof of vaccination"/>
    <n v="346"/>
    <n v="459"/>
    <n v="472"/>
    <n v="919"/>
    <n v="2.6202196137826581E-2"/>
    <n v="3.4759560772434681E-2"/>
    <n v="3.5744036349867475E-2"/>
  </r>
  <r>
    <x v="15"/>
    <x v="24"/>
    <x v="20"/>
    <s v="HC:COVID-19:Other - Reason for my visit is not in this list"/>
    <n v="124"/>
    <n v="116"/>
    <n v="152"/>
    <n v="236"/>
    <n v="9.3903824308973882E-3"/>
    <n v="8.7845513063233623E-3"/>
    <n v="1.1510791366906475E-2"/>
  </r>
  <r>
    <x v="584"/>
    <x v="24"/>
    <x v="20"/>
    <s v="HC:COVID-19:Prevention, masks"/>
    <n v="102"/>
    <n v="136"/>
    <n v="186"/>
    <n v="402"/>
    <n v="7.7243468383188189E-3"/>
    <n v="1.0299129117758425E-2"/>
    <n v="1.4085573646346081E-2"/>
  </r>
  <r>
    <x v="585"/>
    <x v="24"/>
    <x v="20"/>
    <s v="HC:COVID-19:Symptoms of COVID-19"/>
    <n v="345"/>
    <n v="456"/>
    <n v="637"/>
    <n v="1611"/>
    <n v="2.6126467247254828E-2"/>
    <n v="3.4532374100719423E-2"/>
    <n v="4.823930329420674E-2"/>
  </r>
  <r>
    <x v="586"/>
    <x v="24"/>
    <x v="20"/>
    <s v="HC:COVID-19:Testing for COVID-19"/>
    <n v="225"/>
    <n v="264"/>
    <n v="321"/>
    <n v="588"/>
    <n v="1.7039000378644451E-2"/>
    <n v="1.9992427110942824E-2"/>
    <n v="2.4308973873532754E-2"/>
  </r>
  <r>
    <x v="587"/>
    <x v="24"/>
    <x v="20"/>
    <s v="HC:COVID-19:Travel inside Canada"/>
    <n v="223"/>
    <n v="323"/>
    <n v="349"/>
    <n v="696"/>
    <n v="1.6887542597500946E-2"/>
    <n v="2.4460431654676259E-2"/>
    <n v="2.6429382809541841E-2"/>
  </r>
  <r>
    <x v="588"/>
    <x v="24"/>
    <x v="20"/>
    <s v="HC:COVID-19:Vaccines and treatment"/>
    <n v="1005"/>
    <n v="1131"/>
    <n v="1391"/>
    <n v="2856"/>
    <n v="7.6107535024611886E-2"/>
    <n v="8.5649375236652781E-2"/>
    <n v="0.10533888678530859"/>
  </r>
  <r>
    <x v="589"/>
    <x v="24"/>
    <x v="20"/>
    <s v="HC:Health:Consult Canada's Food Guide"/>
    <n v="88"/>
    <n v="161"/>
    <n v="167"/>
    <n v="549"/>
    <n v="6.6641423703142745E-3"/>
    <n v="1.2192351382052253E-2"/>
    <n v="1.2646724725482771E-2"/>
  </r>
  <r>
    <x v="590"/>
    <x v="24"/>
    <x v="20"/>
    <s v="HC:Health:Contact Health Canada or the Public Health Agency of Canada"/>
    <n v="81"/>
    <n v="121"/>
    <n v="132"/>
    <n v="286"/>
    <n v="6.1340401363120028E-3"/>
    <n v="9.1631957591821276E-3"/>
    <n v="9.9962135554714122E-3"/>
  </r>
  <r>
    <x v="591"/>
    <x v="24"/>
    <x v="20"/>
    <s v="HC:Health:Find information on producing and selling cannabis"/>
    <n v="13"/>
    <n v="14"/>
    <n v="16"/>
    <n v="46"/>
    <n v="9.8447557743279067E-4"/>
    <n v="1.0602044680045437E-3"/>
    <n v="1.2116622491480499E-3"/>
  </r>
  <r>
    <x v="592"/>
    <x v="24"/>
    <x v="20"/>
    <s v="HC:Health:Find out if a medical device is licenced for sale in Canada"/>
    <n v="19"/>
    <n v="24"/>
    <n v="27"/>
    <n v="57"/>
    <n v="1.4388489208633094E-3"/>
    <n v="1.8174933737220749E-3"/>
    <n v="2.0446800454373346E-3"/>
  </r>
  <r>
    <x v="593"/>
    <x v="24"/>
    <x v="20"/>
    <s v="HC:Health:Find out the safe cooking temperature for food"/>
    <n v="7"/>
    <n v="22"/>
    <n v="30"/>
    <n v="104"/>
    <n v="5.3010223400227184E-4"/>
    <n v="1.6660355925785686E-3"/>
    <n v="2.2718667171525938E-3"/>
  </r>
  <r>
    <x v="594"/>
    <x v="24"/>
    <x v="20"/>
    <s v="HC:Health:Find out the symptoms or risks for a disease or condition"/>
    <n v="150"/>
    <n v="201"/>
    <n v="300"/>
    <n v="1012"/>
    <n v="1.1359333585762969E-2"/>
    <n v="1.5221507004922377E-2"/>
    <n v="2.2718667171525937E-2"/>
  </r>
  <r>
    <x v="595"/>
    <x v="24"/>
    <x v="20"/>
    <s v="HC:Health:Find out whether a drug is approved for use and sale in Canada"/>
    <n v="57"/>
    <n v="79"/>
    <n v="87"/>
    <n v="256"/>
    <n v="4.3165467625899279E-3"/>
    <n v="5.9825823551684964E-3"/>
    <n v="6.5884134797425222E-3"/>
  </r>
  <r>
    <x v="596"/>
    <x v="24"/>
    <x v="20"/>
    <s v="HC:Health:Find out whether a natural health product is licensed for use in Canada"/>
    <n v="22"/>
    <n v="36"/>
    <n v="37"/>
    <n v="87"/>
    <n v="1.6660355925785686E-3"/>
    <n v="2.7262400605831123E-3"/>
    <n v="2.8019689511548655E-3"/>
  </r>
  <r>
    <x v="597"/>
    <x v="24"/>
    <x v="20"/>
    <s v="HC:Health:Find out who is eligible for and how to access medical assistance in dying"/>
    <n v="22"/>
    <n v="34"/>
    <n v="50"/>
    <n v="127"/>
    <n v="1.6660355925785686E-3"/>
    <n v="2.5747822794396063E-3"/>
    <n v="3.7864445285876562E-3"/>
  </r>
  <r>
    <x v="598"/>
    <x v="24"/>
    <x v="20"/>
    <s v="HC:Health:Get consumer or health product recalls and safety alerts"/>
    <n v="13"/>
    <n v="32"/>
    <n v="32"/>
    <n v="114"/>
    <n v="9.8447557743279067E-4"/>
    <n v="2.4233244982960998E-3"/>
    <n v="2.4233244982960998E-3"/>
  </r>
  <r>
    <x v="599"/>
    <x v="24"/>
    <x v="20"/>
    <s v="HC:Health:Get food recalls and safety alerts"/>
    <n v="17"/>
    <n v="27"/>
    <n v="37"/>
    <n v="87"/>
    <n v="1.2873911397198031E-3"/>
    <n v="2.0446800454373346E-3"/>
    <n v="2.8019689511548655E-3"/>
  </r>
  <r>
    <x v="600"/>
    <x v="24"/>
    <x v="20"/>
    <s v="HC:Health:Get information on vaping or the risk of vaping"/>
    <n v="17"/>
    <n v="18"/>
    <n v="31"/>
    <n v="83"/>
    <n v="1.2873911397198031E-3"/>
    <n v="1.3631200302915562E-3"/>
    <n v="2.347595607724347E-3"/>
  </r>
  <r>
    <x v="601"/>
    <x v="24"/>
    <x v="20"/>
    <s v="HC:Health:Learn about Canada's health care system"/>
    <n v="57"/>
    <n v="85"/>
    <n v="91"/>
    <n v="260"/>
    <n v="4.3165467625899279E-3"/>
    <n v="6.4369556985990157E-3"/>
    <n v="6.8913290420295342E-3"/>
  </r>
  <r>
    <x v="602"/>
    <x v="24"/>
    <x v="20"/>
    <s v="HC:Health:Learn about cannabis, its health effects, its medical use, its legalization in Canada"/>
    <n v="27"/>
    <n v="35"/>
    <n v="61"/>
    <n v="145"/>
    <n v="2.0446800454373346E-3"/>
    <n v="2.6505111700113595E-3"/>
    <n v="4.6194623248769408E-3"/>
  </r>
  <r>
    <x v="603"/>
    <x v="24"/>
    <x v="20"/>
    <s v="HC:Health:Learn about food labels"/>
    <n v="27"/>
    <n v="42"/>
    <n v="43"/>
    <n v="151"/>
    <n v="2.0446800454373346E-3"/>
    <n v="3.1806134040136312E-3"/>
    <n v="3.2563422945853845E-3"/>
  </r>
  <r>
    <x v="604"/>
    <x v="24"/>
    <x v="20"/>
    <s v="HC:Health:Learn about hazardous materials in the workplace"/>
    <n v="9"/>
    <n v="13"/>
    <n v="12"/>
    <n v="37"/>
    <n v="6.8156001514577808E-4"/>
    <n v="9.8447557743279067E-4"/>
    <n v="9.0874668686103744E-4"/>
  </r>
  <r>
    <x v="605"/>
    <x v="24"/>
    <x v="20"/>
    <s v="HC:Health:Learn about the problematic use of drugs (such as opioids) and how to get help"/>
    <n v="30"/>
    <n v="36"/>
    <n v="59"/>
    <n v="159"/>
    <n v="2.2718667171525938E-3"/>
    <n v="2.7262400605831123E-3"/>
    <n v="4.4680045437334344E-3"/>
  </r>
  <r>
    <x v="606"/>
    <x v="24"/>
    <x v="20"/>
    <s v="HC:Health:Look up the key social determinants of health in Canada"/>
    <n v="18"/>
    <n v="27"/>
    <n v="37"/>
    <n v="83"/>
    <n v="1.3631200302915562E-3"/>
    <n v="2.0446800454373346E-3"/>
    <n v="2.8019689511548655E-3"/>
  </r>
  <r>
    <x v="15"/>
    <x v="24"/>
    <x v="20"/>
    <s v="HC:Health:Other - Reason for my visit is not in this list"/>
    <n v="48"/>
    <n v="54"/>
    <n v="73"/>
    <n v="169"/>
    <n v="3.6349867474441497E-3"/>
    <n v="4.0893600908746691E-3"/>
    <n v="5.5282090117379779E-3"/>
  </r>
  <r>
    <x v="607"/>
    <x v="24"/>
    <x v="20"/>
    <s v="HC:Health:Report a side effect to a drug, medical device, vaccine, or natural health product"/>
    <n v="21"/>
    <n v="31"/>
    <n v="36"/>
    <n v="84"/>
    <n v="1.5903067020068156E-3"/>
    <n v="2.347595607724347E-3"/>
    <n v="2.7262400605831123E-3"/>
  </r>
  <r>
    <x v="583"/>
    <x v="24"/>
    <x v="20"/>
    <s v="HC:Immigration:Get your Canadian COVID-19 proof of vaccination"/>
    <n v="11"/>
    <n v="20"/>
    <n v="18"/>
    <n v="49"/>
    <n v="8.3301779628928432E-4"/>
    <n v="1.5145778114350624E-3"/>
    <n v="1.3631200302915562E-3"/>
  </r>
  <r>
    <x v="15"/>
    <x v="24"/>
    <x v="20"/>
    <s v="HC:Immigration:Other - Reason for my visit is not in this list"/>
    <n v="1"/>
    <n v="2"/>
    <n v="3"/>
    <n v="4"/>
    <n v="7.572889057175312E-5"/>
    <n v="1.5145778114350624E-4"/>
    <n v="2.2718667171525936E-4"/>
  </r>
  <r>
    <x v="15"/>
    <x v="25"/>
    <x v="21"/>
    <s v="INFC:N/A:Other - Reason for my visit is not in this list"/>
    <n v="45"/>
    <n v="61"/>
    <n v="73"/>
    <n v="105"/>
    <n v="7.7452667814113599E-2"/>
    <n v="0.10499139414802065"/>
    <n v="0.12564543889845095"/>
  </r>
  <r>
    <x v="608"/>
    <x v="25"/>
    <x v="21"/>
    <s v="INFC:Transport:Contact information for Infrastructure Canada"/>
    <n v="5"/>
    <n v="4"/>
    <n v="5"/>
    <n v="11"/>
    <n v="8.6058519793459545E-3"/>
    <n v="6.8846815834767644E-3"/>
    <n v="8.6058519793459545E-3"/>
  </r>
  <r>
    <x v="609"/>
    <x v="25"/>
    <x v="21"/>
    <s v="INFC:Transport:Infrastructure Bilateral Agreements"/>
    <n v="2"/>
    <n v="1"/>
    <n v="3"/>
    <n v="8"/>
    <n v="3.4423407917383822E-3"/>
    <n v="1.7211703958691911E-3"/>
    <n v="5.1635111876075735E-3"/>
  </r>
  <r>
    <x v="15"/>
    <x v="25"/>
    <x v="21"/>
    <s v="INFC:Transport:Other - Reason for my visit is not in this list"/>
    <n v="17"/>
    <n v="18"/>
    <n v="22"/>
    <n v="28"/>
    <n v="2.9259896729776247E-2"/>
    <n v="3.098106712564544E-2"/>
    <n v="3.7865748709122203E-2"/>
  </r>
  <r>
    <x v="610"/>
    <x v="25"/>
    <x v="21"/>
    <s v="INFC:Transport:Program information"/>
    <n v="76"/>
    <n v="113"/>
    <n v="123"/>
    <n v="304"/>
    <n v="0.13080895008605853"/>
    <n v="0.1944922547332186"/>
    <n v="0.2117039586919105"/>
  </r>
  <r>
    <x v="611"/>
    <x v="25"/>
    <x v="21"/>
    <s v="INFC:Transport:Project signage requirements and guidelines"/>
    <n v="2"/>
    <n v="4"/>
    <n v="3"/>
    <n v="6"/>
    <n v="3.4423407917383822E-3"/>
    <n v="6.8846815834767644E-3"/>
    <n v="5.1635111876075735E-3"/>
  </r>
  <r>
    <x v="612"/>
    <x v="25"/>
    <x v="21"/>
    <s v="INFC:Transport:Projects funded by the Investing in Canada plan"/>
    <n v="13"/>
    <n v="21"/>
    <n v="23"/>
    <n v="52"/>
    <n v="2.2375215146299483E-2"/>
    <n v="3.614457831325301E-2"/>
    <n v="3.9586919104991396E-2"/>
  </r>
  <r>
    <x v="613"/>
    <x v="25"/>
    <x v="21"/>
    <s v="INFC:Transport:Projects in my province"/>
    <n v="15"/>
    <n v="19"/>
    <n v="22"/>
    <n v="28"/>
    <n v="2.5817555938037865E-2"/>
    <n v="3.2702237521514632E-2"/>
    <n v="3.7865748709122203E-2"/>
  </r>
  <r>
    <x v="614"/>
    <x v="25"/>
    <x v="21"/>
    <s v="INFC:Transport:Projects in my regions/community"/>
    <n v="16"/>
    <n v="18"/>
    <n v="28"/>
    <n v="39"/>
    <n v="2.7538726333907058E-2"/>
    <n v="3.098106712564544E-2"/>
    <n v="4.8192771084337352E-2"/>
  </r>
  <r>
    <x v="15"/>
    <x v="26"/>
    <x v="22"/>
    <s v="IRCC:Business:Other - Reason for my visit is not in this list"/>
    <n v="4"/>
    <n v="4"/>
    <n v="2"/>
    <n v="8"/>
    <n v="2.0172271196013958E-5"/>
    <n v="2.0172271196013958E-5"/>
    <n v="1.0086135598006979E-5"/>
  </r>
  <r>
    <x v="615"/>
    <x v="26"/>
    <x v="22"/>
    <s v="IRCC:Immigration:/"/>
    <n v="0"/>
    <n v="0"/>
    <n v="0"/>
    <n v="1"/>
    <n v="0"/>
    <n v="0"/>
    <n v="0"/>
  </r>
  <r>
    <x v="616"/>
    <x v="26"/>
    <x v="22"/>
    <s v="IRCC:Immigration:Apply for a permanent resident travel document"/>
    <n v="9"/>
    <n v="7"/>
    <n v="6"/>
    <n v="25"/>
    <n v="4.5387610191031408E-5"/>
    <n v="3.5301474593024425E-5"/>
    <n v="3.0258406794020938E-5"/>
  </r>
  <r>
    <x v="617"/>
    <x v="26"/>
    <x v="22"/>
    <s v="IRCC:Immigration:Apply for a start-up visa"/>
    <n v="10"/>
    <n v="12"/>
    <n v="16"/>
    <n v="35"/>
    <n v="5.0430677990034899E-5"/>
    <n v="6.0516813588041875E-5"/>
    <n v="8.0689084784055833E-5"/>
  </r>
  <r>
    <x v="618"/>
    <x v="26"/>
    <x v="22"/>
    <s v="IRCC:Immigration:Apply for a study permit"/>
    <n v="132"/>
    <n v="166"/>
    <n v="163"/>
    <n v="473"/>
    <n v="6.6568494946846061E-4"/>
    <n v="8.371492546345793E-4"/>
    <n v="8.2202005123756879E-4"/>
  </r>
  <r>
    <x v="619"/>
    <x v="26"/>
    <x v="22"/>
    <s v="IRCC:Immigration:Apply for a visitor visa to Canada"/>
    <n v="182"/>
    <n v="262"/>
    <n v="241"/>
    <n v="506"/>
    <n v="9.1783833941863516E-4"/>
    <n v="1.3212837633389143E-3"/>
    <n v="1.2153793395598411E-3"/>
  </r>
  <r>
    <x v="620"/>
    <x v="26"/>
    <x v="22"/>
    <s v="IRCC:Immigration:Apply for a work permit"/>
    <n v="9406"/>
    <n v="13103"/>
    <n v="13271"/>
    <n v="31902"/>
    <n v="4.7435095717426823E-2"/>
    <n v="6.6079317370342727E-2"/>
    <n v="6.6926552760575311E-2"/>
  </r>
  <r>
    <x v="621"/>
    <x v="26"/>
    <x v="22"/>
    <s v="IRCC:Immigration:Apply for Canadian citizenship"/>
    <n v="3655"/>
    <n v="4823"/>
    <n v="5029"/>
    <n v="13080"/>
    <n v="1.8432412805357755E-2"/>
    <n v="2.4322715994593833E-2"/>
    <n v="2.536158796118855E-2"/>
  </r>
  <r>
    <x v="622"/>
    <x v="26"/>
    <x v="22"/>
    <s v="IRCC:Immigration:Apply through the Post-graduation work permit program"/>
    <n v="17"/>
    <n v="26"/>
    <n v="27"/>
    <n v="85"/>
    <n v="8.5732152583059331E-5"/>
    <n v="1.3111976277409073E-4"/>
    <n v="1.3616283057309422E-4"/>
  </r>
  <r>
    <x v="623"/>
    <x v="26"/>
    <x v="22"/>
    <s v="IRCC:Immigration:Apply to work and travel abroad with International Experience Canada (IEC) as a Canadian"/>
    <n v="374"/>
    <n v="616"/>
    <n v="623"/>
    <n v="1661"/>
    <n v="1.8861073568273053E-3"/>
    <n v="3.1065297641861499E-3"/>
    <n v="3.1418312387791743E-3"/>
  </r>
  <r>
    <x v="624"/>
    <x v="26"/>
    <x v="22"/>
    <s v="IRCC:Immigration:Check if you need a visa or electronic travel authorization (eTA) to travel to Canada"/>
    <n v="1687"/>
    <n v="2456"/>
    <n v="2291"/>
    <n v="5813"/>
    <n v="8.5076553769188878E-3"/>
    <n v="1.2385774514352571E-2"/>
    <n v="1.1553668327516996E-2"/>
  </r>
  <r>
    <x v="625"/>
    <x v="26"/>
    <x v="22"/>
    <s v="IRCC:Immigration:Check processing times"/>
    <n v="1634"/>
    <n v="2312"/>
    <n v="3502"/>
    <n v="7646"/>
    <n v="8.2403727835717016E-3"/>
    <n v="1.1659572751296069E-2"/>
    <n v="1.7660823432110222E-2"/>
  </r>
  <r>
    <x v="626"/>
    <x v="26"/>
    <x v="22"/>
    <s v="IRCC:Immigration:Check your application status"/>
    <n v="15617"/>
    <n v="20071"/>
    <n v="24657"/>
    <n v="46112"/>
    <n v="7.8757589817037496E-2"/>
    <n v="0.10121941379379905"/>
    <n v="0.12434692272002905"/>
  </r>
  <r>
    <x v="627"/>
    <x v="26"/>
    <x v="22"/>
    <s v="IRCC:Immigration:Citizenship services"/>
    <n v="21"/>
    <n v="27"/>
    <n v="24"/>
    <n v="42"/>
    <n v="1.0590442377907328E-4"/>
    <n v="1.3616283057309422E-4"/>
    <n v="1.2103362717608375E-4"/>
  </r>
  <r>
    <x v="628"/>
    <x v="26"/>
    <x v="22"/>
    <s v="IRCC:Immigration:Contact Immigration, Refugees and Citizenship Canada"/>
    <n v="3649"/>
    <n v="4231"/>
    <n v="4146"/>
    <n v="8784"/>
    <n v="1.8402154398563735E-2"/>
    <n v="2.1337219857583765E-2"/>
    <n v="2.0908559094668468E-2"/>
  </r>
  <r>
    <x v="629"/>
    <x v="26"/>
    <x v="22"/>
    <s v="IRCC:Immigration:Electronic Travel Authorization (eTA)"/>
    <n v="10"/>
    <n v="18"/>
    <n v="17"/>
    <n v="40"/>
    <n v="5.0430677990034899E-5"/>
    <n v="9.0775220382062816E-5"/>
    <n v="8.5732152583059331E-5"/>
  </r>
  <r>
    <x v="630"/>
    <x v="26"/>
    <x v="22"/>
    <s v="IRCC:Immigration:Find a designated learning institution"/>
    <n v="239"/>
    <n v="378"/>
    <n v="392"/>
    <n v="1334"/>
    <n v="1.205293203961834E-3"/>
    <n v="1.9062796280233192E-3"/>
    <n v="1.9768825772093681E-3"/>
  </r>
  <r>
    <x v="631"/>
    <x v="26"/>
    <x v="22"/>
    <s v="IRCC:Immigration:Find a visa application centre"/>
    <n v="704"/>
    <n v="1016"/>
    <n v="883"/>
    <n v="2101"/>
    <n v="3.550319730498457E-3"/>
    <n v="5.1237568837875459E-3"/>
    <n v="4.4530288665200818E-3"/>
  </r>
  <r>
    <x v="632"/>
    <x v="26"/>
    <x v="22"/>
    <s v="IRCC:Immigration:Find an IRCC application package or form"/>
    <n v="1198"/>
    <n v="1504"/>
    <n v="1370"/>
    <n v="2820"/>
    <n v="6.0415952232061804E-3"/>
    <n v="7.5847739697012485E-3"/>
    <n v="6.9090028846347813E-3"/>
  </r>
  <r>
    <x v="633"/>
    <x v="26"/>
    <x v="22"/>
    <s v="IRCC:Immigration:Find out if you need to give your fingerprints and photo (biometrics) and where to do that"/>
    <n v="180"/>
    <n v="234"/>
    <n v="232"/>
    <n v="598"/>
    <n v="9.0775220382062819E-4"/>
    <n v="1.1800778649668166E-3"/>
    <n v="1.1699917293688097E-3"/>
  </r>
  <r>
    <x v="634"/>
    <x v="26"/>
    <x v="22"/>
    <s v="IRCC:Immigration:Find your National Occupational Classification (NOC)"/>
    <n v="209"/>
    <n v="362"/>
    <n v="353"/>
    <n v="1232"/>
    <n v="1.0540011699917294E-3"/>
    <n v="1.8255905432392632E-3"/>
    <n v="1.7802029330482318E-3"/>
  </r>
  <r>
    <x v="635"/>
    <x v="26"/>
    <x v="22"/>
    <s v="IRCC:Immigration:Get, renew or replace a permanent resident card"/>
    <n v="1254"/>
    <n v="1580"/>
    <n v="1650"/>
    <n v="2909"/>
    <n v="6.324007019950376E-3"/>
    <n v="7.9680471224255131E-3"/>
    <n v="8.3210618683557582E-3"/>
  </r>
  <r>
    <x v="636"/>
    <x v="26"/>
    <x v="22"/>
    <s v="IRCC:Immigration:Hire a foreign worker"/>
    <n v="261"/>
    <n v="383"/>
    <n v="346"/>
    <n v="969"/>
    <n v="1.3162406955399108E-3"/>
    <n v="1.9314949670183367E-3"/>
    <n v="1.7449014584552075E-3"/>
  </r>
  <r>
    <x v="637"/>
    <x v="26"/>
    <x v="22"/>
    <s v="IRCC:Immigration:How to extend your stay in Canada"/>
    <n v="622"/>
    <n v="785"/>
    <n v="782"/>
    <n v="1401"/>
    <n v="3.1367881709801707E-3"/>
    <n v="3.9588082222177393E-3"/>
    <n v="3.9436790188207291E-3"/>
  </r>
  <r>
    <x v="638"/>
    <x v="26"/>
    <x v="22"/>
    <s v="IRCC:Immigration:Immigrate as a provincial nominee"/>
    <n v="1497"/>
    <n v="1754"/>
    <n v="1807"/>
    <n v="4762"/>
    <n v="7.5494724951082242E-3"/>
    <n v="8.845540919452121E-3"/>
    <n v="9.1128235127993056E-3"/>
  </r>
  <r>
    <x v="639"/>
    <x v="26"/>
    <x v="22"/>
    <s v="IRCC:Immigration:Immigrate as a Quebec-selected skilled worker"/>
    <n v="4"/>
    <n v="8"/>
    <n v="9"/>
    <n v="19"/>
    <n v="2.0172271196013958E-5"/>
    <n v="4.0344542392027917E-5"/>
    <n v="4.5387610191031408E-5"/>
  </r>
  <r>
    <x v="640"/>
    <x v="26"/>
    <x v="22"/>
    <s v="IRCC:Immigration:Immigrate as a self-employed person"/>
    <n v="17"/>
    <n v="29"/>
    <n v="29"/>
    <n v="82"/>
    <n v="8.5732152583059331E-5"/>
    <n v="1.4624896617110121E-4"/>
    <n v="1.4624896617110121E-4"/>
  </r>
  <r>
    <x v="641"/>
    <x v="26"/>
    <x v="22"/>
    <s v="IRCC:Immigration:Immigrate through Express Entry"/>
    <n v="3952"/>
    <n v="4520"/>
    <n v="4759"/>
    <n v="12409"/>
    <n v="1.9930203941661791E-2"/>
    <n v="2.2794666451495773E-2"/>
    <n v="2.399995965545761E-2"/>
  </r>
  <r>
    <x v="642"/>
    <x v="26"/>
    <x v="22"/>
    <s v="IRCC:Immigration:Immigrate to Canada"/>
    <n v="2"/>
    <n v="4"/>
    <n v="2"/>
    <n v="5"/>
    <n v="1.0086135598006979E-5"/>
    <n v="2.0172271196013958E-5"/>
    <n v="1.0086135598006979E-5"/>
  </r>
  <r>
    <x v="643"/>
    <x v="26"/>
    <x v="22"/>
    <s v="IRCC:Immigration:IRCC secure account - register, sign in, help"/>
    <n v="1803"/>
    <n v="2036"/>
    <n v="2045"/>
    <n v="3174"/>
    <n v="9.0926512416032914E-3"/>
    <n v="1.0267686038771106E-2"/>
    <n v="1.0313073648962136E-2"/>
  </r>
  <r>
    <x v="15"/>
    <x v="26"/>
    <x v="22"/>
    <s v="IRCC:Immigration:Other - Reason for my visit is not in this list"/>
    <n v="852"/>
    <n v="1010"/>
    <n v="981"/>
    <n v="1924"/>
    <n v="4.2966937647509734E-3"/>
    <n v="5.0934984769935247E-3"/>
    <n v="4.9472495108224233E-3"/>
  </r>
  <r>
    <x v="644"/>
    <x v="26"/>
    <x v="22"/>
    <s v="IRCC:Immigration:Pay your fees online"/>
    <n v="401"/>
    <n v="501"/>
    <n v="512"/>
    <n v="917"/>
    <n v="2.0222701874003995E-3"/>
    <n v="2.5265769673007482E-3"/>
    <n v="2.5820507130897867E-3"/>
  </r>
  <r>
    <x v="645"/>
    <x v="26"/>
    <x v="22"/>
    <s v="IRCC:Immigration:Sponsor your family members to immigrate to Canada"/>
    <n v="1228"/>
    <n v="1441"/>
    <n v="1549"/>
    <n v="3132"/>
    <n v="6.1928872571762857E-3"/>
    <n v="7.2670606983640286E-3"/>
    <n v="7.8117120206564056E-3"/>
  </r>
  <r>
    <x v="505"/>
    <x v="26"/>
    <x v="22"/>
    <s v="IRCC:Immigration:Study in Canada – for non-Canadians"/>
    <n v="3572"/>
    <n v="4765"/>
    <n v="4897"/>
    <n v="12564"/>
    <n v="1.8013838178040465E-2"/>
    <n v="2.403021806225163E-2"/>
    <n v="2.4695903011720088E-2"/>
  </r>
  <r>
    <x v="646"/>
    <x v="26"/>
    <x v="22"/>
    <s v="IRCC:Immigration:Use the Authorized Paid Representatives Portal"/>
    <n v="246"/>
    <n v="269"/>
    <n v="293"/>
    <n v="394"/>
    <n v="1.2405946785548586E-3"/>
    <n v="1.3565852379319387E-3"/>
    <n v="1.4776188651080225E-3"/>
  </r>
  <r>
    <x v="647"/>
    <x v="26"/>
    <x v="22"/>
    <s v="IRCC:Immigration:Visa and immigration services"/>
    <n v="36"/>
    <n v="34"/>
    <n v="43"/>
    <n v="82"/>
    <n v="1.8155044076412563E-4"/>
    <n v="1.7146430516611866E-4"/>
    <n v="2.1685191535715005E-4"/>
  </r>
  <r>
    <x v="648"/>
    <x v="26"/>
    <x v="22"/>
    <s v="IRCC:Immigration:Work and travel in Canada as a youth (International Experience Canada)"/>
    <n v="30"/>
    <n v="54"/>
    <n v="39"/>
    <n v="115"/>
    <n v="1.512920339701047E-4"/>
    <n v="2.7232566114618843E-4"/>
    <n v="1.9667964416113611E-4"/>
  </r>
  <r>
    <x v="649"/>
    <x v="26"/>
    <x v="22"/>
    <s v="IRCC:Immigration:Work in Canada"/>
    <n v="4"/>
    <n v="8"/>
    <n v="3"/>
    <n v="10"/>
    <n v="2.0172271196013958E-5"/>
    <n v="4.0344542392027917E-5"/>
    <n v="1.5129203397010469E-5"/>
  </r>
  <r>
    <x v="15"/>
    <x v="26"/>
    <x v="22"/>
    <s v="IRCC:Jobs:Other - Reason for my visit is not in this list"/>
    <n v="28"/>
    <n v="38"/>
    <n v="36"/>
    <n v="79"/>
    <n v="1.412058983720977E-4"/>
    <n v="1.916365763621326E-4"/>
    <n v="1.8155044076412563E-4"/>
  </r>
  <r>
    <x v="15"/>
    <x v="26"/>
    <x v="22"/>
    <s v="IRCC:N/A:Other - Reason for my visit is not in this list"/>
    <n v="184"/>
    <n v="192"/>
    <n v="219"/>
    <n v="416"/>
    <n v="9.2792447501664212E-4"/>
    <n v="9.6826901740867E-4"/>
    <n v="1.1044318479817644E-3"/>
  </r>
  <r>
    <x v="650"/>
    <x v="26"/>
    <x v="22"/>
    <s v="IRCC:Travel:Adoption and surrogacy"/>
    <n v="2"/>
    <n v="2"/>
    <n v="2"/>
    <n v="2"/>
    <n v="1.0086135598006979E-5"/>
    <n v="1.0086135598006979E-5"/>
    <n v="1.0086135598006979E-5"/>
  </r>
  <r>
    <x v="651"/>
    <x v="26"/>
    <x v="22"/>
    <s v="IRCC:Travel:Apply for a new Canadian passport"/>
    <n v="1857"/>
    <n v="2182"/>
    <n v="2490"/>
    <n v="4258"/>
    <n v="9.3649769027494799E-3"/>
    <n v="1.1003973937425615E-2"/>
    <n v="1.2557238819518689E-2"/>
  </r>
  <r>
    <x v="616"/>
    <x v="26"/>
    <x v="22"/>
    <s v="IRCC:Travel:Apply for a permanent resident travel document"/>
    <n v="5"/>
    <n v="6"/>
    <n v="4"/>
    <n v="12"/>
    <n v="2.521533899501745E-5"/>
    <n v="3.0258406794020938E-5"/>
    <n v="2.0172271196013958E-5"/>
  </r>
  <r>
    <x v="618"/>
    <x v="26"/>
    <x v="22"/>
    <s v="IRCC:Travel:Apply for a study permit"/>
    <n v="172"/>
    <n v="273"/>
    <n v="257"/>
    <n v="615"/>
    <n v="8.674076614286002E-4"/>
    <n v="1.3767575091279526E-3"/>
    <n v="1.2960684243438969E-3"/>
  </r>
  <r>
    <x v="652"/>
    <x v="26"/>
    <x v="22"/>
    <s v="IRCC:Travel:Apply for a transit visa"/>
    <n v="9"/>
    <n v="9"/>
    <n v="9"/>
    <n v="17"/>
    <n v="4.5387610191031408E-5"/>
    <n v="4.5387610191031408E-5"/>
    <n v="4.5387610191031408E-5"/>
  </r>
  <r>
    <x v="508"/>
    <x v="26"/>
    <x v="22"/>
    <s v="IRCC:Travel:Apply for a visa when travelling outside Canada"/>
    <n v="5"/>
    <n v="6"/>
    <n v="7"/>
    <n v="12"/>
    <n v="2.521533899501745E-5"/>
    <n v="3.0258406794020938E-5"/>
    <n v="3.5301474593024425E-5"/>
  </r>
  <r>
    <x v="619"/>
    <x v="26"/>
    <x v="22"/>
    <s v="IRCC:Travel:Apply for a visitor visa to Canada"/>
    <n v="4736"/>
    <n v="7126"/>
    <n v="6805"/>
    <n v="15421"/>
    <n v="2.3883969096080527E-2"/>
    <n v="3.5936901135698869E-2"/>
    <n v="3.4318076372218745E-2"/>
  </r>
  <r>
    <x v="620"/>
    <x v="26"/>
    <x v="22"/>
    <s v="IRCC:Travel:Apply for a work permit"/>
    <n v="210"/>
    <n v="330"/>
    <n v="339"/>
    <n v="785"/>
    <n v="1.0590442377907329E-3"/>
    <n v="1.6642123736711517E-3"/>
    <n v="1.7095999838621831E-3"/>
  </r>
  <r>
    <x v="653"/>
    <x v="26"/>
    <x v="22"/>
    <s v="IRCC:Travel:Apply for an Electronic Travel Authorization (eTA)"/>
    <n v="2"/>
    <n v="4"/>
    <n v="5"/>
    <n v="17"/>
    <n v="1.0086135598006979E-5"/>
    <n v="2.0172271196013958E-5"/>
    <n v="2.521533899501745E-5"/>
  </r>
  <r>
    <x v="621"/>
    <x v="26"/>
    <x v="22"/>
    <s v="IRCC:Travel:Apply for Canadian citizenship"/>
    <n v="4"/>
    <n v="3"/>
    <n v="2"/>
    <n v="9"/>
    <n v="2.0172271196013958E-5"/>
    <n v="1.5129203397010469E-5"/>
    <n v="1.0086135598006979E-5"/>
  </r>
  <r>
    <x v="623"/>
    <x v="26"/>
    <x v="22"/>
    <s v="IRCC:Travel:Apply to work and travel abroad with International Experience Canada (IEC) as a Canadian"/>
    <n v="124"/>
    <n v="233"/>
    <n v="236"/>
    <n v="558"/>
    <n v="6.2534040707643273E-4"/>
    <n v="1.175034797167813E-3"/>
    <n v="1.1901640005648236E-3"/>
  </r>
  <r>
    <x v="654"/>
    <x v="26"/>
    <x v="22"/>
    <s v="IRCC:Travel:Birth outside of Canada"/>
    <n v="7"/>
    <n v="7"/>
    <n v="8"/>
    <n v="10"/>
    <n v="3.5301474593024425E-5"/>
    <n v="3.5301474593024425E-5"/>
    <n v="4.0344542392027917E-5"/>
  </r>
  <r>
    <x v="625"/>
    <x v="26"/>
    <x v="22"/>
    <s v="IRCC:Travel:Check processing times"/>
    <n v="2"/>
    <n v="2"/>
    <n v="3"/>
    <n v="7"/>
    <n v="1.0086135598006979E-5"/>
    <n v="1.0086135598006979E-5"/>
    <n v="1.5129203397010469E-5"/>
  </r>
  <r>
    <x v="655"/>
    <x v="26"/>
    <x v="22"/>
    <s v="IRCC:Travel:Check the status of a passport application"/>
    <n v="73"/>
    <n v="93"/>
    <n v="114"/>
    <n v="201"/>
    <n v="3.6814394932725475E-4"/>
    <n v="4.6900530530732455E-4"/>
    <n v="5.7490972908639788E-4"/>
  </r>
  <r>
    <x v="626"/>
    <x v="26"/>
    <x v="22"/>
    <s v="IRCC:Travel:Check your application status"/>
    <n v="35"/>
    <n v="40"/>
    <n v="54"/>
    <n v="74"/>
    <n v="1.7650737296512215E-4"/>
    <n v="2.017227119601396E-4"/>
    <n v="2.7232566114618843E-4"/>
  </r>
  <r>
    <x v="627"/>
    <x v="26"/>
    <x v="22"/>
    <s v="IRCC:Travel:Citizenship services"/>
    <n v="7"/>
    <n v="11"/>
    <n v="10"/>
    <n v="16"/>
    <n v="3.5301474593024425E-5"/>
    <n v="5.5473745789038391E-5"/>
    <n v="5.0430677990034899E-5"/>
  </r>
  <r>
    <x v="656"/>
    <x v="26"/>
    <x v="22"/>
    <s v="IRCC:Travel:Come to Canada as a refugee"/>
    <n v="4"/>
    <n v="5"/>
    <n v="4"/>
    <n v="11"/>
    <n v="2.0172271196013958E-5"/>
    <n v="2.521533899501745E-5"/>
    <n v="2.0172271196013958E-5"/>
  </r>
  <r>
    <x v="628"/>
    <x v="26"/>
    <x v="22"/>
    <s v="IRCC:Travel:Contact Immigration, Refugees and Citizenship Canada"/>
    <n v="172"/>
    <n v="239"/>
    <n v="233"/>
    <n v="397"/>
    <n v="8.674076614286002E-4"/>
    <n v="1.205293203961834E-3"/>
    <n v="1.175034797167813E-3"/>
  </r>
  <r>
    <x v="635"/>
    <x v="26"/>
    <x v="22"/>
    <s v="IRCC:Travel:Get, renew or replace a permanent resident card"/>
    <n v="0"/>
    <n v="1"/>
    <n v="0"/>
    <n v="1"/>
    <n v="0"/>
    <n v="5.0430677990034896E-6"/>
    <n v="0"/>
  </r>
  <r>
    <x v="657"/>
    <x v="26"/>
    <x v="22"/>
    <s v="IRCC:Travel:Hire foreign workers"/>
    <n v="0"/>
    <n v="3"/>
    <n v="1"/>
    <n v="4"/>
    <n v="0"/>
    <n v="1.5129203397010469E-5"/>
    <n v="5.0430677990034896E-6"/>
  </r>
  <r>
    <x v="638"/>
    <x v="26"/>
    <x v="22"/>
    <s v="IRCC:Travel:Immigrate as a provincial nominee"/>
    <n v="1"/>
    <n v="2"/>
    <n v="2"/>
    <n v="4"/>
    <n v="5.0430677990034896E-6"/>
    <n v="1.0086135598006979E-5"/>
    <n v="1.0086135598006979E-5"/>
  </r>
  <r>
    <x v="641"/>
    <x v="26"/>
    <x v="22"/>
    <s v="IRCC:Travel:Immigrate through Express Entry"/>
    <n v="10"/>
    <n v="12"/>
    <n v="12"/>
    <n v="19"/>
    <n v="5.0430677990034899E-5"/>
    <n v="6.0516813588041875E-5"/>
    <n v="6.0516813588041875E-5"/>
  </r>
  <r>
    <x v="642"/>
    <x v="26"/>
    <x v="22"/>
    <s v="IRCC:Travel:Immigrate to Canada"/>
    <n v="1"/>
    <n v="0"/>
    <n v="0"/>
    <n v="1"/>
    <n v="5.0430677990034896E-6"/>
    <n v="0"/>
    <n v="0"/>
  </r>
  <r>
    <x v="515"/>
    <x v="26"/>
    <x v="22"/>
    <s v="IRCC:Travel:Marriage outside of Canada"/>
    <n v="4"/>
    <n v="7"/>
    <n v="5"/>
    <n v="7"/>
    <n v="2.0172271196013958E-5"/>
    <n v="3.5301474593024425E-5"/>
    <n v="2.521533899501745E-5"/>
  </r>
  <r>
    <x v="15"/>
    <x v="26"/>
    <x v="22"/>
    <s v="IRCC:Travel:Other - Reason for my visit is not in this list"/>
    <n v="262"/>
    <n v="306"/>
    <n v="346"/>
    <n v="511"/>
    <n v="1.3212837633389143E-3"/>
    <n v="1.5431787464950679E-3"/>
    <n v="1.7449014584552075E-3"/>
  </r>
  <r>
    <x v="658"/>
    <x v="26"/>
    <x v="22"/>
    <s v="IRCC:Travel:Passport security (lost, stolen, identity theft)"/>
    <n v="1"/>
    <n v="2"/>
    <n v="2"/>
    <n v="3"/>
    <n v="5.0430677990034896E-6"/>
    <n v="1.0086135598006979E-5"/>
    <n v="1.0086135598006979E-5"/>
  </r>
  <r>
    <x v="402"/>
    <x v="26"/>
    <x v="22"/>
    <s v="IRCC:Travel:Pensions and retirement"/>
    <n v="2"/>
    <n v="2"/>
    <n v="1"/>
    <n v="6"/>
    <n v="1.0086135598006979E-5"/>
    <n v="1.0086135598006979E-5"/>
    <n v="5.0430677990034896E-6"/>
  </r>
  <r>
    <x v="659"/>
    <x v="26"/>
    <x v="22"/>
    <s v="IRCC:Travel:Renew a Canadian passport"/>
    <n v="2402"/>
    <n v="2764"/>
    <n v="3069"/>
    <n v="5456"/>
    <n v="1.2113448853206383E-2"/>
    <n v="1.3939039396445646E-2"/>
    <n v="1.547717507514171E-2"/>
  </r>
  <r>
    <x v="647"/>
    <x v="26"/>
    <x v="22"/>
    <s v="IRCC:Travel:Visa and immigration services"/>
    <n v="0"/>
    <n v="1"/>
    <n v="1"/>
    <n v="3"/>
    <n v="0"/>
    <n v="5.0430677990034896E-6"/>
    <n v="5.0430677990034896E-6"/>
  </r>
  <r>
    <x v="648"/>
    <x v="26"/>
    <x v="22"/>
    <s v="IRCC:Travel:Work and travel in Canada as a youth (International Experience Canada)"/>
    <n v="7"/>
    <n v="7"/>
    <n v="6"/>
    <n v="28"/>
    <n v="3.5301474593024425E-5"/>
    <n v="3.5301474593024425E-5"/>
    <n v="3.0258406794020938E-5"/>
  </r>
  <r>
    <x v="649"/>
    <x v="26"/>
    <x v="22"/>
    <s v="IRCC:Travel:Work in Canada"/>
    <n v="23"/>
    <n v="32"/>
    <n v="32"/>
    <n v="89"/>
    <n v="1.1599055937708027E-4"/>
    <n v="1.6137816956811167E-4"/>
    <n v="1.6137816956811167E-4"/>
  </r>
  <r>
    <x v="642"/>
    <x v="26"/>
    <x v="22"/>
    <s v="IRCC:World:Immigrate to Canada"/>
    <n v="3"/>
    <n v="6"/>
    <n v="7"/>
    <n v="16"/>
    <n v="1.5129203397010469E-5"/>
    <n v="3.0258406794020938E-5"/>
    <n v="3.5301474593024425E-5"/>
  </r>
  <r>
    <x v="15"/>
    <x v="26"/>
    <x v="22"/>
    <s v="IRCC:World:Other - Reason for my visit is not in this list"/>
    <n v="16"/>
    <n v="15"/>
    <n v="16"/>
    <n v="31"/>
    <n v="8.0689084784055833E-5"/>
    <n v="7.5646016985052349E-5"/>
    <n v="8.0689084784055833E-5"/>
  </r>
  <r>
    <x v="660"/>
    <x v="26"/>
    <x v="22"/>
    <s v="IRCC:World:Work in Canada after my studies"/>
    <n v="5"/>
    <n v="12"/>
    <n v="9"/>
    <n v="29"/>
    <n v="2.521533899501745E-5"/>
    <n v="6.0516813588041875E-5"/>
    <n v="4.5387610191031408E-5"/>
  </r>
  <r>
    <x v="661"/>
    <x v="27"/>
    <x v="23"/>
    <s v="ISC:Benefits:Apply for a benefit for Indigenous people"/>
    <n v="164"/>
    <n v="212"/>
    <n v="232"/>
    <n v="403"/>
    <n v="4.7911189015483496E-2"/>
    <n v="6.1933976044405495E-2"/>
    <n v="6.7776803973122995E-2"/>
  </r>
  <r>
    <x v="15"/>
    <x v="27"/>
    <x v="23"/>
    <s v="ISC:Benefits:Other - Reason for my visit is not in this list"/>
    <n v="14"/>
    <n v="14"/>
    <n v="13"/>
    <n v="27"/>
    <n v="4.0899795501022499E-3"/>
    <n v="4.0899795501022499E-3"/>
    <n v="3.7978381536663743E-3"/>
  </r>
  <r>
    <x v="662"/>
    <x v="27"/>
    <x v="23"/>
    <s v="ISC:Culture:Learn about Indigenous history in Canada"/>
    <n v="35"/>
    <n v="60"/>
    <n v="59"/>
    <n v="199"/>
    <n v="1.0224948875255624E-2"/>
    <n v="1.7528483786152498E-2"/>
    <n v="1.7236342389716622E-2"/>
  </r>
  <r>
    <x v="15"/>
    <x v="27"/>
    <x v="23"/>
    <s v="ISC:Culture:Other - Reason for my visit is not in this list"/>
    <n v="3"/>
    <n v="4"/>
    <n v="4"/>
    <n v="14"/>
    <n v="8.7642418930762491E-4"/>
    <n v="1.1685655857434998E-3"/>
    <n v="1.1685655857434998E-3"/>
  </r>
  <r>
    <x v="663"/>
    <x v="27"/>
    <x v="23"/>
    <s v="ISC:Culture:Participate in National Indigenous Peoples Day"/>
    <n v="12"/>
    <n v="13"/>
    <n v="24"/>
    <n v="54"/>
    <n v="3.5056967572304996E-3"/>
    <n v="3.7978381536663743E-3"/>
    <n v="7.0113935144609993E-3"/>
  </r>
  <r>
    <x v="664"/>
    <x v="27"/>
    <x v="23"/>
    <s v="ISC:Indigenous:Consult the Drug benefit list for the Non-Insured Health Benefits"/>
    <n v="19"/>
    <n v="32"/>
    <n v="25"/>
    <n v="57"/>
    <n v="5.5506865322816241E-3"/>
    <n v="9.3485246859479985E-3"/>
    <n v="7.303534910896874E-3"/>
  </r>
  <r>
    <x v="665"/>
    <x v="27"/>
    <x v="23"/>
    <s v="ISC:Indigenous:Coronavirus (COVID-19) in Indigenous communities (data, resources, support)"/>
    <n v="18"/>
    <n v="21"/>
    <n v="26"/>
    <n v="50"/>
    <n v="5.2585451358457495E-3"/>
    <n v="6.1349693251533744E-3"/>
    <n v="7.5956763073327487E-3"/>
  </r>
  <r>
    <x v="666"/>
    <x v="27"/>
    <x v="23"/>
    <s v="ISC:Indigenous:Find benefits and services under the Non-Insured Health Benefits (NIHB) program"/>
    <n v="160"/>
    <n v="190"/>
    <n v="189"/>
    <n v="319"/>
    <n v="4.6742623429739998E-2"/>
    <n v="5.5506865322816241E-2"/>
    <n v="5.5214723926380369E-2"/>
  </r>
  <r>
    <x v="667"/>
    <x v="27"/>
    <x v="23"/>
    <s v="ISC:Indigenous:Get information about Jordan's Principle"/>
    <n v="71"/>
    <n v="82"/>
    <n v="91"/>
    <n v="169"/>
    <n v="2.0742039146947121E-2"/>
    <n v="2.3955594507741748E-2"/>
    <n v="2.6584867075664622E-2"/>
  </r>
  <r>
    <x v="668"/>
    <x v="27"/>
    <x v="23"/>
    <s v="ISC:Indigenous:How to apply for a status card"/>
    <n v="65"/>
    <n v="75"/>
    <n v="73"/>
    <n v="127"/>
    <n v="1.8989190768331873E-2"/>
    <n v="2.1910604732690624E-2"/>
    <n v="2.1326321939818871E-2"/>
  </r>
  <r>
    <x v="669"/>
    <x v="27"/>
    <x v="23"/>
    <s v="ISC:Indigenous:How to apply for Indian status"/>
    <n v="116"/>
    <n v="154"/>
    <n v="143"/>
    <n v="250"/>
    <n v="3.3888401986561498E-2"/>
    <n v="4.4989775051124746E-2"/>
    <n v="4.1776219690330123E-2"/>
  </r>
  <r>
    <x v="670"/>
    <x v="27"/>
    <x v="23"/>
    <s v="ISC:Indigenous:Open an application form for Indian status or a status card"/>
    <n v="119"/>
    <n v="134"/>
    <n v="141"/>
    <n v="211"/>
    <n v="3.4764826175869123E-2"/>
    <n v="3.9146947122407245E-2"/>
    <n v="4.119193689745837E-2"/>
  </r>
  <r>
    <x v="15"/>
    <x v="27"/>
    <x v="23"/>
    <s v="ISC:Indigenous:Other - Reason for my visit is not in this list"/>
    <n v="653"/>
    <n v="715"/>
    <n v="851"/>
    <n v="1450"/>
    <n v="0.19076833187262635"/>
    <n v="0.20888109845165059"/>
    <n v="0.24861232836692959"/>
  </r>
  <r>
    <x v="671"/>
    <x v="27"/>
    <x v="23"/>
    <s v="ISC:Indigenous:Submit a request under Jordan's Principle"/>
    <n v="63"/>
    <n v="58"/>
    <n v="56"/>
    <n v="93"/>
    <n v="1.8404907975460124E-2"/>
    <n v="1.6944200993280749E-2"/>
    <n v="1.6359918200408999E-2"/>
  </r>
  <r>
    <x v="672"/>
    <x v="28"/>
    <x v="24"/>
    <s v="ISED:Business:Contact Innovation, Science and Economic Development Canada (ISED)"/>
    <n v="2"/>
    <n v="1"/>
    <n v="2"/>
    <n v="3"/>
    <n v="1.4749262536873156E-3"/>
    <n v="7.3746312684365781E-4"/>
    <n v="1.4749262536873156E-3"/>
  </r>
  <r>
    <x v="673"/>
    <x v="28"/>
    <x v="24"/>
    <s v="ISED:Business:File an annual corporate return"/>
    <n v="40"/>
    <n v="46"/>
    <n v="51"/>
    <n v="96"/>
    <n v="2.9498525073746312E-2"/>
    <n v="3.3923303834808259E-2"/>
    <n v="3.7610619469026552E-2"/>
  </r>
  <r>
    <x v="674"/>
    <x v="28"/>
    <x v="24"/>
    <s v="ISED:Business:Find a corporation"/>
    <n v="36"/>
    <n v="65"/>
    <n v="59"/>
    <n v="153"/>
    <n v="2.6548672566371681E-2"/>
    <n v="4.7935103244837761E-2"/>
    <n v="4.3510324483775814E-2"/>
  </r>
  <r>
    <x v="675"/>
    <x v="28"/>
    <x v="24"/>
    <s v="ISED:Business:Find Canadian importing companies"/>
    <n v="15"/>
    <n v="27"/>
    <n v="22"/>
    <n v="71"/>
    <n v="1.1061946902654867E-2"/>
    <n v="1.9911504424778761E-2"/>
    <n v="1.6224188790560472E-2"/>
  </r>
  <r>
    <x v="676"/>
    <x v="28"/>
    <x v="24"/>
    <s v="ISED:Business:Find government grants, loans and financing"/>
    <n v="126"/>
    <n v="135"/>
    <n v="151"/>
    <n v="277"/>
    <n v="9.2920353982300891E-2"/>
    <n v="9.9557522123893807E-2"/>
    <n v="0.11135693215339233"/>
  </r>
  <r>
    <x v="677"/>
    <x v="28"/>
    <x v="24"/>
    <s v="ISED:Business:Incorporate a business"/>
    <n v="103"/>
    <n v="119"/>
    <n v="125"/>
    <n v="275"/>
    <n v="7.5958702064896758E-2"/>
    <n v="8.7758112094395282E-2"/>
    <n v="9.2182890855457222E-2"/>
  </r>
  <r>
    <x v="678"/>
    <x v="28"/>
    <x v="24"/>
    <s v="ISED:Business:Look up industry statistics"/>
    <n v="30"/>
    <n v="39"/>
    <n v="43"/>
    <n v="101"/>
    <n v="2.2123893805309734E-2"/>
    <n v="2.8761061946902654E-2"/>
    <n v="3.1710914454277289E-2"/>
  </r>
  <r>
    <x v="15"/>
    <x v="28"/>
    <x v="24"/>
    <s v="ISED:Business:Other - Reason for my visit is not in this list"/>
    <n v="23"/>
    <n v="30"/>
    <n v="25"/>
    <n v="43"/>
    <n v="1.696165191740413E-2"/>
    <n v="2.2123893805309734E-2"/>
    <n v="1.8436578171091445E-2"/>
  </r>
  <r>
    <x v="679"/>
    <x v="28"/>
    <x v="24"/>
    <s v="ISED:Business:Register a sole-proprietorship or partnership (not incorporated)"/>
    <n v="135"/>
    <n v="153"/>
    <n v="172"/>
    <n v="282"/>
    <n v="9.9557522123893807E-2"/>
    <n v="0.11283185840707964"/>
    <n v="0.12684365781710916"/>
  </r>
  <r>
    <x v="680"/>
    <x v="28"/>
    <x v="24"/>
    <s v="ISED:Business:Set up a not-for-profit corporation"/>
    <n v="27"/>
    <n v="25"/>
    <n v="28"/>
    <n v="54"/>
    <n v="1.9911504424778761E-2"/>
    <n v="1.8436578171091445E-2"/>
    <n v="2.0648967551622419E-2"/>
  </r>
  <r>
    <x v="15"/>
    <x v="28"/>
    <x v="24"/>
    <s v="ISED:Travel:Other - Reason for my visit is not in this list"/>
    <n v="1"/>
    <n v="1"/>
    <n v="1"/>
    <n v="1"/>
    <n v="7.3746312684365781E-4"/>
    <n v="7.3746312684365781E-4"/>
    <n v="7.3746312684365781E-4"/>
  </r>
  <r>
    <x v="681"/>
    <x v="29"/>
    <x v="25"/>
    <s v="JUS:Benefits:Look up expected child support payments"/>
    <n v="111"/>
    <n v="185"/>
    <n v="230"/>
    <n v="637"/>
    <n v="0.1338962605548854"/>
    <n v="0.22316043425814233"/>
    <n v="0.27744270205066346"/>
  </r>
  <r>
    <x v="15"/>
    <x v="29"/>
    <x v="25"/>
    <s v="JUS:Benefits:Other - Reason for my visit is not in this list"/>
    <n v="21"/>
    <n v="25"/>
    <n v="40"/>
    <n v="82"/>
    <n v="2.5331724969843185E-2"/>
    <n v="3.0156815440289506E-2"/>
    <n v="4.8250904704463207E-2"/>
  </r>
  <r>
    <x v="15"/>
    <x v="29"/>
    <x v="25"/>
    <s v="JUS:N/A:Other - Reason for my visit is not in this list"/>
    <n v="2"/>
    <n v="3"/>
    <n v="3"/>
    <n v="4"/>
    <n v="2.4125452352231603E-3"/>
    <n v="3.6188178528347406E-3"/>
    <n v="3.6188178528347406E-3"/>
  </r>
  <r>
    <x v="682"/>
    <x v="29"/>
    <x v="25"/>
    <s v="JUS:Policing:Access all consolidated Acts, regulations, constitutional documents from the Government of Canada"/>
    <n v="0"/>
    <n v="2"/>
    <n v="1"/>
    <n v="2"/>
    <n v="0"/>
    <n v="2.4125452352231603E-3"/>
    <n v="1.2062726176115801E-3"/>
  </r>
  <r>
    <x v="683"/>
    <x v="29"/>
    <x v="25"/>
    <s v="JUS:Policing:Consult a law, treaty or regulation"/>
    <n v="25"/>
    <n v="35"/>
    <n v="47"/>
    <n v="99"/>
    <n v="3.0156815440289506E-2"/>
    <n v="4.2219541616405308E-2"/>
    <n v="5.6694813027744269E-2"/>
  </r>
  <r>
    <x v="684"/>
    <x v="29"/>
    <x v="25"/>
    <s v="JUS:Policing:Look up Judicial Appointments"/>
    <n v="0"/>
    <n v="1"/>
    <n v="2"/>
    <n v="3"/>
    <n v="0"/>
    <n v="1.2062726176115801E-3"/>
    <n v="2.4125452352231603E-3"/>
  </r>
  <r>
    <x v="685"/>
    <x v="29"/>
    <x v="25"/>
    <s v="JUS:Policing:Look up the Canadian Constitution"/>
    <n v="1"/>
    <n v="0"/>
    <n v="0"/>
    <n v="1"/>
    <n v="1.2062726176115801E-3"/>
    <n v="0"/>
    <n v="0"/>
  </r>
  <r>
    <x v="15"/>
    <x v="29"/>
    <x v="25"/>
    <s v="JUS:Policing:Other - Reason for my visit is not in this list"/>
    <n v="0"/>
    <n v="0"/>
    <n v="0"/>
    <n v="1"/>
    <n v="0"/>
    <n v="0"/>
    <n v="0"/>
  </r>
  <r>
    <x v="686"/>
    <x v="30"/>
    <x v="26"/>
    <s v="LAC:Culture:Get an International Standard Book Number (ISBN)"/>
    <n v="16"/>
    <n v="22"/>
    <n v="18"/>
    <n v="39"/>
    <n v="4.142931123770067E-3"/>
    <n v="5.6965302951838426E-3"/>
    <n v="4.6607975142413261E-3"/>
  </r>
  <r>
    <x v="687"/>
    <x v="30"/>
    <x v="26"/>
    <s v="LAC:Culture:Make an Access to Information and Privacy (ATIP) request - Military service files"/>
    <n v="16"/>
    <n v="14"/>
    <n v="16"/>
    <n v="19"/>
    <n v="4.142931123770067E-3"/>
    <n v="3.6250647332988087E-3"/>
    <n v="4.142931123770067E-3"/>
  </r>
  <r>
    <x v="15"/>
    <x v="30"/>
    <x v="26"/>
    <s v="LAC:Culture:Other - Reason for my visit is not in this list"/>
    <n v="218"/>
    <n v="247"/>
    <n v="230"/>
    <n v="404"/>
    <n v="5.6447436561367165E-2"/>
    <n v="6.3956499223200416E-2"/>
    <n v="5.9554634904194721E-2"/>
  </r>
  <r>
    <x v="688"/>
    <x v="30"/>
    <x v="26"/>
    <s v="LAC:Culture:Research your genealogy and family history"/>
    <n v="28"/>
    <n v="31"/>
    <n v="31"/>
    <n v="51"/>
    <n v="7.2501294665976174E-3"/>
    <n v="8.0269290523045048E-3"/>
    <n v="8.0269290523045048E-3"/>
  </r>
  <r>
    <x v="689"/>
    <x v="30"/>
    <x v="26"/>
    <s v="LAC:Culture:Search Aurora and Voila catalogues"/>
    <n v="7"/>
    <n v="12"/>
    <n v="9"/>
    <n v="21"/>
    <n v="1.8125323666494044E-3"/>
    <n v="3.1071983428275505E-3"/>
    <n v="2.3303987571206631E-3"/>
  </r>
  <r>
    <x v="690"/>
    <x v="30"/>
    <x v="26"/>
    <s v="LAC:Culture:Search births, marriages and deaths recorded"/>
    <n v="174"/>
    <n v="176"/>
    <n v="164"/>
    <n v="287"/>
    <n v="4.5054375970999483E-2"/>
    <n v="4.5572242361470741E-2"/>
    <n v="4.2465044018643192E-2"/>
  </r>
  <r>
    <x v="691"/>
    <x v="30"/>
    <x v="26"/>
    <s v="LAC:Culture:Search births, marriages and deaths recorded in Canada"/>
    <n v="6"/>
    <n v="6"/>
    <n v="7"/>
    <n v="18"/>
    <n v="1.5535991714137752E-3"/>
    <n v="1.5535991714137752E-3"/>
    <n v="1.8125323666494044E-3"/>
  </r>
  <r>
    <x v="692"/>
    <x v="30"/>
    <x v="26"/>
    <s v="LAC:Culture:Search censuses"/>
    <n v="505"/>
    <n v="611"/>
    <n v="519"/>
    <n v="1490"/>
    <n v="0.13076126359399276"/>
    <n v="0.15820818228896943"/>
    <n v="0.13438632832729155"/>
  </r>
  <r>
    <x v="693"/>
    <x v="30"/>
    <x v="26"/>
    <s v="LAC:Culture:Search images"/>
    <n v="69"/>
    <n v="99"/>
    <n v="93"/>
    <n v="178"/>
    <n v="1.7866390471258417E-2"/>
    <n v="2.5634386328327291E-2"/>
    <n v="2.4080787156913516E-2"/>
  </r>
  <r>
    <x v="694"/>
    <x v="30"/>
    <x v="26"/>
    <s v="LAC:Culture:Search immigration passenger lists"/>
    <n v="101"/>
    <n v="101"/>
    <n v="101"/>
    <n v="143"/>
    <n v="2.6152252718798549E-2"/>
    <n v="2.6152252718798549E-2"/>
    <n v="2.6152252718798549E-2"/>
  </r>
  <r>
    <x v="695"/>
    <x v="30"/>
    <x v="26"/>
    <s v="LAC:Culture:Search Personnel Records of the First World War"/>
    <n v="52"/>
    <n v="67"/>
    <n v="64"/>
    <n v="190"/>
    <n v="1.3464526152252718E-2"/>
    <n v="1.7348524080787155E-2"/>
    <n v="1.6571724495080268E-2"/>
  </r>
  <r>
    <x v="696"/>
    <x v="30"/>
    <x v="26"/>
    <s v="LAC:Culture:Search records"/>
    <n v="225"/>
    <n v="293"/>
    <n v="254"/>
    <n v="515"/>
    <n v="5.8259968928016569E-2"/>
    <n v="7.5867426204039357E-2"/>
    <n v="6.5769031589849813E-2"/>
  </r>
  <r>
    <x v="697"/>
    <x v="30"/>
    <x v="26"/>
    <s v="LAC:Culture:Search service files of the Second World War"/>
    <n v="69"/>
    <n v="68"/>
    <n v="79"/>
    <n v="97"/>
    <n v="1.7866390471258417E-2"/>
    <n v="1.7607457276022784E-2"/>
    <n v="2.0455722423614708E-2"/>
  </r>
  <r>
    <x v="15"/>
    <x v="30"/>
    <x v="26"/>
    <s v="LAC:N/A:Other - Reason for my visit is not in this list"/>
    <n v="196"/>
    <n v="231"/>
    <n v="239"/>
    <n v="410"/>
    <n v="5.0750906266183324E-2"/>
    <n v="5.981356809943035E-2"/>
    <n v="6.1885033661315383E-2"/>
  </r>
  <r>
    <x v="698"/>
    <x v="31"/>
    <x v="27"/>
    <s v="N/A:N/A:N/A"/>
    <n v="46344"/>
    <n v="53617"/>
    <n v="59542"/>
    <n v="107399"/>
    <n v="0.43151239769457816"/>
    <n v="0.49923183642305796"/>
    <n v="0.55439994785798752"/>
  </r>
  <r>
    <x v="699"/>
    <x v="32"/>
    <x v="28"/>
    <s v="NFB:Culture:Find a job at the NFB"/>
    <n v="1"/>
    <n v="1"/>
    <n v="1"/>
    <n v="1"/>
    <n v="0.25"/>
    <n v="0.25"/>
    <n v="0.25"/>
  </r>
  <r>
    <x v="700"/>
    <x v="32"/>
    <x v="28"/>
    <s v="NFB:Culture:Learn more about NFB works"/>
    <n v="0"/>
    <n v="1"/>
    <n v="1"/>
    <n v="1"/>
    <n v="0"/>
    <n v="0.25"/>
    <n v="0.25"/>
  </r>
  <r>
    <x v="701"/>
    <x v="32"/>
    <x v="28"/>
    <s v="NFB:Culture:Use the NFB's education tools"/>
    <n v="1"/>
    <n v="1"/>
    <n v="1"/>
    <n v="1"/>
    <n v="0.25"/>
    <n v="0.25"/>
    <n v="0.25"/>
  </r>
  <r>
    <x v="15"/>
    <x v="32"/>
    <x v="28"/>
    <s v="NFB:N/A:Other - Reason for my visit is not in this list"/>
    <n v="0"/>
    <n v="0"/>
    <n v="0"/>
    <n v="1"/>
    <n v="0"/>
    <n v="0"/>
    <n v="0"/>
  </r>
  <r>
    <x v="702"/>
    <x v="33"/>
    <x v="29"/>
    <s v="NRC:Business:Find an Industrial Research Assistance Program (IRAP) office"/>
    <n v="1"/>
    <n v="1"/>
    <n v="1"/>
    <n v="2"/>
    <n v="6.3897763578274762E-4"/>
    <n v="6.3897763578274762E-4"/>
    <n v="6.3897763578274762E-4"/>
  </r>
  <r>
    <x v="703"/>
    <x v="33"/>
    <x v="29"/>
    <s v="NRC:Business:Grants for technological innovation - Industrial Research Assistance Program (IRAP)"/>
    <n v="3"/>
    <n v="4"/>
    <n v="5"/>
    <n v="8"/>
    <n v="1.9169329073482429E-3"/>
    <n v="2.5559105431309905E-3"/>
    <n v="3.1948881789137379E-3"/>
  </r>
  <r>
    <x v="704"/>
    <x v="33"/>
    <x v="29"/>
    <s v="NRC:Business:Learn about international research collaboration opportunities"/>
    <n v="1"/>
    <n v="2"/>
    <n v="1"/>
    <n v="5"/>
    <n v="6.3897763578274762E-4"/>
    <n v="1.2779552715654952E-3"/>
    <n v="6.3897763578274762E-4"/>
  </r>
  <r>
    <x v="705"/>
    <x v="33"/>
    <x v="29"/>
    <s v="NRC:Business:Learn about IRAP's funding to hire young graduates"/>
    <n v="0"/>
    <n v="1"/>
    <n v="3"/>
    <n v="4"/>
    <n v="0"/>
    <n v="6.3897763578274762E-4"/>
    <n v="1.9169329073482429E-3"/>
  </r>
  <r>
    <x v="706"/>
    <x v="33"/>
    <x v="29"/>
    <s v="NRC:Business:Learn about IRAP advisory services"/>
    <n v="0"/>
    <n v="1"/>
    <n v="0"/>
    <n v="1"/>
    <n v="0"/>
    <n v="6.3897763578274762E-4"/>
    <n v="0"/>
  </r>
  <r>
    <x v="707"/>
    <x v="33"/>
    <x v="29"/>
    <s v="NRC:Business:Learn about the Industrial Research Assistance Program (IRAP)"/>
    <n v="3"/>
    <n v="0"/>
    <n v="3"/>
    <n v="8"/>
    <n v="1.9169329073482429E-3"/>
    <n v="0"/>
    <n v="1.9169329073482429E-3"/>
  </r>
  <r>
    <x v="708"/>
    <x v="33"/>
    <x v="29"/>
    <s v="NRC:Business:Learn about the IRAP Innovation Assistance Program (AIP)"/>
    <n v="3"/>
    <n v="5"/>
    <n v="3"/>
    <n v="10"/>
    <n v="1.9169329073482429E-3"/>
    <n v="3.1948881789137379E-3"/>
    <n v="1.9169329073482429E-3"/>
  </r>
  <r>
    <x v="15"/>
    <x v="33"/>
    <x v="29"/>
    <s v="NRC:Business:Other - Reason for my visit is not in this list"/>
    <n v="3"/>
    <n v="5"/>
    <n v="6"/>
    <n v="8"/>
    <n v="1.9169329073482429E-3"/>
    <n v="3.1948881789137379E-3"/>
    <n v="3.8338658146964857E-3"/>
  </r>
  <r>
    <x v="709"/>
    <x v="33"/>
    <x v="29"/>
    <s v="NRC:Jobs:Consult the collective agreements and compensation plans"/>
    <n v="1"/>
    <n v="3"/>
    <n v="1"/>
    <n v="5"/>
    <n v="6.3897763578274762E-4"/>
    <n v="1.9169329073482429E-3"/>
    <n v="6.3897763578274762E-4"/>
  </r>
  <r>
    <x v="710"/>
    <x v="33"/>
    <x v="29"/>
    <s v="NRC:Jobs:Find jobs opportunities at the NRC"/>
    <n v="7"/>
    <n v="18"/>
    <n v="28"/>
    <n v="78"/>
    <n v="4.4728434504792336E-3"/>
    <n v="1.1501597444089457E-2"/>
    <n v="1.7891373801916934E-2"/>
  </r>
  <r>
    <x v="711"/>
    <x v="33"/>
    <x v="29"/>
    <s v="NRC:Jobs:Jobs at the National Research Council (student jobs, fellowships, employment information)"/>
    <n v="6"/>
    <n v="6"/>
    <n v="8"/>
    <n v="15"/>
    <n v="3.8338658146964857E-3"/>
    <n v="3.8338658146964857E-3"/>
    <n v="5.111821086261981E-3"/>
  </r>
  <r>
    <x v="712"/>
    <x v="33"/>
    <x v="29"/>
    <s v="NRC:Jobs:Learn about becoming an industrial technology advisor"/>
    <n v="0"/>
    <n v="1"/>
    <n v="1"/>
    <n v="3"/>
    <n v="0"/>
    <n v="6.3897763578274762E-4"/>
    <n v="6.3897763578274762E-4"/>
  </r>
  <r>
    <x v="713"/>
    <x v="33"/>
    <x v="29"/>
    <s v="NRC:Jobs:Learn about the H.L. Holmes Award for Post-Doctoral Studies"/>
    <n v="0"/>
    <n v="0"/>
    <n v="0"/>
    <n v="1"/>
    <n v="0"/>
    <n v="0"/>
    <n v="0"/>
  </r>
  <r>
    <x v="714"/>
    <x v="33"/>
    <x v="29"/>
    <s v="NRC:Jobs:Learn about the NRC's student employment program"/>
    <n v="1"/>
    <n v="2"/>
    <n v="2"/>
    <n v="5"/>
    <n v="6.3897763578274762E-4"/>
    <n v="1.2779552715654952E-3"/>
    <n v="1.2779552715654952E-3"/>
  </r>
  <r>
    <x v="715"/>
    <x v="33"/>
    <x v="29"/>
    <s v="NRC:Jobs:Learn about the postdoctoral fellowship program"/>
    <n v="2"/>
    <n v="1"/>
    <n v="2"/>
    <n v="4"/>
    <n v="1.2779552715654952E-3"/>
    <n v="6.3897763578274762E-4"/>
    <n v="1.2779552715654952E-3"/>
  </r>
  <r>
    <x v="716"/>
    <x v="33"/>
    <x v="29"/>
    <s v="NRC:Jobs:Learn how to preprare for an interview"/>
    <n v="2"/>
    <n v="3"/>
    <n v="5"/>
    <n v="12"/>
    <n v="1.2779552715654952E-3"/>
    <n v="1.9169329073482429E-3"/>
    <n v="3.1948881789137379E-3"/>
  </r>
  <r>
    <x v="15"/>
    <x v="33"/>
    <x v="29"/>
    <s v="NRC:Jobs:Other - Reason for my visit is not in this list"/>
    <n v="1"/>
    <n v="2"/>
    <n v="2"/>
    <n v="5"/>
    <n v="6.3897763578274762E-4"/>
    <n v="1.2779552715654952E-3"/>
    <n v="1.2779552715654952E-3"/>
  </r>
  <r>
    <x v="15"/>
    <x v="33"/>
    <x v="29"/>
    <s v="NRC:N/A:Other - Reason for my visit is not in this list"/>
    <n v="89"/>
    <n v="111"/>
    <n v="128"/>
    <n v="286"/>
    <n v="5.6869009584664537E-2"/>
    <n v="7.0926517571884978E-2"/>
    <n v="8.1789137380191695E-2"/>
  </r>
  <r>
    <x v="717"/>
    <x v="33"/>
    <x v="29"/>
    <s v="NRC:Science:Access Codes Canada publications"/>
    <n v="17"/>
    <n v="31"/>
    <n v="27"/>
    <n v="86"/>
    <n v="1.0862619808306708E-2"/>
    <n v="1.9808306709265176E-2"/>
    <n v="1.7252396166134186E-2"/>
  </r>
  <r>
    <x v="718"/>
    <x v="33"/>
    <x v="29"/>
    <s v="NRC:Science:Activate your Codes Canada subscription"/>
    <n v="1"/>
    <n v="2"/>
    <n v="1"/>
    <n v="3"/>
    <n v="6.3897763578274762E-4"/>
    <n v="1.2779552715654952E-3"/>
    <n v="6.3897763578274762E-4"/>
  </r>
  <r>
    <x v="719"/>
    <x v="33"/>
    <x v="29"/>
    <s v="NRC:Science:Apply for CLAS certification"/>
    <n v="1"/>
    <n v="2"/>
    <n v="2"/>
    <n v="4"/>
    <n v="6.3897763578274762E-4"/>
    <n v="1.2779552715654952E-3"/>
    <n v="1.2779552715654952E-3"/>
  </r>
  <r>
    <x v="720"/>
    <x v="33"/>
    <x v="29"/>
    <s v="NRC:Science:Buy building codes or Certified Reference Materials"/>
    <n v="3"/>
    <n v="3"/>
    <n v="2"/>
    <n v="3"/>
    <n v="1.9169329073482429E-3"/>
    <n v="1.9169329073482429E-3"/>
    <n v="1.2779552715654952E-3"/>
  </r>
  <r>
    <x v="721"/>
    <x v="33"/>
    <x v="29"/>
    <s v="NRC:Science:Calibration Laboratory Assessment Service (CLAS)"/>
    <n v="0"/>
    <n v="0"/>
    <n v="0"/>
    <n v="1"/>
    <n v="0"/>
    <n v="0"/>
    <n v="0"/>
  </r>
  <r>
    <x v="722"/>
    <x v="33"/>
    <x v="29"/>
    <s v="NRC:Science:Canadian Construction Materials Centre (CCMC)"/>
    <n v="0"/>
    <n v="2"/>
    <n v="2"/>
    <n v="3"/>
    <n v="0"/>
    <n v="1.2779552715654952E-3"/>
    <n v="1.2779552715654952E-3"/>
  </r>
  <r>
    <x v="723"/>
    <x v="33"/>
    <x v="29"/>
    <s v="NRC:Science:Canadian National Master Construction Specifications (NMS)"/>
    <n v="2"/>
    <n v="3"/>
    <n v="3"/>
    <n v="18"/>
    <n v="1.2779552715654952E-3"/>
    <n v="1.9169329073482429E-3"/>
    <n v="1.9169329073482429E-3"/>
  </r>
  <r>
    <x v="724"/>
    <x v="33"/>
    <x v="29"/>
    <s v="NRC:Science:Check sunrise and sunset times"/>
    <n v="1"/>
    <n v="4"/>
    <n v="5"/>
    <n v="12"/>
    <n v="6.3897763578274762E-4"/>
    <n v="2.5559105431309905E-3"/>
    <n v="3.1948881789137379E-3"/>
  </r>
  <r>
    <x v="725"/>
    <x v="33"/>
    <x v="29"/>
    <s v="NRC:Science:Check time zones and daylight savings time periods"/>
    <n v="2"/>
    <n v="2"/>
    <n v="2"/>
    <n v="13"/>
    <n v="1.2779552715654952E-3"/>
    <n v="1.2779552715654952E-3"/>
    <n v="1.2779552715654952E-3"/>
  </r>
  <r>
    <x v="726"/>
    <x v="33"/>
    <x v="29"/>
    <s v="NRC:Science:Codes Canada (building, fire, plumbing, energy)"/>
    <n v="3"/>
    <n v="5"/>
    <n v="5"/>
    <n v="13"/>
    <n v="1.9169329073482429E-3"/>
    <n v="3.1948881789137379E-3"/>
    <n v="3.1948881789137379E-3"/>
  </r>
  <r>
    <x v="727"/>
    <x v="33"/>
    <x v="29"/>
    <s v="NRC:Science:Consult a list of NRC products and services"/>
    <n v="4"/>
    <n v="6"/>
    <n v="4"/>
    <n v="9"/>
    <n v="2.5559105431309905E-3"/>
    <n v="3.8338658146964857E-3"/>
    <n v="2.5559105431309905E-3"/>
  </r>
  <r>
    <x v="728"/>
    <x v="33"/>
    <x v="29"/>
    <s v="NRC:Science:Consult the CCMC registry of product assessments"/>
    <n v="3"/>
    <n v="8"/>
    <n v="6"/>
    <n v="9"/>
    <n v="1.9169329073482429E-3"/>
    <n v="5.111821086261981E-3"/>
    <n v="3.8338658146964857E-3"/>
  </r>
  <r>
    <x v="729"/>
    <x v="33"/>
    <x v="29"/>
    <s v="NRC:Science:Consult the descriptions of National Research Council (NRC) facilities"/>
    <n v="1"/>
    <n v="0"/>
    <n v="1"/>
    <n v="2"/>
    <n v="6.3897763578274762E-4"/>
    <n v="0"/>
    <n v="6.3897763578274762E-4"/>
  </r>
  <r>
    <x v="730"/>
    <x v="33"/>
    <x v="29"/>
    <s v="NRC:Science:Consult the descriptions of NRC facilities"/>
    <n v="0"/>
    <n v="1"/>
    <n v="1"/>
    <n v="3"/>
    <n v="0"/>
    <n v="6.3897763578274762E-4"/>
    <n v="6.3897763578274762E-4"/>
  </r>
  <r>
    <x v="731"/>
    <x v="33"/>
    <x v="29"/>
    <s v="NRC:Science:Consult the list of CRM products / Registry of documentation"/>
    <n v="0"/>
    <n v="2"/>
    <n v="1"/>
    <n v="9"/>
    <n v="0"/>
    <n v="1.2779552715654952E-3"/>
    <n v="6.3897763578274762E-4"/>
  </r>
  <r>
    <x v="732"/>
    <x v="33"/>
    <x v="29"/>
    <s v="NRC:Science:Consult the NMS User's Guide"/>
    <n v="0"/>
    <n v="1"/>
    <n v="1"/>
    <n v="4"/>
    <n v="0"/>
    <n v="6.3897763578274762E-4"/>
    <n v="6.3897763578274762E-4"/>
  </r>
  <r>
    <x v="733"/>
    <x v="33"/>
    <x v="29"/>
    <s v="NRC:Science:Consult the NRC directory of science professionals"/>
    <n v="1"/>
    <n v="2"/>
    <n v="2"/>
    <n v="4"/>
    <n v="6.3897763578274762E-4"/>
    <n v="1.2779552715654952E-3"/>
    <n v="1.2779552715654952E-3"/>
  </r>
  <r>
    <x v="734"/>
    <x v="33"/>
    <x v="29"/>
    <s v="NRC:Science:Contact the NRC"/>
    <n v="0"/>
    <n v="2"/>
    <n v="0"/>
    <n v="2"/>
    <n v="0"/>
    <n v="1.2779552715654952E-3"/>
    <n v="0"/>
  </r>
  <r>
    <x v="735"/>
    <x v="33"/>
    <x v="29"/>
    <s v="NRC:Science:Download NRC software, applications and tools"/>
    <n v="0"/>
    <n v="1"/>
    <n v="0"/>
    <n v="3"/>
    <n v="0"/>
    <n v="6.3897763578274762E-4"/>
    <n v="0"/>
  </r>
  <r>
    <x v="736"/>
    <x v="33"/>
    <x v="29"/>
    <s v="NRC:Science:Express interest to collaborate with a Challenge program"/>
    <n v="1"/>
    <n v="3"/>
    <n v="3"/>
    <n v="6"/>
    <n v="6.3897763578274762E-4"/>
    <n v="1.9169329073482429E-3"/>
    <n v="1.9169329073482429E-3"/>
  </r>
  <r>
    <x v="737"/>
    <x v="33"/>
    <x v="29"/>
    <s v="NRC:Science:Find a research facility"/>
    <n v="0"/>
    <n v="2"/>
    <n v="1"/>
    <n v="7"/>
    <n v="0"/>
    <n v="1.2779552715654952E-3"/>
    <n v="6.3897763578274762E-4"/>
  </r>
  <r>
    <x v="738"/>
    <x v="33"/>
    <x v="29"/>
    <s v="NRC:Science:Find a scientific, technical or medical journal"/>
    <n v="56"/>
    <n v="102"/>
    <n v="115"/>
    <n v="350"/>
    <n v="3.5782747603833868E-2"/>
    <n v="6.5175718849840261E-2"/>
    <n v="7.3482428115015971E-2"/>
  </r>
  <r>
    <x v="739"/>
    <x v="33"/>
    <x v="29"/>
    <s v="NRC:Science:Find an accredited calibration laboratory"/>
    <n v="2"/>
    <n v="0"/>
    <n v="2"/>
    <n v="6"/>
    <n v="1.2779552715654952E-3"/>
    <n v="0"/>
    <n v="1.2779552715654952E-3"/>
  </r>
  <r>
    <x v="740"/>
    <x v="33"/>
    <x v="29"/>
    <s v="NRC:Science:Find NRC locations across Canada"/>
    <n v="0"/>
    <n v="1"/>
    <n v="1"/>
    <n v="3"/>
    <n v="0"/>
    <n v="6.3897763578274762E-4"/>
    <n v="6.3897763578274762E-4"/>
  </r>
  <r>
    <x v="741"/>
    <x v="33"/>
    <x v="29"/>
    <s v="NRC:Science:Find where to safely fly a drone"/>
    <n v="0"/>
    <n v="0"/>
    <n v="0"/>
    <n v="1"/>
    <n v="0"/>
    <n v="0"/>
    <n v="0"/>
  </r>
  <r>
    <x v="742"/>
    <x v="33"/>
    <x v="29"/>
    <s v="NRC:Science:Find where you can fly your drone"/>
    <n v="1"/>
    <n v="2"/>
    <n v="2"/>
    <n v="3"/>
    <n v="6.3897763578274762E-4"/>
    <n v="1.2779552715654952E-3"/>
    <n v="1.2779552715654952E-3"/>
  </r>
  <r>
    <x v="743"/>
    <x v="33"/>
    <x v="29"/>
    <s v="NRC:Science:Get the latest National building code for Canada"/>
    <n v="1"/>
    <n v="2"/>
    <n v="1"/>
    <n v="2"/>
    <n v="6.3897763578274762E-4"/>
    <n v="1.2779552715654952E-3"/>
    <n v="6.3897763578274762E-4"/>
  </r>
  <r>
    <x v="703"/>
    <x v="33"/>
    <x v="29"/>
    <s v="NRC:Science:Grants for technological innovation - Industrial Research Assistance Program (IRAP)"/>
    <n v="56"/>
    <n v="66"/>
    <n v="82"/>
    <n v="169"/>
    <n v="3.5782747603833868E-2"/>
    <n v="4.2172523961661344E-2"/>
    <n v="5.2396166134185303E-2"/>
  </r>
  <r>
    <x v="744"/>
    <x v="33"/>
    <x v="29"/>
    <s v="NRC:Science:Learn about Codes Canada publications"/>
    <n v="4"/>
    <n v="11"/>
    <n v="14"/>
    <n v="23"/>
    <n v="2.5559105431309905E-3"/>
    <n v="7.028753993610224E-3"/>
    <n v="8.9456869009584671E-3"/>
  </r>
  <r>
    <x v="745"/>
    <x v="33"/>
    <x v="29"/>
    <s v="NRC:Science:Learn about funded collaborative R&amp;D programs and initiatives"/>
    <n v="3"/>
    <n v="3"/>
    <n v="3"/>
    <n v="5"/>
    <n v="1.9169329073482429E-3"/>
    <n v="1.9169329073482429E-3"/>
    <n v="1.9169329073482429E-3"/>
  </r>
  <r>
    <x v="746"/>
    <x v="33"/>
    <x v="29"/>
    <s v="NRC:Science:Learn about network time protocol (NTP)"/>
    <n v="0"/>
    <n v="2"/>
    <n v="0"/>
    <n v="8"/>
    <n v="0"/>
    <n v="1.2779552715654952E-3"/>
    <n v="0"/>
  </r>
  <r>
    <x v="747"/>
    <x v="33"/>
    <x v="29"/>
    <s v="NRC:Science:Learn about NRC's radio time signals"/>
    <n v="0"/>
    <n v="0"/>
    <n v="0"/>
    <n v="4"/>
    <n v="0"/>
    <n v="0"/>
    <n v="0"/>
  </r>
  <r>
    <x v="748"/>
    <x v="33"/>
    <x v="29"/>
    <s v="NRC:Science:Learn about NRC Challenge programs"/>
    <n v="5"/>
    <n v="7"/>
    <n v="8"/>
    <n v="17"/>
    <n v="3.1948881789137379E-3"/>
    <n v="4.4728434504792336E-3"/>
    <n v="5.111821086261981E-3"/>
  </r>
  <r>
    <x v="749"/>
    <x v="33"/>
    <x v="29"/>
    <s v="NRC:Science:Learn about NRC research or collaboration activities"/>
    <n v="1"/>
    <n v="2"/>
    <n v="2"/>
    <n v="3"/>
    <n v="6.3897763578274762E-4"/>
    <n v="1.2779552715654952E-3"/>
    <n v="1.2779552715654952E-3"/>
  </r>
  <r>
    <x v="750"/>
    <x v="33"/>
    <x v="29"/>
    <s v="NRC:Science:Learn about NRC research programs"/>
    <n v="1"/>
    <n v="1"/>
    <n v="2"/>
    <n v="7"/>
    <n v="6.3897763578274762E-4"/>
    <n v="6.3897763578274762E-4"/>
    <n v="1.2779552715654952E-3"/>
  </r>
  <r>
    <x v="751"/>
    <x v="33"/>
    <x v="29"/>
    <s v="NRC:Science:Learn about radio time signals"/>
    <n v="0"/>
    <n v="0"/>
    <n v="0"/>
    <n v="4"/>
    <n v="0"/>
    <n v="0"/>
    <n v="0"/>
  </r>
  <r>
    <x v="752"/>
    <x v="33"/>
    <x v="29"/>
    <s v="NRC:Science:Learn about seasons start dates"/>
    <n v="0"/>
    <n v="0"/>
    <n v="1"/>
    <n v="3"/>
    <n v="0"/>
    <n v="0"/>
    <n v="6.3897763578274762E-4"/>
  </r>
  <r>
    <x v="753"/>
    <x v="33"/>
    <x v="29"/>
    <s v="NRC:Science:Learn about the Canadian Construction Materials Centre (CCMC)"/>
    <n v="0"/>
    <n v="2"/>
    <n v="5"/>
    <n v="7"/>
    <n v="0"/>
    <n v="1.2779552715654952E-3"/>
    <n v="3.1948881789137379E-3"/>
  </r>
  <r>
    <x v="754"/>
    <x v="33"/>
    <x v="29"/>
    <s v="NRC:Science:Learn about the Canadian National Master Construction Specifications (NMS)"/>
    <n v="0"/>
    <n v="0"/>
    <n v="0"/>
    <n v="3"/>
    <n v="0"/>
    <n v="0"/>
    <n v="0"/>
  </r>
  <r>
    <x v="755"/>
    <x v="33"/>
    <x v="29"/>
    <s v="NRC:Science:Learn about the certified reference materials (CRM)"/>
    <n v="2"/>
    <n v="1"/>
    <n v="2"/>
    <n v="3"/>
    <n v="1.2779552715654952E-3"/>
    <n v="6.3897763578274762E-4"/>
    <n v="1.2779552715654952E-3"/>
  </r>
  <r>
    <x v="756"/>
    <x v="33"/>
    <x v="29"/>
    <s v="NRC:Science:Learn about the collaboration centres"/>
    <n v="2"/>
    <n v="2"/>
    <n v="2"/>
    <n v="5"/>
    <n v="1.2779552715654952E-3"/>
    <n v="1.2779552715654952E-3"/>
    <n v="1.2779552715654952E-3"/>
  </r>
  <r>
    <x v="757"/>
    <x v="33"/>
    <x v="29"/>
    <s v="NRC:Science:Learn about the new Biologics Manufacturing Centre for vaccines"/>
    <n v="1"/>
    <n v="2"/>
    <n v="2"/>
    <n v="2"/>
    <n v="6.3897763578274762E-4"/>
    <n v="1.2779552715654952E-3"/>
    <n v="1.2779552715654952E-3"/>
  </r>
  <r>
    <x v="758"/>
    <x v="33"/>
    <x v="29"/>
    <s v="NRC:Science:Learn about the NRC's research centres"/>
    <n v="3"/>
    <n v="3"/>
    <n v="3"/>
    <n v="9"/>
    <n v="1.9169329073482429E-3"/>
    <n v="1.9169329073482429E-3"/>
    <n v="1.9169329073482429E-3"/>
  </r>
  <r>
    <x v="759"/>
    <x v="33"/>
    <x v="29"/>
    <s v="NRC:Science:Learn about the NRC structure and mandate"/>
    <n v="8"/>
    <n v="10"/>
    <n v="10"/>
    <n v="28"/>
    <n v="5.111821086261981E-3"/>
    <n v="6.3897763578274758E-3"/>
    <n v="6.3897763578274758E-3"/>
  </r>
  <r>
    <x v="760"/>
    <x v="33"/>
    <x v="29"/>
    <s v="NRC:Science:Learn about the telephone talking clock"/>
    <n v="0"/>
    <n v="0"/>
    <n v="0"/>
    <n v="1"/>
    <n v="0"/>
    <n v="0"/>
    <n v="0"/>
  </r>
  <r>
    <x v="761"/>
    <x v="33"/>
    <x v="29"/>
    <s v="NRC:Science:Learn about what the National Research Council does to support COVID-19 research efforts"/>
    <n v="1"/>
    <n v="1"/>
    <n v="1"/>
    <n v="2"/>
    <n v="6.3897763578274762E-4"/>
    <n v="6.3897763578274762E-4"/>
    <n v="6.3897763578274762E-4"/>
  </r>
  <r>
    <x v="762"/>
    <x v="33"/>
    <x v="29"/>
    <s v="NRC:Science:Learn about what the NRC does to support COVID-19 research efforts"/>
    <n v="1"/>
    <n v="0"/>
    <n v="1"/>
    <n v="1"/>
    <n v="6.3897763578274762E-4"/>
    <n v="0"/>
    <n v="6.3897763578274762E-4"/>
  </r>
  <r>
    <x v="763"/>
    <x v="33"/>
    <x v="29"/>
    <s v="NRC:Science:National Research Council (NRC) Challenge programs"/>
    <n v="0"/>
    <n v="0"/>
    <n v="0"/>
    <n v="2"/>
    <n v="0"/>
    <n v="0"/>
    <n v="0"/>
  </r>
  <r>
    <x v="764"/>
    <x v="33"/>
    <x v="29"/>
    <s v="NRC:Science:National Research Council (NRC) software, applications and tools"/>
    <n v="1"/>
    <n v="0"/>
    <n v="3"/>
    <n v="4"/>
    <n v="6.3897763578274762E-4"/>
    <n v="0"/>
    <n v="1.9169329073482429E-3"/>
  </r>
  <r>
    <x v="765"/>
    <x v="33"/>
    <x v="29"/>
    <s v="NRC:Science:National Research Council of Canada general information (contacts, locations, mandate, stories)"/>
    <n v="1"/>
    <n v="2"/>
    <n v="2"/>
    <n v="6"/>
    <n v="6.3897763578274762E-4"/>
    <n v="1.2779552715654952E-3"/>
    <n v="1.2779552715654952E-3"/>
  </r>
  <r>
    <x v="766"/>
    <x v="33"/>
    <x v="29"/>
    <s v="NRC:Science:Official time across Canada"/>
    <n v="3"/>
    <n v="7"/>
    <n v="4"/>
    <n v="33"/>
    <n v="1.9169329073482429E-3"/>
    <n v="4.4728434504792336E-3"/>
    <n v="2.5559105431309905E-3"/>
  </r>
  <r>
    <x v="767"/>
    <x v="33"/>
    <x v="29"/>
    <s v="NRC:Science:Official times (time signals, time zones, sunset, sunrise, seasons)"/>
    <n v="1"/>
    <n v="0"/>
    <n v="6"/>
    <n v="12"/>
    <n v="6.3897763578274762E-4"/>
    <n v="0"/>
    <n v="3.8338658146964857E-3"/>
  </r>
  <r>
    <x v="15"/>
    <x v="33"/>
    <x v="29"/>
    <s v="NRC:Science:Other - Reason for my visit is not in this list"/>
    <n v="47"/>
    <n v="60"/>
    <n v="64"/>
    <n v="139"/>
    <n v="3.0031948881789138E-2"/>
    <n v="3.8338658146964855E-2"/>
    <n v="4.0894568690095848E-2"/>
  </r>
  <r>
    <x v="768"/>
    <x v="33"/>
    <x v="29"/>
    <s v="NRC:Science:Participate in the Codes Canada process"/>
    <n v="3"/>
    <n v="2"/>
    <n v="3"/>
    <n v="9"/>
    <n v="1.9169329073482429E-3"/>
    <n v="1.2779552715654952E-3"/>
    <n v="1.9169329073482429E-3"/>
  </r>
  <r>
    <x v="769"/>
    <x v="33"/>
    <x v="29"/>
    <s v="NRC:Science:Purchase certified reference materials (CRM)"/>
    <n v="0"/>
    <n v="0"/>
    <n v="0"/>
    <n v="1"/>
    <n v="0"/>
    <n v="0"/>
    <n v="0"/>
  </r>
  <r>
    <x v="770"/>
    <x v="33"/>
    <x v="29"/>
    <s v="NRC:Science:Read stories about NRC's successes, clients and researchers"/>
    <n v="2"/>
    <n v="8"/>
    <n v="8"/>
    <n v="13"/>
    <n v="1.2779552715654952E-3"/>
    <n v="5.111821086261981E-3"/>
    <n v="5.111821086261981E-3"/>
  </r>
  <r>
    <x v="771"/>
    <x v="33"/>
    <x v="29"/>
    <s v="NRC:Science:Research Centres, programs and facilities"/>
    <n v="0"/>
    <n v="0"/>
    <n v="0"/>
    <n v="3"/>
    <n v="0"/>
    <n v="0"/>
    <n v="0"/>
  </r>
  <r>
    <x v="772"/>
    <x v="34"/>
    <x v="30"/>
    <s v="NRCan:AboutGov:Learn more about Natural Resources Canada (NRCan)"/>
    <n v="7"/>
    <n v="11"/>
    <n v="10"/>
    <n v="32"/>
    <n v="2.2278803309993636E-3"/>
    <n v="3.5009548058561428E-3"/>
    <n v="3.1826861871419479E-3"/>
  </r>
  <r>
    <x v="15"/>
    <x v="34"/>
    <x v="30"/>
    <s v="NRCan:AboutGov:Other - Reason for my visit is not in this list"/>
    <n v="0"/>
    <n v="1"/>
    <n v="0"/>
    <n v="4"/>
    <n v="0"/>
    <n v="3.1826861871419476E-4"/>
    <n v="0"/>
  </r>
  <r>
    <x v="773"/>
    <x v="34"/>
    <x v="30"/>
    <s v="NRCan:Business:Apply for grants and incentives for your home"/>
    <n v="110"/>
    <n v="137"/>
    <n v="138"/>
    <n v="258"/>
    <n v="3.5009548058561428E-2"/>
    <n v="4.3602800763844686E-2"/>
    <n v="4.392106938255888E-2"/>
  </r>
  <r>
    <x v="774"/>
    <x v="34"/>
    <x v="30"/>
    <s v="NRCan:Business:Download RETScreen clean energy management software"/>
    <n v="1"/>
    <n v="2"/>
    <n v="4"/>
    <n v="7"/>
    <n v="3.1826861871419476E-4"/>
    <n v="6.3653723742838951E-4"/>
    <n v="1.273074474856779E-3"/>
  </r>
  <r>
    <x v="775"/>
    <x v="34"/>
    <x v="30"/>
    <s v="NRCan:Business:Find funding opportunities"/>
    <n v="69"/>
    <n v="80"/>
    <n v="75"/>
    <n v="180"/>
    <n v="2.196053469127944E-2"/>
    <n v="2.5461489497135583E-2"/>
    <n v="2.3870146403564607E-2"/>
  </r>
  <r>
    <x v="15"/>
    <x v="34"/>
    <x v="30"/>
    <s v="NRCan:Business:Other - Reason for my visit is not in this list"/>
    <n v="15"/>
    <n v="21"/>
    <n v="19"/>
    <n v="29"/>
    <n v="4.7740292807129216E-3"/>
    <n v="6.6836409929980902E-3"/>
    <n v="6.0471037555697004E-3"/>
  </r>
  <r>
    <x v="776"/>
    <x v="34"/>
    <x v="30"/>
    <s v="NRCan:Culture:Discover the origins of the names of Canada's provincial and territorial capitals"/>
    <n v="2"/>
    <n v="3"/>
    <n v="6"/>
    <n v="36"/>
    <n v="6.3653723742838951E-4"/>
    <n v="9.5480585614258432E-4"/>
    <n v="1.9096117122851686E-3"/>
  </r>
  <r>
    <x v="15"/>
    <x v="34"/>
    <x v="30"/>
    <s v="NRCan:Culture:Other - Reason for my visit is not in this list"/>
    <n v="0"/>
    <n v="0"/>
    <n v="1"/>
    <n v="2"/>
    <n v="0"/>
    <n v="0"/>
    <n v="3.1826861871419476E-4"/>
  </r>
  <r>
    <x v="773"/>
    <x v="34"/>
    <x v="30"/>
    <s v="NRCan:Environment:Apply for grants and incentives for your home"/>
    <n v="16"/>
    <n v="19"/>
    <n v="24"/>
    <n v="57"/>
    <n v="5.0922978994271161E-3"/>
    <n v="6.0471037555697004E-3"/>
    <n v="7.6384468491406746E-3"/>
  </r>
  <r>
    <x v="777"/>
    <x v="34"/>
    <x v="30"/>
    <s v="NRCan:Environment:Calculate the magnetic declination for a specified location and date"/>
    <n v="7"/>
    <n v="8"/>
    <n v="11"/>
    <n v="19"/>
    <n v="2.2278803309993636E-3"/>
    <n v="2.546148949713558E-3"/>
    <n v="3.5009548058561428E-3"/>
  </r>
  <r>
    <x v="778"/>
    <x v="34"/>
    <x v="30"/>
    <s v="NRCan:Environment:Current and past earthquakes in Canada"/>
    <n v="4"/>
    <n v="4"/>
    <n v="6"/>
    <n v="14"/>
    <n v="1.273074474856779E-3"/>
    <n v="1.273074474856779E-3"/>
    <n v="1.9096117122851686E-3"/>
  </r>
  <r>
    <x v="779"/>
    <x v="34"/>
    <x v="30"/>
    <s v="NRCan:Environment:Find a research centre"/>
    <n v="3"/>
    <n v="4"/>
    <n v="0"/>
    <n v="4"/>
    <n v="9.5480585614258432E-4"/>
    <n v="1.273074474856779E-3"/>
    <n v="0"/>
  </r>
  <r>
    <x v="780"/>
    <x v="34"/>
    <x v="30"/>
    <s v="NRCan:Environment:Find Canadian maps and geographic tools"/>
    <n v="43"/>
    <n v="65"/>
    <n v="58"/>
    <n v="101"/>
    <n v="1.3685550604710375E-2"/>
    <n v="2.0687460216422662E-2"/>
    <n v="1.8459579885423297E-2"/>
  </r>
  <r>
    <x v="781"/>
    <x v="34"/>
    <x v="30"/>
    <s v="NRCan:Environment:Find data and information on Canada's energy sources"/>
    <n v="11"/>
    <n v="21"/>
    <n v="19"/>
    <n v="54"/>
    <n v="3.5009548058561428E-3"/>
    <n v="6.6836409929980902E-3"/>
    <n v="6.0471037555697004E-3"/>
  </r>
  <r>
    <x v="782"/>
    <x v="34"/>
    <x v="30"/>
    <s v="NRCan:Environment:Find information on mining and minerals in Canada"/>
    <n v="8"/>
    <n v="5"/>
    <n v="10"/>
    <n v="25"/>
    <n v="2.546148949713558E-3"/>
    <n v="1.5913430935709739E-3"/>
    <n v="3.1826861871419479E-3"/>
  </r>
  <r>
    <x v="783"/>
    <x v="34"/>
    <x v="30"/>
    <s v="NRCan:Environment:Find information on weather and space forecasts"/>
    <n v="0"/>
    <n v="0"/>
    <n v="0"/>
    <n v="1"/>
    <n v="0"/>
    <n v="0"/>
    <n v="0"/>
  </r>
  <r>
    <x v="784"/>
    <x v="34"/>
    <x v="30"/>
    <s v="NRCan:Environment:Find out about Canadian wildfires"/>
    <n v="10"/>
    <n v="15"/>
    <n v="13"/>
    <n v="29"/>
    <n v="3.1826861871419479E-3"/>
    <n v="4.7740292807129216E-3"/>
    <n v="4.1374920432845318E-3"/>
  </r>
  <r>
    <x v="785"/>
    <x v="34"/>
    <x v="30"/>
    <s v="NRCan:Environment:Find out about non destructive testing"/>
    <n v="5"/>
    <n v="10"/>
    <n v="9"/>
    <n v="23"/>
    <n v="1.5913430935709739E-3"/>
    <n v="3.1826861871419479E-3"/>
    <n v="2.864417568427753E-3"/>
  </r>
  <r>
    <x v="786"/>
    <x v="34"/>
    <x v="30"/>
    <s v="NRCan:Environment:Find science news and information through articles, podcast and videos"/>
    <n v="1"/>
    <n v="1"/>
    <n v="1"/>
    <n v="8"/>
    <n v="3.1826861871419476E-4"/>
    <n v="3.1826861871419476E-4"/>
    <n v="3.1826861871419476E-4"/>
  </r>
  <r>
    <x v="787"/>
    <x v="34"/>
    <x v="30"/>
    <s v="NRCan:Environment:Get satellite and air imagery"/>
    <n v="28"/>
    <n v="48"/>
    <n v="47"/>
    <n v="119"/>
    <n v="8.9115213239974542E-3"/>
    <n v="1.5276893698281349E-2"/>
    <n v="1.4958625079567155E-2"/>
  </r>
  <r>
    <x v="788"/>
    <x v="34"/>
    <x v="30"/>
    <s v="NRCan:Environment:Get space weather forecasts"/>
    <n v="9"/>
    <n v="17"/>
    <n v="14"/>
    <n v="38"/>
    <n v="2.864417568427753E-3"/>
    <n v="5.4105665181413114E-3"/>
    <n v="4.4557606619987271E-3"/>
  </r>
  <r>
    <x v="789"/>
    <x v="34"/>
    <x v="30"/>
    <s v="NRCan:Environment:Get spatial data and information"/>
    <n v="9"/>
    <n v="15"/>
    <n v="12"/>
    <n v="34"/>
    <n v="2.864417568427753E-3"/>
    <n v="4.7740292807129216E-3"/>
    <n v="3.8192234245703373E-3"/>
  </r>
  <r>
    <x v="790"/>
    <x v="34"/>
    <x v="30"/>
    <s v="NRCan:Environment:Information on Canada's green infrastructure programs"/>
    <n v="52"/>
    <n v="96"/>
    <n v="79"/>
    <n v="156"/>
    <n v="1.6549968173138127E-2"/>
    <n v="3.0553787396562698E-2"/>
    <n v="2.5143220878421389E-2"/>
  </r>
  <r>
    <x v="791"/>
    <x v="34"/>
    <x v="30"/>
    <s v="NRCan:Environment:Information on Canadian certified-reference-materials"/>
    <n v="3"/>
    <n v="8"/>
    <n v="2"/>
    <n v="11"/>
    <n v="9.5480585614258432E-4"/>
    <n v="2.546148949713558E-3"/>
    <n v="6.3653723742838951E-4"/>
  </r>
  <r>
    <x v="792"/>
    <x v="34"/>
    <x v="30"/>
    <s v="NRCan:Environment:Learn about Canada's energy resources, energy generation and infrastructure"/>
    <n v="2"/>
    <n v="9"/>
    <n v="7"/>
    <n v="16"/>
    <n v="6.3653723742838951E-4"/>
    <n v="2.864417568427753E-3"/>
    <n v="2.2278803309993636E-3"/>
  </r>
  <r>
    <x v="793"/>
    <x v="34"/>
    <x v="30"/>
    <s v="NRCan:Environment:Learn about Canada's greenhouse gas emissions and Canada's adaptation to climate change"/>
    <n v="14"/>
    <n v="10"/>
    <n v="19"/>
    <n v="44"/>
    <n v="4.4557606619987271E-3"/>
    <n v="3.1826861871419479E-3"/>
    <n v="6.0471037555697004E-3"/>
  </r>
  <r>
    <x v="794"/>
    <x v="34"/>
    <x v="30"/>
    <s v="NRCan:Environment:Learn about Canada's past and current wildfires"/>
    <n v="2"/>
    <n v="1"/>
    <n v="2"/>
    <n v="4"/>
    <n v="6.3653723742838951E-4"/>
    <n v="3.1826861871419476E-4"/>
    <n v="6.3653723742838951E-4"/>
  </r>
  <r>
    <x v="795"/>
    <x v="34"/>
    <x v="30"/>
    <s v="NRCan:Environment:Learn about Canadian forests and forest conservation"/>
    <n v="9"/>
    <n v="22"/>
    <n v="22"/>
    <n v="67"/>
    <n v="2.864417568427753E-3"/>
    <n v="7.0019096117122856E-3"/>
    <n v="7.0019096117122856E-3"/>
  </r>
  <r>
    <x v="796"/>
    <x v="34"/>
    <x v="30"/>
    <s v="NRCan:Environment:Learn about COVID-19 resources for Canada's Natural Resources sectors"/>
    <n v="1"/>
    <n v="4"/>
    <n v="3"/>
    <n v="6"/>
    <n v="3.1826861871419476E-4"/>
    <n v="1.273074474856779E-3"/>
    <n v="9.5480585614258432E-4"/>
  </r>
  <r>
    <x v="797"/>
    <x v="34"/>
    <x v="30"/>
    <s v="NRCan:Environment:Learn about energy efficient transportation"/>
    <n v="7"/>
    <n v="7"/>
    <n v="10"/>
    <n v="22"/>
    <n v="2.2278803309993636E-3"/>
    <n v="2.2278803309993636E-3"/>
    <n v="3.1826861871419479E-3"/>
  </r>
  <r>
    <x v="798"/>
    <x v="34"/>
    <x v="30"/>
    <s v="NRCan:Environment:Learn about explosives or fireworks information and regulations"/>
    <n v="5"/>
    <n v="10"/>
    <n v="9"/>
    <n v="22"/>
    <n v="1.5913430935709739E-3"/>
    <n v="3.1826861871419479E-3"/>
    <n v="2.864417568427753E-3"/>
  </r>
  <r>
    <x v="799"/>
    <x v="34"/>
    <x v="30"/>
    <s v="NRCan:Environment:Learn about forestry in Canada"/>
    <n v="5"/>
    <n v="3"/>
    <n v="7"/>
    <n v="26"/>
    <n v="1.5913430935709739E-3"/>
    <n v="9.5480585614258432E-4"/>
    <n v="2.2278803309993636E-3"/>
  </r>
  <r>
    <x v="800"/>
    <x v="34"/>
    <x v="30"/>
    <s v="NRCan:Environment:Learn about fuel-efficient driving"/>
    <n v="7"/>
    <n v="8"/>
    <n v="10"/>
    <n v="18"/>
    <n v="2.2278803309993636E-3"/>
    <n v="2.546148949713558E-3"/>
    <n v="3.1826861871419479E-3"/>
  </r>
  <r>
    <x v="801"/>
    <x v="34"/>
    <x v="30"/>
    <s v="NRCan:Environment:Learn about the origins of Canada's georgraphical names"/>
    <n v="1"/>
    <n v="3"/>
    <n v="3"/>
    <n v="7"/>
    <n v="3.1826861871419476E-4"/>
    <n v="9.5480585614258432E-4"/>
    <n v="9.5480585614258432E-4"/>
  </r>
  <r>
    <x v="802"/>
    <x v="34"/>
    <x v="30"/>
    <s v="NRCan:Environment:Learn about zero emission vehicles"/>
    <n v="3"/>
    <n v="3"/>
    <n v="4"/>
    <n v="10"/>
    <n v="9.5480585614258432E-4"/>
    <n v="9.5480585614258432E-4"/>
    <n v="1.273074474856779E-3"/>
  </r>
  <r>
    <x v="803"/>
    <x v="34"/>
    <x v="30"/>
    <s v="NRCan:Environment:Make buildings and homes more energy efficient"/>
    <n v="130"/>
    <n v="169"/>
    <n v="165"/>
    <n v="389"/>
    <n v="4.1374920432845325E-2"/>
    <n v="5.3787396562698916E-2"/>
    <n v="5.2514322087842139E-2"/>
  </r>
  <r>
    <x v="15"/>
    <x v="34"/>
    <x v="30"/>
    <s v="NRCan:Environment:Other - Reason for my visit is not in this list"/>
    <n v="63"/>
    <n v="80"/>
    <n v="86"/>
    <n v="145"/>
    <n v="2.005092297899427E-2"/>
    <n v="2.5461489497135583E-2"/>
    <n v="2.737110120942075E-2"/>
  </r>
  <r>
    <x v="804"/>
    <x v="34"/>
    <x v="30"/>
    <s v="NRCan:Environment:Renewable energy in Canada"/>
    <n v="66"/>
    <n v="90"/>
    <n v="89"/>
    <n v="225"/>
    <n v="2.1005728835136857E-2"/>
    <n v="2.8644175684277531E-2"/>
    <n v="2.8325907065563337E-2"/>
  </r>
  <r>
    <x v="805"/>
    <x v="34"/>
    <x v="30"/>
    <s v="NRCan:Environment:Use a geodetic reference tool"/>
    <n v="5"/>
    <n v="8"/>
    <n v="7"/>
    <n v="13"/>
    <n v="1.5913430935709739E-3"/>
    <n v="2.546148949713558E-3"/>
    <n v="2.2278803309993636E-3"/>
  </r>
  <r>
    <x v="806"/>
    <x v="34"/>
    <x v="30"/>
    <s v="NRCan:Indigenous:Learn about Indigenous Natural Resource Partnerships"/>
    <n v="1"/>
    <n v="1"/>
    <n v="2"/>
    <n v="4"/>
    <n v="3.1826861871419476E-4"/>
    <n v="3.1826861871419476E-4"/>
    <n v="6.3653723742838951E-4"/>
  </r>
  <r>
    <x v="807"/>
    <x v="34"/>
    <x v="30"/>
    <s v="NRCan:Jobs:Jobs at Natural Resources Canada (NRCan)"/>
    <n v="11"/>
    <n v="15"/>
    <n v="12"/>
    <n v="38"/>
    <n v="3.5009548058561428E-3"/>
    <n v="4.7740292807129216E-3"/>
    <n v="3.8192234245703373E-3"/>
  </r>
  <r>
    <x v="15"/>
    <x v="34"/>
    <x v="30"/>
    <s v="NRCan:Jobs:Other - Reason for my visit is not in this list"/>
    <n v="1"/>
    <n v="1"/>
    <n v="1"/>
    <n v="2"/>
    <n v="3.1826861871419476E-4"/>
    <n v="3.1826861871419476E-4"/>
    <n v="3.1826861871419476E-4"/>
  </r>
  <r>
    <x v="808"/>
    <x v="34"/>
    <x v="30"/>
    <s v="NRCan:Money:Determine current market prices for lumber, crude oil and other fuels"/>
    <n v="12"/>
    <n v="16"/>
    <n v="26"/>
    <n v="79"/>
    <n v="3.8192234245703373E-3"/>
    <n v="5.0922978994271161E-3"/>
    <n v="8.2749840865690635E-3"/>
  </r>
  <r>
    <x v="15"/>
    <x v="34"/>
    <x v="30"/>
    <s v="NRCan:Money:Other - Reason for my visit is not in this list"/>
    <n v="3"/>
    <n v="1"/>
    <n v="4"/>
    <n v="6"/>
    <n v="9.5480585614258432E-4"/>
    <n v="3.1826861871419476E-4"/>
    <n v="1.273074474856779E-3"/>
  </r>
  <r>
    <x v="15"/>
    <x v="34"/>
    <x v="30"/>
    <s v="NRCan:N/A:Other - Reason for my visit is not in this list"/>
    <n v="346"/>
    <n v="408"/>
    <n v="452"/>
    <n v="758"/>
    <n v="0.11012094207511139"/>
    <n v="0.12985359643539146"/>
    <n v="0.14385741565881605"/>
  </r>
  <r>
    <x v="809"/>
    <x v="35"/>
    <x v="1"/>
    <s v="OSB:Business:Find a bankruptcy or insolvency record"/>
    <n v="10"/>
    <n v="17"/>
    <n v="14"/>
    <n v="27"/>
    <n v="0.34482758620689657"/>
    <n v="0.58620689655172409"/>
    <n v="0.48275862068965519"/>
  </r>
  <r>
    <x v="15"/>
    <x v="35"/>
    <x v="1"/>
    <s v="OSB:Money:Other - Reason for my visit is not in this list"/>
    <n v="2"/>
    <n v="1"/>
    <n v="2"/>
    <n v="2"/>
    <n v="6.8965517241379309E-2"/>
    <n v="3.4482758620689655E-2"/>
    <n v="6.8965517241379309E-2"/>
  </r>
  <r>
    <x v="810"/>
    <x v="36"/>
    <x v="1"/>
    <s v="PacifiCan:Business:Apply for funding with PacifiCan"/>
    <n v="3"/>
    <n v="3"/>
    <n v="3"/>
    <n v="4"/>
    <n v="0.2"/>
    <n v="0.2"/>
    <n v="0.2"/>
  </r>
  <r>
    <x v="811"/>
    <x v="36"/>
    <x v="1"/>
    <s v="PacifiCan:Business:Contact a PacifiCan office"/>
    <n v="0"/>
    <n v="0"/>
    <n v="0"/>
    <n v="1"/>
    <n v="0"/>
    <n v="0"/>
    <n v="0"/>
  </r>
  <r>
    <x v="812"/>
    <x v="36"/>
    <x v="1"/>
    <s v="PacifiCan:Business:Jobs at PacifiCan"/>
    <n v="0"/>
    <n v="0"/>
    <n v="2"/>
    <n v="2"/>
    <n v="0"/>
    <n v="0"/>
    <n v="0.13333333333333333"/>
  </r>
  <r>
    <x v="15"/>
    <x v="36"/>
    <x v="1"/>
    <s v="PacifiCan:Business:Other - Reason for my visit is not in this list"/>
    <n v="1"/>
    <n v="2"/>
    <n v="4"/>
    <n v="6"/>
    <n v="6.6666666666666666E-2"/>
    <n v="0.13333333333333333"/>
    <n v="0.26666666666666666"/>
  </r>
  <r>
    <x v="813"/>
    <x v="36"/>
    <x v="1"/>
    <s v="PacifiCan:Business:See how others have used PacifiCan funding"/>
    <n v="1"/>
    <n v="1"/>
    <n v="1"/>
    <n v="2"/>
    <n v="6.6666666666666666E-2"/>
    <n v="6.6666666666666666E-2"/>
    <n v="6.6666666666666666E-2"/>
  </r>
  <r>
    <x v="15"/>
    <x v="37"/>
    <x v="31"/>
    <s v="PBC:N/A:Other - Reason for my visit is not in this list"/>
    <n v="6"/>
    <n v="8"/>
    <n v="10"/>
    <n v="22"/>
    <n v="3.4285714285714287E-2"/>
    <n v="4.5714285714285714E-2"/>
    <n v="5.7142857142857141E-2"/>
  </r>
  <r>
    <x v="814"/>
    <x v="37"/>
    <x v="31"/>
    <s v="PBC:Policing:Apply for a cannabis record suspension"/>
    <n v="3"/>
    <n v="2"/>
    <n v="2"/>
    <n v="6"/>
    <n v="1.7142857142857144E-2"/>
    <n v="1.1428571428571429E-2"/>
    <n v="1.1428571428571429E-2"/>
  </r>
  <r>
    <x v="815"/>
    <x v="37"/>
    <x v="31"/>
    <s v="PBC:Policing:Apply for a criminal record suspension"/>
    <n v="41"/>
    <n v="51"/>
    <n v="50"/>
    <n v="98"/>
    <n v="0.23428571428571429"/>
    <n v="0.29142857142857143"/>
    <n v="0.2857142857142857"/>
  </r>
  <r>
    <x v="816"/>
    <x v="37"/>
    <x v="31"/>
    <s v="PBC:Policing:Apply to become a Board member"/>
    <n v="1"/>
    <n v="0"/>
    <n v="0"/>
    <n v="1"/>
    <n v="5.7142857142857143E-3"/>
    <n v="0"/>
    <n v="0"/>
  </r>
  <r>
    <x v="817"/>
    <x v="37"/>
    <x v="31"/>
    <s v="PBC:Policing:Contact the Parole Board of Canada (PBC)"/>
    <n v="0"/>
    <n v="1"/>
    <n v="1"/>
    <n v="1"/>
    <n v="0"/>
    <n v="5.7142857142857143E-3"/>
    <n v="5.7142857142857143E-3"/>
  </r>
  <r>
    <x v="818"/>
    <x v="37"/>
    <x v="31"/>
    <s v="PBC:Policing:Find out about the appeal process of a parole decision"/>
    <n v="1"/>
    <n v="0"/>
    <n v="1"/>
    <n v="1"/>
    <n v="5.7142857142857143E-3"/>
    <n v="0"/>
    <n v="5.7142857142857143E-3"/>
  </r>
  <r>
    <x v="819"/>
    <x v="37"/>
    <x v="31"/>
    <s v="PBC:Policing:Find out who to contact if you, as a victim, need financial assistance to attend a parole hearing"/>
    <n v="1"/>
    <n v="1"/>
    <n v="2"/>
    <n v="2"/>
    <n v="5.7142857142857143E-3"/>
    <n v="5.7142857142857143E-3"/>
    <n v="1.1428571428571429E-2"/>
  </r>
  <r>
    <x v="820"/>
    <x v="37"/>
    <x v="31"/>
    <s v="PBC:Policing:Learn about cannabis record suspensions"/>
    <n v="0"/>
    <n v="0"/>
    <n v="0"/>
    <n v="1"/>
    <n v="0"/>
    <n v="0"/>
    <n v="0"/>
  </r>
  <r>
    <x v="821"/>
    <x v="37"/>
    <x v="31"/>
    <s v="PBC:Policing:Learn about expungement"/>
    <n v="0"/>
    <n v="0"/>
    <n v="0"/>
    <n v="1"/>
    <n v="0"/>
    <n v="0"/>
    <n v="0"/>
  </r>
  <r>
    <x v="822"/>
    <x v="37"/>
    <x v="31"/>
    <s v="PBC:Policing:Learn about parole"/>
    <n v="0"/>
    <n v="1"/>
    <n v="0"/>
    <n v="2"/>
    <n v="0"/>
    <n v="5.7142857142857143E-3"/>
    <n v="0"/>
  </r>
  <r>
    <x v="823"/>
    <x v="37"/>
    <x v="31"/>
    <s v="PBC:Policing:Learn about record suspensions"/>
    <n v="2"/>
    <n v="4"/>
    <n v="3"/>
    <n v="9"/>
    <n v="1.1428571428571429E-2"/>
    <n v="2.2857142857142857E-2"/>
    <n v="1.7142857142857144E-2"/>
  </r>
  <r>
    <x v="824"/>
    <x v="37"/>
    <x v="31"/>
    <s v="PBC:Policing:Learn about the Code of conduct for Parole Board of Canada (PBC) Board members"/>
    <n v="1"/>
    <n v="1"/>
    <n v="1"/>
    <n v="2"/>
    <n v="5.7142857142857143E-3"/>
    <n v="5.7142857142857143E-3"/>
    <n v="5.7142857142857143E-3"/>
  </r>
  <r>
    <x v="825"/>
    <x v="37"/>
    <x v="31"/>
    <s v="PBC:Policing:Learn about the Decision Registry"/>
    <n v="1"/>
    <n v="1"/>
    <n v="1"/>
    <n v="1"/>
    <n v="5.7142857142857143E-3"/>
    <n v="5.7142857142857143E-3"/>
    <n v="5.7142857142857143E-3"/>
  </r>
  <r>
    <x v="826"/>
    <x v="37"/>
    <x v="31"/>
    <s v="PBC:Policing:Learn about the parole-decising making process"/>
    <n v="1"/>
    <n v="0"/>
    <n v="0"/>
    <n v="2"/>
    <n v="5.7142857142857143E-3"/>
    <n v="0"/>
    <n v="0"/>
  </r>
  <r>
    <x v="827"/>
    <x v="37"/>
    <x v="31"/>
    <s v="PBC:Policing:Learn how to avoid common mistakes on your record suspension application form"/>
    <n v="2"/>
    <n v="0"/>
    <n v="1"/>
    <n v="2"/>
    <n v="1.1428571428571429E-2"/>
    <n v="0"/>
    <n v="5.7142857142857143E-3"/>
  </r>
  <r>
    <x v="828"/>
    <x v="37"/>
    <x v="31"/>
    <s v="PBC:Policing:Learn how you can observe a Parole Board of Canada (PBC) hearing"/>
    <n v="0"/>
    <n v="0"/>
    <n v="0"/>
    <n v="1"/>
    <n v="0"/>
    <n v="0"/>
    <n v="0"/>
  </r>
  <r>
    <x v="829"/>
    <x v="37"/>
    <x v="31"/>
    <s v="PBC:Policing:Learn if you might be eligible for a record suspension"/>
    <n v="4"/>
    <n v="5"/>
    <n v="4"/>
    <n v="5"/>
    <n v="2.2857142857142857E-2"/>
    <n v="2.8571428571428571E-2"/>
    <n v="2.2857142857142857E-2"/>
  </r>
  <r>
    <x v="830"/>
    <x v="37"/>
    <x v="31"/>
    <s v="PBC:Policing:Obtain a decision from the registry"/>
    <n v="0"/>
    <n v="1"/>
    <n v="1"/>
    <n v="1"/>
    <n v="0"/>
    <n v="5.7142857142857143E-3"/>
    <n v="5.7142857142857143E-3"/>
  </r>
  <r>
    <x v="15"/>
    <x v="37"/>
    <x v="31"/>
    <s v="PBC:Policing:Other - Reason for my visit is not in this list"/>
    <n v="8"/>
    <n v="8"/>
    <n v="10"/>
    <n v="17"/>
    <n v="4.5714285714285714E-2"/>
    <n v="4.5714285714285714E-2"/>
    <n v="5.7142857142857141E-2"/>
  </r>
  <r>
    <x v="15"/>
    <x v="38"/>
    <x v="32"/>
    <s v="PC:Culture:Other - Reason for my visit is not in this list"/>
    <n v="0"/>
    <n v="0"/>
    <n v="2"/>
    <n v="5"/>
    <n v="0"/>
    <n v="0"/>
    <n v="5.2301255230125519E-4"/>
  </r>
  <r>
    <x v="831"/>
    <x v="38"/>
    <x v="32"/>
    <s v="PC:Culture:Visit a national park or historic site"/>
    <n v="25"/>
    <n v="51"/>
    <n v="48"/>
    <n v="153"/>
    <n v="6.5376569037656901E-3"/>
    <n v="1.3336820083682008E-2"/>
    <n v="1.2552301255230125E-2"/>
  </r>
  <r>
    <x v="832"/>
    <x v="38"/>
    <x v="32"/>
    <s v="PC:Environment:About Parks Canada (policies, regulations, designations)"/>
    <n v="5"/>
    <n v="16"/>
    <n v="17"/>
    <n v="38"/>
    <n v="1.307531380753138E-3"/>
    <n v="4.1841004184100415E-3"/>
    <n v="4.4456066945606698E-3"/>
  </r>
  <r>
    <x v="833"/>
    <x v="38"/>
    <x v="32"/>
    <s v="PC:Environment:Learn about history, nature, culture, or science and conservation"/>
    <n v="0"/>
    <n v="1"/>
    <n v="2"/>
    <n v="5"/>
    <n v="0"/>
    <n v="2.6150627615062759E-4"/>
    <n v="5.2301255230125519E-4"/>
  </r>
  <r>
    <x v="15"/>
    <x v="38"/>
    <x v="32"/>
    <s v="PC:Environment:Other - Reason for my visit is not in this list"/>
    <n v="3"/>
    <n v="4"/>
    <n v="4"/>
    <n v="8"/>
    <n v="7.8451882845188283E-4"/>
    <n v="1.0460251046025104E-3"/>
    <n v="1.0460251046025104E-3"/>
  </r>
  <r>
    <x v="834"/>
    <x v="38"/>
    <x v="32"/>
    <s v="PC:Jobs:Jobs or volunteering with Parks Canada"/>
    <n v="3"/>
    <n v="5"/>
    <n v="11"/>
    <n v="28"/>
    <n v="7.8451882845188283E-4"/>
    <n v="1.307531380753138E-3"/>
    <n v="2.8765690376569039E-3"/>
  </r>
  <r>
    <x v="833"/>
    <x v="38"/>
    <x v="32"/>
    <s v="PC:Jobs:Learn about history, nature, culture, or science and conservation"/>
    <n v="0"/>
    <n v="0"/>
    <n v="1"/>
    <n v="1"/>
    <n v="0"/>
    <n v="0"/>
    <n v="2.6150627615062759E-4"/>
  </r>
  <r>
    <x v="832"/>
    <x v="38"/>
    <x v="32"/>
    <s v="PC:N/A:About Parks Canada (policies, regulations, designations)"/>
    <n v="1"/>
    <n v="4"/>
    <n v="6"/>
    <n v="13"/>
    <n v="2.6150627615062759E-4"/>
    <n v="1.0460251046025104E-3"/>
    <n v="1.5690376569037657E-3"/>
  </r>
  <r>
    <x v="835"/>
    <x v="38"/>
    <x v="32"/>
    <s v="PC:N/A:Discover things to do (activities, camping, experiences)"/>
    <n v="10"/>
    <n v="14"/>
    <n v="11"/>
    <n v="68"/>
    <n v="2.615062761506276E-3"/>
    <n v="3.6610878661087866E-3"/>
    <n v="2.8765690376569039E-3"/>
  </r>
  <r>
    <x v="836"/>
    <x v="38"/>
    <x v="32"/>
    <s v="PC:N/A:Find a Parks Canada destination to visit"/>
    <n v="9"/>
    <n v="17"/>
    <n v="17"/>
    <n v="62"/>
    <n v="2.3535564853556486E-3"/>
    <n v="4.4456066945606698E-3"/>
    <n v="4.4456066945606698E-3"/>
  </r>
  <r>
    <x v="837"/>
    <x v="38"/>
    <x v="32"/>
    <s v="PC:N/A:Find out when reservations become available"/>
    <n v="10"/>
    <n v="12"/>
    <n v="19"/>
    <n v="31"/>
    <n v="2.615062761506276E-3"/>
    <n v="3.1380753138075313E-3"/>
    <n v="4.9686192468619246E-3"/>
  </r>
  <r>
    <x v="838"/>
    <x v="38"/>
    <x v="32"/>
    <s v="PC:N/A:Get an entry pass, permit, or merchandise"/>
    <n v="7"/>
    <n v="13"/>
    <n v="11"/>
    <n v="53"/>
    <n v="1.8305439330543933E-3"/>
    <n v="3.3995815899581592E-3"/>
    <n v="2.8765690376569039E-3"/>
  </r>
  <r>
    <x v="834"/>
    <x v="38"/>
    <x v="32"/>
    <s v="PC:N/A:Jobs or volunteering with Parks Canada"/>
    <n v="2"/>
    <n v="1"/>
    <n v="0"/>
    <n v="6"/>
    <n v="5.2301255230125519E-4"/>
    <n v="2.6150627615062759E-4"/>
    <n v="0"/>
  </r>
  <r>
    <x v="833"/>
    <x v="38"/>
    <x v="32"/>
    <s v="PC:N/A:Learn about history, nature, culture, or science and conservation"/>
    <n v="18"/>
    <n v="28"/>
    <n v="38"/>
    <n v="146"/>
    <n v="4.7071129707112972E-3"/>
    <n v="7.3221757322175732E-3"/>
    <n v="9.9372384937238493E-3"/>
  </r>
  <r>
    <x v="15"/>
    <x v="38"/>
    <x v="32"/>
    <s v="PC:N/A:Other - Reason for my visit is not in this list"/>
    <n v="111"/>
    <n v="149"/>
    <n v="167"/>
    <n v="371"/>
    <n v="2.9027196652719665E-2"/>
    <n v="3.8964435146443516E-2"/>
    <n v="4.3671548117154811E-2"/>
  </r>
  <r>
    <x v="839"/>
    <x v="38"/>
    <x v="32"/>
    <s v="PC:N/A:Reserve a campsite or other accommodation"/>
    <n v="44"/>
    <n v="59"/>
    <n v="53"/>
    <n v="129"/>
    <n v="1.1506276150627616E-2"/>
    <n v="1.542887029288703E-2"/>
    <n v="1.3859832635983263E-2"/>
  </r>
  <r>
    <x v="840"/>
    <x v="38"/>
    <x v="32"/>
    <s v="PC:N/A:Trails, waterways, and routes (maps, conditions, reports)"/>
    <n v="6"/>
    <n v="13"/>
    <n v="10"/>
    <n v="68"/>
    <n v="1.5690376569037657E-3"/>
    <n v="3.3995815899581592E-3"/>
    <n v="2.615062761506276E-3"/>
  </r>
  <r>
    <x v="835"/>
    <x v="38"/>
    <x v="32"/>
    <s v="PC:Travel:Discover things to do (activities, camping, experiences)"/>
    <n v="31"/>
    <n v="60"/>
    <n v="67"/>
    <n v="198"/>
    <n v="8.1066945606694564E-3"/>
    <n v="1.5690376569037656E-2"/>
    <n v="1.7520920502092051E-2"/>
  </r>
  <r>
    <x v="836"/>
    <x v="38"/>
    <x v="32"/>
    <s v="PC:Travel:Find a Parks Canada destination to visit"/>
    <n v="18"/>
    <n v="46"/>
    <n v="43"/>
    <n v="151"/>
    <n v="4.7071129707112972E-3"/>
    <n v="1.202928870292887E-2"/>
    <n v="1.1244769874476987E-2"/>
  </r>
  <r>
    <x v="837"/>
    <x v="38"/>
    <x v="32"/>
    <s v="PC:Travel:Find out when reservations become available"/>
    <n v="41"/>
    <n v="54"/>
    <n v="62"/>
    <n v="122"/>
    <n v="1.0721757322175732E-2"/>
    <n v="1.4121338912133892E-2"/>
    <n v="1.6213389121338913E-2"/>
  </r>
  <r>
    <x v="838"/>
    <x v="38"/>
    <x v="32"/>
    <s v="PC:Travel:Get an entry pass, permit, or merchandise"/>
    <n v="29"/>
    <n v="32"/>
    <n v="34"/>
    <n v="86"/>
    <n v="7.5836820083682007E-3"/>
    <n v="8.368200836820083E-3"/>
    <n v="8.8912133891213396E-3"/>
  </r>
  <r>
    <x v="833"/>
    <x v="38"/>
    <x v="32"/>
    <s v="PC:Travel:Learn about history, nature, culture, or science and conservation"/>
    <n v="2"/>
    <n v="9"/>
    <n v="6"/>
    <n v="33"/>
    <n v="5.2301255230125519E-4"/>
    <n v="2.3535564853556486E-3"/>
    <n v="1.5690376569037657E-3"/>
  </r>
  <r>
    <x v="15"/>
    <x v="38"/>
    <x v="32"/>
    <s v="PC:Travel:Other - Reason for my visit is not in this list"/>
    <n v="14"/>
    <n v="26"/>
    <n v="23"/>
    <n v="57"/>
    <n v="3.6610878661087866E-3"/>
    <n v="6.7991631799163184E-3"/>
    <n v="6.0146443514644352E-3"/>
  </r>
  <r>
    <x v="839"/>
    <x v="38"/>
    <x v="32"/>
    <s v="PC:Travel:Reserve a campsite or other accommodation"/>
    <n v="143"/>
    <n v="183"/>
    <n v="171"/>
    <n v="391"/>
    <n v="3.7395397489539746E-2"/>
    <n v="4.7855648535564857E-2"/>
    <n v="4.4717573221757324E-2"/>
  </r>
  <r>
    <x v="841"/>
    <x v="38"/>
    <x v="32"/>
    <s v="PC:Travel:Tourism information about Canada (vacation ideas, activities to explore, travel tips and ideas)"/>
    <n v="22"/>
    <n v="32"/>
    <n v="35"/>
    <n v="73"/>
    <n v="5.7531380753138078E-3"/>
    <n v="8.368200836820083E-3"/>
    <n v="9.1527196652719661E-3"/>
  </r>
  <r>
    <x v="840"/>
    <x v="38"/>
    <x v="32"/>
    <s v="PC:Travel:Trails, waterways, and routes (maps, conditions, reports)"/>
    <n v="34"/>
    <n v="85"/>
    <n v="69"/>
    <n v="269"/>
    <n v="8.8912133891213396E-3"/>
    <n v="2.2228033472803346E-2"/>
    <n v="1.8043933054393304E-2"/>
  </r>
  <r>
    <x v="831"/>
    <x v="38"/>
    <x v="32"/>
    <s v="PC:Travel:Visit a national park or historic site"/>
    <n v="280"/>
    <n v="505"/>
    <n v="505"/>
    <n v="1259"/>
    <n v="7.3221757322175729E-2"/>
    <n v="0.13206066945606695"/>
    <n v="0.13206066945606695"/>
  </r>
  <r>
    <x v="842"/>
    <x v="39"/>
    <x v="33"/>
    <s v="PCH:Culture:Apply for a tax credit — film or video (CAVCO)"/>
    <n v="9"/>
    <n v="18"/>
    <n v="18"/>
    <n v="30"/>
    <n v="6.5597667638483967E-3"/>
    <n v="1.3119533527696793E-2"/>
    <n v="1.3119533527696793E-2"/>
  </r>
  <r>
    <x v="843"/>
    <x v="39"/>
    <x v="33"/>
    <s v="PCH:Culture:Apply to a grant or funding program — arts"/>
    <n v="45"/>
    <n v="59"/>
    <n v="63"/>
    <n v="116"/>
    <n v="3.2798833819241979E-2"/>
    <n v="4.3002915451895045E-2"/>
    <n v="4.5918367346938778E-2"/>
  </r>
  <r>
    <x v="844"/>
    <x v="39"/>
    <x v="33"/>
    <s v="PCH:Culture:Apply to a grant or funding program — cultural preservation"/>
    <n v="25"/>
    <n v="46"/>
    <n v="37"/>
    <n v="93"/>
    <n v="1.8221574344023325E-2"/>
    <n v="3.3527696793002916E-2"/>
    <n v="2.696793002915452E-2"/>
  </r>
  <r>
    <x v="845"/>
    <x v="39"/>
    <x v="33"/>
    <s v="PCH:Culture:Apply to a grant or funding program — multiculturalism"/>
    <n v="12"/>
    <n v="16"/>
    <n v="14"/>
    <n v="36"/>
    <n v="8.7463556851311956E-3"/>
    <n v="1.1661807580174927E-2"/>
    <n v="1.020408163265306E-2"/>
  </r>
  <r>
    <x v="846"/>
    <x v="39"/>
    <x v="33"/>
    <s v="PCH:Culture:Apply to a grant or funding program — music"/>
    <n v="6"/>
    <n v="9"/>
    <n v="10"/>
    <n v="26"/>
    <n v="4.3731778425655978E-3"/>
    <n v="6.5597667638483967E-3"/>
    <n v="7.2886297376093291E-3"/>
  </r>
  <r>
    <x v="847"/>
    <x v="39"/>
    <x v="33"/>
    <s v="PCH:Culture:Apply to a grant or funding program — sports"/>
    <n v="23"/>
    <n v="38"/>
    <n v="27"/>
    <n v="78"/>
    <n v="1.6763848396501458E-2"/>
    <n v="2.7696793002915453E-2"/>
    <n v="1.9679300291545191E-2"/>
  </r>
  <r>
    <x v="848"/>
    <x v="39"/>
    <x v="33"/>
    <s v="PCH:Culture:Apply to Young Canada Works — for employers"/>
    <n v="0"/>
    <n v="0"/>
    <n v="1"/>
    <n v="4"/>
    <n v="0"/>
    <n v="0"/>
    <n v="7.2886297376093293E-4"/>
  </r>
  <r>
    <x v="849"/>
    <x v="39"/>
    <x v="33"/>
    <s v="PCH:Culture:Apply to Young Canada Works — for students"/>
    <n v="1"/>
    <n v="4"/>
    <n v="4"/>
    <n v="4"/>
    <n v="7.2886297376093293E-4"/>
    <n v="2.9154518950437317E-3"/>
    <n v="2.9154518950437317E-3"/>
  </r>
  <r>
    <x v="850"/>
    <x v="39"/>
    <x v="33"/>
    <s v="PCH:Culture:Apply to Youth Exchanges Canada"/>
    <n v="1"/>
    <n v="1"/>
    <n v="1"/>
    <n v="3"/>
    <n v="7.2886297376093293E-4"/>
    <n v="7.2886297376093293E-4"/>
    <n v="7.2886297376093293E-4"/>
  </r>
  <r>
    <x v="851"/>
    <x v="39"/>
    <x v="33"/>
    <s v="PCH:Culture:Canada's constitutional monarchy"/>
    <n v="2"/>
    <n v="4"/>
    <n v="3"/>
    <n v="11"/>
    <n v="1.4577259475218659E-3"/>
    <n v="2.9154518950437317E-3"/>
    <n v="2.1865889212827989E-3"/>
  </r>
  <r>
    <x v="852"/>
    <x v="39"/>
    <x v="33"/>
    <s v="PCH:Culture:Contact the Department of Canadian Heritage"/>
    <n v="2"/>
    <n v="3"/>
    <n v="4"/>
    <n v="5"/>
    <n v="1.4577259475218659E-3"/>
    <n v="2.1865889212827989E-3"/>
    <n v="2.9154518950437317E-3"/>
  </r>
  <r>
    <x v="853"/>
    <x v="39"/>
    <x v="33"/>
    <s v="PCH:Culture:Download or order the Canadian Charter of Rights and Freedoms and the Canadian Bill of Rights"/>
    <n v="0"/>
    <n v="1"/>
    <n v="2"/>
    <n v="2"/>
    <n v="0"/>
    <n v="7.2886297376093293E-4"/>
    <n v="1.4577259475218659E-3"/>
  </r>
  <r>
    <x v="854"/>
    <x v="39"/>
    <x v="33"/>
    <s v="PCH:Culture:Download the lyrics and recordings of Canada's national anthem"/>
    <n v="3"/>
    <n v="12"/>
    <n v="9"/>
    <n v="52"/>
    <n v="2.1865889212827989E-3"/>
    <n v="8.7463556851311956E-3"/>
    <n v="6.5597667638483967E-3"/>
  </r>
  <r>
    <x v="855"/>
    <x v="39"/>
    <x v="33"/>
    <s v="PCH:Culture:Events and activities in Canada's Capital Region"/>
    <n v="11"/>
    <n v="16"/>
    <n v="23"/>
    <n v="66"/>
    <n v="8.0174927113702624E-3"/>
    <n v="1.1661807580174927E-2"/>
    <n v="1.6763848396501458E-2"/>
  </r>
  <r>
    <x v="856"/>
    <x v="39"/>
    <x v="33"/>
    <s v="PCH:Culture:Find Canadian protocol guidelines"/>
    <n v="1"/>
    <n v="2"/>
    <n v="1"/>
    <n v="7"/>
    <n v="7.2886297376093293E-4"/>
    <n v="1.4577259475218659E-3"/>
    <n v="7.2886297376093293E-4"/>
  </r>
  <r>
    <x v="857"/>
    <x v="39"/>
    <x v="33"/>
    <s v="PCH:Culture:Find information on human rights in Canada"/>
    <n v="8"/>
    <n v="19"/>
    <n v="22"/>
    <n v="59"/>
    <n v="5.8309037900874635E-3"/>
    <n v="1.3848396501457727E-2"/>
    <n v="1.6034985422740525E-2"/>
  </r>
  <r>
    <x v="858"/>
    <x v="39"/>
    <x v="33"/>
    <s v="PCH:Culture:Find student job and internship programs"/>
    <n v="20"/>
    <n v="37"/>
    <n v="27"/>
    <n v="84"/>
    <n v="1.4577259475218658E-2"/>
    <n v="2.696793002915452E-2"/>
    <n v="1.9679300291545191E-2"/>
  </r>
  <r>
    <x v="859"/>
    <x v="39"/>
    <x v="33"/>
    <s v="PCH:Culture:Guide to the Canadian Charter of Rights and Freedoms"/>
    <n v="3"/>
    <n v="5"/>
    <n v="9"/>
    <n v="16"/>
    <n v="2.1865889212827989E-3"/>
    <n v="3.6443148688046646E-3"/>
    <n v="6.5597667638483967E-3"/>
  </r>
  <r>
    <x v="860"/>
    <x v="39"/>
    <x v="33"/>
    <s v="PCH:Culture:History of Canada"/>
    <n v="10"/>
    <n v="22"/>
    <n v="20"/>
    <n v="91"/>
    <n v="7.2886297376093291E-3"/>
    <n v="1.6034985422740525E-2"/>
    <n v="1.4577259475218658E-2"/>
  </r>
  <r>
    <x v="861"/>
    <x v="39"/>
    <x v="33"/>
    <s v="PCH:Culture:How Canadian Heritage promotes Canada's official languages and bilingualism"/>
    <n v="0"/>
    <n v="1"/>
    <n v="2"/>
    <n v="6"/>
    <n v="0"/>
    <n v="7.2886297376093293E-4"/>
    <n v="1.4577259475218659E-3"/>
  </r>
  <r>
    <x v="862"/>
    <x v="39"/>
    <x v="33"/>
    <s v="PCH:Culture:Learn about the official symbols of Canada"/>
    <n v="9"/>
    <n v="22"/>
    <n v="31"/>
    <n v="124"/>
    <n v="6.5597667638483967E-3"/>
    <n v="1.6034985422740525E-2"/>
    <n v="2.2594752186588921E-2"/>
  </r>
  <r>
    <x v="863"/>
    <x v="39"/>
    <x v="33"/>
    <s v="PCH:Culture:National celebrations and commemorations"/>
    <n v="7"/>
    <n v="4"/>
    <n v="11"/>
    <n v="36"/>
    <n v="5.1020408163265302E-3"/>
    <n v="2.9154518950437317E-3"/>
    <n v="8.0174927113702624E-3"/>
  </r>
  <r>
    <x v="864"/>
    <x v="39"/>
    <x v="33"/>
    <s v="PCH:Culture:National flag of Canada"/>
    <n v="1"/>
    <n v="0"/>
    <n v="0"/>
    <n v="8"/>
    <n v="7.2886297376093293E-4"/>
    <n v="0"/>
    <n v="0"/>
  </r>
  <r>
    <x v="865"/>
    <x v="39"/>
    <x v="33"/>
    <s v="PCH:Culture:Obtain a CAVCO Personnel Number"/>
    <n v="1"/>
    <n v="3"/>
    <n v="3"/>
    <n v="4"/>
    <n v="7.2886297376093293E-4"/>
    <n v="2.1865889212827989E-3"/>
    <n v="2.1865889212827989E-3"/>
  </r>
  <r>
    <x v="866"/>
    <x v="39"/>
    <x v="33"/>
    <s v="PCH:Culture:Order educational or promotional items"/>
    <n v="2"/>
    <n v="10"/>
    <n v="5"/>
    <n v="19"/>
    <n v="1.4577259475218659E-3"/>
    <n v="7.2886297376093291E-3"/>
    <n v="3.6443148688046646E-3"/>
  </r>
  <r>
    <x v="15"/>
    <x v="39"/>
    <x v="33"/>
    <s v="PCH:Culture:Other - Reason for my visit is not in this list"/>
    <n v="23"/>
    <n v="36"/>
    <n v="32"/>
    <n v="93"/>
    <n v="1.6763848396501458E-2"/>
    <n v="2.6239067055393587E-2"/>
    <n v="2.3323615160349854E-2"/>
  </r>
  <r>
    <x v="867"/>
    <x v="39"/>
    <x v="33"/>
    <s v="PCH:Culture:Participate in Canada Day celebrations"/>
    <n v="19"/>
    <n v="31"/>
    <n v="32"/>
    <n v="84"/>
    <n v="1.3848396501457727E-2"/>
    <n v="2.2594752186588921E-2"/>
    <n v="2.3323615160349854E-2"/>
  </r>
  <r>
    <x v="868"/>
    <x v="39"/>
    <x v="33"/>
    <s v="PCH:Culture:Participate in Winterlude events and activities"/>
    <n v="7"/>
    <n v="9"/>
    <n v="15"/>
    <n v="38"/>
    <n v="5.1020408163265302E-3"/>
    <n v="6.5597667638483967E-3"/>
    <n v="1.0932944606413994E-2"/>
  </r>
  <r>
    <x v="15"/>
    <x v="39"/>
    <x v="33"/>
    <s v="PCH:N/A:Other - Reason for my visit is not in this list"/>
    <n v="62"/>
    <n v="70"/>
    <n v="87"/>
    <n v="177"/>
    <n v="4.5189504373177841E-2"/>
    <n v="5.1020408163265307E-2"/>
    <n v="6.3411078717201169E-2"/>
  </r>
  <r>
    <x v="869"/>
    <x v="40"/>
    <x v="34"/>
    <s v="PCO:AboutGov:Consult the Clerk's Annual Report to the Prime Minister"/>
    <n v="5"/>
    <n v="8"/>
    <n v="12"/>
    <n v="19"/>
    <n v="1.3888888888888888E-2"/>
    <n v="2.2222222222222223E-2"/>
    <n v="3.3333333333333333E-2"/>
  </r>
  <r>
    <x v="870"/>
    <x v="40"/>
    <x v="34"/>
    <s v="PCO:AboutGov:Consult the Speech from the Throne"/>
    <n v="4"/>
    <n v="6"/>
    <n v="4"/>
    <n v="12"/>
    <n v="1.1111111111111112E-2"/>
    <n v="1.6666666666666666E-2"/>
    <n v="1.1111111111111112E-2"/>
  </r>
  <r>
    <x v="871"/>
    <x v="40"/>
    <x v="34"/>
    <s v="PCO:AboutGov:Examine the activities of the Independent Advisory Board for Senate Appointments"/>
    <n v="4"/>
    <n v="3"/>
    <n v="3"/>
    <n v="7"/>
    <n v="1.1111111111111112E-2"/>
    <n v="8.3333333333333332E-3"/>
    <n v="8.3333333333333332E-3"/>
  </r>
  <r>
    <x v="872"/>
    <x v="40"/>
    <x v="34"/>
    <s v="PCO:AboutGov:Learn about Canada's democratic institutions"/>
    <n v="19"/>
    <n v="33"/>
    <n v="37"/>
    <n v="124"/>
    <n v="5.2777777777777778E-2"/>
    <n v="9.166666666666666E-2"/>
    <n v="0.10277777777777777"/>
  </r>
  <r>
    <x v="873"/>
    <x v="40"/>
    <x v="34"/>
    <s v="PCO:AboutGov:Learn about Governor in Council appointments process"/>
    <n v="8"/>
    <n v="4"/>
    <n v="5"/>
    <n v="16"/>
    <n v="2.2222222222222223E-2"/>
    <n v="1.1111111111111112E-2"/>
    <n v="1.3888888888888888E-2"/>
  </r>
  <r>
    <x v="874"/>
    <x v="40"/>
    <x v="34"/>
    <s v="PCO:AboutGov:Learn about the Clerk of the Privy Council"/>
    <n v="2"/>
    <n v="4"/>
    <n v="5"/>
    <n v="15"/>
    <n v="5.5555555555555558E-3"/>
    <n v="1.1111111111111112E-2"/>
    <n v="1.3888888888888888E-2"/>
  </r>
  <r>
    <x v="875"/>
    <x v="40"/>
    <x v="34"/>
    <s v="PCO:AboutGov:Learn about the relationship between provinces and territories"/>
    <n v="4"/>
    <n v="4"/>
    <n v="7"/>
    <n v="26"/>
    <n v="1.1111111111111112E-2"/>
    <n v="1.1111111111111112E-2"/>
    <n v="1.9444444444444445E-2"/>
  </r>
  <r>
    <x v="15"/>
    <x v="40"/>
    <x v="34"/>
    <s v="PCO:AboutGov:Other - Reason for my visit is not in this list"/>
    <n v="6"/>
    <n v="6"/>
    <n v="6"/>
    <n v="18"/>
    <n v="1.6666666666666666E-2"/>
    <n v="1.6666666666666666E-2"/>
    <n v="1.6666666666666666E-2"/>
  </r>
  <r>
    <x v="876"/>
    <x v="40"/>
    <x v="34"/>
    <s v="PCO:AboutGov:Review of the state of bilingualism in the federal Public Service"/>
    <n v="0"/>
    <n v="5"/>
    <n v="3"/>
    <n v="12"/>
    <n v="0"/>
    <n v="1.3888888888888888E-2"/>
    <n v="8.3333333333333332E-3"/>
  </r>
  <r>
    <x v="877"/>
    <x v="40"/>
    <x v="34"/>
    <s v="PCO:AboutGov:Review the progress of Government of Canada commitments"/>
    <n v="18"/>
    <n v="24"/>
    <n v="19"/>
    <n v="54"/>
    <n v="0.05"/>
    <n v="6.6666666666666666E-2"/>
    <n v="5.2777777777777778E-2"/>
  </r>
  <r>
    <x v="878"/>
    <x v="40"/>
    <x v="34"/>
    <s v="PCO:AboutGov:Search the Orders in Council database"/>
    <n v="3"/>
    <n v="7"/>
    <n v="7"/>
    <n v="9"/>
    <n v="8.3333333333333332E-3"/>
    <n v="1.9444444444444445E-2"/>
    <n v="1.9444444444444445E-2"/>
  </r>
  <r>
    <x v="879"/>
    <x v="40"/>
    <x v="34"/>
    <s v="PCO:AboutGov:See how the Government of Canada supports the LGBTQ2+ community"/>
    <n v="9"/>
    <n v="11"/>
    <n v="13"/>
    <n v="30"/>
    <n v="2.5000000000000001E-2"/>
    <n v="3.0555555555555555E-2"/>
    <n v="3.6111111111111108E-2"/>
  </r>
  <r>
    <x v="880"/>
    <x v="40"/>
    <x v="34"/>
    <s v="PCO:Culture:Learn about the Governor General or Lieutenant Governors and the appointment process"/>
    <n v="1"/>
    <n v="3"/>
    <n v="3"/>
    <n v="15"/>
    <n v="2.7777777777777779E-3"/>
    <n v="8.3333333333333332E-3"/>
    <n v="8.3333333333333332E-3"/>
  </r>
  <r>
    <x v="15"/>
    <x v="40"/>
    <x v="34"/>
    <s v="PCO:Culture:Other - Reason for my visit is not in this list"/>
    <n v="0"/>
    <n v="2"/>
    <n v="1"/>
    <n v="3"/>
    <n v="0"/>
    <n v="5.5555555555555558E-3"/>
    <n v="2.7777777777777779E-3"/>
  </r>
  <r>
    <x v="881"/>
    <x v="41"/>
    <x v="35"/>
    <s v="PHAC:COVID-19:Check health advice before travelling"/>
    <n v="349"/>
    <n v="506"/>
    <n v="544"/>
    <n v="893"/>
    <n v="5.6775662925004064E-2"/>
    <n v="8.2316577192126247E-2"/>
    <n v="8.8498454530665363E-2"/>
  </r>
  <r>
    <x v="15"/>
    <x v="41"/>
    <x v="35"/>
    <s v="PHAC:COVID-19:Other - Reason for my visit is not in this list"/>
    <n v="5"/>
    <n v="4"/>
    <n v="6"/>
    <n v="8"/>
    <n v="8.134049129656743E-4"/>
    <n v="6.507239303725394E-4"/>
    <n v="9.760858955588092E-4"/>
  </r>
  <r>
    <x v="881"/>
    <x v="41"/>
    <x v="35"/>
    <s v="PHAC:Health:Check health advice before travelling"/>
    <n v="12"/>
    <n v="21"/>
    <n v="21"/>
    <n v="53"/>
    <n v="1.9521717911176184E-3"/>
    <n v="3.4163006344558322E-3"/>
    <n v="3.4163006344558322E-3"/>
  </r>
  <r>
    <x v="882"/>
    <x v="41"/>
    <x v="35"/>
    <s v="PHAC:Health:Find information on family violence and how to get help"/>
    <n v="7"/>
    <n v="15"/>
    <n v="13"/>
    <n v="33"/>
    <n v="1.138766878151944E-3"/>
    <n v="2.440214738897023E-3"/>
    <n v="2.1148527737107534E-3"/>
  </r>
  <r>
    <x v="883"/>
    <x v="41"/>
    <x v="35"/>
    <s v="PHAC:Health:Find out the hazardous properties of a human pathogen and how to work with it in a laboratory setting"/>
    <n v="7"/>
    <n v="10"/>
    <n v="13"/>
    <n v="55"/>
    <n v="1.138766878151944E-3"/>
    <n v="1.6268098259313486E-3"/>
    <n v="2.1148527737107534E-3"/>
  </r>
  <r>
    <x v="884"/>
    <x v="41"/>
    <x v="35"/>
    <s v="PHAC:Health:Get guidelines for immunization and vaccination practices"/>
    <n v="77"/>
    <n v="108"/>
    <n v="128"/>
    <n v="354"/>
    <n v="1.2526435659671384E-2"/>
    <n v="1.7569546120058566E-2"/>
    <n v="2.0823165771921261E-2"/>
  </r>
  <r>
    <x v="885"/>
    <x v="41"/>
    <x v="35"/>
    <s v="PHAC:Health:Learn about mental health support and how to get help"/>
    <n v="73"/>
    <n v="99"/>
    <n v="107"/>
    <n v="221"/>
    <n v="1.1875711729298844E-2"/>
    <n v="1.6105417276720352E-2"/>
    <n v="1.7406865137465432E-2"/>
  </r>
  <r>
    <x v="886"/>
    <x v="41"/>
    <x v="35"/>
    <s v="PHAC:Health:Learn about outbreaks of food and water-borne illnesses and diseases in Canada"/>
    <n v="14"/>
    <n v="23"/>
    <n v="23"/>
    <n v="57"/>
    <n v="2.277533756303888E-3"/>
    <n v="3.7416625996421018E-3"/>
    <n v="3.7416625996421018E-3"/>
  </r>
  <r>
    <x v="15"/>
    <x v="41"/>
    <x v="35"/>
    <s v="PHAC:Health:Other - Reason for my visit is not in this list"/>
    <n v="11"/>
    <n v="14"/>
    <n v="15"/>
    <n v="33"/>
    <n v="1.7894908085244834E-3"/>
    <n v="2.277533756303888E-3"/>
    <n v="2.440214738897023E-3"/>
  </r>
  <r>
    <x v="37"/>
    <x v="41"/>
    <x v="35"/>
    <s v="PHAC:Travel:ArriveCAN – Create an account"/>
    <n v="13"/>
    <n v="16"/>
    <n v="16"/>
    <n v="37"/>
    <n v="2.1148527737107534E-3"/>
    <n v="2.6028957214901576E-3"/>
    <n v="2.6028957214901576E-3"/>
  </r>
  <r>
    <x v="38"/>
    <x v="41"/>
    <x v="35"/>
    <s v="PHAC:Travel:ArriveCAN – Download the mobile app"/>
    <n v="2"/>
    <n v="4"/>
    <n v="4"/>
    <n v="9"/>
    <n v="3.253619651862697E-4"/>
    <n v="6.507239303725394E-4"/>
    <n v="6.507239303725394E-4"/>
  </r>
  <r>
    <x v="40"/>
    <x v="41"/>
    <x v="35"/>
    <s v="PHAC:Travel:ArriveCAN – Learn more about it, what it is, how and when to use it"/>
    <n v="10"/>
    <n v="13"/>
    <n v="14"/>
    <n v="35"/>
    <n v="1.6268098259313486E-3"/>
    <n v="2.1148527737107534E-3"/>
    <n v="2.277533756303888E-3"/>
  </r>
  <r>
    <x v="41"/>
    <x v="41"/>
    <x v="35"/>
    <s v="PHAC:Travel:ArriveCAN – Report your daily symptoms or new case of COVID-19"/>
    <n v="3"/>
    <n v="7"/>
    <n v="6"/>
    <n v="8"/>
    <n v="4.880429477794046E-4"/>
    <n v="1.138766878151944E-3"/>
    <n v="9.760858955588092E-4"/>
  </r>
  <r>
    <x v="887"/>
    <x v="41"/>
    <x v="35"/>
    <s v="PHAC:Travel:ArriveCAN – Show proof of a molecular test"/>
    <n v="2"/>
    <n v="3"/>
    <n v="3"/>
    <n v="3"/>
    <n v="3.253619651862697E-4"/>
    <n v="4.880429477794046E-4"/>
    <n v="4.880429477794046E-4"/>
  </r>
  <r>
    <x v="888"/>
    <x v="41"/>
    <x v="35"/>
    <s v="PHAC:Travel:ArriveCAN – Submit your contact information"/>
    <n v="7"/>
    <n v="13"/>
    <n v="13"/>
    <n v="20"/>
    <n v="1.138766878151944E-3"/>
    <n v="2.1148527737107534E-3"/>
    <n v="2.1148527737107534E-3"/>
  </r>
  <r>
    <x v="889"/>
    <x v="41"/>
    <x v="35"/>
    <s v="PHAC:Travel:ArriveCAN – Submit your quarantine plan"/>
    <n v="3"/>
    <n v="7"/>
    <n v="4"/>
    <n v="9"/>
    <n v="4.880429477794046E-4"/>
    <n v="1.138766878151944E-3"/>
    <n v="6.507239303725394E-4"/>
  </r>
  <r>
    <x v="881"/>
    <x v="41"/>
    <x v="35"/>
    <s v="PHAC:Travel:Check health advice before travelling"/>
    <n v="53"/>
    <n v="68"/>
    <n v="85"/>
    <n v="225"/>
    <n v="8.6220920774361474E-3"/>
    <n v="1.106230681633317E-2"/>
    <n v="1.3827883520416463E-2"/>
  </r>
  <r>
    <x v="890"/>
    <x v="41"/>
    <x v="35"/>
    <s v="PHAC:Travel:Check provincial and territorial restrictions"/>
    <n v="44"/>
    <n v="63"/>
    <n v="78"/>
    <n v="153"/>
    <n v="7.1579632340979336E-3"/>
    <n v="1.0248901903367497E-2"/>
    <n v="1.268911664226452E-2"/>
  </r>
  <r>
    <x v="891"/>
    <x v="41"/>
    <x v="35"/>
    <s v="PHAC:Travel:Check rules for vaccinated travellers entering Canada"/>
    <n v="176"/>
    <n v="278"/>
    <n v="300"/>
    <n v="800"/>
    <n v="2.8631852936391734E-2"/>
    <n v="4.5225313160891491E-2"/>
    <n v="4.880429477794046E-2"/>
  </r>
  <r>
    <x v="892"/>
    <x v="41"/>
    <x v="35"/>
    <s v="PHAC:Travel:Check vaccination requirements to enter Canada"/>
    <n v="295"/>
    <n v="394"/>
    <n v="413"/>
    <n v="960"/>
    <n v="4.7990889864974781E-2"/>
    <n v="6.4096307141695133E-2"/>
    <n v="6.7187245810964705E-2"/>
  </r>
  <r>
    <x v="893"/>
    <x v="41"/>
    <x v="35"/>
    <s v="PHAC:Travel:Compassionate travel quarantine exemptions (caring for others, funerals and support)"/>
    <n v="10"/>
    <n v="20"/>
    <n v="15"/>
    <n v="35"/>
    <n v="1.6268098259313486E-3"/>
    <n v="3.2536196518626972E-3"/>
    <n v="2.440214738897023E-3"/>
  </r>
  <r>
    <x v="894"/>
    <x v="41"/>
    <x v="35"/>
    <s v="PHAC:Travel:COVID-19 cases, statistics, vaccines, limiting the spread, latest news"/>
    <n v="0"/>
    <n v="0"/>
    <n v="1"/>
    <n v="1"/>
    <n v="0"/>
    <n v="0"/>
    <n v="1.6268098259313485E-4"/>
  </r>
  <r>
    <x v="30"/>
    <x v="41"/>
    <x v="35"/>
    <s v="PHAC:Travel:COVID-19 requirements for travellers"/>
    <n v="553"/>
    <n v="794"/>
    <n v="844"/>
    <n v="1851"/>
    <n v="8.9962583374003577E-2"/>
    <n v="0.12916870017894908"/>
    <n v="0.13730274930860584"/>
  </r>
  <r>
    <x v="895"/>
    <x v="41"/>
    <x v="35"/>
    <s v="PHAC:Travel:Follow mandatory quarantine or isolation"/>
    <n v="17"/>
    <n v="25"/>
    <n v="25"/>
    <n v="46"/>
    <n v="2.7655767040832926E-3"/>
    <n v="4.0670245648283714E-3"/>
    <n v="4.0670245648283714E-3"/>
  </r>
  <r>
    <x v="583"/>
    <x v="41"/>
    <x v="35"/>
    <s v="PHAC:Travel:Get your Canadian COVID-19 proof of vaccination"/>
    <n v="0"/>
    <n v="0"/>
    <n v="1"/>
    <n v="1"/>
    <n v="0"/>
    <n v="0"/>
    <n v="1.6268098259313485E-4"/>
  </r>
  <r>
    <x v="514"/>
    <x v="41"/>
    <x v="35"/>
    <s v="PHAC:Travel:Latest news – Travel and emergency assistance"/>
    <n v="4"/>
    <n v="4"/>
    <n v="2"/>
    <n v="10"/>
    <n v="6.507239303725394E-4"/>
    <n v="6.507239303725394E-4"/>
    <n v="3.253619651862697E-4"/>
  </r>
  <r>
    <x v="15"/>
    <x v="41"/>
    <x v="35"/>
    <s v="PHAC:Travel:Other - Reason for my visit is not in this list"/>
    <n v="125"/>
    <n v="146"/>
    <n v="155"/>
    <n v="237"/>
    <n v="2.033512282414186E-2"/>
    <n v="2.3751423458597688E-2"/>
    <n v="2.5215552301935902E-2"/>
  </r>
  <r>
    <x v="896"/>
    <x v="42"/>
    <x v="1"/>
    <s v="PrairiesCan:Business:Apply for funding with PrairiesCan"/>
    <n v="0"/>
    <n v="1"/>
    <n v="1"/>
    <n v="3"/>
    <n v="0"/>
    <n v="5.5555555555555552E-2"/>
    <n v="5.5555555555555552E-2"/>
  </r>
  <r>
    <x v="15"/>
    <x v="42"/>
    <x v="1"/>
    <s v="PrairiesCan:Business:Other - Reason for my visit is not in this list"/>
    <n v="6"/>
    <n v="9"/>
    <n v="8"/>
    <n v="13"/>
    <n v="0.33333333333333331"/>
    <n v="0.5"/>
    <n v="0.44444444444444442"/>
  </r>
  <r>
    <x v="897"/>
    <x v="42"/>
    <x v="1"/>
    <s v="PrairiesCan:Business:See how others have used PrairiesCan funding"/>
    <n v="0"/>
    <n v="0"/>
    <n v="0"/>
    <n v="2"/>
    <n v="0"/>
    <n v="0"/>
    <n v="0"/>
  </r>
  <r>
    <x v="15"/>
    <x v="43"/>
    <x v="36"/>
    <s v="PS:Environment:Other - Reason for my visit is not in this list"/>
    <n v="0"/>
    <n v="0"/>
    <n v="0"/>
    <n v="1"/>
    <n v="0"/>
    <n v="0"/>
    <n v="0"/>
  </r>
  <r>
    <x v="15"/>
    <x v="43"/>
    <x v="36"/>
    <s v="PS:N/A:Other - Reason for my visit is not in this list"/>
    <n v="4"/>
    <n v="4"/>
    <n v="5"/>
    <n v="6"/>
    <n v="9.9750623441396506E-3"/>
    <n v="9.9750623441396506E-3"/>
    <n v="1.2468827930174564E-2"/>
  </r>
  <r>
    <x v="898"/>
    <x v="43"/>
    <x v="36"/>
    <s v="PS:Policing:Apply for funding related to crime prevention"/>
    <n v="0"/>
    <n v="0"/>
    <n v="0"/>
    <n v="1"/>
    <n v="0"/>
    <n v="0"/>
    <n v="0"/>
  </r>
  <r>
    <x v="899"/>
    <x v="43"/>
    <x v="36"/>
    <s v="PS:Policing:Apply for the Memorial Grant Program for First Responders"/>
    <n v="7"/>
    <n v="11"/>
    <n v="9"/>
    <n v="20"/>
    <n v="1.7456359102244388E-2"/>
    <n v="2.7431421446384038E-2"/>
    <n v="2.2443890274314215E-2"/>
  </r>
  <r>
    <x v="900"/>
    <x v="43"/>
    <x v="36"/>
    <s v="PS:Policing:Consult a research report or publication"/>
    <n v="1"/>
    <n v="2"/>
    <n v="1"/>
    <n v="6"/>
    <n v="2.4937655860349127E-3"/>
    <n v="4.9875311720698253E-3"/>
    <n v="2.4937655860349127E-3"/>
  </r>
  <r>
    <x v="901"/>
    <x v="43"/>
    <x v="36"/>
    <s v="PS:Policing:Consult the Disaster Financial Assistance Arrangements with provinces and territories following a major natural disaster"/>
    <n v="0"/>
    <n v="1"/>
    <n v="1"/>
    <n v="1"/>
    <n v="0"/>
    <n v="2.4937655860349127E-3"/>
    <n v="2.4937655860349127E-3"/>
  </r>
  <r>
    <x v="902"/>
    <x v="43"/>
    <x v="36"/>
    <s v="PS:Policing:Emergency Preparedness Week"/>
    <n v="0"/>
    <n v="0"/>
    <n v="0"/>
    <n v="1"/>
    <n v="0"/>
    <n v="0"/>
    <n v="0"/>
  </r>
  <r>
    <x v="903"/>
    <x v="43"/>
    <x v="36"/>
    <s v="PS:Policing:Federal government response to a current emergency event"/>
    <n v="5"/>
    <n v="11"/>
    <n v="11"/>
    <n v="29"/>
    <n v="1.2468827930174564E-2"/>
    <n v="2.7431421446384038E-2"/>
    <n v="2.7431421446384038E-2"/>
  </r>
  <r>
    <x v="904"/>
    <x v="43"/>
    <x v="36"/>
    <s v="PS:Policing:Get or prepare an emergency kit"/>
    <n v="1"/>
    <n v="2"/>
    <n v="3"/>
    <n v="12"/>
    <n v="2.4937655860349127E-3"/>
    <n v="4.9875311720698253E-3"/>
    <n v="7.481296758104738E-3"/>
  </r>
  <r>
    <x v="905"/>
    <x v="43"/>
    <x v="36"/>
    <s v="PS:Policing:How to prepare for natural disasters and emergency events (such as flooding, forest fires, power outages)"/>
    <n v="1"/>
    <n v="2"/>
    <n v="5"/>
    <n v="12"/>
    <n v="2.4937655860349127E-3"/>
    <n v="4.9875311720698253E-3"/>
    <n v="1.2468827930174564E-2"/>
  </r>
  <r>
    <x v="906"/>
    <x v="43"/>
    <x v="36"/>
    <s v="PS:Policing:Information and support for victims of crime"/>
    <n v="0"/>
    <n v="0"/>
    <n v="0"/>
    <n v="1"/>
    <n v="0"/>
    <n v="0"/>
    <n v="0"/>
  </r>
  <r>
    <x v="907"/>
    <x v="43"/>
    <x v="36"/>
    <s v="PS:Policing:Learn about national search and rescue"/>
    <n v="2"/>
    <n v="3"/>
    <n v="3"/>
    <n v="9"/>
    <n v="4.9875311720698253E-3"/>
    <n v="7.481296758104738E-3"/>
    <n v="7.481296758104738E-3"/>
  </r>
  <r>
    <x v="908"/>
    <x v="43"/>
    <x v="36"/>
    <s v="PS:Policing:Look up a Canadian disaster"/>
    <n v="3"/>
    <n v="3"/>
    <n v="5"/>
    <n v="12"/>
    <n v="7.481296758104738E-3"/>
    <n v="7.481296758104738E-3"/>
    <n v="1.2468827930174564E-2"/>
  </r>
  <r>
    <x v="15"/>
    <x v="43"/>
    <x v="36"/>
    <s v="PS:Policing:Other - Reason for my visit is not in this list"/>
    <n v="12"/>
    <n v="14"/>
    <n v="19"/>
    <n v="25"/>
    <n v="2.9925187032418952E-2"/>
    <n v="3.4912718204488775E-2"/>
    <n v="4.738154613466334E-2"/>
  </r>
  <r>
    <x v="909"/>
    <x v="43"/>
    <x v="36"/>
    <s v="PS:Policing:Prepare an emergency plan"/>
    <n v="7"/>
    <n v="15"/>
    <n v="15"/>
    <n v="31"/>
    <n v="1.7456359102244388E-2"/>
    <n v="3.7406483790523692E-2"/>
    <n v="3.7406483790523692E-2"/>
  </r>
  <r>
    <x v="910"/>
    <x v="43"/>
    <x v="36"/>
    <s v="PS:Security:Access cyber security bulletins"/>
    <n v="13"/>
    <n v="28"/>
    <n v="34"/>
    <n v="67"/>
    <n v="3.2418952618453865E-2"/>
    <n v="6.9825436408977551E-2"/>
    <n v="8.4788029925187039E-2"/>
  </r>
  <r>
    <x v="911"/>
    <x v="43"/>
    <x v="36"/>
    <s v="PS:Security:Apply for a Canadian Travel Number"/>
    <n v="1"/>
    <n v="1"/>
    <n v="2"/>
    <n v="2"/>
    <n v="2.4937655860349127E-3"/>
    <n v="2.4937655860349127E-3"/>
    <n v="4.9875311720698253E-3"/>
  </r>
  <r>
    <x v="904"/>
    <x v="43"/>
    <x v="36"/>
    <s v="PS:Security:Get or prepare an emergency kit"/>
    <n v="14"/>
    <n v="15"/>
    <n v="13"/>
    <n v="31"/>
    <n v="3.4912718204488775E-2"/>
    <n v="3.7406483790523692E-2"/>
    <n v="3.2418952618453865E-2"/>
  </r>
  <r>
    <x v="912"/>
    <x v="43"/>
    <x v="36"/>
    <s v="PS:Security:Learn about cyber security threats"/>
    <n v="14"/>
    <n v="19"/>
    <n v="22"/>
    <n v="60"/>
    <n v="3.4912718204488775E-2"/>
    <n v="4.738154613466334E-2"/>
    <n v="5.4862842892768077E-2"/>
  </r>
  <r>
    <x v="913"/>
    <x v="43"/>
    <x v="36"/>
    <s v="PS:Security:Learn about Passenger Protect program"/>
    <n v="0"/>
    <n v="2"/>
    <n v="1"/>
    <n v="10"/>
    <n v="0"/>
    <n v="4.9875311720698253E-3"/>
    <n v="2.4937655860349127E-3"/>
  </r>
  <r>
    <x v="914"/>
    <x v="43"/>
    <x v="36"/>
    <s v="PS:Security:Learn about the current list of terrorist entities"/>
    <n v="11"/>
    <n v="15"/>
    <n v="17"/>
    <n v="30"/>
    <n v="2.7431421446384038E-2"/>
    <n v="3.7406483790523692E-2"/>
    <n v="4.2394014962593519E-2"/>
  </r>
  <r>
    <x v="915"/>
    <x v="43"/>
    <x v="36"/>
    <s v="PS:Security:Learn about the required documents needed for air travel"/>
    <n v="4"/>
    <n v="8"/>
    <n v="6"/>
    <n v="20"/>
    <n v="9.9750623441396506E-3"/>
    <n v="1.9950124688279301E-2"/>
    <n v="1.4962593516209476E-2"/>
  </r>
  <r>
    <x v="15"/>
    <x v="43"/>
    <x v="36"/>
    <s v="PS:Security:Other - Reason for my visit is not in this list"/>
    <n v="2"/>
    <n v="6"/>
    <n v="7"/>
    <n v="14"/>
    <n v="4.9875311720698253E-3"/>
    <n v="1.4962593516209476E-2"/>
    <n v="1.7456359102244388E-2"/>
  </r>
  <r>
    <x v="916"/>
    <x v="44"/>
    <x v="37"/>
    <s v="PSC:Jobs:Find a student job in the federal public service"/>
    <n v="326"/>
    <n v="551"/>
    <n v="607"/>
    <n v="1582"/>
    <n v="2.9856213939005404E-2"/>
    <n v="5.0462496565619561E-2"/>
    <n v="5.5591171352687978E-2"/>
  </r>
  <r>
    <x v="917"/>
    <x v="44"/>
    <x v="37"/>
    <s v="PSC:Jobs:Jobs in the federal public service"/>
    <n v="2038"/>
    <n v="3129"/>
    <n v="3620"/>
    <n v="9270"/>
    <n v="0.18664712885795404"/>
    <n v="0.28656470372744758"/>
    <n v="0.33153219159263669"/>
  </r>
  <r>
    <x v="15"/>
    <x v="44"/>
    <x v="37"/>
    <s v="PSC:Jobs:Other - Reason for my visit is not in this list"/>
    <n v="28"/>
    <n v="30"/>
    <n v="31"/>
    <n v="67"/>
    <n v="2.5643373935342064E-3"/>
    <n v="2.747504350215221E-3"/>
    <n v="2.8390878285557285E-3"/>
  </r>
  <r>
    <x v="918"/>
    <x v="45"/>
    <x v="38"/>
    <s v="PSPC:AboutGov:Apply for an International Standard Book Number (ISBN) / catalogue number"/>
    <n v="11"/>
    <n v="28"/>
    <n v="29"/>
    <n v="44"/>
    <n v="7.5492416443620892E-4"/>
    <n v="1.9216251458376227E-3"/>
    <n v="1.9902546153318236E-3"/>
  </r>
  <r>
    <x v="919"/>
    <x v="45"/>
    <x v="38"/>
    <s v="PSPC:AboutGov:Complete the Canada direct deposit enrolment form"/>
    <n v="9"/>
    <n v="9"/>
    <n v="12"/>
    <n v="19"/>
    <n v="6.1766522544780733E-4"/>
    <n v="6.1766522544780733E-4"/>
    <n v="8.2355363393040967E-4"/>
  </r>
  <r>
    <x v="920"/>
    <x v="45"/>
    <x v="38"/>
    <s v="PSPC:AboutGov:Consult reports on government-wide advertising activities"/>
    <n v="0"/>
    <n v="0"/>
    <n v="0"/>
    <n v="1"/>
    <n v="0"/>
    <n v="0"/>
    <n v="0"/>
  </r>
  <r>
    <x v="921"/>
    <x v="45"/>
    <x v="38"/>
    <s v="PSPC:AboutGov:Consult the annual report on advertising activities"/>
    <n v="5"/>
    <n v="8"/>
    <n v="5"/>
    <n v="11"/>
    <n v="3.4314734747100404E-4"/>
    <n v="5.4903575595360648E-4"/>
    <n v="3.4314734747100404E-4"/>
  </r>
  <r>
    <x v="922"/>
    <x v="45"/>
    <x v="38"/>
    <s v="PSPC:AboutGov:Direct deposit for individuals with a foreign bank account"/>
    <n v="0"/>
    <n v="1"/>
    <n v="2"/>
    <n v="5"/>
    <n v="0"/>
    <n v="6.862946949420081E-5"/>
    <n v="1.3725893898840162E-4"/>
  </r>
  <r>
    <x v="923"/>
    <x v="45"/>
    <x v="38"/>
    <s v="PSPC:AboutGov:Direct deposit issues related to CPP, OAS, EI, or other government payments"/>
    <n v="77"/>
    <n v="80"/>
    <n v="90"/>
    <n v="140"/>
    <n v="5.2844691510534622E-3"/>
    <n v="5.4903575595360646E-3"/>
    <n v="6.1766522544780727E-3"/>
  </r>
  <r>
    <x v="924"/>
    <x v="45"/>
    <x v="38"/>
    <s v="PSPC:AboutGov:Federal government property management, maintenance, and construction"/>
    <n v="14"/>
    <n v="20"/>
    <n v="22"/>
    <n v="49"/>
    <n v="9.6081257291881137E-4"/>
    <n v="1.3725893898840161E-3"/>
    <n v="1.5098483288724178E-3"/>
  </r>
  <r>
    <x v="925"/>
    <x v="45"/>
    <x v="38"/>
    <s v="PSPC:AboutGov:Find federal properties for sale"/>
    <n v="0"/>
    <n v="0"/>
    <n v="2"/>
    <n v="2"/>
    <n v="0"/>
    <n v="0"/>
    <n v="1.3725893898840162E-4"/>
  </r>
  <r>
    <x v="926"/>
    <x v="45"/>
    <x v="38"/>
    <s v="PSPC:AboutGov:Find latest news articles"/>
    <n v="1"/>
    <n v="8"/>
    <n v="7"/>
    <n v="26"/>
    <n v="6.862946949420081E-5"/>
    <n v="5.4903575595360648E-4"/>
    <n v="4.8040628645940568E-4"/>
  </r>
  <r>
    <x v="927"/>
    <x v="45"/>
    <x v="38"/>
    <s v="PSPC:AboutGov:Find out about Canada's parliamentary buildings and grounds"/>
    <n v="0"/>
    <n v="0"/>
    <n v="0"/>
    <n v="1"/>
    <n v="0"/>
    <n v="0"/>
    <n v="0"/>
  </r>
  <r>
    <x v="928"/>
    <x v="45"/>
    <x v="38"/>
    <s v="PSPC:AboutGov:Find out about Centre Block restoration and modernization project"/>
    <n v="1"/>
    <n v="2"/>
    <n v="2"/>
    <n v="2"/>
    <n v="6.862946949420081E-5"/>
    <n v="1.3725893898840162E-4"/>
    <n v="1.3725893898840162E-4"/>
  </r>
  <r>
    <x v="929"/>
    <x v="45"/>
    <x v="38"/>
    <s v="PSPC:AboutGov:Find out about health and safety in federal buildings"/>
    <n v="0"/>
    <n v="0"/>
    <n v="0"/>
    <n v="2"/>
    <n v="0"/>
    <n v="0"/>
    <n v="0"/>
  </r>
  <r>
    <x v="930"/>
    <x v="45"/>
    <x v="38"/>
    <s v="PSPC:AboutGov:Find out about maintenance and construction projects"/>
    <n v="0"/>
    <n v="0"/>
    <n v="0"/>
    <n v="1"/>
    <n v="0"/>
    <n v="0"/>
    <n v="0"/>
  </r>
  <r>
    <x v="931"/>
    <x v="45"/>
    <x v="38"/>
    <s v="PSPC:AboutGov:Find out about public opinion research requirements"/>
    <n v="0"/>
    <n v="1"/>
    <n v="1"/>
    <n v="1"/>
    <n v="0"/>
    <n v="6.862946949420081E-5"/>
    <n v="6.862946949420081E-5"/>
  </r>
  <r>
    <x v="932"/>
    <x v="45"/>
    <x v="38"/>
    <s v="PSPC:AboutGov:Find public opinion research requirements"/>
    <n v="5"/>
    <n v="10"/>
    <n v="9"/>
    <n v="16"/>
    <n v="3.4314734747100404E-4"/>
    <n v="6.8629469494200807E-4"/>
    <n v="6.1766522544780733E-4"/>
  </r>
  <r>
    <x v="933"/>
    <x v="45"/>
    <x v="38"/>
    <s v="PSPC:AboutGov:How to comply with controlled goods regulations in Canada"/>
    <n v="12"/>
    <n v="19"/>
    <n v="16"/>
    <n v="46"/>
    <n v="8.2355363393040967E-4"/>
    <n v="1.3039599203898153E-3"/>
    <n v="1.098071511907213E-3"/>
  </r>
  <r>
    <x v="934"/>
    <x v="45"/>
    <x v="38"/>
    <s v="PSPC:AboutGov:Jobs with PSPC"/>
    <n v="9"/>
    <n v="15"/>
    <n v="12"/>
    <n v="63"/>
    <n v="6.1766522544780733E-4"/>
    <n v="1.0294420424130121E-3"/>
    <n v="8.2355363393040967E-4"/>
  </r>
  <r>
    <x v="935"/>
    <x v="45"/>
    <x v="38"/>
    <s v="PSPC:AboutGov:Learn about health and safety in federal properties"/>
    <n v="4"/>
    <n v="11"/>
    <n v="7"/>
    <n v="33"/>
    <n v="2.7451787797680324E-4"/>
    <n v="7.5492416443620892E-4"/>
    <n v="4.8040628645940568E-4"/>
  </r>
  <r>
    <x v="936"/>
    <x v="45"/>
    <x v="38"/>
    <s v="PSPC:AboutGov:Learn about payments to and from government"/>
    <n v="6"/>
    <n v="6"/>
    <n v="10"/>
    <n v="17"/>
    <n v="4.1177681696520483E-4"/>
    <n v="4.1177681696520483E-4"/>
    <n v="6.8629469494200807E-4"/>
  </r>
  <r>
    <x v="937"/>
    <x v="45"/>
    <x v="38"/>
    <s v="PSPC:AboutGov:Mandate and organizational structure"/>
    <n v="8"/>
    <n v="18"/>
    <n v="15"/>
    <n v="50"/>
    <n v="5.4903575595360648E-4"/>
    <n v="1.2353304508956147E-3"/>
    <n v="1.0294420424130121E-3"/>
  </r>
  <r>
    <x v="15"/>
    <x v="45"/>
    <x v="38"/>
    <s v="PSPC:AboutGov:Other - Reason for my visit is not in this list"/>
    <n v="1060"/>
    <n v="1152"/>
    <n v="1389"/>
    <n v="2545"/>
    <n v="7.2747237663852854E-2"/>
    <n v="7.9061148857319338E-2"/>
    <n v="9.5326333127444929E-2"/>
  </r>
  <r>
    <x v="938"/>
    <x v="45"/>
    <x v="38"/>
    <s v="PSPC:AboutGov:Read a report or a publication"/>
    <n v="40"/>
    <n v="78"/>
    <n v="83"/>
    <n v="255"/>
    <n v="2.7451787797680323E-3"/>
    <n v="5.3530986205476633E-3"/>
    <n v="5.6962459680186669E-3"/>
  </r>
  <r>
    <x v="939"/>
    <x v="45"/>
    <x v="38"/>
    <s v="PSPC:AboutGov:Request a flag online"/>
    <n v="3"/>
    <n v="4"/>
    <n v="10"/>
    <n v="25"/>
    <n v="2.0588840848260242E-4"/>
    <n v="2.7451787797680324E-4"/>
    <n v="6.8629469494200807E-4"/>
  </r>
  <r>
    <x v="940"/>
    <x v="45"/>
    <x v="38"/>
    <s v="PSPC:AboutGov:Review payments to and from government"/>
    <n v="3"/>
    <n v="2"/>
    <n v="3"/>
    <n v="5"/>
    <n v="2.0588840848260242E-4"/>
    <n v="1.3725893898840162E-4"/>
    <n v="2.0588840848260242E-4"/>
  </r>
  <r>
    <x v="941"/>
    <x v="45"/>
    <x v="38"/>
    <s v="PSPC:AboutGov:Security screening and clearance processes"/>
    <n v="46"/>
    <n v="63"/>
    <n v="61"/>
    <n v="137"/>
    <n v="3.1569555967332374E-3"/>
    <n v="4.3236565781346508E-3"/>
    <n v="4.1863976391462495E-3"/>
  </r>
  <r>
    <x v="942"/>
    <x v="45"/>
    <x v="38"/>
    <s v="PSPC:AboutGov:Sign up for direct deposit for government payments"/>
    <n v="338"/>
    <n v="385"/>
    <n v="402"/>
    <n v="623"/>
    <n v="2.3196760689039874E-2"/>
    <n v="2.642234575526731E-2"/>
    <n v="2.7589046736668725E-2"/>
  </r>
  <r>
    <x v="173"/>
    <x v="45"/>
    <x v="38"/>
    <s v="PSPC:AboutGov:Sign up for direct deposit or update your banking information"/>
    <n v="9"/>
    <n v="13"/>
    <n v="14"/>
    <n v="28"/>
    <n v="6.1766522544780733E-4"/>
    <n v="8.9218310342461052E-4"/>
    <n v="9.6081257291881137E-4"/>
  </r>
  <r>
    <x v="943"/>
    <x v="45"/>
    <x v="38"/>
    <s v="PSPC:AboutGov:Update my direct deposit information"/>
    <n v="175"/>
    <n v="188"/>
    <n v="216"/>
    <n v="306"/>
    <n v="1.2010157161485142E-2"/>
    <n v="1.2902340264909752E-2"/>
    <n v="1.4823965410747375E-2"/>
  </r>
  <r>
    <x v="944"/>
    <x v="45"/>
    <x v="38"/>
    <s v="PSPC:AboutGov:View federal properties for sale"/>
    <n v="4"/>
    <n v="4"/>
    <n v="4"/>
    <n v="5"/>
    <n v="2.7451787797680324E-4"/>
    <n v="2.7451787797680324E-4"/>
    <n v="2.7451787797680324E-4"/>
  </r>
  <r>
    <x v="945"/>
    <x v="45"/>
    <x v="38"/>
    <s v="PSPC:AboutGov:View Parliament Hill camera"/>
    <n v="5"/>
    <n v="11"/>
    <n v="11"/>
    <n v="55"/>
    <n v="3.4314734747100404E-4"/>
    <n v="7.5492416443620892E-4"/>
    <n v="7.5492416443620892E-4"/>
  </r>
  <r>
    <x v="946"/>
    <x v="45"/>
    <x v="38"/>
    <s v="PSPC:AboutGov:View public notices in the Canada Gazette"/>
    <n v="7"/>
    <n v="13"/>
    <n v="16"/>
    <n v="26"/>
    <n v="4.8040628645940568E-4"/>
    <n v="8.9218310342461052E-4"/>
    <n v="1.098071511907213E-3"/>
  </r>
  <r>
    <x v="15"/>
    <x v="45"/>
    <x v="38"/>
    <s v="PSPC:Benefits:Other - Reason for my visit is not in this list"/>
    <n v="33"/>
    <n v="37"/>
    <n v="38"/>
    <n v="70"/>
    <n v="2.2647724933086266E-3"/>
    <n v="2.53929037128543E-3"/>
    <n v="2.6079198407796306E-3"/>
  </r>
  <r>
    <x v="947"/>
    <x v="45"/>
    <x v="38"/>
    <s v="PSPC:Business:Access the Standing Offers and Supply Arrangements Application (SOSA App)"/>
    <n v="55"/>
    <n v="76"/>
    <n v="76"/>
    <n v="93"/>
    <n v="3.7746208221810444E-3"/>
    <n v="5.2158396815592612E-3"/>
    <n v="5.2158396815592612E-3"/>
  </r>
  <r>
    <x v="948"/>
    <x v="45"/>
    <x v="38"/>
    <s v="PSPC:Business:Access the Tender Management Application"/>
    <n v="1"/>
    <n v="5"/>
    <n v="3"/>
    <n v="5"/>
    <n v="6.862946949420081E-5"/>
    <n v="3.4314734747100404E-4"/>
    <n v="2.0588840848260242E-4"/>
  </r>
  <r>
    <x v="949"/>
    <x v="45"/>
    <x v="38"/>
    <s v="PSPC:Business:Attend a seminar"/>
    <n v="2"/>
    <n v="5"/>
    <n v="5"/>
    <n v="6"/>
    <n v="1.3725893898840162E-4"/>
    <n v="3.4314734747100404E-4"/>
    <n v="3.4314734747100404E-4"/>
  </r>
  <r>
    <x v="950"/>
    <x v="45"/>
    <x v="38"/>
    <s v="PSPC:Business:Become a supplier for the Government of Canada"/>
    <n v="19"/>
    <n v="30"/>
    <n v="27"/>
    <n v="47"/>
    <n v="1.3039599203898153E-3"/>
    <n v="2.0588840848260242E-3"/>
    <n v="1.8529956763434219E-3"/>
  </r>
  <r>
    <x v="951"/>
    <x v="45"/>
    <x v="38"/>
    <s v="PSPC:Business:Best Practices in Buying"/>
    <n v="0"/>
    <n v="2"/>
    <n v="0"/>
    <n v="3"/>
    <n v="0"/>
    <n v="1.3725893898840162E-4"/>
    <n v="0"/>
  </r>
  <r>
    <x v="952"/>
    <x v="45"/>
    <x v="38"/>
    <s v="PSPC:Business:Browse GSIN Codes"/>
    <n v="0"/>
    <n v="0"/>
    <n v="0"/>
    <n v="1"/>
    <n v="0"/>
    <n v="0"/>
    <n v="0"/>
  </r>
  <r>
    <x v="953"/>
    <x v="45"/>
    <x v="38"/>
    <s v="PSPC:Business:Consultations and Reports"/>
    <n v="2"/>
    <n v="3"/>
    <n v="3"/>
    <n v="5"/>
    <n v="1.3725893898840162E-4"/>
    <n v="2.0588840848260242E-4"/>
    <n v="2.0588840848260242E-4"/>
  </r>
  <r>
    <x v="954"/>
    <x v="45"/>
    <x v="38"/>
    <s v="PSPC:Business:Contact Buy and Sell"/>
    <n v="2"/>
    <n v="2"/>
    <n v="2"/>
    <n v="3"/>
    <n v="1.3725893898840162E-4"/>
    <n v="1.3725893898840162E-4"/>
    <n v="1.3725893898840162E-4"/>
  </r>
  <r>
    <x v="955"/>
    <x v="45"/>
    <x v="38"/>
    <s v="PSPC:Business:Contact the Office of Small and Medium Enterprises (OSME)"/>
    <n v="1"/>
    <n v="1"/>
    <n v="1"/>
    <n v="2"/>
    <n v="6.862946949420081E-5"/>
    <n v="6.862946949420081E-5"/>
    <n v="6.862946949420081E-5"/>
  </r>
  <r>
    <x v="956"/>
    <x v="45"/>
    <x v="38"/>
    <s v="PSPC:Business:Contacts for Government Buyers"/>
    <n v="2"/>
    <n v="5"/>
    <n v="7"/>
    <n v="12"/>
    <n v="1.3725893898840162E-4"/>
    <n v="3.4314734747100404E-4"/>
    <n v="4.8040628645940568E-4"/>
  </r>
  <r>
    <x v="957"/>
    <x v="45"/>
    <x v="38"/>
    <s v="PSPC:Business:Convert physical documents to electronic format"/>
    <n v="2"/>
    <n v="1"/>
    <n v="2"/>
    <n v="2"/>
    <n v="1.3725893898840162E-4"/>
    <n v="6.862946949420081E-5"/>
    <n v="1.3725893898840162E-4"/>
  </r>
  <r>
    <x v="958"/>
    <x v="45"/>
    <x v="38"/>
    <s v="PSPC:Business:Find a Standard Acquisition Clauses and Conditions (SACC) Manual Item"/>
    <n v="3"/>
    <n v="14"/>
    <n v="15"/>
    <n v="51"/>
    <n v="2.0588840848260242E-4"/>
    <n v="9.6081257291881137E-4"/>
    <n v="1.0294420424130121E-3"/>
  </r>
  <r>
    <x v="959"/>
    <x v="45"/>
    <x v="38"/>
    <s v="PSPC:Business:Getting Started wth SOSA"/>
    <n v="4"/>
    <n v="3"/>
    <n v="4"/>
    <n v="4"/>
    <n v="2.7451787797680324E-4"/>
    <n v="2.0588840848260242E-4"/>
    <n v="2.7451787797680324E-4"/>
  </r>
  <r>
    <x v="960"/>
    <x v="45"/>
    <x v="38"/>
    <s v="PSPC:Business:Goods and Services Identification Number (GSIN)"/>
    <n v="0"/>
    <n v="1"/>
    <n v="0"/>
    <n v="1"/>
    <n v="0"/>
    <n v="6.862946949420081E-5"/>
    <n v="0"/>
  </r>
  <r>
    <x v="961"/>
    <x v="45"/>
    <x v="38"/>
    <s v="PSPC:Business:Help for small and medium businesses"/>
    <n v="0"/>
    <n v="0"/>
    <n v="0"/>
    <n v="1"/>
    <n v="0"/>
    <n v="0"/>
    <n v="0"/>
  </r>
  <r>
    <x v="962"/>
    <x v="45"/>
    <x v="38"/>
    <s v="PSPC:Business:Initiatives and Programs"/>
    <n v="13"/>
    <n v="31"/>
    <n v="18"/>
    <n v="47"/>
    <n v="8.9218310342461052E-4"/>
    <n v="2.1275135543202253E-3"/>
    <n v="1.2353304508956147E-3"/>
  </r>
  <r>
    <x v="963"/>
    <x v="45"/>
    <x v="38"/>
    <s v="PSPC:Business:Learn about Defence or Naval Procurement"/>
    <n v="0"/>
    <n v="2"/>
    <n v="5"/>
    <n v="11"/>
    <n v="0"/>
    <n v="1.3725893898840162E-4"/>
    <n v="3.4314734747100404E-4"/>
  </r>
  <r>
    <x v="964"/>
    <x v="45"/>
    <x v="38"/>
    <s v="PSPC:Business:Learn about selling to the Government of Canada"/>
    <n v="21"/>
    <n v="31"/>
    <n v="27"/>
    <n v="51"/>
    <n v="1.441218859378217E-3"/>
    <n v="2.1275135543202253E-3"/>
    <n v="1.8529956763434219E-3"/>
  </r>
  <r>
    <x v="965"/>
    <x v="45"/>
    <x v="38"/>
    <s v="PSPC:Business:Learn about tendering procedures"/>
    <n v="0"/>
    <n v="0"/>
    <n v="0"/>
    <n v="3"/>
    <n v="0"/>
    <n v="0"/>
    <n v="0"/>
  </r>
  <r>
    <x v="966"/>
    <x v="45"/>
    <x v="38"/>
    <s v="PSPC:Business:Learn about the procurement process"/>
    <n v="23"/>
    <n v="26"/>
    <n v="32"/>
    <n v="62"/>
    <n v="1.5784777983666187E-3"/>
    <n v="1.784366206849221E-3"/>
    <n v="2.1961430238144259E-3"/>
  </r>
  <r>
    <x v="967"/>
    <x v="45"/>
    <x v="38"/>
    <s v="PSPC:Business:Learn more about Tender Management Application"/>
    <n v="0"/>
    <n v="1"/>
    <n v="1"/>
    <n v="1"/>
    <n v="0"/>
    <n v="6.862946949420081E-5"/>
    <n v="6.862946949420081E-5"/>
  </r>
  <r>
    <x v="968"/>
    <x v="45"/>
    <x v="38"/>
    <s v="PSPC:Business:Learn more about the Standing Offer and Supply Arrangement Application (SOSA App)"/>
    <n v="4"/>
    <n v="6"/>
    <n v="6"/>
    <n v="7"/>
    <n v="2.7451787797680324E-4"/>
    <n v="4.1177681696520483E-4"/>
    <n v="4.1177681696520483E-4"/>
  </r>
  <r>
    <x v="969"/>
    <x v="45"/>
    <x v="38"/>
    <s v="PSPC:Business:Manage your supplier accounts"/>
    <n v="2"/>
    <n v="2"/>
    <n v="1"/>
    <n v="2"/>
    <n v="1.3725893898840162E-4"/>
    <n v="1.3725893898840162E-4"/>
    <n v="6.862946949420081E-5"/>
  </r>
  <r>
    <x v="970"/>
    <x v="45"/>
    <x v="38"/>
    <s v="PSPC:Business:Method of supply for the Government of Canada"/>
    <n v="6"/>
    <n v="7"/>
    <n v="8"/>
    <n v="11"/>
    <n v="4.1177681696520483E-4"/>
    <n v="4.8040628645940568E-4"/>
    <n v="5.4903575595360648E-4"/>
  </r>
  <r>
    <x v="15"/>
    <x v="45"/>
    <x v="38"/>
    <s v="PSPC:Business:Other - Reason for my visit is not in this list"/>
    <n v="52"/>
    <n v="69"/>
    <n v="73"/>
    <n v="137"/>
    <n v="3.5687324136984421E-3"/>
    <n v="4.7354333950998563E-3"/>
    <n v="5.0099512730766588E-3"/>
  </r>
  <r>
    <x v="971"/>
    <x v="45"/>
    <x v="38"/>
    <s v="PSPC:Business:Phases of the Procurement Process"/>
    <n v="1"/>
    <n v="2"/>
    <n v="2"/>
    <n v="3"/>
    <n v="6.862946949420081E-5"/>
    <n v="1.3725893898840162E-4"/>
    <n v="1.3725893898840162E-4"/>
  </r>
  <r>
    <x v="972"/>
    <x v="45"/>
    <x v="38"/>
    <s v="PSPC:Business:Policy and Guidelines"/>
    <n v="14"/>
    <n v="29"/>
    <n v="25"/>
    <n v="67"/>
    <n v="9.6081257291881137E-4"/>
    <n v="1.9902546153318236E-3"/>
    <n v="1.7157367373550202E-3"/>
  </r>
  <r>
    <x v="973"/>
    <x v="45"/>
    <x v="38"/>
    <s v="PSPC:Business:Procurement Advice and Support"/>
    <n v="3"/>
    <n v="10"/>
    <n v="8"/>
    <n v="22"/>
    <n v="2.0588840848260242E-4"/>
    <n v="6.8629469494200807E-4"/>
    <n v="5.4903575595360648E-4"/>
  </r>
  <r>
    <x v="974"/>
    <x v="45"/>
    <x v="38"/>
    <s v="PSPC:Business:Register as a supplier (SRI)"/>
    <n v="25"/>
    <n v="37"/>
    <n v="37"/>
    <n v="60"/>
    <n v="1.7157367373550202E-3"/>
    <n v="2.53929037128543E-3"/>
    <n v="2.53929037128543E-3"/>
  </r>
  <r>
    <x v="975"/>
    <x v="45"/>
    <x v="38"/>
    <s v="PSPC:Business:Resources for Government"/>
    <n v="16"/>
    <n v="17"/>
    <n v="18"/>
    <n v="25"/>
    <n v="1.098071511907213E-3"/>
    <n v="1.1667009814014138E-3"/>
    <n v="1.2353304508956147E-3"/>
  </r>
  <r>
    <x v="976"/>
    <x v="45"/>
    <x v="38"/>
    <s v="PSPC:Business:Search for opportunities"/>
    <n v="35"/>
    <n v="65"/>
    <n v="59"/>
    <n v="130"/>
    <n v="2.4020314322970283E-3"/>
    <n v="4.4609155171230529E-3"/>
    <n v="4.0491387001578474E-3"/>
  </r>
  <r>
    <x v="977"/>
    <x v="45"/>
    <x v="38"/>
    <s v="PSPC:Business:Search tenders"/>
    <n v="29"/>
    <n v="64"/>
    <n v="55"/>
    <n v="112"/>
    <n v="1.9902546153318236E-3"/>
    <n v="4.3922860476288518E-3"/>
    <n v="3.7746208221810444E-3"/>
  </r>
  <r>
    <x v="978"/>
    <x v="45"/>
    <x v="38"/>
    <s v="PSPC:Business:Services for smaller businesses"/>
    <n v="3"/>
    <n v="2"/>
    <n v="3"/>
    <n v="5"/>
    <n v="2.0588840848260242E-4"/>
    <n v="1.3725893898840162E-4"/>
    <n v="2.0588840848260242E-4"/>
  </r>
  <r>
    <x v="979"/>
    <x v="45"/>
    <x v="38"/>
    <s v="PSPC:Business:Standard Procurement Templates"/>
    <n v="5"/>
    <n v="7"/>
    <n v="5"/>
    <n v="15"/>
    <n v="3.4314734747100404E-4"/>
    <n v="4.8040628645940568E-4"/>
    <n v="3.4314734747100404E-4"/>
  </r>
  <r>
    <x v="980"/>
    <x v="45"/>
    <x v="38"/>
    <s v="PSPC:Business:Supply Manual"/>
    <n v="5"/>
    <n v="11"/>
    <n v="12"/>
    <n v="30"/>
    <n v="3.4314734747100404E-4"/>
    <n v="7.5492416443620892E-4"/>
    <n v="8.2355363393040967E-4"/>
  </r>
  <r>
    <x v="981"/>
    <x v="45"/>
    <x v="38"/>
    <s v="PSPC:Business:Trade agreements"/>
    <n v="2"/>
    <n v="3"/>
    <n v="3"/>
    <n v="5"/>
    <n v="1.3725893898840162E-4"/>
    <n v="2.0588840848260242E-4"/>
    <n v="2.0588840848260242E-4"/>
  </r>
  <r>
    <x v="982"/>
    <x v="45"/>
    <x v="38"/>
    <s v="PSPC:Business:Understanding tenders"/>
    <n v="0"/>
    <n v="0"/>
    <n v="0"/>
    <n v="2"/>
    <n v="0"/>
    <n v="0"/>
    <n v="0"/>
  </r>
  <r>
    <x v="983"/>
    <x v="45"/>
    <x v="38"/>
    <s v="PSPC:Business:View up-coming procurement-related events"/>
    <n v="23"/>
    <n v="42"/>
    <n v="36"/>
    <n v="85"/>
    <n v="1.5784777983666187E-3"/>
    <n v="2.882437718756434E-3"/>
    <n v="2.4706609017912293E-3"/>
  </r>
  <r>
    <x v="984"/>
    <x v="45"/>
    <x v="38"/>
    <s v="PSPC:Business:What the government buys"/>
    <n v="1"/>
    <n v="2"/>
    <n v="1"/>
    <n v="4"/>
    <n v="6.862946949420081E-5"/>
    <n v="1.3725893898840162E-4"/>
    <n v="6.862946949420081E-5"/>
  </r>
  <r>
    <x v="985"/>
    <x v="45"/>
    <x v="38"/>
    <s v="PSPC:Culture:Consult glossaries and vocabularies"/>
    <n v="19"/>
    <n v="35"/>
    <n v="44"/>
    <n v="181"/>
    <n v="1.3039599203898153E-3"/>
    <n v="2.4020314322970283E-3"/>
    <n v="3.0196966577448357E-3"/>
  </r>
  <r>
    <x v="986"/>
    <x v="45"/>
    <x v="38"/>
    <s v="PSPC:Culture:Consult the Language Portal of Canada"/>
    <n v="0"/>
    <n v="0"/>
    <n v="2"/>
    <n v="8"/>
    <n v="0"/>
    <n v="0"/>
    <n v="1.3725893898840162E-4"/>
  </r>
  <r>
    <x v="987"/>
    <x v="45"/>
    <x v="38"/>
    <s v="PSPC:Culture:Consult writing tools"/>
    <n v="11"/>
    <n v="28"/>
    <n v="27"/>
    <n v="98"/>
    <n v="7.5492416443620892E-4"/>
    <n v="1.9216251458376227E-3"/>
    <n v="1.8529956763434219E-3"/>
  </r>
  <r>
    <x v="988"/>
    <x v="45"/>
    <x v="38"/>
    <s v="PSPC:Culture:Find a term or abbreviation in another language"/>
    <n v="92"/>
    <n v="126"/>
    <n v="197"/>
    <n v="1095"/>
    <n v="6.3139111934664748E-3"/>
    <n v="8.6473131562693015E-3"/>
    <n v="1.352000549035756E-2"/>
  </r>
  <r>
    <x v="989"/>
    <x v="45"/>
    <x v="38"/>
    <s v="PSPC:Culture:Find definitions for terms and abbreviations in specialized fields"/>
    <n v="35"/>
    <n v="39"/>
    <n v="58"/>
    <n v="218"/>
    <n v="2.4020314322970283E-3"/>
    <n v="2.6765493102738317E-3"/>
    <n v="3.9805092306636472E-3"/>
  </r>
  <r>
    <x v="990"/>
    <x v="45"/>
    <x v="38"/>
    <s v="PSPC:Culture:Find information about becoming a Language Portal ambassador"/>
    <n v="0"/>
    <n v="0"/>
    <n v="1"/>
    <n v="2"/>
    <n v="0"/>
    <n v="0"/>
    <n v="6.862946949420081E-5"/>
  </r>
  <r>
    <x v="991"/>
    <x v="45"/>
    <x v="38"/>
    <s v="PSPC:Culture:Find language information"/>
    <n v="113"/>
    <n v="232"/>
    <n v="228"/>
    <n v="869"/>
    <n v="7.7551300528446911E-3"/>
    <n v="1.5922036922654589E-2"/>
    <n v="1.5647519044677784E-2"/>
  </r>
  <r>
    <x v="15"/>
    <x v="45"/>
    <x v="38"/>
    <s v="PSPC:Culture:Other - Reason for my visit is not in this list"/>
    <n v="15"/>
    <n v="16"/>
    <n v="21"/>
    <n v="69"/>
    <n v="1.0294420424130121E-3"/>
    <n v="1.098071511907213E-3"/>
    <n v="1.441218859378217E-3"/>
  </r>
  <r>
    <x v="992"/>
    <x v="45"/>
    <x v="38"/>
    <s v="PSPC:Culture:Read blog posts"/>
    <n v="6"/>
    <n v="11"/>
    <n v="16"/>
    <n v="89"/>
    <n v="4.1177681696520483E-4"/>
    <n v="7.5492416443620892E-4"/>
    <n v="1.098071511907213E-3"/>
  </r>
  <r>
    <x v="993"/>
    <x v="45"/>
    <x v="38"/>
    <s v="PSPC:Culture:Sign up as a guest blogger"/>
    <n v="0"/>
    <n v="0"/>
    <n v="1"/>
    <n v="2"/>
    <n v="0"/>
    <n v="0"/>
    <n v="6.862946949420081E-5"/>
  </r>
  <r>
    <x v="994"/>
    <x v="45"/>
    <x v="38"/>
    <s v="PSPC:Culture:Subscribe to The Portal Weekly"/>
    <n v="1"/>
    <n v="1"/>
    <n v="1"/>
    <n v="3"/>
    <n v="6.862946949420081E-5"/>
    <n v="6.862946949420081E-5"/>
    <n v="6.862946949420081E-5"/>
  </r>
  <r>
    <x v="995"/>
    <x v="45"/>
    <x v="38"/>
    <s v="PSPC:Culture:Take language quizzes"/>
    <n v="14"/>
    <n v="79"/>
    <n v="97"/>
    <n v="481"/>
    <n v="9.6081257291881137E-4"/>
    <n v="5.4217280900418644E-3"/>
    <n v="6.6570585409374784E-3"/>
  </r>
  <r>
    <x v="996"/>
    <x v="45"/>
    <x v="38"/>
    <s v="PSPC:Culture:Translate a term with TERMIUM Plus®"/>
    <n v="2"/>
    <n v="4"/>
    <n v="5"/>
    <n v="14"/>
    <n v="1.3725893898840162E-4"/>
    <n v="2.7451787797680324E-4"/>
    <n v="3.4314734747100404E-4"/>
  </r>
  <r>
    <x v="15"/>
    <x v="45"/>
    <x v="38"/>
    <s v="PSPC:Jobs:Other - Reason for my visit is not in this list"/>
    <n v="1"/>
    <n v="2"/>
    <n v="4"/>
    <n v="5"/>
    <n v="6.862946949420081E-5"/>
    <n v="1.3725893898840162E-4"/>
    <n v="2.7451787797680324E-4"/>
  </r>
  <r>
    <x v="15"/>
    <x v="45"/>
    <x v="38"/>
    <s v="PSPC:Money:Other - Reason for my visit is not in this list"/>
    <n v="1"/>
    <n v="2"/>
    <n v="3"/>
    <n v="5"/>
    <n v="6.862946949420081E-5"/>
    <n v="1.3725893898840162E-4"/>
    <n v="2.0588840848260242E-4"/>
  </r>
  <r>
    <x v="173"/>
    <x v="45"/>
    <x v="38"/>
    <s v="PSPC:Money:Sign up for direct deposit or update your banking information"/>
    <n v="354"/>
    <n v="392"/>
    <n v="420"/>
    <n v="683"/>
    <n v="2.4294832200947088E-2"/>
    <n v="2.6902752041726718E-2"/>
    <n v="2.8824377187564341E-2"/>
  </r>
  <r>
    <x v="15"/>
    <x v="45"/>
    <x v="38"/>
    <s v="PSPC:N/A:Other - Reason for my visit is not in this list"/>
    <n v="369"/>
    <n v="502"/>
    <n v="555"/>
    <n v="1115"/>
    <n v="2.53242742433601E-2"/>
    <n v="3.4451993686088804E-2"/>
    <n v="3.8089355569281447E-2"/>
  </r>
  <r>
    <x v="997"/>
    <x v="45"/>
    <x v="38"/>
    <s v="PSPC:PublicService:Access employer support services forms"/>
    <n v="0"/>
    <n v="3"/>
    <n v="1"/>
    <n v="3"/>
    <n v="0"/>
    <n v="2.0588840848260242E-4"/>
    <n v="6.862946949420081E-5"/>
  </r>
  <r>
    <x v="998"/>
    <x v="45"/>
    <x v="38"/>
    <s v="PSPC:PublicService:Access pay centre resources and tools"/>
    <n v="1"/>
    <n v="3"/>
    <n v="3"/>
    <n v="6"/>
    <n v="6.862946949420081E-5"/>
    <n v="2.0588840848260242E-4"/>
    <n v="2.0588840848260242E-4"/>
  </r>
  <r>
    <x v="999"/>
    <x v="45"/>
    <x v="38"/>
    <s v="PSPC:PublicService:Access your pay (MyGCPay, CWA, Phoenix)"/>
    <n v="244"/>
    <n v="323"/>
    <n v="399"/>
    <n v="874"/>
    <n v="1.6745590556584998E-2"/>
    <n v="2.2167318646626862E-2"/>
    <n v="2.7383158328186122E-2"/>
  </r>
  <r>
    <x v="1000"/>
    <x v="45"/>
    <x v="38"/>
    <s v="PSPC:PublicService:Accessing and managing your tax slips"/>
    <n v="6"/>
    <n v="10"/>
    <n v="9"/>
    <n v="16"/>
    <n v="4.1177681696520483E-4"/>
    <n v="6.8629469494200807E-4"/>
    <n v="6.1766522544780733E-4"/>
  </r>
  <r>
    <x v="1001"/>
    <x v="45"/>
    <x v="38"/>
    <s v="PSPC:PublicService:Canadian Armed Forces pension plans"/>
    <n v="9"/>
    <n v="8"/>
    <n v="9"/>
    <n v="15"/>
    <n v="6.1766522544780733E-4"/>
    <n v="5.4903575595360648E-4"/>
    <n v="6.1766522544780733E-4"/>
  </r>
  <r>
    <x v="1002"/>
    <x v="45"/>
    <x v="38"/>
    <s v="PSPC:PublicService:Canadian Armed Forces pension plans as a survivor of a deceased plan member"/>
    <n v="1"/>
    <n v="0"/>
    <n v="0"/>
    <n v="1"/>
    <n v="6.862946949420081E-5"/>
    <n v="0"/>
    <n v="0"/>
  </r>
  <r>
    <x v="1003"/>
    <x v="45"/>
    <x v="38"/>
    <s v="PSPC:PublicService:Consult statutory (public) holidays calendar"/>
    <n v="5"/>
    <n v="5"/>
    <n v="7"/>
    <n v="36"/>
    <n v="3.4314734747100404E-4"/>
    <n v="3.4314734747100404E-4"/>
    <n v="4.8040628645940568E-4"/>
  </r>
  <r>
    <x v="1004"/>
    <x v="45"/>
    <x v="38"/>
    <s v="PSPC:PublicService:Consult the public service pension calendar"/>
    <n v="95"/>
    <n v="92"/>
    <n v="154"/>
    <n v="330"/>
    <n v="6.5197996019490771E-3"/>
    <n v="6.3139111934664748E-3"/>
    <n v="1.0568938302106924E-2"/>
  </r>
  <r>
    <x v="1005"/>
    <x v="45"/>
    <x v="38"/>
    <s v="PSPC:PublicService:Consult the Superannuation administration manual bulletin"/>
    <n v="1"/>
    <n v="0"/>
    <n v="1"/>
    <n v="1"/>
    <n v="6.862946949420081E-5"/>
    <n v="0"/>
    <n v="6.862946949420081E-5"/>
  </r>
  <r>
    <x v="1006"/>
    <x v="45"/>
    <x v="38"/>
    <s v="PSPC:PublicService:Contact the Government of Canada Pension Centre"/>
    <n v="155"/>
    <n v="169"/>
    <n v="184"/>
    <n v="301"/>
    <n v="1.0637567771601126E-2"/>
    <n v="1.1598380344519937E-2"/>
    <n v="1.262782238693295E-2"/>
  </r>
  <r>
    <x v="1007"/>
    <x v="45"/>
    <x v="38"/>
    <s v="PSPC:PublicService:Find guidance as a manager or advisor served by the Pay Centre"/>
    <n v="2"/>
    <n v="2"/>
    <n v="3"/>
    <n v="4"/>
    <n v="1.3725893898840162E-4"/>
    <n v="1.3725893898840162E-4"/>
    <n v="2.0588840848260242E-4"/>
  </r>
  <r>
    <x v="1008"/>
    <x v="45"/>
    <x v="38"/>
    <s v="PSPC:PublicService:Find information about Canadian Armed Forces pension plan as a retired member"/>
    <n v="0"/>
    <n v="0"/>
    <n v="1"/>
    <n v="2"/>
    <n v="0"/>
    <n v="0"/>
    <n v="6.862946949420081E-5"/>
  </r>
  <r>
    <x v="1009"/>
    <x v="45"/>
    <x v="38"/>
    <s v="PSPC:PublicService:Get automated help for the Compensation Web Applications (CWA)"/>
    <n v="0"/>
    <n v="0"/>
    <n v="1"/>
    <n v="1"/>
    <n v="0"/>
    <n v="0"/>
    <n v="6.862946949420081E-5"/>
  </r>
  <r>
    <x v="1010"/>
    <x v="45"/>
    <x v="38"/>
    <s v="PSPC:PublicService:Get updates on the status of the Phoenix pay system"/>
    <n v="8"/>
    <n v="14"/>
    <n v="12"/>
    <n v="24"/>
    <n v="5.4903575595360648E-4"/>
    <n v="9.6081257291881137E-4"/>
    <n v="8.2355363393040967E-4"/>
  </r>
  <r>
    <x v="1011"/>
    <x v="45"/>
    <x v="38"/>
    <s v="PSPC:PublicService:Help with pay issues (pay action requests, pay enquiry)"/>
    <n v="237"/>
    <n v="272"/>
    <n v="352"/>
    <n v="529"/>
    <n v="1.6265184270125591E-2"/>
    <n v="1.8667215702422621E-2"/>
    <n v="2.4157573261958686E-2"/>
  </r>
  <r>
    <x v="1012"/>
    <x v="45"/>
    <x v="38"/>
    <s v="PSPC:PublicService:How to read your public service pay stub"/>
    <n v="0"/>
    <n v="0"/>
    <n v="2"/>
    <n v="3"/>
    <n v="0"/>
    <n v="0"/>
    <n v="1.3725893898840162E-4"/>
  </r>
  <r>
    <x v="1013"/>
    <x v="45"/>
    <x v="38"/>
    <s v="PSPC:PublicService:Issues related to the Canadian Armed Forces pension plan"/>
    <n v="114"/>
    <n v="111"/>
    <n v="130"/>
    <n v="219"/>
    <n v="7.8237595223388922E-3"/>
    <n v="7.6178711138562899E-3"/>
    <n v="8.9218310342461058E-3"/>
  </r>
  <r>
    <x v="1014"/>
    <x v="45"/>
    <x v="38"/>
    <s v="PSPC:PublicService:Issues related to the public service pension plan"/>
    <n v="139"/>
    <n v="155"/>
    <n v="161"/>
    <n v="306"/>
    <n v="9.5394962596939119E-3"/>
    <n v="1.0637567771601126E-2"/>
    <n v="1.104934458856633E-2"/>
  </r>
  <r>
    <x v="1015"/>
    <x v="45"/>
    <x v="38"/>
    <s v="PSPC:PublicService:Learn about your public service pay"/>
    <n v="13"/>
    <n v="24"/>
    <n v="29"/>
    <n v="74"/>
    <n v="8.9218310342461052E-4"/>
    <n v="1.6471072678608193E-3"/>
    <n v="1.9902546153318236E-3"/>
  </r>
  <r>
    <x v="15"/>
    <x v="45"/>
    <x v="38"/>
    <s v="PSPC:PublicService:Other - Reason for my visit is not in this list"/>
    <n v="403"/>
    <n v="409"/>
    <n v="483"/>
    <n v="805"/>
    <n v="2.7657676206162926E-2"/>
    <n v="2.8069453023128133E-2"/>
    <n v="3.3148033765698991E-2"/>
  </r>
  <r>
    <x v="1016"/>
    <x v="45"/>
    <x v="38"/>
    <s v="PSPC:PublicService:Pension contribution rates and indexation (Superannuation administration manual)"/>
    <n v="49"/>
    <n v="72"/>
    <n v="82"/>
    <n v="152"/>
    <n v="3.3628440052158397E-3"/>
    <n v="4.9413218035824586E-3"/>
    <n v="5.6276164985244667E-3"/>
  </r>
  <r>
    <x v="1017"/>
    <x v="45"/>
    <x v="38"/>
    <s v="PSPC:PublicService:Submit a pay action request"/>
    <n v="5"/>
    <n v="10"/>
    <n v="10"/>
    <n v="16"/>
    <n v="3.4314734747100404E-4"/>
    <n v="6.8629469494200807E-4"/>
    <n v="6.8629469494200807E-4"/>
  </r>
  <r>
    <x v="1018"/>
    <x v="45"/>
    <x v="38"/>
    <s v="PSPC:PublicService:Tax-related issue (tax slips, overpayments)"/>
    <n v="63"/>
    <n v="73"/>
    <n v="94"/>
    <n v="170"/>
    <n v="4.3236565781346508E-3"/>
    <n v="5.0099512730766588E-3"/>
    <n v="6.4511701324548761E-3"/>
  </r>
  <r>
    <x v="1019"/>
    <x v="45"/>
    <x v="38"/>
    <s v="PSPC:PublicService:What to do if you are having pay issues"/>
    <n v="1"/>
    <n v="3"/>
    <n v="3"/>
    <n v="4"/>
    <n v="6.862946949420081E-5"/>
    <n v="2.0588840848260242E-4"/>
    <n v="2.0588840848260242E-4"/>
  </r>
  <r>
    <x v="1020"/>
    <x v="46"/>
    <x v="39"/>
    <s v="RCMP:Policing:Apply for or renew your firearms licence"/>
    <n v="4"/>
    <n v="10"/>
    <n v="4"/>
    <n v="10"/>
    <n v="3.9215686274509803E-2"/>
    <n v="9.8039215686274508E-2"/>
    <n v="3.9215686274509803E-2"/>
  </r>
  <r>
    <x v="1021"/>
    <x v="46"/>
    <x v="39"/>
    <s v="RCMP:Policing:Change your address for your firearms licence"/>
    <n v="0"/>
    <n v="1"/>
    <n v="1"/>
    <n v="1"/>
    <n v="0"/>
    <n v="9.8039215686274508E-3"/>
    <n v="9.8039215686274508E-3"/>
  </r>
  <r>
    <x v="1022"/>
    <x v="46"/>
    <x v="39"/>
    <s v="RCMP:Policing:Check the National Sex Offender Registry"/>
    <n v="3"/>
    <n v="4"/>
    <n v="6"/>
    <n v="9"/>
    <n v="2.9411764705882353E-2"/>
    <n v="3.9215686274509803E-2"/>
    <n v="5.8823529411764705E-2"/>
  </r>
  <r>
    <x v="1023"/>
    <x v="46"/>
    <x v="39"/>
    <s v="RCMP:Policing:Check the Royal Canadian Mounted Police (RCMP) wanted list"/>
    <n v="2"/>
    <n v="2"/>
    <n v="2"/>
    <n v="8"/>
    <n v="1.9607843137254902E-2"/>
    <n v="1.9607843137254902E-2"/>
    <n v="1.9607843137254902E-2"/>
  </r>
  <r>
    <x v="1024"/>
    <x v="46"/>
    <x v="39"/>
    <s v="RCMP:Policing:Check the status of your firearms licence application"/>
    <n v="1"/>
    <n v="1"/>
    <n v="1"/>
    <n v="2"/>
    <n v="9.8039215686274508E-3"/>
    <n v="9.8039215686274508E-3"/>
    <n v="9.8039215686274508E-3"/>
  </r>
  <r>
    <x v="1025"/>
    <x v="46"/>
    <x v="39"/>
    <s v="RCMP:Policing:Contact a chief firearms officer"/>
    <n v="1"/>
    <n v="2"/>
    <n v="2"/>
    <n v="2"/>
    <n v="9.8039215686274508E-3"/>
    <n v="1.9607843137254902E-2"/>
    <n v="1.9607843137254902E-2"/>
  </r>
  <r>
    <x v="1026"/>
    <x v="46"/>
    <x v="39"/>
    <s v="RCMP:Policing:Find your local RCMP detachment (police service)"/>
    <n v="2"/>
    <n v="2"/>
    <n v="3"/>
    <n v="5"/>
    <n v="1.9607843137254902E-2"/>
    <n v="1.9607843137254902E-2"/>
    <n v="2.9411764705882353E-2"/>
  </r>
  <r>
    <x v="1027"/>
    <x v="46"/>
    <x v="39"/>
    <s v="RCMP:Policing:Get a criminal record check"/>
    <n v="5"/>
    <n v="5"/>
    <n v="6"/>
    <n v="11"/>
    <n v="4.9019607843137254E-2"/>
    <n v="4.9019607843137254E-2"/>
    <n v="5.8823529411764705E-2"/>
  </r>
  <r>
    <x v="1028"/>
    <x v="46"/>
    <x v="39"/>
    <s v="RCMP:Policing:Join the RCMP"/>
    <n v="3"/>
    <n v="3"/>
    <n v="4"/>
    <n v="13"/>
    <n v="2.9411764705882353E-2"/>
    <n v="2.9411764705882353E-2"/>
    <n v="3.9215686274509803E-2"/>
  </r>
  <r>
    <x v="1029"/>
    <x v="46"/>
    <x v="39"/>
    <s v="RCMP:Policing:Learn about firearms safety, storage and when you need a licence"/>
    <n v="4"/>
    <n v="6"/>
    <n v="5"/>
    <n v="11"/>
    <n v="3.9215686274509803E-2"/>
    <n v="5.8823529411764705E-2"/>
    <n v="4.9019607843137254E-2"/>
  </r>
  <r>
    <x v="15"/>
    <x v="46"/>
    <x v="39"/>
    <s v="RCMP:Policing:Other - Reason for my visit is not in this list"/>
    <n v="3"/>
    <n v="2"/>
    <n v="5"/>
    <n v="6"/>
    <n v="2.9411764705882353E-2"/>
    <n v="1.9607843137254902E-2"/>
    <n v="4.9019607843137254E-2"/>
  </r>
  <r>
    <x v="171"/>
    <x v="46"/>
    <x v="39"/>
    <s v="RCMP:Policing:Report suspected fraud"/>
    <n v="14"/>
    <n v="15"/>
    <n v="17"/>
    <n v="24"/>
    <n v="0.13725490196078433"/>
    <n v="0.14705882352941177"/>
    <n v="0.16666666666666666"/>
  </r>
  <r>
    <x v="15"/>
    <x v="47"/>
    <x v="40"/>
    <s v="StatCan:Culture:Other - Reason for my visit is not in this list"/>
    <n v="0"/>
    <n v="0"/>
    <n v="0"/>
    <n v="1"/>
    <n v="0"/>
    <n v="0"/>
    <n v="0"/>
  </r>
  <r>
    <x v="1030"/>
    <x v="47"/>
    <x v="40"/>
    <s v="StatCan:Culture:View census data"/>
    <n v="6"/>
    <n v="9"/>
    <n v="9"/>
    <n v="22"/>
    <n v="6.2247121070650485E-4"/>
    <n v="9.3370681605975728E-4"/>
    <n v="9.3370681605975728E-4"/>
  </r>
  <r>
    <x v="1031"/>
    <x v="47"/>
    <x v="40"/>
    <s v="StatCan:N/A:Calculations"/>
    <n v="10"/>
    <n v="16"/>
    <n v="14"/>
    <n v="33"/>
    <n v="1.0374520178441746E-3"/>
    <n v="1.6599232285506795E-3"/>
    <n v="1.4524328249818446E-3"/>
  </r>
  <r>
    <x v="1032"/>
    <x v="47"/>
    <x v="40"/>
    <s v="StatCan:N/A:Census"/>
    <n v="225"/>
    <n v="506"/>
    <n v="386"/>
    <n v="1279"/>
    <n v="2.3342670401493931E-2"/>
    <n v="5.2495072102915243E-2"/>
    <n v="4.0045647888785146E-2"/>
  </r>
  <r>
    <x v="1033"/>
    <x v="47"/>
    <x v="40"/>
    <s v="StatCan:N/A:Consumer price index (CPI)"/>
    <n v="94"/>
    <n v="185"/>
    <n v="167"/>
    <n v="574"/>
    <n v="9.7520489677352419E-3"/>
    <n v="1.9192862330117234E-2"/>
    <n v="1.7325448697997719E-2"/>
  </r>
  <r>
    <x v="1034"/>
    <x v="47"/>
    <x v="40"/>
    <s v="StatCan:N/A:Data Liberation Initiative"/>
    <n v="1"/>
    <n v="3"/>
    <n v="3"/>
    <n v="4"/>
    <n v="1.0374520178441747E-4"/>
    <n v="3.1123560535325243E-4"/>
    <n v="3.1123560535325243E-4"/>
  </r>
  <r>
    <x v="1035"/>
    <x v="47"/>
    <x v="40"/>
    <s v="StatCan:N/A:Definitions"/>
    <n v="18"/>
    <n v="39"/>
    <n v="39"/>
    <n v="109"/>
    <n v="1.8674136321195146E-3"/>
    <n v="4.0460628695922814E-3"/>
    <n v="4.0460628695922814E-3"/>
  </r>
  <r>
    <x v="1036"/>
    <x v="47"/>
    <x v="40"/>
    <s v="StatCan:N/A:Fill out a survey"/>
    <n v="42"/>
    <n v="62"/>
    <n v="71"/>
    <n v="122"/>
    <n v="4.3572984749455342E-3"/>
    <n v="6.432202510633883E-3"/>
    <n v="7.3659093266936404E-3"/>
  </r>
  <r>
    <x v="1037"/>
    <x v="47"/>
    <x v="40"/>
    <s v="StatCan:N/A:Find information about or sign up to workshops, training or conferences"/>
    <n v="22"/>
    <n v="45"/>
    <n v="36"/>
    <n v="97"/>
    <n v="2.2823944392571845E-3"/>
    <n v="4.6685340802987861E-3"/>
    <n v="3.7348272642390291E-3"/>
  </r>
  <r>
    <x v="1038"/>
    <x v="47"/>
    <x v="40"/>
    <s v="StatCan:N/A:Formulas"/>
    <n v="4"/>
    <n v="3"/>
    <n v="3"/>
    <n v="17"/>
    <n v="4.1498080713766987E-4"/>
    <n v="3.1123560535325243E-4"/>
    <n v="3.1123560535325243E-4"/>
  </r>
  <r>
    <x v="1039"/>
    <x v="47"/>
    <x v="40"/>
    <s v="StatCan:N/A:General information about Statistics Canada"/>
    <n v="68"/>
    <n v="102"/>
    <n v="112"/>
    <n v="333"/>
    <n v="7.0546737213403876E-3"/>
    <n v="1.0582010582010581E-2"/>
    <n v="1.1619462599854757E-2"/>
  </r>
  <r>
    <x v="1040"/>
    <x v="47"/>
    <x v="40"/>
    <s v="StatCan:N/A:Get more information on a survey"/>
    <n v="11"/>
    <n v="14"/>
    <n v="21"/>
    <n v="47"/>
    <n v="1.1411972196285923E-3"/>
    <n v="1.4524328249818446E-3"/>
    <n v="2.1786492374727671E-3"/>
  </r>
  <r>
    <x v="1041"/>
    <x v="47"/>
    <x v="40"/>
    <s v="StatCan:N/A:Gross domestic product (GDP)"/>
    <n v="22"/>
    <n v="43"/>
    <n v="40"/>
    <n v="95"/>
    <n v="2.2823944392571845E-3"/>
    <n v="4.4610436767299512E-3"/>
    <n v="4.1498080713766984E-3"/>
  </r>
  <r>
    <x v="1042"/>
    <x v="47"/>
    <x v="40"/>
    <s v="StatCan:N/A:Infographics"/>
    <n v="29"/>
    <n v="49"/>
    <n v="49"/>
    <n v="146"/>
    <n v="3.0086108517481066E-3"/>
    <n v="5.0835148874364558E-3"/>
    <n v="5.0835148874364558E-3"/>
  </r>
  <r>
    <x v="1043"/>
    <x v="47"/>
    <x v="40"/>
    <s v="StatCan:N/A:Information on a specific location"/>
    <n v="119"/>
    <n v="197"/>
    <n v="169"/>
    <n v="509"/>
    <n v="1.2345679012345678E-2"/>
    <n v="2.0437804751530241E-2"/>
    <n v="1.7532939101566551E-2"/>
  </r>
  <r>
    <x v="1044"/>
    <x v="47"/>
    <x v="40"/>
    <s v="StatCan:N/A:Interactive visualizations"/>
    <n v="12"/>
    <n v="26"/>
    <n v="20"/>
    <n v="75"/>
    <n v="1.2449424214130097E-3"/>
    <n v="2.6973752463948543E-3"/>
    <n v="2.0749040356883492E-3"/>
  </r>
  <r>
    <x v="1045"/>
    <x v="47"/>
    <x v="40"/>
    <s v="StatCan:N/A:Jobs at Statistics Canada"/>
    <n v="94"/>
    <n v="129"/>
    <n v="156"/>
    <n v="369"/>
    <n v="9.7520489677352419E-3"/>
    <n v="1.3383131030189854E-2"/>
    <n v="1.6184251478369126E-2"/>
  </r>
  <r>
    <x v="1046"/>
    <x v="47"/>
    <x v="40"/>
    <s v="StatCan:N/A:Labour Force Survey (LFS)"/>
    <n v="67"/>
    <n v="128"/>
    <n v="113"/>
    <n v="327"/>
    <n v="6.9509285195559706E-3"/>
    <n v="1.3279385828405436E-2"/>
    <n v="1.1723207801639175E-2"/>
  </r>
  <r>
    <x v="1047"/>
    <x v="47"/>
    <x v="40"/>
    <s v="StatCan:N/A:National Occupational Classification (NOC)"/>
    <n v="31"/>
    <n v="77"/>
    <n v="56"/>
    <n v="188"/>
    <n v="3.2161012553169415E-3"/>
    <n v="7.988380537400145E-3"/>
    <n v="5.8097312999273783E-3"/>
  </r>
  <r>
    <x v="1048"/>
    <x v="47"/>
    <x v="40"/>
    <s v="StatCan:N/A:North American Industry Classification System (NAICS)"/>
    <n v="31"/>
    <n v="71"/>
    <n v="65"/>
    <n v="195"/>
    <n v="3.2161012553169415E-3"/>
    <n v="7.3659093266936404E-3"/>
    <n v="6.7434381159871357E-3"/>
  </r>
  <r>
    <x v="1049"/>
    <x v="47"/>
    <x v="40"/>
    <s v="StatCan:N/A:North American Product Classification System (NAPCS)"/>
    <n v="2"/>
    <n v="2"/>
    <n v="3"/>
    <n v="8"/>
    <n v="2.0749040356883493E-4"/>
    <n v="2.0749040356883493E-4"/>
    <n v="3.1123560535325243E-4"/>
  </r>
  <r>
    <x v="1050"/>
    <x v="47"/>
    <x v="40"/>
    <s v="StatCan:N/A:Not looking for anything in particular or just browsing"/>
    <n v="72"/>
    <n v="124"/>
    <n v="132"/>
    <n v="363"/>
    <n v="7.4696545284780582E-3"/>
    <n v="1.2864405021267766E-2"/>
    <n v="1.3694366635543105E-2"/>
  </r>
  <r>
    <x v="1051"/>
    <x v="47"/>
    <x v="40"/>
    <s v="StatCan:N/A:Obtain assistance to fill out a survey (contact the call center or use the Chat feature)"/>
    <n v="7"/>
    <n v="5"/>
    <n v="6"/>
    <n v="8"/>
    <n v="7.2621641249092229E-4"/>
    <n v="5.1872600892208731E-4"/>
    <n v="6.2247121070650485E-4"/>
  </r>
  <r>
    <x v="15"/>
    <x v="47"/>
    <x v="40"/>
    <s v="StatCan:N/A:Other - Reason for my visit is not in this list"/>
    <n v="1234"/>
    <n v="1574"/>
    <n v="1651"/>
    <n v="3764"/>
    <n v="0.12802157900197117"/>
    <n v="0.16329494760867311"/>
    <n v="0.17128332814607325"/>
  </r>
  <r>
    <x v="1052"/>
    <x v="47"/>
    <x v="40"/>
    <s v="StatCan:N/A:Press releases or announcements published in The Daily"/>
    <n v="65"/>
    <n v="177"/>
    <n v="152"/>
    <n v="553"/>
    <n v="6.7434381159871357E-3"/>
    <n v="1.8362900715841891E-2"/>
    <n v="1.5769270671231454E-2"/>
  </r>
  <r>
    <x v="1053"/>
    <x v="47"/>
    <x v="40"/>
    <s v="StatCan:N/A:Research Data Centre"/>
    <n v="7"/>
    <n v="12"/>
    <n v="12"/>
    <n v="22"/>
    <n v="7.2621641249092229E-4"/>
    <n v="1.2449424214130097E-3"/>
    <n v="1.2449424214130097E-3"/>
  </r>
  <r>
    <x v="1054"/>
    <x v="47"/>
    <x v="40"/>
    <s v="StatCan:N/A:Standard Geographical Classification (SGC)"/>
    <n v="4"/>
    <n v="9"/>
    <n v="5"/>
    <n v="19"/>
    <n v="4.1498080713766987E-4"/>
    <n v="9.3370681605975728E-4"/>
    <n v="5.1872600892208731E-4"/>
  </r>
  <r>
    <x v="1055"/>
    <x v="47"/>
    <x v="40"/>
    <s v="StatCan:N/A:Survey documentation (user guides, codebooks)"/>
    <n v="10"/>
    <n v="17"/>
    <n v="21"/>
    <n v="56"/>
    <n v="1.0374520178441746E-3"/>
    <n v="1.7636684303350969E-3"/>
    <n v="2.1786492374727671E-3"/>
  </r>
  <r>
    <x v="1056"/>
    <x v="47"/>
    <x v="40"/>
    <s v="StatCan:N/A:Thematic Maps"/>
    <n v="10"/>
    <n v="20"/>
    <n v="11"/>
    <n v="40"/>
    <n v="1.0374520178441746E-3"/>
    <n v="2.0749040356883492E-3"/>
    <n v="1.1411972196285923E-3"/>
  </r>
  <r>
    <x v="1057"/>
    <x v="47"/>
    <x v="40"/>
    <s v="StatCan:N/A:Translations or terminology"/>
    <n v="6"/>
    <n v="4"/>
    <n v="8"/>
    <n v="21"/>
    <n v="6.2247121070650485E-4"/>
    <n v="4.1498080713766987E-4"/>
    <n v="8.2996161427533973E-4"/>
  </r>
  <r>
    <x v="1058"/>
    <x v="47"/>
    <x v="40"/>
    <s v="StatCan:N/A:Verify the legitimacy of the survey or an interviewer"/>
    <n v="14"/>
    <n v="15"/>
    <n v="17"/>
    <n v="30"/>
    <n v="1.4524328249818446E-3"/>
    <n v="1.556178026766262E-3"/>
    <n v="1.7636684303350969E-3"/>
  </r>
  <r>
    <x v="1059"/>
    <x v="47"/>
    <x v="40"/>
    <s v="StatCan:N/A:Videos"/>
    <n v="1"/>
    <n v="5"/>
    <n v="3"/>
    <n v="12"/>
    <n v="1.0374520178441747E-4"/>
    <n v="5.1872600892208731E-4"/>
    <n v="3.1123560535325243E-4"/>
  </r>
  <r>
    <x v="1060"/>
    <x v="47"/>
    <x v="40"/>
    <s v="StatCan:N/A:Virtual Data Lab"/>
    <n v="2"/>
    <n v="1"/>
    <n v="1"/>
    <n v="4"/>
    <n v="2.0749040356883493E-4"/>
    <n v="1.0374520178441747E-4"/>
    <n v="1.0374520178441747E-4"/>
  </r>
  <r>
    <x v="15"/>
    <x v="47"/>
    <x v="40"/>
    <s v="StatCan:Science:Other - Reason for my visit is not in this list"/>
    <n v="4"/>
    <n v="4"/>
    <n v="6"/>
    <n v="10"/>
    <n v="4.1498080713766987E-4"/>
    <n v="4.1498080713766987E-4"/>
    <n v="6.2247121070650485E-4"/>
  </r>
  <r>
    <x v="1061"/>
    <x v="47"/>
    <x v="40"/>
    <s v="StatCan:Science:View statistical data"/>
    <n v="46"/>
    <n v="62"/>
    <n v="65"/>
    <n v="187"/>
    <n v="4.7722792820832039E-3"/>
    <n v="6.432202510633883E-3"/>
    <n v="6.7434381159871357E-3"/>
  </r>
  <r>
    <x v="1062"/>
    <x v="48"/>
    <x v="41"/>
    <s v="TBS:AboutGov:Find a government department or agency"/>
    <n v="22"/>
    <n v="33"/>
    <n v="35"/>
    <n v="109"/>
    <n v="5.0878815911193339E-3"/>
    <n v="7.6318223866790012E-3"/>
    <n v="8.0943570767807588E-3"/>
  </r>
  <r>
    <x v="1063"/>
    <x v="48"/>
    <x v="41"/>
    <s v="TBS:AboutGov:Find a government policy, directive, standard or guideline"/>
    <n v="70"/>
    <n v="148"/>
    <n v="133"/>
    <n v="387"/>
    <n v="1.6188714153561518E-2"/>
    <n v="3.4227567067530065E-2"/>
    <n v="3.0758556891766882E-2"/>
  </r>
  <r>
    <x v="1064"/>
    <x v="48"/>
    <x v="41"/>
    <s v="TBS:AboutGov:Find travel and hospitality expenses of government officials"/>
    <n v="4"/>
    <n v="4"/>
    <n v="4"/>
    <n v="9"/>
    <n v="9.2506938020351531E-4"/>
    <n v="9.2506938020351531E-4"/>
    <n v="9.2506938020351531E-4"/>
  </r>
  <r>
    <x v="1065"/>
    <x v="48"/>
    <x v="41"/>
    <s v="TBS:AboutGov:Make an access to information or personal information request"/>
    <n v="20"/>
    <n v="28"/>
    <n v="25"/>
    <n v="58"/>
    <n v="4.6253469010175763E-3"/>
    <n v="6.4754856614246065E-3"/>
    <n v="5.7816836262719702E-3"/>
  </r>
  <r>
    <x v="15"/>
    <x v="48"/>
    <x v="41"/>
    <s v="TBS:AboutGov:Other - Reason for my visit is not in this list"/>
    <n v="7"/>
    <n v="7"/>
    <n v="8"/>
    <n v="15"/>
    <n v="1.6188714153561516E-3"/>
    <n v="1.6188714153561516E-3"/>
    <n v="1.8501387604070306E-3"/>
  </r>
  <r>
    <x v="1066"/>
    <x v="48"/>
    <x v="41"/>
    <s v="TBS:AboutGov:Search government grants and contributions"/>
    <n v="24"/>
    <n v="25"/>
    <n v="26"/>
    <n v="66"/>
    <n v="5.5504162812210914E-3"/>
    <n v="5.7816836262719702E-3"/>
    <n v="6.012950971322849E-3"/>
  </r>
  <r>
    <x v="999"/>
    <x v="48"/>
    <x v="41"/>
    <s v="TBS:PublicService:Access your pay (MyGCPay, CWA, Phoenix)"/>
    <n v="47"/>
    <n v="77"/>
    <n v="79"/>
    <n v="158"/>
    <n v="1.0869565217391304E-2"/>
    <n v="1.7807585568917667E-2"/>
    <n v="1.8270120259019425E-2"/>
  </r>
  <r>
    <x v="1067"/>
    <x v="48"/>
    <x v="41"/>
    <s v="TBS:PublicService:Calculate my expected pension as a public servant"/>
    <n v="71"/>
    <n v="129"/>
    <n v="131"/>
    <n v="256"/>
    <n v="1.6419981498612395E-2"/>
    <n v="2.9833487511563367E-2"/>
    <n v="3.0296022201665124E-2"/>
  </r>
  <r>
    <x v="1068"/>
    <x v="48"/>
    <x v="41"/>
    <s v="TBS:PublicService:Find a benefits form"/>
    <n v="96"/>
    <n v="140"/>
    <n v="159"/>
    <n v="288"/>
    <n v="2.2201665124884366E-2"/>
    <n v="3.2377428307123035E-2"/>
    <n v="3.6771507863089734E-2"/>
  </r>
  <r>
    <x v="1069"/>
    <x v="48"/>
    <x v="41"/>
    <s v="TBS:PublicService:Find available benefits for survivors of deceased public servants"/>
    <n v="13"/>
    <n v="21"/>
    <n v="21"/>
    <n v="45"/>
    <n v="3.0064754856614245E-3"/>
    <n v="4.8566142460684551E-3"/>
    <n v="4.8566142460684551E-3"/>
  </r>
  <r>
    <x v="1070"/>
    <x v="48"/>
    <x v="41"/>
    <s v="TBS:PublicService:Find guidance on leave requests due to COVID-19"/>
    <n v="8"/>
    <n v="11"/>
    <n v="13"/>
    <n v="17"/>
    <n v="1.8501387604070306E-3"/>
    <n v="2.5439407955596669E-3"/>
    <n v="3.0064754856614245E-3"/>
  </r>
  <r>
    <x v="1071"/>
    <x v="48"/>
    <x v="41"/>
    <s v="TBS:PublicService:Find guidance on working remotely/hybrid work"/>
    <n v="21"/>
    <n v="29"/>
    <n v="29"/>
    <n v="76"/>
    <n v="4.8566142460684551E-3"/>
    <n v="6.7067530064754853E-3"/>
    <n v="6.7067530064754853E-3"/>
  </r>
  <r>
    <x v="1072"/>
    <x v="48"/>
    <x v="41"/>
    <s v="TBS:PublicService:Find out what is considered harassment in the public service"/>
    <n v="8"/>
    <n v="13"/>
    <n v="8"/>
    <n v="25"/>
    <n v="1.8501387604070306E-3"/>
    <n v="3.0064754856614245E-3"/>
    <n v="1.8501387604070306E-3"/>
  </r>
  <r>
    <x v="1073"/>
    <x v="48"/>
    <x v="41"/>
    <s v="TBS:PublicService:Find out when I could retire as a public servant"/>
    <n v="9"/>
    <n v="17"/>
    <n v="16"/>
    <n v="37"/>
    <n v="2.0814061054579094E-3"/>
    <n v="3.93154486586494E-3"/>
    <n v="3.7002775208140612E-3"/>
  </r>
  <r>
    <x v="1074"/>
    <x v="48"/>
    <x v="41"/>
    <s v="TBS:PublicService:Find public service employees rates of pay"/>
    <n v="27"/>
    <n v="63"/>
    <n v="67"/>
    <n v="202"/>
    <n v="6.2442183163737277E-3"/>
    <n v="1.4569842738205366E-2"/>
    <n v="1.5494912118408881E-2"/>
  </r>
  <r>
    <x v="1075"/>
    <x v="48"/>
    <x v="41"/>
    <s v="TBS:PublicService:Find public service executives rates of pay"/>
    <n v="8"/>
    <n v="19"/>
    <n v="15"/>
    <n v="35"/>
    <n v="1.8501387604070306E-3"/>
    <n v="4.3940795559666975E-3"/>
    <n v="3.469010175763182E-3"/>
  </r>
  <r>
    <x v="1076"/>
    <x v="48"/>
    <x v="41"/>
    <s v="TBS:PublicService:Find public service staffing tools"/>
    <n v="20"/>
    <n v="34"/>
    <n v="31"/>
    <n v="94"/>
    <n v="4.6253469010175763E-3"/>
    <n v="7.86308973172988E-3"/>
    <n v="7.1692876965772437E-3"/>
  </r>
  <r>
    <x v="1077"/>
    <x v="48"/>
    <x v="41"/>
    <s v="TBS:PublicService:Find public service students rates of pay"/>
    <n v="13"/>
    <n v="25"/>
    <n v="27"/>
    <n v="70"/>
    <n v="3.0064754856614245E-3"/>
    <n v="5.7816836262719702E-3"/>
    <n v="6.2442183163737277E-3"/>
  </r>
  <r>
    <x v="1078"/>
    <x v="48"/>
    <x v="41"/>
    <s v="TBS:PublicService:Get updates on public service collective bargaining"/>
    <n v="5"/>
    <n v="14"/>
    <n v="18"/>
    <n v="39"/>
    <n v="1.1563367252543941E-3"/>
    <n v="3.2377428307123032E-3"/>
    <n v="4.1628122109158188E-3"/>
  </r>
  <r>
    <x v="1079"/>
    <x v="48"/>
    <x v="41"/>
    <s v="TBS:PublicService:Learn about employee rights and responsibilities related to COVID-19"/>
    <n v="8"/>
    <n v="20"/>
    <n v="24"/>
    <n v="40"/>
    <n v="1.8501387604070306E-3"/>
    <n v="4.6253469010175763E-3"/>
    <n v="5.5504162812210914E-3"/>
  </r>
  <r>
    <x v="1080"/>
    <x v="48"/>
    <x v="41"/>
    <s v="TBS:PublicService:Learn about qualifications, competencies and classifications for public service jobs"/>
    <n v="51"/>
    <n v="92"/>
    <n v="88"/>
    <n v="259"/>
    <n v="1.1794634597594819E-2"/>
    <n v="2.1276595744680851E-2"/>
    <n v="2.0351526364477335E-2"/>
  </r>
  <r>
    <x v="1081"/>
    <x v="48"/>
    <x v="41"/>
    <s v="TBS:PublicService:Learn about temporary changes to benefits due to COVID-19"/>
    <n v="8"/>
    <n v="11"/>
    <n v="21"/>
    <n v="41"/>
    <n v="1.8501387604070306E-3"/>
    <n v="2.5439407955596669E-3"/>
    <n v="4.8566142460684551E-3"/>
  </r>
  <r>
    <x v="1082"/>
    <x v="48"/>
    <x v="41"/>
    <s v="TBS:PublicService:Learn about the public service pension plan"/>
    <n v="37"/>
    <n v="58"/>
    <n v="56"/>
    <n v="149"/>
    <n v="8.5568917668825163E-3"/>
    <n v="1.3413506012950971E-2"/>
    <n v="1.2950971322849213E-2"/>
  </r>
  <r>
    <x v="1083"/>
    <x v="48"/>
    <x v="41"/>
    <s v="TBS:PublicService:Make a public service dental insurance claim"/>
    <n v="2"/>
    <n v="6"/>
    <n v="5"/>
    <n v="12"/>
    <n v="4.6253469010175765E-4"/>
    <n v="1.3876040703052729E-3"/>
    <n v="1.1563367252543941E-3"/>
  </r>
  <r>
    <x v="1084"/>
    <x v="48"/>
    <x v="41"/>
    <s v="TBS:PublicService:Make a public service health care insurance claim"/>
    <n v="6"/>
    <n v="18"/>
    <n v="20"/>
    <n v="44"/>
    <n v="1.3876040703052729E-3"/>
    <n v="4.1628122109158188E-3"/>
    <n v="4.6253469010175763E-3"/>
  </r>
  <r>
    <x v="15"/>
    <x v="48"/>
    <x v="41"/>
    <s v="TBS:PublicService:Other - Reason for my visit is not in this list"/>
    <n v="519"/>
    <n v="636"/>
    <n v="706"/>
    <n v="1395"/>
    <n v="0.12002775208140611"/>
    <n v="0.14708603145235893"/>
    <n v="0.16327474560592045"/>
  </r>
  <r>
    <x v="1085"/>
    <x v="48"/>
    <x v="41"/>
    <s v="TBS:PublicService:Read a public service collective agreement"/>
    <n v="14"/>
    <n v="28"/>
    <n v="22"/>
    <n v="63"/>
    <n v="3.2377428307123032E-3"/>
    <n v="6.4754856614246065E-3"/>
    <n v="5.0878815911193339E-3"/>
  </r>
  <r>
    <x v="1086"/>
    <x v="48"/>
    <x v="41"/>
    <s v="TBS:PublicService:Read about the performance management program for employees"/>
    <n v="19"/>
    <n v="32"/>
    <n v="30"/>
    <n v="58"/>
    <n v="4.3940795559666975E-3"/>
    <n v="7.4005550416281225E-3"/>
    <n v="6.938020351526364E-3"/>
  </r>
  <r>
    <x v="1087"/>
    <x v="48"/>
    <x v="41"/>
    <s v="TBS:PublicService:See what's covered by dental insurance in the public service"/>
    <n v="20"/>
    <n v="33"/>
    <n v="36"/>
    <n v="81"/>
    <n v="4.6253469010175763E-3"/>
    <n v="7.6318223866790012E-3"/>
    <n v="8.3256244218316375E-3"/>
  </r>
  <r>
    <x v="1088"/>
    <x v="48"/>
    <x v="41"/>
    <s v="TBS:PublicService:See what's covered by health insurance in the public service"/>
    <n v="38"/>
    <n v="70"/>
    <n v="74"/>
    <n v="196"/>
    <n v="8.7881591119333951E-3"/>
    <n v="1.6188714153561518E-2"/>
    <n v="1.7113783533765033E-2"/>
  </r>
  <r>
    <x v="1089"/>
    <x v="49"/>
    <x v="42"/>
    <s v="TC:N/A:Apply for your transportation security clearance"/>
    <n v="1"/>
    <n v="6"/>
    <n v="4"/>
    <n v="13"/>
    <n v="7.0771408351026188E-4"/>
    <n v="4.246284501061571E-3"/>
    <n v="2.8308563340410475E-3"/>
  </r>
  <r>
    <x v="1090"/>
    <x v="49"/>
    <x v="42"/>
    <s v="TC:N/A:Building, maintaining and registering an aircraft"/>
    <n v="0"/>
    <n v="2"/>
    <n v="3"/>
    <n v="4"/>
    <n v="0"/>
    <n v="1.4154281670205238E-3"/>
    <n v="2.1231422505307855E-3"/>
  </r>
  <r>
    <x v="1091"/>
    <x v="49"/>
    <x v="42"/>
    <s v="TC:N/A:Find if there is a defect or recall for your vehicle, tires or child car seat"/>
    <n v="1"/>
    <n v="1"/>
    <n v="1"/>
    <n v="6"/>
    <n v="7.0771408351026188E-4"/>
    <n v="7.0771408351026188E-4"/>
    <n v="7.0771408351026188E-4"/>
  </r>
  <r>
    <x v="1092"/>
    <x v="49"/>
    <x v="42"/>
    <s v="TC:N/A:Find out how to import or bring a vehicle into Canada"/>
    <n v="2"/>
    <n v="0"/>
    <n v="2"/>
    <n v="3"/>
    <n v="1.4154281670205238E-3"/>
    <n v="0"/>
    <n v="1.4154281670205238E-3"/>
  </r>
  <r>
    <x v="20"/>
    <x v="49"/>
    <x v="42"/>
    <s v="TC:N/A:Find out what you can bring on a plane"/>
    <n v="1"/>
    <n v="3"/>
    <n v="4"/>
    <n v="6"/>
    <n v="7.0771408351026188E-4"/>
    <n v="2.1231422505307855E-3"/>
    <n v="2.8308563340410475E-3"/>
  </r>
  <r>
    <x v="1093"/>
    <x v="49"/>
    <x v="42"/>
    <s v="TC:N/A:Find statistics for vehicle collisions"/>
    <n v="0"/>
    <n v="0"/>
    <n v="0"/>
    <n v="1"/>
    <n v="0"/>
    <n v="0"/>
    <n v="0"/>
  </r>
  <r>
    <x v="1094"/>
    <x v="49"/>
    <x v="42"/>
    <s v="TC:N/A:Flying an aircraft"/>
    <n v="4"/>
    <n v="5"/>
    <n v="5"/>
    <n v="11"/>
    <n v="2.8308563340410475E-3"/>
    <n v="3.5385704175513091E-3"/>
    <n v="3.5385704175513091E-3"/>
  </r>
  <r>
    <x v="1095"/>
    <x v="49"/>
    <x v="42"/>
    <s v="TC:N/A:Flying your drone safely and legally"/>
    <n v="7"/>
    <n v="10"/>
    <n v="9"/>
    <n v="25"/>
    <n v="4.953998584571833E-3"/>
    <n v="7.0771408351026181E-3"/>
    <n v="6.369426751592357E-3"/>
  </r>
  <r>
    <x v="1096"/>
    <x v="49"/>
    <x v="42"/>
    <s v="TC:N/A:Learn about advanced vehicle technologies"/>
    <n v="3"/>
    <n v="4"/>
    <n v="4"/>
    <n v="7"/>
    <n v="2.1231422505307855E-3"/>
    <n v="2.8308563340410475E-3"/>
    <n v="2.8308563340410475E-3"/>
  </r>
  <r>
    <x v="1097"/>
    <x v="49"/>
    <x v="42"/>
    <s v="TC:N/A:Learn about child car seat safety"/>
    <n v="0"/>
    <n v="0"/>
    <n v="0"/>
    <n v="3"/>
    <n v="0"/>
    <n v="0"/>
    <n v="0"/>
  </r>
  <r>
    <x v="1098"/>
    <x v="49"/>
    <x v="42"/>
    <s v="TC:N/A:Learn about safety awareness when transporting dangerous goods"/>
    <n v="1"/>
    <n v="2"/>
    <n v="1"/>
    <n v="5"/>
    <n v="7.0771408351026188E-4"/>
    <n v="1.4154281670205238E-3"/>
    <n v="7.0771408351026188E-4"/>
  </r>
  <r>
    <x v="1099"/>
    <x v="49"/>
    <x v="42"/>
    <s v="TC:N/A:Learn how to build an emergency response assistance plan in case of an accident while shipping dangerous goods"/>
    <n v="0"/>
    <n v="0"/>
    <n v="0"/>
    <n v="1"/>
    <n v="0"/>
    <n v="0"/>
    <n v="0"/>
  </r>
  <r>
    <x v="1100"/>
    <x v="49"/>
    <x v="42"/>
    <s v="TC:N/A:Learn how to get your transportation security clearance"/>
    <n v="2"/>
    <n v="2"/>
    <n v="2"/>
    <n v="2"/>
    <n v="1.4154281670205238E-3"/>
    <n v="1.4154281670205238E-3"/>
    <n v="1.4154281670205238E-3"/>
  </r>
  <r>
    <x v="1101"/>
    <x v="49"/>
    <x v="42"/>
    <s v="TC:N/A:Learn how to register your vessel"/>
    <n v="7"/>
    <n v="8"/>
    <n v="7"/>
    <n v="15"/>
    <n v="4.953998584571833E-3"/>
    <n v="5.661712668082095E-3"/>
    <n v="4.953998584571833E-3"/>
  </r>
  <r>
    <x v="1102"/>
    <x v="49"/>
    <x v="42"/>
    <s v="TC:N/A:Learn tips on safe boating"/>
    <n v="0"/>
    <n v="1"/>
    <n v="1"/>
    <n v="9"/>
    <n v="0"/>
    <n v="7.0771408351026188E-4"/>
    <n v="7.0771408351026188E-4"/>
  </r>
  <r>
    <x v="1103"/>
    <x v="49"/>
    <x v="42"/>
    <s v="TC:N/A:Licensing and training of aviation personnel"/>
    <n v="11"/>
    <n v="17"/>
    <n v="14"/>
    <n v="35"/>
    <n v="7.7848549186128801E-3"/>
    <n v="1.2031139419674451E-2"/>
    <n v="9.9079971691436661E-3"/>
  </r>
  <r>
    <x v="1104"/>
    <x v="49"/>
    <x v="42"/>
    <s v="TC:N/A:Operating a commercial air service"/>
    <n v="1"/>
    <n v="2"/>
    <n v="2"/>
    <n v="3"/>
    <n v="7.0771408351026188E-4"/>
    <n v="1.4154281670205238E-3"/>
    <n v="1.4154281670205238E-3"/>
  </r>
  <r>
    <x v="15"/>
    <x v="49"/>
    <x v="42"/>
    <s v="TC:N/A:Other - Reason for my visit is not in this list"/>
    <n v="59"/>
    <n v="83"/>
    <n v="84"/>
    <n v="180"/>
    <n v="4.1755130927105449E-2"/>
    <n v="5.8740268931351737E-2"/>
    <n v="5.9447983014861996E-2"/>
  </r>
  <r>
    <x v="1105"/>
    <x v="49"/>
    <x v="42"/>
    <s v="TC:N/A:Read the Canadian Aviation Regulations (CARs)"/>
    <n v="4"/>
    <n v="28"/>
    <n v="19"/>
    <n v="67"/>
    <n v="2.8308563340410475E-3"/>
    <n v="1.9815994338287332E-2"/>
    <n v="1.3446567586694975E-2"/>
  </r>
  <r>
    <x v="1106"/>
    <x v="49"/>
    <x v="42"/>
    <s v="TC:N/A:Read the regulations for transporting dangerous goods"/>
    <n v="2"/>
    <n v="2"/>
    <n v="1"/>
    <n v="6"/>
    <n v="1.4154281670205238E-3"/>
    <n v="1.4154281670205238E-3"/>
    <n v="7.0771408351026188E-4"/>
  </r>
  <r>
    <x v="1107"/>
    <x v="49"/>
    <x v="42"/>
    <s v="TC:N/A:Read the rules for operating a federal railway"/>
    <n v="1"/>
    <n v="1"/>
    <n v="1"/>
    <n v="2"/>
    <n v="7.0771408351026188E-4"/>
    <n v="7.0771408351026188E-4"/>
    <n v="7.0771408351026188E-4"/>
  </r>
  <r>
    <x v="1108"/>
    <x v="49"/>
    <x v="42"/>
    <s v="TC:N/A:Training and certification of individuals"/>
    <n v="2"/>
    <n v="5"/>
    <n v="6"/>
    <n v="17"/>
    <n v="1.4154281670205238E-3"/>
    <n v="3.5385704175513091E-3"/>
    <n v="4.246284501061571E-3"/>
  </r>
  <r>
    <x v="1089"/>
    <x v="49"/>
    <x v="42"/>
    <s v="TC:Transport:Apply for your transportation security clearance"/>
    <n v="18"/>
    <n v="32"/>
    <n v="25"/>
    <n v="77"/>
    <n v="1.2738853503184714E-2"/>
    <n v="2.264685067232838E-2"/>
    <n v="1.7692852087756547E-2"/>
  </r>
  <r>
    <x v="1109"/>
    <x v="49"/>
    <x v="42"/>
    <s v="TC:Transport:Assessing medical fitness of aviation personnel"/>
    <n v="4"/>
    <n v="7"/>
    <n v="6"/>
    <n v="20"/>
    <n v="2.8308563340410475E-3"/>
    <n v="4.953998584571833E-3"/>
    <n v="4.246284501061571E-3"/>
  </r>
  <r>
    <x v="1090"/>
    <x v="49"/>
    <x v="42"/>
    <s v="TC:Transport:Building, maintaining and registering an aircraft"/>
    <n v="4"/>
    <n v="6"/>
    <n v="5"/>
    <n v="20"/>
    <n v="2.8308563340410475E-3"/>
    <n v="4.246284501061571E-3"/>
    <n v="3.5385704175513091E-3"/>
  </r>
  <r>
    <x v="1110"/>
    <x v="49"/>
    <x v="42"/>
    <s v="TC:Transport:Drones - where you can fly"/>
    <n v="9"/>
    <n v="11"/>
    <n v="11"/>
    <n v="16"/>
    <n v="6.369426751592357E-3"/>
    <n v="7.7848549186128801E-3"/>
    <n v="7.7848549186128801E-3"/>
  </r>
  <r>
    <x v="1111"/>
    <x v="49"/>
    <x v="42"/>
    <s v="TC:Transport:Find a drone flight school"/>
    <n v="1"/>
    <n v="2"/>
    <n v="4"/>
    <n v="6"/>
    <n v="7.0771408351026188E-4"/>
    <n v="1.4154281670205238E-3"/>
    <n v="2.8308563340410475E-3"/>
  </r>
  <r>
    <x v="1091"/>
    <x v="49"/>
    <x v="42"/>
    <s v="TC:Transport:Find if there is a defect or recall for your vehicle, tires or child car seat"/>
    <n v="5"/>
    <n v="8"/>
    <n v="17"/>
    <n v="27"/>
    <n v="3.5385704175513091E-3"/>
    <n v="5.661712668082095E-3"/>
    <n v="1.2031139419674451E-2"/>
  </r>
  <r>
    <x v="1112"/>
    <x v="49"/>
    <x v="42"/>
    <s v="TC:Transport:Find if you can pack lithium batteries when taking a flight"/>
    <n v="0"/>
    <n v="0"/>
    <n v="0"/>
    <n v="1"/>
    <n v="0"/>
    <n v="0"/>
    <n v="0"/>
  </r>
  <r>
    <x v="1092"/>
    <x v="49"/>
    <x v="42"/>
    <s v="TC:Transport:Find out how to import or bring a vehicle into Canada"/>
    <n v="2"/>
    <n v="3"/>
    <n v="4"/>
    <n v="6"/>
    <n v="1.4154281670205238E-3"/>
    <n v="2.1231422505307855E-3"/>
    <n v="2.8308563340410475E-3"/>
  </r>
  <r>
    <x v="1113"/>
    <x v="49"/>
    <x v="42"/>
    <s v="TC:Transport:Find out if you can pack lithium batteries when taking a flight"/>
    <n v="0"/>
    <n v="0"/>
    <n v="0"/>
    <n v="1"/>
    <n v="0"/>
    <n v="0"/>
    <n v="0"/>
  </r>
  <r>
    <x v="20"/>
    <x v="49"/>
    <x v="42"/>
    <s v="TC:Transport:Find out what you can bring on a plane"/>
    <n v="3"/>
    <n v="13"/>
    <n v="11"/>
    <n v="33"/>
    <n v="2.1231422505307855E-3"/>
    <n v="9.200283085633405E-3"/>
    <n v="7.7848549186128801E-3"/>
  </r>
  <r>
    <x v="1093"/>
    <x v="49"/>
    <x v="42"/>
    <s v="TC:Transport:Find statistics for vehicle collisions"/>
    <n v="5"/>
    <n v="6"/>
    <n v="5"/>
    <n v="11"/>
    <n v="3.5385704175513091E-3"/>
    <n v="4.246284501061571E-3"/>
    <n v="3.5385704175513091E-3"/>
  </r>
  <r>
    <x v="1094"/>
    <x v="49"/>
    <x v="42"/>
    <s v="TC:Transport:Flying an aircraft"/>
    <n v="11"/>
    <n v="13"/>
    <n v="13"/>
    <n v="42"/>
    <n v="7.7848549186128801E-3"/>
    <n v="9.200283085633405E-3"/>
    <n v="9.200283085633405E-3"/>
  </r>
  <r>
    <x v="1114"/>
    <x v="49"/>
    <x v="42"/>
    <s v="TC:Transport:Get a drone pilot certificate"/>
    <n v="11"/>
    <n v="19"/>
    <n v="20"/>
    <n v="40"/>
    <n v="7.7848549186128801E-3"/>
    <n v="1.3446567586694975E-2"/>
    <n v="1.4154281670205236E-2"/>
  </r>
  <r>
    <x v="1096"/>
    <x v="49"/>
    <x v="42"/>
    <s v="TC:Transport:Learn about advanced vehicle technologies"/>
    <n v="4"/>
    <n v="2"/>
    <n v="3"/>
    <n v="7"/>
    <n v="2.8308563340410475E-3"/>
    <n v="1.4154281670205238E-3"/>
    <n v="2.1231422505307855E-3"/>
  </r>
  <r>
    <x v="1097"/>
    <x v="49"/>
    <x v="42"/>
    <s v="TC:Transport:Learn about child car seat safety"/>
    <n v="0"/>
    <n v="4"/>
    <n v="3"/>
    <n v="10"/>
    <n v="0"/>
    <n v="2.8308563340410475E-3"/>
    <n v="2.1231422505307855E-3"/>
  </r>
  <r>
    <x v="1115"/>
    <x v="49"/>
    <x v="42"/>
    <s v="TC:Transport:Learn about connected and automated vehicles"/>
    <n v="0"/>
    <n v="1"/>
    <n v="2"/>
    <n v="5"/>
    <n v="0"/>
    <n v="7.0771408351026188E-4"/>
    <n v="1.4154281670205238E-3"/>
  </r>
  <r>
    <x v="1116"/>
    <x v="49"/>
    <x v="42"/>
    <s v="TC:Transport:Learn about driver assistance technologies (blind spot warning, automatic emergency braking)"/>
    <n v="1"/>
    <n v="5"/>
    <n v="3"/>
    <n v="11"/>
    <n v="7.0771408351026188E-4"/>
    <n v="3.5385704175513091E-3"/>
    <n v="2.1231422505307855E-3"/>
  </r>
  <r>
    <x v="1117"/>
    <x v="49"/>
    <x v="42"/>
    <s v="TC:Transport:Learn about grade crossing safety"/>
    <n v="0"/>
    <n v="3"/>
    <n v="3"/>
    <n v="8"/>
    <n v="0"/>
    <n v="2.1231422505307855E-3"/>
    <n v="2.1231422505307855E-3"/>
  </r>
  <r>
    <x v="1098"/>
    <x v="49"/>
    <x v="42"/>
    <s v="TC:Transport:Learn about safety awareness when transporting dangerous goods"/>
    <n v="5"/>
    <n v="10"/>
    <n v="8"/>
    <n v="16"/>
    <n v="3.5385704175513091E-3"/>
    <n v="7.0771408351026181E-3"/>
    <n v="5.661712668082095E-3"/>
  </r>
  <r>
    <x v="1118"/>
    <x v="49"/>
    <x v="42"/>
    <s v="TC:Transport:Learn about shipping or mailing lithium batteries"/>
    <n v="1"/>
    <n v="2"/>
    <n v="3"/>
    <n v="3"/>
    <n v="7.0771408351026188E-4"/>
    <n v="1.4154281670205238E-3"/>
    <n v="2.1231422505307855E-3"/>
  </r>
  <r>
    <x v="1119"/>
    <x v="49"/>
    <x v="42"/>
    <s v="TC:Transport:Learn about the containers required to transport dangerous goods by rail"/>
    <n v="3"/>
    <n v="2"/>
    <n v="3"/>
    <n v="6"/>
    <n v="2.1231422505307855E-3"/>
    <n v="1.4154281670205238E-3"/>
    <n v="2.1231422505307855E-3"/>
  </r>
  <r>
    <x v="1120"/>
    <x v="49"/>
    <x v="42"/>
    <s v="TC:Transport:Learn about zero-emission vehicles (electric, hybrid, hydrogen fuel cell)"/>
    <n v="3"/>
    <n v="7"/>
    <n v="7"/>
    <n v="24"/>
    <n v="2.1231422505307855E-3"/>
    <n v="4.953998584571833E-3"/>
    <n v="4.953998584571833E-3"/>
  </r>
  <r>
    <x v="1121"/>
    <x v="49"/>
    <x v="42"/>
    <s v="TC:Transport:Learn how to bring your vehicle into Canada permanently"/>
    <n v="2"/>
    <n v="1"/>
    <n v="3"/>
    <n v="5"/>
    <n v="1.4154281670205238E-3"/>
    <n v="7.0771408351026188E-4"/>
    <n v="2.1231422505307855E-3"/>
  </r>
  <r>
    <x v="1122"/>
    <x v="49"/>
    <x v="42"/>
    <s v="TC:Transport:Learn how to bring your vehicle into Canada temporarily (students, visitors)"/>
    <n v="0"/>
    <n v="2"/>
    <n v="1"/>
    <n v="3"/>
    <n v="0"/>
    <n v="1.4154281670205238E-3"/>
    <n v="7.0771408351026188E-4"/>
  </r>
  <r>
    <x v="1099"/>
    <x v="49"/>
    <x v="42"/>
    <s v="TC:Transport:Learn how to build an emergency response assistance plan in case of an accident while shipping dangerous goods"/>
    <n v="2"/>
    <n v="3"/>
    <n v="4"/>
    <n v="10"/>
    <n v="1.4154281670205238E-3"/>
    <n v="2.1231422505307855E-3"/>
    <n v="2.8308563340410475E-3"/>
  </r>
  <r>
    <x v="1123"/>
    <x v="49"/>
    <x v="42"/>
    <s v="TC:Transport:Learn how to commercially import a vehicle into Canada"/>
    <n v="0"/>
    <n v="0"/>
    <n v="0"/>
    <n v="1"/>
    <n v="0"/>
    <n v="0"/>
    <n v="0"/>
  </r>
  <r>
    <x v="1124"/>
    <x v="49"/>
    <x v="42"/>
    <s v="TC:Transport:Learn how to drive a rental vehicle across the border from the U.S. to Canada"/>
    <n v="1"/>
    <n v="1"/>
    <n v="0"/>
    <n v="8"/>
    <n v="7.0771408351026188E-4"/>
    <n v="7.0771408351026188E-4"/>
    <n v="0"/>
  </r>
  <r>
    <x v="1100"/>
    <x v="49"/>
    <x v="42"/>
    <s v="TC:Transport:Learn how to get your transportation security clearance"/>
    <n v="2"/>
    <n v="3"/>
    <n v="3"/>
    <n v="6"/>
    <n v="1.4154281670205238E-3"/>
    <n v="2.1231422505307855E-3"/>
    <n v="2.1231422505307855E-3"/>
  </r>
  <r>
    <x v="1101"/>
    <x v="49"/>
    <x v="42"/>
    <s v="TC:Transport:Learn how to register your vessel"/>
    <n v="8"/>
    <n v="12"/>
    <n v="7"/>
    <n v="23"/>
    <n v="5.661712668082095E-3"/>
    <n v="8.4925690021231421E-3"/>
    <n v="4.953998584571833E-3"/>
  </r>
  <r>
    <x v="1102"/>
    <x v="49"/>
    <x v="42"/>
    <s v="TC:Transport:Learn tips on safe boating"/>
    <n v="3"/>
    <n v="4"/>
    <n v="8"/>
    <n v="16"/>
    <n v="2.1231422505307855E-3"/>
    <n v="2.8308563340410475E-3"/>
    <n v="5.661712668082095E-3"/>
  </r>
  <r>
    <x v="1103"/>
    <x v="49"/>
    <x v="42"/>
    <s v="TC:Transport:Licensing and training of aviation personnel"/>
    <n v="8"/>
    <n v="17"/>
    <n v="17"/>
    <n v="45"/>
    <n v="5.661712668082095E-3"/>
    <n v="1.2031139419674451E-2"/>
    <n v="1.2031139419674451E-2"/>
  </r>
  <r>
    <x v="1104"/>
    <x v="49"/>
    <x v="42"/>
    <s v="TC:Transport:Operating a commercial air service"/>
    <n v="2"/>
    <n v="7"/>
    <n v="3"/>
    <n v="17"/>
    <n v="1.4154281670205238E-3"/>
    <n v="4.953998584571833E-3"/>
    <n v="2.1231422505307855E-3"/>
  </r>
  <r>
    <x v="1125"/>
    <x v="49"/>
    <x v="42"/>
    <s v="TC:Transport:Operating an airport or aerodrome"/>
    <n v="3"/>
    <n v="5"/>
    <n v="5"/>
    <n v="8"/>
    <n v="2.1231422505307855E-3"/>
    <n v="3.5385704175513091E-3"/>
    <n v="3.5385704175513091E-3"/>
  </r>
  <r>
    <x v="15"/>
    <x v="49"/>
    <x v="42"/>
    <s v="TC:Transport:Other - Reason for my visit is not in this list"/>
    <n v="85"/>
    <n v="109"/>
    <n v="135"/>
    <n v="292"/>
    <n v="6.0155697098372256E-2"/>
    <n v="7.7140835102618543E-2"/>
    <n v="9.5541401273885357E-2"/>
  </r>
  <r>
    <x v="1105"/>
    <x v="49"/>
    <x v="42"/>
    <s v="TC:Transport:Read the Canadian Aviation Regulations (CARs)"/>
    <n v="22"/>
    <n v="49"/>
    <n v="39"/>
    <n v="100"/>
    <n v="1.556970983722576E-2"/>
    <n v="3.4677990092002828E-2"/>
    <n v="2.7600849256900213E-2"/>
  </r>
  <r>
    <x v="1106"/>
    <x v="49"/>
    <x v="42"/>
    <s v="TC:Transport:Read the regulations for transporting dangerous goods"/>
    <n v="10"/>
    <n v="18"/>
    <n v="13"/>
    <n v="32"/>
    <n v="7.0771408351026181E-3"/>
    <n v="1.2738853503184714E-2"/>
    <n v="9.200283085633405E-3"/>
  </r>
  <r>
    <x v="1107"/>
    <x v="49"/>
    <x v="42"/>
    <s v="TC:Transport:Read the rules for operating a federal railway"/>
    <n v="3"/>
    <n v="5"/>
    <n v="7"/>
    <n v="14"/>
    <n v="2.1231422505307855E-3"/>
    <n v="3.5385704175513091E-3"/>
    <n v="4.953998584571833E-3"/>
  </r>
  <r>
    <x v="1108"/>
    <x v="49"/>
    <x v="42"/>
    <s v="TC:Transport:Training and certification of individuals"/>
    <n v="5"/>
    <n v="7"/>
    <n v="5"/>
    <n v="16"/>
    <n v="3.5385704175513091E-3"/>
    <n v="4.953998584571833E-3"/>
    <n v="3.5385704175513091E-3"/>
  </r>
  <r>
    <x v="19"/>
    <x v="49"/>
    <x v="42"/>
    <s v="TC:Travel:Boarding flights to and within Canada"/>
    <n v="5"/>
    <n v="3"/>
    <n v="3"/>
    <n v="6"/>
    <n v="3.5385704175513091E-3"/>
    <n v="2.1231422505307855E-3"/>
    <n v="2.1231422505307855E-3"/>
  </r>
  <r>
    <x v="15"/>
    <x v="50"/>
    <x v="43"/>
    <s v="VAC:Benefits:Other - Reason for my visit is not in this list"/>
    <n v="5"/>
    <n v="5"/>
    <n v="8"/>
    <n v="11"/>
    <n v="3.048780487804878E-2"/>
    <n v="3.048780487804878E-2"/>
    <n v="4.878048780487805E-2"/>
  </r>
  <r>
    <x v="1126"/>
    <x v="50"/>
    <x v="43"/>
    <s v="VAC:Benefits:Sign into or create a Veterans Affairs Canada (VAC) account"/>
    <n v="22"/>
    <n v="28"/>
    <n v="28"/>
    <n v="47"/>
    <n v="0.13414634146341464"/>
    <n v="0.17073170731707318"/>
    <n v="0.17073170731707318"/>
  </r>
  <r>
    <x v="1127"/>
    <x v="50"/>
    <x v="43"/>
    <s v="VAC:Culture:Learn about the First World War"/>
    <n v="14"/>
    <n v="22"/>
    <n v="21"/>
    <n v="64"/>
    <n v="8.5365853658536592E-2"/>
    <n v="0.13414634146341464"/>
    <n v="0.12804878048780488"/>
  </r>
  <r>
    <x v="1128"/>
    <x v="50"/>
    <x v="43"/>
    <s v="VAC:Culture:Look up soldiers who lost their lives in the military or RCMP"/>
    <n v="5"/>
    <n v="8"/>
    <n v="5"/>
    <n v="19"/>
    <n v="3.048780487804878E-2"/>
    <n v="4.878048780487805E-2"/>
    <n v="3.048780487804878E-2"/>
  </r>
  <r>
    <x v="15"/>
    <x v="50"/>
    <x v="43"/>
    <s v="VAC:Culture:Other - Reason for my visit is not in this list"/>
    <n v="2"/>
    <n v="2"/>
    <n v="4"/>
    <n v="10"/>
    <n v="1.2195121951219513E-2"/>
    <n v="1.2195121951219513E-2"/>
    <n v="2.4390243902439025E-2"/>
  </r>
  <r>
    <x v="1129"/>
    <x v="50"/>
    <x v="43"/>
    <s v="VAC:Culture:Participate in Remembrance Day"/>
    <n v="1"/>
    <n v="4"/>
    <n v="3"/>
    <n v="13"/>
    <n v="6.0975609756097563E-3"/>
    <n v="2.4390243902439025E-2"/>
    <n v="1.8292682926829267E-2"/>
  </r>
  <r>
    <x v="1130"/>
    <x v="51"/>
    <x v="1"/>
    <s v="WD:Business:See how others have used Western Economic Diversification (WD) funding"/>
    <n v="1"/>
    <n v="1"/>
    <n v="1"/>
    <n v="2"/>
    <n v="0.14285714285714285"/>
    <n v="0.14285714285714285"/>
    <n v="0.14285714285714285"/>
  </r>
  <r>
    <x v="15"/>
    <x v="51"/>
    <x v="1"/>
    <s v="WD:N/A:Other - Reason for my visit is not in this list"/>
    <n v="2"/>
    <n v="3"/>
    <n v="5"/>
    <n v="5"/>
    <n v="0.2857142857142857"/>
    <n v="0.42857142857142855"/>
    <n v="0.7142857142857143"/>
  </r>
  <r>
    <x v="1131"/>
    <x v="52"/>
    <x v="4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B18:E703" firstHeaderRow="0" firstDataRow="1" firstDataCol="1" rowPageCount="1" colPageCount="1"/>
  <pivotFields count="11">
    <pivotField axis="axisRow" showAll="0" sortType="descending">
      <items count="1252">
        <item x="1000"/>
        <item m="1" x="1239"/>
        <item m="1" x="1175"/>
        <item m="1" x="1089"/>
        <item m="1" x="1050"/>
        <item x="122"/>
        <item x="123"/>
        <item x="87"/>
        <item x="597"/>
        <item x="628"/>
        <item x="781"/>
        <item x="868"/>
        <item m="1" x="1226"/>
        <item x="869"/>
        <item x="88"/>
        <item x="818"/>
        <item x="819"/>
        <item x="871"/>
        <item m="1" x="1185"/>
        <item m="1" x="1246"/>
        <item x="3"/>
        <item m="1" x="1079"/>
        <item x="4"/>
        <item x="576"/>
        <item x="782"/>
        <item x="717"/>
        <item x="117"/>
        <item x="718"/>
        <item m="1" x="1157"/>
        <item m="1" x="1067"/>
        <item x="236"/>
        <item x="566"/>
        <item x="118"/>
        <item x="531"/>
        <item x="292"/>
        <item x="532"/>
        <item x="264"/>
        <item x="533"/>
        <item m="1" x="1143"/>
        <item x="730"/>
        <item x="218"/>
        <item x="119"/>
        <item x="567"/>
        <item x="423"/>
        <item x="534"/>
        <item x="535"/>
        <item x="293"/>
        <item x="568"/>
        <item x="789"/>
        <item m="1" x="1176"/>
        <item x="536"/>
        <item m="1" x="1010"/>
        <item m="1" x="1125"/>
        <item m="1" x="1181"/>
        <item x="89"/>
        <item m="1" x="1028"/>
        <item x="294"/>
        <item x="265"/>
        <item m="1" x="1137"/>
        <item m="1" x="1022"/>
        <item x="219"/>
        <item x="891"/>
        <item m="1" x="1101"/>
        <item m="1" x="1090"/>
        <item x="142"/>
        <item m="1" x="1105"/>
        <item x="143"/>
        <item x="5"/>
        <item x="770"/>
        <item x="295"/>
        <item x="957"/>
        <item x="537"/>
        <item x="731"/>
        <item x="732"/>
        <item x="733"/>
        <item x="734"/>
        <item x="735"/>
        <item x="71"/>
        <item x="538"/>
        <item x="36"/>
        <item x="37"/>
        <item x="39"/>
        <item x="40"/>
        <item x="760"/>
        <item m="1" x="1229"/>
        <item x="761"/>
        <item x="762"/>
        <item x="31"/>
        <item x="820"/>
        <item x="424"/>
        <item x="200"/>
        <item x="822"/>
        <item x="18"/>
        <item x="175"/>
        <item x="958"/>
        <item x="631"/>
        <item x="301"/>
        <item x="302"/>
        <item x="935"/>
        <item x="144"/>
        <item x="684"/>
        <item x="303"/>
        <item x="304"/>
        <item x="266"/>
        <item m="1" x="1069"/>
        <item x="131"/>
        <item x="132"/>
        <item x="133"/>
        <item x="134"/>
        <item x="135"/>
        <item x="136"/>
        <item x="137"/>
        <item m="1" x="1215"/>
        <item m="1" x="1099"/>
        <item m="1" x="1025"/>
        <item x="444"/>
        <item x="6"/>
        <item x="872"/>
        <item x="873"/>
        <item m="1" x="1031"/>
        <item x="305"/>
        <item x="145"/>
        <item m="1" x="1236"/>
        <item x="323"/>
        <item x="754"/>
        <item x="539"/>
        <item x="220"/>
        <item x="146"/>
        <item x="248"/>
        <item x="44"/>
        <item x="540"/>
        <item x="763"/>
        <item x="45"/>
        <item x="47"/>
        <item x="764"/>
        <item x="635"/>
        <item x="147"/>
        <item x="48"/>
        <item m="1" x="1241"/>
        <item x="892"/>
        <item x="893"/>
        <item m="1" x="1057"/>
        <item x="894"/>
        <item x="49"/>
        <item x="765"/>
        <item x="221"/>
        <item x="541"/>
        <item x="239"/>
        <item x="571"/>
        <item x="306"/>
        <item x="766"/>
        <item x="790"/>
        <item x="74"/>
        <item x="598"/>
        <item x="638"/>
        <item x="771"/>
        <item x="340"/>
        <item x="504"/>
        <item x="249"/>
        <item x="856"/>
        <item x="791"/>
        <item m="1" x="1083"/>
        <item x="792"/>
        <item m="1" x="1135"/>
        <item m="1" x="1178"/>
        <item m="1" x="1140"/>
        <item m="1" x="1078"/>
        <item x="639"/>
        <item m="1" x="1039"/>
        <item x="641"/>
        <item x="579"/>
        <item x="321"/>
        <item m="1" x="1166"/>
        <item x="857"/>
        <item x="176"/>
        <item x="644"/>
        <item m="1" x="1174"/>
        <item x="875"/>
        <item x="250"/>
        <item x="743"/>
        <item x="876"/>
        <item x="858"/>
        <item x="895"/>
        <item x="341"/>
        <item m="1" x="1193"/>
        <item x="187"/>
        <item x="91"/>
        <item x="223"/>
        <item x="342"/>
        <item m="1" x="1190"/>
        <item x="505"/>
        <item x="543"/>
        <item x="523"/>
        <item x="21"/>
        <item x="446"/>
        <item x="177"/>
        <item x="877"/>
        <item x="208"/>
        <item x="827"/>
        <item m="1" x="1110"/>
        <item x="580"/>
        <item x="447"/>
        <item x="497"/>
        <item x="767"/>
        <item m="1" x="1117"/>
        <item x="307"/>
        <item x="8"/>
        <item m="1" x="1249"/>
        <item m="1" x="1093"/>
        <item m="1" x="1124"/>
        <item x="274"/>
        <item x="448"/>
        <item x="715"/>
        <item x="793"/>
        <item x="683"/>
        <item x="178"/>
        <item x="32"/>
        <item x="681"/>
        <item m="1" x="1041"/>
        <item m="1" x="1134"/>
        <item m="1" x="1207"/>
        <item m="1" x="1111"/>
        <item x="449"/>
        <item m="1" x="1118"/>
        <item x="22"/>
        <item x="744"/>
        <item x="148"/>
        <item x="588"/>
        <item x="149"/>
        <item x="716"/>
        <item x="936"/>
        <item x="150"/>
        <item x="589"/>
        <item x="209"/>
        <item x="174"/>
        <item x="173"/>
        <item x="545"/>
        <item m="1" x="1066"/>
        <item x="930"/>
        <item m="1" x="1171"/>
        <item x="931"/>
        <item x="211"/>
        <item m="1" x="1230"/>
        <item m="1" x="1115"/>
        <item m="1" x="1225"/>
        <item x="120"/>
        <item x="212"/>
        <item x="648"/>
        <item x="649"/>
        <item x="829"/>
        <item x="787"/>
        <item x="121"/>
        <item x="546"/>
        <item x="296"/>
        <item x="450"/>
        <item x="547"/>
        <item x="214"/>
        <item x="224"/>
        <item x="937"/>
        <item x="308"/>
        <item x="581"/>
        <item x="590"/>
        <item m="1" x="1163"/>
        <item x="796"/>
        <item m="1" x="1018"/>
        <item x="591"/>
        <item m="1" x="1085"/>
        <item m="1" x="1109"/>
        <item x="878"/>
        <item x="938"/>
        <item m="1" x="1179"/>
        <item m="1" x="1051"/>
        <item x="861"/>
        <item x="879"/>
        <item x="179"/>
        <item x="10"/>
        <item x="233"/>
        <item x="241"/>
        <item x="755"/>
        <item x="737"/>
        <item x="309"/>
        <item x="506"/>
        <item x="11"/>
        <item x="451"/>
        <item x="92"/>
        <item x="232"/>
        <item x="72"/>
        <item x="622"/>
        <item m="1" x="1139"/>
        <item x="151"/>
        <item x="152"/>
        <item x="651"/>
        <item x="189"/>
        <item x="199"/>
        <item m="1" x="1238"/>
        <item x="93"/>
        <item m="1" x="1245"/>
        <item x="798"/>
        <item x="94"/>
        <item x="799"/>
        <item x="95"/>
        <item x="96"/>
        <item m="1" x="1220"/>
        <item x="97"/>
        <item x="800"/>
        <item x="51"/>
        <item x="124"/>
        <item x="180"/>
        <item x="801"/>
        <item m="1" x="1205"/>
        <item x="99"/>
        <item x="802"/>
        <item x="310"/>
        <item m="1" x="1040"/>
        <item x="100"/>
        <item x="251"/>
        <item x="252"/>
        <item x="153"/>
        <item m="1" x="1234"/>
        <item m="1" x="1165"/>
        <item m="1" x="1243"/>
        <item m="1" x="1204"/>
        <item x="507"/>
        <item x="53"/>
        <item x="226"/>
        <item x="75"/>
        <item x="73"/>
        <item x="548"/>
        <item m="1" x="1131"/>
        <item m="1" x="1127"/>
        <item m="1" x="1114"/>
        <item x="203"/>
        <item m="1" x="1034"/>
        <item x="756"/>
        <item x="508"/>
        <item x="509"/>
        <item m="1" x="1072"/>
        <item x="253"/>
        <item m="1" x="1169"/>
        <item x="940"/>
        <item x="19"/>
        <item x="54"/>
        <item x="154"/>
        <item x="941"/>
        <item m="1" x="1032"/>
        <item x="510"/>
        <item x="511"/>
        <item m="1" x="1209"/>
        <item x="155"/>
        <item x="512"/>
        <item x="227"/>
        <item x="803"/>
        <item x="942"/>
        <item x="943"/>
        <item x="944"/>
        <item x="945"/>
        <item x="738"/>
        <item x="156"/>
        <item m="1" x="1080"/>
        <item x="157"/>
        <item x="158"/>
        <item x="234"/>
        <item m="1" x="1227"/>
        <item x="181"/>
        <item m="1" x="1052"/>
        <item x="932"/>
        <item x="652"/>
        <item x="896"/>
        <item x="549"/>
        <item x="962"/>
        <item x="963"/>
        <item x="768"/>
        <item x="12"/>
        <item x="76"/>
        <item x="453"/>
        <item x="159"/>
        <item x="897"/>
        <item x="160"/>
        <item m="1" x="1004"/>
        <item m="1" x="1055"/>
        <item x="161"/>
        <item x="601"/>
        <item x="103"/>
        <item x="254"/>
        <item x="880"/>
        <item m="1" x="1112"/>
        <item x="513"/>
        <item x="255"/>
        <item x="256"/>
        <item x="514"/>
        <item x="757"/>
        <item m="1" x="1017"/>
        <item x="582"/>
        <item m="1" x="1184"/>
        <item m="1" x="1036"/>
        <item x="515"/>
        <item x="229"/>
        <item x="257"/>
        <item m="1" x="1130"/>
        <item x="694"/>
        <item x="695"/>
        <item x="279"/>
        <item x="105"/>
        <item x="654"/>
        <item x="162"/>
        <item x="946"/>
        <item x="881"/>
        <item x="498"/>
        <item x="550"/>
        <item x="311"/>
        <item x="830"/>
        <item x="831"/>
        <item x="125"/>
        <item x="126"/>
        <item x="163"/>
        <item x="138"/>
        <item m="1" x="1160"/>
        <item x="832"/>
        <item x="551"/>
        <item x="127"/>
        <item x="312"/>
        <item x="128"/>
        <item x="583"/>
        <item x="584"/>
        <item x="190"/>
        <item x="552"/>
        <item x="77"/>
        <item m="1" x="1142"/>
        <item x="258"/>
        <item x="883"/>
        <item m="1" x="1037"/>
        <item x="191"/>
        <item x="192"/>
        <item x="107"/>
        <item x="454"/>
        <item x="193"/>
        <item x="57"/>
        <item x="58"/>
        <item x="59"/>
        <item m="1" x="1019"/>
        <item x="553"/>
        <item x="554"/>
        <item x="555"/>
        <item x="556"/>
        <item x="557"/>
        <item x="80"/>
        <item x="313"/>
        <item x="592"/>
        <item x="108"/>
        <item x="129"/>
        <item x="833"/>
        <item m="1" x="1047"/>
        <item x="455"/>
        <item x="456"/>
        <item x="13"/>
        <item x="457"/>
        <item x="558"/>
        <item x="788"/>
        <item x="298"/>
        <item x="458"/>
        <item x="164"/>
        <item m="1" x="1106"/>
        <item m="1" x="1214"/>
        <item x="898"/>
        <item x="78"/>
        <item x="459"/>
        <item x="460"/>
        <item x="461"/>
        <item x="429"/>
        <item m="1" x="1003"/>
        <item x="964"/>
        <item m="1" x="1203"/>
        <item m="1" x="1044"/>
        <item m="1" x="1103"/>
        <item m="1" x="1007"/>
        <item m="1" x="1219"/>
        <item x="516"/>
        <item x="517"/>
        <item x="965"/>
        <item x="259"/>
        <item x="655"/>
        <item x="783"/>
        <item m="1" x="1043"/>
        <item m="1" x="1149"/>
        <item m="1" x="1094"/>
        <item x="947"/>
        <item m="1" x="1233"/>
        <item m="1" x="1020"/>
        <item x="899"/>
        <item x="518"/>
        <item x="746"/>
        <item x="985"/>
        <item x="519"/>
        <item x="806"/>
        <item m="1" x="1223"/>
        <item m="1" x="1211"/>
        <item m="1" x="1059"/>
        <item x="260"/>
        <item m="1" x="1195"/>
        <item x="758"/>
        <item x="778"/>
        <item m="1" x="1180"/>
        <item x="657"/>
        <item x="659"/>
        <item x="660"/>
        <item x="661"/>
        <item x="658"/>
        <item x="759"/>
        <item x="807"/>
        <item x="948"/>
        <item m="1" x="1152"/>
        <item x="966"/>
        <item m="1" x="1177"/>
        <item x="835"/>
        <item m="1" x="1156"/>
        <item x="949"/>
        <item x="836"/>
        <item x="110"/>
        <item m="1" x="1120"/>
        <item m="1" x="1216"/>
        <item x="663"/>
        <item x="664"/>
        <item x="665"/>
        <item x="747"/>
        <item x="987"/>
        <item x="785"/>
        <item x="111"/>
        <item x="995"/>
        <item x="753"/>
        <item x="619"/>
        <item x="620"/>
        <item x="669"/>
        <item x="668"/>
        <item x="739"/>
        <item x="520"/>
        <item x="950"/>
        <item x="748"/>
        <item x="786"/>
        <item m="1" x="1187"/>
        <item m="1" x="1183"/>
        <item x="886"/>
        <item m="1" x="1100"/>
        <item x="322"/>
        <item m="1" x="1218"/>
        <item x="968"/>
        <item m="1" x="1033"/>
        <item m="1" x="1076"/>
        <item m="1" x="1095"/>
        <item x="112"/>
        <item x="627"/>
        <item x="113"/>
        <item x="839"/>
        <item x="970"/>
        <item m="1" x="1240"/>
        <item x="971"/>
        <item x="463"/>
        <item x="216"/>
        <item x="779"/>
        <item x="165"/>
        <item x="261"/>
        <item m="1" x="1208"/>
        <item x="596"/>
        <item x="593"/>
        <item x="599"/>
        <item x="996"/>
        <item x="521"/>
        <item x="314"/>
        <item m="1" x="1155"/>
        <item m="1" x="1001"/>
        <item x="166"/>
        <item x="951"/>
        <item x="952"/>
        <item x="315"/>
        <item x="933"/>
        <item x="316"/>
        <item x="26"/>
        <item m="1" x="1150"/>
        <item x="840"/>
        <item m="1" x="1162"/>
        <item x="464"/>
        <item m="1" x="1144"/>
        <item m="1" x="1065"/>
        <item x="841"/>
        <item m="1" x="1116"/>
        <item m="1" x="1222"/>
        <item h="1" x="613"/>
        <item m="1" x="1014"/>
        <item m="1" x="1248"/>
        <item m="1" x="1232"/>
        <item x="63"/>
        <item m="1" x="1068"/>
        <item x="84"/>
        <item x="674"/>
        <item m="1" x="1046"/>
        <item x="85"/>
        <item x="167"/>
        <item x="168"/>
        <item x="169"/>
        <item x="585"/>
        <item x="317"/>
        <item x="972"/>
        <item x="993"/>
        <item x="318"/>
        <item h="1" x="15"/>
        <item x="740"/>
        <item x="578"/>
        <item x="997"/>
        <item x="741"/>
        <item m="1" x="1015"/>
        <item m="1" x="1016"/>
        <item x="573"/>
        <item x="243"/>
        <item x="559"/>
        <item x="467"/>
        <item x="842"/>
        <item m="1" x="1073"/>
        <item x="843"/>
        <item x="116"/>
        <item x="299"/>
        <item x="780"/>
        <item x="468"/>
        <item m="1" x="1221"/>
        <item x="194"/>
        <item x="844"/>
        <item x="525"/>
        <item x="526"/>
        <item x="527"/>
        <item x="528"/>
        <item x="529"/>
        <item x="433"/>
        <item m="1" x="1056"/>
        <item x="953"/>
        <item m="1" x="1049"/>
        <item x="954"/>
        <item x="184"/>
        <item x="863"/>
        <item x="973"/>
        <item m="1" x="1064"/>
        <item m="1" x="1021"/>
        <item m="1" x="1154"/>
        <item m="1" x="1126"/>
        <item m="1" x="1045"/>
        <item x="974"/>
        <item x="975"/>
        <item x="594"/>
        <item x="434"/>
        <item x="845"/>
        <item m="1" x="1113"/>
        <item x="79"/>
        <item x="574"/>
        <item x="711"/>
        <item x="522"/>
        <item x="27"/>
        <item x="170"/>
        <item m="1" x="1077"/>
        <item m="1" x="1092"/>
        <item x="810"/>
        <item x="230"/>
        <item x="66"/>
        <item m="1" x="1075"/>
        <item m="1" x="1081"/>
        <item m="1" x="1008"/>
        <item x="727"/>
        <item x="846"/>
        <item m="1" x="1196"/>
        <item m="1" x="1061"/>
        <item x="749"/>
        <item x="811"/>
        <item x="750"/>
        <item x="470"/>
        <item x="472"/>
        <item m="1" x="1030"/>
        <item m="1" x="1070"/>
        <item m="1" x="1242"/>
        <item x="473"/>
        <item x="474"/>
        <item m="1" x="1224"/>
        <item x="477"/>
        <item x="478"/>
        <item x="479"/>
        <item m="1" x="1062"/>
        <item x="605"/>
        <item x="606"/>
        <item x="607"/>
        <item x="481"/>
        <item x="482"/>
        <item x="247"/>
        <item x="847"/>
        <item x="934"/>
        <item x="608"/>
        <item x="609"/>
        <item x="610"/>
        <item x="611"/>
        <item x="612"/>
        <item x="848"/>
        <item x="751"/>
        <item m="1" x="1188"/>
        <item x="185"/>
        <item m="1" x="1132"/>
        <item x="205"/>
        <item x="206"/>
        <item x="998"/>
        <item x="752"/>
        <item x="195"/>
        <item x="196"/>
        <item m="1" x="1013"/>
        <item x="171"/>
        <item x="67"/>
        <item m="1" x="1091"/>
        <item x="955"/>
        <item x="956"/>
        <item x="483"/>
        <item x="849"/>
        <item x="595"/>
        <item m="1" x="1098"/>
        <item x="994"/>
        <item x="864"/>
        <item x="172"/>
        <item x="186"/>
        <item x="560"/>
        <item x="850"/>
        <item m="1" x="1038"/>
        <item m="1" x="1247"/>
        <item x="484"/>
        <item x="485"/>
        <item m="1" x="1153"/>
        <item x="420"/>
        <item m="1" x="1159"/>
        <item x="488"/>
        <item x="888"/>
        <item m="1" x="1084"/>
        <item m="1" x="1121"/>
        <item x="489"/>
        <item x="865"/>
        <item x="851"/>
        <item x="490"/>
        <item m="1" x="1202"/>
        <item x="500"/>
        <item x="866"/>
        <item x="207"/>
        <item x="491"/>
        <item x="501"/>
        <item x="492"/>
        <item x="139"/>
        <item x="729"/>
        <item x="391"/>
        <item x="976"/>
        <item x="867"/>
        <item x="436"/>
        <item m="1" x="1244"/>
        <item x="502"/>
        <item m="1" x="1107"/>
        <item x="417"/>
        <item x="439"/>
        <item x="262"/>
        <item m="1" x="1168"/>
        <item x="319"/>
        <item x="853"/>
        <item x="493"/>
        <item x="712"/>
        <item x="561"/>
        <item x="503"/>
        <item m="1" x="1138"/>
        <item x="815"/>
        <item m="1" x="1042"/>
        <item m="1" x="1027"/>
        <item x="816"/>
        <item x="817"/>
        <item x="929"/>
        <item m="1" x="1058"/>
        <item m="1" x="1029"/>
        <item m="1" x="1048"/>
        <item x="854"/>
        <item m="1" x="1053"/>
        <item m="1" x="1237"/>
        <item m="1" x="1023"/>
        <item x="440"/>
        <item x="263"/>
        <item x="855"/>
        <item x="890"/>
        <item x="70"/>
        <item x="198"/>
        <item x="495"/>
        <item x="563"/>
        <item x="564"/>
        <item x="419"/>
        <item m="1" x="1122"/>
        <item x="999"/>
        <item x="9"/>
        <item x="14"/>
        <item x="16"/>
        <item x="20"/>
        <item x="24"/>
        <item x="25"/>
        <item x="28"/>
        <item m="1" x="1189"/>
        <item x="30"/>
        <item x="33"/>
        <item x="35"/>
        <item x="38"/>
        <item x="41"/>
        <item x="43"/>
        <item x="46"/>
        <item x="50"/>
        <item x="52"/>
        <item x="55"/>
        <item x="60"/>
        <item x="61"/>
        <item x="62"/>
        <item x="64"/>
        <item x="65"/>
        <item x="69"/>
        <item x="81"/>
        <item x="101"/>
        <item x="106"/>
        <item x="114"/>
        <item x="115"/>
        <item x="140"/>
        <item x="141"/>
        <item x="197"/>
        <item x="201"/>
        <item x="202"/>
        <item x="204"/>
        <item x="217"/>
        <item x="225"/>
        <item x="228"/>
        <item m="1" x="1192"/>
        <item x="268"/>
        <item m="1" x="1012"/>
        <item x="269"/>
        <item x="270"/>
        <item x="271"/>
        <item x="272"/>
        <item x="273"/>
        <item x="275"/>
        <item x="276"/>
        <item x="277"/>
        <item x="278"/>
        <item x="280"/>
        <item x="281"/>
        <item x="282"/>
        <item x="283"/>
        <item x="284"/>
        <item x="285"/>
        <item x="286"/>
        <item x="287"/>
        <item x="288"/>
        <item x="289"/>
        <item m="1" x="1182"/>
        <item x="300"/>
        <item x="336"/>
        <item x="351"/>
        <item x="352"/>
        <item x="354"/>
        <item x="356"/>
        <item x="361"/>
        <item x="362"/>
        <item x="389"/>
        <item x="414"/>
        <item x="415"/>
        <item x="422"/>
        <item x="427"/>
        <item x="480"/>
        <item x="524"/>
        <item x="600"/>
        <item x="602"/>
        <item x="603"/>
        <item x="604"/>
        <item x="614"/>
        <item x="617"/>
        <item x="642"/>
        <item x="650"/>
        <item x="667"/>
        <item x="679"/>
        <item m="1" x="1170"/>
        <item x="686"/>
        <item m="1" x="1128"/>
        <item m="1" x="1087"/>
        <item m="1" x="1035"/>
        <item x="689"/>
        <item x="692"/>
        <item m="1" x="1173"/>
        <item x="693"/>
        <item x="697"/>
        <item m="1" x="1161"/>
        <item x="698"/>
        <item m="1" x="1011"/>
        <item x="701"/>
        <item m="1" x="1191"/>
        <item x="704"/>
        <item x="705"/>
        <item x="706"/>
        <item m="1" x="1228"/>
        <item m="1" x="1146"/>
        <item m="1" x="1164"/>
        <item x="713"/>
        <item x="714"/>
        <item x="719"/>
        <item x="720"/>
        <item x="721"/>
        <item x="722"/>
        <item x="723"/>
        <item x="724"/>
        <item m="1" x="1151"/>
        <item x="725"/>
        <item x="726"/>
        <item x="728"/>
        <item x="784"/>
        <item x="794"/>
        <item x="795"/>
        <item x="797"/>
        <item x="804"/>
        <item x="805"/>
        <item x="808"/>
        <item x="809"/>
        <item x="812"/>
        <item x="813"/>
        <item x="814"/>
        <item x="821"/>
        <item x="824"/>
        <item x="825"/>
        <item x="828"/>
        <item x="834"/>
        <item x="837"/>
        <item x="852"/>
        <item x="870"/>
        <item x="874"/>
        <item x="882"/>
        <item x="884"/>
        <item x="885"/>
        <item x="887"/>
        <item x="889"/>
        <item x="959"/>
        <item x="960"/>
        <item x="967"/>
        <item x="969"/>
        <item x="977"/>
        <item x="961"/>
        <item x="653"/>
        <item x="1"/>
        <item m="1" x="1009"/>
        <item x="7"/>
        <item x="17"/>
        <item x="68"/>
        <item x="83"/>
        <item x="98"/>
        <item x="109"/>
        <item x="182"/>
        <item x="183"/>
        <item x="267"/>
        <item x="334"/>
        <item x="335"/>
        <item x="339"/>
        <item x="344"/>
        <item x="345"/>
        <item x="346"/>
        <item x="347"/>
        <item x="349"/>
        <item x="350"/>
        <item x="353"/>
        <item x="355"/>
        <item x="357"/>
        <item x="358"/>
        <item m="1" x="1136"/>
        <item x="360"/>
        <item x="367"/>
        <item x="370"/>
        <item x="372"/>
        <item x="374"/>
        <item x="376"/>
        <item x="379"/>
        <item x="382"/>
        <item x="386"/>
        <item x="387"/>
        <item x="388"/>
        <item x="390"/>
        <item x="393"/>
        <item x="394"/>
        <item x="396"/>
        <item x="399"/>
        <item x="402"/>
        <item x="403"/>
        <item x="405"/>
        <item x="406"/>
        <item x="407"/>
        <item x="410"/>
        <item x="418"/>
        <item x="469"/>
        <item x="486"/>
        <item x="499"/>
        <item h="1" x="530"/>
        <item x="621"/>
        <item x="624"/>
        <item x="636"/>
        <item x="646"/>
        <item x="647"/>
        <item x="656"/>
        <item x="666"/>
        <item x="670"/>
        <item x="676"/>
        <item x="677"/>
        <item x="685"/>
        <item m="1" x="1141"/>
        <item x="823"/>
        <item x="826"/>
        <item x="859"/>
        <item x="860"/>
        <item x="862"/>
        <item x="979"/>
        <item x="982"/>
        <item x="983"/>
        <item x="984"/>
        <item x="986"/>
        <item x="988"/>
        <item x="990"/>
        <item x="991"/>
        <item x="992"/>
        <item x="0"/>
        <item x="29"/>
        <item x="34"/>
        <item x="42"/>
        <item x="86"/>
        <item x="104"/>
        <item x="188"/>
        <item x="213"/>
        <item x="215"/>
        <item x="222"/>
        <item x="231"/>
        <item m="1" x="1129"/>
        <item x="290"/>
        <item x="291"/>
        <item x="320"/>
        <item x="325"/>
        <item x="329"/>
        <item x="337"/>
        <item x="338"/>
        <item m="1" x="1082"/>
        <item x="348"/>
        <item x="359"/>
        <item x="363"/>
        <item x="364"/>
        <item x="365"/>
        <item x="371"/>
        <item x="373"/>
        <item x="378"/>
        <item x="383"/>
        <item x="384"/>
        <item x="385"/>
        <item x="400"/>
        <item x="401"/>
        <item x="408"/>
        <item x="413"/>
        <item x="416"/>
        <item x="425"/>
        <item x="426"/>
        <item x="428"/>
        <item x="430"/>
        <item x="431"/>
        <item x="432"/>
        <item x="435"/>
        <item x="437"/>
        <item x="442"/>
        <item x="443"/>
        <item x="445"/>
        <item x="475"/>
        <item x="476"/>
        <item x="487"/>
        <item x="421"/>
        <item x="494"/>
        <item x="496"/>
        <item x="542"/>
        <item x="544"/>
        <item x="562"/>
        <item x="565"/>
        <item x="569"/>
        <item x="575"/>
        <item x="577"/>
        <item x="587"/>
        <item x="616"/>
        <item x="618"/>
        <item x="625"/>
        <item x="626"/>
        <item x="629"/>
        <item x="640"/>
        <item x="643"/>
        <item x="645"/>
        <item x="662"/>
        <item x="680"/>
        <item x="682"/>
        <item x="687"/>
        <item x="688"/>
        <item x="690"/>
        <item x="691"/>
        <item x="696"/>
        <item x="700"/>
        <item x="702"/>
        <item x="707"/>
        <item x="709"/>
        <item x="710"/>
        <item x="838"/>
        <item x="900"/>
        <item x="902"/>
        <item x="903"/>
        <item x="905"/>
        <item x="906"/>
        <item x="908"/>
        <item x="909"/>
        <item x="910"/>
        <item x="911"/>
        <item x="912"/>
        <item x="913"/>
        <item x="914"/>
        <item x="915"/>
        <item x="916"/>
        <item x="917"/>
        <item x="919"/>
        <item x="921"/>
        <item x="922"/>
        <item x="924"/>
        <item x="925"/>
        <item m="1" x="1201"/>
        <item m="1" x="1060"/>
        <item m="1" x="1005"/>
        <item m="1" x="1063"/>
        <item m="1" x="1231"/>
        <item m="1" x="1213"/>
        <item m="1" x="1024"/>
        <item m="1" x="1074"/>
        <item m="1" x="1206"/>
        <item m="1" x="1119"/>
        <item m="1" x="1250"/>
        <item m="1" x="1186"/>
        <item m="1" x="1145"/>
        <item m="1" x="1002"/>
        <item m="1" x="1133"/>
        <item m="1" x="1172"/>
        <item m="1" x="1212"/>
        <item m="1" x="1148"/>
        <item m="1" x="1104"/>
        <item m="1" x="1197"/>
        <item m="1" x="1158"/>
        <item m="1" x="1217"/>
        <item m="1" x="1071"/>
        <item m="1" x="1194"/>
        <item m="1" x="1096"/>
        <item m="1" x="1097"/>
        <item x="981"/>
        <item m="1" x="1102"/>
        <item x="989"/>
        <item h="1" x="2"/>
        <item h="1" x="23"/>
        <item h="1" x="56"/>
        <item h="1" x="82"/>
        <item h="1" x="90"/>
        <item h="1" x="102"/>
        <item h="1" x="130"/>
        <item h="1" x="210"/>
        <item h="1" x="235"/>
        <item h="1" x="237"/>
        <item h="1" x="238"/>
        <item h="1" x="240"/>
        <item h="1" x="242"/>
        <item h="1" x="244"/>
        <item h="1" x="245"/>
        <item h="1" x="246"/>
        <item h="1" x="324"/>
        <item h="1" x="326"/>
        <item h="1" x="327"/>
        <item h="1" x="328"/>
        <item h="1" x="330"/>
        <item h="1" x="331"/>
        <item h="1" x="332"/>
        <item h="1" x="333"/>
        <item h="1" x="343"/>
        <item h="1" x="366"/>
        <item h="1" x="368"/>
        <item h="1" x="369"/>
        <item h="1" x="375"/>
        <item h="1" x="377"/>
        <item h="1" x="381"/>
        <item h="1" x="392"/>
        <item h="1" x="395"/>
        <item h="1" x="397"/>
        <item h="1" x="398"/>
        <item h="1" x="404"/>
        <item h="1" x="409"/>
        <item h="1" x="411"/>
        <item h="1" x="412"/>
        <item h="1" x="438"/>
        <item h="1" x="441"/>
        <item h="1" x="452"/>
        <item h="1" x="471"/>
        <item h="1" x="570"/>
        <item h="1" x="572"/>
        <item h="1" x="615"/>
        <item h="1" x="623"/>
        <item h="1" x="630"/>
        <item h="1" x="632"/>
        <item h="1" x="633"/>
        <item h="1" x="634"/>
        <item h="1" x="637"/>
        <item h="1" x="671"/>
        <item h="1" x="672"/>
        <item h="1" x="673"/>
        <item h="1" x="675"/>
        <item h="1" x="678"/>
        <item h="1" x="769"/>
        <item h="1" x="772"/>
        <item h="1" x="773"/>
        <item h="1" x="774"/>
        <item h="1" x="775"/>
        <item h="1" x="776"/>
        <item h="1" x="777"/>
        <item h="1" x="901"/>
        <item h="1" x="904"/>
        <item h="1" x="907"/>
        <item h="1" x="918"/>
        <item h="1" x="920"/>
        <item h="1" x="923"/>
        <item h="1" x="926"/>
        <item h="1" x="927"/>
        <item h="1" x="928"/>
        <item h="1" x="939"/>
        <item h="1" x="978"/>
        <item h="1" x="980"/>
        <item h="1" x="297"/>
        <item h="1" x="462"/>
        <item h="1" x="465"/>
        <item h="1" x="466"/>
        <item h="1" x="586"/>
        <item h="1" x="736"/>
        <item h="1" x="742"/>
        <item h="1" x="745"/>
        <item h="1" m="1" x="1167"/>
        <item h="1" m="1" x="1006"/>
        <item h="1" m="1" x="1198"/>
        <item h="1" m="1" x="1200"/>
        <item h="1" m="1" x="1235"/>
        <item h="1" m="1" x="1108"/>
        <item h="1" m="1" x="1210"/>
        <item h="1" m="1" x="1026"/>
        <item h="1" m="1" x="1054"/>
        <item h="1" m="1" x="1088"/>
        <item h="1" m="1" x="1123"/>
        <item h="1" m="1" x="1147"/>
        <item h="1" m="1" x="1199"/>
        <item h="1" x="380"/>
        <item h="1" m="1" x="1086"/>
        <item h="1" x="699"/>
        <item h="1" x="703"/>
        <item h="1" x="708"/>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222">
        <item m="1" x="100"/>
        <item m="1" x="104"/>
        <item m="1" x="49"/>
        <item m="1" x="85"/>
        <item m="1" x="86"/>
        <item m="1" x="151"/>
        <item m="1" x="128"/>
        <item m="1" x="68"/>
        <item m="1" x="206"/>
        <item m="1" x="69"/>
        <item m="1" x="89"/>
        <item m="1" x="209"/>
        <item m="1" x="168"/>
        <item m="1" x="141"/>
        <item m="1" x="134"/>
        <item m="1" x="114"/>
        <item m="1" x="94"/>
        <item m="1" x="136"/>
        <item m="1" x="190"/>
        <item m="1" x="180"/>
        <item m="1" x="113"/>
        <item m="1" x="48"/>
        <item m="1" x="106"/>
        <item m="1" x="154"/>
        <item m="1" x="56"/>
        <item m="1" x="166"/>
        <item m="1" x="158"/>
        <item m="1" x="191"/>
        <item m="1" x="214"/>
        <item m="1" x="203"/>
        <item m="1" x="196"/>
        <item m="1" x="144"/>
        <item m="1" x="201"/>
        <item m="1" x="197"/>
        <item m="1" x="64"/>
        <item h="1" x="3"/>
        <item h="1" x="43"/>
        <item m="1" x="153"/>
        <item m="1" x="147"/>
        <item m="1" x="212"/>
        <item m="1" x="159"/>
        <item m="1" x="102"/>
        <item m="1" x="97"/>
        <item m="1" x="87"/>
        <item m="1" x="155"/>
        <item m="1" x="71"/>
        <item m="1" x="143"/>
        <item m="1" x="157"/>
        <item m="1" x="51"/>
        <item m="1" x="108"/>
        <item m="1" x="109"/>
        <item m="1" x="129"/>
        <item m="1" x="61"/>
        <item m="1" x="198"/>
        <item m="1" x="107"/>
        <item m="1" x="95"/>
        <item m="1" x="182"/>
        <item m="1" x="91"/>
        <item m="1" x="126"/>
        <item m="1" x="167"/>
        <item m="1" x="124"/>
        <item m="1" x="112"/>
        <item m="1" x="207"/>
        <item m="1" x="105"/>
        <item m="1" x="84"/>
        <item m="1" x="194"/>
        <item m="1" x="204"/>
        <item m="1" x="179"/>
        <item m="1" x="211"/>
        <item m="1" x="79"/>
        <item m="1" x="152"/>
        <item m="1" x="172"/>
        <item m="1" x="70"/>
        <item m="1" x="171"/>
        <item m="1" x="165"/>
        <item m="1" x="185"/>
        <item m="1" x="164"/>
        <item m="1" x="47"/>
        <item m="1" x="183"/>
        <item m="1" x="80"/>
        <item m="1" x="54"/>
        <item m="1" x="200"/>
        <item m="1" x="65"/>
        <item m="1" x="210"/>
        <item m="1" x="142"/>
        <item m="1" x="161"/>
        <item m="1" x="178"/>
        <item m="1" x="76"/>
        <item m="1" x="75"/>
        <item m="1" x="174"/>
        <item m="1" x="96"/>
        <item m="1" x="188"/>
        <item m="1" x="122"/>
        <item m="1" x="150"/>
        <item m="1" x="187"/>
        <item m="1" x="110"/>
        <item m="1" x="88"/>
        <item m="1" x="208"/>
        <item m="1" x="130"/>
        <item m="1" x="67"/>
        <item m="1" x="137"/>
        <item m="1" x="193"/>
        <item m="1" x="215"/>
        <item m="1" x="169"/>
        <item m="1" x="195"/>
        <item m="1" x="145"/>
        <item m="1" x="90"/>
        <item m="1" x="66"/>
        <item m="1" x="83"/>
        <item m="1" x="181"/>
        <item m="1" x="146"/>
        <item m="1" x="202"/>
        <item m="1" x="163"/>
        <item m="1" x="170"/>
        <item m="1" x="192"/>
        <item m="1" x="133"/>
        <item m="1" x="218"/>
        <item m="1" x="45"/>
        <item m="1" x="117"/>
        <item m="1" x="99"/>
        <item m="1" x="73"/>
        <item m="1" x="173"/>
        <item m="1" x="220"/>
        <item m="1" x="125"/>
        <item m="1" x="118"/>
        <item m="1" x="59"/>
        <item m="1" x="93"/>
        <item m="1" x="58"/>
        <item m="1" x="115"/>
        <item m="1" x="213"/>
        <item m="1" x="139"/>
        <item m="1" x="74"/>
        <item m="1" x="55"/>
        <item m="1" x="186"/>
        <item m="1" x="140"/>
        <item m="1" x="160"/>
        <item m="1" x="199"/>
        <item m="1" x="62"/>
        <item m="1" x="138"/>
        <item m="1" x="46"/>
        <item m="1" x="216"/>
        <item m="1" x="52"/>
        <item m="1" x="127"/>
        <item m="1" x="149"/>
        <item m="1" x="132"/>
        <item m="1" x="60"/>
        <item m="1" x="103"/>
        <item m="1" x="176"/>
        <item m="1" x="205"/>
        <item m="1" x="92"/>
        <item m="1" x="120"/>
        <item m="1" x="219"/>
        <item m="1" x="177"/>
        <item m="1" x="53"/>
        <item m="1" x="77"/>
        <item m="1" x="189"/>
        <item m="1" x="119"/>
        <item m="1" x="131"/>
        <item m="1" x="50"/>
        <item m="1" x="135"/>
        <item m="1" x="162"/>
        <item m="1" x="217"/>
        <item m="1" x="121"/>
        <item m="1" x="78"/>
        <item m="1" x="184"/>
        <item m="1" x="63"/>
        <item m="1" x="175"/>
        <item m="1" x="57"/>
        <item m="1" x="72"/>
        <item m="1" x="123"/>
        <item m="1" x="111"/>
        <item m="1" x="156"/>
        <item m="1" x="98"/>
        <item m="1" x="101"/>
        <item m="1" x="116"/>
        <item m="1" x="82"/>
        <item x="0"/>
        <item x="1"/>
        <item x="2"/>
        <item x="4"/>
        <item x="5"/>
        <item x="6"/>
        <item x="7"/>
        <item x="8"/>
        <item x="9"/>
        <item x="10"/>
        <item x="11"/>
        <item x="12"/>
        <item x="13"/>
        <item x="14"/>
        <item x="15"/>
        <item x="16"/>
        <item x="17"/>
        <item x="18"/>
        <item h="1" m="1" x="148"/>
        <item x="20"/>
        <item x="21"/>
        <item h="1" m="1" x="81"/>
        <item x="23"/>
        <item x="24"/>
        <item x="25"/>
        <item x="26"/>
        <item x="27"/>
        <item x="28"/>
        <item x="29"/>
        <item x="30"/>
        <item x="31"/>
        <item x="32"/>
        <item x="33"/>
        <item x="34"/>
        <item m="1" x="44"/>
        <item x="19"/>
        <item x="22"/>
        <item h="1" x="35"/>
        <item h="1" x="36"/>
        <item h="1" x="37"/>
        <item h="1" x="38"/>
        <item h="1" x="39"/>
        <item h="1" x="40"/>
        <item h="1" x="41"/>
        <item h="1" x="42"/>
        <item t="default"/>
      </items>
    </pivotField>
    <pivotField showAll="0"/>
    <pivotField showAll="0"/>
    <pivotField showAll="0"/>
    <pivotField showAll="0"/>
    <pivotField showAll="0"/>
    <pivotField dataField="1" showAll="0"/>
    <pivotField dataField="1" showAll="0"/>
    <pivotField dataField="1" showAll="0"/>
  </pivotFields>
  <rowFields count="1">
    <field x="0"/>
  </rowFields>
  <rowItems count="685">
    <i>
      <x v="146"/>
    </i>
    <i>
      <x v="45"/>
    </i>
    <i>
      <x v="817"/>
    </i>
    <i>
      <x v="44"/>
    </i>
    <i>
      <x v="443"/>
    </i>
    <i>
      <x v="191"/>
    </i>
    <i>
      <x v="726"/>
    </i>
    <i>
      <x v="50"/>
    </i>
    <i>
      <x v="127"/>
    </i>
    <i>
      <x v="706"/>
    </i>
    <i>
      <x v="458"/>
    </i>
    <i>
      <x v="649"/>
    </i>
    <i>
      <x v="844"/>
    </i>
    <i>
      <x v="1019"/>
    </i>
    <i>
      <x v="375"/>
    </i>
    <i>
      <x v="840"/>
    </i>
    <i>
      <x v="31"/>
    </i>
    <i>
      <x v="456"/>
    </i>
    <i>
      <x v="125"/>
    </i>
    <i>
      <x v="596"/>
    </i>
    <i>
      <x v="130"/>
    </i>
    <i>
      <x v="440"/>
    </i>
    <i>
      <x v="834"/>
    </i>
    <i>
      <x v="342"/>
    </i>
    <i>
      <x v="1018"/>
    </i>
    <i>
      <x v="408"/>
    </i>
    <i>
      <x v="719"/>
    </i>
    <i>
      <x v="255"/>
    </i>
    <i>
      <x v="677"/>
    </i>
    <i>
      <x v="761"/>
    </i>
    <i>
      <x v="843"/>
    </i>
    <i>
      <x v="569"/>
    </i>
    <i>
      <x v="836"/>
    </i>
    <i>
      <x v="226"/>
    </i>
    <i>
      <x v="827"/>
    </i>
    <i>
      <x v="252"/>
    </i>
    <i>
      <x v="323"/>
    </i>
    <i>
      <x v="425"/>
    </i>
    <i>
      <x v="835"/>
    </i>
    <i>
      <x v="839"/>
    </i>
    <i>
      <x v="290"/>
    </i>
    <i>
      <x v="348"/>
    </i>
    <i>
      <x v="121"/>
    </i>
    <i>
      <x v="683"/>
    </i>
    <i>
      <x v="845"/>
    </i>
    <i>
      <x v="838"/>
    </i>
    <i>
      <x v="228"/>
    </i>
    <i>
      <x v="78"/>
    </i>
    <i>
      <x v="64"/>
    </i>
    <i>
      <x v="92"/>
    </i>
    <i>
      <x v="380"/>
    </i>
    <i>
      <x v="202"/>
    </i>
    <i>
      <x v="1030"/>
    </i>
    <i>
      <x v="841"/>
    </i>
    <i>
      <x v="612"/>
    </i>
    <i>
      <x v="124"/>
    </i>
    <i>
      <x v="357"/>
    </i>
    <i>
      <x v="289"/>
    </i>
    <i>
      <x v="748"/>
    </i>
    <i>
      <x v="317"/>
    </i>
    <i>
      <x v="407"/>
    </i>
    <i>
      <x v="737"/>
    </i>
    <i>
      <x v="847"/>
    </i>
    <i>
      <x v="1029"/>
    </i>
    <i>
      <x v="37"/>
    </i>
    <i>
      <x v="831"/>
    </i>
    <i>
      <x v="818"/>
    </i>
    <i>
      <x v="846"/>
    </i>
    <i>
      <x v="897"/>
    </i>
    <i>
      <x v="231"/>
    </i>
    <i>
      <x v="717"/>
    </i>
    <i>
      <x v="144"/>
    </i>
    <i>
      <x v="833"/>
    </i>
    <i>
      <x v="57"/>
    </i>
    <i>
      <x v="66"/>
    </i>
    <i>
      <x v="110"/>
    </i>
    <i>
      <x v="418"/>
    </i>
    <i>
      <x v="692"/>
    </i>
    <i>
      <x v="760"/>
    </i>
    <i>
      <x v="236"/>
    </i>
    <i>
      <x v="36"/>
    </i>
    <i>
      <x v="136"/>
    </i>
    <i>
      <x v="741"/>
    </i>
    <i>
      <x v="305"/>
    </i>
    <i>
      <x v="750"/>
    </i>
    <i>
      <x v="368"/>
    </i>
    <i>
      <x v="829"/>
    </i>
    <i>
      <x v="849"/>
    </i>
    <i>
      <x v="34"/>
    </i>
    <i>
      <x v="662"/>
    </i>
    <i>
      <x v="134"/>
    </i>
    <i>
      <x v="681"/>
    </i>
    <i>
      <x v="99"/>
    </i>
    <i>
      <x v="327"/>
    </i>
    <i>
      <x v="830"/>
    </i>
    <i>
      <x v="253"/>
    </i>
    <i>
      <x v="260"/>
    </i>
    <i>
      <x v="359"/>
    </i>
    <i>
      <x v="388"/>
    </i>
    <i>
      <x v="23"/>
    </i>
    <i>
      <x v="335"/>
    </i>
    <i>
      <x v="43"/>
    </i>
    <i>
      <x v="842"/>
    </i>
    <i>
      <x v="1098"/>
    </i>
    <i>
      <x v="360"/>
    </i>
    <i>
      <x v="595"/>
    </i>
    <i>
      <x v="1087"/>
    </i>
    <i>
      <x v="801"/>
    </i>
    <i>
      <x v="598"/>
    </i>
    <i>
      <x v="377"/>
    </i>
    <i>
      <x v="644"/>
    </i>
    <i>
      <x v="265"/>
    </i>
    <i>
      <x v="423"/>
    </i>
    <i>
      <x v="445"/>
    </i>
    <i>
      <x v="467"/>
    </i>
    <i>
      <x v="561"/>
    </i>
    <i>
      <x v="401"/>
    </i>
    <i>
      <x v="832"/>
    </i>
    <i>
      <x v="690"/>
    </i>
    <i>
      <x v="675"/>
    </i>
    <i>
      <x v="107"/>
    </i>
    <i>
      <x v="79"/>
    </i>
    <i>
      <x v="989"/>
    </i>
    <i>
      <x v="851"/>
    </i>
    <i>
      <x v="447"/>
    </i>
    <i>
      <x v="157"/>
    </i>
    <i>
      <x v="404"/>
    </i>
    <i>
      <x v="183"/>
    </i>
    <i>
      <x v="190"/>
    </i>
    <i>
      <x v="392"/>
    </i>
    <i>
      <x v="468"/>
    </i>
    <i>
      <x v="449"/>
    </i>
    <i>
      <x v="1088"/>
    </i>
    <i>
      <x v="689"/>
    </i>
    <i>
      <x v="693"/>
    </i>
    <i>
      <x v="597"/>
    </i>
    <i>
      <x v="837"/>
    </i>
    <i>
      <x v="111"/>
    </i>
    <i>
      <x v="390"/>
    </i>
    <i>
      <x v="579"/>
    </i>
    <i>
      <x v="499"/>
    </i>
    <i>
      <x v="422"/>
    </i>
    <i>
      <x v="108"/>
    </i>
    <i>
      <x v="650"/>
    </i>
    <i>
      <x v="674"/>
    </i>
    <i>
      <x v="56"/>
    </i>
    <i>
      <x v="949"/>
    </i>
    <i>
      <x v="89"/>
    </i>
    <i>
      <x v="724"/>
    </i>
    <i>
      <x v="800"/>
    </i>
    <i>
      <x v="624"/>
    </i>
    <i>
      <x v="345"/>
    </i>
    <i>
      <x v="645"/>
    </i>
    <i>
      <x v="883"/>
    </i>
    <i>
      <x v="691"/>
    </i>
    <i>
      <x v="419"/>
    </i>
    <i>
      <x v="248"/>
    </i>
    <i>
      <x v="904"/>
    </i>
    <i>
      <x v="81"/>
    </i>
    <i>
      <x v="476"/>
    </i>
    <i>
      <x v="464"/>
    </i>
    <i>
      <x v="128"/>
    </i>
    <i>
      <x v="618"/>
    </i>
    <i>
      <x v="1089"/>
    </i>
    <i>
      <x v="259"/>
    </i>
    <i>
      <x v="648"/>
    </i>
    <i>
      <x v="459"/>
    </i>
    <i>
      <x v="901"/>
    </i>
    <i>
      <x v="131"/>
    </i>
    <i>
      <x v="46"/>
    </i>
    <i>
      <x v="906"/>
    </i>
    <i>
      <x v="798"/>
    </i>
    <i>
      <x v="193"/>
    </i>
    <i>
      <x v="158"/>
    </i>
    <i>
      <x v="143"/>
    </i>
    <i>
      <x v="1064"/>
    </i>
    <i>
      <x v="783"/>
    </i>
    <i>
      <x v="629"/>
    </i>
    <i>
      <x v="227"/>
    </i>
    <i>
      <x v="1072"/>
    </i>
    <i>
      <x v="905"/>
    </i>
    <i>
      <x v="803"/>
    </i>
    <i>
      <x v="1076"/>
    </i>
    <i>
      <x v="280"/>
    </i>
    <i>
      <x v="72"/>
    </i>
    <i>
      <x v="745"/>
    </i>
    <i>
      <x v="602"/>
    </i>
    <i>
      <x v="232"/>
    </i>
    <i>
      <x v="205"/>
    </i>
    <i>
      <x v="80"/>
    </i>
    <i>
      <x v="120"/>
    </i>
    <i>
      <x v="446"/>
    </i>
    <i>
      <x v="306"/>
    </i>
    <i>
      <x v="277"/>
    </i>
    <i>
      <x v="147"/>
    </i>
    <i>
      <x v="1063"/>
    </i>
    <i>
      <x v="421"/>
    </i>
    <i>
      <x v="1070"/>
    </i>
    <i>
      <x v="728"/>
    </i>
    <i>
      <x v="947"/>
    </i>
    <i>
      <x v="436"/>
    </i>
    <i>
      <x v="106"/>
    </i>
    <i>
      <x v="534"/>
    </i>
    <i>
      <x v="902"/>
    </i>
    <i>
      <x v="1061"/>
    </i>
    <i>
      <x v="784"/>
    </i>
    <i>
      <x v="558"/>
    </i>
    <i>
      <x v="399"/>
    </i>
    <i>
      <x v="866"/>
    </i>
    <i>
      <x v="137"/>
    </i>
    <i>
      <x v="566"/>
    </i>
    <i>
      <x v="54"/>
    </i>
    <i>
      <x v="697"/>
    </i>
    <i>
      <x v="713"/>
    </i>
    <i>
      <x v="948"/>
    </i>
    <i>
      <x v="96"/>
    </i>
    <i>
      <x v="822"/>
    </i>
    <i>
      <x v="743"/>
    </i>
    <i>
      <x v="489"/>
    </i>
    <i>
      <x v="275"/>
    </i>
    <i>
      <x v="562"/>
    </i>
    <i>
      <x v="465"/>
    </i>
    <i>
      <x v="653"/>
    </i>
    <i>
      <x v="477"/>
    </i>
    <i>
      <x v="41"/>
    </i>
    <i>
      <x v="293"/>
    </i>
    <i>
      <x v="215"/>
    </i>
    <i>
      <x v="744"/>
    </i>
    <i>
      <x v="794"/>
    </i>
    <i>
      <x v="210"/>
    </i>
    <i>
      <x v="153"/>
    </i>
    <i>
      <x v="174"/>
    </i>
    <i>
      <x v="30"/>
    </i>
    <i>
      <x v="349"/>
    </i>
    <i>
      <x v="109"/>
    </i>
    <i>
      <x v="559"/>
    </i>
    <i>
      <x v="415"/>
    </i>
    <i>
      <x v="337"/>
    </i>
    <i>
      <x v="123"/>
    </i>
    <i>
      <x v="5"/>
    </i>
    <i>
      <x v="431"/>
    </i>
    <i>
      <x v="27"/>
    </i>
    <i>
      <x v="346"/>
    </i>
    <i>
      <x v="899"/>
    </i>
    <i>
      <x v="604"/>
    </i>
    <i>
      <x v="651"/>
    </i>
    <i>
      <x v="732"/>
    </i>
    <i>
      <x v="170"/>
    </i>
    <i>
      <x v="26"/>
    </i>
    <i>
      <x v="76"/>
    </i>
    <i>
      <x v="325"/>
    </i>
    <i>
      <x v="171"/>
    </i>
    <i>
      <x v="599"/>
    </i>
    <i>
      <x v="686"/>
    </i>
    <i>
      <x v="711"/>
    </i>
    <i>
      <x v="860"/>
    </i>
    <i>
      <x v="211"/>
    </i>
    <i>
      <x v="315"/>
    </i>
    <i>
      <x v="316"/>
    </i>
    <i>
      <x v="356"/>
    </i>
    <i>
      <x v="200"/>
    </i>
    <i>
      <x v="611"/>
    </i>
    <i>
      <x v="1054"/>
    </i>
    <i>
      <x v="1039"/>
    </i>
    <i>
      <x v="668"/>
    </i>
    <i>
      <x v="850"/>
    </i>
    <i>
      <x v="679"/>
    </i>
    <i>
      <x v="371"/>
    </i>
    <i>
      <x v="426"/>
    </i>
    <i>
      <x v="156"/>
    </i>
    <i>
      <x v="565"/>
    </i>
    <i>
      <x v="71"/>
    </i>
    <i>
      <x v="152"/>
    </i>
    <i>
      <x v="442"/>
    </i>
    <i>
      <x v="322"/>
    </i>
    <i>
      <x v="6"/>
    </i>
    <i>
      <x v="865"/>
    </i>
    <i>
      <x v="753"/>
    </i>
    <i>
      <x v="793"/>
    </i>
    <i>
      <x v="395"/>
    </i>
    <i>
      <x v="453"/>
    </i>
    <i>
      <x v="40"/>
    </i>
    <i>
      <x v="73"/>
    </i>
    <i>
      <x v="381"/>
    </i>
    <i>
      <x v="60"/>
    </i>
    <i>
      <x v="781"/>
    </i>
    <i>
      <x v="777"/>
    </i>
    <i>
      <x v="972"/>
    </i>
    <i>
      <x v="852"/>
    </i>
    <i>
      <x v="1027"/>
    </i>
    <i>
      <x v="589"/>
    </i>
    <i>
      <x v="389"/>
    </i>
    <i>
      <x v="97"/>
    </i>
    <i>
      <x v="133"/>
    </i>
    <i>
      <x v="145"/>
    </i>
    <i>
      <x v="340"/>
    </i>
    <i>
      <x v="574"/>
    </i>
    <i>
      <x v="233"/>
    </i>
    <i>
      <x v="149"/>
    </i>
    <i>
      <x v="1094"/>
    </i>
    <i>
      <x v="413"/>
    </i>
    <i>
      <x v="295"/>
    </i>
    <i>
      <x v="185"/>
    </i>
    <i>
      <x v="373"/>
    </i>
    <i>
      <x v="284"/>
    </i>
    <i>
      <x v="194"/>
    </i>
    <i>
      <x v="497"/>
    </i>
    <i>
      <x v="261"/>
    </i>
    <i>
      <x v="33"/>
    </i>
    <i>
      <x v="776"/>
    </i>
    <i>
      <x v="1058"/>
    </i>
    <i>
      <x v="796"/>
    </i>
    <i>
      <x v="622"/>
    </i>
    <i>
      <x v="758"/>
    </i>
    <i>
      <x v="383"/>
    </i>
    <i>
      <x v="386"/>
    </i>
    <i>
      <x v="555"/>
    </i>
    <i>
      <x v="572"/>
    </i>
    <i>
      <x v="432"/>
    </i>
    <i>
      <x v="341"/>
    </i>
    <i>
      <x v="101"/>
    </i>
    <i>
      <x v="281"/>
    </i>
    <i>
      <x v="703"/>
    </i>
    <i>
      <x v="820"/>
    </i>
    <i>
      <x v="685"/>
    </i>
    <i>
      <x v="962"/>
    </i>
    <i>
      <x v="670"/>
    </i>
    <i>
      <x v="628"/>
    </i>
    <i>
      <x v="82"/>
    </i>
    <i>
      <x v="285"/>
    </i>
    <i>
      <x v="212"/>
    </i>
    <i>
      <x v="178"/>
    </i>
    <i>
      <x v="105"/>
    </i>
    <i>
      <x v="201"/>
    </i>
    <i>
      <x v="479"/>
    </i>
    <i>
      <x v="605"/>
    </i>
    <i>
      <x v="620"/>
    </i>
    <i>
      <x v="1090"/>
    </i>
    <i>
      <x v="896"/>
    </i>
    <i>
      <x v="626"/>
    </i>
    <i>
      <x v="507"/>
    </i>
    <i>
      <x v="102"/>
    </i>
    <i>
      <x v="434"/>
    </i>
    <i>
      <x v="69"/>
    </i>
    <i>
      <x v="74"/>
    </i>
    <i>
      <x v="314"/>
    </i>
    <i>
      <x v="254"/>
    </i>
    <i>
      <x v="1071"/>
    </i>
    <i>
      <x v="1057"/>
    </i>
    <i>
      <x v="951"/>
    </i>
    <i>
      <x v="797"/>
    </i>
    <i>
      <x v="9"/>
    </i>
    <i>
      <x v="32"/>
    </i>
    <i>
      <x v="35"/>
    </i>
    <i>
      <x v="300"/>
    </i>
    <i>
      <x v="350"/>
    </i>
    <i>
      <x v="526"/>
    </i>
    <i>
      <x v="324"/>
    </i>
    <i>
      <x v="412"/>
    </i>
    <i>
      <x v="188"/>
    </i>
    <i>
      <x v="953"/>
    </i>
    <i>
      <x v="702"/>
    </i>
    <i>
      <x v="821"/>
    </i>
    <i>
      <x v="789"/>
    </i>
    <i>
      <x v="627"/>
    </i>
    <i>
      <x v="678"/>
    </i>
    <i>
      <x v="1092"/>
    </i>
    <i>
      <x v="856"/>
    </i>
    <i>
      <x v="1093"/>
    </i>
    <i>
      <x v="115"/>
    </i>
    <i>
      <x v="466"/>
    </i>
    <i>
      <x v="382"/>
    </i>
    <i>
      <x v="414"/>
    </i>
    <i>
      <x v="132"/>
    </i>
    <i>
      <x v="400"/>
    </i>
    <i>
      <x v="42"/>
    </i>
    <i>
      <x v="723"/>
    </i>
    <i>
      <x v="879"/>
    </i>
    <i>
      <x v="1095"/>
    </i>
    <i>
      <x v="754"/>
    </i>
    <i>
      <x v="825"/>
    </i>
    <i>
      <x v="756"/>
    </i>
    <i>
      <x v="613"/>
    </i>
    <i>
      <x v="855"/>
    </i>
    <i>
      <x v="424"/>
    </i>
    <i>
      <x v="490"/>
    </i>
    <i>
      <x v="455"/>
    </i>
    <i>
      <x v="222"/>
    </i>
    <i>
      <x v="492"/>
    </i>
    <i>
      <x v="150"/>
    </i>
    <i>
      <x v="397"/>
    </i>
    <i>
      <x v="279"/>
    </i>
    <i>
      <x v="889"/>
    </i>
    <i>
      <x v="792"/>
    </i>
    <i>
      <x v="867"/>
    </i>
    <i>
      <x v="1096"/>
    </i>
    <i>
      <x v="810"/>
    </i>
    <i>
      <x v="1026"/>
    </i>
    <i>
      <x v="961"/>
    </i>
    <i>
      <x v="1074"/>
    </i>
    <i>
      <x v="607"/>
    </i>
    <i>
      <x v="873"/>
    </i>
    <i>
      <x v="752"/>
    </i>
    <i>
      <x v="542"/>
    </i>
    <i>
      <x v="334"/>
    </i>
    <i>
      <x v="14"/>
    </i>
    <i>
      <x v="301"/>
    </i>
    <i>
      <x v="187"/>
    </i>
    <i>
      <x v="303"/>
    </i>
    <i>
      <x v="85"/>
    </i>
    <i>
      <x v="333"/>
    </i>
    <i>
      <x v="1055"/>
    </i>
    <i>
      <x v="805"/>
    </i>
    <i>
      <x v="898"/>
    </i>
    <i>
      <x v="960"/>
    </i>
    <i>
      <x v="75"/>
    </i>
    <i>
      <x v="444"/>
    </i>
    <i>
      <x v="278"/>
    </i>
    <i>
      <x v="67"/>
    </i>
    <i>
      <x v="533"/>
    </i>
    <i>
      <x v="7"/>
    </i>
    <i>
      <x v="548"/>
    </i>
    <i>
      <x v="195"/>
    </i>
    <i>
      <x v="517"/>
    </i>
    <i>
      <x v="402"/>
    </i>
    <i>
      <x v="735"/>
    </i>
    <i>
      <x v="682"/>
    </i>
    <i>
      <x v="1056"/>
    </i>
    <i>
      <x v="880"/>
    </i>
    <i>
      <x v="1075"/>
    </i>
    <i>
      <x v="890"/>
    </i>
    <i>
      <x v="1047"/>
    </i>
    <i>
      <x v="891"/>
    </i>
    <i>
      <x v="900"/>
    </i>
    <i>
      <x v="759"/>
    </i>
    <i>
      <x v="452"/>
    </i>
    <i>
      <x v="192"/>
    </i>
    <i>
      <x v="556"/>
    </i>
    <i>
      <x v="100"/>
    </i>
    <i>
      <x v="257"/>
    </i>
    <i>
      <x v="274"/>
    </i>
    <i>
      <x v="126"/>
    </i>
    <i>
      <x v="103"/>
    </i>
    <i>
      <x v="312"/>
    </i>
    <i>
      <x v="1001"/>
    </i>
    <i>
      <x v="799"/>
    </i>
    <i>
      <x v="806"/>
    </i>
    <i>
      <x v="802"/>
    </i>
    <i>
      <x v="148"/>
    </i>
    <i>
      <x v="503"/>
    </i>
    <i>
      <x v="39"/>
    </i>
    <i>
      <x v="93"/>
    </i>
    <i>
      <x v="409"/>
    </i>
    <i>
      <x v="251"/>
    </i>
    <i>
      <x v="307"/>
    </i>
    <i>
      <x v="363"/>
    </i>
    <i>
      <x v="186"/>
    </i>
    <i>
      <x v="428"/>
    </i>
    <i>
      <x v="536"/>
    </i>
    <i>
      <x v="441"/>
    </i>
    <i>
      <x v="179"/>
    </i>
    <i>
      <x v="387"/>
    </i>
    <i>
      <x v="984"/>
    </i>
    <i>
      <x v="853"/>
    </i>
    <i>
      <x v="657"/>
    </i>
    <i>
      <x v="634"/>
    </i>
    <i>
      <x v="1060"/>
    </i>
    <i>
      <x v="885"/>
    </i>
    <i>
      <x v="742"/>
    </i>
    <i>
      <x v="875"/>
    </i>
    <i>
      <x v="859"/>
    </i>
    <i>
      <x v="669"/>
    </i>
    <i>
      <x v="1097"/>
    </i>
    <i>
      <x v="283"/>
    </i>
    <i>
      <x v="292"/>
    </i>
    <i>
      <x v="361"/>
    </i>
    <i>
      <x v="480"/>
    </i>
    <i>
      <x v="374"/>
    </i>
    <i>
      <x v="95"/>
    </i>
    <i>
      <x v="420"/>
    </i>
    <i>
      <x v="167"/>
    </i>
    <i>
      <x v="246"/>
    </i>
    <i>
      <x v="225"/>
    </i>
    <i>
      <x v="86"/>
    </i>
    <i>
      <x v="326"/>
    </i>
    <i>
      <x v="862"/>
    </i>
    <i>
      <x v="1066"/>
    </i>
    <i>
      <x v="1059"/>
    </i>
    <i>
      <x v="718"/>
    </i>
    <i>
      <x v="1073"/>
    </i>
    <i>
      <x v="887"/>
    </i>
    <i>
      <x v="592"/>
    </i>
    <i>
      <x v="958"/>
    </i>
    <i>
      <x v="695"/>
    </i>
    <i>
      <x v="959"/>
    </i>
    <i>
      <x v="1068"/>
    </i>
    <i>
      <x v="700"/>
    </i>
    <i>
      <x v="1077"/>
    </i>
    <i>
      <x v="971"/>
    </i>
    <i>
      <x v="1051"/>
    </i>
    <i>
      <x v="974"/>
    </i>
    <i>
      <x v="658"/>
    </i>
    <i>
      <x v="982"/>
    </i>
    <i>
      <x v="782"/>
    </i>
    <i>
      <x v="988"/>
    </i>
    <i>
      <x v="1065"/>
    </i>
    <i>
      <x v="684"/>
    </i>
    <i>
      <x v="1067"/>
    </i>
    <i>
      <x v="824"/>
    </i>
    <i>
      <x v="785"/>
    </i>
    <i>
      <x v="1000"/>
    </i>
    <i>
      <x v="858"/>
    </i>
    <i>
      <x v="871"/>
    </i>
    <i>
      <x v="790"/>
    </i>
    <i>
      <x v="1031"/>
    </i>
    <i>
      <x v="946"/>
    </i>
    <i>
      <x v="1035"/>
    </i>
    <i>
      <x v="523"/>
    </i>
    <i>
      <x v="550"/>
    </i>
    <i>
      <x v="531"/>
    </i>
    <i>
      <x v="83"/>
    </i>
    <i>
      <x v="287"/>
    </i>
    <i>
      <x v="154"/>
    </i>
    <i>
      <x v="529"/>
    </i>
    <i>
      <x v="47"/>
    </i>
    <i>
      <x v="214"/>
    </i>
    <i>
      <x v="396"/>
    </i>
    <i>
      <x v="25"/>
    </i>
    <i>
      <x v="197"/>
    </i>
    <i>
      <x v="245"/>
    </i>
    <i>
      <x v="811"/>
    </i>
    <i>
      <x v="864"/>
    </i>
    <i>
      <x v="943"/>
    </i>
    <i>
      <x v="625"/>
    </i>
    <i>
      <x v="950"/>
    </i>
    <i>
      <x v="1022"/>
    </i>
    <i>
      <x v="942"/>
    </i>
    <i>
      <x v="739"/>
    </i>
    <i>
      <x v="895"/>
    </i>
    <i>
      <x v="740"/>
    </i>
    <i>
      <x v="938"/>
    </i>
    <i>
      <x v="814"/>
    </i>
    <i>
      <x v="868"/>
    </i>
    <i>
      <x v="967"/>
    </i>
    <i>
      <x v="1069"/>
    </i>
    <i>
      <x v="969"/>
    </i>
    <i>
      <x v="964"/>
    </i>
    <i>
      <x v="1038"/>
    </i>
    <i>
      <x v="965"/>
    </i>
    <i>
      <x v="815"/>
    </i>
    <i>
      <x v="861"/>
    </i>
    <i>
      <x v="1040"/>
    </i>
    <i>
      <x v="975"/>
    </i>
    <i>
      <x v="1041"/>
    </i>
    <i>
      <x v="979"/>
    </i>
    <i>
      <x v="1043"/>
    </i>
    <i>
      <x v="939"/>
    </i>
    <i>
      <x v="1045"/>
    </i>
    <i>
      <x v="987"/>
    </i>
    <i>
      <x v="882"/>
    </i>
    <i>
      <x v="952"/>
    </i>
    <i>
      <x v="1048"/>
    </i>
    <i>
      <x v="991"/>
    </i>
    <i>
      <x v="1050"/>
    </i>
    <i>
      <x v="788"/>
    </i>
    <i>
      <x v="970"/>
    </i>
    <i>
      <x v="857"/>
    </i>
    <i>
      <x v="1052"/>
    </i>
    <i>
      <x v="804"/>
    </i>
    <i>
      <x v="1053"/>
    </i>
    <i>
      <x v="1080"/>
    </i>
    <i>
      <x v="956"/>
    </i>
    <i>
      <x v="945"/>
    </i>
    <i>
      <x v="872"/>
    </i>
    <i>
      <x v="1017"/>
    </i>
    <i>
      <x v="610"/>
    </i>
    <i>
      <x v="966"/>
    </i>
    <i>
      <x v="854"/>
    </i>
    <i>
      <x v="993"/>
    </i>
    <i>
      <x v="997"/>
    </i>
    <i>
      <x v="996"/>
    </i>
    <i>
      <x v="175"/>
    </i>
    <i>
      <x v="532"/>
    </i>
    <i>
      <x v="530"/>
    </i>
    <i>
      <x v="504"/>
    </i>
    <i>
      <x v="129"/>
    </i>
    <i>
      <x v="216"/>
    </i>
    <i>
      <x v="298"/>
    </i>
    <i>
      <x v="276"/>
    </i>
    <i>
      <x v="372"/>
    </i>
    <i>
      <x v="522"/>
    </i>
    <i>
      <x v="460"/>
    </i>
    <i>
      <x v="87"/>
    </i>
    <i>
      <x v="549"/>
    </i>
    <i>
      <x v="135"/>
    </i>
    <i>
      <x v="20"/>
    </i>
    <i>
      <x v="528"/>
    </i>
    <i>
      <x v="331"/>
    </i>
    <i>
      <x v="224"/>
    </i>
    <i>
      <x v="505"/>
    </i>
    <i>
      <x v="403"/>
    </i>
    <i>
      <x v="217"/>
    </i>
    <i>
      <x v="1024"/>
    </i>
    <i>
      <x v="1034"/>
    </i>
    <i>
      <x v="1081"/>
    </i>
    <i>
      <x v="870"/>
    </i>
    <i>
      <x v="980"/>
    </i>
    <i>
      <x v="1044"/>
    </i>
    <i>
      <x v="780"/>
    </i>
    <i>
      <x v="983"/>
    </i>
    <i>
      <x v="1085"/>
    </i>
    <i>
      <x v="1046"/>
    </i>
    <i>
      <x v="1037"/>
    </i>
    <i>
      <x v="707"/>
    </i>
    <i>
      <x v="813"/>
    </i>
    <i>
      <x v="985"/>
    </i>
    <i>
      <x v="973"/>
    </i>
    <i>
      <x v="1049"/>
    </i>
    <i>
      <x v="1079"/>
    </i>
    <i>
      <x v="986"/>
    </i>
    <i>
      <x v="1083"/>
    </i>
    <i>
      <x v="666"/>
    </i>
    <i>
      <x v="976"/>
    </i>
    <i>
      <x v="808"/>
    </i>
    <i>
      <x v="1091"/>
    </i>
    <i>
      <x v="823"/>
    </i>
    <i>
      <x v="978"/>
    </i>
    <i>
      <x v="807"/>
    </i>
    <i>
      <x v="1042"/>
    </i>
    <i>
      <x v="816"/>
    </i>
    <i>
      <x v="1023"/>
    </i>
    <i>
      <x v="992"/>
    </i>
    <i>
      <x v="1025"/>
    </i>
    <i>
      <x v="704"/>
    </i>
    <i>
      <x v="955"/>
    </i>
    <i>
      <x v="994"/>
    </i>
    <i>
      <x v="1078"/>
    </i>
    <i>
      <x v="995"/>
    </i>
    <i>
      <x v="869"/>
    </i>
    <i>
      <x v="699"/>
    </i>
    <i>
      <x v="1082"/>
    </i>
    <i>
      <x v="652"/>
    </i>
    <i>
      <x v="1084"/>
    </i>
    <i>
      <x v="1062"/>
    </i>
    <i>
      <x v="1086"/>
    </i>
    <i>
      <x v="998"/>
    </i>
    <i>
      <x v="791"/>
    </i>
    <i>
      <x v="999"/>
    </i>
    <i>
      <x v="819"/>
    </i>
    <i>
      <x v="809"/>
    </i>
    <i>
      <x v="977"/>
    </i>
    <i>
      <x v="968"/>
    </i>
    <i>
      <x v="863"/>
    </i>
    <i>
      <x v="941"/>
    </i>
    <i>
      <x v="957"/>
    </i>
    <i>
      <x v="617"/>
    </i>
    <i>
      <x v="981"/>
    </i>
    <i>
      <x v="954"/>
    </i>
    <i>
      <x v="1020"/>
    </i>
    <i>
      <x v="521"/>
    </i>
    <i>
      <x v="366"/>
    </i>
    <i>
      <x v="448"/>
    </i>
    <i>
      <x v="291"/>
    </i>
    <i>
      <x v="241"/>
    </i>
    <i>
      <x v="502"/>
    </i>
    <i>
      <x v="8"/>
    </i>
    <i>
      <x v="206"/>
    </i>
    <i>
      <x v="247"/>
    </i>
    <i>
      <x v="435"/>
    </i>
    <i>
      <x v="520"/>
    </i>
    <i>
      <x v="116"/>
    </i>
    <i>
      <x v="169"/>
    </i>
    <i>
      <x v="575"/>
    </i>
    <i>
      <x v="282"/>
    </i>
    <i>
      <x v="437"/>
    </i>
    <i>
      <x v="563"/>
    </i>
    <i>
      <x v="506"/>
    </i>
    <i>
      <x v="22"/>
    </i>
    <i>
      <x v="203"/>
    </i>
    <i>
      <x v="454"/>
    </i>
    <i>
      <x v="438"/>
    </i>
    <i>
      <x v="310"/>
    </i>
    <i>
      <x v="90"/>
    </i>
    <i>
      <x v="256"/>
    </i>
    <i>
      <x v="433"/>
    </i>
  </rowItems>
  <colFields count="1">
    <field x="-2"/>
  </colFields>
  <colItems count="3">
    <i>
      <x/>
    </i>
    <i i="1">
      <x v="1"/>
    </i>
    <i i="2">
      <x v="2"/>
    </i>
  </colItems>
  <pageFields count="1">
    <pageField fld="2" hier="-1"/>
  </pageFields>
  <dataFields count="3">
    <dataField name="Sum of Effectiveness - Detracting" fld="8" baseField="0" baseItem="1"/>
    <dataField name="Sum of Ease - Detracting" fld="9" baseField="0" baseItem="1"/>
    <dataField name="Sum of Satisfaction - Detracting" fld="10" baseField="0" baseItem="1"/>
  </dataFields>
  <formats count="26">
    <format dxfId="215">
      <pivotArea type="all" dataOnly="0" outline="0" fieldPosition="0"/>
    </format>
    <format dxfId="214">
      <pivotArea outline="0" collapsedLevelsAreSubtotals="1" fieldPosition="0"/>
    </format>
    <format dxfId="213">
      <pivotArea field="0" type="button" dataOnly="0" labelOnly="1" outline="0" axis="axisRow" fieldPosition="0"/>
    </format>
    <format dxfId="212">
      <pivotArea dataOnly="0" labelOnly="1" fieldPosition="0">
        <references count="1">
          <reference field="0" count="50">
            <x v="1"/>
            <x v="2"/>
            <x v="3"/>
            <x v="4"/>
            <x v="5"/>
            <x v="6"/>
            <x v="7"/>
            <x v="8"/>
            <x v="9"/>
            <x v="10"/>
            <x v="11"/>
            <x v="12"/>
            <x v="13"/>
            <x v="14"/>
            <x v="15"/>
            <x v="16"/>
            <x v="17"/>
            <x v="21"/>
            <x v="23"/>
            <x v="24"/>
            <x v="28"/>
            <x v="29"/>
            <x v="30"/>
            <x v="31"/>
            <x v="33"/>
            <x v="34"/>
            <x v="35"/>
            <x v="36"/>
            <x v="37"/>
            <x v="38"/>
            <x v="39"/>
            <x v="40"/>
            <x v="42"/>
            <x v="43"/>
            <x v="44"/>
            <x v="45"/>
            <x v="46"/>
            <x v="47"/>
            <x v="48"/>
            <x v="49"/>
            <x v="50"/>
            <x v="51"/>
            <x v="52"/>
            <x v="53"/>
            <x v="54"/>
            <x v="55"/>
            <x v="56"/>
            <x v="57"/>
            <x v="58"/>
            <x v="59"/>
          </reference>
        </references>
      </pivotArea>
    </format>
    <format dxfId="211">
      <pivotArea dataOnly="0" labelOnly="1" fieldPosition="0">
        <references count="1">
          <reference field="0" count="50">
            <x v="60"/>
            <x v="63"/>
            <x v="64"/>
            <x v="65"/>
            <x v="66"/>
            <x v="68"/>
            <x v="69"/>
            <x v="70"/>
            <x v="71"/>
            <x v="72"/>
            <x v="73"/>
            <x v="74"/>
            <x v="75"/>
            <x v="76"/>
            <x v="78"/>
            <x v="79"/>
            <x v="80"/>
            <x v="81"/>
            <x v="82"/>
            <x v="83"/>
            <x v="84"/>
            <x v="85"/>
            <x v="86"/>
            <x v="87"/>
            <x v="88"/>
            <x v="89"/>
            <x v="90"/>
            <x v="91"/>
            <x v="92"/>
            <x v="93"/>
            <x v="94"/>
            <x v="95"/>
            <x v="96"/>
            <x v="97"/>
            <x v="98"/>
            <x v="99"/>
            <x v="100"/>
            <x v="101"/>
            <x v="102"/>
            <x v="103"/>
            <x v="104"/>
            <x v="105"/>
            <x v="106"/>
            <x v="107"/>
            <x v="108"/>
            <x v="109"/>
            <x v="110"/>
            <x v="111"/>
            <x v="112"/>
            <x v="113"/>
          </reference>
        </references>
      </pivotArea>
    </format>
    <format dxfId="210">
      <pivotArea dataOnly="0" labelOnly="1" fieldPosition="0">
        <references count="1">
          <reference field="0" count="50">
            <x v="114"/>
            <x v="115"/>
            <x v="117"/>
            <x v="118"/>
            <x v="119"/>
            <x v="120"/>
            <x v="121"/>
            <x v="123"/>
            <x v="124"/>
            <x v="125"/>
            <x v="126"/>
            <x v="127"/>
            <x v="128"/>
            <x v="129"/>
            <x v="130"/>
            <x v="131"/>
            <x v="132"/>
            <x v="133"/>
            <x v="134"/>
            <x v="135"/>
            <x v="136"/>
            <x v="137"/>
            <x v="138"/>
            <x v="141"/>
            <x v="143"/>
            <x v="144"/>
            <x v="145"/>
            <x v="146"/>
            <x v="147"/>
            <x v="148"/>
            <x v="149"/>
            <x v="150"/>
            <x v="151"/>
            <x v="152"/>
            <x v="153"/>
            <x v="154"/>
            <x v="155"/>
            <x v="156"/>
            <x v="157"/>
            <x v="158"/>
            <x v="159"/>
            <x v="160"/>
            <x v="161"/>
            <x v="162"/>
            <x v="163"/>
            <x v="164"/>
            <x v="165"/>
            <x v="166"/>
            <x v="167"/>
            <x v="168"/>
          </reference>
        </references>
      </pivotArea>
    </format>
    <format dxfId="209">
      <pivotArea dataOnly="0" labelOnly="1" fieldPosition="0">
        <references count="1">
          <reference field="0" count="50">
            <x v="169"/>
            <x v="170"/>
            <x v="171"/>
            <x v="172"/>
            <x v="173"/>
            <x v="174"/>
            <x v="175"/>
            <x v="176"/>
            <x v="177"/>
            <x v="178"/>
            <x v="179"/>
            <x v="180"/>
            <x v="181"/>
            <x v="183"/>
            <x v="184"/>
            <x v="185"/>
            <x v="186"/>
            <x v="187"/>
            <x v="188"/>
            <x v="189"/>
            <x v="190"/>
            <x v="191"/>
            <x v="192"/>
            <x v="193"/>
            <x v="194"/>
            <x v="195"/>
            <x v="196"/>
            <x v="198"/>
            <x v="199"/>
            <x v="200"/>
            <x v="201"/>
            <x v="202"/>
            <x v="203"/>
            <x v="204"/>
            <x v="205"/>
            <x v="207"/>
            <x v="208"/>
            <x v="209"/>
            <x v="210"/>
            <x v="211"/>
            <x v="212"/>
            <x v="213"/>
            <x v="214"/>
            <x v="215"/>
            <x v="216"/>
            <x v="217"/>
            <x v="218"/>
            <x v="219"/>
            <x v="220"/>
            <x v="221"/>
          </reference>
        </references>
      </pivotArea>
    </format>
    <format dxfId="208">
      <pivotArea dataOnly="0" labelOnly="1" fieldPosition="0">
        <references count="1">
          <reference field="0" count="50">
            <x v="222"/>
            <x v="223"/>
            <x v="224"/>
            <x v="225"/>
            <x v="226"/>
            <x v="227"/>
            <x v="228"/>
            <x v="230"/>
            <x v="231"/>
            <x v="232"/>
            <x v="236"/>
            <x v="237"/>
            <x v="238"/>
            <x v="239"/>
            <x v="240"/>
            <x v="242"/>
            <x v="243"/>
            <x v="244"/>
            <x v="247"/>
            <x v="248"/>
            <x v="249"/>
            <x v="250"/>
            <x v="252"/>
            <x v="253"/>
            <x v="254"/>
            <x v="255"/>
            <x v="257"/>
            <x v="258"/>
            <x v="259"/>
            <x v="260"/>
            <x v="261"/>
            <x v="262"/>
            <x v="263"/>
            <x v="264"/>
            <x v="265"/>
            <x v="266"/>
            <x v="267"/>
            <x v="268"/>
            <x v="269"/>
            <x v="270"/>
            <x v="271"/>
            <x v="272"/>
            <x v="273"/>
            <x v="274"/>
            <x v="276"/>
            <x v="277"/>
            <x v="278"/>
            <x v="279"/>
            <x v="280"/>
            <x v="281"/>
          </reference>
        </references>
      </pivotArea>
    </format>
    <format dxfId="207">
      <pivotArea dataOnly="0" labelOnly="1" fieldPosition="0">
        <references count="1">
          <reference field="0" count="50">
            <x v="283"/>
            <x v="284"/>
            <x v="285"/>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reference>
        </references>
      </pivotArea>
    </format>
    <format dxfId="206">
      <pivotArea dataOnly="0" labelOnly="1" fieldPosition="0">
        <references count="1">
          <reference field="0" count="50">
            <x v="334"/>
            <x v="335"/>
            <x v="336"/>
            <x v="337"/>
            <x v="338"/>
            <x v="339"/>
            <x v="340"/>
            <x v="341"/>
            <x v="342"/>
            <x v="343"/>
            <x v="344"/>
            <x v="345"/>
            <x v="346"/>
            <x v="347"/>
            <x v="348"/>
            <x v="349"/>
            <x v="350"/>
            <x v="351"/>
            <x v="352"/>
            <x v="353"/>
            <x v="354"/>
            <x v="355"/>
            <x v="356"/>
            <x v="357"/>
            <x v="358"/>
            <x v="359"/>
            <x v="360"/>
            <x v="361"/>
            <x v="362"/>
            <x v="363"/>
            <x v="364"/>
            <x v="365"/>
            <x v="366"/>
            <x v="368"/>
            <x v="369"/>
            <x v="370"/>
            <x v="371"/>
            <x v="373"/>
            <x v="374"/>
            <x v="375"/>
            <x v="377"/>
            <x v="378"/>
            <x v="379"/>
            <x v="380"/>
            <x v="381"/>
            <x v="382"/>
            <x v="383"/>
            <x v="384"/>
            <x v="385"/>
            <x v="386"/>
          </reference>
        </references>
      </pivotArea>
    </format>
    <format dxfId="205">
      <pivotArea dataOnly="0" labelOnly="1" fieldPosition="0">
        <references count="1">
          <reference field="0" count="50">
            <x v="387"/>
            <x v="388"/>
            <x v="389"/>
            <x v="390"/>
            <x v="391"/>
            <x v="392"/>
            <x v="393"/>
            <x v="394"/>
            <x v="395"/>
            <x v="396"/>
            <x v="397"/>
            <x v="398"/>
            <x v="399"/>
            <x v="400"/>
            <x v="401"/>
            <x v="402"/>
            <x v="403"/>
            <x v="404"/>
            <x v="405"/>
            <x v="406"/>
            <x v="407"/>
            <x v="408"/>
            <x v="409"/>
            <x v="410"/>
            <x v="411"/>
            <x v="412"/>
            <x v="413"/>
            <x v="414"/>
            <x v="415"/>
            <x v="417"/>
            <x v="418"/>
            <x v="419"/>
            <x v="420"/>
            <x v="421"/>
            <x v="422"/>
            <x v="423"/>
            <x v="424"/>
            <x v="425"/>
            <x v="426"/>
            <x v="427"/>
            <x v="428"/>
            <x v="429"/>
            <x v="430"/>
            <x v="431"/>
            <x v="432"/>
            <x v="433"/>
            <x v="434"/>
            <x v="435"/>
            <x v="436"/>
            <x v="437"/>
          </reference>
        </references>
      </pivotArea>
    </format>
    <format dxfId="204">
      <pivotArea dataOnly="0" labelOnly="1" fieldPosition="0">
        <references count="1">
          <reference field="0" count="50">
            <x v="438"/>
            <x v="439"/>
            <x v="440"/>
            <x v="441"/>
            <x v="442"/>
            <x v="443"/>
            <x v="444"/>
            <x v="445"/>
            <x v="446"/>
            <x v="447"/>
            <x v="448"/>
            <x v="449"/>
            <x v="450"/>
            <x v="451"/>
            <x v="452"/>
            <x v="453"/>
            <x v="455"/>
            <x v="456"/>
            <x v="457"/>
            <x v="458"/>
            <x v="459"/>
            <x v="460"/>
            <x v="461"/>
            <x v="462"/>
            <x v="464"/>
            <x v="465"/>
            <x v="466"/>
            <x v="467"/>
            <x v="468"/>
            <x v="469"/>
            <x v="470"/>
            <x v="471"/>
            <x v="472"/>
            <x v="473"/>
            <x v="474"/>
            <x v="475"/>
            <x v="476"/>
            <x v="477"/>
            <x v="478"/>
            <x v="479"/>
            <x v="480"/>
            <x v="481"/>
            <x v="482"/>
            <x v="483"/>
            <x v="484"/>
            <x v="485"/>
            <x v="486"/>
            <x v="487"/>
            <x v="489"/>
            <x v="490"/>
          </reference>
        </references>
      </pivotArea>
    </format>
    <format dxfId="203">
      <pivotArea dataOnly="0" labelOnly="1" fieldPosition="0">
        <references count="1">
          <reference field="0" count="50">
            <x v="491"/>
            <x v="492"/>
            <x v="493"/>
            <x v="494"/>
            <x v="495"/>
            <x v="496"/>
            <x v="497"/>
            <x v="498"/>
            <x v="499"/>
            <x v="500"/>
            <x v="501"/>
            <x v="502"/>
            <x v="503"/>
            <x v="504"/>
            <x v="505"/>
            <x v="506"/>
            <x v="507"/>
            <x v="508"/>
            <x v="509"/>
            <x v="510"/>
            <x v="511"/>
            <x v="512"/>
            <x v="513"/>
            <x v="514"/>
            <x v="515"/>
            <x v="516"/>
            <x v="517"/>
            <x v="518"/>
            <x v="519"/>
            <x v="520"/>
            <x v="521"/>
            <x v="522"/>
            <x v="523"/>
            <x v="524"/>
            <x v="525"/>
            <x v="526"/>
            <x v="528"/>
            <x v="529"/>
            <x v="530"/>
            <x v="531"/>
            <x v="532"/>
            <x v="533"/>
            <x v="534"/>
            <x v="535"/>
            <x v="536"/>
            <x v="537"/>
            <x v="538"/>
            <x v="539"/>
            <x v="540"/>
            <x v="541"/>
          </reference>
        </references>
      </pivotArea>
    </format>
    <format dxfId="202">
      <pivotArea dataOnly="0" labelOnly="1" fieldPosition="0">
        <references count="1">
          <reference field="0" count="50">
            <x v="542"/>
            <x v="543"/>
            <x v="544"/>
            <x v="545"/>
            <x v="546"/>
            <x v="547"/>
            <x v="548"/>
            <x v="549"/>
            <x v="550"/>
            <x v="551"/>
            <x v="552"/>
            <x v="553"/>
            <x v="554"/>
            <x v="555"/>
            <x v="557"/>
            <x v="558"/>
            <x v="559"/>
            <x v="560"/>
            <x v="561"/>
            <x v="562"/>
            <x v="563"/>
            <x v="565"/>
            <x v="566"/>
            <x v="567"/>
            <x v="568"/>
            <x v="569"/>
            <x v="570"/>
            <x v="571"/>
            <x v="572"/>
            <x v="573"/>
            <x v="574"/>
            <x v="575"/>
            <x v="576"/>
            <x v="577"/>
            <x v="579"/>
            <x v="580"/>
            <x v="581"/>
            <x v="582"/>
            <x v="583"/>
            <x v="584"/>
            <x v="585"/>
            <x v="586"/>
            <x v="587"/>
            <x v="588"/>
            <x v="589"/>
            <x v="590"/>
            <x v="592"/>
            <x v="593"/>
            <x v="595"/>
            <x v="596"/>
          </reference>
        </references>
      </pivotArea>
    </format>
    <format dxfId="201">
      <pivotArea dataOnly="0" labelOnly="1" fieldPosition="0">
        <references count="1">
          <reference field="0" count="50">
            <x v="597"/>
            <x v="598"/>
            <x v="599"/>
            <x v="600"/>
            <x v="601"/>
            <x v="602"/>
            <x v="603"/>
            <x v="604"/>
            <x v="605"/>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reference>
        </references>
      </pivotArea>
    </format>
    <format dxfId="200">
      <pivotArea dataOnly="0" labelOnly="1" fieldPosition="0">
        <references count="1">
          <reference field="0" count="50">
            <x v="648"/>
            <x v="649"/>
            <x v="650"/>
            <x v="651"/>
            <x v="652"/>
            <x v="653"/>
            <x v="654"/>
            <x v="655"/>
            <x v="656"/>
            <x v="657"/>
            <x v="658"/>
            <x v="659"/>
            <x v="660"/>
            <x v="661"/>
            <x v="662"/>
            <x v="663"/>
            <x v="664"/>
            <x v="665"/>
            <x v="666"/>
            <x v="667"/>
            <x v="668"/>
            <x v="669"/>
            <x v="670"/>
            <x v="672"/>
            <x v="673"/>
            <x v="674"/>
            <x v="675"/>
            <x v="676"/>
            <x v="677"/>
            <x v="678"/>
            <x v="679"/>
            <x v="680"/>
            <x v="681"/>
            <x v="682"/>
            <x v="683"/>
            <x v="684"/>
            <x v="685"/>
            <x v="686"/>
            <x v="687"/>
            <x v="688"/>
            <x v="689"/>
            <x v="690"/>
            <x v="691"/>
            <x v="692"/>
            <x v="693"/>
            <x v="694"/>
            <x v="695"/>
            <x v="696"/>
            <x v="697"/>
            <x v="698"/>
          </reference>
        </references>
      </pivotArea>
    </format>
    <format dxfId="199">
      <pivotArea dataOnly="0" labelOnly="1" fieldPosition="0">
        <references count="1">
          <reference field="0" count="50">
            <x v="699"/>
            <x v="700"/>
            <x v="702"/>
            <x v="703"/>
            <x v="704"/>
            <x v="705"/>
            <x v="706"/>
            <x v="707"/>
            <x v="708"/>
            <x v="709"/>
            <x v="710"/>
            <x v="711"/>
            <x v="712"/>
            <x v="713"/>
            <x v="714"/>
            <x v="716"/>
            <x v="717"/>
            <x v="718"/>
            <x v="719"/>
            <x v="720"/>
            <x v="721"/>
            <x v="723"/>
            <x v="724"/>
            <x v="725"/>
            <x v="726"/>
            <x v="727"/>
            <x v="728"/>
            <x v="729"/>
            <x v="730"/>
            <x v="731"/>
            <x v="732"/>
            <x v="733"/>
            <x v="734"/>
            <x v="735"/>
            <x v="736"/>
            <x v="737"/>
            <x v="738"/>
            <x v="739"/>
            <x v="740"/>
            <x v="741"/>
            <x v="742"/>
            <x v="743"/>
            <x v="744"/>
            <x v="745"/>
            <x v="746"/>
            <x v="747"/>
            <x v="748"/>
            <x v="749"/>
            <x v="750"/>
            <x v="751"/>
          </reference>
        </references>
      </pivotArea>
    </format>
    <format dxfId="198">
      <pivotArea dataOnly="0" labelOnly="1" fieldPosition="0">
        <references count="1">
          <reference field="0" count="32">
            <x v="752"/>
            <x v="753"/>
            <x v="754"/>
            <x v="755"/>
            <x v="756"/>
            <x v="757"/>
            <x v="758"/>
            <x v="759"/>
            <x v="760"/>
            <x v="761"/>
            <x v="763"/>
            <x v="764"/>
            <x v="765"/>
            <x v="766"/>
            <x v="767"/>
            <x v="769"/>
            <x v="770"/>
            <x v="771"/>
            <x v="772"/>
            <x v="773"/>
            <x v="774"/>
            <x v="775"/>
            <x v="776"/>
            <x v="777"/>
            <x v="778"/>
            <x v="779"/>
            <x v="780"/>
            <x v="781"/>
            <x v="782"/>
            <x v="783"/>
            <x v="784"/>
            <x v="785"/>
          </reference>
        </references>
      </pivotArea>
    </format>
    <format dxfId="197">
      <pivotArea dataOnly="0" labelOnly="1" grandRow="1" outline="0" fieldPosition="0"/>
    </format>
    <format dxfId="196">
      <pivotArea dataOnly="0" labelOnly="1" outline="0" fieldPosition="0">
        <references count="1">
          <reference field="4294967294" count="2">
            <x v="1"/>
            <x v="2"/>
          </reference>
        </references>
      </pivotArea>
    </format>
    <format dxfId="195">
      <pivotArea outline="0" collapsedLevelsAreSubtotals="1" fieldPosition="0"/>
    </format>
    <format dxfId="194">
      <pivotArea outline="0" collapsedLevelsAreSubtotals="1" fieldPosition="0"/>
    </format>
    <format dxfId="193">
      <pivotArea outline="0" collapsedLevelsAreSubtotals="1" fieldPosition="0"/>
    </format>
    <format dxfId="192">
      <pivotArea outline="0" collapsedLevelsAreSubtotals="1" fieldPosition="0"/>
    </format>
    <format dxfId="191">
      <pivotArea outline="0" collapsedLevelsAreSubtotals="1" fieldPosition="0"/>
    </format>
    <format dxfId="190">
      <pivotArea dataOnly="0" labelOnly="1" fieldPosition="0">
        <references count="1">
          <reference field="0" count="0"/>
        </references>
      </pivotArea>
    </format>
  </formats>
  <pivotTableStyleInfo name="PivotStyleLight4" showRowHeaders="0" showColHeaders="0"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heme-Detracting" cacheId="6" applyNumberFormats="0" applyBorderFormats="0" applyFontFormats="0" applyPatternFormats="0" applyAlignmentFormats="0" applyWidthHeightFormats="1" dataCaption="Values" updatedVersion="8" minRefreshableVersion="3" showDrill="0" rowGrandTotals="0" colGrandTotals="0" itemPrintTitles="1" createdVersion="6" indent="0" outline="1" outlineData="1" multipleFieldFilters="0" rowHeaderCaption="Task ">
  <location ref="N17:Q42" firstHeaderRow="0" firstDataRow="1" firstDataCol="1" rowPageCount="2" colPageCount="1"/>
  <pivotFields count="11">
    <pivotField axis="axisRow" showAll="0" sortType="descending" defaultSubtotal="0">
      <items count="769">
        <item x="467"/>
        <item x="364"/>
        <item m="1" x="518"/>
        <item x="277"/>
        <item x="32"/>
        <item x="316"/>
        <item m="1" x="658"/>
        <item x="88"/>
        <item m="1" x="560"/>
        <item m="1" x="653"/>
        <item x="33"/>
        <item m="1" x="671"/>
        <item x="265"/>
        <item x="144"/>
        <item m="1" x="471"/>
        <item x="116"/>
        <item x="266"/>
        <item m="1" x="642"/>
        <item m="1" x="662"/>
        <item x="34"/>
        <item x="267"/>
        <item m="1" x="625"/>
        <item x="243"/>
        <item x="145"/>
        <item x="269"/>
        <item m="1" x="680"/>
        <item m="1" x="478"/>
        <item m="1" x="684"/>
        <item m="1" x="615"/>
        <item m="1" x="686"/>
        <item m="1" x="502"/>
        <item x="146"/>
        <item x="117"/>
        <item m="1" x="635"/>
        <item m="1" x="496"/>
        <item m="1" x="477"/>
        <item x="386"/>
        <item m="1" x="575"/>
        <item m="1" x="743"/>
        <item x="49"/>
        <item m="1" x="593"/>
        <item x="50"/>
        <item x="0"/>
        <item x="358"/>
        <item x="147"/>
        <item x="427"/>
        <item m="1" x="659"/>
        <item x="320"/>
        <item x="321"/>
        <item m="1" x="561"/>
        <item m="1" x="663"/>
        <item m="1" x="556"/>
        <item x="324"/>
        <item m="1" x="667"/>
        <item m="1" x="670"/>
        <item m="1" x="738"/>
        <item x="245"/>
        <item x="10"/>
        <item x="11"/>
        <item x="12"/>
        <item x="13"/>
        <item x="349"/>
        <item x="350"/>
        <item x="351"/>
        <item x="188"/>
        <item x="2"/>
        <item x="82"/>
        <item x="429"/>
        <item x="293"/>
        <item x="153"/>
        <item x="154"/>
        <item x="405"/>
        <item x="51"/>
        <item x="303"/>
        <item x="155"/>
        <item m="1" x="691"/>
        <item x="156"/>
        <item x="118"/>
        <item m="1" x="551"/>
        <item x="38"/>
        <item x="39"/>
        <item x="40"/>
        <item x="41"/>
        <item x="43"/>
        <item m="1" x="721"/>
        <item m="1" x="587"/>
        <item m="1" x="501"/>
        <item x="190"/>
        <item m="1" x="550"/>
        <item m="1" x="505"/>
        <item m="1" x="539"/>
        <item x="157"/>
        <item x="52"/>
        <item x="387"/>
        <item m="1" x="612"/>
        <item x="174"/>
        <item x="343"/>
        <item x="53"/>
        <item x="100"/>
        <item x="352"/>
        <item x="15"/>
        <item x="17"/>
        <item x="295"/>
        <item x="54"/>
        <item m="1" x="559"/>
        <item x="18"/>
        <item m="1" x="716"/>
        <item m="1" x="722"/>
        <item m="1" x="537"/>
        <item x="19"/>
        <item x="248"/>
        <item x="271"/>
        <item x="158"/>
        <item x="355"/>
        <item x="289"/>
        <item x="175"/>
        <item x="223"/>
        <item x="101"/>
        <item x="372"/>
        <item m="1" x="628"/>
        <item m="1" x="638"/>
        <item x="172"/>
        <item m="1" x="678"/>
        <item x="102"/>
        <item m="1" x="573"/>
        <item x="391"/>
        <item m="1" x="517"/>
        <item x="180"/>
        <item m="1" x="571"/>
        <item m="1" x="700"/>
        <item x="193"/>
        <item x="224"/>
        <item m="1" x="665"/>
        <item m="1" x="734"/>
        <item m="1" x="475"/>
        <item m="1" x="661"/>
        <item m="1" x="705"/>
        <item x="20"/>
        <item m="1" x="570"/>
        <item x="381"/>
        <item m="1" x="600"/>
        <item x="194"/>
        <item x="216"/>
        <item x="356"/>
        <item m="1" x="608"/>
        <item m="1" x="633"/>
        <item x="159"/>
        <item m="1" x="708"/>
        <item m="1" x="581"/>
        <item x="304"/>
        <item x="126"/>
        <item x="195"/>
        <item x="313"/>
        <item m="1" x="579"/>
        <item x="301"/>
        <item x="300"/>
        <item m="1" x="520"/>
        <item m="1" x="510"/>
        <item m="1" x="650"/>
        <item m="1" x="602"/>
        <item x="196"/>
        <item m="1" x="609"/>
        <item x="333"/>
        <item m="1" x="736"/>
        <item x="55"/>
        <item x="280"/>
        <item x="56"/>
        <item m="1" x="490"/>
        <item m="1" x="598"/>
        <item x="314"/>
        <item x="406"/>
        <item x="57"/>
        <item x="281"/>
        <item x="81"/>
        <item x="80"/>
        <item x="399"/>
        <item m="1" x="673"/>
        <item x="400"/>
        <item m="1" x="697"/>
        <item m="1" x="558"/>
        <item m="1" x="761"/>
        <item m="1" x="749"/>
        <item m="1" x="750"/>
        <item m="1" x="606"/>
        <item x="296"/>
        <item m="1" x="538"/>
        <item m="1" x="664"/>
        <item x="36"/>
        <item x="148"/>
        <item m="1" x="634"/>
        <item x="160"/>
        <item x="282"/>
        <item x="374"/>
        <item m="1" x="491"/>
        <item m="1" x="601"/>
        <item x="283"/>
        <item x="382"/>
        <item x="408"/>
        <item m="1" x="683"/>
        <item m="1" x="529"/>
        <item x="93"/>
        <item x="326"/>
        <item m="1" x="725"/>
        <item x="225"/>
        <item x="197"/>
        <item x="58"/>
        <item m="1" x="632"/>
        <item x="59"/>
        <item m="1" x="492"/>
        <item m="1" x="543"/>
        <item m="1" x="747"/>
        <item m="1" x="590"/>
        <item m="1" x="729"/>
        <item m="1" x="765"/>
        <item x="22"/>
        <item m="1" x="711"/>
        <item x="162"/>
        <item x="103"/>
        <item x="104"/>
        <item x="60"/>
        <item m="1" x="710"/>
        <item m="1" x="649"/>
        <item x="226"/>
        <item x="23"/>
        <item x="86"/>
        <item m="1" x="624"/>
        <item m="1" x="511"/>
        <item x="345"/>
        <item x="227"/>
        <item x="228"/>
        <item m="1" x="554"/>
        <item m="1" x="681"/>
        <item x="105"/>
        <item x="410"/>
        <item x="3"/>
        <item x="61"/>
        <item x="411"/>
        <item m="1" x="506"/>
        <item x="229"/>
        <item x="230"/>
        <item m="1" x="715"/>
        <item x="62"/>
        <item x="231"/>
        <item m="1" x="672"/>
        <item x="375"/>
        <item x="412"/>
        <item x="413"/>
        <item x="414"/>
        <item x="415"/>
        <item x="327"/>
        <item x="63"/>
        <item x="64"/>
        <item x="65"/>
        <item x="401"/>
        <item x="392"/>
        <item x="436"/>
        <item m="1" x="592"/>
        <item x="357"/>
        <item x="66"/>
        <item x="393"/>
        <item m="1" x="565"/>
        <item x="67"/>
        <item m="1" x="472"/>
        <item m="1" x="534"/>
        <item x="68"/>
        <item x="106"/>
        <item x="232"/>
        <item x="107"/>
        <item x="108"/>
        <item x="233"/>
        <item x="346"/>
        <item m="1" x="489"/>
        <item x="234"/>
        <item m="1" x="516"/>
        <item x="109"/>
        <item m="1" x="535"/>
        <item x="306"/>
        <item x="131"/>
        <item x="297"/>
        <item x="69"/>
        <item m="1" x="499"/>
        <item x="163"/>
        <item m="1" x="741"/>
        <item m="1" x="648"/>
        <item x="70"/>
        <item m="1" x="563"/>
        <item x="256"/>
        <item x="272"/>
        <item x="164"/>
        <item x="110"/>
        <item m="1" x="512"/>
        <item x="199"/>
        <item m="1" x="523"/>
        <item m="1" x="654"/>
        <item m="1" x="724"/>
        <item m="1" x="588"/>
        <item x="25"/>
        <item m="1" x="493"/>
        <item x="258"/>
        <item m="1" x="507"/>
        <item m="1" x="531"/>
        <item x="259"/>
        <item x="273"/>
        <item m="1" x="766"/>
        <item x="165"/>
        <item x="284"/>
        <item x="201"/>
        <item x="202"/>
        <item m="1" x="596"/>
        <item m="1" x="720"/>
        <item x="394"/>
        <item m="1" x="532"/>
        <item x="204"/>
        <item x="205"/>
        <item x="181"/>
        <item m="1" x="577"/>
        <item m="1" x="470"/>
        <item x="438"/>
        <item m="1" x="709"/>
        <item m="1" x="524"/>
        <item m="1" x="591"/>
        <item m="1" x="728"/>
        <item x="235"/>
        <item x="236"/>
        <item m="1" x="509"/>
        <item x="439"/>
        <item m="1" x="629"/>
        <item x="111"/>
        <item m="1" x="751"/>
        <item x="365"/>
        <item m="1" x="646"/>
        <item m="1" x="582"/>
        <item x="417"/>
        <item m="1" x="744"/>
        <item m="1" x="494"/>
        <item x="395"/>
        <item x="237"/>
        <item x="335"/>
        <item x="238"/>
        <item x="376"/>
        <item m="1" x="733"/>
        <item m="1" x="717"/>
        <item m="1" x="546"/>
        <item x="112"/>
        <item m="1" x="701"/>
        <item x="347"/>
        <item x="361"/>
        <item x="348"/>
        <item x="366"/>
        <item x="418"/>
        <item x="443"/>
        <item m="1" x="657"/>
        <item x="419"/>
        <item m="1" x="610"/>
        <item m="1" x="723"/>
        <item x="445"/>
        <item x="367"/>
        <item x="463"/>
        <item x="342"/>
        <item x="328"/>
        <item x="239"/>
        <item x="420"/>
        <item x="368"/>
        <item m="1" x="694"/>
        <item x="385"/>
        <item m="1" x="589"/>
        <item m="1" x="482"/>
        <item x="173"/>
        <item m="1" x="622"/>
        <item m="1" x="727"/>
        <item m="1" x="545"/>
        <item x="452"/>
        <item m="1" x="583"/>
        <item x="453"/>
        <item x="455"/>
        <item m="1" x="616"/>
        <item x="72"/>
        <item x="113"/>
        <item x="288"/>
        <item x="285"/>
        <item x="464"/>
        <item x="240"/>
        <item x="166"/>
        <item m="1" x="656"/>
        <item m="1" x="620"/>
        <item x="73"/>
        <item x="421"/>
        <item x="167"/>
        <item x="402"/>
        <item x="168"/>
        <item m="1" x="647"/>
        <item m="1" x="651"/>
        <item x="292"/>
        <item m="1" x="726"/>
        <item m="1" x="764"/>
        <item x="28"/>
        <item m="1" x="676"/>
        <item m="1" x="677"/>
        <item m="1" x="567"/>
        <item x="74"/>
        <item x="75"/>
        <item x="76"/>
        <item m="1" x="631"/>
        <item x="169"/>
        <item x="456"/>
        <item x="457"/>
        <item x="170"/>
        <item x="1"/>
        <item m="1" x="755"/>
        <item x="329"/>
        <item x="279"/>
        <item x="330"/>
        <item m="1" x="578"/>
        <item m="1" x="486"/>
        <item m="1" x="487"/>
        <item x="95"/>
        <item x="206"/>
        <item m="1" x="557"/>
        <item x="151"/>
        <item x="363"/>
        <item m="1" x="731"/>
        <item m="1" x="513"/>
        <item x="423"/>
        <item x="424"/>
        <item x="84"/>
        <item x="458"/>
        <item m="1" x="548"/>
        <item m="1" x="555"/>
        <item m="1" x="617"/>
        <item m="1" x="618"/>
        <item m="1" x="525"/>
        <item m="1" x="675"/>
        <item x="459"/>
        <item x="460"/>
        <item x="286"/>
        <item x="183"/>
        <item x="311"/>
        <item x="241"/>
        <item m="1" x="574"/>
        <item x="77"/>
        <item m="1" x="474"/>
        <item m="1" x="613"/>
        <item m="1" x="702"/>
        <item m="1" x="607"/>
        <item x="338"/>
        <item x="378"/>
        <item x="339"/>
        <item x="207"/>
        <item m="1" x="730"/>
        <item x="208"/>
        <item m="1" x="552"/>
        <item m="1" x="553"/>
        <item m="1" x="757"/>
        <item m="1" x="758"/>
        <item x="291"/>
        <item x="403"/>
        <item x="78"/>
        <item m="1" x="580"/>
        <item m="1" x="685"/>
        <item x="426"/>
        <item x="211"/>
        <item x="287"/>
        <item m="1" x="605"/>
        <item m="1" x="586"/>
        <item x="462"/>
        <item m="1" x="679"/>
        <item x="79"/>
        <item m="1" x="666"/>
        <item m="1" x="514"/>
        <item m="1" x="652"/>
        <item m="1" x="611"/>
        <item m="1" x="689"/>
        <item m="1" x="504"/>
        <item m="1" x="707"/>
        <item x="213"/>
        <item x="318"/>
        <item x="177"/>
        <item x="461"/>
        <item m="1" x="636"/>
        <item x="185"/>
        <item m="1" x="759"/>
        <item x="221"/>
        <item m="1" x="597"/>
        <item x="186"/>
        <item m="1" x="739"/>
        <item x="187"/>
        <item m="1" x="669"/>
        <item x="171"/>
        <item x="214"/>
        <item m="1" x="698"/>
        <item m="1" x="576"/>
        <item m="1" x="637"/>
        <item m="1" x="521"/>
        <item x="398"/>
        <item m="1" x="544"/>
        <item m="1" x="503"/>
        <item m="1" x="530"/>
        <item m="1" x="746"/>
        <item m="1" x="498"/>
        <item m="1" x="528"/>
        <item x="215"/>
        <item x="115"/>
        <item x="275"/>
        <item x="276"/>
        <item x="466"/>
        <item m="1" x="476"/>
        <item x="252"/>
        <item m="1" x="481"/>
        <item m="1" x="692"/>
        <item x="24"/>
        <item x="27"/>
        <item m="1" x="483"/>
        <item x="29"/>
        <item x="31"/>
        <item x="42"/>
        <item x="71"/>
        <item x="91"/>
        <item m="1" x="655"/>
        <item x="99"/>
        <item x="114"/>
        <item m="1" x="732"/>
        <item x="150"/>
        <item m="1" x="527"/>
        <item m="1" x="619"/>
        <item x="198"/>
        <item x="203"/>
        <item x="212"/>
        <item x="244"/>
        <item m="1" x="621"/>
        <item x="247"/>
        <item m="1" x="604"/>
        <item x="249"/>
        <item m="1" x="594"/>
        <item m="1" x="630"/>
        <item m="1" x="542"/>
        <item x="251"/>
        <item m="1" x="713"/>
        <item m="1" x="643"/>
        <item x="254"/>
        <item m="1" x="693"/>
        <item m="1" x="480"/>
        <item x="260"/>
        <item m="1" x="639"/>
        <item x="261"/>
        <item x="262"/>
        <item m="1" x="540"/>
        <item m="1" x="599"/>
        <item m="1" x="568"/>
        <item m="1" x="748"/>
        <item m="1" x="488"/>
        <item m="1" x="569"/>
        <item x="299"/>
        <item m="1" x="614"/>
        <item x="322"/>
        <item x="323"/>
        <item x="337"/>
        <item x="344"/>
        <item x="369"/>
        <item m="1" x="566"/>
        <item x="370"/>
        <item x="383"/>
        <item x="425"/>
        <item x="422"/>
        <item x="442"/>
        <item m="1" x="767"/>
        <item m="1" x="712"/>
        <item x="26"/>
        <item m="1" x="760"/>
        <item m="1" x="735"/>
        <item m="1" x="495"/>
        <item m="1" x="519"/>
        <item m="1" x="756"/>
        <item x="179"/>
        <item m="1" x="688"/>
        <item m="1" x="508"/>
        <item m="1" x="754"/>
        <item m="1" x="641"/>
        <item m="1" x="737"/>
        <item m="1" x="485"/>
        <item m="1" x="536"/>
        <item x="315"/>
        <item x="319"/>
        <item m="1" x="541"/>
        <item m="1" x="595"/>
        <item m="1" x="762"/>
        <item m="1" x="763"/>
        <item m="1" x="645"/>
        <item x="332"/>
        <item x="336"/>
        <item m="1" x="740"/>
        <item x="354"/>
        <item x="362"/>
        <item m="1" x="603"/>
        <item x="388"/>
        <item x="407"/>
        <item x="416"/>
        <item x="428"/>
        <item m="1" x="753"/>
        <item m="1" x="468"/>
        <item x="268"/>
        <item m="1" x="484"/>
        <item m="1" x="682"/>
        <item m="1" x="768"/>
        <item x="325"/>
        <item x="35"/>
        <item m="1" x="752"/>
        <item m="1" x="562"/>
        <item m="1" x="497"/>
        <item m="1" x="549"/>
        <item x="307"/>
        <item x="312"/>
        <item x="340"/>
        <item x="341"/>
        <item x="449"/>
        <item x="454"/>
        <item x="465"/>
        <item m="1" x="572"/>
        <item m="1" x="718"/>
        <item x="85"/>
        <item x="178"/>
        <item x="246"/>
        <item x="257"/>
        <item x="263"/>
        <item m="1" x="627"/>
        <item m="1" x="515"/>
        <item x="353"/>
        <item x="380"/>
        <item x="389"/>
        <item m="1" x="522"/>
        <item x="161"/>
        <item x="44"/>
        <item x="45"/>
        <item x="46"/>
        <item x="133"/>
        <item m="1" x="526"/>
        <item x="182"/>
        <item x="184"/>
        <item x="200"/>
        <item x="209"/>
        <item x="217"/>
        <item x="219"/>
        <item x="220"/>
        <item x="222"/>
        <item x="250"/>
        <item x="253"/>
        <item x="255"/>
        <item m="1" x="660"/>
        <item m="1" x="640"/>
        <item x="264"/>
        <item x="274"/>
        <item x="317"/>
        <item x="371"/>
        <item m="1" x="714"/>
        <item x="390"/>
        <item m="1" x="674"/>
        <item x="210"/>
        <item x="4"/>
        <item x="5"/>
        <item m="1" x="696"/>
        <item x="7"/>
        <item x="9"/>
        <item x="14"/>
        <item x="21"/>
        <item x="30"/>
        <item x="47"/>
        <item x="48"/>
        <item m="1" x="699"/>
        <item x="120"/>
        <item m="1" x="479"/>
        <item x="121"/>
        <item x="122"/>
        <item x="123"/>
        <item x="124"/>
        <item x="125"/>
        <item x="127"/>
        <item x="128"/>
        <item x="129"/>
        <item x="130"/>
        <item x="132"/>
        <item x="134"/>
        <item x="135"/>
        <item x="136"/>
        <item x="137"/>
        <item x="138"/>
        <item x="139"/>
        <item x="140"/>
        <item x="141"/>
        <item m="1" x="687"/>
        <item x="152"/>
        <item x="176"/>
        <item x="290"/>
        <item x="373"/>
        <item x="377"/>
        <item x="384"/>
        <item x="404"/>
        <item x="434"/>
        <item x="435"/>
        <item m="1" x="695"/>
        <item m="1" x="564"/>
        <item x="16"/>
        <item x="119"/>
        <item x="218"/>
        <item x="242"/>
        <item x="379"/>
        <item x="431"/>
        <item x="432"/>
        <item x="440"/>
        <item x="441"/>
        <item x="444"/>
        <item x="446"/>
        <item x="448"/>
        <item x="450"/>
        <item x="451"/>
        <item x="6"/>
        <item x="8"/>
        <item x="83"/>
        <item m="1" x="623"/>
        <item x="142"/>
        <item x="143"/>
        <item x="278"/>
        <item x="302"/>
        <item x="305"/>
        <item x="308"/>
        <item x="309"/>
        <item x="310"/>
        <item x="396"/>
        <item x="447"/>
        <item m="1" x="547"/>
        <item m="1" x="742"/>
        <item m="1" x="719"/>
        <item m="1" x="500"/>
        <item m="1" x="690"/>
        <item m="1" x="469"/>
        <item m="1" x="626"/>
        <item m="1" x="703"/>
        <item m="1" x="584"/>
        <item m="1" x="585"/>
        <item x="37"/>
        <item x="87"/>
        <item x="89"/>
        <item x="90"/>
        <item x="92"/>
        <item x="94"/>
        <item x="96"/>
        <item x="97"/>
        <item x="98"/>
        <item x="270"/>
        <item x="298"/>
        <item x="359"/>
        <item x="360"/>
        <item x="397"/>
        <item x="409"/>
        <item x="430"/>
        <item x="433"/>
        <item x="437"/>
        <item x="149"/>
        <item x="189"/>
        <item x="191"/>
        <item x="192"/>
        <item x="331"/>
        <item x="334"/>
        <item m="1" x="668"/>
        <item m="1" x="473"/>
        <item m="1" x="704"/>
        <item m="1" x="706"/>
        <item m="1" x="745"/>
        <item m="1" x="533"/>
        <item m="1" x="644"/>
        <item x="294"/>
      </items>
      <autoSortScope>
        <pivotArea dataOnly="0" outline="0" fieldPosition="0">
          <references count="1">
            <reference field="4294967294" count="1" selected="0">
              <x v="0"/>
            </reference>
          </references>
        </pivotArea>
      </autoSortScope>
    </pivotField>
    <pivotField axis="axisPage" showAll="0" defaultSubtotal="0">
      <items count="24">
        <item x="20"/>
        <item x="11"/>
        <item x="3"/>
        <item x="0"/>
        <item x="2"/>
        <item x="6"/>
        <item x="8"/>
        <item m="1" x="21"/>
        <item x="13"/>
        <item x="14"/>
        <item x="9"/>
        <item x="16"/>
        <item x="15"/>
        <item x="17"/>
        <item x="7"/>
        <item x="10"/>
        <item x="5"/>
        <item x="18"/>
        <item x="1"/>
        <item x="12"/>
        <item x="19"/>
        <item m="1" x="23"/>
        <item x="4"/>
        <item m="1" x="22"/>
      </items>
    </pivotField>
    <pivotField axis="axisPage" multipleItemSelectionAllowed="1" showAll="0" defaultSubtotal="0">
      <items count="162">
        <item m="1" x="71"/>
        <item m="1" x="59"/>
        <item m="1" x="42"/>
        <item m="1" x="73"/>
        <item m="1" x="47"/>
        <item m="1" x="147"/>
        <item m="1" x="82"/>
        <item m="1" x="62"/>
        <item m="1" x="34"/>
        <item m="1" x="39"/>
        <item m="1" x="55"/>
        <item m="1" x="122"/>
        <item m="1" x="86"/>
        <item m="1" x="93"/>
        <item m="1" x="126"/>
        <item m="1" x="67"/>
        <item h="1" x="16"/>
        <item h="1" x="19"/>
        <item m="1" x="140"/>
        <item m="1" x="115"/>
        <item m="1" x="69"/>
        <item m="1" x="137"/>
        <item m="1" x="125"/>
        <item m="1" x="151"/>
        <item m="1" x="103"/>
        <item m="1" x="51"/>
        <item m="1" x="148"/>
        <item m="1" x="50"/>
        <item m="1" x="21"/>
        <item m="1" x="110"/>
        <item m="1" x="145"/>
        <item m="1" x="91"/>
        <item m="1" x="100"/>
        <item m="1" x="132"/>
        <item m="1" x="77"/>
        <item m="1" x="131"/>
        <item m="1" x="119"/>
        <item m="1" x="64"/>
        <item m="1" x="96"/>
        <item m="1" x="130"/>
        <item m="1" x="29"/>
        <item m="1" x="149"/>
        <item m="1" x="124"/>
        <item m="1" x="63"/>
        <item m="1" x="143"/>
        <item m="1" x="154"/>
        <item m="1" x="28"/>
        <item m="1" x="146"/>
        <item m="1" x="95"/>
        <item m="1" x="32"/>
        <item m="1" x="111"/>
        <item m="1" x="23"/>
        <item m="1" x="107"/>
        <item m="1" x="141"/>
        <item m="1" x="98"/>
        <item m="1" x="138"/>
        <item m="1" x="37"/>
        <item m="1" x="101"/>
        <item m="1" x="66"/>
        <item m="1" x="89"/>
        <item m="1" x="41"/>
        <item m="1" x="102"/>
        <item m="1" x="117"/>
        <item m="1" x="43"/>
        <item m="1" x="113"/>
        <item m="1" x="114"/>
        <item m="1" x="80"/>
        <item m="1" x="109"/>
        <item m="1" x="81"/>
        <item m="1" x="65"/>
        <item m="1" x="36"/>
        <item m="1" x="161"/>
        <item m="1" x="120"/>
        <item m="1" x="116"/>
        <item m="1" x="58"/>
        <item m="1" x="52"/>
        <item m="1" x="84"/>
        <item m="1" x="97"/>
        <item m="1" x="57"/>
        <item m="1" x="94"/>
        <item m="1" x="83"/>
        <item m="1" x="139"/>
        <item m="1" x="129"/>
        <item m="1" x="31"/>
        <item m="1" x="133"/>
        <item m="1" x="85"/>
        <item m="1" x="53"/>
        <item m="1" x="24"/>
        <item m="1" x="88"/>
        <item m="1" x="134"/>
        <item m="1" x="87"/>
        <item m="1" x="30"/>
        <item m="1" x="49"/>
        <item m="1" x="121"/>
        <item m="1" x="61"/>
        <item m="1" x="35"/>
        <item m="1" x="153"/>
        <item m="1" x="112"/>
        <item m="1" x="156"/>
        <item m="1" x="74"/>
        <item m="1" x="72"/>
        <item m="1" x="158"/>
        <item m="1" x="127"/>
        <item m="1" x="118"/>
        <item m="1" x="159"/>
        <item m="1" x="105"/>
        <item m="1" x="56"/>
        <item m="1" x="38"/>
        <item m="1" x="44"/>
        <item m="1" x="152"/>
        <item m="1" x="150"/>
        <item m="1" x="40"/>
        <item m="1" x="48"/>
        <item m="1" x="128"/>
        <item m="1" x="70"/>
        <item m="1" x="135"/>
        <item m="1" x="136"/>
        <item m="1" x="79"/>
        <item m="1" x="45"/>
        <item m="1" x="106"/>
        <item m="1" x="160"/>
        <item m="1" x="123"/>
        <item m="1" x="54"/>
        <item m="1" x="26"/>
        <item m="1" x="76"/>
        <item m="1" x="27"/>
        <item m="1" x="157"/>
        <item m="1" x="108"/>
        <item m="1" x="99"/>
        <item m="1" x="75"/>
        <item m="1" x="92"/>
        <item m="1" x="142"/>
        <item m="1" x="78"/>
        <item m="1" x="46"/>
        <item m="1" x="155"/>
        <item m="1" x="25"/>
        <item m="1" x="144"/>
        <item m="1" x="90"/>
        <item m="1" x="22"/>
        <item m="1" x="68"/>
        <item m="1" x="60"/>
        <item m="1" x="104"/>
        <item x="0"/>
        <item x="1"/>
        <item x="2"/>
        <item h="1" m="1" x="33"/>
        <item x="4"/>
        <item x="5"/>
        <item x="6"/>
        <item x="7"/>
        <item x="8"/>
        <item x="9"/>
        <item x="10"/>
        <item x="11"/>
        <item h="1" m="1" x="20"/>
        <item x="13"/>
        <item x="14"/>
        <item x="15"/>
        <item x="3"/>
        <item x="12"/>
        <item x="17"/>
        <item h="1" x="18"/>
      </items>
    </pivotField>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dataField="1" multipleItemSelectionAllowed="1" showAll="0" defaultSubtotal="0"/>
  </pivotFields>
  <rowFields count="1">
    <field x="0"/>
  </rowFields>
  <rowItems count="25">
    <i>
      <x v="47"/>
    </i>
    <i>
      <x v="719"/>
    </i>
    <i>
      <x v="690"/>
    </i>
    <i>
      <x v="650"/>
    </i>
    <i>
      <x v="407"/>
    </i>
    <i>
      <x v="52"/>
    </i>
    <i>
      <x v="48"/>
    </i>
    <i>
      <x v="249"/>
    </i>
    <i>
      <x v="409"/>
    </i>
    <i>
      <x v="357"/>
    </i>
    <i>
      <x v="173"/>
    </i>
    <i>
      <x v="410"/>
    </i>
    <i>
      <x v="553"/>
    </i>
    <i>
      <x v="359"/>
    </i>
    <i>
      <x v="201"/>
    </i>
    <i>
      <x v="411"/>
    </i>
    <i>
      <x v="581"/>
    </i>
    <i>
      <x v="725"/>
    </i>
    <i>
      <x v="454"/>
    </i>
    <i>
      <x v="554"/>
    </i>
    <i>
      <x v="380"/>
    </i>
    <i>
      <x v="603"/>
    </i>
    <i>
      <x v="154"/>
    </i>
    <i>
      <x v="358"/>
    </i>
    <i>
      <x v="615"/>
    </i>
  </rowItems>
  <colFields count="1">
    <field x="-2"/>
  </colFields>
  <colItems count="3">
    <i>
      <x/>
    </i>
    <i i="1">
      <x v="1"/>
    </i>
    <i i="2">
      <x v="2"/>
    </i>
  </colItems>
  <pageFields count="2">
    <pageField fld="1" item="5" hier="-1"/>
    <pageField fld="2" hier="-1"/>
  </pageFields>
  <dataFields count="3">
    <dataField name="Sum of Effectiveness - Detracting" fld="8" baseField="0" baseItem="216"/>
    <dataField name="Sum of Ease - Detracting" fld="9" baseField="0" baseItem="406"/>
    <dataField name="Sum of Satisfaction - Detracting" fld="10" baseField="0" baseItem="406"/>
  </dataFields>
  <formats count="15">
    <format dxfId="149">
      <pivotArea outline="0" collapsedLevelsAreSubtotals="1" fieldPosition="0"/>
    </format>
    <format dxfId="148">
      <pivotArea type="all" dataOnly="0" outline="0" fieldPosition="0"/>
    </format>
    <format dxfId="147">
      <pivotArea outline="0" collapsedLevelsAreSubtotals="1" fieldPosition="0"/>
    </format>
    <format dxfId="146">
      <pivotArea dataOnly="0" labelOnly="1" grandRow="1" outline="0" fieldPosition="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dataOnly="0" labelOnly="1" grandRow="1" outline="0" fieldPosition="0"/>
    </format>
    <format dxfId="141">
      <pivotArea outline="0" collapsedLevelsAreSubtotals="1" fieldPosition="0"/>
    </format>
    <format dxfId="140">
      <pivotArea outline="0" collapsedLevelsAreSubtotals="1" fieldPosition="0"/>
    </format>
    <format dxfId="139">
      <pivotArea outline="0" collapsedLevelsAreSubtotals="1" fieldPosition="0"/>
    </format>
    <format dxfId="138">
      <pivotArea type="all" dataOnly="0" outline="0" fieldPosition="0"/>
    </format>
    <format dxfId="137">
      <pivotArea outline="0" collapsedLevelsAreSubtotals="1" fieldPosition="0"/>
    </format>
    <format dxfId="136">
      <pivotArea collapsedLevelsAreSubtotals="1" fieldPosition="0">
        <references count="2">
          <reference field="4294967294" count="1" selected="0">
            <x v="0"/>
          </reference>
          <reference field="0" count="1">
            <x v="479"/>
          </reference>
        </references>
      </pivotArea>
    </format>
    <format dxfId="135">
      <pivotArea collapsedLevelsAreSubtotals="1" fieldPosition="0">
        <references count="2">
          <reference field="4294967294" count="1" selected="0">
            <x v="0"/>
          </reference>
          <reference field="0" count="1">
            <x v="479"/>
          </reference>
        </references>
      </pivotArea>
    </format>
  </formats>
  <pivotTableStyleInfo name="PivotStyleLight4" showRowHeaders="1" showColHeaders="1" showRowStripes="1" showColStripes="0" showLastColumn="1"/>
  <extLst>
    <ext xmlns:x14="http://schemas.microsoft.com/office/spreadsheetml/2009/9/main" uri="{962EF5D1-5CA2-4c93-8EF4-DBF5C05439D2}">
      <x14:pivotTableDefinition xmlns:xm="http://schemas.microsoft.com/office/excel/2006/main" altText="Detraction scores for themes" altTextSummary="Table with detraction scores for task success, ease, and satisfaction listed by individual task for theme of choice."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8" applyNumberFormats="0" applyBorderFormats="0" applyFontFormats="0" applyPatternFormats="0" applyAlignmentFormats="0" applyWidthHeightFormats="1" dataCaption="Values" showMissing="0" updatedVersion="8" minRefreshableVersion="3" rowGrandTotals="0" colGrandTotals="0" itemPrintTitles="1" createdVersion="6" indent="0" outline="1" outlineData="1" rowHeaderCaption="Task">
  <location ref="O18:R57" firstHeaderRow="0" firstDataRow="1" firstDataCol="1" rowPageCount="2" colPageCount="1"/>
  <pivotFields count="11">
    <pivotField axis="axisRow" outline="0" showAll="0" sortType="descending" defaultSubtotal="0">
      <items count="1623">
        <item m="1" x="1132"/>
        <item m="1" x="1223"/>
        <item x="88"/>
        <item x="717"/>
        <item x="910"/>
        <item x="997"/>
        <item m="1" x="1185"/>
        <item m="1" x="1569"/>
        <item x="998"/>
        <item x="89"/>
        <item m="1" x="1205"/>
        <item x="947"/>
        <item x="948"/>
        <item x="1000"/>
        <item x="718"/>
        <item m="1" x="1186"/>
        <item x="661"/>
        <item x="814"/>
        <item x="118"/>
        <item x="815"/>
        <item m="1" x="1440"/>
        <item x="237"/>
        <item m="1" x="1274"/>
        <item m="1" x="1434"/>
        <item x="119"/>
        <item m="1" x="1465"/>
        <item x="616"/>
        <item x="364"/>
        <item x="617"/>
        <item x="336"/>
        <item x="618"/>
        <item m="1" x="1413"/>
        <item m="1" x="1486"/>
        <item x="842"/>
        <item m="1" x="1451"/>
        <item x="219"/>
        <item x="120"/>
        <item x="652"/>
        <item m="1" x="1386"/>
        <item x="619"/>
        <item x="620"/>
        <item x="365"/>
        <item x="653"/>
        <item m="1" x="1361"/>
        <item m="1" x="1362"/>
        <item m="1" x="1483"/>
        <item x="621"/>
        <item m="1" x="1144"/>
        <item m="1" x="1488"/>
        <item m="1" x="1370"/>
        <item m="1" x="1494"/>
        <item x="90"/>
        <item m="1" x="1178"/>
        <item x="366"/>
        <item x="337"/>
        <item m="1" x="1402"/>
        <item m="1" x="1168"/>
        <item m="1" x="1143"/>
        <item x="1020"/>
        <item m="1" x="1322"/>
        <item m="1" x="1305"/>
        <item m="1" x="1580"/>
        <item x="143"/>
        <item m="1" x="1327"/>
        <item x="144"/>
        <item x="5"/>
        <item x="899"/>
        <item x="367"/>
        <item x="1089"/>
        <item m="1" x="1441"/>
        <item x="843"/>
        <item m="1" x="1622"/>
        <item x="844"/>
        <item m="1" x="1276"/>
        <item x="845"/>
        <item m="1" x="1454"/>
        <item x="846"/>
        <item m="1" x="1268"/>
        <item x="847"/>
        <item m="1" x="1241"/>
        <item m="1" x="1460"/>
        <item m="1" x="1329"/>
        <item m="1" x="1613"/>
        <item m="1" x="1614"/>
        <item m="1" x="1464"/>
        <item m="1" x="1574"/>
        <item x="623"/>
        <item x="848"/>
        <item x="849"/>
        <item m="1" x="1206"/>
        <item x="37"/>
        <item x="38"/>
        <item x="40"/>
        <item x="41"/>
        <item x="887"/>
        <item m="1" x="1576"/>
        <item x="888"/>
        <item x="889"/>
        <item x="1109"/>
        <item x="949"/>
        <item x="509"/>
        <item m="1" x="1379"/>
        <item x="201"/>
        <item x="238"/>
        <item x="82"/>
        <item x="19"/>
        <item x="176"/>
        <item x="1090"/>
        <item x="720"/>
        <item x="373"/>
        <item x="374"/>
        <item x="1067"/>
        <item x="145"/>
        <item x="777"/>
        <item x="375"/>
        <item m="1" x="1503"/>
        <item x="376"/>
        <item x="338"/>
        <item m="1" x="1261"/>
        <item x="132"/>
        <item x="133"/>
        <item x="134"/>
        <item x="135"/>
        <item x="136"/>
        <item x="137"/>
        <item m="1" x="1547"/>
        <item m="1" x="1319"/>
        <item m="1" x="1174"/>
        <item x="851"/>
        <item x="242"/>
        <item x="529"/>
        <item m="1" x="1260"/>
        <item m="1" x="1567"/>
        <item x="1001"/>
        <item x="1002"/>
        <item x="244"/>
        <item x="245"/>
        <item m="1" x="1562"/>
        <item m="1" x="1239"/>
        <item x="377"/>
        <item x="146"/>
        <item x="1021"/>
        <item m="1" x="1360"/>
        <item x="405"/>
        <item x="881"/>
        <item x="147"/>
        <item x="289"/>
        <item x="45"/>
        <item x="625"/>
        <item x="890"/>
        <item x="46"/>
        <item x="48"/>
        <item x="724"/>
        <item x="148"/>
        <item m="1" x="1271"/>
        <item x="49"/>
        <item m="1" x="1540"/>
        <item m="1" x="1602"/>
        <item x="1022"/>
        <item m="1" x="1548"/>
        <item m="1" x="1236"/>
        <item x="50"/>
        <item x="892"/>
        <item x="626"/>
        <item x="512"/>
        <item x="247"/>
        <item x="656"/>
        <item x="378"/>
        <item x="893"/>
        <item x="248"/>
        <item x="919"/>
        <item m="1" x="1344"/>
        <item x="683"/>
        <item m="1" x="1308"/>
        <item x="425"/>
        <item x="589"/>
        <item x="290"/>
        <item x="985"/>
        <item x="920"/>
        <item m="1" x="1290"/>
        <item x="921"/>
        <item m="1" x="1394"/>
        <item m="1" x="1406"/>
        <item m="1" x="1281"/>
        <item x="709"/>
        <item m="1" x="1608"/>
        <item x="730"/>
        <item x="403"/>
        <item m="1" x="1217"/>
        <item m="1" x="1455"/>
        <item x="986"/>
        <item x="177"/>
        <item x="733"/>
        <item m="1" x="1478"/>
        <item x="1004"/>
        <item x="291"/>
        <item x="870"/>
        <item x="1005"/>
        <item m="1" x="1302"/>
        <item x="987"/>
        <item x="1025"/>
        <item m="1" x="1204"/>
        <item x="426"/>
        <item m="1" x="1499"/>
        <item m="1" x="1294"/>
        <item m="1" x="1516"/>
        <item m="1" x="1364"/>
        <item x="954"/>
        <item x="427"/>
        <item x="590"/>
        <item m="1" x="1458"/>
        <item x="628"/>
        <item m="1" x="1566"/>
        <item m="1" x="1141"/>
        <item m="1" x="1448"/>
        <item m="1" x="1524"/>
        <item x="22"/>
        <item m="1" x="1293"/>
        <item x="178"/>
        <item x="852"/>
        <item x="1006"/>
        <item x="956"/>
        <item m="1" x="1336"/>
        <item x="957"/>
        <item x="532"/>
        <item m="1" x="1513"/>
        <item x="582"/>
        <item x="894"/>
        <item m="1" x="1352"/>
        <item m="1" x="1398"/>
        <item x="379"/>
        <item m="1" x="1529"/>
        <item m="1" x="1149"/>
        <item m="1" x="1620"/>
        <item m="1" x="1313"/>
        <item x="778"/>
        <item m="1" x="1368"/>
        <item x="346"/>
        <item x="533"/>
        <item x="380"/>
        <item m="1" x="1328"/>
        <item x="808"/>
        <item m="1" x="1310"/>
        <item x="922"/>
        <item m="1" x="1466"/>
        <item x="776"/>
        <item x="179"/>
        <item m="1" x="1477"/>
        <item x="853"/>
        <item x="774"/>
        <item m="1" x="1207"/>
        <item m="1" x="1423"/>
        <item x="854"/>
        <item m="1" x="1280"/>
        <item m="1" x="1618"/>
        <item x="254"/>
        <item x="629"/>
        <item m="1" x="1189"/>
        <item m="1" x="1431"/>
        <item m="1" x="1393"/>
        <item m="1" x="1536"/>
        <item m="1" x="1341"/>
        <item m="1" x="1339"/>
        <item x="534"/>
        <item m="1" x="1353"/>
        <item x="855"/>
        <item x="871"/>
        <item m="1" x="1198"/>
        <item m="1" x="1242"/>
        <item m="1" x="1572"/>
        <item x="149"/>
        <item x="673"/>
        <item x="150"/>
        <item m="1" x="1161"/>
        <item m="1" x="1332"/>
        <item x="809"/>
        <item x="1068"/>
        <item m="1" x="1371"/>
        <item x="151"/>
        <item x="674"/>
        <item x="210"/>
        <item x="175"/>
        <item x="174"/>
        <item x="1062"/>
        <item m="1" x="1468"/>
        <item x="1063"/>
        <item m="1" x="1510"/>
        <item m="1" x="1270"/>
        <item m="1" x="1609"/>
        <item m="1" x="1594"/>
        <item m="1" x="1595"/>
        <item x="212"/>
        <item m="1" x="1349"/>
        <item x="779"/>
        <item x="738"/>
        <item x="958"/>
        <item m="1" x="1238"/>
        <item x="916"/>
        <item m="1" x="1284"/>
        <item m="1" x="1457"/>
        <item x="122"/>
        <item x="631"/>
        <item x="292"/>
        <item x="368"/>
        <item x="632"/>
        <item x="215"/>
        <item x="381"/>
        <item m="1" x="1401"/>
        <item x="1069"/>
        <item x="382"/>
        <item x="675"/>
        <item m="1" x="1382"/>
        <item x="856"/>
        <item m="1" x="1298"/>
        <item m="1" x="1449"/>
        <item m="1" x="1299"/>
        <item x="925"/>
        <item m="1" x="1162"/>
        <item x="407"/>
        <item x="293"/>
        <item m="1" x="1338"/>
        <item x="676"/>
        <item m="1" x="1296"/>
        <item m="1" x="1335"/>
        <item x="1007"/>
        <item x="1070"/>
        <item m="1" x="1487"/>
        <item x="294"/>
        <item x="295"/>
        <item m="1" x="1224"/>
        <item x="990"/>
        <item x="1008"/>
        <item x="180"/>
        <item x="383"/>
        <item x="234"/>
        <item x="255"/>
        <item x="384"/>
        <item x="385"/>
        <item x="882"/>
        <item m="1" x="1192"/>
        <item x="857"/>
        <item x="386"/>
        <item x="387"/>
        <item m="1" x="1551"/>
        <item x="388"/>
        <item x="782"/>
        <item x="389"/>
        <item x="591"/>
        <item x="390"/>
        <item x="391"/>
        <item x="536"/>
        <item x="93"/>
        <item x="233"/>
        <item x="710"/>
        <item x="152"/>
        <item m="1" x="1397"/>
        <item x="153"/>
        <item m="1" x="1164"/>
        <item x="740"/>
        <item m="1" x="1243"/>
        <item m="1" x="1589"/>
        <item x="94"/>
        <item x="296"/>
        <item m="1" x="1607"/>
        <item m="1" x="1324"/>
        <item m="1" x="1428"/>
        <item x="297"/>
        <item x="298"/>
        <item x="299"/>
        <item x="927"/>
        <item x="301"/>
        <item x="928"/>
        <item x="96"/>
        <item m="1" x="1194"/>
        <item m="1" x="1559"/>
        <item x="98"/>
        <item m="1" x="1389"/>
        <item x="929"/>
        <item m="1" x="1617"/>
        <item x="52"/>
        <item x="181"/>
        <item x="930"/>
        <item x="785"/>
        <item m="1" x="1532"/>
        <item x="100"/>
        <item x="931"/>
        <item x="392"/>
        <item x="302"/>
        <item x="101"/>
        <item x="303"/>
        <item x="304"/>
        <item x="305"/>
        <item x="306"/>
        <item x="307"/>
        <item x="154"/>
        <item m="1" x="1584"/>
        <item m="1" x="1452"/>
        <item m="1" x="1292"/>
        <item m="1" x="1605"/>
        <item m="1" x="1531"/>
        <item m="1" x="1429"/>
        <item x="592"/>
        <item x="54"/>
        <item x="227"/>
        <item m="1" x="1534"/>
        <item m="1" x="1414"/>
        <item m="1" x="1385"/>
        <item m="1" x="1191"/>
        <item x="883"/>
        <item x="593"/>
        <item m="1" x="1195"/>
        <item x="594"/>
        <item m="1" x="1265"/>
        <item m="1" x="1484"/>
        <item x="308"/>
        <item x="309"/>
        <item x="1072"/>
        <item m="1" x="1266"/>
        <item x="20"/>
        <item x="155"/>
        <item x="1073"/>
        <item m="1" x="1184"/>
        <item x="595"/>
        <item x="596"/>
        <item m="1" x="1538"/>
        <item x="156"/>
        <item x="597"/>
        <item m="1" x="1467"/>
        <item x="228"/>
        <item x="932"/>
        <item x="1074"/>
        <item x="1075"/>
        <item x="1076"/>
        <item x="1077"/>
        <item m="1" x="1473"/>
        <item x="786"/>
        <item x="858"/>
        <item x="310"/>
        <item x="157"/>
        <item x="257"/>
        <item m="1" x="1285"/>
        <item x="158"/>
        <item x="159"/>
        <item m="1" x="1570"/>
        <item m="1" x="1506"/>
        <item x="182"/>
        <item m="1" x="1227"/>
        <item x="1064"/>
        <item x="1026"/>
        <item x="634"/>
        <item x="1094"/>
        <item x="1095"/>
        <item x="895"/>
        <item m="1" x="1187"/>
        <item x="538"/>
        <item x="160"/>
        <item x="1027"/>
        <item m="1" x="1283"/>
        <item x="161"/>
        <item x="311"/>
        <item m="1" x="1136"/>
        <item m="1" x="1505"/>
        <item m="1" x="1233"/>
        <item x="162"/>
        <item x="686"/>
        <item x="104"/>
        <item x="105"/>
        <item x="312"/>
        <item x="313"/>
        <item x="1009"/>
        <item x="598"/>
        <item x="314"/>
        <item x="315"/>
        <item x="599"/>
        <item x="884"/>
        <item m="1" x="1160"/>
        <item m="1" x="1497"/>
        <item m="1" x="1193"/>
        <item x="600"/>
        <item m="1" x="1203"/>
        <item x="316"/>
        <item m="1" x="1384"/>
        <item m="1" x="1234"/>
        <item x="787"/>
        <item x="351"/>
        <item x="106"/>
        <item x="743"/>
        <item x="163"/>
        <item m="1" x="1172"/>
        <item x="1078"/>
        <item x="1010"/>
        <item m="1" x="1147"/>
        <item x="393"/>
        <item x="960"/>
        <item m="1" x="1578"/>
        <item m="1" x="1420"/>
        <item m="1" x="1426"/>
        <item x="164"/>
        <item x="859"/>
        <item m="1" x="1278"/>
        <item x="107"/>
        <item x="961"/>
        <item x="636"/>
        <item x="657"/>
        <item x="259"/>
        <item x="860"/>
        <item x="861"/>
        <item x="394"/>
        <item x="317"/>
        <item x="1012"/>
        <item m="1" x="1196"/>
        <item x="108"/>
        <item x="539"/>
        <item m="1" x="1211"/>
        <item m="1" x="1533"/>
        <item m="1" x="1436"/>
        <item m="1" x="1504"/>
        <item m="1" x="1163"/>
        <item m="1" x="1550"/>
        <item m="1" x="1320"/>
        <item x="58"/>
        <item x="59"/>
        <item x="60"/>
        <item m="1" x="1165"/>
        <item x="638"/>
        <item x="639"/>
        <item x="640"/>
        <item x="641"/>
        <item x="642"/>
        <item m="1" x="1619"/>
        <item x="395"/>
        <item x="677"/>
        <item x="260"/>
        <item x="790"/>
        <item m="1" x="1446"/>
        <item x="962"/>
        <item m="1" x="1215"/>
        <item x="540"/>
        <item x="541"/>
        <item x="542"/>
        <item x="643"/>
        <item x="917"/>
        <item x="370"/>
        <item x="543"/>
        <item x="165"/>
        <item m="1" x="1330"/>
        <item m="1" x="1546"/>
        <item x="1028"/>
        <item m="1" x="1599"/>
        <item m="1" x="1231"/>
        <item x="544"/>
        <item x="545"/>
        <item x="514"/>
        <item m="1" x="1307"/>
        <item x="264"/>
        <item m="1" x="1135"/>
        <item m="1" x="1416"/>
        <item m="1" x="1482"/>
        <item x="1096"/>
        <item x="318"/>
        <item m="1" x="1530"/>
        <item m="1" x="1212"/>
        <item m="1" x="1325"/>
        <item x="319"/>
        <item m="1" x="1558"/>
        <item x="601"/>
        <item x="602"/>
        <item m="1" x="1188"/>
        <item x="1097"/>
        <item m="1" x="1395"/>
        <item x="320"/>
        <item x="744"/>
        <item m="1" x="1596"/>
        <item x="912"/>
        <item m="1" x="1424"/>
        <item m="1" x="1314"/>
        <item x="1079"/>
        <item m="1" x="1582"/>
        <item x="797"/>
        <item m="1" x="1166"/>
        <item x="1029"/>
        <item x="603"/>
        <item x="799"/>
        <item x="873"/>
        <item x="1117"/>
        <item x="604"/>
        <item x="935"/>
        <item m="1" x="1571"/>
        <item m="1" x="1564"/>
        <item m="1" x="1541"/>
        <item m="1" x="1251"/>
        <item x="806"/>
        <item x="323"/>
        <item m="1" x="1519"/>
        <item x="885"/>
        <item x="907"/>
        <item x="746"/>
        <item x="748"/>
        <item x="750"/>
        <item x="886"/>
        <item x="324"/>
        <item x="913"/>
        <item x="936"/>
        <item x="1080"/>
        <item m="1" x="1419"/>
        <item x="1098"/>
        <item x="964"/>
        <item m="1" x="1439"/>
        <item x="1081"/>
        <item x="965"/>
        <item x="111"/>
        <item m="1" x="1357"/>
        <item m="1" x="1549"/>
        <item x="753"/>
        <item x="754"/>
        <item x="755"/>
        <item x="874"/>
        <item x="1119"/>
        <item x="914"/>
        <item x="112"/>
        <item x="1127"/>
        <item x="880"/>
        <item x="707"/>
        <item x="708"/>
        <item x="325"/>
        <item x="759"/>
        <item x="758"/>
        <item x="862"/>
        <item m="1" x="1450"/>
        <item x="605"/>
        <item x="1082"/>
        <item x="875"/>
        <item x="915"/>
        <item m="1" x="1230"/>
        <item m="1" x="1507"/>
        <item x="326"/>
        <item x="762"/>
        <item x="1015"/>
        <item m="1" x="1321"/>
        <item m="1" x="1150"/>
        <item x="327"/>
        <item x="404"/>
        <item m="1" x="1381"/>
        <item m="1" x="1218"/>
        <item m="1" x="1557"/>
        <item m="1" x="1246"/>
        <item x="1100"/>
        <item m="1" x="1315"/>
        <item x="113"/>
        <item x="716"/>
        <item x="1101"/>
        <item x="772"/>
        <item x="968"/>
        <item x="328"/>
        <item m="1" x="1598"/>
        <item x="18"/>
        <item x="1103"/>
        <item m="1" x="1408"/>
        <item x="63"/>
        <item x="217"/>
        <item m="1" x="1373"/>
        <item x="908"/>
        <item x="166"/>
        <item m="1" x="1587"/>
        <item x="329"/>
        <item x="681"/>
        <item x="678"/>
        <item x="1128"/>
        <item x="606"/>
        <item x="396"/>
        <item m="1" x="1438"/>
        <item m="1" x="1133"/>
        <item m="1" x="1378"/>
        <item x="167"/>
        <item x="1083"/>
        <item x="1084"/>
        <item x="397"/>
        <item x="1065"/>
        <item x="398"/>
        <item m="1" x="1425"/>
        <item x="969"/>
        <item x="330"/>
        <item x="266"/>
        <item m="1" x="1216"/>
        <item m="1" x="1399"/>
        <item m="1" x="1432"/>
        <item m="1" x="1563"/>
        <item x="698"/>
        <item x="863"/>
        <item x="864"/>
        <item m="1" x="1556"/>
        <item m="1" x="1152"/>
        <item m="1" x="1616"/>
        <item x="865"/>
        <item x="64"/>
        <item m="1" x="1259"/>
        <item m="1" x="1475"/>
        <item m="1" x="1476"/>
        <item x="85"/>
        <item x="766"/>
        <item m="1" x="1286"/>
        <item x="168"/>
        <item x="169"/>
        <item x="170"/>
        <item m="1" x="1396"/>
        <item x="399"/>
        <item x="1104"/>
        <item x="1125"/>
        <item x="866"/>
        <item x="400"/>
        <item x="15"/>
        <item m="1" x="1337"/>
        <item m="1" x="1600"/>
        <item x="867"/>
        <item m="1" x="1545"/>
        <item x="663"/>
        <item x="868"/>
        <item m="1" x="1309"/>
        <item m="1" x="1153"/>
        <item m="1" x="1154"/>
        <item m="1" x="1156"/>
        <item m="1" x="1157"/>
        <item m="1" x="1158"/>
        <item m="1" x="1235"/>
        <item x="658"/>
        <item x="272"/>
        <item x="644"/>
        <item x="65"/>
        <item x="552"/>
        <item m="1" x="1366"/>
        <item m="1" x="1269"/>
        <item x="972"/>
        <item x="371"/>
        <item x="909"/>
        <item m="1" x="1561"/>
        <item x="973"/>
        <item x="610"/>
        <item m="1" x="1583"/>
        <item x="331"/>
        <item m="1" x="1197"/>
        <item x="1085"/>
        <item m="1" x="1221"/>
        <item x="1086"/>
        <item x="185"/>
        <item x="992"/>
        <item x="277"/>
        <item x="1105"/>
        <item m="1" x="1254"/>
        <item m="1" x="1267"/>
        <item m="1" x="1167"/>
        <item x="278"/>
        <item m="1" x="1437"/>
        <item m="1" x="1374"/>
        <item m="1" x="1375"/>
        <item m="1" x="1213"/>
        <item m="1" x="1471"/>
        <item x="1106"/>
        <item x="1107"/>
        <item m="1" x="1225"/>
        <item x="679"/>
        <item x="519"/>
        <item x="974"/>
        <item m="1" x="1345"/>
        <item x="804"/>
        <item x="607"/>
        <item m="1" x="1470"/>
        <item m="1" x="1304"/>
        <item x="171"/>
        <item m="1" x="1279"/>
        <item x="332"/>
        <item m="1" x="1273"/>
        <item m="1" x="1140"/>
        <item x="975"/>
        <item m="1" x="1367"/>
        <item m="1" x="1520"/>
        <item m="1" x="1351"/>
        <item x="876"/>
        <item x="940"/>
        <item m="1" x="1493"/>
        <item x="877"/>
        <item x="555"/>
        <item m="1" x="1387"/>
        <item m="1" x="1492"/>
        <item m="1" x="1560"/>
        <item x="557"/>
        <item m="1" x="1262"/>
        <item m="1" x="1263"/>
        <item m="1" x="1603"/>
        <item m="1" x="1604"/>
        <item m="1" x="1410"/>
        <item m="1" x="1573"/>
        <item m="1" x="1252"/>
        <item x="690"/>
        <item x="691"/>
        <item x="692"/>
        <item x="282"/>
        <item x="976"/>
        <item x="1066"/>
        <item x="693"/>
        <item x="694"/>
        <item x="695"/>
        <item x="696"/>
        <item x="697"/>
        <item x="977"/>
        <item x="878"/>
        <item m="1" x="1508"/>
        <item x="186"/>
        <item x="207"/>
        <item m="1" x="1250"/>
        <item x="879"/>
        <item x="172"/>
        <item m="1" x="1311"/>
        <item m="1" x="1490"/>
        <item x="1087"/>
        <item x="1088"/>
        <item x="568"/>
        <item x="283"/>
        <item x="680"/>
        <item m="1" x="1348"/>
        <item m="1" x="1318"/>
        <item x="1126"/>
        <item m="1" x="1481"/>
        <item x="173"/>
        <item m="1" x="1459"/>
        <item x="645"/>
        <item m="1" x="1240"/>
        <item x="979"/>
        <item m="1" x="1200"/>
        <item m="1" x="1611"/>
        <item m="1" x="1433"/>
        <item m="1" x="1333"/>
        <item m="1" x="1220"/>
        <item x="1017"/>
        <item m="1" x="1358"/>
        <item m="1" x="1288"/>
        <item x="980"/>
        <item m="1" x="1501"/>
        <item m="1" x="1180"/>
        <item x="575"/>
        <item m="1" x="1527"/>
        <item x="995"/>
        <item x="208"/>
        <item x="577"/>
        <item x="841"/>
        <item x="476"/>
        <item x="1108"/>
        <item m="1" x="1403"/>
        <item x="996"/>
        <item x="521"/>
        <item m="1" x="1606"/>
        <item x="587"/>
        <item m="1" x="1331"/>
        <item x="502"/>
        <item m="1" x="1575"/>
        <item x="524"/>
        <item m="1" x="1355"/>
        <item x="333"/>
        <item m="1" x="1462"/>
        <item x="401"/>
        <item x="334"/>
        <item x="982"/>
        <item x="578"/>
        <item m="1" x="1514"/>
        <item m="1" x="1306"/>
        <item m="1" x="1199"/>
        <item m="1" x="1404"/>
        <item x="944"/>
        <item m="1" x="1209"/>
        <item m="1" x="1177"/>
        <item x="945"/>
        <item x="408"/>
        <item x="946"/>
        <item x="1061"/>
        <item m="1" x="1244"/>
        <item m="1" x="1179"/>
        <item m="1" x="1219"/>
        <item x="983"/>
        <item m="1" x="1228"/>
        <item m="1" x="1588"/>
        <item m="1" x="1171"/>
        <item m="1" x="1222"/>
        <item x="525"/>
        <item m="1" x="1528"/>
        <item x="335"/>
        <item x="1019"/>
        <item x="71"/>
        <item m="1" x="1591"/>
        <item x="648"/>
        <item x="649"/>
        <item x="504"/>
        <item m="1" x="1142"/>
        <item x="1131"/>
        <item m="1" x="1365"/>
        <item m="1" x="1190"/>
        <item m="1" x="1275"/>
        <item x="28"/>
        <item m="1" x="1249"/>
        <item x="32"/>
        <item x="33"/>
        <item m="1" x="1312"/>
        <item m="1" x="1229"/>
        <item m="1" x="1568"/>
        <item x="55"/>
        <item m="1" x="1245"/>
        <item x="62"/>
        <item m="1" x="1555"/>
        <item m="1" x="1615"/>
        <item x="68"/>
        <item x="73"/>
        <item x="75"/>
        <item x="76"/>
        <item x="77"/>
        <item x="78"/>
        <item x="79"/>
        <item x="80"/>
        <item x="81"/>
        <item x="97"/>
        <item x="109"/>
        <item x="114"/>
        <item x="121"/>
        <item x="123"/>
        <item x="124"/>
        <item x="125"/>
        <item x="126"/>
        <item x="127"/>
        <item x="128"/>
        <item x="129"/>
        <item x="130"/>
        <item m="1" x="1376"/>
        <item x="204"/>
        <item m="1" x="1388"/>
        <item x="206"/>
        <item m="1" x="1257"/>
        <item m="1" x="1577"/>
        <item m="1" x="1347"/>
        <item x="214"/>
        <item x="218"/>
        <item x="220"/>
        <item x="221"/>
        <item x="222"/>
        <item x="224"/>
        <item x="225"/>
        <item x="231"/>
        <item m="1" x="1474"/>
        <item m="1" x="1491"/>
        <item m="1" x="1372"/>
        <item m="1" x="1369"/>
        <item m="1" x="1237"/>
        <item m="1" x="1377"/>
        <item x="322"/>
        <item m="1" x="1182"/>
        <item m="1" x="1208"/>
        <item m="1" x="1597"/>
        <item x="608"/>
        <item x="612"/>
        <item m="1" x="1277"/>
        <item m="1" x="1170"/>
        <item x="664"/>
        <item x="665"/>
        <item x="666"/>
        <item x="667"/>
        <item x="668"/>
        <item x="669"/>
        <item x="670"/>
        <item m="1" x="1291"/>
        <item x="682"/>
        <item x="684"/>
        <item x="727"/>
        <item x="728"/>
        <item x="731"/>
        <item x="734"/>
        <item x="736"/>
        <item x="737"/>
        <item x="741"/>
        <item m="1" x="1612"/>
        <item x="747"/>
        <item x="749"/>
        <item x="752"/>
        <item x="768"/>
        <item m="1" x="1256"/>
        <item x="788"/>
        <item x="805"/>
        <item m="1" x="1592"/>
        <item m="1" x="1301"/>
        <item m="1" x="1282"/>
        <item m="1" x="1456"/>
        <item m="1" x="1435"/>
        <item m="1" x="1343"/>
        <item x="839"/>
        <item x="850"/>
        <item m="1" x="1601"/>
        <item x="918"/>
        <item m="1" x="1498"/>
        <item x="939"/>
        <item x="953"/>
        <item x="970"/>
        <item m="1" x="1159"/>
        <item x="971"/>
        <item x="978"/>
        <item m="1" x="1405"/>
        <item x="994"/>
        <item x="1099"/>
        <item x="1102"/>
        <item x="1129"/>
        <item m="1" x="1593"/>
        <item m="1" x="1295"/>
        <item m="1" x="1543"/>
        <item m="1" x="1391"/>
        <item m="1" x="1247"/>
        <item m="1" x="1610"/>
        <item x="10"/>
        <item x="11"/>
        <item x="17"/>
        <item x="23"/>
        <item m="1" x="1430"/>
        <item x="67"/>
        <item x="72"/>
        <item x="74"/>
        <item m="1" x="1445"/>
        <item x="92"/>
        <item x="110"/>
        <item x="187"/>
        <item x="188"/>
        <item x="192"/>
        <item x="193"/>
        <item x="195"/>
        <item x="196"/>
        <item x="197"/>
        <item x="198"/>
        <item x="199"/>
        <item x="209"/>
        <item m="1" x="1258"/>
        <item x="230"/>
        <item x="235"/>
        <item m="1" x="1590"/>
        <item x="321"/>
        <item m="1" x="1453"/>
        <item x="531"/>
        <item x="535"/>
        <item x="546"/>
        <item m="1" x="1139"/>
        <item x="548"/>
        <item x="549"/>
        <item m="1" x="1415"/>
        <item x="553"/>
        <item x="558"/>
        <item x="559"/>
        <item m="1" x="1565"/>
        <item x="562"/>
        <item x="564"/>
        <item x="566"/>
        <item x="567"/>
        <item x="569"/>
        <item x="570"/>
        <item x="571"/>
        <item x="573"/>
        <item x="574"/>
        <item x="508"/>
        <item x="609"/>
        <item x="622"/>
        <item x="624"/>
        <item x="637"/>
        <item x="646"/>
        <item m="1" x="1392"/>
        <item x="704"/>
        <item x="719"/>
        <item x="739"/>
        <item x="769"/>
        <item x="823"/>
        <item x="829"/>
        <item m="1" x="1155"/>
        <item m="1" x="1479"/>
        <item m="1" x="1201"/>
        <item x="891"/>
        <item x="951"/>
        <item m="1" x="1585"/>
        <item x="959"/>
        <item x="967"/>
        <item x="981"/>
        <item x="1023"/>
        <item m="1" x="1210"/>
        <item m="1" x="1500"/>
        <item x="3"/>
        <item x="4"/>
        <item x="6"/>
        <item x="8"/>
        <item x="12"/>
        <item x="13"/>
        <item m="1" x="1447"/>
        <item m="1" x="1183"/>
        <item m="1" x="1359"/>
        <item x="27"/>
        <item m="1" x="1496"/>
        <item m="1" x="1581"/>
        <item x="86"/>
        <item x="95"/>
        <item m="1" x="1350"/>
        <item x="117"/>
        <item x="138"/>
        <item x="139"/>
        <item x="140"/>
        <item x="190"/>
        <item x="191"/>
        <item x="194"/>
        <item m="1" x="1151"/>
        <item x="200"/>
        <item x="213"/>
        <item m="1" x="1303"/>
        <item m="1" x="1443"/>
        <item m="1" x="1517"/>
        <item m="1" x="1342"/>
        <item x="353"/>
        <item m="1" x="1214"/>
        <item m="1" x="1181"/>
        <item m="1" x="1226"/>
        <item x="518"/>
        <item x="505"/>
        <item m="1" x="1511"/>
        <item m="1" x="1255"/>
        <item x="563"/>
        <item x="576"/>
        <item x="580"/>
        <item x="583"/>
        <item x="585"/>
        <item x="586"/>
        <item x="588"/>
        <item x="611"/>
        <item x="613"/>
        <item x="614"/>
        <item x="630"/>
        <item x="633"/>
        <item x="635"/>
        <item m="1" x="1444"/>
        <item m="1" x="1409"/>
        <item x="651"/>
        <item x="659"/>
        <item m="1" x="1537"/>
        <item m="1" x="1417"/>
        <item x="699"/>
        <item m="1" x="1412"/>
        <item x="810"/>
        <item x="822"/>
        <item x="825"/>
        <item x="827"/>
        <item x="831"/>
        <item x="896"/>
        <item x="897"/>
        <item x="900"/>
        <item m="1" x="1202"/>
        <item m="1" x="1411"/>
        <item m="1" x="1489"/>
        <item x="911"/>
        <item m="1" x="1463"/>
        <item m="1" x="1287"/>
        <item m="1" x="1485"/>
        <item x="984"/>
        <item x="993"/>
        <item x="1024"/>
        <item m="1" x="1469"/>
        <item x="1130"/>
        <item x="565"/>
        <item x="9"/>
        <item x="14"/>
        <item x="16"/>
        <item x="21"/>
        <item x="25"/>
        <item x="26"/>
        <item x="29"/>
        <item m="1" x="1509"/>
        <item x="31"/>
        <item x="34"/>
        <item x="36"/>
        <item x="39"/>
        <item x="42"/>
        <item x="44"/>
        <item x="47"/>
        <item x="51"/>
        <item x="53"/>
        <item x="56"/>
        <item x="61"/>
        <item x="66"/>
        <item x="70"/>
        <item x="102"/>
        <item x="115"/>
        <item x="116"/>
        <item x="141"/>
        <item x="142"/>
        <item x="202"/>
        <item x="203"/>
        <item x="205"/>
        <item x="226"/>
        <item x="229"/>
        <item x="273"/>
        <item m="1" x="1515"/>
        <item x="285"/>
        <item x="288"/>
        <item x="340"/>
        <item m="1" x="1146"/>
        <item x="341"/>
        <item x="342"/>
        <item x="343"/>
        <item x="344"/>
        <item x="345"/>
        <item x="347"/>
        <item x="348"/>
        <item x="349"/>
        <item x="350"/>
        <item x="352"/>
        <item x="354"/>
        <item x="355"/>
        <item x="356"/>
        <item x="357"/>
        <item x="358"/>
        <item x="359"/>
        <item x="360"/>
        <item x="361"/>
        <item m="1" x="1495"/>
        <item x="372"/>
        <item x="406"/>
        <item x="421"/>
        <item x="436"/>
        <item x="437"/>
        <item x="439"/>
        <item x="441"/>
        <item x="446"/>
        <item x="447"/>
        <item x="474"/>
        <item x="499"/>
        <item x="500"/>
        <item x="507"/>
        <item x="685"/>
        <item x="687"/>
        <item x="688"/>
        <item x="689"/>
        <item x="702"/>
        <item x="705"/>
        <item x="725"/>
        <item x="745"/>
        <item x="757"/>
        <item x="770"/>
        <item x="791"/>
        <item x="794"/>
        <item m="1" x="1145"/>
        <item m="1" x="1512"/>
        <item x="798"/>
        <item x="807"/>
        <item x="813"/>
        <item x="817"/>
        <item x="826"/>
        <item x="832"/>
        <item x="833"/>
        <item x="834"/>
        <item x="835"/>
        <item x="836"/>
        <item m="1" x="1427"/>
        <item x="837"/>
        <item x="838"/>
        <item x="840"/>
        <item x="923"/>
        <item x="924"/>
        <item x="926"/>
        <item x="933"/>
        <item x="934"/>
        <item x="937"/>
        <item x="938"/>
        <item x="941"/>
        <item x="942"/>
        <item x="943"/>
        <item x="950"/>
        <item x="963"/>
        <item x="966"/>
        <item x="999"/>
        <item x="1003"/>
        <item x="1011"/>
        <item x="1013"/>
        <item x="1014"/>
        <item x="1016"/>
        <item x="1018"/>
        <item x="1091"/>
        <item x="1092"/>
        <item x="1093"/>
        <item x="742"/>
        <item x="1"/>
        <item x="7"/>
        <item x="69"/>
        <item x="84"/>
        <item x="99"/>
        <item x="183"/>
        <item x="184"/>
        <item x="339"/>
        <item x="419"/>
        <item x="420"/>
        <item x="424"/>
        <item x="429"/>
        <item x="430"/>
        <item x="431"/>
        <item x="432"/>
        <item x="434"/>
        <item x="435"/>
        <item x="438"/>
        <item x="440"/>
        <item x="442"/>
        <item x="443"/>
        <item m="1" x="1400"/>
        <item x="445"/>
        <item x="452"/>
        <item x="455"/>
        <item x="457"/>
        <item x="459"/>
        <item x="461"/>
        <item x="464"/>
        <item x="467"/>
        <item x="471"/>
        <item x="472"/>
        <item x="473"/>
        <item x="475"/>
        <item x="478"/>
        <item x="479"/>
        <item x="481"/>
        <item x="484"/>
        <item x="487"/>
        <item x="488"/>
        <item x="490"/>
        <item x="491"/>
        <item x="492"/>
        <item x="495"/>
        <item x="503"/>
        <item x="554"/>
        <item x="584"/>
        <item x="615"/>
        <item x="701"/>
        <item x="712"/>
        <item x="735"/>
        <item x="756"/>
        <item x="760"/>
        <item x="761"/>
        <item x="820"/>
        <item x="824"/>
        <item m="1" x="1176"/>
        <item x="952"/>
        <item x="955"/>
        <item x="988"/>
        <item x="989"/>
        <item x="991"/>
        <item x="1111"/>
        <item x="1114"/>
        <item x="1115"/>
        <item x="1116"/>
        <item x="1118"/>
        <item x="1120"/>
        <item x="1122"/>
        <item x="1123"/>
        <item x="1124"/>
        <item x="0"/>
        <item x="30"/>
        <item x="35"/>
        <item x="43"/>
        <item x="87"/>
        <item x="189"/>
        <item x="216"/>
        <item x="223"/>
        <item x="232"/>
        <item m="1" x="1383"/>
        <item x="362"/>
        <item x="363"/>
        <item x="402"/>
        <item x="410"/>
        <item x="414"/>
        <item x="422"/>
        <item x="423"/>
        <item m="1" x="1289"/>
        <item x="433"/>
        <item x="444"/>
        <item x="448"/>
        <item x="449"/>
        <item x="450"/>
        <item x="456"/>
        <item x="458"/>
        <item x="463"/>
        <item x="468"/>
        <item x="469"/>
        <item x="470"/>
        <item x="485"/>
        <item x="486"/>
        <item x="493"/>
        <item x="498"/>
        <item x="501"/>
        <item x="510"/>
        <item x="511"/>
        <item x="513"/>
        <item x="515"/>
        <item x="516"/>
        <item x="517"/>
        <item x="520"/>
        <item x="522"/>
        <item x="527"/>
        <item x="528"/>
        <item x="530"/>
        <item x="560"/>
        <item x="561"/>
        <item x="572"/>
        <item x="506"/>
        <item x="579"/>
        <item x="581"/>
        <item x="627"/>
        <item x="647"/>
        <item x="650"/>
        <item x="654"/>
        <item x="660"/>
        <item x="662"/>
        <item x="672"/>
        <item x="706"/>
        <item x="713"/>
        <item x="714"/>
        <item x="715"/>
        <item x="729"/>
        <item x="732"/>
        <item x="751"/>
        <item x="773"/>
        <item x="775"/>
        <item x="780"/>
        <item x="781"/>
        <item x="783"/>
        <item x="784"/>
        <item x="789"/>
        <item x="793"/>
        <item x="795"/>
        <item x="800"/>
        <item x="802"/>
        <item x="803"/>
        <item x="812"/>
        <item x="816"/>
        <item x="818"/>
        <item x="819"/>
        <item x="828"/>
        <item x="830"/>
        <item x="1030"/>
        <item x="1031"/>
        <item x="1032"/>
        <item x="1033"/>
        <item x="1035"/>
        <item x="1036"/>
        <item x="1037"/>
        <item x="1039"/>
        <item x="1040"/>
        <item x="1041"/>
        <item x="1042"/>
        <item x="1043"/>
        <item x="1044"/>
        <item x="1046"/>
        <item x="1045"/>
        <item x="1047"/>
        <item m="1" x="1526"/>
        <item m="1" x="1248"/>
        <item m="1" x="1137"/>
        <item m="1" x="1169"/>
        <item m="1" x="1253"/>
        <item m="1" x="1579"/>
        <item m="1" x="1544"/>
        <item m="1" x="1480"/>
        <item m="1" x="1356"/>
        <item m="1" x="1552"/>
        <item m="1" x="1340"/>
        <item m="1" x="1173"/>
        <item m="1" x="1272"/>
        <item m="1" x="1535"/>
        <item m="1" x="1354"/>
        <item m="1" x="1621"/>
        <item m="1" x="1502"/>
        <item m="1" x="1418"/>
        <item m="1" x="1134"/>
        <item m="1" x="1390"/>
        <item m="1" x="1472"/>
        <item m="1" x="1542"/>
        <item m="1" x="1422"/>
        <item m="1" x="1148"/>
        <item m="1" x="1326"/>
        <item m="1" x="1521"/>
        <item m="1" x="1442"/>
        <item m="1" x="1553"/>
        <item m="1" x="1264"/>
        <item m="1" x="1518"/>
        <item m="1" x="1346"/>
        <item m="1" x="1380"/>
        <item m="1" x="1554"/>
        <item x="1048"/>
        <item x="1049"/>
        <item x="1050"/>
        <item x="1052"/>
        <item x="1053"/>
        <item x="1054"/>
        <item x="1055"/>
        <item x="1056"/>
        <item x="1057"/>
        <item x="1058"/>
        <item x="1059"/>
        <item m="1" x="1316"/>
        <item m="1" x="1317"/>
        <item x="1113"/>
        <item m="1" x="1323"/>
        <item x="1121"/>
        <item x="2"/>
        <item x="24"/>
        <item x="57"/>
        <item x="83"/>
        <item x="91"/>
        <item x="103"/>
        <item x="131"/>
        <item x="211"/>
        <item x="236"/>
        <item x="239"/>
        <item x="240"/>
        <item x="241"/>
        <item x="243"/>
        <item x="246"/>
        <item x="249"/>
        <item x="250"/>
        <item x="251"/>
        <item x="252"/>
        <item x="253"/>
        <item x="256"/>
        <item x="258"/>
        <item x="261"/>
        <item x="262"/>
        <item x="263"/>
        <item x="265"/>
        <item x="267"/>
        <item x="268"/>
        <item x="269"/>
        <item x="270"/>
        <item x="271"/>
        <item x="274"/>
        <item x="275"/>
        <item x="276"/>
        <item x="279"/>
        <item x="280"/>
        <item x="281"/>
        <item x="284"/>
        <item x="286"/>
        <item x="287"/>
        <item x="409"/>
        <item x="411"/>
        <item x="412"/>
        <item x="413"/>
        <item x="415"/>
        <item x="416"/>
        <item x="417"/>
        <item x="418"/>
        <item x="428"/>
        <item x="451"/>
        <item x="453"/>
        <item x="454"/>
        <item x="460"/>
        <item x="462"/>
        <item x="466"/>
        <item x="477"/>
        <item x="480"/>
        <item x="482"/>
        <item x="483"/>
        <item x="489"/>
        <item x="494"/>
        <item x="496"/>
        <item x="497"/>
        <item x="523"/>
        <item x="526"/>
        <item x="537"/>
        <item x="556"/>
        <item x="655"/>
        <item x="700"/>
        <item x="703"/>
        <item x="711"/>
        <item x="721"/>
        <item x="722"/>
        <item x="723"/>
        <item x="726"/>
        <item x="763"/>
        <item x="764"/>
        <item x="765"/>
        <item x="767"/>
        <item x="771"/>
        <item x="811"/>
        <item x="821"/>
        <item x="898"/>
        <item x="901"/>
        <item x="902"/>
        <item x="903"/>
        <item x="904"/>
        <item x="905"/>
        <item x="906"/>
        <item x="1034"/>
        <item x="1038"/>
        <item x="1051"/>
        <item x="1060"/>
        <item x="1071"/>
        <item x="1110"/>
        <item x="1112"/>
        <item x="369"/>
        <item x="300"/>
        <item x="547"/>
        <item x="550"/>
        <item x="551"/>
        <item x="671"/>
        <item x="869"/>
        <item x="872"/>
        <item m="1" x="1461"/>
        <item m="1" x="1138"/>
        <item m="1" x="1522"/>
        <item m="1" x="1525"/>
        <item m="1" x="1586"/>
        <item m="1" x="1334"/>
        <item m="1" x="1539"/>
        <item m="1" x="1175"/>
        <item m="1" x="1232"/>
        <item m="1" x="1300"/>
        <item m="1" x="1363"/>
        <item m="1" x="1421"/>
        <item m="1" x="1523"/>
        <item m="1" x="1407"/>
        <item x="465"/>
        <item m="1" x="1297"/>
        <item x="792"/>
        <item x="796"/>
        <item x="80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showAll="0" defaultSubtotal="0">
      <items count="56">
        <item m="1" x="53"/>
        <item x="0"/>
        <item x="1"/>
        <item x="2"/>
        <item x="3"/>
        <item x="6"/>
        <item x="7"/>
        <item x="8"/>
        <item x="10"/>
        <item x="11"/>
        <item x="12"/>
        <item x="14"/>
        <item x="15"/>
        <item x="16"/>
        <item x="17"/>
        <item x="18"/>
        <item x="19"/>
        <item x="20"/>
        <item x="21"/>
        <item x="23"/>
        <item x="24"/>
        <item x="25"/>
        <item x="26"/>
        <item x="27"/>
        <item x="28"/>
        <item x="29"/>
        <item x="30"/>
        <item x="31"/>
        <item x="33"/>
        <item x="34"/>
        <item x="35"/>
        <item x="37"/>
        <item x="38"/>
        <item x="39"/>
        <item x="40"/>
        <item x="41"/>
        <item x="43"/>
        <item x="44"/>
        <item x="45"/>
        <item x="46"/>
        <item x="47"/>
        <item x="48"/>
        <item x="49"/>
        <item x="50"/>
        <item x="51"/>
        <item x="52"/>
        <item m="1" x="55"/>
        <item m="1" x="54"/>
        <item x="4"/>
        <item x="5"/>
        <item x="9"/>
        <item x="13"/>
        <item x="32"/>
        <item x="36"/>
        <item x="42"/>
        <item x="22"/>
      </items>
    </pivotField>
    <pivotField axis="axisPage" multipleItemSelectionAllowed="1" showAll="0" defaultSubtotal="0">
      <items count="329">
        <item m="1" x="83"/>
        <item m="1" x="260"/>
        <item m="1" x="73"/>
        <item m="1" x="235"/>
        <item m="1" x="310"/>
        <item m="1" x="272"/>
        <item m="1" x="90"/>
        <item m="1" x="107"/>
        <item m="1" x="189"/>
        <item m="1" x="292"/>
        <item m="1" x="175"/>
        <item m="1" x="242"/>
        <item m="1" x="207"/>
        <item m="1" x="144"/>
        <item m="1" x="249"/>
        <item m="1" x="185"/>
        <item m="1" x="320"/>
        <item m="1" x="200"/>
        <item m="1" x="291"/>
        <item m="1" x="151"/>
        <item m="1" x="135"/>
        <item m="1" x="212"/>
        <item m="1" x="154"/>
        <item m="1" x="116"/>
        <item m="1" x="173"/>
        <item m="1" x="57"/>
        <item m="1" x="225"/>
        <item m="1" x="248"/>
        <item m="1" x="58"/>
        <item m="1" x="253"/>
        <item h="1" x="1"/>
        <item h="1" x="44"/>
        <item m="1" x="156"/>
        <item m="1" x="91"/>
        <item m="1" x="181"/>
        <item m="1" x="227"/>
        <item m="1" x="295"/>
        <item m="1" x="296"/>
        <item m="1" x="88"/>
        <item m="1" x="176"/>
        <item m="1" x="77"/>
        <item m="1" x="183"/>
        <item m="1" x="216"/>
        <item m="1" x="148"/>
        <item m="1" x="117"/>
        <item m="1" x="124"/>
        <item m="1" x="68"/>
        <item m="1" x="186"/>
        <item m="1" x="315"/>
        <item m="1" x="155"/>
        <item m="1" x="244"/>
        <item m="1" x="110"/>
        <item m="1" x="153"/>
        <item m="1" x="322"/>
        <item m="1" x="81"/>
        <item m="1" x="228"/>
        <item m="1" x="211"/>
        <item m="1" x="245"/>
        <item m="1" x="324"/>
        <item m="1" x="255"/>
        <item m="1" x="271"/>
        <item m="1" x="54"/>
        <item m="1" x="236"/>
        <item m="1" x="48"/>
        <item m="1" x="276"/>
        <item m="1" x="97"/>
        <item h="1" m="1" x="126"/>
        <item h="1" m="1" x="99"/>
        <item h="1" m="1" x="128"/>
        <item m="1" x="49"/>
        <item m="1" x="302"/>
        <item m="1" x="69"/>
        <item m="1" x="118"/>
        <item m="1" x="307"/>
        <item m="1" x="56"/>
        <item m="1" x="231"/>
        <item m="1" x="100"/>
        <item m="1" x="232"/>
        <item m="1" x="318"/>
        <item m="1" x="327"/>
        <item m="1" x="208"/>
        <item m="1" x="213"/>
        <item m="1" x="230"/>
        <item m="1" x="264"/>
        <item m="1" x="184"/>
        <item m="1" x="60"/>
        <item m="1" x="250"/>
        <item m="1" x="246"/>
        <item m="1" x="309"/>
        <item m="1" x="301"/>
        <item m="1" x="298"/>
        <item m="1" x="50"/>
        <item m="1" x="149"/>
        <item m="1" x="294"/>
        <item m="1" x="188"/>
        <item m="1" x="108"/>
        <item m="1" x="59"/>
        <item m="1" x="143"/>
        <item m="1" x="131"/>
        <item m="1" x="52"/>
        <item m="1" x="279"/>
        <item m="1" x="273"/>
        <item m="1" x="106"/>
        <item m="1" x="161"/>
        <item m="1" x="46"/>
        <item m="1" x="158"/>
        <item m="1" x="282"/>
        <item m="1" x="86"/>
        <item m="1" x="265"/>
        <item m="1" x="67"/>
        <item m="1" x="145"/>
        <item m="1" x="141"/>
        <item m="1" x="129"/>
        <item m="1" x="239"/>
        <item m="1" x="223"/>
        <item m="1" x="317"/>
        <item m="1" x="162"/>
        <item m="1" x="120"/>
        <item m="1" x="113"/>
        <item m="1" x="243"/>
        <item m="1" x="281"/>
        <item m="1" x="89"/>
        <item m="1" x="125"/>
        <item m="1" x="288"/>
        <item m="1" x="240"/>
        <item m="1" x="194"/>
        <item m="1" x="53"/>
        <item m="1" x="287"/>
        <item m="1" x="311"/>
        <item m="1" x="55"/>
        <item m="1" x="160"/>
        <item m="1" x="297"/>
        <item m="1" x="199"/>
        <item m="1" x="219"/>
        <item m="1" x="79"/>
        <item m="1" x="280"/>
        <item m="1" x="203"/>
        <item m="1" x="305"/>
        <item m="1" x="179"/>
        <item h="1" x="28"/>
        <item m="1" x="192"/>
        <item m="1" x="300"/>
        <item m="1" x="114"/>
        <item m="1" x="137"/>
        <item m="1" x="215"/>
        <item m="1" x="85"/>
        <item m="1" x="218"/>
        <item m="1" x="206"/>
        <item m="1" x="314"/>
        <item m="1" x="224"/>
        <item m="1" x="139"/>
        <item m="1" x="133"/>
        <item m="1" x="115"/>
        <item m="1" x="220"/>
        <item m="1" x="92"/>
        <item m="1" x="202"/>
        <item m="1" x="222"/>
        <item m="1" x="62"/>
        <item m="1" x="147"/>
        <item m="1" x="150"/>
        <item m="1" x="180"/>
        <item m="1" x="75"/>
        <item m="1" x="289"/>
        <item m="1" x="146"/>
        <item m="1" x="130"/>
        <item m="1" x="267"/>
        <item m="1" x="122"/>
        <item m="1" x="177"/>
        <item m="1" x="241"/>
        <item m="1" x="172"/>
        <item m="1" x="159"/>
        <item m="1" x="306"/>
        <item m="1" x="142"/>
        <item m="1" x="112"/>
        <item m="1" x="285"/>
        <item m="1" x="303"/>
        <item m="1" x="263"/>
        <item m="1" x="313"/>
        <item m="1" x="103"/>
        <item m="1" x="217"/>
        <item m="1" x="254"/>
        <item m="1" x="87"/>
        <item m="1" x="252"/>
        <item m="1" x="238"/>
        <item m="1" x="270"/>
        <item m="1" x="237"/>
        <item m="1" x="51"/>
        <item m="1" x="268"/>
        <item m="1" x="104"/>
        <item m="1" x="65"/>
        <item m="1" x="293"/>
        <item m="1" x="80"/>
        <item m="1" x="312"/>
        <item m="1" x="201"/>
        <item m="1" x="229"/>
        <item m="1" x="262"/>
        <item m="1" x="98"/>
        <item m="1" x="96"/>
        <item m="1" x="257"/>
        <item m="1" x="132"/>
        <item m="1" x="277"/>
        <item m="1" x="170"/>
        <item m="1" x="214"/>
        <item m="1" x="275"/>
        <item m="1" x="152"/>
        <item m="1" x="119"/>
        <item m="1" x="308"/>
        <item m="1" x="182"/>
        <item m="1" x="84"/>
        <item m="1" x="195"/>
        <item m="1" x="284"/>
        <item m="1" x="319"/>
        <item m="1" x="247"/>
        <item m="1" x="286"/>
        <item m="1" x="204"/>
        <item m="1" x="121"/>
        <item m="1" x="82"/>
        <item m="1" x="111"/>
        <item m="1" x="266"/>
        <item m="1" x="205"/>
        <item m="1" x="299"/>
        <item m="1" x="234"/>
        <item m="1" x="251"/>
        <item m="1" x="283"/>
        <item m="1" x="191"/>
        <item m="1" x="325"/>
        <item m="1" x="45"/>
        <item m="1" x="165"/>
        <item m="1" x="136"/>
        <item m="1" x="94"/>
        <item m="1" x="256"/>
        <item m="1" x="328"/>
        <item m="1" x="174"/>
        <item m="1" x="166"/>
        <item m="1" x="72"/>
        <item m="1" x="127"/>
        <item m="1" x="71"/>
        <item m="1" x="163"/>
        <item m="1" x="316"/>
        <item m="1" x="197"/>
        <item m="1" x="95"/>
        <item m="1" x="66"/>
        <item m="1" x="274"/>
        <item m="1" x="198"/>
        <item m="1" x="226"/>
        <item m="1" x="290"/>
        <item m="1" x="76"/>
        <item m="1" x="196"/>
        <item m="1" x="47"/>
        <item m="1" x="321"/>
        <item m="1" x="63"/>
        <item m="1" x="178"/>
        <item m="1" x="210"/>
        <item m="1" x="190"/>
        <item m="1" x="74"/>
        <item m="1" x="140"/>
        <item m="1" x="259"/>
        <item m="1" x="304"/>
        <item m="1" x="123"/>
        <item m="1" x="168"/>
        <item m="1" x="326"/>
        <item m="1" x="261"/>
        <item m="1" x="64"/>
        <item m="1" x="101"/>
        <item m="1" x="278"/>
        <item m="1" x="167"/>
        <item m="1" x="187"/>
        <item m="1" x="61"/>
        <item m="1" x="193"/>
        <item m="1" x="233"/>
        <item m="1" x="323"/>
        <item m="1" x="169"/>
        <item m="1" x="102"/>
        <item m="1" x="269"/>
        <item m="1" x="78"/>
        <item m="1" x="258"/>
        <item m="1" x="70"/>
        <item m="1" x="93"/>
        <item m="1" x="171"/>
        <item m="1" x="157"/>
        <item m="1" x="221"/>
        <item m="1" x="134"/>
        <item m="1" x="138"/>
        <item m="1" x="164"/>
        <item m="1" x="109"/>
        <item x="0"/>
        <item x="2"/>
        <item x="3"/>
        <item x="4"/>
        <item x="5"/>
        <item x="6"/>
        <item x="7"/>
        <item x="8"/>
        <item x="9"/>
        <item x="10"/>
        <item x="11"/>
        <item x="12"/>
        <item x="13"/>
        <item x="14"/>
        <item x="15"/>
        <item x="16"/>
        <item x="17"/>
        <item x="18"/>
        <item h="1" m="1" x="209"/>
        <item x="20"/>
        <item x="21"/>
        <item h="1" m="1" x="105"/>
        <item x="23"/>
        <item x="24"/>
        <item x="25"/>
        <item x="26"/>
        <item x="27"/>
        <item x="29"/>
        <item x="30"/>
        <item x="31"/>
        <item x="32"/>
        <item x="33"/>
        <item x="34"/>
        <item x="19"/>
        <item x="22"/>
        <item x="35"/>
        <item x="36"/>
        <item x="37"/>
        <item x="38"/>
        <item x="39"/>
        <item x="40"/>
        <item x="41"/>
        <item x="42"/>
        <item x="43"/>
      </items>
    </pivotField>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dataField="1" showAll="0" defaultSubtotal="0"/>
  </pivotFields>
  <rowFields count="1">
    <field x="0"/>
  </rowFields>
  <rowItems count="39">
    <i>
      <x v="542"/>
    </i>
    <i>
      <x v="1212"/>
    </i>
    <i>
      <x v="1208"/>
    </i>
    <i>
      <x v="1203"/>
    </i>
    <i>
      <x v="1211"/>
    </i>
    <i>
      <x v="1205"/>
    </i>
    <i>
      <x v="1196"/>
    </i>
    <i>
      <x v="1111"/>
    </i>
    <i>
      <x v="1204"/>
    </i>
    <i>
      <x v="1213"/>
    </i>
    <i>
      <x v="1207"/>
    </i>
    <i>
      <x v="710"/>
    </i>
    <i>
      <x v="1364"/>
    </i>
    <i>
      <x v="1209"/>
    </i>
    <i>
      <x v="62"/>
    </i>
    <i>
      <x v="1215"/>
    </i>
    <i>
      <x v="1363"/>
    </i>
    <i>
      <x v="1200"/>
    </i>
    <i>
      <x v="1214"/>
    </i>
    <i>
      <x v="54"/>
    </i>
    <i>
      <x v="1202"/>
    </i>
    <i>
      <x v="1596"/>
    </i>
    <i>
      <x v="29"/>
    </i>
    <i>
      <x v="1198"/>
    </i>
    <i>
      <x v="27"/>
    </i>
    <i>
      <x v="1217"/>
    </i>
    <i>
      <x v="1199"/>
    </i>
    <i>
      <x v="303"/>
    </i>
    <i>
      <x v="1210"/>
    </i>
    <i>
      <x v="484"/>
    </i>
    <i>
      <x v="1201"/>
    </i>
    <i>
      <x v="53"/>
    </i>
    <i>
      <x v="1289"/>
    </i>
    <i>
      <x v="1206"/>
    </i>
    <i>
      <x v="732"/>
    </i>
    <i>
      <x v="41"/>
    </i>
    <i>
      <x v="237"/>
    </i>
    <i>
      <x v="67"/>
    </i>
    <i>
      <x v="117"/>
    </i>
  </rowItems>
  <colFields count="1">
    <field x="-2"/>
  </colFields>
  <colItems count="3">
    <i>
      <x/>
    </i>
    <i i="1">
      <x v="1"/>
    </i>
    <i i="2">
      <x v="2"/>
    </i>
  </colItems>
  <pageFields count="2">
    <pageField fld="1" item="16" hier="-1"/>
    <pageField fld="2" hier="-1"/>
  </pageFields>
  <dataFields count="3">
    <dataField name="Sum of Effectiveness - Detracting" fld="8" baseField="0" baseItem="72" numFmtId="168"/>
    <dataField name="Sum of Ease - Detracting" fld="9" baseField="0" baseItem="32"/>
    <dataField name="Sum of Satisfaction - Detracting" fld="10" baseField="0" baseItem="32"/>
  </dataFields>
  <formats count="41">
    <format dxfId="93">
      <pivotArea outline="0" collapsedLevelsAreSubtotals="1" fieldPosition="0"/>
    </format>
    <format dxfId="92">
      <pivotArea type="all" dataOnly="0" outline="0" fieldPosition="0"/>
    </format>
    <format dxfId="91">
      <pivotArea outline="0" collapsedLevelsAreSubtotals="1" fieldPosition="0"/>
    </format>
    <format dxfId="90">
      <pivotArea dataOnly="0" labelOnly="1" grandRow="1" outline="0"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dataOnly="0" labelOnly="1" grandRow="1" outline="0" fieldPosition="0"/>
    </format>
    <format dxfId="85">
      <pivotArea field="0" type="button" dataOnly="0" labelOnly="1" outline="0" axis="axisRow" fieldPosition="0"/>
    </format>
    <format dxfId="84">
      <pivotArea dataOnly="0" labelOnly="1" outline="0" fieldPosition="0">
        <references count="1">
          <reference field="4294967294" count="3">
            <x v="0"/>
            <x v="1"/>
            <x v="2"/>
          </reference>
        </references>
      </pivotArea>
    </format>
    <format dxfId="83">
      <pivotArea outline="0" collapsedLevelsAreSubtotals="1" fieldPosition="0"/>
    </format>
    <format dxfId="82">
      <pivotArea dataOnly="0" labelOnly="1" outline="0" fieldPosition="0">
        <references count="1">
          <reference field="4294967294" count="3">
            <x v="0"/>
            <x v="1"/>
            <x v="2"/>
          </reference>
        </references>
      </pivotArea>
    </format>
    <format dxfId="81">
      <pivotArea outline="0" collapsedLevelsAreSubtotals="1" fieldPosition="0"/>
    </format>
    <format dxfId="80">
      <pivotArea field="0" type="button" dataOnly="0" labelOnly="1" outline="0" axis="axisRow" fieldPosition="0"/>
    </format>
    <format dxfId="79">
      <pivotArea dataOnly="0" labelOnly="1" outline="0" fieldPosition="0">
        <references count="1">
          <reference field="4294967294" count="3">
            <x v="0"/>
            <x v="1"/>
            <x v="2"/>
          </reference>
        </references>
      </pivotArea>
    </format>
    <format dxfId="78">
      <pivotArea outline="0" collapsedLevelsAreSubtotals="1" fieldPosition="0"/>
    </format>
    <format dxfId="77">
      <pivotArea field="0" type="button" dataOnly="0" labelOnly="1" outline="0" axis="axisRow" fieldPosition="0"/>
    </format>
    <format dxfId="76">
      <pivotArea dataOnly="0" labelOnly="1" outline="0" fieldPosition="0">
        <references count="1">
          <reference field="4294967294" count="3">
            <x v="0"/>
            <x v="1"/>
            <x v="2"/>
          </reference>
        </references>
      </pivotArea>
    </format>
    <format dxfId="75">
      <pivotArea field="0" type="button" dataOnly="0" labelOnly="1" outline="0" axis="axisRow" fieldPosition="0"/>
    </format>
    <format dxfId="74">
      <pivotArea dataOnly="0" labelOnly="1" outline="0" fieldPosition="0">
        <references count="1">
          <reference field="4294967294" count="3">
            <x v="0"/>
            <x v="1"/>
            <x v="2"/>
          </reference>
        </references>
      </pivotArea>
    </format>
    <format dxfId="73">
      <pivotArea field="0" type="button" dataOnly="0" labelOnly="1" outline="0" axis="axisRow" fieldPosition="0"/>
    </format>
    <format dxfId="72">
      <pivotArea dataOnly="0" labelOnly="1" outline="0" fieldPosition="0">
        <references count="1">
          <reference field="4294967294" count="3">
            <x v="0"/>
            <x v="1"/>
            <x v="2"/>
          </reference>
        </references>
      </pivotArea>
    </format>
    <format dxfId="71">
      <pivotArea field="0" type="button" dataOnly="0" labelOnly="1" outline="0" axis="axisRow" fieldPosition="0"/>
    </format>
    <format dxfId="70">
      <pivotArea field="0" type="button" dataOnly="0" labelOnly="1" outline="0" axis="axisRow" fieldPosition="0"/>
    </format>
    <format dxfId="69">
      <pivotArea outline="0" fieldPosition="0">
        <references count="1">
          <reference field="4294967294" count="1">
            <x v="0"/>
          </reference>
        </references>
      </pivotArea>
    </format>
    <format dxfId="68">
      <pivotArea outline="0" fieldPosition="0">
        <references count="1">
          <reference field="4294967294" count="1">
            <x v="0"/>
          </reference>
        </references>
      </pivotArea>
    </format>
    <format dxfId="67">
      <pivotArea outline="0" collapsedLevelsAreSubtotals="1" fieldPosition="0">
        <references count="1">
          <reference field="4294967294" count="1" selected="0">
            <x v="0"/>
          </reference>
        </references>
      </pivotArea>
    </format>
    <format dxfId="66">
      <pivotArea dataOnly="0" labelOnly="1" outline="0" fieldPosition="0">
        <references count="1">
          <reference field="4294967294" count="1">
            <x v="0"/>
          </reference>
        </references>
      </pivotArea>
    </format>
    <format dxfId="65">
      <pivotArea outline="0" collapsedLevelsAreSubtotals="1" fieldPosition="0">
        <references count="2">
          <reference field="4294967294" count="1" selected="0">
            <x v="0"/>
          </reference>
          <reference field="0" count="1" selected="0">
            <x v="34"/>
          </reference>
        </references>
      </pivotArea>
    </format>
    <format dxfId="64">
      <pivotArea outline="0" collapsedLevelsAreSubtotals="1" fieldPosition="0">
        <references count="2">
          <reference field="4294967294" count="1" selected="0">
            <x v="0"/>
          </reference>
          <reference field="0" count="1" selected="0">
            <x v="34"/>
          </reference>
        </references>
      </pivotArea>
    </format>
    <format dxfId="63">
      <pivotArea outline="0" collapsedLevelsAreSubtotals="1" fieldPosition="0">
        <references count="2">
          <reference field="4294967294" count="1" selected="0">
            <x v="0"/>
          </reference>
          <reference field="0" count="1" selected="0">
            <x v="34"/>
          </reference>
        </references>
      </pivotArea>
    </format>
    <format dxfId="62">
      <pivotArea outline="0" collapsedLevelsAreSubtotals="1" fieldPosition="0">
        <references count="2">
          <reference field="4294967294" count="1" selected="0">
            <x v="0"/>
          </reference>
          <reference field="0" count="1" selected="0">
            <x v="34"/>
          </reference>
        </references>
      </pivotArea>
    </format>
    <format dxfId="61">
      <pivotArea outline="0" collapsedLevelsAreSubtotals="1" fieldPosition="0">
        <references count="2">
          <reference field="4294967294" count="1" selected="0">
            <x v="0"/>
          </reference>
          <reference field="0" count="1" selected="0">
            <x v="34"/>
          </reference>
        </references>
      </pivotArea>
    </format>
    <format dxfId="60">
      <pivotArea outline="0" collapsedLevelsAreSubtotals="1" fieldPosition="0">
        <references count="2">
          <reference field="4294967294" count="1" selected="0">
            <x v="0"/>
          </reference>
          <reference field="0" count="1" selected="0">
            <x v="34"/>
          </reference>
        </references>
      </pivotArea>
    </format>
    <format dxfId="59">
      <pivotArea outline="0" collapsedLevelsAreSubtotals="1" fieldPosition="0">
        <references count="2">
          <reference field="4294967294" count="1" selected="0">
            <x v="0"/>
          </reference>
          <reference field="0" count="2" selected="0">
            <x v="1208"/>
            <x v="1212"/>
          </reference>
        </references>
      </pivotArea>
    </format>
    <format dxfId="58">
      <pivotArea outline="0" collapsedLevelsAreSubtotals="1" fieldPosition="0">
        <references count="1">
          <reference field="4294967294" count="1" selected="0">
            <x v="0"/>
          </reference>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0"/>
          </reference>
        </references>
      </pivotArea>
    </format>
    <format dxfId="55">
      <pivotArea dataOnly="0" labelOnly="1" outline="0" fieldPosition="0">
        <references count="1">
          <reference field="4294967294" count="1">
            <x v="0"/>
          </reference>
        </references>
      </pivotArea>
    </format>
    <format dxfId="54">
      <pivotArea dataOnly="0" labelOnly="1" outline="0" fieldPosition="0">
        <references count="1">
          <reference field="0" count="0"/>
        </references>
      </pivotArea>
    </format>
    <format dxfId="53">
      <pivotArea dataOnly="0" labelOnly="1" outline="0" fieldPosition="0">
        <references count="1">
          <reference field="0" count="0"/>
        </references>
      </pivotArea>
    </format>
  </formats>
  <pivotTableStyleInfo name="PivotStyleLight4" showRowHeaders="1" showColHeaders="1" showRowStripes="1" showColStripes="0" showLastColumn="1"/>
  <extLst>
    <ext xmlns:x14="http://schemas.microsoft.com/office/spreadsheetml/2009/9/main" uri="{962EF5D1-5CA2-4c93-8EF4-DBF5C05439D2}">
      <x14:pivotTableDefinition xmlns:xm="http://schemas.microsoft.com/office/excel/2006/main" altText="Detraction scores for departments" altTextSummary="Table with detraction scores for task success, ease, and satisfaction listed by individual task for department of choice."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A00-000000000000}" autoFormatId="0" applyNumberFormats="0" applyBorderFormats="0" applyFontFormats="1" applyPatternFormats="1" applyAlignmentFormats="0" applyWidthHeightFormats="0">
  <queryTableRefresh preserveSortFilterLayout="0" nextId="6">
    <queryTableFields count="5">
      <queryTableField id="1" name="ROV" tableColumnId="16"/>
      <queryTableField id="2" name="Responses" tableColumnId="17"/>
      <queryTableField id="3" name="TaskCompletion_%" tableColumnId="18"/>
      <queryTableField id="4" name="Ease_%" tableColumnId="19"/>
      <queryTableField id="5" name="Satisfaction_%"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B00-000001000000}" autoFormatId="0" applyNumberFormats="0" applyBorderFormats="0" applyFontFormats="1" applyPatternFormats="1" applyAlignmentFormats="0" applyWidthHeightFormats="0">
  <queryTableRefresh preserveSortFilterLayout="0" nextId="6">
    <queryTableFields count="5">
      <queryTableField id="1" name="ROV" tableColumnId="1"/>
      <queryTableField id="2" name="Effectiveness_Adverse" tableColumnId="2"/>
      <queryTableField id="3" name="Ease_Adverse" tableColumnId="3"/>
      <queryTableField id="4" name="Satisfaction_Adverse" tableColumnId="4"/>
      <queryTableField id="5" name="Responses"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C00-000002000000}" autoFormatId="0" applyNumberFormats="0" applyBorderFormats="0" applyFontFormats="1" applyPatternFormats="1" applyAlignmentFormats="0" applyWidthHeightFormats="0">
  <queryTableRefresh preserveSortFilterLayout="0" nextId="6">
    <queryTableFields count="5">
      <queryTableField id="1" name="ROV" tableColumnId="1"/>
      <queryTableField id="2" name="Effectiveness_Adverse" tableColumnId="2"/>
      <queryTableField id="3" name="Ease_Adverse" tableColumnId="3"/>
      <queryTableField id="4" name="Satisfaction_Adverse" tableColumnId="4"/>
      <queryTableField id="5" name="Responses"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D00-000003000000}" autoFormatId="0" applyNumberFormats="0" applyBorderFormats="0" applyFontFormats="1" applyPatternFormats="1" applyAlignmentFormats="0" applyWidthHeightFormats="0">
  <queryTableRefresh preserveSortFilterLayout="0" nextId="6">
    <queryTableFields count="5">
      <queryTableField id="1" name="Department" tableColumnId="1"/>
      <queryTableField id="2" name="Responses" tableColumnId="2"/>
      <queryTableField id="3" name="TaskCompletion_%" tableColumnId="3"/>
      <queryTableField id="4" name="Ease_%" tableColumnId="4"/>
      <queryTableField id="5" name="Satisfaction_%"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E00-000004000000}" autoFormatId="0" applyNumberFormats="0" applyBorderFormats="0" applyFontFormats="1" applyPatternFormats="1" applyAlignmentFormats="0" applyWidthHeightFormats="0">
  <queryTableRefresh preserveSortFilterLayout="0" nextId="6">
    <queryTableFields count="5">
      <queryTableField id="1" name="Theme" tableColumnId="1"/>
      <queryTableField id="2" name="Responses" tableColumnId="2"/>
      <queryTableField id="3" name="TaskCompletion_%" tableColumnId="3"/>
      <queryTableField id="4" name="Ease_%" tableColumnId="4"/>
      <queryTableField id="5" name="Satisfaction_%"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F00-000005000000}" autoFormatId="0" applyNumberFormats="0" applyBorderFormats="0" applyFontFormats="1" applyPatternFormats="1" applyAlignmentFormats="0" applyWidthHeightFormats="0">
  <queryTableRefresh preserveSortFilterLayout="0" nextId="6">
    <queryTableFields count="5">
      <queryTableField id="1" name="ROV" tableColumnId="6"/>
      <queryTableField id="2" name="Responses" tableColumnId="7"/>
      <queryTableField id="3" name="TaskCompletion_%" tableColumnId="8"/>
      <queryTableField id="4" name="Ease_%" tableColumnId="9"/>
      <queryTableField id="5" name="Satisfaction_%"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1000-000006000000}" autoFormatId="0" applyNumberFormats="0" applyBorderFormats="0" applyFontFormats="1" applyPatternFormats="1" applyAlignmentFormats="0" applyWidthHeightFormats="0">
  <queryTableRefresh preserveSortFilterLayout="0" nextId="6">
    <queryTableFields count="5">
      <queryTableField id="1" name="ROV" tableColumnId="1"/>
      <queryTableField id="2" name="Effectiveness_Adverse" tableColumnId="2"/>
      <queryTableField id="3" name="Ease_Adverse" tableColumnId="3"/>
      <queryTableField id="4" name="Satisfaction_Adverse" tableColumnId="4"/>
      <queryTableField id="5" name="Respons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eme" xr10:uid="{00000000-0013-0000-FFFF-FFFF01000000}" sourceName="Theme">
  <pivotTables>
    <pivotTable tabId="29" name="Theme-Detracting"/>
  </pivotTables>
  <data>
    <tabular pivotCacheId="7">
      <items count="24">
        <i x="11"/>
        <i x="3"/>
        <i x="0"/>
        <i x="2"/>
        <i x="6" s="1"/>
        <i x="8"/>
        <i x="13"/>
        <i x="14"/>
        <i x="9"/>
        <i x="4"/>
        <i x="15"/>
        <i x="17"/>
        <i x="7"/>
        <i x="10"/>
        <i x="5"/>
        <i x="1"/>
        <i x="12"/>
        <i x="20" nd="1"/>
        <i x="21" nd="1"/>
        <i x="16" nd="1"/>
        <i x="18" nd="1"/>
        <i x="23" nd="1"/>
        <i x="22" nd="1"/>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00000000-0013-0000-FFFF-FFFF02000000}" sourceName="Dept.">
  <pivotTables>
    <pivotTable tabId="25" name="PivotTable1"/>
  </pivotTables>
  <data>
    <tabular pivotCacheId="8">
      <items count="56">
        <i x="0"/>
        <i x="2"/>
        <i x="3"/>
        <i x="5"/>
        <i x="7"/>
        <i x="8"/>
        <i x="9"/>
        <i x="10"/>
        <i x="12"/>
        <i x="13"/>
        <i x="14"/>
        <i x="15"/>
        <i x="16"/>
        <i x="17"/>
        <i x="18"/>
        <i x="19" s="1"/>
        <i x="20"/>
        <i x="21"/>
        <i x="23"/>
        <i x="24"/>
        <i x="25"/>
        <i x="26"/>
        <i x="27"/>
        <i x="28"/>
        <i x="29"/>
        <i x="30"/>
        <i x="31"/>
        <i x="33"/>
        <i x="34"/>
        <i x="37"/>
        <i x="38"/>
        <i x="39"/>
        <i x="40"/>
        <i x="41"/>
        <i x="43"/>
        <i x="44"/>
        <i x="45"/>
        <i x="46"/>
        <i x="47"/>
        <i x="48"/>
        <i x="49"/>
        <i x="50"/>
        <i x="53" nd="1"/>
        <i x="54" nd="1"/>
        <i x="1" nd="1"/>
        <i x="4" nd="1"/>
        <i x="6" nd="1"/>
        <i x="11" nd="1"/>
        <i x="22" nd="1"/>
        <i x="32" nd="1"/>
        <i x="35" nd="1"/>
        <i x="36" nd="1"/>
        <i x="42" nd="1"/>
        <i x="51" nd="1"/>
        <i x="55" nd="1"/>
        <i x="5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eme2" xr10:uid="{00000000-0013-0000-FFFF-FFFF03000000}" sourceName="Theme">
  <extLst>
    <x:ext xmlns:x15="http://schemas.microsoft.com/office/spreadsheetml/2010/11/main" uri="{2F2917AC-EB37-4324-AD4E-5DD8C200BD13}">
      <x15:tableSlicerCache tableId="1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00000000-0013-0000-FFFF-FFFF04000000}" sourceName="Department">
  <extLst>
    <x:ext xmlns:x15="http://schemas.microsoft.com/office/spreadsheetml/2010/11/main" uri="{2F2917AC-EB37-4324-AD4E-5DD8C200BD13}">
      <x15:tableSlicerCache tableId="12" column="8"/>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eme21" xr10:uid="{00000000-0013-0000-FFFF-FFFF05000000}" sourceName="Theme">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1" xr10:uid="{00000000-0013-0000-FFFF-FFFF06000000}" sourceName="Department">
  <extLst>
    <x:ext xmlns:x15="http://schemas.microsoft.com/office/spreadsheetml/2010/11/main" uri="{2F2917AC-EB37-4324-AD4E-5DD8C200BD13}">
      <x15:tableSlicerCache tableId="1"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eme 3" xr10:uid="{00000000-0014-0000-FFFF-FFFF01000000}" cache="Slicer_Theme21" style="Slicer-TSS-2" rowHeight="241300"/>
  <slicer name="Department 3" xr10:uid="{00000000-0014-0000-FFFF-FFFF02000000}" cache="Slicer_Department21" style="Slicer-TSS-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eme" xr10:uid="{00000000-0014-0000-FFFF-FFFF03000000}" cache="Slicer_Theme" style="Slicer-TSS"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xr10:uid="{00000000-0014-0000-FFFF-FFFF04000000}" cache="Slicer_Dept." startItem="8" style="Slicer-TSS"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eme 2" xr10:uid="{00000000-0014-0000-FFFF-FFFF05000000}" cache="Slicer_Theme2" style="Slicer-TSS-2" rowHeight="241300"/>
  <slicer name="Department 2" xr10:uid="{00000000-0014-0000-FFFF-FFFF06000000}" cache="Slicer_Department2" startItem="24" style="Slicer-TSS-2" rowHeight="24130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sk2" displayName="Task2" ref="B13:S113" totalsRowShown="0" headerRowDxfId="237" dataDxfId="235" headerRowBorderDxfId="236" tableBorderDxfId="234">
  <autoFilter ref="B13:S113" xr:uid="{00000000-0009-0000-0100-000001000000}"/>
  <sortState xmlns:xlrd2="http://schemas.microsoft.com/office/spreadsheetml/2017/richdata2" ref="B14:S113">
    <sortCondition ref="B13:B113"/>
  </sortState>
  <tableColumns count="18">
    <tableColumn id="14" xr3:uid="{00000000-0010-0000-0000-00000E000000}" name="Rank" dataDxfId="233" dataCellStyle="Percent"/>
    <tableColumn id="1" xr3:uid="{00000000-0010-0000-0000-000001000000}" name="Reason of visit" dataDxfId="232" dataCellStyle="Percent">
      <calculatedColumnFormula>'Data-Top'!A2</calculatedColumnFormula>
    </tableColumn>
    <tableColumn id="6" xr3:uid="{00000000-0010-0000-0000-000006000000}" name="Task" dataDxfId="231">
      <calculatedColumnFormula>IF(ISBLANK(C14),"",MID(C14,FIND("#",SUBSTITUTE(C14,":","#",2))+1,500))</calculatedColumnFormula>
    </tableColumn>
    <tableColumn id="7" xr3:uid="{00000000-0010-0000-0000-000007000000}" name="Theme" dataDxfId="230">
      <calculatedColumnFormula>IF(ISBLANK(C14),"",MID(C14,FIND("#",SUBSTITUTE(C14,":","#",1))+1,FIND("#",SUBSTITUTE(C14,":","#",2))-FIND("#",SUBSTITUTE(C14,":","#",1))-1))</calculatedColumnFormula>
    </tableColumn>
    <tableColumn id="8" xr3:uid="{00000000-0010-0000-0000-000008000000}" name="Department" dataDxfId="229">
      <calculatedColumnFormula>IF(ISBLANK(C14),"",LEFT(C14,FIND("#",SUBSTITUTE(C14,":","#"))-1))</calculatedColumnFormula>
    </tableColumn>
    <tableColumn id="5" xr3:uid="{00000000-0010-0000-0000-000005000000}" name="Responses" dataDxfId="228">
      <calculatedColumnFormula>VLOOKUP(Task2[[#This Row],[Reason of visit]],'Data-Top'!A:E,2,)</calculatedColumnFormula>
    </tableColumn>
    <tableColumn id="12" xr3:uid="{00000000-0010-0000-0000-00000C000000}" name="Margin of Error1" dataDxfId="227">
      <calculatedColumnFormula>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calculatedColumnFormula>
    </tableColumn>
    <tableColumn id="2" xr3:uid="{00000000-0010-0000-0000-000002000000}" name="Task success1" dataDxfId="226" dataCellStyle="Percent">
      <calculatedColumnFormula>VLOOKUP(Task2[[#This Row],[Reason of visit]],'Data-Top'!A:E,3,)</calculatedColumnFormula>
    </tableColumn>
    <tableColumn id="13" xr3:uid="{00000000-0010-0000-0000-00000D000000}" name="Task completion" dataDxfId="225" dataCellStyle="Percent">
      <calculatedColumnFormula>IF(Task2[[#This Row],[Margin of Error1]]&gt;=0.1,"Insufficient data",Task2[[#This Row],[Task success1]])</calculatedColumnFormula>
    </tableColumn>
    <tableColumn id="11" xr3:uid="{00000000-0010-0000-0000-00000B000000}" name="Margin of Error_x000a_(Task success)" dataDxfId="224" dataCellStyle="Percent">
      <calculatedColumnFormula>IF(Task2[[#This Row],[Task success1]]&gt;0,1.96*SQRT((Task2[[#This Row],[Task success1]]*(1-Task2[[#This Row],[Task success1]]))/Task2[[#This Row],[Responses]]),"")</calculatedColumnFormula>
    </tableColumn>
    <tableColumn id="3" xr3:uid="{00000000-0010-0000-0000-000003000000}" name="Ease1" dataDxfId="223" dataCellStyle="Percent">
      <calculatedColumnFormula>VLOOKUP(Task2[[#This Row],[Reason of visit]],'Data-Top'!A:E,4,)</calculatedColumnFormula>
    </tableColumn>
    <tableColumn id="15" xr3:uid="{00000000-0010-0000-0000-00000F000000}" name="Ease" dataDxfId="222" dataCellStyle="Percent">
      <calculatedColumnFormula>IF(Task2[[#This Row],[Margin of Error1]]&gt;=0.1,"Insufficient data",Task2[[#This Row],[Ease1]])</calculatedColumnFormula>
    </tableColumn>
    <tableColumn id="10" xr3:uid="{00000000-0010-0000-0000-00000A000000}" name="Margin of Error_x000a_(Ease)" dataDxfId="221" dataCellStyle="Percent">
      <calculatedColumnFormula>IF(Task2[[#This Row],[Ease1]]&gt;0,1.96*SQRT((Task2[[#This Row],[Ease1]]*(1-Task2[[#This Row],[Ease1]]))/Task2[[#This Row],[Responses]]),"")</calculatedColumnFormula>
    </tableColumn>
    <tableColumn id="4" xr3:uid="{00000000-0010-0000-0000-000004000000}" name="Satisfaction1" dataDxfId="220" dataCellStyle="Percent">
      <calculatedColumnFormula>VLOOKUP(Task2[[#This Row],[Reason of visit]],'Data-Top'!A:E,5,)</calculatedColumnFormula>
    </tableColumn>
    <tableColumn id="16" xr3:uid="{00000000-0010-0000-0000-000010000000}" name="Satisfaction" dataDxfId="219" dataCellStyle="Percent">
      <calculatedColumnFormula>IF(Task2[[#This Row],[Margin of Error1]]&gt;=0.1,"Insufficient data",Task2[[#This Row],[Satisfaction1]])</calculatedColumnFormula>
    </tableColumn>
    <tableColumn id="9" xr3:uid="{00000000-0010-0000-0000-000009000000}" name="Margin of Error_x000a_(Satisfaction)" dataDxfId="218" dataCellStyle="Percent">
      <calculatedColumnFormula>IF(Task2[[#This Row],[Satisfaction1]]&gt;0,1.96*SQRT((Task2[[#This Row],[Satisfaction1]]*(1-Task2[[#This Row],[Satisfaction1]]))/Task2[[#This Row],[Responses]]),"")</calculatedColumnFormula>
    </tableColumn>
    <tableColumn id="18" xr3:uid="{00000000-0010-0000-0000-000012000000}" name="Margin of Error*" dataDxfId="217" dataCellStyle="Percent">
      <calculatedColumnFormula>IF(OR(Task2[[#This Row],[Margin of Error1]]&gt;=0.1,Task2[[#This Row],[Margin of Error1]]=0),"Insufficient data",Task2[[#This Row],[Margin of Error1]])</calculatedColumnFormula>
    </tableColumn>
    <tableColumn id="19" xr3:uid="{00000000-0010-0000-0000-000013000000}" name="Data reliability" dataDxfId="216" dataCellStyle="Percent">
      <calculatedColumnFormula>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calculatedColumnFormula>
    </tableColumn>
  </tableColumns>
  <tableStyleInfo name="TableStyleLight4" showFirstColumn="0" showLastColumn="0" showRowStripes="1" showColumnStripes="0"/>
  <extLst>
    <ext xmlns:x14="http://schemas.microsoft.com/office/spreadsheetml/2009/9/main" uri="{504A1905-F514-4f6f-8877-14C23A59335A}">
      <x14:table altText="Results by task" altTextSummary="Table with number of responses, task success, ease and satisfaction scores for individual tasks. Corresponding themes and departments are also listed."/>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heme" displayName="Theme" ref="A14:N33" totalsRowShown="0" headerRowDxfId="181" dataDxfId="180">
  <autoFilter ref="A14:N33" xr:uid="{00000000-0009-0000-0100-000003000000}"/>
  <sortState xmlns:xlrd2="http://schemas.microsoft.com/office/spreadsheetml/2017/richdata2" ref="A15:N33">
    <sortCondition descending="1" ref="B14:B33"/>
  </sortState>
  <tableColumns count="14">
    <tableColumn id="1" xr3:uid="{00000000-0010-0000-0100-000001000000}" name="Theme" dataDxfId="179"/>
    <tableColumn id="5" xr3:uid="{00000000-0010-0000-0100-000005000000}" name="Responses" dataDxfId="178">
      <calculatedColumnFormula>VLOOKUP(Theme[[#This Row],[Theme]],'Data-Theme'!A:E,2,)</calculatedColumnFormula>
    </tableColumn>
    <tableColumn id="7" xr3:uid="{00000000-0010-0000-0100-000007000000}" name="Margin of Error1" dataDxfId="177">
      <calculatedColumnFormula>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calculatedColumnFormula>
    </tableColumn>
    <tableColumn id="2" xr3:uid="{00000000-0010-0000-0100-000002000000}" name="Task success1" dataDxfId="176" dataCellStyle="Percent">
      <calculatedColumnFormula>VLOOKUP(Theme[[#This Row],[Theme]],'Data-Theme'!A:E,3,)</calculatedColumnFormula>
    </tableColumn>
    <tableColumn id="11" xr3:uid="{00000000-0010-0000-0100-00000B000000}" name="Task completion" dataDxfId="175" dataCellStyle="Percent">
      <calculatedColumnFormula>IF(Theme[[#This Row],[Margin of Error1]]&gt;=0.1,"Insufficient data",Theme[[#This Row],[Task success1]])</calculatedColumnFormula>
    </tableColumn>
    <tableColumn id="6" xr3:uid="{00000000-0010-0000-0100-000006000000}" name="Margin of Error _x000a_(Task success)" dataDxfId="174" dataCellStyle="Percent">
      <calculatedColumnFormula>IF(Theme[[#This Row],[Task success1]]&gt;0,1.96*SQRT((Theme[[#This Row],[Task success1]]*(1-Theme[[#This Row],[Task success1]]))/Theme[[#This Row],[Responses]]),"")</calculatedColumnFormula>
    </tableColumn>
    <tableColumn id="3" xr3:uid="{00000000-0010-0000-0100-000003000000}" name="Ease1" dataDxfId="173" dataCellStyle="Percent">
      <calculatedColumnFormula>VLOOKUP(Theme[[#This Row],[Theme]],'Data-Theme'!A:E,4,)</calculatedColumnFormula>
    </tableColumn>
    <tableColumn id="12" xr3:uid="{00000000-0010-0000-0100-00000C000000}" name="Ease" dataDxfId="172" dataCellStyle="Percent">
      <calculatedColumnFormula>IF(Theme[[#This Row],[Margin of Error1]]&gt;=0.1,"Insufficient data",Theme[[#This Row],[Ease1]])</calculatedColumnFormula>
    </tableColumn>
    <tableColumn id="9" xr3:uid="{00000000-0010-0000-0100-000009000000}" name="Margin of Error (Ease)" dataDxfId="171" dataCellStyle="Percent">
      <calculatedColumnFormula>IF(Theme[[#This Row],[Ease1]]&gt;0,1.96*SQRT((Theme[[#This Row],[Ease1]]*(1-Theme[[#This Row],[Ease1]]))/Theme[[#This Row],[Responses]]),"")</calculatedColumnFormula>
    </tableColumn>
    <tableColumn id="4" xr3:uid="{00000000-0010-0000-0100-000004000000}" name="Satisfaction1" dataDxfId="170" dataCellStyle="Percent">
      <calculatedColumnFormula>VLOOKUP(Theme[[#This Row],[Theme]],'Data-Theme'!A:E,5,)</calculatedColumnFormula>
    </tableColumn>
    <tableColumn id="13" xr3:uid="{00000000-0010-0000-0100-00000D000000}" name="Satisfaction" dataDxfId="169" dataCellStyle="Percent">
      <calculatedColumnFormula>IF(Theme[[#This Row],[Margin of Error1]]&gt;=0.1,"Insufficient data",Theme[[#This Row],[Satisfaction1]])</calculatedColumnFormula>
    </tableColumn>
    <tableColumn id="10" xr3:uid="{00000000-0010-0000-0100-00000A000000}" name="Margin of Error_x000a_(Satisfaction)" dataDxfId="168" dataCellStyle="Percent">
      <calculatedColumnFormula>IF(Theme[[#This Row],[Satisfaction1]]&gt;0,1.96*SQRT((Theme[[#This Row],[Satisfaction1]]*(1-Theme[[#This Row],[Satisfaction1]]))/Theme[[#This Row],[Responses]]),"")</calculatedColumnFormula>
    </tableColumn>
    <tableColumn id="15" xr3:uid="{00000000-0010-0000-0100-00000F000000}" name="Margin of Error*" dataDxfId="167" dataCellStyle="Percent">
      <calculatedColumnFormula>IF(OR(Theme[[#This Row],[Margin of Error1]]&gt;=0.1,Theme[[#This Row],[Margin of Error1]]=0),"Insufficient data",Theme[[#This Row],[Margin of Error1]])</calculatedColumnFormula>
    </tableColumn>
    <tableColumn id="16" xr3:uid="{00000000-0010-0000-0100-000010000000}" name="Data reliability" dataDxfId="166" dataCellStyle="Percent">
      <calculatedColumnFormula>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calculatedColumnFormula>
    </tableColumn>
  </tableColumns>
  <tableStyleInfo name="TableStyleLight4" showFirstColumn="1" showLastColumn="0" showRowStripes="1" showColumnStripes="0"/>
  <extLst>
    <ext xmlns:x14="http://schemas.microsoft.com/office/spreadsheetml/2009/9/main" uri="{504A1905-F514-4f6f-8877-14C23A59335A}">
      <x14:table altText="Results by lead theme" altTextSummary="Table with number of responses, task success, ease, and satisfaction scores by lead theme."/>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Canada6" displayName="Canada6" ref="A9:N11" totalsRowShown="0" headerRowDxfId="165" dataDxfId="164" headerRowCellStyle="Percent" dataCellStyle="Percent">
  <autoFilter ref="A9:N11"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4">
    <tableColumn id="1" xr3:uid="{00000000-0010-0000-0200-000001000000}" name="Overall site" dataDxfId="163"/>
    <tableColumn id="2" xr3:uid="{00000000-0010-0000-0200-000002000000}" name="Responses" dataDxfId="162"/>
    <tableColumn id="3" xr3:uid="{00000000-0010-0000-0200-000003000000}" name="Margin of Error1" dataDxfId="161">
      <calculatedColumnFormula>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calculatedColumnFormula>
    </tableColumn>
    <tableColumn id="6" xr3:uid="{00000000-0010-0000-0200-000006000000}" name="Task success1" dataDxfId="160" dataCellStyle="Percent"/>
    <tableColumn id="7" xr3:uid="{00000000-0010-0000-0200-000007000000}" name="Task completion" dataDxfId="159" dataCellStyle="Percent">
      <calculatedColumnFormula>IF(Canada6[[#This Row],[Margin of Error1]]&gt;=0.1,"Insufficient data",Canada6[[#This Row],[Task success1]])</calculatedColumnFormula>
    </tableColumn>
    <tableColumn id="8" xr3:uid="{00000000-0010-0000-0200-000008000000}" name="Margin of Error_x000a_(Task success)" dataDxfId="158" dataCellStyle="Percent">
      <calculatedColumnFormula>IF(Canada6[[#This Row],[Task success1]]&gt;0,1.96*SQRT((Canada6[[#This Row],[Task success1]]*(1-Canada6[[#This Row],[Task success1]]))/Canada6[[#This Row],[Responses]]),"")</calculatedColumnFormula>
    </tableColumn>
    <tableColumn id="9" xr3:uid="{00000000-0010-0000-0200-000009000000}" name="Ease1" dataDxfId="157" dataCellStyle="Percent"/>
    <tableColumn id="10" xr3:uid="{00000000-0010-0000-0200-00000A000000}" name="Ease" dataDxfId="156" dataCellStyle="Percent">
      <calculatedColumnFormula>IF(Canada6[[#This Row],[Margin of Error1]]&gt;=0.1,"Insufficient data",Canada6[[#This Row],[Ease1]])</calculatedColumnFormula>
    </tableColumn>
    <tableColumn id="11" xr3:uid="{00000000-0010-0000-0200-00000B000000}" name="Margin of Error_x000a_(Ease)" dataDxfId="155" dataCellStyle="Percent">
      <calculatedColumnFormula>IF(Canada6[[#This Row],[Ease1]]&gt;0,1.96*SQRT((Canada6[[#This Row],[Ease1]]*(1-Canada6[[#This Row],[Ease1]]))/Canada6[[#This Row],[Responses]]),"")</calculatedColumnFormula>
    </tableColumn>
    <tableColumn id="12" xr3:uid="{00000000-0010-0000-0200-00000C000000}" name="Satisfaction1" dataDxfId="154" dataCellStyle="Percent"/>
    <tableColumn id="13" xr3:uid="{00000000-0010-0000-0200-00000D000000}" name="Satisfaction" dataDxfId="153" dataCellStyle="Percent">
      <calculatedColumnFormula>IF(Canada6[[#This Row],[Margin of Error1]]&gt;=0.1,"Insufficient data",Canada6[[#This Row],[Satisfaction1]])</calculatedColumnFormula>
    </tableColumn>
    <tableColumn id="14" xr3:uid="{00000000-0010-0000-0200-00000E000000}" name="Margin of Error_x000a_(Satisfaction)" dataDxfId="152" dataCellStyle="Percent">
      <calculatedColumnFormula>IF(Canada6[[#This Row],[Satisfaction1]]&gt;0,1.96*SQRT((Canada6[[#This Row],[Satisfaction1]]*(1-Canada6[[#This Row],[Satisfaction1]]))/Canada6[[#This Row],[Responses]]),"")</calculatedColumnFormula>
    </tableColumn>
    <tableColumn id="15" xr3:uid="{00000000-0010-0000-0200-00000F000000}" name="Margin of Error*" dataDxfId="151" dataCellStyle="Percent">
      <calculatedColumnFormula>IF(OR(Canada6[[#This Row],[Margin of Error1]]&gt;=0.1,Canada6[[#This Row],[Margin of Error1]]=0),"Insufficient data",Canada6[[#This Row],[Margin of Error1]])</calculatedColumnFormula>
    </tableColumn>
    <tableColumn id="16" xr3:uid="{00000000-0010-0000-0200-000010000000}" name="Data reliability" dataDxfId="150" dataCellStyle="Percent">
      <calculatedColumnFormula>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calculatedColumnFormula>
    </tableColumn>
  </tableColumns>
  <tableStyleInfo name="TableStyleMedium4" showFirstColumn="0" showLastColumn="0" showRowStripes="1" showColumnStripes="0"/>
  <extLst>
    <ext xmlns:x14="http://schemas.microsoft.com/office/spreadsheetml/2009/9/main" uri="{504A1905-F514-4f6f-8877-14C23A59335A}">
      <x14:table altText="Canada.ca results" altTextSummary="Table with number of responses, task success, ease, and satisfaction scores for the Canada.ca website overall."/>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Department" displayName="Department" ref="A15:O67" totalsRowShown="0" headerRowDxfId="126" dataDxfId="125">
  <autoFilter ref="A15:O67" xr:uid="{00000000-0009-0000-0100-000008000000}"/>
  <sortState xmlns:xlrd2="http://schemas.microsoft.com/office/spreadsheetml/2017/richdata2" ref="A16:O67">
    <sortCondition descending="1" ref="B15:B67"/>
  </sortState>
  <tableColumns count="15">
    <tableColumn id="1" xr3:uid="{00000000-0010-0000-0300-000001000000}" name="Department" dataDxfId="124"/>
    <tableColumn id="5" xr3:uid="{00000000-0010-0000-0300-000005000000}" name="Responses" dataDxfId="123">
      <calculatedColumnFormula>VLOOKUP(Department[[#This Row],[Department]],'Data-Dept'!A:E,2,)</calculatedColumnFormula>
    </tableColumn>
    <tableColumn id="6" xr3:uid="{00000000-0010-0000-0300-000006000000}" name="Margin of Error1" dataDxfId="122">
      <calculatedColumnFormula>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calculatedColumnFormula>
    </tableColumn>
    <tableColumn id="2" xr3:uid="{00000000-0010-0000-0300-000002000000}" name="Task success1" dataDxfId="121" dataCellStyle="Percent">
      <calculatedColumnFormula>VLOOKUP(Department[[#This Row],[Department]],'Data-Dept'!A:E,3,)</calculatedColumnFormula>
    </tableColumn>
    <tableColumn id="11" xr3:uid="{00000000-0010-0000-0300-00000B000000}" name="Task completion" dataDxfId="120" dataCellStyle="Percent">
      <calculatedColumnFormula>IF(Department[[#This Row],[Margin of Error1]]&gt;=0.1,"Insufficient data",Department[[#This Row],[Task success1]])</calculatedColumnFormula>
    </tableColumn>
    <tableColumn id="7" xr3:uid="{00000000-0010-0000-0300-000007000000}" name="Margin of Error_x000a_(Task success)" dataDxfId="119" dataCellStyle="Percent">
      <calculatedColumnFormula>IF(Department[[#This Row],[Task success1]]&gt;0,1.96*SQRT((Department[[#This Row],[Task success1]]*(1-Department[[#This Row],[Task success1]]))/Department[[#This Row],[Responses]]),"")</calculatedColumnFormula>
    </tableColumn>
    <tableColumn id="3" xr3:uid="{00000000-0010-0000-0300-000003000000}" name="Ease1" dataDxfId="118" dataCellStyle="Percent">
      <calculatedColumnFormula>VLOOKUP(Department[[#This Row],[Department]],'Data-Dept'!A:E,4,)</calculatedColumnFormula>
    </tableColumn>
    <tableColumn id="12" xr3:uid="{00000000-0010-0000-0300-00000C000000}" name="Ease" dataDxfId="117" dataCellStyle="Percent">
      <calculatedColumnFormula>IF(Department[[#This Row],[Margin of Error1]]&gt;=0.1,"Insufficient data",Department[[#This Row],[Ease1]])</calculatedColumnFormula>
    </tableColumn>
    <tableColumn id="8" xr3:uid="{00000000-0010-0000-0300-000008000000}" name="Margin of Error_x000a_(Ease)" dataDxfId="116" dataCellStyle="Percent">
      <calculatedColumnFormula>IF(Department[[#This Row],[Ease1]]&gt;0,1.96*SQRT((Department[[#This Row],[Ease1]]*(1-Department[[#This Row],[Ease1]]))/Department[[#This Row],[Responses]]),"")</calculatedColumnFormula>
    </tableColumn>
    <tableColumn id="4" xr3:uid="{00000000-0010-0000-0300-000004000000}" name="Satisfaction1" dataDxfId="115" dataCellStyle="Percent">
      <calculatedColumnFormula>VLOOKUP(Department[[#This Row],[Department]],'Data-Dept'!A:E,5,)</calculatedColumnFormula>
    </tableColumn>
    <tableColumn id="13" xr3:uid="{00000000-0010-0000-0300-00000D000000}" name="Satisfaction" dataDxfId="114" dataCellStyle="Percent">
      <calculatedColumnFormula>IF(Department[[#This Row],[Margin of Error1]]&gt;=0.1,"Insufficient data",Department[[#This Row],[Satisfaction1]])</calculatedColumnFormula>
    </tableColumn>
    <tableColumn id="9" xr3:uid="{00000000-0010-0000-0300-000009000000}" name="Margin of Error_x000a_(Satisfaction)" dataDxfId="113" dataCellStyle="Percent">
      <calculatedColumnFormula>IF(Department[[#This Row],[Satisfaction1]]&gt;0,1.96*SQRT((Department[[#This Row],[Satisfaction1]]*(1-Department[[#This Row],[Satisfaction1]]))/Department[[#This Row],[Responses]]),"")</calculatedColumnFormula>
    </tableColumn>
    <tableColumn id="15" xr3:uid="{00000000-0010-0000-0300-00000F000000}" name="Margin of Error*" dataDxfId="112" dataCellStyle="Percent">
      <calculatedColumnFormula>IF(OR(Department[[#This Row],[Margin of Error1]]&gt;=0.1,Department[[#This Row],[Margin of Error1]]=0),"Insufficient data",Department[[#This Row],[Margin of Error1]])</calculatedColumnFormula>
    </tableColumn>
    <tableColumn id="16" xr3:uid="{00000000-0010-0000-0300-000010000000}" name="Data reliability" dataDxfId="111" dataCellStyle="Percent">
      <calculatedColumnFormula>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calculatedColumnFormula>
    </tableColumn>
    <tableColumn id="14" xr3:uid="{00000000-0010-0000-0300-00000E000000}" name="Rank " dataDxfId="110" dataCellStyle="Comma">
      <calculatedColumnFormula>IF(Department[[#This Row],[Margin of Error1]]&gt;=0.1,"Insufficient data",_xlfn.RANK.EQ(Department[[#This Row],[Task completion]],Department[Task completion]))</calculatedColumnFormula>
    </tableColumn>
  </tableColumns>
  <tableStyleInfo name="TableStyleLight4" showFirstColumn="1" showLastColumn="0" showRowStripes="1" showColumnStripes="0"/>
  <extLst>
    <ext xmlns:x14="http://schemas.microsoft.com/office/spreadsheetml/2009/9/main" uri="{504A1905-F514-4f6f-8877-14C23A59335A}">
      <x14:table altText="Results by lead department" altTextSummary="Table with number of responses, task success, ease, and satisfaction scores by lead department."/>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Canada" displayName="Canada" ref="A9:N11" totalsRowShown="0" headerRowDxfId="109" dataDxfId="108" headerRowCellStyle="Percent" dataCellStyle="Percent">
  <autoFilter ref="A9:N11"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4">
    <tableColumn id="1" xr3:uid="{00000000-0010-0000-0400-000001000000}" name="Overall site" dataDxfId="107"/>
    <tableColumn id="2" xr3:uid="{00000000-0010-0000-0400-000002000000}" name="Responses" dataDxfId="106"/>
    <tableColumn id="3" xr3:uid="{00000000-0010-0000-0400-000003000000}" name="Margin of Error1" dataDxfId="105">
      <calculatedColumnFormula>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calculatedColumnFormula>
    </tableColumn>
    <tableColumn id="6" xr3:uid="{00000000-0010-0000-0400-000006000000}" name="Task success1" dataDxfId="104" dataCellStyle="Percent"/>
    <tableColumn id="7" xr3:uid="{00000000-0010-0000-0400-000007000000}" name="Task completion" dataDxfId="103" dataCellStyle="Percent">
      <calculatedColumnFormula>IF(Canada6[[#This Row],[Margin of Error1]]&gt;=0.1,"Insufficient data",Canada6[[#This Row],[Task success1]])</calculatedColumnFormula>
    </tableColumn>
    <tableColumn id="8" xr3:uid="{00000000-0010-0000-0400-000008000000}" name="Margin of Error_x000a_(Task success)" dataDxfId="102" dataCellStyle="Percent">
      <calculatedColumnFormula>IF(Canada6[[#This Row],[Task success1]]&gt;0,1.96*SQRT((Canada6[[#This Row],[Task success1]]*(1-Canada6[[#This Row],[Task success1]]))/Canada6[[#This Row],[Responses]]),"")</calculatedColumnFormula>
    </tableColumn>
    <tableColumn id="9" xr3:uid="{00000000-0010-0000-0400-000009000000}" name="Ease1" dataDxfId="101" dataCellStyle="Percent"/>
    <tableColumn id="10" xr3:uid="{00000000-0010-0000-0400-00000A000000}" name="Ease" dataDxfId="100" dataCellStyle="Percent">
      <calculatedColumnFormula>IF(Canada6[[#This Row],[Margin of Error1]]&gt;=0.1,"Insufficient data",Canada6[[#This Row],[Ease1]])</calculatedColumnFormula>
    </tableColumn>
    <tableColumn id="11" xr3:uid="{00000000-0010-0000-0400-00000B000000}" name="Margin of Error_x000a_(Ease)" dataDxfId="99" dataCellStyle="Percent">
      <calculatedColumnFormula>IF(Canada6[[#This Row],[Ease1]]&gt;0,1.96*SQRT((Canada6[[#This Row],[Ease1]]*(1-Canada6[[#This Row],[Ease1]]))/Canada6[[#This Row],[Responses]]),"")</calculatedColumnFormula>
    </tableColumn>
    <tableColumn id="12" xr3:uid="{00000000-0010-0000-0400-00000C000000}" name="Satisfaction1" dataDxfId="98" dataCellStyle="Percent"/>
    <tableColumn id="13" xr3:uid="{00000000-0010-0000-0400-00000D000000}" name="Satisfaction" dataDxfId="97" dataCellStyle="Percent">
      <calculatedColumnFormula>IF(Canada6[[#This Row],[Margin of Error1]]&gt;=0.1,"Insufficient data",Canada6[[#This Row],[Satisfaction1]])</calculatedColumnFormula>
    </tableColumn>
    <tableColumn id="14" xr3:uid="{00000000-0010-0000-0400-00000E000000}" name="Margin of Error_x000a_(Satisfaction)" dataDxfId="96" dataCellStyle="Percent">
      <calculatedColumnFormula>IF(Canada[[#This Row],[Satisfaction1]]&gt;0,1.96*SQRT((Canada[[#This Row],[Satisfaction1]]*(1-Canada[[#This Row],[Satisfaction1]]))/Canada[[#This Row],[Responses]]),"")</calculatedColumnFormula>
    </tableColumn>
    <tableColumn id="15" xr3:uid="{00000000-0010-0000-0400-00000F000000}" name="Margin of Error*" dataDxfId="95" dataCellStyle="Percent">
      <calculatedColumnFormula>IF(OR(Canada6[[#This Row],[Margin of Error1]]&gt;=0.1,Canada6[[#This Row],[Margin of Error1]]=0),"Insufficient data",Canada6[[#This Row],[Margin of Error1]])</calculatedColumnFormula>
    </tableColumn>
    <tableColumn id="16" xr3:uid="{00000000-0010-0000-0400-000010000000}" name="Data reliability" dataDxfId="94" dataCellStyle="Percent">
      <calculatedColumnFormula>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calculatedColumnFormula>
    </tableColumn>
  </tableColumns>
  <tableStyleInfo name="TableStyleMedium4" showFirstColumn="0" showLastColumn="0" showRowStripes="1" showColumnStripes="0"/>
  <extLst>
    <ext xmlns:x14="http://schemas.microsoft.com/office/spreadsheetml/2009/9/main" uri="{504A1905-F514-4f6f-8877-14C23A59335A}">
      <x14:table altText="Canada.ca results" altTextSummary="Table with number of responses, task success, ease, and satisfaction scores for Canada.ca website overall."/>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sk" displayName="Task" ref="C13:S1424" totalsRowShown="0" headerRowDxfId="48" dataDxfId="46" headerRowBorderDxfId="47" tableBorderDxfId="45">
  <autoFilter ref="C13:S1424" xr:uid="{00000000-0009-0000-0100-00000C000000}"/>
  <sortState xmlns:xlrd2="http://schemas.microsoft.com/office/spreadsheetml/2017/richdata2" ref="C22:S1345">
    <sortCondition descending="1" ref="G13:G1424"/>
  </sortState>
  <tableColumns count="17">
    <tableColumn id="1" xr3:uid="{00000000-0010-0000-0500-000001000000}" name="Reason of visit" dataDxfId="44" dataCellStyle="Percent">
      <calculatedColumnFormula>IF(ISBLANK('Data-Task'!C2),"",'Data-Task'!C2)</calculatedColumnFormula>
    </tableColumn>
    <tableColumn id="6" xr3:uid="{00000000-0010-0000-0500-000006000000}" name="Task" dataDxfId="43">
      <calculatedColumnFormula>IF(ISBLANK(C14),"",MID(C14,FIND("#",SUBSTITUTE(C14,":","#",2))+1,500))</calculatedColumnFormula>
    </tableColumn>
    <tableColumn id="7" xr3:uid="{00000000-0010-0000-0500-000007000000}" name="Theme" dataDxfId="42">
      <calculatedColumnFormula>IF(ISBLANK(C14),"",MID(C14,FIND("#",SUBSTITUTE(C14,":","#",1))+1,FIND("#",SUBSTITUTE(C14,":","#",2))-FIND("#",SUBSTITUTE(C14,":","#",1))-1))</calculatedColumnFormula>
    </tableColumn>
    <tableColumn id="8" xr3:uid="{00000000-0010-0000-0500-000008000000}" name="Department" dataDxfId="41">
      <calculatedColumnFormula>IF(ISBLANK(C14),"",LEFT(C14,FIND("#",SUBSTITUTE(C14,":","#"))-1))</calculatedColumnFormula>
    </tableColumn>
    <tableColumn id="5" xr3:uid="{00000000-0010-0000-0500-000005000000}" name="Responses" dataDxfId="40">
      <calculatedColumnFormula>VLOOKUP(Task[[#This Row],[Reason of visit]],'Data-Task'!C:G,2,)</calculatedColumnFormula>
    </tableColumn>
    <tableColumn id="12" xr3:uid="{00000000-0010-0000-0500-00000C000000}" name="Margin of Error1" dataDxfId="39">
      <calculatedColumnFormula>IF(Task[[#This Row],[Responses]]&gt;=30,IF(ISERROR(AVERAGE(Task[[#This Row],[Margin of Error
(Task success)]],Task[[#This Row],[Margin of Error
(Ease)]],Task[[#This Row],[Margin of Error
(Satisfaction)]])),"N/A",(AVERAGE(Task[[#This Row],[Margin of Error
(Task success)]],Task[[#This Row],[Margin of Error
(Ease)]],Task[[#This Row],[Margin of Error
(Satisfaction)]]))),"")</calculatedColumnFormula>
    </tableColumn>
    <tableColumn id="2" xr3:uid="{00000000-0010-0000-0500-000002000000}" name="Task success1" dataDxfId="38" dataCellStyle="Percent">
      <calculatedColumnFormula>VLOOKUP(Task[[#This Row],[Reason of visit]],'Data-Task'!C:G,3,)</calculatedColumnFormula>
    </tableColumn>
    <tableColumn id="13" xr3:uid="{00000000-0010-0000-0500-00000D000000}" name="Task completion" dataDxfId="37" dataCellStyle="Percent">
      <calculatedColumnFormula>IF(Task[[#This Row],[Margin of Error1]]&gt;=0.1,"Insufficient data",Task[[#This Row],[Task success1]])</calculatedColumnFormula>
    </tableColumn>
    <tableColumn id="11" xr3:uid="{00000000-0010-0000-0500-00000B000000}" name="Margin of Error_x000a_(Task success)" dataDxfId="36" dataCellStyle="Percent">
      <calculatedColumnFormula>IF(Task[[#This Row],[Task success1]]&gt;0,1.96*SQRT((Task[[#This Row],[Task success1]]*(1-Task[[#This Row],[Task success1]]))/Task[[#This Row],[Responses]]),"")</calculatedColumnFormula>
    </tableColumn>
    <tableColumn id="3" xr3:uid="{00000000-0010-0000-0500-000003000000}" name="Ease1" dataDxfId="35" dataCellStyle="Percent">
      <calculatedColumnFormula>VLOOKUP(Task[[#This Row],[Reason of visit]],'Data-Task'!C:G,4,)</calculatedColumnFormula>
    </tableColumn>
    <tableColumn id="15" xr3:uid="{00000000-0010-0000-0500-00000F000000}" name="Ease" dataDxfId="34" dataCellStyle="Percent">
      <calculatedColumnFormula>IF(Task[[#This Row],[Margin of Error1]]&gt;=0.1,"Insufficient data",Task[[#This Row],[Ease1]])</calculatedColumnFormula>
    </tableColumn>
    <tableColumn id="10" xr3:uid="{00000000-0010-0000-0500-00000A000000}" name="Margin of Error_x000a_(Ease)" dataDxfId="33" dataCellStyle="Percent">
      <calculatedColumnFormula>IF(Task[[#This Row],[Ease1]]&gt;0,1.96*SQRT((Task[[#This Row],[Ease1]]*(1-Task[[#This Row],[Ease1]]))/Task[[#This Row],[Responses]]),"")</calculatedColumnFormula>
    </tableColumn>
    <tableColumn id="4" xr3:uid="{00000000-0010-0000-0500-000004000000}" name="Satisfaction1" dataDxfId="32" dataCellStyle="Percent">
      <calculatedColumnFormula>VLOOKUP(Task[[#This Row],[Reason of visit]],'Data-Task'!C:G,5,)</calculatedColumnFormula>
    </tableColumn>
    <tableColumn id="16" xr3:uid="{00000000-0010-0000-0500-000010000000}" name="Satisfaction" dataDxfId="31" dataCellStyle="Percent">
      <calculatedColumnFormula>IF(Task[[#This Row],[Margin of Error1]]&gt;=0.1,"Insufficient data",Task[[#This Row],[Satisfaction1]])</calculatedColumnFormula>
    </tableColumn>
    <tableColumn id="9" xr3:uid="{00000000-0010-0000-0500-000009000000}" name="Margin of Error_x000a_(Satisfaction)" dataDxfId="30" dataCellStyle="Percent">
      <calculatedColumnFormula>IF(Task[[#This Row],[Satisfaction1]]&gt;0,1.96*SQRT((Task[[#This Row],[Satisfaction1]]*(1-Task[[#This Row],[Satisfaction1]]))/Task[[#This Row],[Responses]]),"")</calculatedColumnFormula>
    </tableColumn>
    <tableColumn id="18" xr3:uid="{00000000-0010-0000-0500-000012000000}" name="Margin of Error*" dataDxfId="29" dataCellStyle="Percent">
      <calculatedColumnFormula>IF(OR(Task[[#This Row],[Margin of Error1]]&gt;=0.1,Task[[#This Row],[Margin of Error1]]=0),"Insufficient data",Task[[#This Row],[Margin of Error1]])</calculatedColumnFormula>
    </tableColumn>
    <tableColumn id="19" xr3:uid="{00000000-0010-0000-0500-000013000000}" name="Data reliability" dataDxfId="28" dataCellStyle="Percent">
      <calculatedColumnFormula>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calculatedColumnFormula>
    </tableColumn>
  </tableColumns>
  <tableStyleInfo name="TableStyleLight4" showFirstColumn="0" showLastColumn="0" showRowStripes="1" showColumnStripes="0"/>
  <extLst>
    <ext xmlns:x14="http://schemas.microsoft.com/office/spreadsheetml/2009/9/main" uri="{504A1905-F514-4f6f-8877-14C23A59335A}">
      <x14:table altText="Results by task" altTextSummary="Table with number of responses, task success, ease and satisfaction scores for individual tasks. Corresponding themes and departments are also listed."/>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Canada8" displayName="Canada8" ref="D9:S11" totalsRowShown="0" headerRowDxfId="27" dataDxfId="26" headerRowCellStyle="Percent" dataCellStyle="Percent">
  <autoFilter ref="D9:S11"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6">
    <tableColumn id="16" xr3:uid="{00000000-0010-0000-0600-000010000000}" name="Overall site" dataDxfId="25" dataCellStyle="Normal"/>
    <tableColumn id="1" xr3:uid="{00000000-0010-0000-0600-000001000000}" name="Theme" dataDxfId="24"/>
    <tableColumn id="2" xr3:uid="{00000000-0010-0000-0600-000002000000}" name="Department" dataDxfId="23"/>
    <tableColumn id="3" xr3:uid="{00000000-0010-0000-0600-000003000000}" name="Responses" dataDxfId="22"/>
    <tableColumn id="4" xr3:uid="{00000000-0010-0000-0600-000004000000}" name="Margin of Error1" dataDxfId="21">
      <calculatedColumnFormula>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calculatedColumnFormula>
    </tableColumn>
    <tableColumn id="7" xr3:uid="{00000000-0010-0000-0600-000007000000}" name="Task success1" dataDxfId="20" dataCellStyle="Percent"/>
    <tableColumn id="8" xr3:uid="{00000000-0010-0000-0600-000008000000}" name="Task completion" dataDxfId="19" dataCellStyle="Percent">
      <calculatedColumnFormula>IF(Canada6[[#This Row],[Margin of Error1]]&gt;=0.1,"Insufficient data",Canada6[[#This Row],[Task success1]])</calculatedColumnFormula>
    </tableColumn>
    <tableColumn id="9" xr3:uid="{00000000-0010-0000-0600-000009000000}" name="Margin of Error_x000a_(Task success)" dataDxfId="18" dataCellStyle="Percent">
      <calculatedColumnFormula>IF(Canada6[[#This Row],[Task success1]]&gt;0,1.96*SQRT((Canada6[[#This Row],[Task success1]]*(1-Canada6[[#This Row],[Task success1]]))/Canada6[[#This Row],[Responses]]),"")</calculatedColumnFormula>
    </tableColumn>
    <tableColumn id="10" xr3:uid="{00000000-0010-0000-0600-00000A000000}" name="Ease1" dataDxfId="17" dataCellStyle="Percent"/>
    <tableColumn id="11" xr3:uid="{00000000-0010-0000-0600-00000B000000}" name="Ease" dataDxfId="16" dataCellStyle="Percent">
      <calculatedColumnFormula>IF(Canada6[[#This Row],[Margin of Error1]]&gt;=0.1,"Insufficient data",Canada6[[#This Row],[Ease1]])</calculatedColumnFormula>
    </tableColumn>
    <tableColumn id="12" xr3:uid="{00000000-0010-0000-0600-00000C000000}" name="Margin of Error_x000a_(Ease)" dataDxfId="15" dataCellStyle="Percent">
      <calculatedColumnFormula>IF(Canada6[[#This Row],[Ease1]]&gt;0,1.96*SQRT((Canada6[[#This Row],[Ease1]]*(1-Canada6[[#This Row],[Ease1]]))/Canada6[[#This Row],[Responses]]),"")</calculatedColumnFormula>
    </tableColumn>
    <tableColumn id="13" xr3:uid="{00000000-0010-0000-0600-00000D000000}" name="Satisfaction1" dataDxfId="14" dataCellStyle="Percent"/>
    <tableColumn id="14" xr3:uid="{00000000-0010-0000-0600-00000E000000}" name="Satisfaction" dataDxfId="13" dataCellStyle="Percent">
      <calculatedColumnFormula>IF(Canada6[[#This Row],[Margin of Error1]]&gt;=0.1,"Insufficient data",Canada6[[#This Row],[Satisfaction1]])</calculatedColumnFormula>
    </tableColumn>
    <tableColumn id="15" xr3:uid="{00000000-0010-0000-0600-00000F000000}" name="Margin of Error_x000a_(Satisfaction)" dataDxfId="12" dataCellStyle="Percent">
      <calculatedColumnFormula>IF(Canada8[[#This Row],[Satisfaction1]]&gt;0,1.96*SQRT((Canada8[[#This Row],[Satisfaction1]]*(1-Canada8[[#This Row],[Satisfaction1]]))/Canada8[[#This Row],[Responses]]),"")</calculatedColumnFormula>
    </tableColumn>
    <tableColumn id="17" xr3:uid="{00000000-0010-0000-0600-000011000000}" name="Margin of Error*" dataDxfId="11" dataCellStyle="Percent">
      <calculatedColumnFormula>IF(OR(Canada6[[#This Row],[Margin of Error1]]&gt;=0.1,Canada6[[#This Row],[Margin of Error1]]=0),"Insufficient data",Canada6[[#This Row],[Margin of Error1]])</calculatedColumnFormula>
    </tableColumn>
    <tableColumn id="18" xr3:uid="{00000000-0010-0000-0600-000012000000}" name="Data reliability" dataDxfId="10" dataCellStyle="Percent">
      <calculatedColumnFormula>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calculatedColumnFormula>
    </tableColumn>
  </tableColumns>
  <tableStyleInfo name="TableStyleMedium4" showFirstColumn="0" showLastColumn="0" showRowStripes="1" showColumnStripes="0"/>
  <extLst>
    <ext xmlns:x14="http://schemas.microsoft.com/office/spreadsheetml/2009/9/main" uri="{504A1905-F514-4f6f-8877-14C23A59335A}">
      <x14:table altText="Canada.ca results" altTextSummary="Table with number of responses, task success, ease, and satisfaction scores for Canada.ca website overall."/>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Data_R_Output_Task" displayName="Data_R_Output_Task" ref="C1:G1412" tableType="queryTable" totalsRowShown="0">
  <autoFilter ref="C1:G1412" xr:uid="{00000000-000C-0000-FFFF-FFFF07000000}"/>
  <sortState xmlns:xlrd2="http://schemas.microsoft.com/office/spreadsheetml/2017/richdata2" ref="C2:G1412">
    <sortCondition descending="1" ref="D1:D1412"/>
  </sortState>
  <tableColumns count="5">
    <tableColumn id="16" xr3:uid="{4222DC70-D581-4ECA-A73A-353A9E64480B}" uniqueName="16" name="ROV" queryTableFieldId="1"/>
    <tableColumn id="17" xr3:uid="{C95C1C8D-D18F-4F92-8C9C-EA0FDE2BE073}" uniqueName="17" name="Responses" queryTableFieldId="2"/>
    <tableColumn id="18" xr3:uid="{0713726B-3BC2-4154-B750-101E7AB1E389}" uniqueName="18" name="TaskCompletion_%" queryTableFieldId="3" dataDxfId="8" dataCellStyle="Percent"/>
    <tableColumn id="19" xr3:uid="{2962CE78-4B6F-440B-8440-41A39E2B2327}" uniqueName="19" name="Ease_%" queryTableFieldId="4" dataDxfId="7" dataCellStyle="Percent"/>
    <tableColumn id="20" xr3:uid="{D1C489CA-1A36-4109-B385-97515B2015E9}" uniqueName="20" name="Satisfaction_%" queryTableFieldId="5" dataDxfId="6" dataCellStyle="Percent"/>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Data_R_Output_Detrac_Dept" displayName="Data_R_Output_Detrac_Dept" ref="D1:H1351" tableType="queryTable" totalsRowShown="0">
  <autoFilter ref="D1:H1351" xr:uid="{00000000-000C-0000-FFFF-FFFF08000000}"/>
  <sortState xmlns:xlrd2="http://schemas.microsoft.com/office/spreadsheetml/2017/richdata2" ref="D2:H1351">
    <sortCondition descending="1" ref="E1:E1351"/>
  </sortState>
  <tableColumns count="5">
    <tableColumn id="1" xr3:uid="{43B48E3D-A67D-4D5A-A03E-CC75ED5E557D}" uniqueName="1" name="ROV" queryTableFieldId="1"/>
    <tableColumn id="2" xr3:uid="{793840FE-88B7-4715-A3B5-2D9C6C59EB45}" uniqueName="2" name="Effectiveness_Adverse" queryTableFieldId="2"/>
    <tableColumn id="3" xr3:uid="{38A38293-BF8B-433B-9496-9C4CF2227787}" uniqueName="3" name="Ease_Adverse" queryTableFieldId="3"/>
    <tableColumn id="4" xr3:uid="{97A6D5BA-59EF-46A6-ACCA-3F0E843DDD58}" uniqueName="4" name="Satisfaction_Adverse" queryTableFieldId="4"/>
    <tableColumn id="5" xr3:uid="{C87D2C63-9F91-4190-B3CD-8F771D19D993}" uniqueName="5" name="Responses"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Data_R_Output_Detrac_Theme" displayName="Data_R_Output_Detrac_Theme" ref="D1:H568" tableType="queryTable" totalsRowShown="0" dataDxfId="5">
  <autoFilter ref="D1:H568" xr:uid="{00000000-000C-0000-FFFF-FFFF09000000}"/>
  <tableColumns count="5">
    <tableColumn id="1" xr3:uid="{B1620741-299C-4642-B2CD-122B90F1463B}" uniqueName="1" name="ROV" queryTableFieldId="1" dataDxfId="4"/>
    <tableColumn id="2" xr3:uid="{ABCB7B4B-CBE4-45FC-A833-ED38E2E11EE7}" uniqueName="2" name="Effectiveness_Adverse" queryTableFieldId="2" dataDxfId="3"/>
    <tableColumn id="3" xr3:uid="{02D3825A-E6D4-471F-97FF-04982A33DA9D}" uniqueName="3" name="Ease_Adverse" queryTableFieldId="3" dataDxfId="2"/>
    <tableColumn id="4" xr3:uid="{8A4F03ED-588E-4270-B1F9-431B468D14AD}" uniqueName="4" name="Satisfaction_Adverse" queryTableFieldId="4" dataDxfId="1"/>
    <tableColumn id="5" xr3:uid="{337F1EBA-BD46-4F58-9F86-0A160D4B2C4F}" uniqueName="5" name="Responses" queryTableFieldId="5" dataDxfId="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Data_R_Output_Dept" displayName="Data_R_Output_Dept" ref="A1:E53" tableType="queryTable" totalsRowShown="0">
  <autoFilter ref="A1:E53" xr:uid="{00000000-000C-0000-FFFF-FFFF0A000000}"/>
  <sortState xmlns:xlrd2="http://schemas.microsoft.com/office/spreadsheetml/2017/richdata2" ref="A2:E53">
    <sortCondition descending="1" ref="B1:B53"/>
  </sortState>
  <tableColumns count="5">
    <tableColumn id="1" xr3:uid="{59E50C30-5789-4CC1-A14D-ACAE69FAED95}" uniqueName="1" name="Department" queryTableFieldId="1"/>
    <tableColumn id="2" xr3:uid="{77CADDF2-F2D6-421C-9378-F9C309158034}" uniqueName="2" name="Responses" queryTableFieldId="2"/>
    <tableColumn id="3" xr3:uid="{AA38BB9D-25BE-41EA-B0FF-F1D72E692F18}" uniqueName="3" name="TaskCompletion_%" queryTableFieldId="3"/>
    <tableColumn id="4" xr3:uid="{C8F84E19-5314-4731-A3AB-2558CA8EBD58}" uniqueName="4" name="Ease_%" queryTableFieldId="4"/>
    <tableColumn id="5" xr3:uid="{616FC58B-193B-42F8-936E-2F115A4C5882}" uniqueName="5" name="Satisfaction_%" queryTableFieldId="5"/>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Data_R_Output_Theme" displayName="Data_R_Output_Theme" ref="A1:E20" tableType="queryTable" totalsRowShown="0">
  <autoFilter ref="A1:E20" xr:uid="{00000000-000C-0000-FFFF-FFFF0B000000}"/>
  <sortState xmlns:xlrd2="http://schemas.microsoft.com/office/spreadsheetml/2017/richdata2" ref="A2:E20">
    <sortCondition descending="1" ref="B1:B20"/>
  </sortState>
  <tableColumns count="5">
    <tableColumn id="1" xr3:uid="{AC6B7ECE-2968-4DB3-822F-9D52D6061E4A}" uniqueName="1" name="Theme" queryTableFieldId="1"/>
    <tableColumn id="2" xr3:uid="{29B0F310-8F1C-45D9-A497-DB5E5447B365}" uniqueName="2" name="Responses" queryTableFieldId="2"/>
    <tableColumn id="3" xr3:uid="{EAB4EC63-83D5-4A42-A7C5-B64DD9F01665}" uniqueName="3" name="TaskCompletion_%" queryTableFieldId="3"/>
    <tableColumn id="4" xr3:uid="{31667C26-DC66-42E7-8786-BA98C6B2716F}" uniqueName="4" name="Ease_%" queryTableFieldId="4"/>
    <tableColumn id="5" xr3:uid="{C27B2377-5A3A-453D-985E-D0A4EF9CCECA}" uniqueName="5" name="Satisfaction_%"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Data_R_Output_Top" displayName="Data_R_Output_Top" ref="A1:E1093" tableType="queryTable" totalsRowShown="0">
  <autoFilter ref="A1:E1093" xr:uid="{00000000-000C-0000-FFFF-FFFF0C000000}"/>
  <sortState xmlns:xlrd2="http://schemas.microsoft.com/office/spreadsheetml/2017/richdata2" ref="A2:E812">
    <sortCondition descending="1" ref="B1:B812"/>
  </sortState>
  <tableColumns count="5">
    <tableColumn id="6" xr3:uid="{52E74160-242F-4CFF-B8C9-E63B3F2D03F5}" uniqueName="6" name="ROV" queryTableFieldId="1"/>
    <tableColumn id="7" xr3:uid="{0F871CEC-ECD9-47FD-A2D3-73E095763504}" uniqueName="7" name="Responses" queryTableFieldId="2"/>
    <tableColumn id="8" xr3:uid="{8AC27C06-819E-49B1-9E11-D1F72E7F08FC}" uniqueName="8" name="TaskCompletion_%" queryTableFieldId="3"/>
    <tableColumn id="9" xr3:uid="{DF6FFA1D-388C-4F62-8410-2208BE4B96C4}" uniqueName="9" name="Ease_%" queryTableFieldId="4"/>
    <tableColumn id="10" xr3:uid="{8580AFCB-EAE8-4A7A-81C7-1D64AFEFAAAB}" uniqueName="10" name="Satisfaction_%" queryTableFieldId="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Data_R_Output_Detrac_Top_Q4" displayName="Data_R_Output_Detrac_Top_Q4" ref="D1:H1209" tableType="queryTable" totalsRowShown="0">
  <autoFilter ref="D1:H1209" xr:uid="{00000000-000C-0000-FFFF-FFFF0D000000}"/>
  <sortState xmlns:xlrd2="http://schemas.microsoft.com/office/spreadsheetml/2017/richdata2" ref="D2:H1209">
    <sortCondition descending="1" ref="E1:E1209"/>
  </sortState>
  <tableColumns count="5">
    <tableColumn id="1" xr3:uid="{53FDFED3-7DED-475B-9793-E0E6C29EBAD2}" uniqueName="1" name="ROV" queryTableFieldId="1"/>
    <tableColumn id="2" xr3:uid="{298C0629-BF5A-40DC-B657-A43FC46BF7BB}" uniqueName="2" name="Effectiveness_Adverse" queryTableFieldId="2"/>
    <tableColumn id="3" xr3:uid="{8DA5316D-38CD-48CE-B8D8-478A2C609B80}" uniqueName="3" name="Ease_Adverse" queryTableFieldId="3"/>
    <tableColumn id="4" xr3:uid="{10976DF8-3F54-4E5D-BB19-6A98B446D904}" uniqueName="4" name="Satisfaction_Adverse" queryTableFieldId="4"/>
    <tableColumn id="5" xr3:uid="{147763B2-6E34-4C2D-9261-8F98B26B0407}" uniqueName="5" name="Responses"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drawing" Target="../drawings/drawing1.xml"/><Relationship Id="rId2" Type="http://schemas.openxmlformats.org/officeDocument/2006/relationships/customProperty" Target="../customProperty1.bin"/><Relationship Id="rId16" Type="http://schemas.openxmlformats.org/officeDocument/2006/relationships/customProperty" Target="../customProperty15.bin"/><Relationship Id="rId1" Type="http://schemas.openxmlformats.org/officeDocument/2006/relationships/printerSettings" Target="../printerSettings/printerSettings1.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customProperty" Target="../customProperty14.bin"/><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gcpedia.gc.ca/wiki/Request_a_custom_task_list_for_the_GC_Task_Success_Survey" TargetMode="External"/><Relationship Id="rId7" Type="http://schemas.openxmlformats.org/officeDocument/2006/relationships/customProperty" Target="../customProperty16.bin"/><Relationship Id="rId2" Type="http://schemas.openxmlformats.org/officeDocument/2006/relationships/hyperlink" Target="https://www.gcpedia.gc.ca/wiki/Government_of_Canada_Task_Success_Survey" TargetMode="External"/><Relationship Id="rId1" Type="http://schemas.openxmlformats.org/officeDocument/2006/relationships/hyperlink" Target="https://www.gcpedia.gc.ca/wiki/Government_of_Canada_Task_Success_Survey" TargetMode="External"/><Relationship Id="rId6" Type="http://schemas.openxmlformats.org/officeDocument/2006/relationships/printerSettings" Target="../printerSettings/printerSettings2.bin"/><Relationship Id="rId5" Type="http://schemas.openxmlformats.org/officeDocument/2006/relationships/hyperlink" Target="https://www.gcpedia.gc.ca/wiki/Government_of_Canada_Task_Success_Survey" TargetMode="External"/><Relationship Id="rId4" Type="http://schemas.openxmlformats.org/officeDocument/2006/relationships/hyperlink" Target="https://www.gcpedia.gc.ca/wiki/Adobe_Analytics_User_Guid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1.xml"/><Relationship Id="rId2" Type="http://schemas.openxmlformats.org/officeDocument/2006/relationships/customProperty" Target="../customProperty17.bin"/><Relationship Id="rId1" Type="http://schemas.openxmlformats.org/officeDocument/2006/relationships/printerSettings" Target="../printerSettings/printerSettings3.bin"/><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7" Type="http://schemas.openxmlformats.org/officeDocument/2006/relationships/comments" Target="../comments2.xml"/><Relationship Id="rId2" Type="http://schemas.openxmlformats.org/officeDocument/2006/relationships/customProperty" Target="../customProperty19.bin"/><Relationship Id="rId1" Type="http://schemas.openxmlformats.org/officeDocument/2006/relationships/printerSettings" Target="../printerSettings/printerSettings5.bin"/><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20.bin"/><Relationship Id="rId7" Type="http://schemas.openxmlformats.org/officeDocument/2006/relationships/comments" Target="../comments3.xml"/><Relationship Id="rId2" Type="http://schemas.openxmlformats.org/officeDocument/2006/relationships/printerSettings" Target="../printerSettings/printerSettings6.bin"/><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vmlDrawing" Target="../drawings/vmlDrawing3.v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7" Type="http://schemas.openxmlformats.org/officeDocument/2006/relationships/comments" Target="../comments4.xml"/><Relationship Id="rId2" Type="http://schemas.openxmlformats.org/officeDocument/2006/relationships/customProperty" Target="../customProperty21.bin"/><Relationship Id="rId1" Type="http://schemas.openxmlformats.org/officeDocument/2006/relationships/printerSettings" Target="../printerSettings/printerSettings7.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22.bin"/><Relationship Id="rId7" Type="http://schemas.openxmlformats.org/officeDocument/2006/relationships/comments" Target="../comments5.xml"/><Relationship Id="rId2" Type="http://schemas.openxmlformats.org/officeDocument/2006/relationships/printerSettings" Target="../printerSettings/printerSettings8.bin"/><Relationship Id="rId1" Type="http://schemas.openxmlformats.org/officeDocument/2006/relationships/pivotTable" Target="../pivotTables/pivotTable3.xml"/><Relationship Id="rId6" Type="http://schemas.microsoft.com/office/2007/relationships/slicer" Target="../slicers/slicer3.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drawing" Target="../drawings/drawing9.xml"/><Relationship Id="rId7" Type="http://schemas.microsoft.com/office/2007/relationships/slicer" Target="../slicers/slicer4.xml"/><Relationship Id="rId2" Type="http://schemas.openxmlformats.org/officeDocument/2006/relationships/customProperty" Target="../customProperty23.bin"/><Relationship Id="rId1" Type="http://schemas.openxmlformats.org/officeDocument/2006/relationships/printerSettings" Target="../printerSettings/printerSettings9.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24.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customProperty" Target="../customProperty25.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customProperty" Target="../customProperty2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customProperty" Target="../customProperty27.bin"/><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customProperty" Target="../customProperty28.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customProperty" Target="../customProperty29.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customProperty" Target="../customProperty30.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customProperty" Target="../customProperty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
  <sheetViews>
    <sheetView showGridLines="0" tabSelected="1" zoomScaleNormal="100" zoomScaleSheetLayoutView="40" workbookViewId="0">
      <selection activeCell="A50" sqref="A50"/>
    </sheetView>
  </sheetViews>
  <sheetFormatPr defaultRowHeight="15.75" x14ac:dyDescent="0.5"/>
  <cols>
    <col min="1" max="1" width="141" customWidth="1"/>
  </cols>
  <sheetData>
    <row r="1" spans="1:1" s="171" customFormat="1" ht="28.5" x14ac:dyDescent="0.5">
      <c r="A1" s="168" t="s">
        <v>1332</v>
      </c>
    </row>
    <row r="2" spans="1:1" s="171" customFormat="1" x14ac:dyDescent="0.5">
      <c r="A2" s="169" t="s">
        <v>1333</v>
      </c>
    </row>
    <row r="3" spans="1:1" s="170" customFormat="1" ht="45" customHeight="1" x14ac:dyDescent="0.5"/>
    <row r="5" spans="1:1" ht="25.9" hidden="1" thickBot="1" x14ac:dyDescent="0.8">
      <c r="A5" s="121" t="s">
        <v>0</v>
      </c>
    </row>
    <row r="6" spans="1:1" ht="142.15" hidden="1" thickTop="1" x14ac:dyDescent="0.5">
      <c r="A6" s="124" t="s">
        <v>1</v>
      </c>
    </row>
    <row r="7" spans="1:1" hidden="1" x14ac:dyDescent="0.5"/>
    <row r="8" spans="1:1" ht="18" hidden="1" x14ac:dyDescent="0.55000000000000004">
      <c r="A8" s="63" t="s">
        <v>2</v>
      </c>
    </row>
    <row r="9" spans="1:1" ht="16.899999999999999" hidden="1" x14ac:dyDescent="0.5">
      <c r="A9" s="73"/>
    </row>
    <row r="10" spans="1:1" ht="18" hidden="1" x14ac:dyDescent="0.55000000000000004">
      <c r="A10" s="63" t="s">
        <v>3</v>
      </c>
    </row>
    <row r="11" spans="1:1" ht="16.899999999999999" hidden="1" x14ac:dyDescent="0.5">
      <c r="A11" s="77" t="s">
        <v>4</v>
      </c>
    </row>
    <row r="12" spans="1:1" hidden="1" x14ac:dyDescent="0.5"/>
    <row r="13" spans="1:1" ht="18" hidden="1" x14ac:dyDescent="0.55000000000000004">
      <c r="A13" s="63" t="s">
        <v>5</v>
      </c>
    </row>
    <row r="14" spans="1:1" ht="16.899999999999999" hidden="1" x14ac:dyDescent="0.5">
      <c r="A14" s="77" t="s">
        <v>6</v>
      </c>
    </row>
    <row r="15" spans="1:1" hidden="1" x14ac:dyDescent="0.5"/>
    <row r="16" spans="1:1" ht="18" hidden="1" x14ac:dyDescent="0.55000000000000004">
      <c r="A16" s="63" t="s">
        <v>7</v>
      </c>
    </row>
    <row r="17" spans="1:4" hidden="1" x14ac:dyDescent="0.5"/>
    <row r="18" spans="1:4" ht="18" hidden="1" x14ac:dyDescent="0.55000000000000004">
      <c r="A18" s="63" t="s">
        <v>8</v>
      </c>
    </row>
    <row r="19" spans="1:4" ht="16.899999999999999" hidden="1" x14ac:dyDescent="0.5">
      <c r="A19" s="78" t="s">
        <v>9</v>
      </c>
    </row>
    <row r="20" spans="1:4" ht="16.899999999999999" hidden="1" x14ac:dyDescent="0.5">
      <c r="A20" s="78" t="s">
        <v>10</v>
      </c>
    </row>
    <row r="21" spans="1:4" ht="16.899999999999999" hidden="1" x14ac:dyDescent="0.5">
      <c r="A21" s="78" t="s">
        <v>11</v>
      </c>
    </row>
    <row r="22" spans="1:4" ht="18" hidden="1" x14ac:dyDescent="0.55000000000000004">
      <c r="A22" s="64"/>
    </row>
    <row r="23" spans="1:4" ht="18" hidden="1" x14ac:dyDescent="0.55000000000000004">
      <c r="A23" s="63" t="s">
        <v>12</v>
      </c>
    </row>
    <row r="24" spans="1:4" ht="16.899999999999999" hidden="1" x14ac:dyDescent="0.5">
      <c r="A24" s="78" t="s">
        <v>13</v>
      </c>
      <c r="D24" s="75"/>
    </row>
    <row r="25" spans="1:4" ht="16.899999999999999" hidden="1" x14ac:dyDescent="0.5">
      <c r="A25" s="78" t="s">
        <v>14</v>
      </c>
    </row>
    <row r="26" spans="1:4" ht="16.899999999999999" hidden="1" x14ac:dyDescent="0.5">
      <c r="A26" s="78" t="s">
        <v>15</v>
      </c>
    </row>
    <row r="27" spans="1:4" ht="16.899999999999999" hidden="1" x14ac:dyDescent="0.5">
      <c r="A27" s="78" t="s">
        <v>16</v>
      </c>
    </row>
    <row r="28" spans="1:4" ht="16.899999999999999" hidden="1" x14ac:dyDescent="0.5">
      <c r="A28" s="78" t="s">
        <v>17</v>
      </c>
    </row>
    <row r="29" spans="1:4" ht="18" hidden="1" x14ac:dyDescent="0.55000000000000004">
      <c r="A29" s="64"/>
    </row>
    <row r="30" spans="1:4" ht="18" hidden="1" x14ac:dyDescent="0.55000000000000004">
      <c r="A30" s="63" t="s">
        <v>18</v>
      </c>
    </row>
    <row r="31" spans="1:4" ht="16.899999999999999" hidden="1" x14ac:dyDescent="0.5">
      <c r="A31" s="78" t="s">
        <v>19</v>
      </c>
    </row>
    <row r="32" spans="1:4" ht="16.899999999999999" hidden="1" x14ac:dyDescent="0.5">
      <c r="A32" s="78" t="s">
        <v>20</v>
      </c>
    </row>
    <row r="33" spans="1:1" ht="16.899999999999999" hidden="1" x14ac:dyDescent="0.5">
      <c r="A33" s="78" t="s">
        <v>21</v>
      </c>
    </row>
  </sheetData>
  <hyperlinks>
    <hyperlink ref="A18" location="'About the survey'!A1" display="About the survey" xr:uid="{00000000-0004-0000-0000-000000000000}"/>
    <hyperlink ref="A23" location="'About the report'!A1" display="About the report" xr:uid="{00000000-0004-0000-0000-000001000000}"/>
    <hyperlink ref="A30" location="'Next steps'!A1" display="Next steps" xr:uid="{00000000-0004-0000-0000-000002000000}"/>
    <hyperlink ref="A20" location="'About the survey'!A7" display=" • Online experience indicators" xr:uid="{00000000-0004-0000-0000-000003000000}"/>
    <hyperlink ref="A21" location="'Table of contents'!A20" display=" • Survey design" xr:uid="{00000000-0004-0000-0000-000004000000}"/>
    <hyperlink ref="A24" location="'About the report'!A3" display=" • Colour thresholds" xr:uid="{00000000-0004-0000-0000-000005000000}"/>
    <hyperlink ref="A25" location="'About the report'!A11" display=" • Segments" xr:uid="{00000000-0004-0000-0000-000006000000}"/>
    <hyperlink ref="A26" location="'About the report'!A31" display=" • Margin of error" xr:uid="{00000000-0004-0000-0000-000007000000}"/>
    <hyperlink ref="A27" location="'About the report'!A39" display=" • Data reliability" xr:uid="{00000000-0004-0000-0000-000008000000}"/>
    <hyperlink ref="A28" location="'About the report'!A47" display=" • Detraction scores" xr:uid="{00000000-0004-0000-0000-000009000000}"/>
    <hyperlink ref="A31" location="'Next steps'!A3" display=" • Diagnosing the problem" xr:uid="{00000000-0004-0000-0000-00000A000000}"/>
    <hyperlink ref="A32" location="'Next steps'!A9" display=" • Focus your efforts" xr:uid="{00000000-0004-0000-0000-00000B000000}"/>
    <hyperlink ref="A33" location="'Next steps'!A17" display=" • Get more data" xr:uid="{00000000-0004-0000-0000-00000C000000}"/>
    <hyperlink ref="A11" location="'Tasks to improve theme score'!A1" display="Tasks to improve theme score" xr:uid="{00000000-0004-0000-0000-00000D000000}"/>
    <hyperlink ref="A14" location="'Tasks to improve dept score'!A1" display="Tasks to improve departmental score" xr:uid="{00000000-0004-0000-0000-00000E000000}"/>
    <hyperlink ref="A8" location="'Top tasks for the GC'!A1" display="Top tasks for the Government of Canada" xr:uid="{00000000-0004-0000-0000-00000F000000}"/>
    <hyperlink ref="A16" location="'Results by task'!A1" display="Results by task" xr:uid="{00000000-0004-0000-0000-000010000000}"/>
    <hyperlink ref="A10" location="'Results by lead theme'!A1" display="Results by lead theme" xr:uid="{00000000-0004-0000-0000-000011000000}"/>
    <hyperlink ref="A13" location="'Results by lead dept'!A1" display="Results by lead department" xr:uid="{00000000-0004-0000-0000-000012000000}"/>
    <hyperlink ref="A19" location="'About the survey'!A3" display=" • Background" xr:uid="{00000000-0004-0000-0000-000013000000}"/>
  </hyperlinks>
  <pageMargins left="0.7" right="0.7" top="0.75" bottom="0.75" header="0.3" footer="0.3"/>
  <pageSetup orientation="portrait" r:id="rId1"/>
  <customProperties>
    <customPr name="ORB_ACCOUNTS_1" r:id="rId2"/>
    <customPr name="ORB_SHEETNAME" r:id="rId3"/>
    <customPr name="ORB_V1_00000" r:id="rId4"/>
    <customPr name="ORB_V1_00001" r:id="rId5"/>
    <customPr name="ORB_V1_00002" r:id="rId6"/>
    <customPr name="ORB_V1_00003" r:id="rId7"/>
    <customPr name="ORB_V1_00004" r:id="rId8"/>
    <customPr name="ORB_V1_00005" r:id="rId9"/>
    <customPr name="RB_CASE" r:id="rId10"/>
    <customPr name="RB_COMPANY" r:id="rId11"/>
    <customPr name="RB_DECIMAL_SEPARATOR" r:id="rId12"/>
    <customPr name="RB_PATH_SEPARATOR" r:id="rId13"/>
    <customPr name="RB_THOUSAND_SEPARATOR" r:id="rId14"/>
    <customPr name="RB_WORKBOOK_DATARECENCY_CURRENT" r:id="rId15"/>
    <customPr name="RB_WORKBOOK_VERSION" r:id="rId16"/>
  </customProperties>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0"/>
  <sheetViews>
    <sheetView showGridLines="0" zoomScaleNormal="100" workbookViewId="0">
      <pane ySplit="4" topLeftCell="A5" activePane="bottomLeft" state="frozen"/>
      <selection activeCell="C1" sqref="C1:G1073"/>
      <selection pane="bottomLeft" activeCell="A105" sqref="A105"/>
    </sheetView>
  </sheetViews>
  <sheetFormatPr defaultColWidth="8.75" defaultRowHeight="15.75" x14ac:dyDescent="0.5"/>
  <cols>
    <col min="1" max="1" width="160" style="101" customWidth="1"/>
    <col min="2" max="16384" width="8.75" style="101"/>
  </cols>
  <sheetData>
    <row r="1" spans="1:20" s="185" customFormat="1" ht="28.5" x14ac:dyDescent="0.5">
      <c r="A1" s="168" t="s">
        <v>1332</v>
      </c>
      <c r="B1" s="309"/>
      <c r="C1" s="182"/>
      <c r="D1" s="182"/>
      <c r="E1" s="182"/>
      <c r="F1" s="182"/>
      <c r="G1" s="182"/>
      <c r="H1" s="183"/>
      <c r="I1" s="183"/>
      <c r="J1" s="183"/>
      <c r="K1" s="183"/>
      <c r="L1" s="183"/>
      <c r="M1" s="184"/>
      <c r="N1" s="183"/>
      <c r="O1" s="182"/>
      <c r="P1" s="182"/>
      <c r="Q1" s="182"/>
      <c r="R1" s="182"/>
      <c r="S1" s="182"/>
      <c r="T1" s="182"/>
    </row>
    <row r="2" spans="1:20" s="185" customFormat="1" x14ac:dyDescent="0.5">
      <c r="A2" s="169" t="s">
        <v>1333</v>
      </c>
      <c r="B2" s="181"/>
      <c r="C2" s="182"/>
      <c r="D2" s="182"/>
      <c r="E2" s="182"/>
      <c r="F2" s="182"/>
      <c r="G2" s="182"/>
      <c r="H2" s="183"/>
      <c r="I2" s="183"/>
      <c r="J2" s="183"/>
      <c r="K2" s="183"/>
      <c r="L2" s="183"/>
      <c r="M2" s="184"/>
      <c r="N2" s="183"/>
      <c r="O2" s="182"/>
      <c r="P2" s="182"/>
      <c r="Q2" s="182"/>
      <c r="R2" s="182"/>
      <c r="S2" s="182"/>
      <c r="T2" s="182"/>
    </row>
    <row r="3" spans="1:20" s="176" customFormat="1" ht="45" customHeight="1" x14ac:dyDescent="0.5">
      <c r="A3" s="172"/>
      <c r="B3" s="173"/>
      <c r="C3" s="174"/>
      <c r="D3" s="174"/>
      <c r="E3" s="174"/>
      <c r="F3" s="174"/>
      <c r="G3" s="174"/>
      <c r="H3" s="167"/>
      <c r="I3" s="167"/>
      <c r="J3" s="167"/>
      <c r="K3" s="167"/>
      <c r="L3" s="167"/>
      <c r="M3" s="175"/>
      <c r="N3" s="167"/>
      <c r="O3" s="174"/>
      <c r="P3" s="174"/>
      <c r="Q3" s="174"/>
      <c r="R3" s="174"/>
      <c r="S3" s="174"/>
      <c r="T3" s="174"/>
    </row>
    <row r="4" spans="1:20" s="162" customFormat="1" ht="9" customHeight="1" x14ac:dyDescent="0.5">
      <c r="A4" s="177"/>
      <c r="B4" s="163"/>
      <c r="C4" s="164"/>
      <c r="D4" s="164"/>
      <c r="E4" s="164"/>
      <c r="F4" s="164"/>
      <c r="G4" s="164"/>
      <c r="H4" s="165"/>
      <c r="I4" s="165"/>
      <c r="J4" s="165"/>
      <c r="K4" s="165"/>
      <c r="L4" s="165"/>
      <c r="M4" s="178"/>
      <c r="N4" s="165"/>
      <c r="O4" s="164"/>
      <c r="P4" s="164"/>
      <c r="Q4" s="164"/>
      <c r="R4" s="164"/>
      <c r="S4" s="164"/>
      <c r="T4" s="164"/>
    </row>
    <row r="5" spans="1:20" s="98" customFormat="1" ht="23.25" x14ac:dyDescent="0.5">
      <c r="A5" s="115"/>
      <c r="B5" s="94"/>
      <c r="C5" s="95"/>
      <c r="D5" s="95"/>
      <c r="E5" s="95"/>
      <c r="F5" s="95"/>
      <c r="G5" s="95"/>
      <c r="H5" s="96"/>
      <c r="I5" s="96"/>
      <c r="J5" s="96"/>
      <c r="K5" s="96"/>
      <c r="L5" s="96"/>
      <c r="M5" s="97"/>
      <c r="N5" s="96"/>
      <c r="O5" s="95"/>
      <c r="P5" s="95"/>
      <c r="Q5" s="95"/>
      <c r="R5" s="95"/>
      <c r="S5" s="95"/>
      <c r="T5" s="95"/>
    </row>
    <row r="6" spans="1:20" s="98" customFormat="1" ht="25.9" thickBot="1" x14ac:dyDescent="0.8">
      <c r="A6" s="121" t="s">
        <v>22</v>
      </c>
      <c r="B6" s="94"/>
      <c r="C6" s="95"/>
      <c r="D6" s="95"/>
      <c r="E6" s="95"/>
      <c r="F6" s="95"/>
      <c r="G6" s="95"/>
      <c r="H6" s="96"/>
      <c r="I6" s="96"/>
      <c r="J6" s="96"/>
      <c r="K6" s="96"/>
      <c r="L6" s="96"/>
      <c r="M6" s="97"/>
      <c r="N6" s="96"/>
      <c r="O6" s="95"/>
      <c r="P6" s="95"/>
      <c r="Q6" s="95"/>
      <c r="R6" s="95"/>
      <c r="S6" s="95"/>
      <c r="T6" s="95"/>
    </row>
    <row r="7" spans="1:20" s="98" customFormat="1" ht="6" customHeight="1" thickTop="1" x14ac:dyDescent="0.75">
      <c r="A7" s="122"/>
      <c r="B7" s="94"/>
      <c r="C7" s="95"/>
      <c r="D7" s="95"/>
      <c r="E7" s="95"/>
      <c r="F7" s="95"/>
      <c r="G7" s="95"/>
      <c r="H7" s="96"/>
      <c r="I7" s="96"/>
      <c r="J7" s="96"/>
      <c r="K7" s="96"/>
      <c r="L7" s="96"/>
      <c r="M7" s="97"/>
      <c r="N7" s="96"/>
      <c r="O7" s="95"/>
      <c r="P7" s="95"/>
      <c r="Q7" s="95"/>
      <c r="R7" s="95"/>
      <c r="S7" s="95"/>
      <c r="T7" s="95"/>
    </row>
    <row r="8" spans="1:20" s="98" customFormat="1" ht="18" x14ac:dyDescent="0.5">
      <c r="A8" s="127" t="s">
        <v>23</v>
      </c>
      <c r="B8" s="94"/>
      <c r="C8" s="95"/>
      <c r="D8" s="95"/>
      <c r="E8" s="95"/>
      <c r="F8" s="95"/>
      <c r="G8" s="95"/>
      <c r="H8" s="96"/>
      <c r="I8" s="96"/>
      <c r="J8" s="96"/>
      <c r="K8" s="96"/>
      <c r="L8" s="96"/>
      <c r="M8" s="97"/>
      <c r="N8" s="96"/>
      <c r="O8" s="95"/>
      <c r="P8" s="95"/>
      <c r="Q8" s="95"/>
      <c r="R8" s="95"/>
      <c r="S8" s="95"/>
      <c r="T8" s="95"/>
    </row>
    <row r="9" spans="1:20" s="98" customFormat="1" x14ac:dyDescent="0.5">
      <c r="A9" s="123" t="s">
        <v>24</v>
      </c>
      <c r="B9" s="94"/>
      <c r="C9" s="95"/>
      <c r="D9" s="95"/>
      <c r="E9" s="95"/>
      <c r="F9" s="95"/>
      <c r="G9" s="95"/>
      <c r="H9" s="96"/>
      <c r="I9" s="96"/>
      <c r="J9" s="96"/>
      <c r="K9" s="96"/>
      <c r="L9" s="96"/>
      <c r="M9" s="97"/>
      <c r="N9" s="96"/>
      <c r="O9" s="95"/>
      <c r="P9" s="95"/>
      <c r="Q9" s="95"/>
      <c r="R9" s="95"/>
      <c r="S9" s="95"/>
      <c r="T9" s="95"/>
    </row>
    <row r="10" spans="1:20" s="98" customFormat="1" x14ac:dyDescent="0.5">
      <c r="A10" s="123" t="s">
        <v>25</v>
      </c>
      <c r="B10" s="94"/>
      <c r="C10" s="95"/>
      <c r="D10" s="95"/>
      <c r="E10" s="95"/>
      <c r="F10" s="95"/>
      <c r="G10" s="95"/>
      <c r="H10" s="96"/>
      <c r="I10" s="96"/>
      <c r="J10" s="96"/>
      <c r="K10" s="96"/>
      <c r="L10" s="96"/>
      <c r="M10" s="97"/>
      <c r="N10" s="96"/>
      <c r="O10" s="95"/>
      <c r="P10" s="95"/>
      <c r="Q10" s="95"/>
      <c r="R10" s="95"/>
      <c r="S10" s="95"/>
      <c r="T10" s="95"/>
    </row>
    <row r="11" spans="1:20" s="98" customFormat="1" x14ac:dyDescent="0.5">
      <c r="A11" s="123" t="s">
        <v>26</v>
      </c>
      <c r="B11" s="94"/>
      <c r="C11" s="95"/>
      <c r="D11" s="95"/>
      <c r="E11" s="95"/>
      <c r="F11" s="95"/>
      <c r="G11" s="95"/>
      <c r="H11" s="96"/>
      <c r="I11" s="96"/>
      <c r="J11" s="96"/>
      <c r="K11" s="96"/>
      <c r="L11" s="96"/>
      <c r="M11" s="97"/>
      <c r="N11" s="96"/>
      <c r="O11" s="95"/>
      <c r="P11" s="95"/>
      <c r="Q11" s="95"/>
      <c r="R11" s="95"/>
      <c r="S11" s="95"/>
      <c r="T11" s="95"/>
    </row>
    <row r="12" spans="1:20" s="98" customFormat="1" x14ac:dyDescent="0.5">
      <c r="A12" s="123" t="s">
        <v>27</v>
      </c>
      <c r="B12" s="94"/>
      <c r="C12" s="95"/>
      <c r="D12" s="95"/>
      <c r="E12" s="95"/>
      <c r="F12" s="95"/>
      <c r="G12" s="95"/>
      <c r="H12" s="96"/>
      <c r="I12" s="96"/>
      <c r="J12" s="96"/>
      <c r="K12" s="96"/>
      <c r="L12" s="96"/>
      <c r="M12" s="97"/>
      <c r="N12" s="96"/>
      <c r="O12" s="95"/>
      <c r="P12" s="95"/>
      <c r="Q12" s="95"/>
      <c r="R12" s="95"/>
      <c r="S12" s="95"/>
      <c r="T12" s="95"/>
    </row>
    <row r="13" spans="1:20" s="98" customFormat="1" x14ac:dyDescent="0.5">
      <c r="A13" s="123" t="s">
        <v>28</v>
      </c>
      <c r="B13" s="94"/>
      <c r="C13" s="95"/>
      <c r="D13" s="95"/>
      <c r="E13" s="95"/>
      <c r="F13" s="95"/>
      <c r="G13" s="95"/>
      <c r="H13" s="96"/>
      <c r="I13" s="96"/>
      <c r="J13" s="96"/>
      <c r="K13" s="96"/>
      <c r="L13" s="96"/>
      <c r="M13" s="97"/>
      <c r="N13" s="96"/>
      <c r="O13" s="95"/>
      <c r="P13" s="95"/>
      <c r="Q13" s="95"/>
      <c r="R13" s="95"/>
      <c r="S13" s="95"/>
      <c r="T13" s="95"/>
    </row>
    <row r="14" spans="1:20" s="98" customFormat="1" x14ac:dyDescent="0.5">
      <c r="A14" s="123" t="s">
        <v>29</v>
      </c>
      <c r="B14" s="94"/>
      <c r="C14" s="95"/>
      <c r="D14" s="95"/>
      <c r="E14" s="95"/>
      <c r="F14" s="95"/>
      <c r="G14" s="95"/>
      <c r="H14" s="96"/>
      <c r="I14" s="96"/>
      <c r="J14" s="96"/>
      <c r="K14" s="96"/>
      <c r="L14" s="96"/>
      <c r="M14" s="97"/>
      <c r="N14" s="96"/>
      <c r="O14" s="95"/>
      <c r="P14" s="95"/>
      <c r="Q14" s="95"/>
      <c r="R14" s="95"/>
      <c r="S14" s="95"/>
      <c r="T14" s="95"/>
    </row>
    <row r="15" spans="1:20" s="98" customFormat="1" x14ac:dyDescent="0.5">
      <c r="A15" s="123" t="s">
        <v>30</v>
      </c>
      <c r="B15" s="94"/>
      <c r="C15" s="95"/>
      <c r="D15" s="95"/>
      <c r="E15" s="95"/>
      <c r="F15" s="95"/>
      <c r="G15" s="95"/>
      <c r="H15" s="96"/>
      <c r="I15" s="96"/>
      <c r="J15" s="96"/>
      <c r="K15" s="96"/>
      <c r="L15" s="96"/>
      <c r="M15" s="97"/>
      <c r="N15" s="96"/>
      <c r="O15" s="95"/>
      <c r="P15" s="95"/>
      <c r="Q15" s="95"/>
      <c r="R15" s="95"/>
      <c r="S15" s="95"/>
      <c r="T15" s="95"/>
    </row>
    <row r="16" spans="1:20" s="98" customFormat="1" x14ac:dyDescent="0.5">
      <c r="A16" s="123" t="s">
        <v>31</v>
      </c>
      <c r="B16" s="94"/>
      <c r="C16" s="95"/>
      <c r="D16" s="95"/>
      <c r="E16" s="95"/>
      <c r="F16" s="95"/>
      <c r="G16" s="95"/>
      <c r="H16" s="96"/>
      <c r="I16" s="96"/>
      <c r="J16" s="96"/>
      <c r="K16" s="96"/>
      <c r="L16" s="96"/>
      <c r="M16" s="97"/>
      <c r="N16" s="96"/>
      <c r="O16" s="95"/>
      <c r="P16" s="95"/>
      <c r="Q16" s="95"/>
      <c r="R16" s="95"/>
      <c r="S16" s="95"/>
      <c r="T16" s="95"/>
    </row>
    <row r="17" spans="1:20" s="98" customFormat="1" x14ac:dyDescent="0.5">
      <c r="A17" s="123"/>
      <c r="B17" s="94"/>
      <c r="C17" s="95"/>
      <c r="D17" s="95"/>
      <c r="E17" s="95"/>
      <c r="F17" s="95"/>
      <c r="G17" s="95"/>
      <c r="H17" s="96"/>
      <c r="I17" s="96"/>
      <c r="J17" s="96"/>
      <c r="K17" s="96"/>
      <c r="L17" s="96"/>
      <c r="M17" s="97"/>
      <c r="N17" s="96"/>
      <c r="O17" s="95"/>
      <c r="P17" s="95"/>
      <c r="Q17" s="95"/>
      <c r="R17" s="95"/>
      <c r="S17" s="95"/>
      <c r="T17" s="95"/>
    </row>
    <row r="19" spans="1:20" s="64" customFormat="1" ht="18.399999999999999" thickBot="1" x14ac:dyDescent="0.6">
      <c r="A19" s="104" t="s">
        <v>32</v>
      </c>
    </row>
    <row r="20" spans="1:20" ht="63.4" thickTop="1" x14ac:dyDescent="0.5">
      <c r="A20" s="74" t="s">
        <v>2346</v>
      </c>
    </row>
    <row r="21" spans="1:20" x14ac:dyDescent="0.5">
      <c r="A21" s="74"/>
    </row>
    <row r="22" spans="1:20" x14ac:dyDescent="0.5">
      <c r="A22" s="74"/>
    </row>
    <row r="23" spans="1:20" s="64" customFormat="1" ht="18.399999999999999" thickBot="1" x14ac:dyDescent="0.6">
      <c r="A23" s="104" t="s">
        <v>33</v>
      </c>
    </row>
    <row r="24" spans="1:20" ht="16.149999999999999" thickTop="1" x14ac:dyDescent="0.5">
      <c r="A24" s="103" t="s">
        <v>34</v>
      </c>
    </row>
    <row r="25" spans="1:20" ht="31.5" x14ac:dyDescent="0.5">
      <c r="A25" s="102" t="s">
        <v>35</v>
      </c>
    </row>
    <row r="27" spans="1:20" x14ac:dyDescent="0.5">
      <c r="A27" s="103" t="s">
        <v>36</v>
      </c>
    </row>
    <row r="28" spans="1:20" x14ac:dyDescent="0.5">
      <c r="A28" s="105" t="s">
        <v>37</v>
      </c>
    </row>
    <row r="29" spans="1:20" x14ac:dyDescent="0.5">
      <c r="A29" s="105"/>
    </row>
    <row r="30" spans="1:20" x14ac:dyDescent="0.5">
      <c r="A30" s="103" t="s">
        <v>38</v>
      </c>
    </row>
    <row r="31" spans="1:20" x14ac:dyDescent="0.5">
      <c r="A31" s="106" t="s">
        <v>39</v>
      </c>
    </row>
    <row r="32" spans="1:20" x14ac:dyDescent="0.5">
      <c r="A32" s="107" t="s">
        <v>40</v>
      </c>
    </row>
    <row r="33" spans="1:1" x14ac:dyDescent="0.5">
      <c r="A33" s="107"/>
    </row>
    <row r="34" spans="1:1" ht="31.5" x14ac:dyDescent="0.5">
      <c r="A34" s="108" t="s">
        <v>41</v>
      </c>
    </row>
    <row r="35" spans="1:1" x14ac:dyDescent="0.5">
      <c r="A35" s="107" t="s">
        <v>42</v>
      </c>
    </row>
    <row r="37" spans="1:1" x14ac:dyDescent="0.5">
      <c r="A37" s="103" t="s">
        <v>43</v>
      </c>
    </row>
    <row r="38" spans="1:1" ht="47.25" x14ac:dyDescent="0.5">
      <c r="A38" s="102" t="s">
        <v>44</v>
      </c>
    </row>
    <row r="39" spans="1:1" x14ac:dyDescent="0.5">
      <c r="A39" s="102"/>
    </row>
    <row r="40" spans="1:1" x14ac:dyDescent="0.5">
      <c r="A40" s="92" t="s">
        <v>45</v>
      </c>
    </row>
    <row r="41" spans="1:1" ht="31.5" x14ac:dyDescent="0.5">
      <c r="A41" s="322" t="s">
        <v>46</v>
      </c>
    </row>
    <row r="42" spans="1:1" x14ac:dyDescent="0.5">
      <c r="A42" s="322" t="s">
        <v>47</v>
      </c>
    </row>
    <row r="43" spans="1:1" ht="31.5" x14ac:dyDescent="0.5">
      <c r="A43" s="109" t="s">
        <v>48</v>
      </c>
    </row>
    <row r="44" spans="1:1" x14ac:dyDescent="0.5">
      <c r="A44" s="109" t="s">
        <v>49</v>
      </c>
    </row>
    <row r="45" spans="1:1" x14ac:dyDescent="0.5">
      <c r="A45" s="109" t="s">
        <v>50</v>
      </c>
    </row>
    <row r="47" spans="1:1" x14ac:dyDescent="0.5">
      <c r="A47" s="101" t="s">
        <v>51</v>
      </c>
    </row>
    <row r="48" spans="1:1" x14ac:dyDescent="0.5">
      <c r="A48" s="125" t="s">
        <v>52</v>
      </c>
    </row>
    <row r="49" spans="1:1" x14ac:dyDescent="0.5">
      <c r="A49" s="109" t="s">
        <v>53</v>
      </c>
    </row>
    <row r="50" spans="1:1" x14ac:dyDescent="0.5">
      <c r="A50" s="109"/>
    </row>
    <row r="51" spans="1:1" x14ac:dyDescent="0.5">
      <c r="A51" s="103" t="s">
        <v>54</v>
      </c>
    </row>
    <row r="52" spans="1:1" x14ac:dyDescent="0.5">
      <c r="A52" s="92" t="s">
        <v>55</v>
      </c>
    </row>
    <row r="53" spans="1:1" x14ac:dyDescent="0.5">
      <c r="A53" s="105" t="s">
        <v>56</v>
      </c>
    </row>
    <row r="54" spans="1:1" x14ac:dyDescent="0.5">
      <c r="A54" s="92"/>
    </row>
    <row r="55" spans="1:1" ht="31.5" x14ac:dyDescent="0.5">
      <c r="A55" s="92" t="s">
        <v>57</v>
      </c>
    </row>
    <row r="56" spans="1:1" x14ac:dyDescent="0.5">
      <c r="A56" s="105" t="s">
        <v>58</v>
      </c>
    </row>
    <row r="57" spans="1:1" x14ac:dyDescent="0.5">
      <c r="A57" s="105"/>
    </row>
    <row r="58" spans="1:1" x14ac:dyDescent="0.5">
      <c r="A58" s="103"/>
    </row>
    <row r="59" spans="1:1" s="64" customFormat="1" ht="18.399999999999999" thickBot="1" x14ac:dyDescent="0.6">
      <c r="A59" s="104" t="s">
        <v>59</v>
      </c>
    </row>
    <row r="60" spans="1:1" ht="16.149999999999999" thickTop="1" x14ac:dyDescent="0.5">
      <c r="A60" s="103" t="s">
        <v>127</v>
      </c>
    </row>
    <row r="61" spans="1:1" ht="31.5" x14ac:dyDescent="0.5">
      <c r="A61" s="110" t="s">
        <v>60</v>
      </c>
    </row>
    <row r="63" spans="1:1" x14ac:dyDescent="0.5">
      <c r="A63" s="103" t="s">
        <v>61</v>
      </c>
    </row>
    <row r="64" spans="1:1" ht="31.5" x14ac:dyDescent="0.5">
      <c r="A64" s="110" t="s">
        <v>62</v>
      </c>
    </row>
    <row r="66" spans="1:19" x14ac:dyDescent="0.5">
      <c r="A66" s="103" t="s">
        <v>63</v>
      </c>
    </row>
    <row r="67" spans="1:19" ht="31.5" x14ac:dyDescent="0.5">
      <c r="A67" s="110" t="s">
        <v>64</v>
      </c>
    </row>
    <row r="68" spans="1:19" x14ac:dyDescent="0.5">
      <c r="A68" s="102"/>
    </row>
    <row r="70" spans="1:19" s="35" customFormat="1" ht="18.399999999999999" thickBot="1" x14ac:dyDescent="0.6">
      <c r="A70" s="104" t="s">
        <v>65</v>
      </c>
      <c r="B70" s="79"/>
      <c r="C70" s="24"/>
      <c r="D70" s="24"/>
      <c r="E70" s="24"/>
      <c r="F70" s="24"/>
      <c r="G70" s="24"/>
      <c r="H70" s="24"/>
      <c r="I70" s="79"/>
      <c r="J70" s="24"/>
      <c r="K70" s="24"/>
      <c r="L70" s="24"/>
      <c r="M70" s="24"/>
      <c r="N70" s="24"/>
      <c r="O70" s="24"/>
      <c r="P70" s="24"/>
      <c r="Q70" s="24"/>
      <c r="R70" s="24"/>
      <c r="S70" s="24"/>
    </row>
    <row r="71" spans="1:19" s="16" customFormat="1" ht="16.149999999999999" thickTop="1" x14ac:dyDescent="0.5">
      <c r="A71" s="99" t="s">
        <v>66</v>
      </c>
    </row>
    <row r="72" spans="1:19" s="16" customFormat="1" x14ac:dyDescent="0.5">
      <c r="A72" s="99" t="s">
        <v>67</v>
      </c>
    </row>
    <row r="73" spans="1:19" s="16" customFormat="1" x14ac:dyDescent="0.5">
      <c r="A73" s="100" t="s">
        <v>68</v>
      </c>
    </row>
    <row r="74" spans="1:19" s="16" customFormat="1" x14ac:dyDescent="0.5">
      <c r="A74" s="100" t="s">
        <v>69</v>
      </c>
    </row>
    <row r="75" spans="1:19" s="16" customFormat="1" x14ac:dyDescent="0.5">
      <c r="A75" s="100" t="s">
        <v>70</v>
      </c>
    </row>
    <row r="76" spans="1:19" s="16" customFormat="1" x14ac:dyDescent="0.5">
      <c r="A76" s="99" t="s">
        <v>71</v>
      </c>
    </row>
    <row r="77" spans="1:19" s="16" customFormat="1" x14ac:dyDescent="0.5"/>
    <row r="78" spans="1:19" s="16" customFormat="1" x14ac:dyDescent="0.5"/>
    <row r="79" spans="1:19" s="16" customFormat="1" ht="18.399999999999999" thickBot="1" x14ac:dyDescent="0.6">
      <c r="A79" s="104" t="s">
        <v>72</v>
      </c>
    </row>
    <row r="80" spans="1:19" s="16" customFormat="1" ht="31.9" thickTop="1" x14ac:dyDescent="0.5">
      <c r="A80" s="101" t="s">
        <v>73</v>
      </c>
    </row>
    <row r="81" spans="1:1" s="16" customFormat="1" x14ac:dyDescent="0.5">
      <c r="A81" s="101"/>
    </row>
    <row r="82" spans="1:1" s="16" customFormat="1" ht="31.5" x14ac:dyDescent="0.5">
      <c r="A82" s="102" t="s">
        <v>74</v>
      </c>
    </row>
    <row r="83" spans="1:1" s="16" customFormat="1" x14ac:dyDescent="0.5">
      <c r="A83" s="99" t="s">
        <v>75</v>
      </c>
    </row>
    <row r="84" spans="1:1" s="16" customFormat="1" ht="46.5" customHeight="1" x14ac:dyDescent="0.5">
      <c r="A84" s="99" t="s">
        <v>76</v>
      </c>
    </row>
    <row r="85" spans="1:1" s="16" customFormat="1" ht="31.5" x14ac:dyDescent="0.5">
      <c r="A85" s="102" t="s">
        <v>77</v>
      </c>
    </row>
    <row r="86" spans="1:1" s="16" customFormat="1" x14ac:dyDescent="0.5"/>
    <row r="87" spans="1:1" s="16" customFormat="1" x14ac:dyDescent="0.5">
      <c r="A87" s="93" t="s">
        <v>78</v>
      </c>
    </row>
    <row r="88" spans="1:1" s="16" customFormat="1" x14ac:dyDescent="0.5">
      <c r="A88" s="99"/>
    </row>
    <row r="89" spans="1:1" s="16" customFormat="1" x14ac:dyDescent="0.5"/>
    <row r="90" spans="1:1" s="16" customFormat="1" ht="18.399999999999999" thickBot="1" x14ac:dyDescent="0.6">
      <c r="A90" s="104" t="s">
        <v>79</v>
      </c>
    </row>
    <row r="91" spans="1:1" s="16" customFormat="1" ht="31.9" thickTop="1" x14ac:dyDescent="0.5">
      <c r="A91" s="110" t="s">
        <v>80</v>
      </c>
    </row>
    <row r="92" spans="1:1" s="16" customFormat="1" x14ac:dyDescent="0.5">
      <c r="A92" s="99"/>
    </row>
    <row r="93" spans="1:1" s="16" customFormat="1" x14ac:dyDescent="0.5">
      <c r="A93" s="99" t="s">
        <v>81</v>
      </c>
    </row>
    <row r="94" spans="1:1" s="16" customFormat="1" x14ac:dyDescent="0.5">
      <c r="A94" s="100" t="s">
        <v>82</v>
      </c>
    </row>
    <row r="95" spans="1:1" s="16" customFormat="1" x14ac:dyDescent="0.5">
      <c r="A95" s="100" t="s">
        <v>83</v>
      </c>
    </row>
    <row r="96" spans="1:1" s="16" customFormat="1" x14ac:dyDescent="0.5">
      <c r="A96" s="100" t="s">
        <v>84</v>
      </c>
    </row>
    <row r="97" spans="1:1" s="16" customFormat="1" x14ac:dyDescent="0.5">
      <c r="A97" s="99" t="s">
        <v>85</v>
      </c>
    </row>
    <row r="98" spans="1:1" s="16" customFormat="1" x14ac:dyDescent="0.5">
      <c r="A98" s="99"/>
    </row>
    <row r="99" spans="1:1" s="16" customFormat="1" x14ac:dyDescent="0.5"/>
    <row r="100" spans="1:1" s="16" customFormat="1" ht="18.399999999999999" thickBot="1" x14ac:dyDescent="0.6">
      <c r="A100" s="104" t="s">
        <v>86</v>
      </c>
    </row>
    <row r="101" spans="1:1" s="16" customFormat="1" ht="31.9" thickTop="1" x14ac:dyDescent="0.5">
      <c r="A101" s="110" t="s">
        <v>87</v>
      </c>
    </row>
    <row r="102" spans="1:1" s="16" customFormat="1" x14ac:dyDescent="0.5"/>
    <row r="103" spans="1:1" s="16" customFormat="1" x14ac:dyDescent="0.5">
      <c r="A103" s="103" t="s">
        <v>2347</v>
      </c>
    </row>
    <row r="104" spans="1:1" s="16" customFormat="1" ht="31.5" x14ac:dyDescent="0.5">
      <c r="A104" s="296" t="s">
        <v>2348</v>
      </c>
    </row>
    <row r="105" spans="1:1" s="16" customFormat="1" x14ac:dyDescent="0.5">
      <c r="A105" s="297"/>
    </row>
    <row r="106" spans="1:1" s="16" customFormat="1" x14ac:dyDescent="0.5">
      <c r="A106" s="298" t="s">
        <v>88</v>
      </c>
    </row>
    <row r="107" spans="1:1" s="16" customFormat="1" ht="31.5" x14ac:dyDescent="0.5">
      <c r="A107" s="296" t="s">
        <v>89</v>
      </c>
    </row>
    <row r="108" spans="1:1" s="16" customFormat="1" x14ac:dyDescent="0.5">
      <c r="A108" s="297"/>
    </row>
    <row r="109" spans="1:1" s="16" customFormat="1" x14ac:dyDescent="0.5">
      <c r="A109" s="298" t="s">
        <v>90</v>
      </c>
    </row>
    <row r="110" spans="1:1" s="16" customFormat="1" ht="31.5" x14ac:dyDescent="0.5">
      <c r="A110" s="296" t="s">
        <v>91</v>
      </c>
    </row>
    <row r="111" spans="1:1" s="16" customFormat="1" x14ac:dyDescent="0.5"/>
    <row r="112" spans="1:1" s="16" customFormat="1" x14ac:dyDescent="0.5"/>
    <row r="113" spans="1:1" s="16" customFormat="1" ht="18.399999999999999" thickBot="1" x14ac:dyDescent="0.6">
      <c r="A113" s="104" t="s">
        <v>92</v>
      </c>
    </row>
    <row r="114" spans="1:1" s="16" customFormat="1" ht="16.149999999999999" thickTop="1" x14ac:dyDescent="0.5">
      <c r="A114" s="99" t="s">
        <v>93</v>
      </c>
    </row>
    <row r="115" spans="1:1" s="16" customFormat="1" x14ac:dyDescent="0.5">
      <c r="A115" s="100" t="s">
        <v>94</v>
      </c>
    </row>
    <row r="116" spans="1:1" s="16" customFormat="1" x14ac:dyDescent="0.5">
      <c r="A116" s="100"/>
    </row>
    <row r="117" spans="1:1" s="16" customFormat="1" x14ac:dyDescent="0.5">
      <c r="A117" s="99" t="s">
        <v>95</v>
      </c>
    </row>
    <row r="118" spans="1:1" s="16" customFormat="1" x14ac:dyDescent="0.5">
      <c r="A118" s="100" t="s">
        <v>96</v>
      </c>
    </row>
    <row r="119" spans="1:1" s="16" customFormat="1" x14ac:dyDescent="0.5">
      <c r="A119" s="100"/>
    </row>
    <row r="120" spans="1:1" s="16" customFormat="1" x14ac:dyDescent="0.5">
      <c r="A120" s="99" t="s">
        <v>97</v>
      </c>
    </row>
    <row r="121" spans="1:1" s="16" customFormat="1" x14ac:dyDescent="0.5">
      <c r="A121" s="100" t="s">
        <v>98</v>
      </c>
    </row>
    <row r="122" spans="1:1" s="16" customFormat="1" x14ac:dyDescent="0.5">
      <c r="A122" s="100"/>
    </row>
    <row r="123" spans="1:1" s="16" customFormat="1" x14ac:dyDescent="0.5">
      <c r="A123" s="99" t="s">
        <v>99</v>
      </c>
    </row>
    <row r="124" spans="1:1" s="16" customFormat="1" x14ac:dyDescent="0.5">
      <c r="A124" s="100" t="s">
        <v>100</v>
      </c>
    </row>
    <row r="125" spans="1:1" s="16" customFormat="1" x14ac:dyDescent="0.5">
      <c r="A125" s="100"/>
    </row>
    <row r="126" spans="1:1" s="16" customFormat="1" x14ac:dyDescent="0.5">
      <c r="A126" s="99" t="s">
        <v>101</v>
      </c>
    </row>
    <row r="127" spans="1:1" s="16" customFormat="1" x14ac:dyDescent="0.5">
      <c r="A127" s="100" t="s">
        <v>102</v>
      </c>
    </row>
    <row r="128" spans="1:1" s="16" customFormat="1" x14ac:dyDescent="0.5">
      <c r="A128" s="100"/>
    </row>
    <row r="129" spans="1:1" s="16" customFormat="1" x14ac:dyDescent="0.5">
      <c r="A129" s="99" t="s">
        <v>103</v>
      </c>
    </row>
    <row r="130" spans="1:1" s="16" customFormat="1" x14ac:dyDescent="0.5">
      <c r="A130" s="100" t="s">
        <v>104</v>
      </c>
    </row>
  </sheetData>
  <hyperlinks>
    <hyperlink ref="A28" r:id="rId1" location="Questions" xr:uid="{00000000-0004-0000-0100-000000000000}"/>
    <hyperlink ref="A32" r:id="rId2" location="Tasks" display="The second question asks them to identify their main reason of visit. The full Canada.ca task list is also available on GCpedia. Click on this cell to be taken ot the full task list." xr:uid="{00000000-0004-0000-0100-000001000000}"/>
    <hyperlink ref="A35" r:id="rId3" display="Learn about custom task lists." xr:uid="{00000000-0004-0000-0100-000002000000}"/>
    <hyperlink ref="A53" r:id="rId4" display="Read the user guide on the Task Success Survey to learn more about how the data is collected." xr:uid="{00000000-0004-0000-0100-000003000000}"/>
    <hyperlink ref="A56" r:id="rId5" location="Data" xr:uid="{00000000-0004-0000-0100-000004000000}"/>
    <hyperlink ref="A9" location="'About this report'!A19" display="• Introduction" xr:uid="{00000000-0004-0000-0100-000005000000}"/>
    <hyperlink ref="A11" location="'About this report'!A57" display="• Online experience indicators" xr:uid="{00000000-0004-0000-0100-000006000000}"/>
    <hyperlink ref="A10" location="'About this report'!A23" display="• Survey design" xr:uid="{00000000-0004-0000-0100-000007000000}"/>
    <hyperlink ref="A12" location="'About this report'!A68" display="• Colour thresholds" xr:uid="{00000000-0004-0000-0100-000008000000}"/>
    <hyperlink ref="A13" location="'About this report'!A77" display="• Margin of error" xr:uid="{00000000-0004-0000-0100-000009000000}"/>
    <hyperlink ref="A14" location="'About this report'!A88" display="• Data reliability" xr:uid="{00000000-0004-0000-0100-00000A000000}"/>
    <hyperlink ref="A16" location="'About this report'!A88" display="• Segments" xr:uid="{00000000-0004-0000-0100-00000B000000}"/>
    <hyperlink ref="A15" location="'About this report'!A98" display="• Adverse scores" xr:uid="{00000000-0004-0000-0100-00000C000000}"/>
  </hyperlinks>
  <pageMargins left="0.7" right="0.7" top="0.75" bottom="0.75" header="0.3" footer="0.3"/>
  <pageSetup orientation="portrait" r:id="rId6"/>
  <customProperties>
    <customPr name="ORB_SHEETNAME" r:id="rId7"/>
  </customProperties>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096"/>
  <sheetViews>
    <sheetView showGridLines="0" zoomScale="80" zoomScaleNormal="80" workbookViewId="0">
      <pane ySplit="6" topLeftCell="A7" activePane="bottomLeft" state="frozen"/>
      <selection activeCell="U25" sqref="U25"/>
      <selection pane="bottomLeft" activeCell="B9" sqref="B9:D9"/>
    </sheetView>
  </sheetViews>
  <sheetFormatPr defaultColWidth="11.75" defaultRowHeight="15.75" x14ac:dyDescent="0.5"/>
  <cols>
    <col min="1" max="1" width="37.5" style="365" customWidth="1"/>
    <col min="2" max="2" width="10.5" style="368" customWidth="1"/>
    <col min="3" max="3" width="122.875" style="365" hidden="1" customWidth="1"/>
    <col min="4" max="4" width="34.5" style="367" customWidth="1"/>
    <col min="5" max="5" width="21.125" style="368" customWidth="1"/>
    <col min="6" max="6" width="16.75" style="368" customWidth="1"/>
    <col min="7" max="7" width="16.25" style="347" customWidth="1"/>
    <col min="8" max="8" width="18" style="369" hidden="1" customWidth="1"/>
    <col min="9" max="9" width="20.75" style="369" hidden="1" customWidth="1"/>
    <col min="10" max="10" width="19.75" style="370" customWidth="1"/>
    <col min="11" max="11" width="15.75" style="349" hidden="1" customWidth="1"/>
    <col min="12" max="12" width="27" style="349" hidden="1" customWidth="1"/>
    <col min="13" max="13" width="18.25" style="371" customWidth="1"/>
    <col min="14" max="14" width="9.5" style="349" hidden="1" customWidth="1"/>
    <col min="15" max="15" width="13.5" style="349" hidden="1" customWidth="1"/>
    <col min="16" max="16" width="18.25" style="349" customWidth="1"/>
    <col min="17" max="17" width="15" style="349" hidden="1" customWidth="1"/>
    <col min="18" max="18" width="16.5" style="349" customWidth="1"/>
    <col min="19" max="19" width="32" style="349" customWidth="1"/>
    <col min="20" max="20" width="22.625" style="383" bestFit="1" customWidth="1"/>
    <col min="21" max="21" width="40.125" style="383" bestFit="1" customWidth="1"/>
    <col min="22" max="23" width="11.75" style="382"/>
    <col min="24" max="33" width="11.75" style="365"/>
    <col min="34" max="16384" width="11.75" style="5"/>
  </cols>
  <sheetData>
    <row r="1" spans="1:41" s="321" customFormat="1" ht="28.5" x14ac:dyDescent="0.5">
      <c r="A1" s="323" t="s">
        <v>1332</v>
      </c>
      <c r="B1" s="325"/>
      <c r="C1" s="324"/>
      <c r="D1" s="324"/>
      <c r="E1" s="324"/>
      <c r="F1" s="324"/>
      <c r="G1" s="324"/>
      <c r="H1" s="325"/>
      <c r="I1" s="325"/>
      <c r="J1" s="325"/>
      <c r="K1" s="325"/>
      <c r="L1" s="325"/>
      <c r="M1" s="326"/>
      <c r="N1" s="325"/>
      <c r="O1" s="324"/>
      <c r="P1" s="324"/>
      <c r="Q1" s="324"/>
      <c r="R1" s="324"/>
      <c r="S1" s="324"/>
      <c r="T1" s="372"/>
      <c r="U1" s="373"/>
      <c r="V1" s="374"/>
      <c r="W1" s="374"/>
      <c r="X1" s="374"/>
      <c r="Y1" s="374"/>
      <c r="Z1" s="374"/>
      <c r="AA1" s="374"/>
      <c r="AB1" s="374"/>
      <c r="AC1" s="374"/>
      <c r="AD1" s="374"/>
      <c r="AE1" s="374"/>
      <c r="AF1" s="374"/>
      <c r="AG1" s="374"/>
    </row>
    <row r="2" spans="1:41" s="321" customFormat="1" ht="19.149999999999999" customHeight="1" x14ac:dyDescent="0.5">
      <c r="A2" s="327" t="s">
        <v>1333</v>
      </c>
      <c r="B2" s="325"/>
      <c r="C2" s="324"/>
      <c r="D2" s="324"/>
      <c r="E2" s="324"/>
      <c r="F2" s="324"/>
      <c r="G2" s="324"/>
      <c r="H2" s="325"/>
      <c r="I2" s="325"/>
      <c r="J2" s="325"/>
      <c r="K2" s="325"/>
      <c r="L2" s="325"/>
      <c r="M2" s="326"/>
      <c r="N2" s="325"/>
      <c r="O2" s="324"/>
      <c r="P2" s="324"/>
      <c r="Q2" s="324"/>
      <c r="R2" s="324"/>
      <c r="S2" s="324"/>
      <c r="T2" s="372"/>
      <c r="U2" s="373"/>
      <c r="V2" s="374"/>
      <c r="W2" s="374"/>
      <c r="X2" s="374"/>
      <c r="Y2" s="374"/>
      <c r="Z2" s="374"/>
      <c r="AA2" s="374"/>
      <c r="AB2" s="374"/>
      <c r="AC2" s="374"/>
      <c r="AD2" s="374"/>
      <c r="AE2" s="374"/>
      <c r="AF2" s="374"/>
      <c r="AG2" s="374"/>
    </row>
    <row r="3" spans="1:41" s="198" customFormat="1" ht="46.5" customHeight="1" x14ac:dyDescent="0.65">
      <c r="A3" s="328"/>
      <c r="B3" s="385"/>
      <c r="C3" s="330"/>
      <c r="D3" s="330"/>
      <c r="E3" s="330"/>
      <c r="F3" s="329"/>
      <c r="G3" s="329"/>
      <c r="H3" s="329"/>
      <c r="I3" s="331"/>
      <c r="J3" s="332"/>
      <c r="K3" s="332"/>
      <c r="L3" s="332"/>
      <c r="M3" s="332"/>
      <c r="N3" s="332"/>
      <c r="O3" s="332"/>
      <c r="P3" s="332"/>
      <c r="Q3" s="331"/>
      <c r="R3" s="330"/>
      <c r="S3" s="331"/>
      <c r="T3" s="375"/>
      <c r="U3" s="375"/>
      <c r="V3" s="331"/>
      <c r="W3" s="330"/>
      <c r="X3" s="330"/>
      <c r="Y3" s="330"/>
      <c r="Z3" s="330"/>
      <c r="AA3" s="330"/>
      <c r="AB3" s="330"/>
      <c r="AC3" s="330"/>
      <c r="AD3" s="330"/>
      <c r="AE3" s="330"/>
      <c r="AF3" s="330"/>
      <c r="AG3" s="330"/>
    </row>
    <row r="4" spans="1:41" s="21" customFormat="1" ht="21" hidden="1" x14ac:dyDescent="0.65">
      <c r="A4" s="333" t="s">
        <v>105</v>
      </c>
      <c r="B4" s="430">
        <f>ORB_V1_sh3_211108061047054</f>
        <v>44652</v>
      </c>
      <c r="C4" s="334"/>
      <c r="D4" s="334"/>
      <c r="E4" s="334"/>
      <c r="F4" s="335"/>
      <c r="G4" s="336"/>
      <c r="H4" s="335"/>
      <c r="I4" s="335"/>
      <c r="J4" s="337"/>
      <c r="K4" s="337"/>
      <c r="L4" s="337"/>
      <c r="M4" s="337"/>
      <c r="N4" s="337"/>
      <c r="O4" s="337"/>
      <c r="P4" s="337"/>
      <c r="Q4" s="335"/>
      <c r="R4" s="334"/>
      <c r="S4" s="335"/>
      <c r="T4" s="376"/>
      <c r="U4" s="376"/>
      <c r="V4" s="335"/>
      <c r="W4" s="334"/>
      <c r="X4" s="334"/>
      <c r="Y4" s="334"/>
      <c r="Z4" s="334"/>
      <c r="AA4" s="334"/>
      <c r="AB4" s="334"/>
      <c r="AC4" s="334"/>
      <c r="AD4" s="334"/>
      <c r="AE4" s="334"/>
      <c r="AF4" s="334"/>
      <c r="AG4" s="334"/>
    </row>
    <row r="5" spans="1:41" s="21" customFormat="1" ht="19.149999999999999" hidden="1" customHeight="1" x14ac:dyDescent="0.65">
      <c r="A5" s="333" t="s">
        <v>106</v>
      </c>
      <c r="B5" s="430">
        <f>ORB_V1_sh3_211108061047070</f>
        <v>45016</v>
      </c>
      <c r="C5" s="334"/>
      <c r="D5" s="334"/>
      <c r="E5" s="334"/>
      <c r="F5" s="335"/>
      <c r="G5" s="336"/>
      <c r="H5" s="335"/>
      <c r="I5" s="335"/>
      <c r="J5" s="337"/>
      <c r="K5" s="337"/>
      <c r="L5" s="337"/>
      <c r="M5" s="337"/>
      <c r="N5" s="337"/>
      <c r="O5" s="337"/>
      <c r="P5" s="337"/>
      <c r="Q5" s="335"/>
      <c r="R5" s="334"/>
      <c r="S5" s="335"/>
      <c r="T5" s="376"/>
      <c r="U5" s="376"/>
      <c r="V5" s="335"/>
      <c r="W5" s="334"/>
      <c r="X5" s="334"/>
      <c r="Y5" s="334"/>
      <c r="Z5" s="334"/>
      <c r="AA5" s="334"/>
      <c r="AB5" s="334"/>
      <c r="AC5" s="334"/>
      <c r="AD5" s="334"/>
      <c r="AE5" s="334"/>
      <c r="AF5" s="334"/>
      <c r="AG5" s="334"/>
    </row>
    <row r="6" spans="1:41" s="206" customFormat="1" ht="9" customHeight="1" x14ac:dyDescent="0.65">
      <c r="A6" s="339"/>
      <c r="B6" s="387"/>
      <c r="C6" s="340"/>
      <c r="D6" s="340"/>
      <c r="E6" s="340"/>
      <c r="F6" s="341"/>
      <c r="G6" s="342"/>
      <c r="H6" s="341"/>
      <c r="I6" s="341"/>
      <c r="J6" s="343"/>
      <c r="K6" s="343"/>
      <c r="L6" s="343"/>
      <c r="M6" s="343"/>
      <c r="N6" s="343"/>
      <c r="O6" s="343"/>
      <c r="P6" s="343"/>
      <c r="Q6" s="341"/>
      <c r="R6" s="340"/>
      <c r="S6" s="341"/>
      <c r="T6" s="377"/>
      <c r="U6" s="377"/>
      <c r="V6" s="341"/>
      <c r="W6" s="340"/>
      <c r="X6" s="340"/>
      <c r="Y6" s="340"/>
      <c r="Z6" s="340"/>
      <c r="AA6" s="340"/>
      <c r="AB6" s="340"/>
      <c r="AC6" s="340"/>
      <c r="AD6" s="340"/>
      <c r="AE6" s="340"/>
      <c r="AF6" s="340"/>
      <c r="AG6" s="340"/>
    </row>
    <row r="7" spans="1:41" s="21" customFormat="1" ht="21" x14ac:dyDescent="0.65">
      <c r="A7" s="333"/>
      <c r="B7" s="386"/>
      <c r="C7" s="334"/>
      <c r="D7" s="334"/>
      <c r="E7" s="334"/>
      <c r="F7" s="335"/>
      <c r="G7" s="336"/>
      <c r="H7" s="335"/>
      <c r="I7" s="335"/>
      <c r="J7" s="337"/>
      <c r="K7" s="337"/>
      <c r="L7" s="337"/>
      <c r="M7" s="337"/>
      <c r="N7" s="337"/>
      <c r="O7" s="337"/>
      <c r="P7" s="337"/>
      <c r="Q7" s="335"/>
      <c r="R7" s="334"/>
      <c r="S7" s="335"/>
      <c r="T7" s="376"/>
      <c r="U7" s="376"/>
      <c r="V7" s="335"/>
      <c r="W7" s="334"/>
      <c r="X7" s="334"/>
      <c r="Y7" s="334"/>
      <c r="Z7" s="334"/>
      <c r="AA7" s="334"/>
      <c r="AB7" s="334"/>
      <c r="AC7" s="334"/>
      <c r="AD7" s="334"/>
      <c r="AE7" s="334"/>
      <c r="AF7" s="334"/>
      <c r="AG7" s="334"/>
    </row>
    <row r="8" spans="1:41" s="21" customFormat="1" ht="25.5" x14ac:dyDescent="0.65">
      <c r="A8" s="344" t="s">
        <v>2345</v>
      </c>
      <c r="B8" s="388"/>
      <c r="C8" s="334"/>
      <c r="D8" s="333"/>
      <c r="E8" s="338"/>
      <c r="F8" s="335"/>
      <c r="G8" s="336"/>
      <c r="H8" s="335"/>
      <c r="I8" s="335"/>
      <c r="J8" s="337"/>
      <c r="K8" s="337"/>
      <c r="L8" s="337"/>
      <c r="M8" s="337"/>
      <c r="N8" s="337"/>
      <c r="O8" s="337"/>
      <c r="P8" s="337"/>
      <c r="Q8" s="335"/>
      <c r="R8" s="334"/>
      <c r="S8" s="335"/>
      <c r="T8" s="376"/>
      <c r="U8" s="376"/>
      <c r="V8" s="335"/>
      <c r="W8" s="334"/>
      <c r="X8" s="334"/>
      <c r="Y8" s="334"/>
      <c r="Z8" s="334"/>
      <c r="AA8" s="334"/>
      <c r="AB8" s="334"/>
      <c r="AC8" s="334"/>
      <c r="AD8" s="334"/>
      <c r="AE8" s="334"/>
      <c r="AF8" s="334"/>
      <c r="AG8" s="334"/>
    </row>
    <row r="9" spans="1:41" s="42" customFormat="1" ht="31.5" customHeight="1" x14ac:dyDescent="0.5">
      <c r="A9" s="345"/>
      <c r="B9" s="465" t="s">
        <v>107</v>
      </c>
      <c r="C9" s="465"/>
      <c r="D9" s="465"/>
      <c r="E9" s="392" t="s">
        <v>108</v>
      </c>
      <c r="F9" s="392" t="s">
        <v>109</v>
      </c>
      <c r="G9" s="392" t="s">
        <v>110</v>
      </c>
      <c r="H9" s="392" t="s">
        <v>111</v>
      </c>
      <c r="I9" s="392" t="s">
        <v>112</v>
      </c>
      <c r="J9" s="392" t="s">
        <v>127</v>
      </c>
      <c r="K9" s="392" t="s">
        <v>113</v>
      </c>
      <c r="L9" s="392" t="s">
        <v>114</v>
      </c>
      <c r="M9" s="392" t="s">
        <v>61</v>
      </c>
      <c r="N9" s="392" t="s">
        <v>115</v>
      </c>
      <c r="O9" s="392" t="s">
        <v>116</v>
      </c>
      <c r="P9" s="392" t="s">
        <v>63</v>
      </c>
      <c r="Q9" s="393" t="s">
        <v>117</v>
      </c>
      <c r="R9" s="393" t="s">
        <v>118</v>
      </c>
      <c r="S9" s="394" t="s">
        <v>79</v>
      </c>
      <c r="T9" s="378"/>
      <c r="U9" s="345"/>
      <c r="V9" s="345"/>
      <c r="W9" s="345"/>
      <c r="X9" s="345"/>
      <c r="Y9" s="345"/>
      <c r="Z9" s="345"/>
      <c r="AA9" s="345"/>
      <c r="AB9" s="345"/>
      <c r="AC9" s="345"/>
      <c r="AD9" s="345"/>
      <c r="AE9" s="345"/>
      <c r="AF9" s="345"/>
      <c r="AG9" s="345"/>
    </row>
    <row r="10" spans="1:41" s="42" customFormat="1" ht="15" customHeight="1" x14ac:dyDescent="0.5">
      <c r="A10" s="345"/>
      <c r="B10" s="466" t="s">
        <v>119</v>
      </c>
      <c r="C10" s="466"/>
      <c r="D10" s="466"/>
      <c r="E10" s="395" t="s">
        <v>120</v>
      </c>
      <c r="F10" s="396" t="s">
        <v>120</v>
      </c>
      <c r="G10" s="445">
        <v>527796</v>
      </c>
      <c r="H10" s="446">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1.3201849917265096E-3</v>
      </c>
      <c r="I10" s="439">
        <v>0.67900000000000005</v>
      </c>
      <c r="J10" s="439">
        <v>0.66299999999999992</v>
      </c>
      <c r="K10" s="439">
        <f>IF(Canada6[[#This Row],[Task success1]]&gt;0,1.96*SQRT((Canada6[[#This Row],[Task success1]]*(1-Canada6[[#This Row],[Task success1]]))/Canada6[[#This Row],[Responses]]),"")</f>
        <v>1.2752482573637153E-3</v>
      </c>
      <c r="L10" s="439">
        <v>0.58099999999999996</v>
      </c>
      <c r="M10" s="439">
        <v>0.56299999999999994</v>
      </c>
      <c r="N10" s="439">
        <f>IF(Canada6[[#This Row],[Ease1]]&gt;0,1.96*SQRT((Canada6[[#This Row],[Ease1]]*(1-Canada6[[#This Row],[Ease1]]))/Canada6[[#This Row],[Responses]]),"")</f>
        <v>1.3381904925192818E-3</v>
      </c>
      <c r="O10" s="439">
        <v>0.54400000000000004</v>
      </c>
      <c r="P10" s="439">
        <v>0.52600000000000002</v>
      </c>
      <c r="Q10" s="439">
        <f>IF(Canada6[[#This Row],[Satisfaction1]]&gt;0,1.96*SQRT((Canada6[[#This Row],[Satisfaction1]]*(1-Canada6[[#This Row],[Satisfaction1]]))/Canada6[[#This Row],[Responses]]),"")</f>
        <v>1.3471162252965318E-3</v>
      </c>
      <c r="R10" s="439">
        <f>IF(OR(Canada6[[#This Row],[Margin of Error1]]&gt;=0.1,Canada6[[#This Row],[Margin of Error1]]=0),"Insufficient data",Canada6[[#This Row],[Margin of Error1]])</f>
        <v>1.3201849917265096E-3</v>
      </c>
      <c r="S10" s="397"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T10" s="378"/>
      <c r="U10" s="345"/>
      <c r="V10" s="345"/>
      <c r="W10" s="345"/>
      <c r="X10" s="345"/>
      <c r="Y10" s="345"/>
      <c r="Z10" s="345"/>
      <c r="AA10" s="345"/>
      <c r="AB10" s="345"/>
      <c r="AC10" s="345"/>
      <c r="AD10" s="345"/>
      <c r="AE10" s="345"/>
      <c r="AF10" s="345"/>
      <c r="AG10" s="345"/>
    </row>
    <row r="11" spans="1:41" s="42" customFormat="1" ht="15" customHeight="1" x14ac:dyDescent="0.5">
      <c r="A11" s="345"/>
      <c r="B11" s="467" t="s">
        <v>121</v>
      </c>
      <c r="C11" s="467"/>
      <c r="D11" s="467"/>
      <c r="E11" s="398" t="s">
        <v>120</v>
      </c>
      <c r="F11" s="399" t="s">
        <v>120</v>
      </c>
      <c r="G11" s="400">
        <v>510685</v>
      </c>
      <c r="H11" s="401">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1.3420101873269762E-3</v>
      </c>
      <c r="I11" s="402">
        <v>0.68200000000000005</v>
      </c>
      <c r="J11" s="402">
        <v>0.66400000000000003</v>
      </c>
      <c r="K11" s="402">
        <f>IF(Canada6[[#This Row],[Task success1]]&gt;0,1.96*SQRT((Canada6[[#This Row],[Task success1]]*(1-Canada6[[#This Row],[Task success1]]))/Canada6[[#This Row],[Responses]]),"")</f>
        <v>1.2954874163067197E-3</v>
      </c>
      <c r="L11" s="402">
        <v>0.58099999999999996</v>
      </c>
      <c r="M11" s="402">
        <v>0.56200000000000006</v>
      </c>
      <c r="N11" s="402">
        <f>IF(Canada6[[#This Row],[Ease1]]&gt;0,1.96*SQRT((Canada6[[#This Row],[Ease1]]*(1-Canada6[[#This Row],[Ease1]]))/Canada6[[#This Row],[Responses]]),"")</f>
        <v>1.3607700231326194E-3</v>
      </c>
      <c r="O11" s="402">
        <v>0.54299999999999993</v>
      </c>
      <c r="P11" s="402">
        <v>0.52400000000000002</v>
      </c>
      <c r="Q11" s="402">
        <f>IF(Canada6[[#This Row],[Satisfaction1]]&gt;0,1.96*SQRT((Canada6[[#This Row],[Satisfaction1]]*(1-Canada6[[#This Row],[Satisfaction1]]))/Canada6[[#This Row],[Responses]]),"")</f>
        <v>1.3697731225415901E-3</v>
      </c>
      <c r="R11" s="402">
        <f>IF(OR(Canada6[[#This Row],[Margin of Error1]]&gt;=0.1,Canada6[[#This Row],[Margin of Error1]]=0),"Insufficient data",Canada6[[#This Row],[Margin of Error1]])</f>
        <v>1.3420101873269762E-3</v>
      </c>
      <c r="S11" s="403"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T11" s="378"/>
      <c r="U11" s="345"/>
      <c r="V11" s="345"/>
      <c r="W11" s="345"/>
      <c r="X11" s="345"/>
      <c r="Y11" s="345"/>
      <c r="Z11" s="345"/>
      <c r="AA11" s="345"/>
      <c r="AB11" s="345"/>
      <c r="AC11" s="345"/>
      <c r="AD11" s="345"/>
      <c r="AE11" s="345"/>
      <c r="AF11" s="345"/>
      <c r="AG11" s="345"/>
    </row>
    <row r="12" spans="1:41" s="26" customFormat="1" ht="18" x14ac:dyDescent="0.5">
      <c r="A12" s="350"/>
      <c r="B12" s="389"/>
      <c r="C12" s="350"/>
      <c r="D12" s="351"/>
      <c r="E12" s="338"/>
      <c r="F12" s="352"/>
      <c r="G12" s="352"/>
      <c r="H12" s="352"/>
      <c r="I12" s="352"/>
      <c r="J12" s="352"/>
      <c r="K12" s="352"/>
      <c r="L12" s="353"/>
      <c r="M12" s="352"/>
      <c r="N12" s="352"/>
      <c r="O12" s="352"/>
      <c r="P12" s="352"/>
      <c r="Q12" s="352"/>
      <c r="R12" s="352"/>
      <c r="S12" s="352"/>
      <c r="T12" s="379"/>
      <c r="U12" s="379"/>
      <c r="V12" s="352"/>
      <c r="W12" s="350"/>
      <c r="X12" s="350"/>
      <c r="Y12" s="350"/>
      <c r="Z12" s="350"/>
      <c r="AA12" s="350"/>
      <c r="AB12" s="350"/>
      <c r="AC12" s="350"/>
      <c r="AD12" s="350"/>
      <c r="AE12" s="350"/>
      <c r="AF12" s="350"/>
      <c r="AG12" s="350"/>
    </row>
    <row r="13" spans="1:41" s="31" customFormat="1" ht="31.5" customHeight="1" x14ac:dyDescent="0.5">
      <c r="A13" s="354"/>
      <c r="B13" s="384" t="s">
        <v>122</v>
      </c>
      <c r="C13" s="355" t="s">
        <v>123</v>
      </c>
      <c r="D13" s="356" t="s">
        <v>124</v>
      </c>
      <c r="E13" s="357" t="s">
        <v>108</v>
      </c>
      <c r="F13" s="357" t="s">
        <v>109</v>
      </c>
      <c r="G13" s="358" t="s">
        <v>110</v>
      </c>
      <c r="H13" s="359" t="s">
        <v>111</v>
      </c>
      <c r="I13" s="360" t="s">
        <v>112</v>
      </c>
      <c r="J13" s="346" t="s">
        <v>127</v>
      </c>
      <c r="K13" s="361" t="s">
        <v>113</v>
      </c>
      <c r="L13" s="362" t="s">
        <v>114</v>
      </c>
      <c r="M13" s="346" t="s">
        <v>61</v>
      </c>
      <c r="N13" s="360" t="s">
        <v>115</v>
      </c>
      <c r="O13" s="362" t="s">
        <v>116</v>
      </c>
      <c r="P13" s="346" t="s">
        <v>63</v>
      </c>
      <c r="Q13" s="363" t="s">
        <v>117</v>
      </c>
      <c r="R13" s="364" t="s">
        <v>118</v>
      </c>
      <c r="S13" s="364" t="s">
        <v>79</v>
      </c>
      <c r="T13" s="380"/>
      <c r="U13" s="380"/>
      <c r="V13" s="380"/>
      <c r="W13" s="380"/>
      <c r="X13" s="380"/>
      <c r="Y13" s="380"/>
      <c r="Z13" s="380"/>
      <c r="AA13" s="380"/>
      <c r="AB13" s="380"/>
      <c r="AC13" s="380"/>
      <c r="AD13" s="354"/>
      <c r="AE13" s="354"/>
      <c r="AF13" s="354"/>
      <c r="AG13" s="354"/>
    </row>
    <row r="14" spans="1:41" ht="27.75" x14ac:dyDescent="0.5">
      <c r="B14" s="390">
        <v>1</v>
      </c>
      <c r="C14" s="366" t="str">
        <f>'Data-Top'!A2</f>
        <v>IRCC:Immigration:Check your application status</v>
      </c>
      <c r="D14" s="367" t="str">
        <f>IF(ISBLANK(C14),"",MID(C14,FIND("#",SUBSTITUTE(C14,":","#",2))+1,500))</f>
        <v>Check your application status</v>
      </c>
      <c r="E14" s="368" t="str">
        <f>IF(ISBLANK(C14),"",MID(C14,FIND("#",SUBSTITUTE(C14,":","#",1))+1,FIND("#",SUBSTITUTE(C14,":","#",2))-FIND("#",SUBSTITUTE(C14,":","#",1))-1))</f>
        <v>Immigration</v>
      </c>
      <c r="F14" s="368" t="str">
        <f>IF(ISBLANK(C14),"",LEFT(C14,FIND("#",SUBSTITUTE(C14,":","#"))-1))</f>
        <v>IRCC</v>
      </c>
      <c r="G14" s="347">
        <f>VLOOKUP(Task2[[#This Row],[Reason of visit]],'Data-Top'!A:E,2,)</f>
        <v>42347</v>
      </c>
      <c r="H14"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4.6631758448394773E-3</v>
      </c>
      <c r="I14" s="349">
        <f>VLOOKUP(Task2[[#This Row],[Reason of visit]],'Data-Top'!A:E,3,)</f>
        <v>0.65844097574798699</v>
      </c>
      <c r="J14" s="349">
        <f>IF(Task2[[#This Row],[Margin of Error1]]&gt;=0.1,"Insufficient data",Task2[[#This Row],[Task success1]])</f>
        <v>0.65844097574798699</v>
      </c>
      <c r="K14" s="349">
        <f>IF(Task2[[#This Row],[Task success1]]&gt;0,1.96*SQRT((Task2[[#This Row],[Task success1]]*(1-Task2[[#This Row],[Task success1]]))/Task2[[#This Row],[Responses]]),"")</f>
        <v>4.5168540103981709E-3</v>
      </c>
      <c r="L14" s="349">
        <f>VLOOKUP(Task2[[#This Row],[Reason of visit]],'Data-Top'!A:E,4,)</f>
        <v>0.56447918388551699</v>
      </c>
      <c r="M14" s="349">
        <f>IF(Task2[[#This Row],[Margin of Error1]]&gt;=0.1,"Insufficient data",Task2[[#This Row],[Ease1]])</f>
        <v>0.56447918388551699</v>
      </c>
      <c r="N14" s="349">
        <f>IF(Task2[[#This Row],[Ease1]]&gt;0,1.96*SQRT((Task2[[#This Row],[Ease1]]*(1-Task2[[#This Row],[Ease1]]))/Task2[[#This Row],[Responses]]),"")</f>
        <v>4.7225130986327836E-3</v>
      </c>
      <c r="O14" s="349">
        <f>VLOOKUP(Task2[[#This Row],[Reason of visit]],'Data-Top'!A:E,5,)</f>
        <v>0.46435402743996002</v>
      </c>
      <c r="P14" s="349">
        <f>IF(Task2[[#This Row],[Margin of Error1]]&gt;=0.1,"Insufficient data",Task2[[#This Row],[Satisfaction1]])</f>
        <v>0.46435402743996002</v>
      </c>
      <c r="Q14" s="349">
        <f>IF(Task2[[#This Row],[Satisfaction1]]&gt;0,1.96*SQRT((Task2[[#This Row],[Satisfaction1]]*(1-Task2[[#This Row],[Satisfaction1]]))/Task2[[#This Row],[Responses]]),"")</f>
        <v>4.7501604254874784E-3</v>
      </c>
      <c r="R14" s="349">
        <f>IF(OR(Task2[[#This Row],[Margin of Error1]]&gt;=0.1,Task2[[#This Row],[Margin of Error1]]=0),"Insufficient data",Task2[[#This Row],[Margin of Error1]])</f>
        <v>4.6631758448394773E-3</v>
      </c>
      <c r="S14"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4" s="365"/>
      <c r="U14" s="365"/>
      <c r="V14" s="365"/>
      <c r="W14" s="365"/>
      <c r="AD14" s="381"/>
      <c r="AE14" s="381"/>
      <c r="AF14" s="381"/>
      <c r="AG14" s="381"/>
      <c r="AH14" s="9"/>
      <c r="AI14" s="9"/>
      <c r="AJ14" s="9"/>
      <c r="AK14" s="9"/>
      <c r="AL14" s="9"/>
      <c r="AM14" s="9"/>
      <c r="AN14" s="9"/>
      <c r="AO14" s="9"/>
    </row>
    <row r="15" spans="1:41" ht="13.9" x14ac:dyDescent="0.5">
      <c r="B15" s="391">
        <v>2</v>
      </c>
      <c r="C15" s="366" t="str">
        <f>'Data-Top'!A3</f>
        <v>IRCC:Immigration:Apply for a work permit</v>
      </c>
      <c r="D15" s="367" t="str">
        <f>IF(ISBLANK(C15),"",MID(C15,FIND("#",SUBSTITUTE(C15,":","#",2))+1,500))</f>
        <v>Apply for a work permit</v>
      </c>
      <c r="E15" s="368" t="str">
        <f>IF(ISBLANK(C15),"",MID(C15,FIND("#",SUBSTITUTE(C15,":","#",1))+1,FIND("#",SUBSTITUTE(C15,":","#",2))-FIND("#",SUBSTITUTE(C15,":","#",1))-1))</f>
        <v>Immigration</v>
      </c>
      <c r="F15" s="368" t="str">
        <f>IF(ISBLANK(C15),"",LEFT(C15,FIND("#",SUBSTITUTE(C15,":","#"))-1))</f>
        <v>IRCC</v>
      </c>
      <c r="G15" s="347">
        <f>VLOOKUP(Task2[[#This Row],[Reason of visit]],'Data-Top'!A:E,2,)</f>
        <v>29094</v>
      </c>
      <c r="H15"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5.5259495267035779E-3</v>
      </c>
      <c r="I15" s="349">
        <f>VLOOKUP(Task2[[#This Row],[Reason of visit]],'Data-Top'!A:E,3,)</f>
        <v>0.70255035402488497</v>
      </c>
      <c r="J15" s="349">
        <f>IF(Task2[[#This Row],[Margin of Error1]]&gt;=0.1,"Insufficient data",Task2[[#This Row],[Task success1]])</f>
        <v>0.70255035402488497</v>
      </c>
      <c r="K15" s="349">
        <f>IF(Task2[[#This Row],[Task success1]]&gt;0,1.96*SQRT((Task2[[#This Row],[Task success1]]*(1-Task2[[#This Row],[Task success1]]))/Task2[[#This Row],[Responses]]),"")</f>
        <v>5.2529081957174116E-3</v>
      </c>
      <c r="L15" s="349">
        <f>VLOOKUP(Task2[[#This Row],[Reason of visit]],'Data-Top'!A:E,4,)</f>
        <v>0.586306454939163</v>
      </c>
      <c r="M15" s="349">
        <f>IF(Task2[[#This Row],[Margin of Error1]]&gt;=0.1,"Insufficient data",Task2[[#This Row],[Ease1]])</f>
        <v>0.586306454939163</v>
      </c>
      <c r="N15" s="349">
        <f>IF(Task2[[#This Row],[Ease1]]&gt;0,1.96*SQRT((Task2[[#This Row],[Ease1]]*(1-Task2[[#This Row],[Ease1]]))/Task2[[#This Row],[Responses]]),"")</f>
        <v>5.6592133136790582E-3</v>
      </c>
      <c r="O15" s="349">
        <f>VLOOKUP(Task2[[#This Row],[Reason of visit]],'Data-Top'!A:E,5,)</f>
        <v>0.58300680552691297</v>
      </c>
      <c r="P15" s="349">
        <f>IF(Task2[[#This Row],[Margin of Error1]]&gt;=0.1,"Insufficient data",Task2[[#This Row],[Satisfaction1]])</f>
        <v>0.58300680552691297</v>
      </c>
      <c r="Q15" s="349">
        <f>IF(Task2[[#This Row],[Satisfaction1]]&gt;0,1.96*SQRT((Task2[[#This Row],[Satisfaction1]]*(1-Task2[[#This Row],[Satisfaction1]]))/Task2[[#This Row],[Responses]]),"")</f>
        <v>5.665727070714264E-3</v>
      </c>
      <c r="R15" s="349">
        <f>IF(OR(Task2[[#This Row],[Margin of Error1]]&gt;=0.1,Task2[[#This Row],[Margin of Error1]]=0),"Insufficient data",Task2[[#This Row],[Margin of Error1]])</f>
        <v>5.5259495267035779E-3</v>
      </c>
      <c r="S15"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5" s="365"/>
      <c r="U15" s="365"/>
      <c r="V15" s="365"/>
      <c r="W15" s="365"/>
    </row>
    <row r="16" spans="1:41" ht="13.9" x14ac:dyDescent="0.5">
      <c r="B16" s="391">
        <v>3</v>
      </c>
      <c r="C16" s="366" t="str">
        <f>'Data-Top'!A4</f>
        <v>IRCC:Travel:Apply for a visitor visa to Canada</v>
      </c>
      <c r="D16" s="367" t="str">
        <f>IF(ISBLANK(C16),"",MID(C16,FIND("#",SUBSTITUTE(C16,":","#",2))+1,500))</f>
        <v>Apply for a visitor visa to Canada</v>
      </c>
      <c r="E16" s="368" t="str">
        <f>IF(ISBLANK(C16),"",MID(C16,FIND("#",SUBSTITUTE(C16,":","#",1))+1,FIND("#",SUBSTITUTE(C16,":","#",2))-FIND("#",SUBSTITUTE(C16,":","#",1))-1))</f>
        <v>Travel</v>
      </c>
      <c r="F16" s="368" t="str">
        <f>IF(ISBLANK(C16),"",LEFT(C16,FIND("#",SUBSTITUTE(C16,":","#"))-1))</f>
        <v>IRCC</v>
      </c>
      <c r="G16" s="347">
        <f>VLOOKUP(Task2[[#This Row],[Reason of visit]],'Data-Top'!A:E,2,)</f>
        <v>14206</v>
      </c>
      <c r="H16"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7.9870715045465088E-3</v>
      </c>
      <c r="I16" s="349">
        <f>VLOOKUP(Task2[[#This Row],[Reason of visit]],'Data-Top'!A:E,3,)</f>
        <v>0.69174996480360396</v>
      </c>
      <c r="J16" s="349">
        <f>IF(Task2[[#This Row],[Margin of Error1]]&gt;=0.1,"Insufficient data",Task2[[#This Row],[Task success1]])</f>
        <v>0.69174996480360396</v>
      </c>
      <c r="K16" s="349">
        <f>IF(Task2[[#This Row],[Task success1]]&gt;0,1.96*SQRT((Task2[[#This Row],[Task success1]]*(1-Task2[[#This Row],[Task success1]]))/Task2[[#This Row],[Responses]]),"")</f>
        <v>7.5935753452195456E-3</v>
      </c>
      <c r="L16" s="349">
        <f>VLOOKUP(Task2[[#This Row],[Reason of visit]],'Data-Top'!A:E,4,)</f>
        <v>0.53688582289173603</v>
      </c>
      <c r="M16" s="349">
        <f>IF(Task2[[#This Row],[Margin of Error1]]&gt;=0.1,"Insufficient data",Task2[[#This Row],[Ease1]])</f>
        <v>0.53688582289173603</v>
      </c>
      <c r="N16" s="349">
        <f>IF(Task2[[#This Row],[Ease1]]&gt;0,1.96*SQRT((Task2[[#This Row],[Ease1]]*(1-Task2[[#This Row],[Ease1]]))/Task2[[#This Row],[Responses]]),"")</f>
        <v>8.1998361102291126E-3</v>
      </c>
      <c r="O16" s="349">
        <f>VLOOKUP(Task2[[#This Row],[Reason of visit]],'Data-Top'!A:E,5,)</f>
        <v>0.55744051809094797</v>
      </c>
      <c r="P16" s="349">
        <f>IF(Task2[[#This Row],[Margin of Error1]]&gt;=0.1,"Insufficient data",Task2[[#This Row],[Satisfaction1]])</f>
        <v>0.55744051809094797</v>
      </c>
      <c r="Q16" s="349">
        <f>IF(Task2[[#This Row],[Satisfaction1]]&gt;0,1.96*SQRT((Task2[[#This Row],[Satisfaction1]]*(1-Task2[[#This Row],[Satisfaction1]]))/Task2[[#This Row],[Responses]]),"")</f>
        <v>8.1678030581908718E-3</v>
      </c>
      <c r="R16" s="349">
        <f>IF(OR(Task2[[#This Row],[Margin of Error1]]&gt;=0.1,Task2[[#This Row],[Margin of Error1]]=0),"Insufficient data",Task2[[#This Row],[Margin of Error1]])</f>
        <v>7.9870715045465088E-3</v>
      </c>
      <c r="S16"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6" s="365"/>
      <c r="U16" s="365"/>
      <c r="V16" s="365"/>
      <c r="W16" s="365"/>
    </row>
    <row r="17" spans="1:23" ht="27.75" x14ac:dyDescent="0.5">
      <c r="B17" s="391">
        <v>4</v>
      </c>
      <c r="C17" s="366" t="str">
        <f>'Data-Top'!A5</f>
        <v>CRA:Taxes:Check online mail</v>
      </c>
      <c r="D17" s="367" t="str">
        <f>IF(ISBLANK(C17),"",MID(C17,FIND("#",SUBSTITUTE(C17,":","#",2))+1,500))</f>
        <v>Check online mail</v>
      </c>
      <c r="E17" s="368" t="str">
        <f>IF(ISBLANK(C17),"",MID(C17,FIND("#",SUBSTITUTE(C17,":","#",1))+1,FIND("#",SUBSTITUTE(C17,":","#",2))-FIND("#",SUBSTITUTE(C17,":","#",1))-1))</f>
        <v>Taxes</v>
      </c>
      <c r="F17" s="368" t="str">
        <f>IF(ISBLANK(C17),"",LEFT(C17,FIND("#",SUBSTITUTE(C17,":","#"))-1))</f>
        <v>CRA</v>
      </c>
      <c r="G17" s="347">
        <f>VLOOKUP(Task2[[#This Row],[Reason of visit]],'Data-Top'!A:E,2,)</f>
        <v>13703</v>
      </c>
      <c r="H17"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7.7122539883994132E-3</v>
      </c>
      <c r="I17" s="349">
        <f>VLOOKUP(Task2[[#This Row],[Reason of visit]],'Data-Top'!A:E,3,)</f>
        <v>0.78457272130190503</v>
      </c>
      <c r="J17" s="349">
        <f>IF(Task2[[#This Row],[Margin of Error1]]&gt;=0.1,"Insufficient data",Task2[[#This Row],[Task success1]])</f>
        <v>0.78457272130190503</v>
      </c>
      <c r="K17" s="349">
        <f>IF(Task2[[#This Row],[Task success1]]&gt;0,1.96*SQRT((Task2[[#This Row],[Task success1]]*(1-Task2[[#This Row],[Task success1]]))/Task2[[#This Row],[Responses]]),"")</f>
        <v>6.8835931267249599E-3</v>
      </c>
      <c r="L17" s="349">
        <f>VLOOKUP(Task2[[#This Row],[Reason of visit]],'Data-Top'!A:E,4,)</f>
        <v>0.62891337663285396</v>
      </c>
      <c r="M17" s="349">
        <f>IF(Task2[[#This Row],[Margin of Error1]]&gt;=0.1,"Insufficient data",Task2[[#This Row],[Ease1]])</f>
        <v>0.62891337663285396</v>
      </c>
      <c r="N17" s="349">
        <f>IF(Task2[[#This Row],[Ease1]]&gt;0,1.96*SQRT((Task2[[#This Row],[Ease1]]*(1-Task2[[#This Row],[Ease1]]))/Task2[[#This Row],[Responses]]),"")</f>
        <v>8.0887480525943974E-3</v>
      </c>
      <c r="O17" s="349">
        <f>VLOOKUP(Task2[[#This Row],[Reason of visit]],'Data-Top'!A:E,5,)</f>
        <v>0.61059621980588197</v>
      </c>
      <c r="P17" s="349">
        <f>IF(Task2[[#This Row],[Margin of Error1]]&gt;=0.1,"Insufficient data",Task2[[#This Row],[Satisfaction1]])</f>
        <v>0.61059621980588197</v>
      </c>
      <c r="Q17" s="349">
        <f>IF(Task2[[#This Row],[Satisfaction1]]&gt;0,1.96*SQRT((Task2[[#This Row],[Satisfaction1]]*(1-Task2[[#This Row],[Satisfaction1]]))/Task2[[#This Row],[Responses]]),"")</f>
        <v>8.1644207858788832E-3</v>
      </c>
      <c r="R17" s="349">
        <f>IF(OR(Task2[[#This Row],[Margin of Error1]]&gt;=0.1,Task2[[#This Row],[Margin of Error1]]=0),"Insufficient data",Task2[[#This Row],[Margin of Error1]])</f>
        <v>7.7122539883994132E-3</v>
      </c>
      <c r="S17"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7" s="365"/>
      <c r="U17" s="365"/>
      <c r="V17" s="365"/>
      <c r="W17" s="365"/>
    </row>
    <row r="18" spans="1:23" ht="27.75" x14ac:dyDescent="0.5">
      <c r="B18" s="391">
        <v>5</v>
      </c>
      <c r="C18" s="366" t="str">
        <f>'Data-Top'!A6</f>
        <v>CRA:Taxes:Access My Account</v>
      </c>
      <c r="D18" s="367" t="str">
        <f>IF(ISBLANK(C18),"",MID(C18,FIND("#",SUBSTITUTE(C18,":","#",2))+1,500))</f>
        <v>Access My Account</v>
      </c>
      <c r="E18" s="368" t="str">
        <f>IF(ISBLANK(C18),"",MID(C18,FIND("#",SUBSTITUTE(C18,":","#",1))+1,FIND("#",SUBSTITUTE(C18,":","#",2))-FIND("#",SUBSTITUTE(C18,":","#",1))-1))</f>
        <v>Taxes</v>
      </c>
      <c r="F18" s="368" t="str">
        <f>IF(ISBLANK(C18),"",LEFT(C18,FIND("#",SUBSTITUTE(C18,":","#"))-1))</f>
        <v>CRA</v>
      </c>
      <c r="G18" s="347">
        <f>VLOOKUP(Task2[[#This Row],[Reason of visit]],'Data-Top'!A:E,2,)</f>
        <v>12973</v>
      </c>
      <c r="H18"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8.5285900759418231E-3</v>
      </c>
      <c r="I18" s="349">
        <f>VLOOKUP(Task2[[#This Row],[Reason of visit]],'Data-Top'!A:E,3,)</f>
        <v>0.612502890618978</v>
      </c>
      <c r="J18" s="349">
        <f>IF(Task2[[#This Row],[Margin of Error1]]&gt;=0.1,"Insufficient data",Task2[[#This Row],[Task success1]])</f>
        <v>0.612502890618978</v>
      </c>
      <c r="K18" s="349">
        <f>IF(Task2[[#This Row],[Task success1]]&gt;0,1.96*SQRT((Task2[[#This Row],[Task success1]]*(1-Task2[[#This Row],[Task success1]]))/Task2[[#This Row],[Responses]]),"")</f>
        <v>8.3834768071286148E-3</v>
      </c>
      <c r="L18" s="349">
        <f>VLOOKUP(Task2[[#This Row],[Reason of visit]],'Data-Top'!A:E,4,)</f>
        <v>0.49418022045787402</v>
      </c>
      <c r="M18" s="349">
        <f>IF(Task2[[#This Row],[Margin of Error1]]&gt;=0.1,"Insufficient data",Task2[[#This Row],[Ease1]])</f>
        <v>0.49418022045787402</v>
      </c>
      <c r="N18" s="349">
        <f>IF(Task2[[#This Row],[Ease1]]&gt;0,1.96*SQRT((Task2[[#This Row],[Ease1]]*(1-Task2[[#This Row],[Ease1]]))/Task2[[#This Row],[Responses]]),"")</f>
        <v>8.6035254097101034E-3</v>
      </c>
      <c r="O18" s="349">
        <f>VLOOKUP(Task2[[#This Row],[Reason of visit]],'Data-Top'!A:E,5,)</f>
        <v>0.48238649502813502</v>
      </c>
      <c r="P18" s="349">
        <f>IF(Task2[[#This Row],[Margin of Error1]]&gt;=0.1,"Insufficient data",Task2[[#This Row],[Satisfaction1]])</f>
        <v>0.48238649502813502</v>
      </c>
      <c r="Q18" s="349">
        <f>IF(Task2[[#This Row],[Satisfaction1]]&gt;0,1.96*SQRT((Task2[[#This Row],[Satisfaction1]]*(1-Task2[[#This Row],[Satisfaction1]]))/Task2[[#This Row],[Responses]]),"")</f>
        <v>8.5987680109867529E-3</v>
      </c>
      <c r="R18" s="349">
        <f>IF(OR(Task2[[#This Row],[Margin of Error1]]&gt;=0.1,Task2[[#This Row],[Margin of Error1]]=0),"Insufficient data",Task2[[#This Row],[Margin of Error1]])</f>
        <v>8.5285900759418231E-3</v>
      </c>
      <c r="S18"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8" s="365"/>
      <c r="U18" s="365"/>
      <c r="V18" s="365"/>
      <c r="W18" s="365"/>
    </row>
    <row r="19" spans="1:23" ht="27.75" x14ac:dyDescent="0.5">
      <c r="B19" s="391">
        <v>6</v>
      </c>
      <c r="C19" s="366" t="str">
        <f>'Data-Top'!A7</f>
        <v>IRCC:Immigration:Apply for Canadian citizenship</v>
      </c>
      <c r="D19" s="367" t="str">
        <f>IF(ISBLANK(C19),"",MID(C19,FIND("#",SUBSTITUTE(C19,":","#",2))+1,500))</f>
        <v>Apply for Canadian citizenship</v>
      </c>
      <c r="E19" s="368" t="str">
        <f>IF(ISBLANK(C19),"",MID(C19,FIND("#",SUBSTITUTE(C19,":","#",1))+1,FIND("#",SUBSTITUTE(C19,":","#",2))-FIND("#",SUBSTITUTE(C19,":","#",1))-1))</f>
        <v>Immigration</v>
      </c>
      <c r="F19" s="368" t="str">
        <f>IF(ISBLANK(C19),"",LEFT(C19,FIND("#",SUBSTITUTE(C19,":","#"))-1))</f>
        <v>IRCC</v>
      </c>
      <c r="G19" s="347">
        <f>VLOOKUP(Task2[[#This Row],[Reason of visit]],'Data-Top'!A:E,2,)</f>
        <v>11953</v>
      </c>
      <c r="H19"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8.4808769113280322E-3</v>
      </c>
      <c r="I19" s="349">
        <f>VLOOKUP(Task2[[#This Row],[Reason of visit]],'Data-Top'!A:E,3,)</f>
        <v>0.71831339412699702</v>
      </c>
      <c r="J19" s="349">
        <f>IF(Task2[[#This Row],[Margin of Error1]]&gt;=0.1,"Insufficient data",Task2[[#This Row],[Task success1]])</f>
        <v>0.71831339412699702</v>
      </c>
      <c r="K19" s="349">
        <f>IF(Task2[[#This Row],[Task success1]]&gt;0,1.96*SQRT((Task2[[#This Row],[Task success1]]*(1-Task2[[#This Row],[Task success1]]))/Task2[[#This Row],[Responses]]),"")</f>
        <v>8.0641331946022295E-3</v>
      </c>
      <c r="L19" s="349">
        <f>VLOOKUP(Task2[[#This Row],[Reason of visit]],'Data-Top'!A:E,4,)</f>
        <v>0.63080398226386702</v>
      </c>
      <c r="M19" s="349">
        <f>IF(Task2[[#This Row],[Margin of Error1]]&gt;=0.1,"Insufficient data",Task2[[#This Row],[Ease1]])</f>
        <v>0.63080398226386702</v>
      </c>
      <c r="N19" s="349">
        <f>IF(Task2[[#This Row],[Ease1]]&gt;0,1.96*SQRT((Task2[[#This Row],[Ease1]]*(1-Task2[[#This Row],[Ease1]]))/Task2[[#This Row],[Responses]]),"")</f>
        <v>8.6515381811332129E-3</v>
      </c>
      <c r="O19" s="349">
        <f>VLOOKUP(Task2[[#This Row],[Reason of visit]],'Data-Top'!A:E,5,)</f>
        <v>0.614155442148415</v>
      </c>
      <c r="P19" s="349">
        <f>IF(Task2[[#This Row],[Margin of Error1]]&gt;=0.1,"Insufficient data",Task2[[#This Row],[Satisfaction1]])</f>
        <v>0.614155442148415</v>
      </c>
      <c r="Q19" s="349">
        <f>IF(Task2[[#This Row],[Satisfaction1]]&gt;0,1.96*SQRT((Task2[[#This Row],[Satisfaction1]]*(1-Task2[[#This Row],[Satisfaction1]]))/Task2[[#This Row],[Responses]]),"")</f>
        <v>8.7269593582486524E-3</v>
      </c>
      <c r="R19" s="349">
        <f>IF(OR(Task2[[#This Row],[Margin of Error1]]&gt;=0.1,Task2[[#This Row],[Margin of Error1]]=0),"Insufficient data",Task2[[#This Row],[Margin of Error1]])</f>
        <v>8.4808769113280322E-3</v>
      </c>
      <c r="S19"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9" s="365"/>
      <c r="U19" s="365"/>
      <c r="V19" s="365"/>
      <c r="W19" s="365"/>
    </row>
    <row r="20" spans="1:23" ht="27.75" x14ac:dyDescent="0.5">
      <c r="B20" s="391">
        <v>7</v>
      </c>
      <c r="C20" s="366" t="str">
        <f>'Data-Top'!A8</f>
        <v>IRCC:Immigration:Study in Canada – for non-Canadians</v>
      </c>
      <c r="D20" s="367" t="str">
        <f>IF(ISBLANK(C20),"",MID(C20,FIND("#",SUBSTITUTE(C20,":","#",2))+1,500))</f>
        <v>Study in Canada – for non-Canadians</v>
      </c>
      <c r="E20" s="368" t="str">
        <f>IF(ISBLANK(C20),"",MID(C20,FIND("#",SUBSTITUTE(C20,":","#",1))+1,FIND("#",SUBSTITUTE(C20,":","#",2))-FIND("#",SUBSTITUTE(C20,":","#",1))-1))</f>
        <v>Immigration</v>
      </c>
      <c r="F20" s="368" t="str">
        <f>IF(ISBLANK(C20),"",LEFT(C20,FIND("#",SUBSTITUTE(C20,":","#"))-1))</f>
        <v>IRCC</v>
      </c>
      <c r="G20" s="347">
        <f>VLOOKUP(Task2[[#This Row],[Reason of visit]],'Data-Top'!A:E,2,)</f>
        <v>11548</v>
      </c>
      <c r="H20"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8.6676237575371799E-3</v>
      </c>
      <c r="I20" s="349">
        <f>VLOOKUP(Task2[[#This Row],[Reason of visit]],'Data-Top'!A:E,3,)</f>
        <v>0.71475580187045396</v>
      </c>
      <c r="J20" s="349">
        <f>IF(Task2[[#This Row],[Margin of Error1]]&gt;=0.1,"Insufficient data",Task2[[#This Row],[Task success1]])</f>
        <v>0.71475580187045396</v>
      </c>
      <c r="K20" s="349">
        <f>IF(Task2[[#This Row],[Task success1]]&gt;0,1.96*SQRT((Task2[[#This Row],[Task success1]]*(1-Task2[[#This Row],[Task success1]]))/Task2[[#This Row],[Responses]]),"")</f>
        <v>8.2354993686236631E-3</v>
      </c>
      <c r="L20" s="349">
        <f>VLOOKUP(Task2[[#This Row],[Reason of visit]],'Data-Top'!A:E,4,)</f>
        <v>0.61750952545895399</v>
      </c>
      <c r="M20" s="349">
        <f>IF(Task2[[#This Row],[Margin of Error1]]&gt;=0.1,"Insufficient data",Task2[[#This Row],[Ease1]])</f>
        <v>0.61750952545895399</v>
      </c>
      <c r="N20" s="349">
        <f>IF(Task2[[#This Row],[Ease1]]&gt;0,1.96*SQRT((Task2[[#This Row],[Ease1]]*(1-Task2[[#This Row],[Ease1]]))/Task2[[#This Row],[Responses]]),"")</f>
        <v>8.864103663825805E-3</v>
      </c>
      <c r="O20" s="349">
        <f>VLOOKUP(Task2[[#This Row],[Reason of visit]],'Data-Top'!A:E,5,)</f>
        <v>0.60824385174922102</v>
      </c>
      <c r="P20" s="349">
        <f>IF(Task2[[#This Row],[Margin of Error1]]&gt;=0.1,"Insufficient data",Task2[[#This Row],[Satisfaction1]])</f>
        <v>0.60824385174922102</v>
      </c>
      <c r="Q20" s="349">
        <f>IF(Task2[[#This Row],[Satisfaction1]]&gt;0,1.96*SQRT((Task2[[#This Row],[Satisfaction1]]*(1-Task2[[#This Row],[Satisfaction1]]))/Task2[[#This Row],[Responses]]),"")</f>
        <v>8.9032682401620697E-3</v>
      </c>
      <c r="R20" s="349">
        <f>IF(OR(Task2[[#This Row],[Margin of Error1]]&gt;=0.1,Task2[[#This Row],[Margin of Error1]]=0),"Insufficient data",Task2[[#This Row],[Margin of Error1]])</f>
        <v>8.6676237575371799E-3</v>
      </c>
      <c r="S20"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0" s="365"/>
      <c r="U20" s="365"/>
      <c r="V20" s="365"/>
      <c r="W20" s="365"/>
    </row>
    <row r="21" spans="1:23" ht="27.75" x14ac:dyDescent="0.5">
      <c r="B21" s="391">
        <v>8</v>
      </c>
      <c r="C21" s="366" t="str">
        <f>'Data-Top'!A9</f>
        <v>IRCC:Immigration:Immigrate through Express Entry</v>
      </c>
      <c r="D21" s="367" t="str">
        <f>IF(ISBLANK(C21),"",MID(C21,FIND("#",SUBSTITUTE(C21,":","#",2))+1,500))</f>
        <v>Immigrate through Express Entry</v>
      </c>
      <c r="E21" s="368" t="str">
        <f>IF(ISBLANK(C21),"",MID(C21,FIND("#",SUBSTITUTE(C21,":","#",1))+1,FIND("#",SUBSTITUTE(C21,":","#",2))-FIND("#",SUBSTITUTE(C21,":","#",1))-1))</f>
        <v>Immigration</v>
      </c>
      <c r="F21" s="368" t="str">
        <f>IF(ISBLANK(C21),"",LEFT(C21,FIND("#",SUBSTITUTE(C21,":","#"))-1))</f>
        <v>IRCC</v>
      </c>
      <c r="G21" s="347">
        <f>VLOOKUP(Task2[[#This Row],[Reason of visit]],'Data-Top'!A:E,2,)</f>
        <v>11392</v>
      </c>
      <c r="H21"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8.7731434339121117E-3</v>
      </c>
      <c r="I21" s="349">
        <f>VLOOKUP(Task2[[#This Row],[Reason of visit]],'Data-Top'!A:E,3,)</f>
        <v>0.68188202247190999</v>
      </c>
      <c r="J21" s="349">
        <f>IF(Task2[[#This Row],[Margin of Error1]]&gt;=0.1,"Insufficient data",Task2[[#This Row],[Task success1]])</f>
        <v>0.68188202247190999</v>
      </c>
      <c r="K21" s="349">
        <f>IF(Task2[[#This Row],[Task success1]]&gt;0,1.96*SQRT((Task2[[#This Row],[Task success1]]*(1-Task2[[#This Row],[Task success1]]))/Task2[[#This Row],[Responses]]),"")</f>
        <v>8.5527309415230277E-3</v>
      </c>
      <c r="L21" s="349">
        <f>VLOOKUP(Task2[[#This Row],[Reason of visit]],'Data-Top'!A:E,4,)</f>
        <v>0.636060393258427</v>
      </c>
      <c r="M21" s="349">
        <f>IF(Task2[[#This Row],[Margin of Error1]]&gt;=0.1,"Insufficient data",Task2[[#This Row],[Ease1]])</f>
        <v>0.636060393258427</v>
      </c>
      <c r="N21" s="349">
        <f>IF(Task2[[#This Row],[Ease1]]&gt;0,1.96*SQRT((Task2[[#This Row],[Ease1]]*(1-Task2[[#This Row],[Ease1]]))/Task2[[#This Row],[Responses]]),"")</f>
        <v>8.8352719295873971E-3</v>
      </c>
      <c r="O21" s="349">
        <f>VLOOKUP(Task2[[#This Row],[Reason of visit]],'Data-Top'!A:E,5,)</f>
        <v>0.61595856741572996</v>
      </c>
      <c r="P21" s="349">
        <f>IF(Task2[[#This Row],[Margin of Error1]]&gt;=0.1,"Insufficient data",Task2[[#This Row],[Satisfaction1]])</f>
        <v>0.61595856741572996</v>
      </c>
      <c r="Q21" s="349">
        <f>IF(Task2[[#This Row],[Satisfaction1]]&gt;0,1.96*SQRT((Task2[[#This Row],[Satisfaction1]]*(1-Task2[[#This Row],[Satisfaction1]]))/Task2[[#This Row],[Responses]]),"")</f>
        <v>8.9314274306259069E-3</v>
      </c>
      <c r="R21" s="349">
        <f>IF(OR(Task2[[#This Row],[Margin of Error1]]&gt;=0.1,Task2[[#This Row],[Margin of Error1]]=0),"Insufficient data",Task2[[#This Row],[Margin of Error1]])</f>
        <v>8.7731434339121117E-3</v>
      </c>
      <c r="S21"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1" s="365"/>
      <c r="U21" s="365"/>
      <c r="V21" s="365"/>
      <c r="W21" s="365"/>
    </row>
    <row r="22" spans="1:23" ht="27.75" x14ac:dyDescent="0.5">
      <c r="B22" s="391">
        <v>9</v>
      </c>
      <c r="C22" s="366" t="str">
        <f>'Data-Top'!A10</f>
        <v>ESDC:Jobs:Jobs in the private sector</v>
      </c>
      <c r="D22" s="367" t="str">
        <f>IF(ISBLANK(C22),"",MID(C22,FIND("#",SUBSTITUTE(C22,":","#",2))+1,500))</f>
        <v>Jobs in the private sector</v>
      </c>
      <c r="E22" s="368" t="str">
        <f>IF(ISBLANK(C22),"",MID(C22,FIND("#",SUBSTITUTE(C22,":","#",1))+1,FIND("#",SUBSTITUTE(C22,":","#",2))-FIND("#",SUBSTITUTE(C22,":","#",1))-1))</f>
        <v>Jobs</v>
      </c>
      <c r="F22" s="368" t="str">
        <f>IF(ISBLANK(C22),"",LEFT(C22,FIND("#",SUBSTITUTE(C22,":","#"))-1))</f>
        <v>ESDC</v>
      </c>
      <c r="G22" s="347">
        <f>VLOOKUP(Task2[[#This Row],[Reason of visit]],'Data-Top'!A:E,2,)</f>
        <v>10323</v>
      </c>
      <c r="H22"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8.879687683383165E-3</v>
      </c>
      <c r="I22" s="349">
        <f>VLOOKUP(Task2[[#This Row],[Reason of visit]],'Data-Top'!A:E,3,)</f>
        <v>0.773515450934806</v>
      </c>
      <c r="J22" s="349">
        <f>IF(Task2[[#This Row],[Margin of Error1]]&gt;=0.1,"Insufficient data",Task2[[#This Row],[Task success1]])</f>
        <v>0.773515450934806</v>
      </c>
      <c r="K22" s="349">
        <f>IF(Task2[[#This Row],[Task success1]]&gt;0,1.96*SQRT((Task2[[#This Row],[Task success1]]*(1-Task2[[#This Row],[Task success1]]))/Task2[[#This Row],[Responses]]),"")</f>
        <v>8.0743374149563375E-3</v>
      </c>
      <c r="L22" s="349">
        <f>VLOOKUP(Task2[[#This Row],[Reason of visit]],'Data-Top'!A:E,4,)</f>
        <v>0.65659207594691504</v>
      </c>
      <c r="M22" s="349">
        <f>IF(Task2[[#This Row],[Margin of Error1]]&gt;=0.1,"Insufficient data",Task2[[#This Row],[Ease1]])</f>
        <v>0.65659207594691504</v>
      </c>
      <c r="N22" s="349">
        <f>IF(Task2[[#This Row],[Ease1]]&gt;0,1.96*SQRT((Task2[[#This Row],[Ease1]]*(1-Task2[[#This Row],[Ease1]]))/Task2[[#This Row],[Responses]]),"")</f>
        <v>9.1602237577787377E-3</v>
      </c>
      <c r="O22" s="349">
        <f>VLOOKUP(Task2[[#This Row],[Reason of visit]],'Data-Top'!A:E,5,)</f>
        <v>0.611062675578805</v>
      </c>
      <c r="P22" s="349">
        <f>IF(Task2[[#This Row],[Margin of Error1]]&gt;=0.1,"Insufficient data",Task2[[#This Row],[Satisfaction1]])</f>
        <v>0.611062675578805</v>
      </c>
      <c r="Q22" s="349">
        <f>IF(Task2[[#This Row],[Satisfaction1]]&gt;0,1.96*SQRT((Task2[[#This Row],[Satisfaction1]]*(1-Task2[[#This Row],[Satisfaction1]]))/Task2[[#This Row],[Responses]]),"")</f>
        <v>9.4045018774144198E-3</v>
      </c>
      <c r="R22" s="349">
        <f>IF(OR(Task2[[#This Row],[Margin of Error1]]&gt;=0.1,Task2[[#This Row],[Margin of Error1]]=0),"Insufficient data",Task2[[#This Row],[Margin of Error1]])</f>
        <v>8.879687683383165E-3</v>
      </c>
      <c r="S22"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2" s="365"/>
      <c r="U22" s="365"/>
      <c r="V22" s="365"/>
      <c r="W22" s="365"/>
    </row>
    <row r="23" spans="1:23" ht="13.9" x14ac:dyDescent="0.5">
      <c r="B23" s="391">
        <v>10</v>
      </c>
      <c r="C23" s="366" t="str">
        <f>'Data-Top'!A11</f>
        <v>PSC:Jobs:Jobs in the federal public service</v>
      </c>
      <c r="D23" s="367" t="str">
        <f>IF(ISBLANK(C23),"",MID(C23,FIND("#",SUBSTITUTE(C23,":","#",2))+1,500))</f>
        <v>Jobs in the federal public service</v>
      </c>
      <c r="E23" s="368" t="str">
        <f>IF(ISBLANK(C23),"",MID(C23,FIND("#",SUBSTITUTE(C23,":","#",1))+1,FIND("#",SUBSTITUTE(C23,":","#",2))-FIND("#",SUBSTITUTE(C23,":","#",1))-1))</f>
        <v>Jobs</v>
      </c>
      <c r="F23" s="368" t="str">
        <f>IF(ISBLANK(C23),"",LEFT(C23,FIND("#",SUBSTITUTE(C23,":","#"))-1))</f>
        <v>PSC</v>
      </c>
      <c r="G23" s="347">
        <f>VLOOKUP(Task2[[#This Row],[Reason of visit]],'Data-Top'!A:E,2,)</f>
        <v>8483</v>
      </c>
      <c r="H23"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9.7530638989610004E-3</v>
      </c>
      <c r="I23" s="349">
        <f>VLOOKUP(Task2[[#This Row],[Reason of visit]],'Data-Top'!A:E,3,)</f>
        <v>0.781209477779088</v>
      </c>
      <c r="J23" s="349">
        <f>IF(Task2[[#This Row],[Margin of Error1]]&gt;=0.1,"Insufficient data",Task2[[#This Row],[Task success1]])</f>
        <v>0.781209477779088</v>
      </c>
      <c r="K23" s="349">
        <f>IF(Task2[[#This Row],[Task success1]]&gt;0,1.96*SQRT((Task2[[#This Row],[Task success1]]*(1-Task2[[#This Row],[Task success1]]))/Task2[[#This Row],[Responses]]),"")</f>
        <v>8.7979064980240919E-3</v>
      </c>
      <c r="L23" s="349">
        <f>VLOOKUP(Task2[[#This Row],[Reason of visit]],'Data-Top'!A:E,4,)</f>
        <v>0.66061534834374602</v>
      </c>
      <c r="M23" s="349">
        <f>IF(Task2[[#This Row],[Margin of Error1]]&gt;=0.1,"Insufficient data",Task2[[#This Row],[Ease1]])</f>
        <v>0.66061534834374602</v>
      </c>
      <c r="N23" s="349">
        <f>IF(Task2[[#This Row],[Ease1]]&gt;0,1.96*SQRT((Task2[[#This Row],[Ease1]]*(1-Task2[[#This Row],[Ease1]]))/Task2[[#This Row],[Responses]]),"")</f>
        <v>1.0076315716829843E-2</v>
      </c>
      <c r="O23" s="349">
        <f>VLOOKUP(Task2[[#This Row],[Reason of visit]],'Data-Top'!A:E,5,)</f>
        <v>0.60886478840032998</v>
      </c>
      <c r="P23" s="349">
        <f>IF(Task2[[#This Row],[Margin of Error1]]&gt;=0.1,"Insufficient data",Task2[[#This Row],[Satisfaction1]])</f>
        <v>0.60886478840032998</v>
      </c>
      <c r="Q23" s="349">
        <f>IF(Task2[[#This Row],[Satisfaction1]]&gt;0,1.96*SQRT((Task2[[#This Row],[Satisfaction1]]*(1-Task2[[#This Row],[Satisfaction1]]))/Task2[[#This Row],[Responses]]),"")</f>
        <v>1.0384969482029062E-2</v>
      </c>
      <c r="R23" s="349">
        <f>IF(OR(Task2[[#This Row],[Margin of Error1]]&gt;=0.1,Task2[[#This Row],[Margin of Error1]]=0),"Insufficient data",Task2[[#This Row],[Margin of Error1]])</f>
        <v>9.7530638989610004E-3</v>
      </c>
      <c r="S23"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3" s="365"/>
      <c r="U23" s="365"/>
      <c r="V23" s="365"/>
      <c r="W23" s="365"/>
    </row>
    <row r="24" spans="1:23" ht="13.9" x14ac:dyDescent="0.5">
      <c r="B24" s="391">
        <v>11</v>
      </c>
      <c r="C24" s="366" t="str">
        <f>'Data-Top'!A12</f>
        <v>CRA:Taxes:See my T4 information</v>
      </c>
      <c r="D24" s="367" t="str">
        <f>IF(ISBLANK(C24),"",MID(C24,FIND("#",SUBSTITUTE(C24,":","#",2))+1,500))</f>
        <v>See my T4 information</v>
      </c>
      <c r="E24" s="368" t="str">
        <f>IF(ISBLANK(C24),"",MID(C24,FIND("#",SUBSTITUTE(C24,":","#",1))+1,FIND("#",SUBSTITUTE(C24,":","#",2))-FIND("#",SUBSTITUTE(C24,":","#",1))-1))</f>
        <v>Taxes</v>
      </c>
      <c r="F24" s="368" t="str">
        <f>IF(ISBLANK(C24),"",LEFT(C24,FIND("#",SUBSTITUTE(C24,":","#"))-1))</f>
        <v>CRA</v>
      </c>
      <c r="G24" s="347">
        <f>VLOOKUP(Task2[[#This Row],[Reason of visit]],'Data-Top'!A:E,2,)</f>
        <v>8423</v>
      </c>
      <c r="H24"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1.0429450504692845E-2</v>
      </c>
      <c r="I24" s="349">
        <f>VLOOKUP(Task2[[#This Row],[Reason of visit]],'Data-Top'!A:E,3,)</f>
        <v>0.67351300011872295</v>
      </c>
      <c r="J24" s="349">
        <f>IF(Task2[[#This Row],[Margin of Error1]]&gt;=0.1,"Insufficient data",Task2[[#This Row],[Task success1]])</f>
        <v>0.67351300011872295</v>
      </c>
      <c r="K24" s="349">
        <f>IF(Task2[[#This Row],[Task success1]]&gt;0,1.96*SQRT((Task2[[#This Row],[Task success1]]*(1-Task2[[#This Row],[Task success1]]))/Task2[[#This Row],[Responses]]),"")</f>
        <v>1.0014484737773015E-2</v>
      </c>
      <c r="L24" s="349">
        <f>VLOOKUP(Task2[[#This Row],[Reason of visit]],'Data-Top'!A:E,4,)</f>
        <v>0.55087261070877402</v>
      </c>
      <c r="M24" s="349">
        <f>IF(Task2[[#This Row],[Margin of Error1]]&gt;=0.1,"Insufficient data",Task2[[#This Row],[Ease1]])</f>
        <v>0.55087261070877402</v>
      </c>
      <c r="N24" s="349">
        <f>IF(Task2[[#This Row],[Ease1]]&gt;0,1.96*SQRT((Task2[[#This Row],[Ease1]]*(1-Task2[[#This Row],[Ease1]]))/Task2[[#This Row],[Responses]]),"")</f>
        <v>1.0622653885781088E-2</v>
      </c>
      <c r="O24" s="349">
        <f>VLOOKUP(Task2[[#This Row],[Reason of visit]],'Data-Top'!A:E,5,)</f>
        <v>0.53543867980529503</v>
      </c>
      <c r="P24" s="349">
        <f>IF(Task2[[#This Row],[Margin of Error1]]&gt;=0.1,"Insufficient data",Task2[[#This Row],[Satisfaction1]])</f>
        <v>0.53543867980529503</v>
      </c>
      <c r="Q24" s="349">
        <f>IF(Task2[[#This Row],[Satisfaction1]]&gt;0,1.96*SQRT((Task2[[#This Row],[Satisfaction1]]*(1-Task2[[#This Row],[Satisfaction1]]))/Task2[[#This Row],[Responses]]),"")</f>
        <v>1.0651212890524432E-2</v>
      </c>
      <c r="R24" s="349">
        <f>IF(OR(Task2[[#This Row],[Margin of Error1]]&gt;=0.1,Task2[[#This Row],[Margin of Error1]]=0),"Insufficient data",Task2[[#This Row],[Margin of Error1]])</f>
        <v>1.0429450504692845E-2</v>
      </c>
      <c r="S24"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4" s="365"/>
      <c r="U24" s="365"/>
      <c r="V24" s="365"/>
      <c r="W24" s="365"/>
    </row>
    <row r="25" spans="1:23" ht="27.75" x14ac:dyDescent="0.5">
      <c r="B25" s="391">
        <v>12</v>
      </c>
      <c r="C25" s="366" t="str">
        <f>'Data-Top'!A13</f>
        <v>IRCC:Immigration:Contact Immigration, Refugees and Citizenship Canada</v>
      </c>
      <c r="D25" s="367" t="str">
        <f>IF(ISBLANK(C25),"",MID(C25,FIND("#",SUBSTITUTE(C25,":","#",2))+1,500))</f>
        <v>Contact Immigration, Refugees and Citizenship Canada</v>
      </c>
      <c r="E25" s="368" t="str">
        <f>IF(ISBLANK(C25),"",MID(C25,FIND("#",SUBSTITUTE(C25,":","#",1))+1,FIND("#",SUBSTITUTE(C25,":","#",2))-FIND("#",SUBSTITUTE(C25,":","#",1))-1))</f>
        <v>Immigration</v>
      </c>
      <c r="F25" s="368" t="str">
        <f>IF(ISBLANK(C25),"",LEFT(C25,FIND("#",SUBSTITUTE(C25,":","#"))-1))</f>
        <v>IRCC</v>
      </c>
      <c r="G25" s="347">
        <f>VLOOKUP(Task2[[#This Row],[Reason of visit]],'Data-Top'!A:E,2,)</f>
        <v>8076</v>
      </c>
      <c r="H25"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1.0849926685332996E-2</v>
      </c>
      <c r="I25" s="349">
        <f>VLOOKUP(Task2[[#This Row],[Reason of visit]],'Data-Top'!A:E,3,)</f>
        <v>0.581352154531947</v>
      </c>
      <c r="J25" s="349">
        <f>IF(Task2[[#This Row],[Margin of Error1]]&gt;=0.1,"Insufficient data",Task2[[#This Row],[Task success1]])</f>
        <v>0.581352154531947</v>
      </c>
      <c r="K25" s="349">
        <f>IF(Task2[[#This Row],[Task success1]]&gt;0,1.96*SQRT((Task2[[#This Row],[Task success1]]*(1-Task2[[#This Row],[Task success1]]))/Task2[[#This Row],[Responses]]),"")</f>
        <v>1.0759745265577821E-2</v>
      </c>
      <c r="L25" s="349">
        <f>VLOOKUP(Task2[[#This Row],[Reason of visit]],'Data-Top'!A:E,4,)</f>
        <v>0.51622090143635502</v>
      </c>
      <c r="M25" s="349">
        <f>IF(Task2[[#This Row],[Margin of Error1]]&gt;=0.1,"Insufficient data",Task2[[#This Row],[Ease1]])</f>
        <v>0.51622090143635502</v>
      </c>
      <c r="N25" s="349">
        <f>IF(Task2[[#This Row],[Ease1]]&gt;0,1.96*SQRT((Task2[[#This Row],[Ease1]]*(1-Task2[[#This Row],[Ease1]]))/Task2[[#This Row],[Responses]]),"")</f>
        <v>1.0899316376799082E-2</v>
      </c>
      <c r="O25" s="349">
        <f>VLOOKUP(Task2[[#This Row],[Reason of visit]],'Data-Top'!A:E,5,)</f>
        <v>0.52563150074294196</v>
      </c>
      <c r="P25" s="349">
        <f>IF(Task2[[#This Row],[Margin of Error1]]&gt;=0.1,"Insufficient data",Task2[[#This Row],[Satisfaction1]])</f>
        <v>0.52563150074294196</v>
      </c>
      <c r="Q25" s="349">
        <f>IF(Task2[[#This Row],[Satisfaction1]]&gt;0,1.96*SQRT((Task2[[#This Row],[Satisfaction1]]*(1-Task2[[#This Row],[Satisfaction1]]))/Task2[[#This Row],[Responses]]),"")</f>
        <v>1.089071841362209E-2</v>
      </c>
      <c r="R25" s="349">
        <f>IF(OR(Task2[[#This Row],[Margin of Error1]]&gt;=0.1,Task2[[#This Row],[Margin of Error1]]=0),"Insufficient data",Task2[[#This Row],[Margin of Error1]])</f>
        <v>1.0849926685332996E-2</v>
      </c>
      <c r="S25"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5" s="365"/>
      <c r="U25" s="365"/>
      <c r="V25" s="365"/>
      <c r="W25" s="365"/>
    </row>
    <row r="26" spans="1:23" ht="13.9" x14ac:dyDescent="0.5">
      <c r="B26" s="391">
        <v>13</v>
      </c>
      <c r="C26" s="366" t="str">
        <f>'Data-Top'!A14</f>
        <v>IRCC:Immigration:Check processing times</v>
      </c>
      <c r="D26" s="367" t="str">
        <f>IF(ISBLANK(C26),"",MID(C26,FIND("#",SUBSTITUTE(C26,":","#",2))+1,500))</f>
        <v>Check processing times</v>
      </c>
      <c r="E26" s="368" t="str">
        <f>IF(ISBLANK(C26),"",MID(C26,FIND("#",SUBSTITUTE(C26,":","#",1))+1,FIND("#",SUBSTITUTE(C26,":","#",2))-FIND("#",SUBSTITUTE(C26,":","#",1))-1))</f>
        <v>Immigration</v>
      </c>
      <c r="F26" s="368" t="str">
        <f>IF(ISBLANK(C26),"",LEFT(C26,FIND("#",SUBSTITUTE(C26,":","#"))-1))</f>
        <v>IRCC</v>
      </c>
      <c r="G26" s="347">
        <f>VLOOKUP(Task2[[#This Row],[Reason of visit]],'Data-Top'!A:E,2,)</f>
        <v>7009</v>
      </c>
      <c r="H26"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1.0678060355816178E-2</v>
      </c>
      <c r="I26" s="349">
        <f>VLOOKUP(Task2[[#This Row],[Reason of visit]],'Data-Top'!A:E,3,)</f>
        <v>0.78613211585104903</v>
      </c>
      <c r="J26" s="349">
        <f>IF(Task2[[#This Row],[Margin of Error1]]&gt;=0.1,"Insufficient data",Task2[[#This Row],[Task success1]])</f>
        <v>0.78613211585104903</v>
      </c>
      <c r="K26" s="349">
        <f>IF(Task2[[#This Row],[Task success1]]&gt;0,1.96*SQRT((Task2[[#This Row],[Task success1]]*(1-Task2[[#This Row],[Task success1]]))/Task2[[#This Row],[Responses]]),"")</f>
        <v>9.5994996526399933E-3</v>
      </c>
      <c r="L26" s="349">
        <f>VLOOKUP(Task2[[#This Row],[Reason of visit]],'Data-Top'!A:E,4,)</f>
        <v>0.69581966043658094</v>
      </c>
      <c r="M26" s="349">
        <f>IF(Task2[[#This Row],[Margin of Error1]]&gt;=0.1,"Insufficient data",Task2[[#This Row],[Ease1]])</f>
        <v>0.69581966043658094</v>
      </c>
      <c r="N26" s="349">
        <f>IF(Task2[[#This Row],[Ease1]]&gt;0,1.96*SQRT((Task2[[#This Row],[Ease1]]*(1-Task2[[#This Row],[Ease1]]))/Task2[[#This Row],[Responses]]),"")</f>
        <v>1.0770651139458265E-2</v>
      </c>
      <c r="O26" s="349">
        <f>VLOOKUP(Task2[[#This Row],[Reason of visit]],'Data-Top'!A:E,5,)</f>
        <v>0.54216007989727499</v>
      </c>
      <c r="P26" s="349">
        <f>IF(Task2[[#This Row],[Margin of Error1]]&gt;=0.1,"Insufficient data",Task2[[#This Row],[Satisfaction1]])</f>
        <v>0.54216007989727499</v>
      </c>
      <c r="Q26" s="349">
        <f>IF(Task2[[#This Row],[Satisfaction1]]&gt;0,1.96*SQRT((Task2[[#This Row],[Satisfaction1]]*(1-Task2[[#This Row],[Satisfaction1]]))/Task2[[#This Row],[Responses]]),"")</f>
        <v>1.1664030275350276E-2</v>
      </c>
      <c r="R26" s="349">
        <f>IF(OR(Task2[[#This Row],[Margin of Error1]]&gt;=0.1,Task2[[#This Row],[Margin of Error1]]=0),"Insufficient data",Task2[[#This Row],[Margin of Error1]])</f>
        <v>1.0678060355816178E-2</v>
      </c>
      <c r="S26"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6" s="365"/>
      <c r="U26" s="365"/>
      <c r="V26" s="365"/>
      <c r="W26" s="365"/>
    </row>
    <row r="27" spans="1:23" ht="13.9" x14ac:dyDescent="0.5">
      <c r="B27" s="391">
        <v>14</v>
      </c>
      <c r="C27" s="366" t="str">
        <f>'Data-Top'!A15</f>
        <v>CRA:Taxes:Get a copy of a notice of assessment or reassessment</v>
      </c>
      <c r="D27" s="367" t="str">
        <f>IF(ISBLANK(C27),"",MID(C27,FIND("#",SUBSTITUTE(C27,":","#",2))+1,500))</f>
        <v>Get a copy of a notice of assessment or reassessment</v>
      </c>
      <c r="E27" s="368" t="str">
        <f>IF(ISBLANK(C27),"",MID(C27,FIND("#",SUBSTITUTE(C27,":","#",1))+1,FIND("#",SUBSTITUTE(C27,":","#",2))-FIND("#",SUBSTITUTE(C27,":","#",1))-1))</f>
        <v>Taxes</v>
      </c>
      <c r="F27" s="368" t="str">
        <f>IF(ISBLANK(C27),"",LEFT(C27,FIND("#",SUBSTITUTE(C27,":","#"))-1))</f>
        <v>CRA</v>
      </c>
      <c r="G27" s="347">
        <f>VLOOKUP(Task2[[#This Row],[Reason of visit]],'Data-Top'!A:E,2,)</f>
        <v>6983</v>
      </c>
      <c r="H27"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1.1138305962421715E-2</v>
      </c>
      <c r="I27" s="349">
        <f>VLOOKUP(Task2[[#This Row],[Reason of visit]],'Data-Top'!A:E,3,)</f>
        <v>0.73091794357725903</v>
      </c>
      <c r="J27" s="349">
        <f>IF(Task2[[#This Row],[Margin of Error1]]&gt;=0.1,"Insufficient data",Task2[[#This Row],[Task success1]])</f>
        <v>0.73091794357725903</v>
      </c>
      <c r="K27" s="349">
        <f>IF(Task2[[#This Row],[Task success1]]&gt;0,1.96*SQRT((Task2[[#This Row],[Task success1]]*(1-Task2[[#This Row],[Task success1]]))/Task2[[#This Row],[Responses]]),"")</f>
        <v>1.0401877411318232E-2</v>
      </c>
      <c r="L27" s="349">
        <f>VLOOKUP(Task2[[#This Row],[Reason of visit]],'Data-Top'!A:E,4,)</f>
        <v>0.60045825576399803</v>
      </c>
      <c r="M27" s="349">
        <f>IF(Task2[[#This Row],[Margin of Error1]]&gt;=0.1,"Insufficient data",Task2[[#This Row],[Ease1]])</f>
        <v>0.60045825576399803</v>
      </c>
      <c r="N27" s="349">
        <f>IF(Task2[[#This Row],[Ease1]]&gt;0,1.96*SQRT((Task2[[#This Row],[Ease1]]*(1-Task2[[#This Row],[Ease1]]))/Task2[[#This Row],[Responses]]),"")</f>
        <v>1.1488346904269312E-2</v>
      </c>
      <c r="O27" s="349">
        <f>VLOOKUP(Task2[[#This Row],[Reason of visit]],'Data-Top'!A:E,5,)</f>
        <v>0.59258198482027802</v>
      </c>
      <c r="P27" s="349">
        <f>IF(Task2[[#This Row],[Margin of Error1]]&gt;=0.1,"Insufficient data",Task2[[#This Row],[Satisfaction1]])</f>
        <v>0.59258198482027802</v>
      </c>
      <c r="Q27" s="349">
        <f>IF(Task2[[#This Row],[Satisfaction1]]&gt;0,1.96*SQRT((Task2[[#This Row],[Satisfaction1]]*(1-Task2[[#This Row],[Satisfaction1]]))/Task2[[#This Row],[Responses]]),"")</f>
        <v>1.1524693571677605E-2</v>
      </c>
      <c r="R27" s="349">
        <f>IF(OR(Task2[[#This Row],[Margin of Error1]]&gt;=0.1,Task2[[#This Row],[Margin of Error1]]=0),"Insufficient data",Task2[[#This Row],[Margin of Error1]])</f>
        <v>1.1138305962421715E-2</v>
      </c>
      <c r="S27"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7" s="365"/>
      <c r="U27" s="365"/>
      <c r="V27" s="365"/>
      <c r="W27" s="365"/>
    </row>
    <row r="28" spans="1:23" ht="13.9" x14ac:dyDescent="0.5">
      <c r="B28" s="391">
        <v>15</v>
      </c>
      <c r="C28" s="366" t="str">
        <f>'Data-Top'!A16</f>
        <v>ESDC:Benefits:Employment Insurance (EI) - Submit an Employment Insurance Report</v>
      </c>
      <c r="D28" s="367" t="str">
        <f>IF(ISBLANK(C28),"",MID(C28,FIND("#",SUBSTITUTE(C28,":","#",2))+1,500))</f>
        <v>Employment Insurance (EI) - Submit an Employment Insurance Report</v>
      </c>
      <c r="E28" s="368" t="str">
        <f>IF(ISBLANK(C28),"",MID(C28,FIND("#",SUBSTITUTE(C28,":","#",1))+1,FIND("#",SUBSTITUTE(C28,":","#",2))-FIND("#",SUBSTITUTE(C28,":","#",1))-1))</f>
        <v>Benefits</v>
      </c>
      <c r="F28" s="368" t="str">
        <f>IF(ISBLANK(C28),"",LEFT(C28,FIND("#",SUBSTITUTE(C28,":","#"))-1))</f>
        <v>ESDC</v>
      </c>
      <c r="G28" s="347">
        <f>VLOOKUP(Task2[[#This Row],[Reason of visit]],'Data-Top'!A:E,2,)</f>
        <v>6232</v>
      </c>
      <c r="H28"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1.0336304007908512E-2</v>
      </c>
      <c r="I28" s="349">
        <f>VLOOKUP(Task2[[#This Row],[Reason of visit]],'Data-Top'!A:E,3,)</f>
        <v>0.86954428754813895</v>
      </c>
      <c r="J28" s="349">
        <f>IF(Task2[[#This Row],[Margin of Error1]]&gt;=0.1,"Insufficient data",Task2[[#This Row],[Task success1]])</f>
        <v>0.86954428754813895</v>
      </c>
      <c r="K28" s="349">
        <f>IF(Task2[[#This Row],[Task success1]]&gt;0,1.96*SQRT((Task2[[#This Row],[Task success1]]*(1-Task2[[#This Row],[Task success1]]))/Task2[[#This Row],[Responses]]),"")</f>
        <v>8.3621846393573587E-3</v>
      </c>
      <c r="L28" s="349">
        <f>VLOOKUP(Task2[[#This Row],[Reason of visit]],'Data-Top'!A:E,4,)</f>
        <v>0.73315147625160504</v>
      </c>
      <c r="M28" s="349">
        <f>IF(Task2[[#This Row],[Margin of Error1]]&gt;=0.1,"Insufficient data",Task2[[#This Row],[Ease1]])</f>
        <v>0.73315147625160504</v>
      </c>
      <c r="N28" s="349">
        <f>IF(Task2[[#This Row],[Ease1]]&gt;0,1.96*SQRT((Task2[[#This Row],[Ease1]]*(1-Task2[[#This Row],[Ease1]]))/Task2[[#This Row],[Responses]]),"")</f>
        <v>1.0981751396911489E-2</v>
      </c>
      <c r="O28" s="349">
        <f>VLOOKUP(Task2[[#This Row],[Reason of visit]],'Data-Top'!A:E,5,)</f>
        <v>0.67105263157894701</v>
      </c>
      <c r="P28" s="349">
        <f>IF(Task2[[#This Row],[Margin of Error1]]&gt;=0.1,"Insufficient data",Task2[[#This Row],[Satisfaction1]])</f>
        <v>0.67105263157894701</v>
      </c>
      <c r="Q28" s="349">
        <f>IF(Task2[[#This Row],[Satisfaction1]]&gt;0,1.96*SQRT((Task2[[#This Row],[Satisfaction1]]*(1-Task2[[#This Row],[Satisfaction1]]))/Task2[[#This Row],[Responses]]),"")</f>
        <v>1.1664975987456689E-2</v>
      </c>
      <c r="R28" s="349">
        <f>IF(OR(Task2[[#This Row],[Margin of Error1]]&gt;=0.1,Task2[[#This Row],[Margin of Error1]]=0),"Insufficient data",Task2[[#This Row],[Margin of Error1]])</f>
        <v>1.0336304007908512E-2</v>
      </c>
      <c r="S28"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8" s="365"/>
      <c r="U28" s="365"/>
      <c r="V28" s="365"/>
      <c r="W28" s="365"/>
    </row>
    <row r="29" spans="1:23" ht="27.75" x14ac:dyDescent="0.5">
      <c r="A29" s="429"/>
      <c r="B29" s="391">
        <v>16</v>
      </c>
      <c r="C29" s="366" t="str">
        <f>'Data-Top'!A17</f>
        <v>ESDC:Benefits:My Service Canada Account (MSCA) - Check your Employment Insurance (EI) claim status and correspondence</v>
      </c>
      <c r="D29" s="367" t="str">
        <f>IF(ISBLANK(C29),"",MID(C29,FIND("#",SUBSTITUTE(C29,":","#",2))+1,500))</f>
        <v>My Service Canada Account (MSCA) - Check your Employment Insurance (EI) claim status and correspondence</v>
      </c>
      <c r="E29" s="368" t="str">
        <f>IF(ISBLANK(C29),"",MID(C29,FIND("#",SUBSTITUTE(C29,":","#",1))+1,FIND("#",SUBSTITUTE(C29,":","#",2))-FIND("#",SUBSTITUTE(C29,":","#",1))-1))</f>
        <v>Benefits</v>
      </c>
      <c r="F29" s="368" t="str">
        <f>IF(ISBLANK(C29),"",LEFT(C29,FIND("#",SUBSTITUTE(C29,":","#"))-1))</f>
        <v>ESDC</v>
      </c>
      <c r="G29" s="347">
        <f>VLOOKUP(Task2[[#This Row],[Reason of visit]],'Data-Top'!A:E,2,)</f>
        <v>5586</v>
      </c>
      <c r="H29"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1.2795937765848045E-2</v>
      </c>
      <c r="I29" s="349">
        <f>VLOOKUP(Task2[[#This Row],[Reason of visit]],'Data-Top'!A:E,3,)</f>
        <v>0.66577157178660895</v>
      </c>
      <c r="J29" s="349">
        <f>IF(Task2[[#This Row],[Margin of Error1]]&gt;=0.1,"Insufficient data",Task2[[#This Row],[Task success1]])</f>
        <v>0.66577157178660895</v>
      </c>
      <c r="K29" s="349">
        <f>IF(Task2[[#This Row],[Task success1]]&gt;0,1.96*SQRT((Task2[[#This Row],[Task success1]]*(1-Task2[[#This Row],[Task success1]]))/Task2[[#This Row],[Responses]]),"")</f>
        <v>1.2370576019936056E-2</v>
      </c>
      <c r="L29" s="349">
        <f>VLOOKUP(Task2[[#This Row],[Reason of visit]],'Data-Top'!A:E,4,)</f>
        <v>0.57590404582885801</v>
      </c>
      <c r="M29" s="349">
        <f>IF(Task2[[#This Row],[Margin of Error1]]&gt;=0.1,"Insufficient data",Task2[[#This Row],[Ease1]])</f>
        <v>0.57590404582885801</v>
      </c>
      <c r="N29" s="349">
        <f>IF(Task2[[#This Row],[Ease1]]&gt;0,1.96*SQRT((Task2[[#This Row],[Ease1]]*(1-Task2[[#This Row],[Ease1]]))/Task2[[#This Row],[Responses]]),"")</f>
        <v>1.2960230783906681E-2</v>
      </c>
      <c r="O29" s="349">
        <f>VLOOKUP(Task2[[#This Row],[Reason of visit]],'Data-Top'!A:E,5,)</f>
        <v>0.45417114214106702</v>
      </c>
      <c r="P29" s="349">
        <f>IF(Task2[[#This Row],[Margin of Error1]]&gt;=0.1,"Insufficient data",Task2[[#This Row],[Satisfaction1]])</f>
        <v>0.45417114214106702</v>
      </c>
      <c r="Q29" s="349">
        <f>IF(Task2[[#This Row],[Satisfaction1]]&gt;0,1.96*SQRT((Task2[[#This Row],[Satisfaction1]]*(1-Task2[[#This Row],[Satisfaction1]]))/Task2[[#This Row],[Responses]]),"")</f>
        <v>1.3057006493701402E-2</v>
      </c>
      <c r="R29" s="349">
        <f>IF(OR(Task2[[#This Row],[Margin of Error1]]&gt;=0.1,Task2[[#This Row],[Margin of Error1]]=0),"Insufficient data",Task2[[#This Row],[Margin of Error1]])</f>
        <v>1.2795937765848045E-2</v>
      </c>
      <c r="S29"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29" s="365"/>
      <c r="U29" s="365"/>
      <c r="V29" s="365"/>
      <c r="W29" s="365"/>
    </row>
    <row r="30" spans="1:23" ht="13.9" x14ac:dyDescent="0.5">
      <c r="B30" s="391">
        <v>17</v>
      </c>
      <c r="C30" s="366" t="str">
        <f>'Data-Top'!A18</f>
        <v>ESDC:Jobs:My Service Canada Account (MSCA) - Sign in</v>
      </c>
      <c r="D30" s="367" t="str">
        <f>IF(ISBLANK(C30),"",MID(C30,FIND("#",SUBSTITUTE(C30,":","#",2))+1,500))</f>
        <v>My Service Canada Account (MSCA) - Sign in</v>
      </c>
      <c r="E30" s="368" t="str">
        <f>IF(ISBLANK(C30),"",MID(C30,FIND("#",SUBSTITUTE(C30,":","#",1))+1,FIND("#",SUBSTITUTE(C30,":","#",2))-FIND("#",SUBSTITUTE(C30,":","#",1))-1))</f>
        <v>Jobs</v>
      </c>
      <c r="F30" s="368" t="str">
        <f>IF(ISBLANK(C30),"",LEFT(C30,FIND("#",SUBSTITUTE(C30,":","#"))-1))</f>
        <v>ESDC</v>
      </c>
      <c r="G30" s="347">
        <f>VLOOKUP(Task2[[#This Row],[Reason of visit]],'Data-Top'!A:E,2,)</f>
        <v>5584</v>
      </c>
      <c r="H30"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1.2974916307553394E-2</v>
      </c>
      <c r="I30" s="349">
        <f>VLOOKUP(Task2[[#This Row],[Reason of visit]],'Data-Top'!A:E,3,)</f>
        <v>0.62392550143266501</v>
      </c>
      <c r="J30" s="349">
        <f>IF(Task2[[#This Row],[Margin of Error1]]&gt;=0.1,"Insufficient data",Task2[[#This Row],[Task success1]])</f>
        <v>0.62392550143266501</v>
      </c>
      <c r="K30" s="349">
        <f>IF(Task2[[#This Row],[Task success1]]&gt;0,1.96*SQRT((Task2[[#This Row],[Task success1]]*(1-Task2[[#This Row],[Task success1]]))/Task2[[#This Row],[Responses]]),"")</f>
        <v>1.2705351293419372E-2</v>
      </c>
      <c r="L30" s="349">
        <f>VLOOKUP(Task2[[#This Row],[Reason of visit]],'Data-Top'!A:E,4,)</f>
        <v>0.51629656160458404</v>
      </c>
      <c r="M30" s="349">
        <f>IF(Task2[[#This Row],[Margin of Error1]]&gt;=0.1,"Insufficient data",Task2[[#This Row],[Ease1]])</f>
        <v>0.51629656160458404</v>
      </c>
      <c r="N30" s="349">
        <f>IF(Task2[[#This Row],[Ease1]]&gt;0,1.96*SQRT((Task2[[#This Row],[Ease1]]*(1-Task2[[#This Row],[Ease1]]))/Task2[[#This Row],[Responses]]),"")</f>
        <v>1.310758160508755E-2</v>
      </c>
      <c r="O30" s="349">
        <f>VLOOKUP(Task2[[#This Row],[Reason of visit]],'Data-Top'!A:E,5,)</f>
        <v>0.48979226361031503</v>
      </c>
      <c r="P30" s="349">
        <f>IF(Task2[[#This Row],[Margin of Error1]]&gt;=0.1,"Insufficient data",Task2[[#This Row],[Satisfaction1]])</f>
        <v>0.48979226361031503</v>
      </c>
      <c r="Q30" s="349">
        <f>IF(Task2[[#This Row],[Satisfaction1]]&gt;0,1.96*SQRT((Task2[[#This Row],[Satisfaction1]]*(1-Task2[[#This Row],[Satisfaction1]]))/Task2[[#This Row],[Responses]]),"")</f>
        <v>1.3111816024153254E-2</v>
      </c>
      <c r="R30" s="349">
        <f>IF(OR(Task2[[#This Row],[Margin of Error1]]&gt;=0.1,Task2[[#This Row],[Margin of Error1]]=0),"Insufficient data",Task2[[#This Row],[Margin of Error1]])</f>
        <v>1.2974916307553394E-2</v>
      </c>
      <c r="S30"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0" s="365"/>
      <c r="U30" s="365"/>
      <c r="V30" s="365"/>
      <c r="W30" s="365"/>
    </row>
    <row r="31" spans="1:23" ht="27.75" x14ac:dyDescent="0.5">
      <c r="B31" s="391">
        <v>18</v>
      </c>
      <c r="C31" s="366" t="str">
        <f>'Data-Top'!A19</f>
        <v>IRCC:Immigration:Check if you need a visa or electronic travel authorization (eTA) to travel to Canada</v>
      </c>
      <c r="D31" s="367" t="str">
        <f>IF(ISBLANK(C31),"",MID(C31,FIND("#",SUBSTITUTE(C31,":","#",2))+1,500))</f>
        <v>Check if you need a visa or electronic travel authorization (eTA) to travel to Canada</v>
      </c>
      <c r="E31" s="368" t="str">
        <f>IF(ISBLANK(C31),"",MID(C31,FIND("#",SUBSTITUTE(C31,":","#",1))+1,FIND("#",SUBSTITUTE(C31,":","#",2))-FIND("#",SUBSTITUTE(C31,":","#",1))-1))</f>
        <v>Immigration</v>
      </c>
      <c r="F31" s="368" t="str">
        <f>IF(ISBLANK(C31),"",LEFT(C31,FIND("#",SUBSTITUTE(C31,":","#"))-1))</f>
        <v>IRCC</v>
      </c>
      <c r="G31" s="347">
        <f>VLOOKUP(Task2[[#This Row],[Reason of visit]],'Data-Top'!A:E,2,)</f>
        <v>5357</v>
      </c>
      <c r="H31"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1.2825328659679232E-2</v>
      </c>
      <c r="I31" s="349">
        <f>VLOOKUP(Task2[[#This Row],[Reason of visit]],'Data-Top'!A:E,3,)</f>
        <v>0.70953892103789395</v>
      </c>
      <c r="J31" s="349">
        <f>IF(Task2[[#This Row],[Margin of Error1]]&gt;=0.1,"Insufficient data",Task2[[#This Row],[Task success1]])</f>
        <v>0.70953892103789395</v>
      </c>
      <c r="K31" s="349">
        <f>IF(Task2[[#This Row],[Task success1]]&gt;0,1.96*SQRT((Task2[[#This Row],[Task success1]]*(1-Task2[[#This Row],[Task success1]]))/Task2[[#This Row],[Responses]]),"")</f>
        <v>1.2157025647567999E-2</v>
      </c>
      <c r="L31" s="349">
        <f>VLOOKUP(Task2[[#This Row],[Reason of visit]],'Data-Top'!A:E,4,)</f>
        <v>0.57793541161097595</v>
      </c>
      <c r="M31" s="349">
        <f>IF(Task2[[#This Row],[Margin of Error1]]&gt;=0.1,"Insufficient data",Task2[[#This Row],[Ease1]])</f>
        <v>0.57793541161097595</v>
      </c>
      <c r="N31" s="349">
        <f>IF(Task2[[#This Row],[Ease1]]&gt;0,1.96*SQRT((Task2[[#This Row],[Ease1]]*(1-Task2[[#This Row],[Ease1]]))/Task2[[#This Row],[Responses]]),"")</f>
        <v>1.3225873330502019E-2</v>
      </c>
      <c r="O31" s="349">
        <f>VLOOKUP(Task2[[#This Row],[Reason of visit]],'Data-Top'!A:E,5,)</f>
        <v>0.60462945678551405</v>
      </c>
      <c r="P31" s="349">
        <f>IF(Task2[[#This Row],[Margin of Error1]]&gt;=0.1,"Insufficient data",Task2[[#This Row],[Satisfaction1]])</f>
        <v>0.60462945678551405</v>
      </c>
      <c r="Q31" s="349">
        <f>IF(Task2[[#This Row],[Satisfaction1]]&gt;0,1.96*SQRT((Task2[[#This Row],[Satisfaction1]]*(1-Task2[[#This Row],[Satisfaction1]]))/Task2[[#This Row],[Responses]]),"")</f>
        <v>1.3093087000967679E-2</v>
      </c>
      <c r="R31" s="349">
        <f>IF(OR(Task2[[#This Row],[Margin of Error1]]&gt;=0.1,Task2[[#This Row],[Margin of Error1]]=0),"Insufficient data",Task2[[#This Row],[Margin of Error1]])</f>
        <v>1.2825328659679232E-2</v>
      </c>
      <c r="S31"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1" s="365"/>
      <c r="U31" s="365"/>
      <c r="V31" s="365"/>
      <c r="W31" s="365"/>
    </row>
    <row r="32" spans="1:23" ht="27.75" x14ac:dyDescent="0.5">
      <c r="B32" s="391">
        <v>19</v>
      </c>
      <c r="C32" s="366" t="str">
        <f>'Data-Top'!A20</f>
        <v>CBSA:Travel:ArriveCAN - Make a customs and immigration declaration before flying into Canada</v>
      </c>
      <c r="D32" s="367" t="str">
        <f>IF(ISBLANK(C32),"",MID(C32,FIND("#",SUBSTITUTE(C32,":","#",2))+1,500))</f>
        <v>ArriveCAN - Make a customs and immigration declaration before flying into Canada</v>
      </c>
      <c r="E32" s="368" t="str">
        <f>IF(ISBLANK(C32),"",MID(C32,FIND("#",SUBSTITUTE(C32,":","#",1))+1,FIND("#",SUBSTITUTE(C32,":","#",2))-FIND("#",SUBSTITUTE(C32,":","#",1))-1))</f>
        <v>Travel</v>
      </c>
      <c r="F32" s="368" t="str">
        <f>IF(ISBLANK(C32),"",LEFT(C32,FIND("#",SUBSTITUTE(C32,":","#"))-1))</f>
        <v>CBSA</v>
      </c>
      <c r="G32" s="347">
        <f>VLOOKUP(Task2[[#This Row],[Reason of visit]],'Data-Top'!A:E,2,)</f>
        <v>5272</v>
      </c>
      <c r="H32"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1.3371750597146723E-2</v>
      </c>
      <c r="I32" s="349">
        <f>VLOOKUP(Task2[[#This Row],[Reason of visit]],'Data-Top'!A:E,3,)</f>
        <v>0.61570561456752704</v>
      </c>
      <c r="J32" s="349">
        <f>IF(Task2[[#This Row],[Margin of Error1]]&gt;=0.1,"Insufficient data",Task2[[#This Row],[Task success1]])</f>
        <v>0.61570561456752704</v>
      </c>
      <c r="K32" s="349">
        <f>IF(Task2[[#This Row],[Task success1]]&gt;0,1.96*SQRT((Task2[[#This Row],[Task success1]]*(1-Task2[[#This Row],[Task success1]]))/Task2[[#This Row],[Responses]]),"")</f>
        <v>1.3130671827790416E-2</v>
      </c>
      <c r="L32" s="349">
        <f>VLOOKUP(Task2[[#This Row],[Reason of visit]],'Data-Top'!A:E,4,)</f>
        <v>0.48330804248861903</v>
      </c>
      <c r="M32" s="349">
        <f>IF(Task2[[#This Row],[Margin of Error1]]&gt;=0.1,"Insufficient data",Task2[[#This Row],[Ease1]])</f>
        <v>0.48330804248861903</v>
      </c>
      <c r="N32" s="349">
        <f>IF(Task2[[#This Row],[Ease1]]&gt;0,1.96*SQRT((Task2[[#This Row],[Ease1]]*(1-Task2[[#This Row],[Ease1]]))/Task2[[#This Row],[Responses]]),"")</f>
        <v>1.3489511801850462E-2</v>
      </c>
      <c r="O32" s="349">
        <f>VLOOKUP(Task2[[#This Row],[Reason of visit]],'Data-Top'!A:E,5,)</f>
        <v>0.491464339908953</v>
      </c>
      <c r="P32" s="349">
        <f>IF(Task2[[#This Row],[Margin of Error1]]&gt;=0.1,"Insufficient data",Task2[[#This Row],[Satisfaction1]])</f>
        <v>0.491464339908953</v>
      </c>
      <c r="Q32" s="349">
        <f>IF(Task2[[#This Row],[Satisfaction1]]&gt;0,1.96*SQRT((Task2[[#This Row],[Satisfaction1]]*(1-Task2[[#This Row],[Satisfaction1]]))/Task2[[#This Row],[Responses]]),"")</f>
        <v>1.3495068161799288E-2</v>
      </c>
      <c r="R32" s="349">
        <f>IF(OR(Task2[[#This Row],[Margin of Error1]]&gt;=0.1,Task2[[#This Row],[Margin of Error1]]=0),"Insufficient data",Task2[[#This Row],[Margin of Error1]])</f>
        <v>1.3371750597146723E-2</v>
      </c>
      <c r="S32"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2" s="365"/>
      <c r="U32" s="365"/>
      <c r="V32" s="365"/>
      <c r="W32" s="365"/>
    </row>
    <row r="33" spans="2:23" ht="41.65" x14ac:dyDescent="0.5">
      <c r="B33" s="391">
        <v>20</v>
      </c>
      <c r="C33" s="366" t="str">
        <f>'Data-Top'!A21</f>
        <v>IRCC:Travel:Renew a Canadian passport</v>
      </c>
      <c r="D33" s="367" t="str">
        <f>IF(ISBLANK(C33),"",MID(C33,FIND("#",SUBSTITUTE(C33,":","#",2))+1,500))</f>
        <v>Renew a Canadian passport</v>
      </c>
      <c r="E33" s="368" t="str">
        <f>IF(ISBLANK(C33),"",MID(C33,FIND("#",SUBSTITUTE(C33,":","#",1))+1,FIND("#",SUBSTITUTE(C33,":","#",2))-FIND("#",SUBSTITUTE(C33,":","#",1))-1))</f>
        <v>Travel</v>
      </c>
      <c r="F33" s="368" t="str">
        <f>IF(ISBLANK(C33),"",LEFT(C33,FIND("#",SUBSTITUTE(C33,":","#"))-1))</f>
        <v>IRCC</v>
      </c>
      <c r="G33" s="347">
        <f>VLOOKUP(Task2[[#This Row],[Reason of visit]],'Data-Top'!A:E,2,)</f>
        <v>5042</v>
      </c>
      <c r="H33"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1.3733146283614191E-2</v>
      </c>
      <c r="I33" s="349">
        <f>VLOOKUP(Task2[[#This Row],[Reason of visit]],'Data-Top'!A:E,3,)</f>
        <v>0.55097183657278903</v>
      </c>
      <c r="J33" s="349">
        <f>IF(Task2[[#This Row],[Margin of Error1]]&gt;=0.1,"Insufficient data",Task2[[#This Row],[Task success1]])</f>
        <v>0.55097183657278903</v>
      </c>
      <c r="K33" s="349">
        <f>IF(Task2[[#This Row],[Task success1]]&gt;0,1.96*SQRT((Task2[[#This Row],[Task success1]]*(1-Task2[[#This Row],[Task success1]]))/Task2[[#This Row],[Responses]]),"")</f>
        <v>1.3729544887446756E-2</v>
      </c>
      <c r="L33" s="349">
        <f>VLOOKUP(Task2[[#This Row],[Reason of visit]],'Data-Top'!A:E,4,)</f>
        <v>0.48809996033320102</v>
      </c>
      <c r="M33" s="349">
        <f>IF(Task2[[#This Row],[Margin of Error1]]&gt;=0.1,"Insufficient data",Task2[[#This Row],[Ease1]])</f>
        <v>0.48809996033320102</v>
      </c>
      <c r="N33" s="349">
        <f>IF(Task2[[#This Row],[Ease1]]&gt;0,1.96*SQRT((Task2[[#This Row],[Ease1]]*(1-Task2[[#This Row],[Ease1]]))/Task2[[#This Row],[Responses]]),"")</f>
        <v>1.379753862375566E-2</v>
      </c>
      <c r="O33" s="349">
        <f>VLOOKUP(Task2[[#This Row],[Reason of visit]],'Data-Top'!A:E,5,)</f>
        <v>0.43177310591035301</v>
      </c>
      <c r="P33" s="349">
        <f>IF(Task2[[#This Row],[Margin of Error1]]&gt;=0.1,"Insufficient data",Task2[[#This Row],[Satisfaction1]])</f>
        <v>0.43177310591035301</v>
      </c>
      <c r="Q33" s="349">
        <f>IF(Task2[[#This Row],[Satisfaction1]]&gt;0,1.96*SQRT((Task2[[#This Row],[Satisfaction1]]*(1-Task2[[#This Row],[Satisfaction1]]))/Task2[[#This Row],[Responses]]),"")</f>
        <v>1.3672355339640159E-2</v>
      </c>
      <c r="R33" s="349">
        <f>IF(OR(Task2[[#This Row],[Margin of Error1]]&gt;=0.1,Task2[[#This Row],[Margin of Error1]]=0),"Insufficient data",Task2[[#This Row],[Margin of Error1]])</f>
        <v>1.3733146283614191E-2</v>
      </c>
      <c r="S33"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3" s="365"/>
      <c r="U33" s="365"/>
      <c r="V33" s="365"/>
      <c r="W33" s="365"/>
    </row>
    <row r="34" spans="2:23" ht="27.75" x14ac:dyDescent="0.5">
      <c r="B34" s="391">
        <v>21</v>
      </c>
      <c r="C34" s="366" t="str">
        <f>'Data-Top'!A22</f>
        <v>ESDC:Benefits:Employment Insurance (EI) - Apply for Employment Insurance</v>
      </c>
      <c r="D34" s="367" t="str">
        <f>IF(ISBLANK(C34),"",MID(C34,FIND("#",SUBSTITUTE(C34,":","#",2))+1,500))</f>
        <v>Employment Insurance (EI) - Apply for Employment Insurance</v>
      </c>
      <c r="E34" s="368" t="str">
        <f>IF(ISBLANK(C34),"",MID(C34,FIND("#",SUBSTITUTE(C34,":","#",1))+1,FIND("#",SUBSTITUTE(C34,":","#",2))-FIND("#",SUBSTITUTE(C34,":","#",1))-1))</f>
        <v>Benefits</v>
      </c>
      <c r="F34" s="368" t="str">
        <f>IF(ISBLANK(C34),"",LEFT(C34,FIND("#",SUBSTITUTE(C34,":","#"))-1))</f>
        <v>ESDC</v>
      </c>
      <c r="G34" s="347">
        <f>VLOOKUP(Task2[[#This Row],[Reason of visit]],'Data-Top'!A:E,2,)</f>
        <v>4964</v>
      </c>
      <c r="H34"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1.3341952636832098E-2</v>
      </c>
      <c r="I34" s="349">
        <f>VLOOKUP(Task2[[#This Row],[Reason of visit]],'Data-Top'!A:E,3,)</f>
        <v>0.73086220789685696</v>
      </c>
      <c r="J34" s="349">
        <f>IF(Task2[[#This Row],[Margin of Error1]]&gt;=0.1,"Insufficient data",Task2[[#This Row],[Task success1]])</f>
        <v>0.73086220789685696</v>
      </c>
      <c r="K34" s="349">
        <f>IF(Task2[[#This Row],[Task success1]]&gt;0,1.96*SQRT((Task2[[#This Row],[Task success1]]*(1-Task2[[#This Row],[Task success1]]))/Task2[[#This Row],[Responses]]),"")</f>
        <v>1.2338014615803071E-2</v>
      </c>
      <c r="L34" s="349">
        <f>VLOOKUP(Task2[[#This Row],[Reason of visit]],'Data-Top'!A:E,4,)</f>
        <v>0.54673650282030595</v>
      </c>
      <c r="M34" s="349">
        <f>IF(Task2[[#This Row],[Margin of Error1]]&gt;=0.1,"Insufficient data",Task2[[#This Row],[Ease1]])</f>
        <v>0.54673650282030595</v>
      </c>
      <c r="N34" s="349">
        <f>IF(Task2[[#This Row],[Ease1]]&gt;0,1.96*SQRT((Task2[[#This Row],[Ease1]]*(1-Task2[[#This Row],[Ease1]]))/Task2[[#This Row],[Responses]]),"")</f>
        <v>1.3848559230374801E-2</v>
      </c>
      <c r="O34" s="349">
        <f>VLOOKUP(Task2[[#This Row],[Reason of visit]],'Data-Top'!A:E,5,)</f>
        <v>0.55016116035455298</v>
      </c>
      <c r="P34" s="349">
        <f>IF(Task2[[#This Row],[Margin of Error1]]&gt;=0.1,"Insufficient data",Task2[[#This Row],[Satisfaction1]])</f>
        <v>0.55016116035455298</v>
      </c>
      <c r="Q34" s="349">
        <f>IF(Task2[[#This Row],[Satisfaction1]]&gt;0,1.96*SQRT((Task2[[#This Row],[Satisfaction1]]*(1-Task2[[#This Row],[Satisfaction1]]))/Task2[[#This Row],[Responses]]),"")</f>
        <v>1.3839284064318422E-2</v>
      </c>
      <c r="R34" s="349">
        <f>IF(OR(Task2[[#This Row],[Margin of Error1]]&gt;=0.1,Task2[[#This Row],[Margin of Error1]]=0),"Insufficient data",Task2[[#This Row],[Margin of Error1]])</f>
        <v>1.3341952636832098E-2</v>
      </c>
      <c r="S34"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4" s="365"/>
      <c r="U34" s="365"/>
      <c r="V34" s="365"/>
      <c r="W34" s="365"/>
    </row>
    <row r="35" spans="2:23" ht="13.9" x14ac:dyDescent="0.5">
      <c r="B35" s="391">
        <v>22</v>
      </c>
      <c r="C35" s="366" t="str">
        <f>'Data-Top'!A23</f>
        <v>IRCC:Immigration:Immigrate as a provincial nominee</v>
      </c>
      <c r="D35" s="367" t="str">
        <f>IF(ISBLANK(C35),"",MID(C35,FIND("#",SUBSTITUTE(C35,":","#",2))+1,500))</f>
        <v>Immigrate as a provincial nominee</v>
      </c>
      <c r="E35" s="368" t="str">
        <f>IF(ISBLANK(C35),"",MID(C35,FIND("#",SUBSTITUTE(C35,":","#",1))+1,FIND("#",SUBSTITUTE(C35,":","#",2))-FIND("#",SUBSTITUTE(C35,":","#",1))-1))</f>
        <v>Immigration</v>
      </c>
      <c r="F35" s="368" t="str">
        <f>IF(ISBLANK(C35),"",LEFT(C35,FIND("#",SUBSTITUTE(C35,":","#"))-1))</f>
        <v>IRCC</v>
      </c>
      <c r="G35" s="347">
        <f>VLOOKUP(Task2[[#This Row],[Reason of visit]],'Data-Top'!A:E,2,)</f>
        <v>4367</v>
      </c>
      <c r="H35"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1.4157128918455601E-2</v>
      </c>
      <c r="I35" s="349">
        <f>VLOOKUP(Task2[[#This Row],[Reason of visit]],'Data-Top'!A:E,3,)</f>
        <v>0.68926036180444195</v>
      </c>
      <c r="J35" s="349">
        <f>IF(Task2[[#This Row],[Margin of Error1]]&gt;=0.1,"Insufficient data",Task2[[#This Row],[Task success1]])</f>
        <v>0.68926036180444195</v>
      </c>
      <c r="K35" s="349">
        <f>IF(Task2[[#This Row],[Task success1]]&gt;0,1.96*SQRT((Task2[[#This Row],[Task success1]]*(1-Task2[[#This Row],[Task success1]]))/Task2[[#This Row],[Responses]]),"")</f>
        <v>1.3726330612517202E-2</v>
      </c>
      <c r="L35" s="349">
        <f>VLOOKUP(Task2[[#This Row],[Reason of visit]],'Data-Top'!A:E,4,)</f>
        <v>0.62834898099381697</v>
      </c>
      <c r="M35" s="349">
        <f>IF(Task2[[#This Row],[Margin of Error1]]&gt;=0.1,"Insufficient data",Task2[[#This Row],[Ease1]])</f>
        <v>0.62834898099381697</v>
      </c>
      <c r="N35" s="349">
        <f>IF(Task2[[#This Row],[Ease1]]&gt;0,1.96*SQRT((Task2[[#This Row],[Ease1]]*(1-Task2[[#This Row],[Ease1]]))/Task2[[#This Row],[Responses]]),"")</f>
        <v>1.433285135660071E-2</v>
      </c>
      <c r="O35" s="349">
        <f>VLOOKUP(Task2[[#This Row],[Reason of visit]],'Data-Top'!A:E,5,)</f>
        <v>0.61781543393634097</v>
      </c>
      <c r="P35" s="349">
        <f>IF(Task2[[#This Row],[Margin of Error1]]&gt;=0.1,"Insufficient data",Task2[[#This Row],[Satisfaction1]])</f>
        <v>0.61781543393634097</v>
      </c>
      <c r="Q35" s="349">
        <f>IF(Task2[[#This Row],[Satisfaction1]]&gt;0,1.96*SQRT((Task2[[#This Row],[Satisfaction1]]*(1-Task2[[#This Row],[Satisfaction1]]))/Task2[[#This Row],[Responses]]),"")</f>
        <v>1.441220478624889E-2</v>
      </c>
      <c r="R35" s="349">
        <f>IF(OR(Task2[[#This Row],[Margin of Error1]]&gt;=0.1,Task2[[#This Row],[Margin of Error1]]=0),"Insufficient data",Task2[[#This Row],[Margin of Error1]])</f>
        <v>1.4157128918455601E-2</v>
      </c>
      <c r="S35"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5" s="365"/>
      <c r="U35" s="365"/>
      <c r="V35" s="365"/>
      <c r="W35" s="365"/>
    </row>
    <row r="36" spans="2:23" ht="13.9" x14ac:dyDescent="0.5">
      <c r="B36" s="391">
        <v>23</v>
      </c>
      <c r="C36" s="366" t="str">
        <f>'Data-Top'!A24</f>
        <v>IRCC:Travel:Apply for a new Canadian passport</v>
      </c>
      <c r="D36" s="367" t="str">
        <f>IF(ISBLANK(C36),"",MID(C36,FIND("#",SUBSTITUTE(C36,":","#",2))+1,500))</f>
        <v>Apply for a new Canadian passport</v>
      </c>
      <c r="E36" s="368" t="str">
        <f>IF(ISBLANK(C36),"",MID(C36,FIND("#",SUBSTITUTE(C36,":","#",1))+1,FIND("#",SUBSTITUTE(C36,":","#",2))-FIND("#",SUBSTITUTE(C36,":","#",1))-1))</f>
        <v>Travel</v>
      </c>
      <c r="F36" s="368" t="str">
        <f>IF(ISBLANK(C36),"",LEFT(C36,FIND("#",SUBSTITUTE(C36,":","#"))-1))</f>
        <v>IRCC</v>
      </c>
      <c r="G36" s="347">
        <f>VLOOKUP(Task2[[#This Row],[Reason of visit]],'Data-Top'!A:E,2,)</f>
        <v>3943</v>
      </c>
      <c r="H36"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1.5483456600757691E-2</v>
      </c>
      <c r="I36" s="349">
        <f>VLOOKUP(Task2[[#This Row],[Reason of visit]],'Data-Top'!A:E,3,)</f>
        <v>0.55820441288359102</v>
      </c>
      <c r="J36" s="349">
        <f>IF(Task2[[#This Row],[Margin of Error1]]&gt;=0.1,"Insufficient data",Task2[[#This Row],[Task success1]])</f>
        <v>0.55820441288359102</v>
      </c>
      <c r="K36" s="349">
        <f>IF(Task2[[#This Row],[Task success1]]&gt;0,1.96*SQRT((Task2[[#This Row],[Task success1]]*(1-Task2[[#This Row],[Task success1]]))/Task2[[#This Row],[Responses]]),"")</f>
        <v>1.5500653291528856E-2</v>
      </c>
      <c r="L36" s="349">
        <f>VLOOKUP(Task2[[#This Row],[Reason of visit]],'Data-Top'!A:E,4,)</f>
        <v>0.48262744103474498</v>
      </c>
      <c r="M36" s="349">
        <f>IF(Task2[[#This Row],[Margin of Error1]]&gt;=0.1,"Insufficient data",Task2[[#This Row],[Ease1]])</f>
        <v>0.48262744103474498</v>
      </c>
      <c r="N36" s="349">
        <f>IF(Task2[[#This Row],[Ease1]]&gt;0,1.96*SQRT((Task2[[#This Row],[Ease1]]*(1-Task2[[#This Row],[Ease1]]))/Task2[[#This Row],[Responses]]),"")</f>
        <v>1.5597334409591684E-2</v>
      </c>
      <c r="O36" s="349">
        <f>VLOOKUP(Task2[[#This Row],[Reason of visit]],'Data-Top'!A:E,5,)</f>
        <v>0.41009383717981202</v>
      </c>
      <c r="P36" s="349">
        <f>IF(Task2[[#This Row],[Margin of Error1]]&gt;=0.1,"Insufficient data",Task2[[#This Row],[Satisfaction1]])</f>
        <v>0.41009383717981202</v>
      </c>
      <c r="Q36" s="349">
        <f>IF(Task2[[#This Row],[Satisfaction1]]&gt;0,1.96*SQRT((Task2[[#This Row],[Satisfaction1]]*(1-Task2[[#This Row],[Satisfaction1]]))/Task2[[#This Row],[Responses]]),"")</f>
        <v>1.5352382101152532E-2</v>
      </c>
      <c r="R36" s="349">
        <f>IF(OR(Task2[[#This Row],[Margin of Error1]]&gt;=0.1,Task2[[#This Row],[Margin of Error1]]=0),"Insufficient data",Task2[[#This Row],[Margin of Error1]])</f>
        <v>1.5483456600757691E-2</v>
      </c>
      <c r="S36"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6" s="365"/>
      <c r="U36" s="365"/>
      <c r="V36" s="365"/>
      <c r="W36" s="365"/>
    </row>
    <row r="37" spans="2:23" ht="13.9" x14ac:dyDescent="0.5">
      <c r="B37" s="391">
        <v>24</v>
      </c>
      <c r="C37" s="366" t="str">
        <f>'Data-Top'!A25</f>
        <v>CRA:Taxes:Find out when I can expect my tax refund</v>
      </c>
      <c r="D37" s="367" t="str">
        <f>IF(ISBLANK(C37),"",MID(C37,FIND("#",SUBSTITUTE(C37,":","#",2))+1,500))</f>
        <v>Find out when I can expect my tax refund</v>
      </c>
      <c r="E37" s="368" t="str">
        <f>IF(ISBLANK(C37),"",MID(C37,FIND("#",SUBSTITUTE(C37,":","#",1))+1,FIND("#",SUBSTITUTE(C37,":","#",2))-FIND("#",SUBSTITUTE(C37,":","#",1))-1))</f>
        <v>Taxes</v>
      </c>
      <c r="F37" s="368" t="str">
        <f>IF(ISBLANK(C37),"",LEFT(C37,FIND("#",SUBSTITUTE(C37,":","#"))-1))</f>
        <v>CRA</v>
      </c>
      <c r="G37" s="347">
        <f>VLOOKUP(Task2[[#This Row],[Reason of visit]],'Data-Top'!A:E,2,)</f>
        <v>3876</v>
      </c>
      <c r="H37"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1.536773309430089E-2</v>
      </c>
      <c r="I37" s="349">
        <f>VLOOKUP(Task2[[#This Row],[Reason of visit]],'Data-Top'!A:E,3,)</f>
        <v>0.65608875128999</v>
      </c>
      <c r="J37" s="349">
        <f>IF(Task2[[#This Row],[Margin of Error1]]&gt;=0.1,"Insufficient data",Task2[[#This Row],[Task success1]])</f>
        <v>0.65608875128999</v>
      </c>
      <c r="K37" s="349">
        <f>IF(Task2[[#This Row],[Task success1]]&gt;0,1.96*SQRT((Task2[[#This Row],[Task success1]]*(1-Task2[[#This Row],[Task success1]]))/Task2[[#This Row],[Responses]]),"")</f>
        <v>1.4954389002433703E-2</v>
      </c>
      <c r="L37" s="349">
        <f>VLOOKUP(Task2[[#This Row],[Reason of visit]],'Data-Top'!A:E,4,)</f>
        <v>0.60216718266253899</v>
      </c>
      <c r="M37" s="349">
        <f>IF(Task2[[#This Row],[Margin of Error1]]&gt;=0.1,"Insufficient data",Task2[[#This Row],[Ease1]])</f>
        <v>0.60216718266253899</v>
      </c>
      <c r="N37" s="349">
        <f>IF(Task2[[#This Row],[Ease1]]&gt;0,1.96*SQRT((Task2[[#This Row],[Ease1]]*(1-Task2[[#This Row],[Ease1]]))/Task2[[#This Row],[Responses]]),"")</f>
        <v>1.5408949487743576E-2</v>
      </c>
      <c r="O37" s="349">
        <f>VLOOKUP(Task2[[#This Row],[Reason of visit]],'Data-Top'!A:E,5,)</f>
        <v>0.49380804953560398</v>
      </c>
      <c r="P37" s="349">
        <f>IF(Task2[[#This Row],[Margin of Error1]]&gt;=0.1,"Insufficient data",Task2[[#This Row],[Satisfaction1]])</f>
        <v>0.49380804953560398</v>
      </c>
      <c r="Q37" s="349">
        <f>IF(Task2[[#This Row],[Satisfaction1]]&gt;0,1.96*SQRT((Task2[[#This Row],[Satisfaction1]]*(1-Task2[[#This Row],[Satisfaction1]]))/Task2[[#This Row],[Responses]]),"")</f>
        <v>1.573986079272539E-2</v>
      </c>
      <c r="R37" s="349">
        <f>IF(OR(Task2[[#This Row],[Margin of Error1]]&gt;=0.1,Task2[[#This Row],[Margin of Error1]]=0),"Insufficient data",Task2[[#This Row],[Margin of Error1]])</f>
        <v>1.536773309430089E-2</v>
      </c>
      <c r="S37"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7" s="365"/>
      <c r="U37" s="365"/>
      <c r="V37" s="365"/>
      <c r="W37" s="365"/>
    </row>
    <row r="38" spans="2:23" ht="27.75" x14ac:dyDescent="0.5">
      <c r="B38" s="391">
        <v>25</v>
      </c>
      <c r="C38" s="366" t="str">
        <f>'Data-Top'!A26</f>
        <v>CRA:Taxes:File a GST/HST return</v>
      </c>
      <c r="D38" s="367" t="str">
        <f>IF(ISBLANK(C38),"",MID(C38,FIND("#",SUBSTITUTE(C38,":","#",2))+1,500))</f>
        <v>File a GST/HST return</v>
      </c>
      <c r="E38" s="368" t="str">
        <f>IF(ISBLANK(C38),"",MID(C38,FIND("#",SUBSTITUTE(C38,":","#",1))+1,FIND("#",SUBSTITUTE(C38,":","#",2))-FIND("#",SUBSTITUTE(C38,":","#",1))-1))</f>
        <v>Taxes</v>
      </c>
      <c r="F38" s="368" t="str">
        <f>IF(ISBLANK(C38),"",LEFT(C38,FIND("#",SUBSTITUTE(C38,":","#"))-1))</f>
        <v>CRA</v>
      </c>
      <c r="G38" s="347">
        <f>VLOOKUP(Task2[[#This Row],[Reason of visit]],'Data-Top'!A:E,2,)</f>
        <v>3248</v>
      </c>
      <c r="H38"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1.610058420812845E-2</v>
      </c>
      <c r="I38" s="349">
        <f>VLOOKUP(Task2[[#This Row],[Reason of visit]],'Data-Top'!A:E,3,)</f>
        <v>0.75831280788177302</v>
      </c>
      <c r="J38" s="349">
        <f>IF(Task2[[#This Row],[Margin of Error1]]&gt;=0.1,"Insufficient data",Task2[[#This Row],[Task success1]])</f>
        <v>0.75831280788177302</v>
      </c>
      <c r="K38" s="349">
        <f>IF(Task2[[#This Row],[Task success1]]&gt;0,1.96*SQRT((Task2[[#This Row],[Task success1]]*(1-Task2[[#This Row],[Task success1]]))/Task2[[#This Row],[Responses]]),"")</f>
        <v>1.4723093658754478E-2</v>
      </c>
      <c r="L38" s="349">
        <f>VLOOKUP(Task2[[#This Row],[Reason of visit]],'Data-Top'!A:E,4,)</f>
        <v>0.618534482758621</v>
      </c>
      <c r="M38" s="349">
        <f>IF(Task2[[#This Row],[Margin of Error1]]&gt;=0.1,"Insufficient data",Task2[[#This Row],[Ease1]])</f>
        <v>0.618534482758621</v>
      </c>
      <c r="N38" s="349">
        <f>IF(Task2[[#This Row],[Ease1]]&gt;0,1.96*SQRT((Task2[[#This Row],[Ease1]]*(1-Task2[[#This Row],[Ease1]]))/Task2[[#This Row],[Responses]]),"")</f>
        <v>1.6705430121125197E-2</v>
      </c>
      <c r="O38" s="349">
        <f>VLOOKUP(Task2[[#This Row],[Reason of visit]],'Data-Top'!A:E,5,)</f>
        <v>0.59636699507389201</v>
      </c>
      <c r="P38" s="349">
        <f>IF(Task2[[#This Row],[Margin of Error1]]&gt;=0.1,"Insufficient data",Task2[[#This Row],[Satisfaction1]])</f>
        <v>0.59636699507389201</v>
      </c>
      <c r="Q38" s="349">
        <f>IF(Task2[[#This Row],[Satisfaction1]]&gt;0,1.96*SQRT((Task2[[#This Row],[Satisfaction1]]*(1-Task2[[#This Row],[Satisfaction1]]))/Task2[[#This Row],[Responses]]),"")</f>
        <v>1.6873228844505678E-2</v>
      </c>
      <c r="R38" s="349">
        <f>IF(OR(Task2[[#This Row],[Margin of Error1]]&gt;=0.1,Task2[[#This Row],[Margin of Error1]]=0),"Insufficient data",Task2[[#This Row],[Margin of Error1]])</f>
        <v>1.610058420812845E-2</v>
      </c>
      <c r="S38"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8" s="365"/>
      <c r="U38" s="365"/>
      <c r="V38" s="365"/>
      <c r="W38" s="365"/>
    </row>
    <row r="39" spans="2:23" ht="13.9" x14ac:dyDescent="0.5">
      <c r="B39" s="391">
        <v>26</v>
      </c>
      <c r="C39" s="366" t="str">
        <f>'Data-Top'!A27</f>
        <v>IRCC:Immigration:IRCC secure account - register, sign in, help</v>
      </c>
      <c r="D39" s="367" t="str">
        <f>IF(ISBLANK(C39),"",MID(C39,FIND("#",SUBSTITUTE(C39,":","#",2))+1,500))</f>
        <v>IRCC secure account - register, sign in, help</v>
      </c>
      <c r="E39" s="368" t="str">
        <f>IF(ISBLANK(C39),"",MID(C39,FIND("#",SUBSTITUTE(C39,":","#",1))+1,FIND("#",SUBSTITUTE(C39,":","#",2))-FIND("#",SUBSTITUTE(C39,":","#",1))-1))</f>
        <v>Immigration</v>
      </c>
      <c r="F39" s="368" t="str">
        <f>IF(ISBLANK(C39),"",LEFT(C39,FIND("#",SUBSTITUTE(C39,":","#"))-1))</f>
        <v>IRCC</v>
      </c>
      <c r="G39" s="347">
        <f>VLOOKUP(Task2[[#This Row],[Reason of visit]],'Data-Top'!A:E,2,)</f>
        <v>2920</v>
      </c>
      <c r="H39"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1.753269956344565E-2</v>
      </c>
      <c r="I39" s="349">
        <f>VLOOKUP(Task2[[#This Row],[Reason of visit]],'Data-Top'!A:E,3,)</f>
        <v>0.42739726027397301</v>
      </c>
      <c r="J39" s="349">
        <f>IF(Task2[[#This Row],[Margin of Error1]]&gt;=0.1,"Insufficient data",Task2[[#This Row],[Task success1]])</f>
        <v>0.42739726027397301</v>
      </c>
      <c r="K39" s="349">
        <f>IF(Task2[[#This Row],[Task success1]]&gt;0,1.96*SQRT((Task2[[#This Row],[Task success1]]*(1-Task2[[#This Row],[Task success1]]))/Task2[[#This Row],[Responses]]),"")</f>
        <v>1.7943502660225048E-2</v>
      </c>
      <c r="L39" s="349">
        <f>VLOOKUP(Task2[[#This Row],[Reason of visit]],'Data-Top'!A:E,4,)</f>
        <v>0.35445205479452102</v>
      </c>
      <c r="M39" s="349">
        <f>IF(Task2[[#This Row],[Margin of Error1]]&gt;=0.1,"Insufficient data",Task2[[#This Row],[Ease1]])</f>
        <v>0.35445205479452102</v>
      </c>
      <c r="N39" s="349">
        <f>IF(Task2[[#This Row],[Ease1]]&gt;0,1.96*SQRT((Task2[[#This Row],[Ease1]]*(1-Task2[[#This Row],[Ease1]]))/Task2[[#This Row],[Responses]]),"")</f>
        <v>1.7350326282466029E-2</v>
      </c>
      <c r="O39" s="349">
        <f>VLOOKUP(Task2[[#This Row],[Reason of visit]],'Data-Top'!A:E,5,)</f>
        <v>0.35034246575342498</v>
      </c>
      <c r="P39" s="349">
        <f>IF(Task2[[#This Row],[Margin of Error1]]&gt;=0.1,"Insufficient data",Task2[[#This Row],[Satisfaction1]])</f>
        <v>0.35034246575342498</v>
      </c>
      <c r="Q39" s="349">
        <f>IF(Task2[[#This Row],[Satisfaction1]]&gt;0,1.96*SQRT((Task2[[#This Row],[Satisfaction1]]*(1-Task2[[#This Row],[Satisfaction1]]))/Task2[[#This Row],[Responses]]),"")</f>
        <v>1.7304269747645869E-2</v>
      </c>
      <c r="R39" s="349">
        <f>IF(OR(Task2[[#This Row],[Margin of Error1]]&gt;=0.1,Task2[[#This Row],[Margin of Error1]]=0),"Insufficient data",Task2[[#This Row],[Margin of Error1]])</f>
        <v>1.753269956344565E-2</v>
      </c>
      <c r="S39"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39" s="365"/>
      <c r="U39" s="365"/>
      <c r="V39" s="365"/>
      <c r="W39" s="365"/>
    </row>
    <row r="40" spans="2:23" ht="13.9" x14ac:dyDescent="0.5">
      <c r="B40" s="391">
        <v>27</v>
      </c>
      <c r="C40" s="366" t="str">
        <f>'Data-Top'!A28</f>
        <v>IRCC:Immigration:Sponsor your family members to immigrate to Canada</v>
      </c>
      <c r="D40" s="367" t="str">
        <f>IF(ISBLANK(C40),"",MID(C40,FIND("#",SUBSTITUTE(C40,":","#",2))+1,500))</f>
        <v>Sponsor your family members to immigrate to Canada</v>
      </c>
      <c r="E40" s="368" t="str">
        <f>IF(ISBLANK(C40),"",MID(C40,FIND("#",SUBSTITUTE(C40,":","#",1))+1,FIND("#",SUBSTITUTE(C40,":","#",2))-FIND("#",SUBSTITUTE(C40,":","#",1))-1))</f>
        <v>Immigration</v>
      </c>
      <c r="F40" s="368" t="str">
        <f>IF(ISBLANK(C40),"",LEFT(C40,FIND("#",SUBSTITUTE(C40,":","#"))-1))</f>
        <v>IRCC</v>
      </c>
      <c r="G40" s="347">
        <f>VLOOKUP(Task2[[#This Row],[Reason of visit]],'Data-Top'!A:E,2,)</f>
        <v>2878</v>
      </c>
      <c r="H40"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1.8104741989307099E-2</v>
      </c>
      <c r="I40" s="349">
        <f>VLOOKUP(Task2[[#This Row],[Reason of visit]],'Data-Top'!A:E,3,)</f>
        <v>0.60667129951355103</v>
      </c>
      <c r="J40" s="349">
        <f>IF(Task2[[#This Row],[Margin of Error1]]&gt;=0.1,"Insufficient data",Task2[[#This Row],[Task success1]])</f>
        <v>0.60667129951355103</v>
      </c>
      <c r="K40" s="349">
        <f>IF(Task2[[#This Row],[Task success1]]&gt;0,1.96*SQRT((Task2[[#This Row],[Task success1]]*(1-Task2[[#This Row],[Task success1]]))/Task2[[#This Row],[Responses]]),"")</f>
        <v>1.7846999852959511E-2</v>
      </c>
      <c r="L40" s="349">
        <f>VLOOKUP(Task2[[#This Row],[Reason of visit]],'Data-Top'!A:E,4,)</f>
        <v>0.54239054899235595</v>
      </c>
      <c r="M40" s="349">
        <f>IF(Task2[[#This Row],[Margin of Error1]]&gt;=0.1,"Insufficient data",Task2[[#This Row],[Ease1]])</f>
        <v>0.54239054899235595</v>
      </c>
      <c r="N40" s="349">
        <f>IF(Task2[[#This Row],[Ease1]]&gt;0,1.96*SQRT((Task2[[#This Row],[Ease1]]*(1-Task2[[#This Row],[Ease1]]))/Task2[[#This Row],[Responses]]),"")</f>
        <v>1.8201795301964772E-2</v>
      </c>
      <c r="O40" s="349">
        <f>VLOOKUP(Task2[[#This Row],[Reason of visit]],'Data-Top'!A:E,5,)</f>
        <v>0.50764419735927702</v>
      </c>
      <c r="P40" s="349">
        <f>IF(Task2[[#This Row],[Margin of Error1]]&gt;=0.1,"Insufficient data",Task2[[#This Row],[Satisfaction1]])</f>
        <v>0.50764419735927702</v>
      </c>
      <c r="Q40" s="349">
        <f>IF(Task2[[#This Row],[Satisfaction1]]&gt;0,1.96*SQRT((Task2[[#This Row],[Satisfaction1]]*(1-Task2[[#This Row],[Satisfaction1]]))/Task2[[#This Row],[Responses]]),"")</f>
        <v>1.8265430812997009E-2</v>
      </c>
      <c r="R40" s="349">
        <f>IF(OR(Task2[[#This Row],[Margin of Error1]]&gt;=0.1,Task2[[#This Row],[Margin of Error1]]=0),"Insufficient data",Task2[[#This Row],[Margin of Error1]])</f>
        <v>1.8104741989307099E-2</v>
      </c>
      <c r="S40"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0" s="365"/>
      <c r="U40" s="365"/>
      <c r="V40" s="365"/>
      <c r="W40" s="365"/>
    </row>
    <row r="41" spans="2:23" ht="27.75" x14ac:dyDescent="0.5">
      <c r="B41" s="391">
        <v>28</v>
      </c>
      <c r="C41" s="366" t="str">
        <f>'Data-Top'!A29</f>
        <v>CRA:Taxes:Make a payment to the Canada Revenue Agency</v>
      </c>
      <c r="D41" s="367" t="str">
        <f>IF(ISBLANK(C41),"",MID(C41,FIND("#",SUBSTITUTE(C41,":","#",2))+1,500))</f>
        <v>Make a payment to the Canada Revenue Agency</v>
      </c>
      <c r="E41" s="368" t="str">
        <f>IF(ISBLANK(C41),"",MID(C41,FIND("#",SUBSTITUTE(C41,":","#",1))+1,FIND("#",SUBSTITUTE(C41,":","#",2))-FIND("#",SUBSTITUTE(C41,":","#",1))-1))</f>
        <v>Taxes</v>
      </c>
      <c r="F41" s="368" t="str">
        <f>IF(ISBLANK(C41),"",LEFT(C41,FIND("#",SUBSTITUTE(C41,":","#"))-1))</f>
        <v>CRA</v>
      </c>
      <c r="G41" s="347">
        <f>VLOOKUP(Task2[[#This Row],[Reason of visit]],'Data-Top'!A:E,2,)</f>
        <v>2851</v>
      </c>
      <c r="H41"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1.7786036948017319E-2</v>
      </c>
      <c r="I41" s="349">
        <f>VLOOKUP(Task2[[#This Row],[Reason of visit]],'Data-Top'!A:E,3,)</f>
        <v>0.70185899684321296</v>
      </c>
      <c r="J41" s="349">
        <f>IF(Task2[[#This Row],[Margin of Error1]]&gt;=0.1,"Insufficient data",Task2[[#This Row],[Task success1]])</f>
        <v>0.70185899684321296</v>
      </c>
      <c r="K41" s="349">
        <f>IF(Task2[[#This Row],[Task success1]]&gt;0,1.96*SQRT((Task2[[#This Row],[Task success1]]*(1-Task2[[#This Row],[Task success1]]))/Task2[[#This Row],[Responses]]),"")</f>
        <v>1.6791645329356002E-2</v>
      </c>
      <c r="L41" s="349">
        <f>VLOOKUP(Task2[[#This Row],[Reason of visit]],'Data-Top'!A:E,4,)</f>
        <v>0.55278849526481899</v>
      </c>
      <c r="M41" s="349">
        <f>IF(Task2[[#This Row],[Margin of Error1]]&gt;=0.1,"Insufficient data",Task2[[#This Row],[Ease1]])</f>
        <v>0.55278849526481899</v>
      </c>
      <c r="N41" s="349">
        <f>IF(Task2[[#This Row],[Ease1]]&gt;0,1.96*SQRT((Task2[[#This Row],[Ease1]]*(1-Task2[[#This Row],[Ease1]]))/Task2[[#This Row],[Responses]]),"")</f>
        <v>1.8251284896917859E-2</v>
      </c>
      <c r="O41" s="349">
        <f>VLOOKUP(Task2[[#This Row],[Reason of visit]],'Data-Top'!A:E,5,)</f>
        <v>0.53244475622588605</v>
      </c>
      <c r="P41" s="349">
        <f>IF(Task2[[#This Row],[Margin of Error1]]&gt;=0.1,"Insufficient data",Task2[[#This Row],[Satisfaction1]])</f>
        <v>0.53244475622588605</v>
      </c>
      <c r="Q41" s="349">
        <f>IF(Task2[[#This Row],[Satisfaction1]]&gt;0,1.96*SQRT((Task2[[#This Row],[Satisfaction1]]*(1-Task2[[#This Row],[Satisfaction1]]))/Task2[[#This Row],[Responses]]),"")</f>
        <v>1.8315180617778096E-2</v>
      </c>
      <c r="R41" s="349">
        <f>IF(OR(Task2[[#This Row],[Margin of Error1]]&gt;=0.1,Task2[[#This Row],[Margin of Error1]]=0),"Insufficient data",Task2[[#This Row],[Margin of Error1]])</f>
        <v>1.7786036948017319E-2</v>
      </c>
      <c r="S41"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1" s="365"/>
      <c r="U41" s="365"/>
      <c r="V41" s="365"/>
      <c r="W41" s="365"/>
    </row>
    <row r="42" spans="2:23" ht="13.9" x14ac:dyDescent="0.5">
      <c r="B42" s="391">
        <v>29</v>
      </c>
      <c r="C42" s="366" t="str">
        <f>'Data-Top'!A30</f>
        <v>CRA:Taxes:Open a My Account</v>
      </c>
      <c r="D42" s="367" t="str">
        <f>IF(ISBLANK(C42),"",MID(C42,FIND("#",SUBSTITUTE(C42,":","#",2))+1,500))</f>
        <v>Open a My Account</v>
      </c>
      <c r="E42" s="368" t="str">
        <f>IF(ISBLANK(C42),"",MID(C42,FIND("#",SUBSTITUTE(C42,":","#",1))+1,FIND("#",SUBSTITUTE(C42,":","#",2))-FIND("#",SUBSTITUTE(C42,":","#",1))-1))</f>
        <v>Taxes</v>
      </c>
      <c r="F42" s="368" t="str">
        <f>IF(ISBLANK(C42),"",LEFT(C42,FIND("#",SUBSTITUTE(C42,":","#"))-1))</f>
        <v>CRA</v>
      </c>
      <c r="G42" s="347">
        <f>VLOOKUP(Task2[[#This Row],[Reason of visit]],'Data-Top'!A:E,2,)</f>
        <v>2695</v>
      </c>
      <c r="H42"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1.8226954242730051E-2</v>
      </c>
      <c r="I42" s="349">
        <f>VLOOKUP(Task2[[#This Row],[Reason of visit]],'Data-Top'!A:E,3,)</f>
        <v>0.43339517625231899</v>
      </c>
      <c r="J42" s="349">
        <f>IF(Task2[[#This Row],[Margin of Error1]]&gt;=0.1,"Insufficient data",Task2[[#This Row],[Task success1]])</f>
        <v>0.43339517625231899</v>
      </c>
      <c r="K42" s="349">
        <f>IF(Task2[[#This Row],[Task success1]]&gt;0,1.96*SQRT((Task2[[#This Row],[Task success1]]*(1-Task2[[#This Row],[Task success1]]))/Task2[[#This Row],[Responses]]),"")</f>
        <v>1.870935678421972E-2</v>
      </c>
      <c r="L42" s="349">
        <f>VLOOKUP(Task2[[#This Row],[Reason of visit]],'Data-Top'!A:E,4,)</f>
        <v>0.34285714285714303</v>
      </c>
      <c r="M42" s="349">
        <f>IF(Task2[[#This Row],[Margin of Error1]]&gt;=0.1,"Insufficient data",Task2[[#This Row],[Ease1]])</f>
        <v>0.34285714285714303</v>
      </c>
      <c r="N42" s="349">
        <f>IF(Task2[[#This Row],[Ease1]]&gt;0,1.96*SQRT((Task2[[#This Row],[Ease1]]*(1-Task2[[#This Row],[Ease1]]))/Task2[[#This Row],[Responses]]),"")</f>
        <v>1.7921038930922405E-2</v>
      </c>
      <c r="O42" s="349">
        <f>VLOOKUP(Task2[[#This Row],[Reason of visit]],'Data-Top'!A:E,5,)</f>
        <v>0.35361781076066801</v>
      </c>
      <c r="P42" s="349">
        <f>IF(Task2[[#This Row],[Margin of Error1]]&gt;=0.1,"Insufficient data",Task2[[#This Row],[Satisfaction1]])</f>
        <v>0.35361781076066801</v>
      </c>
      <c r="Q42" s="349">
        <f>IF(Task2[[#This Row],[Satisfaction1]]&gt;0,1.96*SQRT((Task2[[#This Row],[Satisfaction1]]*(1-Task2[[#This Row],[Satisfaction1]]))/Task2[[#This Row],[Responses]]),"")</f>
        <v>1.8050467013048029E-2</v>
      </c>
      <c r="R42" s="349">
        <f>IF(OR(Task2[[#This Row],[Margin of Error1]]&gt;=0.1,Task2[[#This Row],[Margin of Error1]]=0),"Insufficient data",Task2[[#This Row],[Margin of Error1]])</f>
        <v>1.8226954242730051E-2</v>
      </c>
      <c r="S42"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2" s="365"/>
      <c r="U42" s="365"/>
      <c r="V42" s="365"/>
      <c r="W42" s="365"/>
    </row>
    <row r="43" spans="2:23" ht="27.75" x14ac:dyDescent="0.5">
      <c r="B43" s="391">
        <v>30</v>
      </c>
      <c r="C43" s="366" t="str">
        <f>'Data-Top'!A31</f>
        <v>IRCC:Immigration:Get, renew or replace a permanent resident card</v>
      </c>
      <c r="D43" s="367" t="str">
        <f>IF(ISBLANK(C43),"",MID(C43,FIND("#",SUBSTITUTE(C43,":","#",2))+1,500))</f>
        <v>Get, renew or replace a permanent resident card</v>
      </c>
      <c r="E43" s="368" t="str">
        <f>IF(ISBLANK(C43),"",MID(C43,FIND("#",SUBSTITUTE(C43,":","#",1))+1,FIND("#",SUBSTITUTE(C43,":","#",2))-FIND("#",SUBSTITUTE(C43,":","#",1))-1))</f>
        <v>Immigration</v>
      </c>
      <c r="F43" s="368" t="str">
        <f>IF(ISBLANK(C43),"",LEFT(C43,FIND("#",SUBSTITUTE(C43,":","#"))-1))</f>
        <v>IRCC</v>
      </c>
      <c r="G43" s="347">
        <f>VLOOKUP(Task2[[#This Row],[Reason of visit]],'Data-Top'!A:E,2,)</f>
        <v>2654</v>
      </c>
      <c r="H43"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1.8873195820381727E-2</v>
      </c>
      <c r="I43" s="349">
        <f>VLOOKUP(Task2[[#This Row],[Reason of visit]],'Data-Top'!A:E,3,)</f>
        <v>0.57083647324792797</v>
      </c>
      <c r="J43" s="349">
        <f>IF(Task2[[#This Row],[Margin of Error1]]&gt;=0.1,"Insufficient data",Task2[[#This Row],[Task success1]])</f>
        <v>0.57083647324792797</v>
      </c>
      <c r="K43" s="349">
        <f>IF(Task2[[#This Row],[Task success1]]&gt;0,1.96*SQRT((Task2[[#This Row],[Task success1]]*(1-Task2[[#This Row],[Task success1]]))/Task2[[#This Row],[Responses]]),"")</f>
        <v>1.8830977827982289E-2</v>
      </c>
      <c r="L43" s="349">
        <f>VLOOKUP(Task2[[#This Row],[Reason of visit]],'Data-Top'!A:E,4,)</f>
        <v>0.45327807083647298</v>
      </c>
      <c r="M43" s="349">
        <f>IF(Task2[[#This Row],[Margin of Error1]]&gt;=0.1,"Insufficient data",Task2[[#This Row],[Ease1]])</f>
        <v>0.45327807083647298</v>
      </c>
      <c r="N43" s="349">
        <f>IF(Task2[[#This Row],[Ease1]]&gt;0,1.96*SQRT((Task2[[#This Row],[Ease1]]*(1-Task2[[#This Row],[Ease1]]))/Task2[[#This Row],[Responses]]),"")</f>
        <v>1.8939617918859352E-2</v>
      </c>
      <c r="O43" s="349">
        <f>VLOOKUP(Task2[[#This Row],[Reason of visit]],'Data-Top'!A:E,5,)</f>
        <v>0.43255463451394099</v>
      </c>
      <c r="P43" s="349">
        <f>IF(Task2[[#This Row],[Margin of Error1]]&gt;=0.1,"Insufficient data",Task2[[#This Row],[Satisfaction1]])</f>
        <v>0.43255463451394099</v>
      </c>
      <c r="Q43" s="349">
        <f>IF(Task2[[#This Row],[Satisfaction1]]&gt;0,1.96*SQRT((Task2[[#This Row],[Satisfaction1]]*(1-Task2[[#This Row],[Satisfaction1]]))/Task2[[#This Row],[Responses]]),"")</f>
        <v>1.8848991714303535E-2</v>
      </c>
      <c r="R43" s="349">
        <f>IF(OR(Task2[[#This Row],[Margin of Error1]]&gt;=0.1,Task2[[#This Row],[Margin of Error1]]=0),"Insufficient data",Task2[[#This Row],[Margin of Error1]])</f>
        <v>1.8873195820381727E-2</v>
      </c>
      <c r="S43"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3" s="365"/>
      <c r="U43" s="365"/>
      <c r="V43" s="365"/>
      <c r="W43" s="365"/>
    </row>
    <row r="44" spans="2:23" ht="13.9" x14ac:dyDescent="0.5">
      <c r="B44" s="391">
        <v>31</v>
      </c>
      <c r="C44" s="366" t="str">
        <f>'Data-Top'!A32</f>
        <v>HC:COVID-19:Vaccines and treatment</v>
      </c>
      <c r="D44" s="367" t="str">
        <f>IF(ISBLANK(C44),"",MID(C44,FIND("#",SUBSTITUTE(C44,":","#",2))+1,500))</f>
        <v>Vaccines and treatment</v>
      </c>
      <c r="E44" s="368" t="str">
        <f>IF(ISBLANK(C44),"",MID(C44,FIND("#",SUBSTITUTE(C44,":","#",1))+1,FIND("#",SUBSTITUTE(C44,":","#",2))-FIND("#",SUBSTITUTE(C44,":","#",1))-1))</f>
        <v>COVID-19</v>
      </c>
      <c r="F44" s="368" t="str">
        <f>IF(ISBLANK(C44),"",LEFT(C44,FIND("#",SUBSTITUTE(C44,":","#"))-1))</f>
        <v>HC</v>
      </c>
      <c r="G44" s="347">
        <f>VLOOKUP(Task2[[#This Row],[Reason of visit]],'Data-Top'!A:E,2,)</f>
        <v>2631</v>
      </c>
      <c r="H44"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1.8663290070792381E-2</v>
      </c>
      <c r="I44" s="349">
        <f>VLOOKUP(Task2[[#This Row],[Reason of visit]],'Data-Top'!A:E,3,)</f>
        <v>0.65146332193082501</v>
      </c>
      <c r="J44" s="349">
        <f>IF(Task2[[#This Row],[Margin of Error1]]&gt;=0.1,"Insufficient data",Task2[[#This Row],[Task success1]])</f>
        <v>0.65146332193082501</v>
      </c>
      <c r="K44" s="349">
        <f>IF(Task2[[#This Row],[Task success1]]&gt;0,1.96*SQRT((Task2[[#This Row],[Task success1]]*(1-Task2[[#This Row],[Task success1]]))/Task2[[#This Row],[Responses]]),"")</f>
        <v>1.8208110312178404E-2</v>
      </c>
      <c r="L44" s="349">
        <f>VLOOKUP(Task2[[#This Row],[Reason of visit]],'Data-Top'!A:E,4,)</f>
        <v>0.60471303686811095</v>
      </c>
      <c r="M44" s="349">
        <f>IF(Task2[[#This Row],[Margin of Error1]]&gt;=0.1,"Insufficient data",Task2[[#This Row],[Ease1]])</f>
        <v>0.60471303686811095</v>
      </c>
      <c r="N44" s="349">
        <f>IF(Task2[[#This Row],[Ease1]]&gt;0,1.96*SQRT((Task2[[#This Row],[Ease1]]*(1-Task2[[#This Row],[Ease1]]))/Task2[[#This Row],[Responses]]),"")</f>
        <v>1.8682137265566473E-2</v>
      </c>
      <c r="O44" s="349">
        <f>VLOOKUP(Task2[[#This Row],[Reason of visit]],'Data-Top'!A:E,5,)</f>
        <v>0.51273280121626796</v>
      </c>
      <c r="P44" s="349">
        <f>IF(Task2[[#This Row],[Margin of Error1]]&gt;=0.1,"Insufficient data",Task2[[#This Row],[Satisfaction1]])</f>
        <v>0.51273280121626796</v>
      </c>
      <c r="Q44" s="349">
        <f>IF(Task2[[#This Row],[Satisfaction1]]&gt;0,1.96*SQRT((Task2[[#This Row],[Satisfaction1]]*(1-Task2[[#This Row],[Satisfaction1]]))/Task2[[#This Row],[Responses]]),"")</f>
        <v>1.9099622634632267E-2</v>
      </c>
      <c r="R44" s="349">
        <f>IF(OR(Task2[[#This Row],[Margin of Error1]]&gt;=0.1,Task2[[#This Row],[Margin of Error1]]=0),"Insufficient data",Task2[[#This Row],[Margin of Error1]])</f>
        <v>1.8663290070792381E-2</v>
      </c>
      <c r="S44"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4" s="365"/>
      <c r="U44" s="365"/>
      <c r="V44" s="365"/>
      <c r="W44" s="365"/>
    </row>
    <row r="45" spans="2:23" ht="13.9" x14ac:dyDescent="0.5">
      <c r="B45" s="391">
        <v>32</v>
      </c>
      <c r="C45" s="366" t="str">
        <f>'Data-Top'!A33</f>
        <v>IRCC:Immigration:Find an IRCC application package or form</v>
      </c>
      <c r="D45" s="367" t="str">
        <f>IF(ISBLANK(C45),"",MID(C45,FIND("#",SUBSTITUTE(C45,":","#",2))+1,500))</f>
        <v>Find an IRCC application package or form</v>
      </c>
      <c r="E45" s="368" t="str">
        <f>IF(ISBLANK(C45),"",MID(C45,FIND("#",SUBSTITUTE(C45,":","#",1))+1,FIND("#",SUBSTITUTE(C45,":","#",2))-FIND("#",SUBSTITUTE(C45,":","#",1))-1))</f>
        <v>Immigration</v>
      </c>
      <c r="F45" s="368" t="str">
        <f>IF(ISBLANK(C45),"",LEFT(C45,FIND("#",SUBSTITUTE(C45,":","#"))-1))</f>
        <v>IRCC</v>
      </c>
      <c r="G45" s="347">
        <f>VLOOKUP(Task2[[#This Row],[Reason of visit]],'Data-Top'!A:E,2,)</f>
        <v>2586</v>
      </c>
      <c r="H45"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1.9184257316409162E-2</v>
      </c>
      <c r="I45" s="349">
        <f>VLOOKUP(Task2[[#This Row],[Reason of visit]],'Data-Top'!A:E,3,)</f>
        <v>0.57540603248259903</v>
      </c>
      <c r="J45" s="349">
        <f>IF(Task2[[#This Row],[Margin of Error1]]&gt;=0.1,"Insufficient data",Task2[[#This Row],[Task success1]])</f>
        <v>0.57540603248259903</v>
      </c>
      <c r="K45" s="349">
        <f>IF(Task2[[#This Row],[Task success1]]&gt;0,1.96*SQRT((Task2[[#This Row],[Task success1]]*(1-Task2[[#This Row],[Task success1]]))/Task2[[#This Row],[Responses]]),"")</f>
        <v>1.9050918810999094E-2</v>
      </c>
      <c r="L45" s="349">
        <f>VLOOKUP(Task2[[#This Row],[Reason of visit]],'Data-Top'!A:E,4,)</f>
        <v>0.46906419180201098</v>
      </c>
      <c r="M45" s="349">
        <f>IF(Task2[[#This Row],[Margin of Error1]]&gt;=0.1,"Insufficient data",Task2[[#This Row],[Ease1]])</f>
        <v>0.46906419180201098</v>
      </c>
      <c r="N45" s="349">
        <f>IF(Task2[[#This Row],[Ease1]]&gt;0,1.96*SQRT((Task2[[#This Row],[Ease1]]*(1-Task2[[#This Row],[Ease1]]))/Task2[[#This Row],[Responses]]),"")</f>
        <v>1.9234414002699009E-2</v>
      </c>
      <c r="O45" s="349">
        <f>VLOOKUP(Task2[[#This Row],[Reason of visit]],'Data-Top'!A:E,5,)</f>
        <v>0.51005413766434604</v>
      </c>
      <c r="P45" s="349">
        <f>IF(Task2[[#This Row],[Margin of Error1]]&gt;=0.1,"Insufficient data",Task2[[#This Row],[Satisfaction1]])</f>
        <v>0.51005413766434604</v>
      </c>
      <c r="Q45" s="349">
        <f>IF(Task2[[#This Row],[Satisfaction1]]&gt;0,1.96*SQRT((Task2[[#This Row],[Satisfaction1]]*(1-Task2[[#This Row],[Satisfaction1]]))/Task2[[#This Row],[Responses]]),"")</f>
        <v>1.9267439135529394E-2</v>
      </c>
      <c r="R45" s="349">
        <f>IF(OR(Task2[[#This Row],[Margin of Error1]]&gt;=0.1,Task2[[#This Row],[Margin of Error1]]=0),"Insufficient data",Task2[[#This Row],[Margin of Error1]])</f>
        <v>1.9184257316409162E-2</v>
      </c>
      <c r="S45"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5" s="365"/>
      <c r="U45" s="365"/>
      <c r="V45" s="365"/>
      <c r="W45" s="365"/>
    </row>
    <row r="46" spans="2:23" ht="13.9" x14ac:dyDescent="0.5">
      <c r="B46" s="391">
        <v>33</v>
      </c>
      <c r="C46" s="366" t="str">
        <f>'Data-Top'!A34</f>
        <v>CRA:Taxes:Find my Tax-free savings Account (TFSA) contribution limit</v>
      </c>
      <c r="D46" s="367" t="str">
        <f>IF(ISBLANK(C46),"",MID(C46,FIND("#",SUBSTITUTE(C46,":","#",2))+1,500))</f>
        <v>Find my Tax-free savings Account (TFSA) contribution limit</v>
      </c>
      <c r="E46" s="368" t="str">
        <f>IF(ISBLANK(C46),"",MID(C46,FIND("#",SUBSTITUTE(C46,":","#",1))+1,FIND("#",SUBSTITUTE(C46,":","#",2))-FIND("#",SUBSTITUTE(C46,":","#",1))-1))</f>
        <v>Taxes</v>
      </c>
      <c r="F46" s="368" t="str">
        <f>IF(ISBLANK(C46),"",LEFT(C46,FIND("#",SUBSTITUTE(C46,":","#"))-1))</f>
        <v>CRA</v>
      </c>
      <c r="G46" s="347">
        <f>VLOOKUP(Task2[[#This Row],[Reason of visit]],'Data-Top'!A:E,2,)</f>
        <v>2464</v>
      </c>
      <c r="H46"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1.8410584430964796E-2</v>
      </c>
      <c r="I46" s="349">
        <f>VLOOKUP(Task2[[#This Row],[Reason of visit]],'Data-Top'!A:E,3,)</f>
        <v>0.76785714285714302</v>
      </c>
      <c r="J46" s="349">
        <f>IF(Task2[[#This Row],[Margin of Error1]]&gt;=0.1,"Insufficient data",Task2[[#This Row],[Task success1]])</f>
        <v>0.76785714285714302</v>
      </c>
      <c r="K46" s="349">
        <f>IF(Task2[[#This Row],[Task success1]]&gt;0,1.96*SQRT((Task2[[#This Row],[Task success1]]*(1-Task2[[#This Row],[Task success1]]))/Task2[[#This Row],[Responses]]),"")</f>
        <v>1.6670690802068813E-2</v>
      </c>
      <c r="L46" s="349">
        <f>VLOOKUP(Task2[[#This Row],[Reason of visit]],'Data-Top'!A:E,4,)</f>
        <v>0.60795454545454497</v>
      </c>
      <c r="M46" s="349">
        <f>IF(Task2[[#This Row],[Margin of Error1]]&gt;=0.1,"Insufficient data",Task2[[#This Row],[Ease1]])</f>
        <v>0.60795454545454497</v>
      </c>
      <c r="N46" s="349">
        <f>IF(Task2[[#This Row],[Ease1]]&gt;0,1.96*SQRT((Task2[[#This Row],[Ease1]]*(1-Task2[[#This Row],[Ease1]]))/Task2[[#This Row],[Responses]]),"")</f>
        <v>1.9277001715148685E-2</v>
      </c>
      <c r="O46" s="349">
        <f>VLOOKUP(Task2[[#This Row],[Reason of visit]],'Data-Top'!A:E,5,)</f>
        <v>0.60714285714285698</v>
      </c>
      <c r="P46" s="349">
        <f>IF(Task2[[#This Row],[Margin of Error1]]&gt;=0.1,"Insufficient data",Task2[[#This Row],[Satisfaction1]])</f>
        <v>0.60714285714285698</v>
      </c>
      <c r="Q46" s="349">
        <f>IF(Task2[[#This Row],[Satisfaction1]]&gt;0,1.96*SQRT((Task2[[#This Row],[Satisfaction1]]*(1-Task2[[#This Row],[Satisfaction1]]))/Task2[[#This Row],[Responses]]),"")</f>
        <v>1.9284060775676889E-2</v>
      </c>
      <c r="R46" s="349">
        <f>IF(OR(Task2[[#This Row],[Margin of Error1]]&gt;=0.1,Task2[[#This Row],[Margin of Error1]]=0),"Insufficient data",Task2[[#This Row],[Margin of Error1]])</f>
        <v>1.8410584430964796E-2</v>
      </c>
      <c r="S46"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6" s="365"/>
      <c r="U46" s="365"/>
      <c r="V46" s="365"/>
      <c r="W46" s="365"/>
    </row>
    <row r="47" spans="2:23" ht="13.9" x14ac:dyDescent="0.5">
      <c r="B47" s="391">
        <v>34</v>
      </c>
      <c r="C47" s="366" t="str">
        <f>'Data-Top'!A35</f>
        <v>GAC:World:Scholarships to study in Canada</v>
      </c>
      <c r="D47" s="367" t="str">
        <f>IF(ISBLANK(C47),"",MID(C47,FIND("#",SUBSTITUTE(C47,":","#",2))+1,500))</f>
        <v>Scholarships to study in Canada</v>
      </c>
      <c r="E47" s="368" t="str">
        <f>IF(ISBLANK(C47),"",MID(C47,FIND("#",SUBSTITUTE(C47,":","#",1))+1,FIND("#",SUBSTITUTE(C47,":","#",2))-FIND("#",SUBSTITUTE(C47,":","#",1))-1))</f>
        <v>World</v>
      </c>
      <c r="F47" s="368" t="str">
        <f>IF(ISBLANK(C47),"",LEFT(C47,FIND("#",SUBSTITUTE(C47,":","#"))-1))</f>
        <v>GAC</v>
      </c>
      <c r="G47" s="347">
        <f>VLOOKUP(Task2[[#This Row],[Reason of visit]],'Data-Top'!A:E,2,)</f>
        <v>2373</v>
      </c>
      <c r="H47"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1.970085302345009E-2</v>
      </c>
      <c r="I47" s="349">
        <f>VLOOKUP(Task2[[#This Row],[Reason of visit]],'Data-Top'!A:E,3,)</f>
        <v>0.60809102402022797</v>
      </c>
      <c r="J47" s="349">
        <f>IF(Task2[[#This Row],[Margin of Error1]]&gt;=0.1,"Insufficient data",Task2[[#This Row],[Task success1]])</f>
        <v>0.60809102402022797</v>
      </c>
      <c r="K47" s="349">
        <f>IF(Task2[[#This Row],[Task success1]]&gt;0,1.96*SQRT((Task2[[#This Row],[Task success1]]*(1-Task2[[#This Row],[Task success1]]))/Task2[[#This Row],[Responses]]),"")</f>
        <v>1.9641927507324259E-2</v>
      </c>
      <c r="L47" s="349">
        <f>VLOOKUP(Task2[[#This Row],[Reason of visit]],'Data-Top'!A:E,4,)</f>
        <v>0.61314791403286995</v>
      </c>
      <c r="M47" s="349">
        <f>IF(Task2[[#This Row],[Margin of Error1]]&gt;=0.1,"Insufficient data",Task2[[#This Row],[Ease1]])</f>
        <v>0.61314791403286995</v>
      </c>
      <c r="N47" s="349">
        <f>IF(Task2[[#This Row],[Ease1]]&gt;0,1.96*SQRT((Task2[[#This Row],[Ease1]]*(1-Task2[[#This Row],[Ease1]]))/Task2[[#This Row],[Responses]]),"")</f>
        <v>1.9595768551200765E-2</v>
      </c>
      <c r="O47" s="349">
        <f>VLOOKUP(Task2[[#This Row],[Reason of visit]],'Data-Top'!A:E,5,)</f>
        <v>0.57901390644753503</v>
      </c>
      <c r="P47" s="349">
        <f>IF(Task2[[#This Row],[Margin of Error1]]&gt;=0.1,"Insufficient data",Task2[[#This Row],[Satisfaction1]])</f>
        <v>0.57901390644753503</v>
      </c>
      <c r="Q47" s="349">
        <f>IF(Task2[[#This Row],[Satisfaction1]]&gt;0,1.96*SQRT((Task2[[#This Row],[Satisfaction1]]*(1-Task2[[#This Row],[Satisfaction1]]))/Task2[[#This Row],[Responses]]),"")</f>
        <v>1.9864863011825253E-2</v>
      </c>
      <c r="R47" s="349">
        <f>IF(OR(Task2[[#This Row],[Margin of Error1]]&gt;=0.1,Task2[[#This Row],[Margin of Error1]]=0),"Insufficient data",Task2[[#This Row],[Margin of Error1]])</f>
        <v>1.970085302345009E-2</v>
      </c>
      <c r="S47"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7" s="365"/>
      <c r="U47" s="365"/>
      <c r="V47" s="365"/>
      <c r="W47" s="365"/>
    </row>
    <row r="48" spans="2:23" ht="13.9" x14ac:dyDescent="0.5">
      <c r="B48" s="391">
        <v>35</v>
      </c>
      <c r="C48" s="366" t="str">
        <f>'Data-Top'!A36</f>
        <v>CRA:Taxes:Find out which tax deductions, credits, or expenses I can claim</v>
      </c>
      <c r="D48" s="367" t="str">
        <f>IF(ISBLANK(C48),"",MID(C48,FIND("#",SUBSTITUTE(C48,":","#",2))+1,500))</f>
        <v>Find out which tax deductions, credits, or expenses I can claim</v>
      </c>
      <c r="E48" s="368" t="str">
        <f>IF(ISBLANK(C48),"",MID(C48,FIND("#",SUBSTITUTE(C48,":","#",1))+1,FIND("#",SUBSTITUTE(C48,":","#",2))-FIND("#",SUBSTITUTE(C48,":","#",1))-1))</f>
        <v>Taxes</v>
      </c>
      <c r="F48" s="368" t="str">
        <f>IF(ISBLANK(C48),"",LEFT(C48,FIND("#",SUBSTITUTE(C48,":","#"))-1))</f>
        <v>CRA</v>
      </c>
      <c r="G48" s="347">
        <f>VLOOKUP(Task2[[#This Row],[Reason of visit]],'Data-Top'!A:E,2,)</f>
        <v>2339</v>
      </c>
      <c r="H48"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1.882942459039437E-2</v>
      </c>
      <c r="I48" s="349">
        <f>VLOOKUP(Task2[[#This Row],[Reason of visit]],'Data-Top'!A:E,3,)</f>
        <v>0.76271911073108201</v>
      </c>
      <c r="J48" s="349">
        <f>IF(Task2[[#This Row],[Margin of Error1]]&gt;=0.1,"Insufficient data",Task2[[#This Row],[Task success1]])</f>
        <v>0.76271911073108201</v>
      </c>
      <c r="K48" s="349">
        <f>IF(Task2[[#This Row],[Task success1]]&gt;0,1.96*SQRT((Task2[[#This Row],[Task success1]]*(1-Task2[[#This Row],[Task success1]]))/Task2[[#This Row],[Responses]]),"")</f>
        <v>1.7240690485411499E-2</v>
      </c>
      <c r="L48" s="349">
        <f>VLOOKUP(Task2[[#This Row],[Reason of visit]],'Data-Top'!A:E,4,)</f>
        <v>0.62419837537409195</v>
      </c>
      <c r="M48" s="349">
        <f>IF(Task2[[#This Row],[Margin of Error1]]&gt;=0.1,"Insufficient data",Task2[[#This Row],[Ease1]])</f>
        <v>0.62419837537409195</v>
      </c>
      <c r="N48" s="349">
        <f>IF(Task2[[#This Row],[Ease1]]&gt;0,1.96*SQRT((Task2[[#This Row],[Ease1]]*(1-Task2[[#This Row],[Ease1]]))/Task2[[#This Row],[Responses]]),"")</f>
        <v>1.9628251049896871E-2</v>
      </c>
      <c r="O48" s="349">
        <f>VLOOKUP(Task2[[#This Row],[Reason of visit]],'Data-Top'!A:E,5,)</f>
        <v>0.62505344164172705</v>
      </c>
      <c r="P48" s="349">
        <f>IF(Task2[[#This Row],[Margin of Error1]]&gt;=0.1,"Insufficient data",Task2[[#This Row],[Satisfaction1]])</f>
        <v>0.62505344164172705</v>
      </c>
      <c r="Q48" s="349">
        <f>IF(Task2[[#This Row],[Satisfaction1]]&gt;0,1.96*SQRT((Task2[[#This Row],[Satisfaction1]]*(1-Task2[[#This Row],[Satisfaction1]]))/Task2[[#This Row],[Responses]]),"")</f>
        <v>1.9619332235874736E-2</v>
      </c>
      <c r="R48" s="349">
        <f>IF(OR(Task2[[#This Row],[Margin of Error1]]&gt;=0.1,Task2[[#This Row],[Margin of Error1]]=0),"Insufficient data",Task2[[#This Row],[Margin of Error1]])</f>
        <v>1.882942459039437E-2</v>
      </c>
      <c r="S48"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8" s="365"/>
      <c r="U48" s="365"/>
      <c r="V48" s="365"/>
      <c r="W48" s="365"/>
    </row>
    <row r="49" spans="2:23" ht="13.9" x14ac:dyDescent="0.5">
      <c r="B49" s="391">
        <v>36</v>
      </c>
      <c r="C49" s="366" t="str">
        <f>'Data-Top'!A37</f>
        <v>ESDC:Benefits:My Service Canada Account (MSCA) - View payment information</v>
      </c>
      <c r="D49" s="367" t="str">
        <f>IF(ISBLANK(C49),"",MID(C49,FIND("#",SUBSTITUTE(C49,":","#",2))+1,500))</f>
        <v>My Service Canada Account (MSCA) - View payment information</v>
      </c>
      <c r="E49" s="368" t="str">
        <f>IF(ISBLANK(C49),"",MID(C49,FIND("#",SUBSTITUTE(C49,":","#",1))+1,FIND("#",SUBSTITUTE(C49,":","#",2))-FIND("#",SUBSTITUTE(C49,":","#",1))-1))</f>
        <v>Benefits</v>
      </c>
      <c r="F49" s="368" t="str">
        <f>IF(ISBLANK(C49),"",LEFT(C49,FIND("#",SUBSTITUTE(C49,":","#"))-1))</f>
        <v>ESDC</v>
      </c>
      <c r="G49" s="347">
        <f>VLOOKUP(Task2[[#This Row],[Reason of visit]],'Data-Top'!A:E,2,)</f>
        <v>2295</v>
      </c>
      <c r="H49"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1.8707741270571711E-2</v>
      </c>
      <c r="I49" s="349">
        <f>VLOOKUP(Task2[[#This Row],[Reason of visit]],'Data-Top'!A:E,3,)</f>
        <v>0.78169934640522898</v>
      </c>
      <c r="J49" s="349">
        <f>IF(Task2[[#This Row],[Margin of Error1]]&gt;=0.1,"Insufficient data",Task2[[#This Row],[Task success1]])</f>
        <v>0.78169934640522898</v>
      </c>
      <c r="K49" s="349">
        <f>IF(Task2[[#This Row],[Task success1]]&gt;0,1.96*SQRT((Task2[[#This Row],[Task success1]]*(1-Task2[[#This Row],[Task success1]]))/Task2[[#This Row],[Responses]]),"")</f>
        <v>1.6900988989987525E-2</v>
      </c>
      <c r="L49" s="349">
        <f>VLOOKUP(Task2[[#This Row],[Reason of visit]],'Data-Top'!A:E,4,)</f>
        <v>0.66884531590413898</v>
      </c>
      <c r="M49" s="349">
        <f>IF(Task2[[#This Row],[Margin of Error1]]&gt;=0.1,"Insufficient data",Task2[[#This Row],[Ease1]])</f>
        <v>0.66884531590413898</v>
      </c>
      <c r="N49" s="349">
        <f>IF(Task2[[#This Row],[Ease1]]&gt;0,1.96*SQRT((Task2[[#This Row],[Ease1]]*(1-Task2[[#This Row],[Ease1]]))/Task2[[#This Row],[Responses]]),"")</f>
        <v>1.9254977815683392E-2</v>
      </c>
      <c r="O49" s="349">
        <f>VLOOKUP(Task2[[#This Row],[Reason of visit]],'Data-Top'!A:E,5,)</f>
        <v>0.60871459694989105</v>
      </c>
      <c r="P49" s="349">
        <f>IF(Task2[[#This Row],[Margin of Error1]]&gt;=0.1,"Insufficient data",Task2[[#This Row],[Satisfaction1]])</f>
        <v>0.60871459694989105</v>
      </c>
      <c r="Q49" s="349">
        <f>IF(Task2[[#This Row],[Satisfaction1]]&gt;0,1.96*SQRT((Task2[[#This Row],[Satisfaction1]]*(1-Task2[[#This Row],[Satisfaction1]]))/Task2[[#This Row],[Responses]]),"")</f>
        <v>1.9967257006044216E-2</v>
      </c>
      <c r="R49" s="349">
        <f>IF(OR(Task2[[#This Row],[Margin of Error1]]&gt;=0.1,Task2[[#This Row],[Margin of Error1]]=0),"Insufficient data",Task2[[#This Row],[Margin of Error1]])</f>
        <v>1.8707741270571711E-2</v>
      </c>
      <c r="S49"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49" s="365"/>
      <c r="U49" s="365"/>
      <c r="V49" s="365"/>
      <c r="W49" s="365"/>
    </row>
    <row r="50" spans="2:23" ht="13.9" x14ac:dyDescent="0.5">
      <c r="B50" s="391">
        <v>37</v>
      </c>
      <c r="C50" s="366" t="str">
        <f>'Data-Top'!A38</f>
        <v>CBSA:COVID-19:COVID-19 requirements for travellers</v>
      </c>
      <c r="D50" s="367" t="str">
        <f>IF(ISBLANK(C50),"",MID(C50,FIND("#",SUBSTITUTE(C50,":","#",2))+1,500))</f>
        <v>COVID-19 requirements for travellers</v>
      </c>
      <c r="E50" s="368" t="str">
        <f>IF(ISBLANK(C50),"",MID(C50,FIND("#",SUBSTITUTE(C50,":","#",1))+1,FIND("#",SUBSTITUTE(C50,":","#",2))-FIND("#",SUBSTITUTE(C50,":","#",1))-1))</f>
        <v>COVID-19</v>
      </c>
      <c r="F50" s="368" t="str">
        <f>IF(ISBLANK(C50),"",LEFT(C50,FIND("#",SUBSTITUTE(C50,":","#"))-1))</f>
        <v>CBSA</v>
      </c>
      <c r="G50" s="347">
        <f>VLOOKUP(Task2[[#This Row],[Reason of visit]],'Data-Top'!A:E,2,)</f>
        <v>2250</v>
      </c>
      <c r="H50"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2.0110209110382558E-2</v>
      </c>
      <c r="I50" s="349">
        <f>VLOOKUP(Task2[[#This Row],[Reason of visit]],'Data-Top'!A:E,3,)</f>
        <v>0.68488888888888899</v>
      </c>
      <c r="J50" s="349">
        <f>IF(Task2[[#This Row],[Margin of Error1]]&gt;=0.1,"Insufficient data",Task2[[#This Row],[Task success1]])</f>
        <v>0.68488888888888899</v>
      </c>
      <c r="K50" s="349">
        <f>IF(Task2[[#This Row],[Task success1]]&gt;0,1.96*SQRT((Task2[[#This Row],[Task success1]]*(1-Task2[[#This Row],[Task success1]]))/Task2[[#This Row],[Responses]]),"")</f>
        <v>1.9195822751807042E-2</v>
      </c>
      <c r="L50" s="349">
        <f>VLOOKUP(Task2[[#This Row],[Reason of visit]],'Data-Top'!A:E,4,)</f>
        <v>0.56355555555555603</v>
      </c>
      <c r="M50" s="349">
        <f>IF(Task2[[#This Row],[Margin of Error1]]&gt;=0.1,"Insufficient data",Task2[[#This Row],[Ease1]])</f>
        <v>0.56355555555555603</v>
      </c>
      <c r="N50" s="349">
        <f>IF(Task2[[#This Row],[Ease1]]&gt;0,1.96*SQRT((Task2[[#This Row],[Ease1]]*(1-Task2[[#This Row],[Ease1]]))/Task2[[#This Row],[Responses]]),"")</f>
        <v>2.0492628397342054E-2</v>
      </c>
      <c r="O50" s="349">
        <f>VLOOKUP(Task2[[#This Row],[Reason of visit]],'Data-Top'!A:E,5,)</f>
        <v>0.52088888888888896</v>
      </c>
      <c r="P50" s="349">
        <f>IF(Task2[[#This Row],[Margin of Error1]]&gt;=0.1,"Insufficient data",Task2[[#This Row],[Satisfaction1]])</f>
        <v>0.52088888888888896</v>
      </c>
      <c r="Q50" s="349">
        <f>IF(Task2[[#This Row],[Satisfaction1]]&gt;0,1.96*SQRT((Task2[[#This Row],[Satisfaction1]]*(1-Task2[[#This Row],[Satisfaction1]]))/Task2[[#This Row],[Responses]]),"")</f>
        <v>2.0642176181998581E-2</v>
      </c>
      <c r="R50" s="349">
        <f>IF(OR(Task2[[#This Row],[Margin of Error1]]&gt;=0.1,Task2[[#This Row],[Margin of Error1]]=0),"Insufficient data",Task2[[#This Row],[Margin of Error1]])</f>
        <v>2.0110209110382558E-2</v>
      </c>
      <c r="S50"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0" s="365"/>
      <c r="U50" s="365"/>
      <c r="V50" s="365"/>
      <c r="W50" s="365"/>
    </row>
    <row r="51" spans="2:23" ht="13.9" x14ac:dyDescent="0.5">
      <c r="B51" s="391">
        <v>38</v>
      </c>
      <c r="C51" s="366" t="str">
        <f>'Data-Top'!A39</f>
        <v>GAC:Travel:Travel advice and advisories</v>
      </c>
      <c r="D51" s="367" t="str">
        <f>IF(ISBLANK(C51),"",MID(C51,FIND("#",SUBSTITUTE(C51,":","#",2))+1,500))</f>
        <v>Travel advice and advisories</v>
      </c>
      <c r="E51" s="368" t="str">
        <f>IF(ISBLANK(C51),"",MID(C51,FIND("#",SUBSTITUTE(C51,":","#",1))+1,FIND("#",SUBSTITUTE(C51,":","#",2))-FIND("#",SUBSTITUTE(C51,":","#",1))-1))</f>
        <v>Travel</v>
      </c>
      <c r="F51" s="368" t="str">
        <f>IF(ISBLANK(C51),"",LEFT(C51,FIND("#",SUBSTITUTE(C51,":","#"))-1))</f>
        <v>GAC</v>
      </c>
      <c r="G51" s="347">
        <f>VLOOKUP(Task2[[#This Row],[Reason of visit]],'Data-Top'!A:E,2,)</f>
        <v>1978</v>
      </c>
      <c r="H51"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1.9311784448449387E-2</v>
      </c>
      <c r="I51" s="349">
        <f>VLOOKUP(Task2[[#This Row],[Reason of visit]],'Data-Top'!A:E,3,)</f>
        <v>0.829120323559151</v>
      </c>
      <c r="J51" s="349">
        <f>IF(Task2[[#This Row],[Margin of Error1]]&gt;=0.1,"Insufficient data",Task2[[#This Row],[Task success1]])</f>
        <v>0.829120323559151</v>
      </c>
      <c r="K51" s="349">
        <f>IF(Task2[[#This Row],[Task success1]]&gt;0,1.96*SQRT((Task2[[#This Row],[Task success1]]*(1-Task2[[#This Row],[Task success1]]))/Task2[[#This Row],[Responses]]),"")</f>
        <v>1.6588110305873552E-2</v>
      </c>
      <c r="L51" s="349">
        <f>VLOOKUP(Task2[[#This Row],[Reason of visit]],'Data-Top'!A:E,4,)</f>
        <v>0.67896865520728</v>
      </c>
      <c r="M51" s="349">
        <f>IF(Task2[[#This Row],[Margin of Error1]]&gt;=0.1,"Insufficient data",Task2[[#This Row],[Ease1]])</f>
        <v>0.67896865520728</v>
      </c>
      <c r="N51" s="349">
        <f>IF(Task2[[#This Row],[Ease1]]&gt;0,1.96*SQRT((Task2[[#This Row],[Ease1]]*(1-Task2[[#This Row],[Ease1]]))/Task2[[#This Row],[Responses]]),"")</f>
        <v>2.0575078907239325E-2</v>
      </c>
      <c r="O51" s="349">
        <f>VLOOKUP(Task2[[#This Row],[Reason of visit]],'Data-Top'!A:E,5,)</f>
        <v>0.666835187057634</v>
      </c>
      <c r="P51" s="349">
        <f>IF(Task2[[#This Row],[Margin of Error1]]&gt;=0.1,"Insufficient data",Task2[[#This Row],[Satisfaction1]])</f>
        <v>0.666835187057634</v>
      </c>
      <c r="Q51" s="349">
        <f>IF(Task2[[#This Row],[Satisfaction1]]&gt;0,1.96*SQRT((Task2[[#This Row],[Satisfaction1]]*(1-Task2[[#This Row],[Satisfaction1]]))/Task2[[#This Row],[Responses]]),"")</f>
        <v>2.0772164132235291E-2</v>
      </c>
      <c r="R51" s="349">
        <f>IF(OR(Task2[[#This Row],[Margin of Error1]]&gt;=0.1,Task2[[#This Row],[Margin of Error1]]=0),"Insufficient data",Task2[[#This Row],[Margin of Error1]])</f>
        <v>1.9311784448449387E-2</v>
      </c>
      <c r="S51"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1" s="365"/>
      <c r="U51" s="365"/>
      <c r="V51" s="365"/>
      <c r="W51" s="365"/>
    </row>
    <row r="52" spans="2:23" ht="41.65" x14ac:dyDescent="0.5">
      <c r="B52" s="391">
        <v>39</v>
      </c>
      <c r="C52" s="366" t="str">
        <f>'Data-Top'!A40</f>
        <v>IRCC:Immigration:Find a visa application centre</v>
      </c>
      <c r="D52" s="367" t="str">
        <f>IF(ISBLANK(C52),"",MID(C52,FIND("#",SUBSTITUTE(C52,":","#",2))+1,500))</f>
        <v>Find a visa application centre</v>
      </c>
      <c r="E52" s="368" t="str">
        <f>IF(ISBLANK(C52),"",MID(C52,FIND("#",SUBSTITUTE(C52,":","#",1))+1,FIND("#",SUBSTITUTE(C52,":","#",2))-FIND("#",SUBSTITUTE(C52,":","#",1))-1))</f>
        <v>Immigration</v>
      </c>
      <c r="F52" s="368" t="str">
        <f>IF(ISBLANK(C52),"",LEFT(C52,FIND("#",SUBSTITUTE(C52,":","#"))-1))</f>
        <v>IRCC</v>
      </c>
      <c r="G52" s="347">
        <f>VLOOKUP(Task2[[#This Row],[Reason of visit]],'Data-Top'!A:E,2,)</f>
        <v>1941</v>
      </c>
      <c r="H52"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2.1746662184332272E-2</v>
      </c>
      <c r="I52" s="349">
        <f>VLOOKUP(Task2[[#This Row],[Reason of visit]],'Data-Top'!A:E,3,)</f>
        <v>0.66202988150437903</v>
      </c>
      <c r="J52" s="349">
        <f>IF(Task2[[#This Row],[Margin of Error1]]&gt;=0.1,"Insufficient data",Task2[[#This Row],[Task success1]])</f>
        <v>0.66202988150437903</v>
      </c>
      <c r="K52" s="349">
        <f>IF(Task2[[#This Row],[Task success1]]&gt;0,1.96*SQRT((Task2[[#This Row],[Task success1]]*(1-Task2[[#This Row],[Task success1]]))/Task2[[#This Row],[Responses]]),"")</f>
        <v>2.1043658810905447E-2</v>
      </c>
      <c r="L52" s="349">
        <f>VLOOKUP(Task2[[#This Row],[Reason of visit]],'Data-Top'!A:E,4,)</f>
        <v>0.516228748068006</v>
      </c>
      <c r="M52" s="349">
        <f>IF(Task2[[#This Row],[Margin of Error1]]&gt;=0.1,"Insufficient data",Task2[[#This Row],[Ease1]])</f>
        <v>0.516228748068006</v>
      </c>
      <c r="N52" s="349">
        <f>IF(Task2[[#This Row],[Ease1]]&gt;0,1.96*SQRT((Task2[[#This Row],[Ease1]]*(1-Task2[[#This Row],[Ease1]]))/Task2[[#This Row],[Responses]]),"")</f>
        <v>2.2232301589294096E-2</v>
      </c>
      <c r="O52" s="349">
        <f>VLOOKUP(Task2[[#This Row],[Reason of visit]],'Data-Top'!A:E,5,)</f>
        <v>0.57908294693456996</v>
      </c>
      <c r="P52" s="349">
        <f>IF(Task2[[#This Row],[Margin of Error1]]&gt;=0.1,"Insufficient data",Task2[[#This Row],[Satisfaction1]])</f>
        <v>0.57908294693456996</v>
      </c>
      <c r="Q52" s="349">
        <f>IF(Task2[[#This Row],[Satisfaction1]]&gt;0,1.96*SQRT((Task2[[#This Row],[Satisfaction1]]*(1-Task2[[#This Row],[Satisfaction1]]))/Task2[[#This Row],[Responses]]),"")</f>
        <v>2.1964026152797269E-2</v>
      </c>
      <c r="R52" s="349">
        <f>IF(OR(Task2[[#This Row],[Margin of Error1]]&gt;=0.1,Task2[[#This Row],[Margin of Error1]]=0),"Insufficient data",Task2[[#This Row],[Margin of Error1]])</f>
        <v>2.1746662184332272E-2</v>
      </c>
      <c r="S52"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2" s="365"/>
      <c r="U52" s="365"/>
      <c r="V52" s="365"/>
      <c r="W52" s="365"/>
    </row>
    <row r="53" spans="2:23" ht="13.9" x14ac:dyDescent="0.5">
      <c r="B53" s="391">
        <v>40</v>
      </c>
      <c r="C53" s="366" t="str">
        <f>'Data-Top'!A41</f>
        <v>PHAC:Travel:COVID-19 requirements for travellers</v>
      </c>
      <c r="D53" s="367" t="str">
        <f>IF(ISBLANK(C53),"",MID(C53,FIND("#",SUBSTITUTE(C53,":","#",2))+1,500))</f>
        <v>COVID-19 requirements for travellers</v>
      </c>
      <c r="E53" s="368" t="str">
        <f>IF(ISBLANK(C53),"",MID(C53,FIND("#",SUBSTITUTE(C53,":","#",1))+1,FIND("#",SUBSTITUTE(C53,":","#",2))-FIND("#",SUBSTITUTE(C53,":","#",1))-1))</f>
        <v>Travel</v>
      </c>
      <c r="F53" s="368" t="str">
        <f>IF(ISBLANK(C53),"",LEFT(C53,FIND("#",SUBSTITUTE(C53,":","#"))-1))</f>
        <v>PHAC</v>
      </c>
      <c r="G53" s="347">
        <f>VLOOKUP(Task2[[#This Row],[Reason of visit]],'Data-Top'!A:E,2,)</f>
        <v>1791</v>
      </c>
      <c r="H53"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2.2388729461660081E-2</v>
      </c>
      <c r="I53" s="349">
        <f>VLOOKUP(Task2[[#This Row],[Reason of visit]],'Data-Top'!A:E,3,)</f>
        <v>0.70184254606365204</v>
      </c>
      <c r="J53" s="349">
        <f>IF(Task2[[#This Row],[Margin of Error1]]&gt;=0.1,"Insufficient data",Task2[[#This Row],[Task success1]])</f>
        <v>0.70184254606365204</v>
      </c>
      <c r="K53" s="349">
        <f>IF(Task2[[#This Row],[Task success1]]&gt;0,1.96*SQRT((Task2[[#This Row],[Task success1]]*(1-Task2[[#This Row],[Task success1]]))/Task2[[#This Row],[Responses]]),"")</f>
        <v>2.1186097174778099E-2</v>
      </c>
      <c r="L53" s="349">
        <f>VLOOKUP(Task2[[#This Row],[Reason of visit]],'Data-Top'!A:E,4,)</f>
        <v>0.573422668900056</v>
      </c>
      <c r="M53" s="349">
        <f>IF(Task2[[#This Row],[Margin of Error1]]&gt;=0.1,"Insufficient data",Task2[[#This Row],[Ease1]])</f>
        <v>0.573422668900056</v>
      </c>
      <c r="N53" s="349">
        <f>IF(Task2[[#This Row],[Ease1]]&gt;0,1.96*SQRT((Task2[[#This Row],[Ease1]]*(1-Task2[[#This Row],[Ease1]]))/Task2[[#This Row],[Responses]]),"")</f>
        <v>2.2905754075758573E-2</v>
      </c>
      <c r="O53" s="349">
        <f>VLOOKUP(Task2[[#This Row],[Reason of visit]],'Data-Top'!A:E,5,)</f>
        <v>0.54215522054718002</v>
      </c>
      <c r="P53" s="349">
        <f>IF(Task2[[#This Row],[Margin of Error1]]&gt;=0.1,"Insufficient data",Task2[[#This Row],[Satisfaction1]])</f>
        <v>0.54215522054718002</v>
      </c>
      <c r="Q53" s="349">
        <f>IF(Task2[[#This Row],[Satisfaction1]]&gt;0,1.96*SQRT((Task2[[#This Row],[Satisfaction1]]*(1-Task2[[#This Row],[Satisfaction1]]))/Task2[[#This Row],[Responses]]),"")</f>
        <v>2.3074337134443564E-2</v>
      </c>
      <c r="R53" s="349">
        <f>IF(OR(Task2[[#This Row],[Margin of Error1]]&gt;=0.1,Task2[[#This Row],[Margin of Error1]]=0),"Insufficient data",Task2[[#This Row],[Margin of Error1]])</f>
        <v>2.2388729461660081E-2</v>
      </c>
      <c r="S53"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3" s="365"/>
      <c r="U53" s="365"/>
      <c r="V53" s="365"/>
      <c r="W53" s="365"/>
    </row>
    <row r="54" spans="2:23" ht="13.9" x14ac:dyDescent="0.5">
      <c r="B54" s="391">
        <v>41</v>
      </c>
      <c r="C54" s="366" t="str">
        <f>'Data-Top'!A42</f>
        <v>HC:COVID-19:COVID-19 cases, statistics</v>
      </c>
      <c r="D54" s="367" t="str">
        <f>IF(ISBLANK(C54),"",MID(C54,FIND("#",SUBSTITUTE(C54,":","#",2))+1,500))</f>
        <v>COVID-19 cases, statistics</v>
      </c>
      <c r="E54" s="368" t="str">
        <f>IF(ISBLANK(C54),"",MID(C54,FIND("#",SUBSTITUTE(C54,":","#",1))+1,FIND("#",SUBSTITUTE(C54,":","#",2))-FIND("#",SUBSTITUTE(C54,":","#",1))-1))</f>
        <v>COVID-19</v>
      </c>
      <c r="F54" s="368" t="str">
        <f>IF(ISBLANK(C54),"",LEFT(C54,FIND("#",SUBSTITUTE(C54,":","#"))-1))</f>
        <v>HC</v>
      </c>
      <c r="G54" s="347">
        <f>VLOOKUP(Task2[[#This Row],[Reason of visit]],'Data-Top'!A:E,2,)</f>
        <v>1765</v>
      </c>
      <c r="H54"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2.20968110103964E-2</v>
      </c>
      <c r="I54" s="349">
        <f>VLOOKUP(Task2[[#This Row],[Reason of visit]],'Data-Top'!A:E,3,)</f>
        <v>0.76147308781869705</v>
      </c>
      <c r="J54" s="349">
        <f>IF(Task2[[#This Row],[Margin of Error1]]&gt;=0.1,"Insufficient data",Task2[[#This Row],[Task success1]])</f>
        <v>0.76147308781869705</v>
      </c>
      <c r="K54" s="349">
        <f>IF(Task2[[#This Row],[Task success1]]&gt;0,1.96*SQRT((Task2[[#This Row],[Task success1]]*(1-Task2[[#This Row],[Task success1]]))/Task2[[#This Row],[Responses]]),"")</f>
        <v>1.988289820487301E-2</v>
      </c>
      <c r="L54" s="349">
        <f>VLOOKUP(Task2[[#This Row],[Reason of visit]],'Data-Top'!A:E,4,)</f>
        <v>0.52861189801699704</v>
      </c>
      <c r="M54" s="349">
        <f>IF(Task2[[#This Row],[Margin of Error1]]&gt;=0.1,"Insufficient data",Task2[[#This Row],[Ease1]])</f>
        <v>0.52861189801699704</v>
      </c>
      <c r="N54" s="349">
        <f>IF(Task2[[#This Row],[Ease1]]&gt;0,1.96*SQRT((Task2[[#This Row],[Ease1]]*(1-Task2[[#This Row],[Ease1]]))/Task2[[#This Row],[Responses]]),"")</f>
        <v>2.328849866113903E-2</v>
      </c>
      <c r="O54" s="349">
        <f>VLOOKUP(Task2[[#This Row],[Reason of visit]],'Data-Top'!A:E,5,)</f>
        <v>0.43342776203965999</v>
      </c>
      <c r="P54" s="349">
        <f>IF(Task2[[#This Row],[Margin of Error1]]&gt;=0.1,"Insufficient data",Task2[[#This Row],[Satisfaction1]])</f>
        <v>0.43342776203965999</v>
      </c>
      <c r="Q54" s="349">
        <f>IF(Task2[[#This Row],[Satisfaction1]]&gt;0,1.96*SQRT((Task2[[#This Row],[Satisfaction1]]*(1-Task2[[#This Row],[Satisfaction1]]))/Task2[[#This Row],[Responses]]),"")</f>
        <v>2.3119036165177156E-2</v>
      </c>
      <c r="R54" s="349">
        <f>IF(OR(Task2[[#This Row],[Margin of Error1]]&gt;=0.1,Task2[[#This Row],[Margin of Error1]]=0),"Insufficient data",Task2[[#This Row],[Margin of Error1]])</f>
        <v>2.20968110103964E-2</v>
      </c>
      <c r="S54"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4" s="365"/>
      <c r="U54" s="365"/>
      <c r="V54" s="365"/>
      <c r="W54" s="365"/>
    </row>
    <row r="55" spans="2:23" ht="27.75" x14ac:dyDescent="0.5">
      <c r="B55" s="391">
        <v>42</v>
      </c>
      <c r="C55" s="366" t="str">
        <f>'Data-Top'!A43</f>
        <v>CBSA:Travel:Find out if you can enter Canada</v>
      </c>
      <c r="D55" s="367" t="str">
        <f>IF(ISBLANK(C55),"",MID(C55,FIND("#",SUBSTITUTE(C55,":","#",2))+1,500))</f>
        <v>Find out if you can enter Canada</v>
      </c>
      <c r="E55" s="368" t="str">
        <f>IF(ISBLANK(C55),"",MID(C55,FIND("#",SUBSTITUTE(C55,":","#",1))+1,FIND("#",SUBSTITUTE(C55,":","#",2))-FIND("#",SUBSTITUTE(C55,":","#",1))-1))</f>
        <v>Travel</v>
      </c>
      <c r="F55" s="368" t="str">
        <f>IF(ISBLANK(C55),"",LEFT(C55,FIND("#",SUBSTITUTE(C55,":","#"))-1))</f>
        <v>CBSA</v>
      </c>
      <c r="G55" s="347">
        <f>VLOOKUP(Task2[[#This Row],[Reason of visit]],'Data-Top'!A:E,2,)</f>
        <v>1733</v>
      </c>
      <c r="H55"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2.308679776283588E-2</v>
      </c>
      <c r="I55" s="349">
        <f>VLOOKUP(Task2[[#This Row],[Reason of visit]],'Data-Top'!A:E,3,)</f>
        <v>0.66128101557991903</v>
      </c>
      <c r="J55" s="349">
        <f>IF(Task2[[#This Row],[Margin of Error1]]&gt;=0.1,"Insufficient data",Task2[[#This Row],[Task success1]])</f>
        <v>0.66128101557991903</v>
      </c>
      <c r="K55" s="349">
        <f>IF(Task2[[#This Row],[Task success1]]&gt;0,1.96*SQRT((Task2[[#This Row],[Task success1]]*(1-Task2[[#This Row],[Task success1]]))/Task2[[#This Row],[Responses]]),"")</f>
        <v>2.2282790993074158E-2</v>
      </c>
      <c r="L55" s="349">
        <f>VLOOKUP(Task2[[#This Row],[Reason of visit]],'Data-Top'!A:E,4,)</f>
        <v>0.54183496826312705</v>
      </c>
      <c r="M55" s="349">
        <f>IF(Task2[[#This Row],[Margin of Error1]]&gt;=0.1,"Insufficient data",Task2[[#This Row],[Ease1]])</f>
        <v>0.54183496826312705</v>
      </c>
      <c r="N55" s="349">
        <f>IF(Task2[[#This Row],[Ease1]]&gt;0,1.96*SQRT((Task2[[#This Row],[Ease1]]*(1-Task2[[#This Row],[Ease1]]))/Task2[[#This Row],[Responses]]),"")</f>
        <v>2.3458555956016439E-2</v>
      </c>
      <c r="O55" s="349">
        <f>VLOOKUP(Task2[[#This Row],[Reason of visit]],'Data-Top'!A:E,5,)</f>
        <v>0.52163877668782499</v>
      </c>
      <c r="P55" s="349">
        <f>IF(Task2[[#This Row],[Margin of Error1]]&gt;=0.1,"Insufficient data",Task2[[#This Row],[Satisfaction1]])</f>
        <v>0.52163877668782499</v>
      </c>
      <c r="Q55" s="349">
        <f>IF(Task2[[#This Row],[Satisfaction1]]&gt;0,1.96*SQRT((Task2[[#This Row],[Satisfaction1]]*(1-Task2[[#This Row],[Satisfaction1]]))/Task2[[#This Row],[Responses]]),"")</f>
        <v>2.3519046339417041E-2</v>
      </c>
      <c r="R55" s="349">
        <f>IF(OR(Task2[[#This Row],[Margin of Error1]]&gt;=0.1,Task2[[#This Row],[Margin of Error1]]=0),"Insufficient data",Task2[[#This Row],[Margin of Error1]])</f>
        <v>2.308679776283588E-2</v>
      </c>
      <c r="S55"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5" s="365"/>
      <c r="U55" s="365"/>
      <c r="V55" s="365"/>
      <c r="W55" s="365"/>
    </row>
    <row r="56" spans="2:23" ht="27.75" x14ac:dyDescent="0.5">
      <c r="B56" s="391">
        <v>43</v>
      </c>
      <c r="C56" s="366" t="str">
        <f>'Data-Top'!A44</f>
        <v>CRA:Taxes:Find my Registered Retirement Savings Plan (RRSP) contribution limit</v>
      </c>
      <c r="D56" s="367" t="str">
        <f>IF(ISBLANK(C56),"",MID(C56,FIND("#",SUBSTITUTE(C56,":","#",2))+1,500))</f>
        <v>Find my Registered Retirement Savings Plan (RRSP) contribution limit</v>
      </c>
      <c r="E56" s="368" t="str">
        <f>IF(ISBLANK(C56),"",MID(C56,FIND("#",SUBSTITUTE(C56,":","#",1))+1,FIND("#",SUBSTITUTE(C56,":","#",2))-FIND("#",SUBSTITUTE(C56,":","#",1))-1))</f>
        <v>Taxes</v>
      </c>
      <c r="F56" s="368" t="str">
        <f>IF(ISBLANK(C56),"",LEFT(C56,FIND("#",SUBSTITUTE(C56,":","#"))-1))</f>
        <v>CRA</v>
      </c>
      <c r="G56" s="347">
        <f>VLOOKUP(Task2[[#This Row],[Reason of visit]],'Data-Top'!A:E,2,)</f>
        <v>1581</v>
      </c>
      <c r="H56"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2.2718866180575278E-2</v>
      </c>
      <c r="I56" s="349">
        <f>VLOOKUP(Task2[[#This Row],[Reason of visit]],'Data-Top'!A:E,3,)</f>
        <v>0.78051865907653395</v>
      </c>
      <c r="J56" s="349">
        <f>IF(Task2[[#This Row],[Margin of Error1]]&gt;=0.1,"Insufficient data",Task2[[#This Row],[Task success1]])</f>
        <v>0.78051865907653395</v>
      </c>
      <c r="K56" s="349">
        <f>IF(Task2[[#This Row],[Task success1]]&gt;0,1.96*SQRT((Task2[[#This Row],[Task success1]]*(1-Task2[[#This Row],[Task success1]]))/Task2[[#This Row],[Responses]]),"")</f>
        <v>2.0402368327896402E-2</v>
      </c>
      <c r="L56" s="349">
        <f>VLOOKUP(Task2[[#This Row],[Reason of visit]],'Data-Top'!A:E,4,)</f>
        <v>0.624920936116382</v>
      </c>
      <c r="M56" s="349">
        <f>IF(Task2[[#This Row],[Margin of Error1]]&gt;=0.1,"Insufficient data",Task2[[#This Row],[Ease1]])</f>
        <v>0.624920936116382</v>
      </c>
      <c r="N56" s="349">
        <f>IF(Task2[[#This Row],[Ease1]]&gt;0,1.96*SQRT((Task2[[#This Row],[Ease1]]*(1-Task2[[#This Row],[Ease1]]))/Task2[[#This Row],[Responses]]),"")</f>
        <v>2.3865145441516269E-2</v>
      </c>
      <c r="O56" s="349">
        <f>VLOOKUP(Task2[[#This Row],[Reason of visit]],'Data-Top'!A:E,5,)</f>
        <v>0.62302340290955105</v>
      </c>
      <c r="P56" s="349">
        <f>IF(Task2[[#This Row],[Margin of Error1]]&gt;=0.1,"Insufficient data",Task2[[#This Row],[Satisfaction1]])</f>
        <v>0.62302340290955105</v>
      </c>
      <c r="Q56" s="349">
        <f>IF(Task2[[#This Row],[Satisfaction1]]&gt;0,1.96*SQRT((Task2[[#This Row],[Satisfaction1]]*(1-Task2[[#This Row],[Satisfaction1]]))/Task2[[#This Row],[Responses]]),"")</f>
        <v>2.3889084772313159E-2</v>
      </c>
      <c r="R56" s="349">
        <f>IF(OR(Task2[[#This Row],[Margin of Error1]]&gt;=0.1,Task2[[#This Row],[Margin of Error1]]=0),"Insufficient data",Task2[[#This Row],[Margin of Error1]])</f>
        <v>2.2718866180575278E-2</v>
      </c>
      <c r="S56"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6" s="365"/>
      <c r="U56" s="365"/>
      <c r="V56" s="365"/>
      <c r="W56" s="365"/>
    </row>
    <row r="57" spans="2:23" ht="13.9" x14ac:dyDescent="0.5">
      <c r="B57" s="391">
        <v>44</v>
      </c>
      <c r="C57" s="366" t="str">
        <f>'Data-Top'!A45</f>
        <v>ESDC:Benefits:My Service Canada Account (MSCA) - Register for an account</v>
      </c>
      <c r="D57" s="367" t="str">
        <f>IF(ISBLANK(C57),"",MID(C57,FIND("#",SUBSTITUTE(C57,":","#",2))+1,500))</f>
        <v>My Service Canada Account (MSCA) - Register for an account</v>
      </c>
      <c r="E57" s="368" t="str">
        <f>IF(ISBLANK(C57),"",MID(C57,FIND("#",SUBSTITUTE(C57,":","#",1))+1,FIND("#",SUBSTITUTE(C57,":","#",2))-FIND("#",SUBSTITUTE(C57,":","#",1))-1))</f>
        <v>Benefits</v>
      </c>
      <c r="F57" s="368" t="str">
        <f>IF(ISBLANK(C57),"",LEFT(C57,FIND("#",SUBSTITUTE(C57,":","#"))-1))</f>
        <v>ESDC</v>
      </c>
      <c r="G57" s="347">
        <f>VLOOKUP(Task2[[#This Row],[Reason of visit]],'Data-Top'!A:E,2,)</f>
        <v>1538</v>
      </c>
      <c r="H57"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2.4219396094853868E-2</v>
      </c>
      <c r="I57" s="349">
        <f>VLOOKUP(Task2[[#This Row],[Reason of visit]],'Data-Top'!A:E,3,)</f>
        <v>0.44668400520155999</v>
      </c>
      <c r="J57" s="349">
        <f>IF(Task2[[#This Row],[Margin of Error1]]&gt;=0.1,"Insufficient data",Task2[[#This Row],[Task success1]])</f>
        <v>0.44668400520155999</v>
      </c>
      <c r="K57" s="349">
        <f>IF(Task2[[#This Row],[Task success1]]&gt;0,1.96*SQRT((Task2[[#This Row],[Task success1]]*(1-Task2[[#This Row],[Task success1]]))/Task2[[#This Row],[Responses]]),"")</f>
        <v>2.48464711773667E-2</v>
      </c>
      <c r="L57" s="349">
        <f>VLOOKUP(Task2[[#This Row],[Reason of visit]],'Data-Top'!A:E,4,)</f>
        <v>0.34590377113133902</v>
      </c>
      <c r="M57" s="349">
        <f>IF(Task2[[#This Row],[Margin of Error1]]&gt;=0.1,"Insufficient data",Task2[[#This Row],[Ease1]])</f>
        <v>0.34590377113133902</v>
      </c>
      <c r="N57" s="349">
        <f>IF(Task2[[#This Row],[Ease1]]&gt;0,1.96*SQRT((Task2[[#This Row],[Ease1]]*(1-Task2[[#This Row],[Ease1]]))/Task2[[#This Row],[Responses]]),"")</f>
        <v>2.3772583125336273E-2</v>
      </c>
      <c r="O57" s="349">
        <f>VLOOKUP(Task2[[#This Row],[Reason of visit]],'Data-Top'!A:E,5,)</f>
        <v>0.36345903771131299</v>
      </c>
      <c r="P57" s="349">
        <f>IF(Task2[[#This Row],[Margin of Error1]]&gt;=0.1,"Insufficient data",Task2[[#This Row],[Satisfaction1]])</f>
        <v>0.36345903771131299</v>
      </c>
      <c r="Q57" s="349">
        <f>IF(Task2[[#This Row],[Satisfaction1]]&gt;0,1.96*SQRT((Task2[[#This Row],[Satisfaction1]]*(1-Task2[[#This Row],[Satisfaction1]]))/Task2[[#This Row],[Responses]]),"")</f>
        <v>2.4039133981858637E-2</v>
      </c>
      <c r="R57" s="349">
        <f>IF(OR(Task2[[#This Row],[Margin of Error1]]&gt;=0.1,Task2[[#This Row],[Margin of Error1]]=0),"Insufficient data",Task2[[#This Row],[Margin of Error1]])</f>
        <v>2.4219396094853868E-2</v>
      </c>
      <c r="S57"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7" s="365"/>
      <c r="U57" s="365"/>
      <c r="V57" s="365"/>
      <c r="W57" s="365"/>
    </row>
    <row r="58" spans="2:23" ht="13.9" x14ac:dyDescent="0.5">
      <c r="B58" s="391">
        <v>45</v>
      </c>
      <c r="C58" s="366" t="str">
        <f>'Data-Top'!A46</f>
        <v>IRCC:Immigration:Apply to work and travel abroad with International Experience Canada (IEC) as a Canadian</v>
      </c>
      <c r="D58" s="367" t="str">
        <f>IF(ISBLANK(C58),"",MID(C58,FIND("#",SUBSTITUTE(C58,":","#",2))+1,500))</f>
        <v>Apply to work and travel abroad with International Experience Canada (IEC) as a Canadian</v>
      </c>
      <c r="E58" s="368" t="str">
        <f>IF(ISBLANK(C58),"",MID(C58,FIND("#",SUBSTITUTE(C58,":","#",1))+1,FIND("#",SUBSTITUTE(C58,":","#",2))-FIND("#",SUBSTITUTE(C58,":","#",1))-1))</f>
        <v>Immigration</v>
      </c>
      <c r="F58" s="368" t="str">
        <f>IF(ISBLANK(C58),"",LEFT(C58,FIND("#",SUBSTITUTE(C58,":","#"))-1))</f>
        <v>IRCC</v>
      </c>
      <c r="G58" s="347">
        <f>VLOOKUP(Task2[[#This Row],[Reason of visit]],'Data-Top'!A:E,2,)</f>
        <v>1518</v>
      </c>
      <c r="H58"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2.3212157356183153E-2</v>
      </c>
      <c r="I58" s="349">
        <f>VLOOKUP(Task2[[#This Row],[Reason of visit]],'Data-Top'!A:E,3,)</f>
        <v>0.77799736495388705</v>
      </c>
      <c r="J58" s="349">
        <f>IF(Task2[[#This Row],[Margin of Error1]]&gt;=0.1,"Insufficient data",Task2[[#This Row],[Task success1]])</f>
        <v>0.77799736495388705</v>
      </c>
      <c r="K58" s="349">
        <f>IF(Task2[[#This Row],[Task success1]]&gt;0,1.96*SQRT((Task2[[#This Row],[Task success1]]*(1-Task2[[#This Row],[Task success1]]))/Task2[[#This Row],[Responses]]),"")</f>
        <v>2.0906836036273854E-2</v>
      </c>
      <c r="L58" s="349">
        <f>VLOOKUP(Task2[[#This Row],[Reason of visit]],'Data-Top'!A:E,4,)</f>
        <v>0.625823451910408</v>
      </c>
      <c r="M58" s="349">
        <f>IF(Task2[[#This Row],[Margin of Error1]]&gt;=0.1,"Insufficient data",Task2[[#This Row],[Ease1]])</f>
        <v>0.625823451910408</v>
      </c>
      <c r="N58" s="349">
        <f>IF(Task2[[#This Row],[Ease1]]&gt;0,1.96*SQRT((Task2[[#This Row],[Ease1]]*(1-Task2[[#This Row],[Ease1]]))/Task2[[#This Row],[Responses]]),"")</f>
        <v>2.4343576524086821E-2</v>
      </c>
      <c r="O58" s="349">
        <f>VLOOKUP(Task2[[#This Row],[Reason of visit]],'Data-Top'!A:E,5,)</f>
        <v>0.622529644268775</v>
      </c>
      <c r="P58" s="349">
        <f>IF(Task2[[#This Row],[Margin of Error1]]&gt;=0.1,"Insufficient data",Task2[[#This Row],[Satisfaction1]])</f>
        <v>0.622529644268775</v>
      </c>
      <c r="Q58" s="349">
        <f>IF(Task2[[#This Row],[Satisfaction1]]&gt;0,1.96*SQRT((Task2[[#This Row],[Satisfaction1]]*(1-Task2[[#This Row],[Satisfaction1]]))/Task2[[#This Row],[Responses]]),"")</f>
        <v>2.4386059508188784E-2</v>
      </c>
      <c r="R58" s="349">
        <f>IF(OR(Task2[[#This Row],[Margin of Error1]]&gt;=0.1,Task2[[#This Row],[Margin of Error1]]=0),"Insufficient data",Task2[[#This Row],[Margin of Error1]])</f>
        <v>2.3212157356183153E-2</v>
      </c>
      <c r="S58"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8" s="365"/>
      <c r="U58" s="365"/>
      <c r="V58" s="365"/>
      <c r="W58" s="365"/>
    </row>
    <row r="59" spans="2:23" ht="13.9" x14ac:dyDescent="0.5">
      <c r="B59" s="391">
        <v>46</v>
      </c>
      <c r="C59" s="366" t="str">
        <f>'Data-Top'!A47</f>
        <v>ESDC:Benefits:Employment Insurance (EI) - Check eligibility</v>
      </c>
      <c r="D59" s="367" t="str">
        <f>IF(ISBLANK(C59),"",MID(C59,FIND("#",SUBSTITUTE(C59,":","#",2))+1,500))</f>
        <v>Employment Insurance (EI) - Check eligibility</v>
      </c>
      <c r="E59" s="368" t="str">
        <f>IF(ISBLANK(C59),"",MID(C59,FIND("#",SUBSTITUTE(C59,":","#",1))+1,FIND("#",SUBSTITUTE(C59,":","#",2))-FIND("#",SUBSTITUTE(C59,":","#",1))-1))</f>
        <v>Benefits</v>
      </c>
      <c r="F59" s="368" t="str">
        <f>IF(ISBLANK(C59),"",LEFT(C59,FIND("#",SUBSTITUTE(C59,":","#"))-1))</f>
        <v>ESDC</v>
      </c>
      <c r="G59" s="347">
        <f>VLOOKUP(Task2[[#This Row],[Reason of visit]],'Data-Top'!A:E,2,)</f>
        <v>1504</v>
      </c>
      <c r="H59"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2.4991011703053002E-2</v>
      </c>
      <c r="I59" s="349">
        <f>VLOOKUP(Task2[[#This Row],[Reason of visit]],'Data-Top'!A:E,3,)</f>
        <v>0.618351063829787</v>
      </c>
      <c r="J59" s="349">
        <f>IF(Task2[[#This Row],[Margin of Error1]]&gt;=0.1,"Insufficient data",Task2[[#This Row],[Task success1]])</f>
        <v>0.618351063829787</v>
      </c>
      <c r="K59" s="349">
        <f>IF(Task2[[#This Row],[Task success1]]&gt;0,1.96*SQRT((Task2[[#This Row],[Task success1]]*(1-Task2[[#This Row],[Task success1]]))/Task2[[#This Row],[Responses]]),"")</f>
        <v>2.4551709536234898E-2</v>
      </c>
      <c r="L59" s="349">
        <f>VLOOKUP(Task2[[#This Row],[Reason of visit]],'Data-Top'!A:E,4,)</f>
        <v>0.54122340425531901</v>
      </c>
      <c r="M59" s="349">
        <f>IF(Task2[[#This Row],[Margin of Error1]]&gt;=0.1,"Insufficient data",Task2[[#This Row],[Ease1]])</f>
        <v>0.54122340425531901</v>
      </c>
      <c r="N59" s="349">
        <f>IF(Task2[[#This Row],[Ease1]]&gt;0,1.96*SQRT((Task2[[#This Row],[Ease1]]*(1-Task2[[#This Row],[Ease1]]))/Task2[[#This Row],[Responses]]),"")</f>
        <v>2.5183788581756818E-2</v>
      </c>
      <c r="O59" s="349">
        <f>VLOOKUP(Task2[[#This Row],[Reason of visit]],'Data-Top'!A:E,5,)</f>
        <v>0.47473404255319201</v>
      </c>
      <c r="P59" s="349">
        <f>IF(Task2[[#This Row],[Margin of Error1]]&gt;=0.1,"Insufficient data",Task2[[#This Row],[Satisfaction1]])</f>
        <v>0.47473404255319201</v>
      </c>
      <c r="Q59" s="349">
        <f>IF(Task2[[#This Row],[Satisfaction1]]&gt;0,1.96*SQRT((Task2[[#This Row],[Satisfaction1]]*(1-Task2[[#This Row],[Satisfaction1]]))/Task2[[#This Row],[Responses]]),"")</f>
        <v>2.5237536991167285E-2</v>
      </c>
      <c r="R59" s="349">
        <f>IF(OR(Task2[[#This Row],[Margin of Error1]]&gt;=0.1,Task2[[#This Row],[Margin of Error1]]=0),"Insufficient data",Task2[[#This Row],[Margin of Error1]])</f>
        <v>2.4991011703053002E-2</v>
      </c>
      <c r="S59"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59" s="365"/>
      <c r="U59" s="365"/>
      <c r="V59" s="365"/>
      <c r="W59" s="365"/>
    </row>
    <row r="60" spans="2:23" ht="27.75" x14ac:dyDescent="0.5">
      <c r="B60" s="391">
        <v>47</v>
      </c>
      <c r="C60" s="366" t="str">
        <f>'Data-Top'!A48</f>
        <v>LAC:Culture:Search censuses</v>
      </c>
      <c r="D60" s="367" t="str">
        <f>IF(ISBLANK(C60),"",MID(C60,FIND("#",SUBSTITUTE(C60,":","#",2))+1,500))</f>
        <v>Search censuses</v>
      </c>
      <c r="E60" s="368" t="str">
        <f>IF(ISBLANK(C60),"",MID(C60,FIND("#",SUBSTITUTE(C60,":","#",1))+1,FIND("#",SUBSTITUTE(C60,":","#",2))-FIND("#",SUBSTITUTE(C60,":","#",1))-1))</f>
        <v>Culture</v>
      </c>
      <c r="F60" s="368" t="str">
        <f>IF(ISBLANK(C60),"",LEFT(C60,FIND("#",SUBSTITUTE(C60,":","#"))-1))</f>
        <v>LAC</v>
      </c>
      <c r="G60" s="347">
        <f>VLOOKUP(Task2[[#This Row],[Reason of visit]],'Data-Top'!A:E,2,)</f>
        <v>1490</v>
      </c>
      <c r="H60"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2.4400301389508883E-2</v>
      </c>
      <c r="I60" s="349">
        <f>VLOOKUP(Task2[[#This Row],[Reason of visit]],'Data-Top'!A:E,3,)</f>
        <v>0.66107382550335603</v>
      </c>
      <c r="J60" s="349">
        <f>IF(Task2[[#This Row],[Margin of Error1]]&gt;=0.1,"Insufficient data",Task2[[#This Row],[Task success1]])</f>
        <v>0.66107382550335603</v>
      </c>
      <c r="K60" s="349">
        <f>IF(Task2[[#This Row],[Task success1]]&gt;0,1.96*SQRT((Task2[[#This Row],[Task success1]]*(1-Task2[[#This Row],[Task success1]]))/Task2[[#This Row],[Responses]]),"")</f>
        <v>2.4034797811054238E-2</v>
      </c>
      <c r="L60" s="349">
        <f>VLOOKUP(Task2[[#This Row],[Reason of visit]],'Data-Top'!A:E,4,)</f>
        <v>0.58993288590603998</v>
      </c>
      <c r="M60" s="349">
        <f>IF(Task2[[#This Row],[Margin of Error1]]&gt;=0.1,"Insufficient data",Task2[[#This Row],[Ease1]])</f>
        <v>0.58993288590603998</v>
      </c>
      <c r="N60" s="349">
        <f>IF(Task2[[#This Row],[Ease1]]&gt;0,1.96*SQRT((Task2[[#This Row],[Ease1]]*(1-Task2[[#This Row],[Ease1]]))/Task2[[#This Row],[Responses]]),"")</f>
        <v>2.4974207248866075E-2</v>
      </c>
      <c r="O60" s="349">
        <f>VLOOKUP(Task2[[#This Row],[Reason of visit]],'Data-Top'!A:E,5,)</f>
        <v>0.651677852348993</v>
      </c>
      <c r="P60" s="349">
        <f>IF(Task2[[#This Row],[Margin of Error1]]&gt;=0.1,"Insufficient data",Task2[[#This Row],[Satisfaction1]])</f>
        <v>0.651677852348993</v>
      </c>
      <c r="Q60" s="349">
        <f>IF(Task2[[#This Row],[Satisfaction1]]&gt;0,1.96*SQRT((Task2[[#This Row],[Satisfaction1]]*(1-Task2[[#This Row],[Satisfaction1]]))/Task2[[#This Row],[Responses]]),"")</f>
        <v>2.4191899108606332E-2</v>
      </c>
      <c r="R60" s="349">
        <f>IF(OR(Task2[[#This Row],[Margin of Error1]]&gt;=0.1,Task2[[#This Row],[Margin of Error1]]=0),"Insufficient data",Task2[[#This Row],[Margin of Error1]])</f>
        <v>2.4400301389508883E-2</v>
      </c>
      <c r="S60"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0" s="365"/>
      <c r="U60" s="365"/>
      <c r="V60" s="365"/>
      <c r="W60" s="365"/>
    </row>
    <row r="61" spans="2:23" ht="13.9" x14ac:dyDescent="0.5">
      <c r="B61" s="391">
        <v>48</v>
      </c>
      <c r="C61" s="366" t="str">
        <f>'Data-Top'!A49</f>
        <v>CRA:Taxes:Find out how much my benefit payment will be</v>
      </c>
      <c r="D61" s="367" t="str">
        <f>IF(ISBLANK(C61),"",MID(C61,FIND("#",SUBSTITUTE(C61,":","#",2))+1,500))</f>
        <v>Find out how much my benefit payment will be</v>
      </c>
      <c r="E61" s="368" t="str">
        <f>IF(ISBLANK(C61),"",MID(C61,FIND("#",SUBSTITUTE(C61,":","#",1))+1,FIND("#",SUBSTITUTE(C61,":","#",2))-FIND("#",SUBSTITUTE(C61,":","#",1))-1))</f>
        <v>Taxes</v>
      </c>
      <c r="F61" s="368" t="str">
        <f>IF(ISBLANK(C61),"",LEFT(C61,FIND("#",SUBSTITUTE(C61,":","#"))-1))</f>
        <v>CRA</v>
      </c>
      <c r="G61" s="347">
        <f>VLOOKUP(Task2[[#This Row],[Reason of visit]],'Data-Top'!A:E,2,)</f>
        <v>1476</v>
      </c>
      <c r="H61"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2.3267839206207105E-2</v>
      </c>
      <c r="I61" s="349">
        <f>VLOOKUP(Task2[[#This Row],[Reason of visit]],'Data-Top'!A:E,3,)</f>
        <v>0.776422764227642</v>
      </c>
      <c r="J61" s="349">
        <f>IF(Task2[[#This Row],[Margin of Error1]]&gt;=0.1,"Insufficient data",Task2[[#This Row],[Task success1]])</f>
        <v>0.776422764227642</v>
      </c>
      <c r="K61" s="349">
        <f>IF(Task2[[#This Row],[Task success1]]&gt;0,1.96*SQRT((Task2[[#This Row],[Task success1]]*(1-Task2[[#This Row],[Task success1]]))/Task2[[#This Row],[Responses]]),"")</f>
        <v>2.1255719675467973E-2</v>
      </c>
      <c r="L61" s="349">
        <f>VLOOKUP(Task2[[#This Row],[Reason of visit]],'Data-Top'!A:E,4,)</f>
        <v>0.68563685636856397</v>
      </c>
      <c r="M61" s="349">
        <f>IF(Task2[[#This Row],[Margin of Error1]]&gt;=0.1,"Insufficient data",Task2[[#This Row],[Ease1]])</f>
        <v>0.68563685636856397</v>
      </c>
      <c r="N61" s="349">
        <f>IF(Task2[[#This Row],[Ease1]]&gt;0,1.96*SQRT((Task2[[#This Row],[Ease1]]*(1-Task2[[#This Row],[Ease1]]))/Task2[[#This Row],[Responses]]),"")</f>
        <v>2.368513048446003E-2</v>
      </c>
      <c r="O61" s="349">
        <f>VLOOKUP(Task2[[#This Row],[Reason of visit]],'Data-Top'!A:E,5,)</f>
        <v>0.611788617886179</v>
      </c>
      <c r="P61" s="349">
        <f>IF(Task2[[#This Row],[Margin of Error1]]&gt;=0.1,"Insufficient data",Task2[[#This Row],[Satisfaction1]])</f>
        <v>0.611788617886179</v>
      </c>
      <c r="Q61" s="349">
        <f>IF(Task2[[#This Row],[Satisfaction1]]&gt;0,1.96*SQRT((Task2[[#This Row],[Satisfaction1]]*(1-Task2[[#This Row],[Satisfaction1]]))/Task2[[#This Row],[Responses]]),"")</f>
        <v>2.4862667458693314E-2</v>
      </c>
      <c r="R61" s="349">
        <f>IF(OR(Task2[[#This Row],[Margin of Error1]]&gt;=0.1,Task2[[#This Row],[Margin of Error1]]=0),"Insufficient data",Task2[[#This Row],[Margin of Error1]])</f>
        <v>2.3267839206207105E-2</v>
      </c>
      <c r="S61"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1" s="365"/>
      <c r="U61" s="365"/>
      <c r="V61" s="365"/>
      <c r="W61" s="365"/>
    </row>
    <row r="62" spans="2:23" ht="13.9" x14ac:dyDescent="0.5">
      <c r="B62" s="391">
        <v>49</v>
      </c>
      <c r="C62" s="366" t="str">
        <f>'Data-Top'!A50</f>
        <v>HC:COVID-19:Symptoms of COVID-19</v>
      </c>
      <c r="D62" s="367" t="str">
        <f>IF(ISBLANK(C62),"",MID(C62,FIND("#",SUBSTITUTE(C62,":","#",2))+1,500))</f>
        <v>Symptoms of COVID-19</v>
      </c>
      <c r="E62" s="368" t="str">
        <f>IF(ISBLANK(C62),"",MID(C62,FIND("#",SUBSTITUTE(C62,":","#",1))+1,FIND("#",SUBSTITUTE(C62,":","#",2))-FIND("#",SUBSTITUTE(C62,":","#",1))-1))</f>
        <v>COVID-19</v>
      </c>
      <c r="F62" s="368" t="str">
        <f>IF(ISBLANK(C62),"",LEFT(C62,FIND("#",SUBSTITUTE(C62,":","#"))-1))</f>
        <v>HC</v>
      </c>
      <c r="G62" s="347">
        <f>VLOOKUP(Task2[[#This Row],[Reason of visit]],'Data-Top'!A:E,2,)</f>
        <v>1473</v>
      </c>
      <c r="H62"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2.3078457279733414E-2</v>
      </c>
      <c r="I62" s="349">
        <f>VLOOKUP(Task2[[#This Row],[Reason of visit]],'Data-Top'!A:E,3,)</f>
        <v>0.78071961982348903</v>
      </c>
      <c r="J62" s="349">
        <f>IF(Task2[[#This Row],[Margin of Error1]]&gt;=0.1,"Insufficient data",Task2[[#This Row],[Task success1]])</f>
        <v>0.78071961982348903</v>
      </c>
      <c r="K62" s="349">
        <f>IF(Task2[[#This Row],[Task success1]]&gt;0,1.96*SQRT((Task2[[#This Row],[Task success1]]*(1-Task2[[#This Row],[Task success1]]))/Task2[[#This Row],[Responses]]),"")</f>
        <v>2.1130128221299289E-2</v>
      </c>
      <c r="L62" s="349">
        <f>VLOOKUP(Task2[[#This Row],[Reason of visit]],'Data-Top'!A:E,4,)</f>
        <v>0.71554650373387596</v>
      </c>
      <c r="M62" s="349">
        <f>IF(Task2[[#This Row],[Margin of Error1]]&gt;=0.1,"Insufficient data",Task2[[#This Row],[Ease1]])</f>
        <v>0.71554650373387596</v>
      </c>
      <c r="N62" s="349">
        <f>IF(Task2[[#This Row],[Ease1]]&gt;0,1.96*SQRT((Task2[[#This Row],[Ease1]]*(1-Task2[[#This Row],[Ease1]]))/Task2[[#This Row],[Responses]]),"")</f>
        <v>2.3039829878213614E-2</v>
      </c>
      <c r="O62" s="349">
        <f>VLOOKUP(Task2[[#This Row],[Reason of visit]],'Data-Top'!A:E,5,)</f>
        <v>0.59538357094365202</v>
      </c>
      <c r="P62" s="349">
        <f>IF(Task2[[#This Row],[Margin of Error1]]&gt;=0.1,"Insufficient data",Task2[[#This Row],[Satisfaction1]])</f>
        <v>0.59538357094365202</v>
      </c>
      <c r="Q62" s="349">
        <f>IF(Task2[[#This Row],[Satisfaction1]]&gt;0,1.96*SQRT((Task2[[#This Row],[Satisfaction1]]*(1-Task2[[#This Row],[Satisfaction1]]))/Task2[[#This Row],[Responses]]),"")</f>
        <v>2.5065413739687334E-2</v>
      </c>
      <c r="R62" s="349">
        <f>IF(OR(Task2[[#This Row],[Margin of Error1]]&gt;=0.1,Task2[[#This Row],[Margin of Error1]]=0),"Insufficient data",Task2[[#This Row],[Margin of Error1]])</f>
        <v>2.3078457279733414E-2</v>
      </c>
      <c r="S62"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2" s="365"/>
      <c r="U62" s="365"/>
      <c r="V62" s="365"/>
      <c r="W62" s="365"/>
    </row>
    <row r="63" spans="2:23" ht="27.75" x14ac:dyDescent="0.5">
      <c r="B63" s="391">
        <v>50</v>
      </c>
      <c r="C63" s="366" t="str">
        <f>'Data-Top'!A51</f>
        <v>CRA:Taxes:Get an income tax form and guide</v>
      </c>
      <c r="D63" s="367" t="str">
        <f>IF(ISBLANK(C63),"",MID(C63,FIND("#",SUBSTITUTE(C63,":","#",2))+1,500))</f>
        <v>Get an income tax form and guide</v>
      </c>
      <c r="E63" s="368" t="str">
        <f>IF(ISBLANK(C63),"",MID(C63,FIND("#",SUBSTITUTE(C63,":","#",1))+1,FIND("#",SUBSTITUTE(C63,":","#",2))-FIND("#",SUBSTITUTE(C63,":","#",1))-1))</f>
        <v>Taxes</v>
      </c>
      <c r="F63" s="368" t="str">
        <f>IF(ISBLANK(C63),"",LEFT(C63,FIND("#",SUBSTITUTE(C63,":","#"))-1))</f>
        <v>CRA</v>
      </c>
      <c r="G63" s="347">
        <f>VLOOKUP(Task2[[#This Row],[Reason of visit]],'Data-Top'!A:E,2,)</f>
        <v>1471</v>
      </c>
      <c r="H63" s="348">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2.4551199978301682E-2</v>
      </c>
      <c r="I63" s="349">
        <f>VLOOKUP(Task2[[#This Row],[Reason of visit]],'Data-Top'!A:E,3,)</f>
        <v>0.71108089734874202</v>
      </c>
      <c r="J63" s="349">
        <f>IF(Task2[[#This Row],[Margin of Error1]]&gt;=0.1,"Insufficient data",Task2[[#This Row],[Task success1]])</f>
        <v>0.71108089734874202</v>
      </c>
      <c r="K63" s="349">
        <f>IF(Task2[[#This Row],[Task success1]]&gt;0,1.96*SQRT((Task2[[#This Row],[Task success1]]*(1-Task2[[#This Row],[Task success1]]))/Task2[[#This Row],[Responses]]),"")</f>
        <v>2.3163136664471839E-2</v>
      </c>
      <c r="L63" s="349">
        <f>VLOOKUP(Task2[[#This Row],[Reason of visit]],'Data-Top'!A:E,4,)</f>
        <v>0.57443915703602999</v>
      </c>
      <c r="M63" s="349">
        <f>IF(Task2[[#This Row],[Margin of Error1]]&gt;=0.1,"Insufficient data",Task2[[#This Row],[Ease1]])</f>
        <v>0.57443915703602999</v>
      </c>
      <c r="N63" s="349">
        <f>IF(Task2[[#This Row],[Ease1]]&gt;0,1.96*SQRT((Task2[[#This Row],[Ease1]]*(1-Task2[[#This Row],[Ease1]]))/Task2[[#This Row],[Responses]]),"")</f>
        <v>2.526693617679359E-2</v>
      </c>
      <c r="O63" s="349">
        <f>VLOOKUP(Task2[[#This Row],[Reason of visit]],'Data-Top'!A:E,5,)</f>
        <v>0.57987763426240702</v>
      </c>
      <c r="P63" s="349">
        <f>IF(Task2[[#This Row],[Margin of Error1]]&gt;=0.1,"Insufficient data",Task2[[#This Row],[Satisfaction1]])</f>
        <v>0.57987763426240702</v>
      </c>
      <c r="Q63" s="349">
        <f>IF(Task2[[#This Row],[Satisfaction1]]&gt;0,1.96*SQRT((Task2[[#This Row],[Satisfaction1]]*(1-Task2[[#This Row],[Satisfaction1]]))/Task2[[#This Row],[Responses]]),"")</f>
        <v>2.5223527093639609E-2</v>
      </c>
      <c r="R63" s="349">
        <f>IF(OR(Task2[[#This Row],[Margin of Error1]]&gt;=0.1,Task2[[#This Row],[Margin of Error1]]=0),"Insufficient data",Task2[[#This Row],[Margin of Error1]])</f>
        <v>2.4551199978301682E-2</v>
      </c>
      <c r="S63" s="349"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3" s="365"/>
      <c r="U63" s="365"/>
      <c r="V63" s="365"/>
      <c r="W63" s="365"/>
    </row>
    <row r="64" spans="2:23" ht="13.9" x14ac:dyDescent="0.5">
      <c r="B64" s="391">
        <v>51</v>
      </c>
      <c r="C64" s="459" t="str">
        <f>'Data-Top'!A52</f>
        <v>CRA:Taxes:Calculate payroll deductions</v>
      </c>
      <c r="D64" s="460" t="str">
        <f>IF(ISBLANK(C64),"",MID(C64,FIND("#",SUBSTITUTE(C64,":","#",2))+1,500))</f>
        <v>Calculate payroll deductions</v>
      </c>
      <c r="E64" s="461" t="str">
        <f>IF(ISBLANK(C64),"",MID(C64,FIND("#",SUBSTITUTE(C64,":","#",1))+1,FIND("#",SUBSTITUTE(C64,":","#",2))-FIND("#",SUBSTITUTE(C64,":","#",1))-1))</f>
        <v>Taxes</v>
      </c>
      <c r="F64" s="461" t="str">
        <f>IF(ISBLANK(C64),"",LEFT(C64,FIND("#",SUBSTITUTE(C64,":","#"))-1))</f>
        <v>CRA</v>
      </c>
      <c r="G64" s="462">
        <f>VLOOKUP(Task2[[#This Row],[Reason of visit]],'Data-Top'!A:E,2,)</f>
        <v>1464</v>
      </c>
      <c r="H64"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2.0148952162380617E-2</v>
      </c>
      <c r="I64" s="464">
        <f>VLOOKUP(Task2[[#This Row],[Reason of visit]],'Data-Top'!A:E,3,)</f>
        <v>0.88387978142076495</v>
      </c>
      <c r="J64" s="464">
        <f>IF(Task2[[#This Row],[Margin of Error1]]&gt;=0.1,"Insufficient data",Task2[[#This Row],[Task success1]])</f>
        <v>0.88387978142076495</v>
      </c>
      <c r="K64" s="464">
        <f>IF(Task2[[#This Row],[Task success1]]&gt;0,1.96*SQRT((Task2[[#This Row],[Task success1]]*(1-Task2[[#This Row],[Task success1]]))/Task2[[#This Row],[Responses]]),"")</f>
        <v>1.641103815234931E-2</v>
      </c>
      <c r="L64" s="464">
        <f>VLOOKUP(Task2[[#This Row],[Reason of visit]],'Data-Top'!A:E,4,)</f>
        <v>0.77390710382513705</v>
      </c>
      <c r="M64" s="464">
        <f>IF(Task2[[#This Row],[Margin of Error1]]&gt;=0.1,"Insufficient data",Task2[[#This Row],[Ease1]])</f>
        <v>0.77390710382513705</v>
      </c>
      <c r="N64" s="464">
        <f>IF(Task2[[#This Row],[Ease1]]&gt;0,1.96*SQRT((Task2[[#This Row],[Ease1]]*(1-Task2[[#This Row],[Ease1]]))/Task2[[#This Row],[Responses]]),"")</f>
        <v>2.1427593956671737E-2</v>
      </c>
      <c r="O64" s="464">
        <f>VLOOKUP(Task2[[#This Row],[Reason of visit]],'Data-Top'!A:E,5,)</f>
        <v>0.73497267759562801</v>
      </c>
      <c r="P64" s="464">
        <f>IF(Task2[[#This Row],[Margin of Error1]]&gt;=0.1,"Insufficient data",Task2[[#This Row],[Satisfaction1]])</f>
        <v>0.73497267759562801</v>
      </c>
      <c r="Q64" s="464">
        <f>IF(Task2[[#This Row],[Satisfaction1]]&gt;0,1.96*SQRT((Task2[[#This Row],[Satisfaction1]]*(1-Task2[[#This Row],[Satisfaction1]]))/Task2[[#This Row],[Responses]]),"")</f>
        <v>2.2608224378120802E-2</v>
      </c>
      <c r="R64" s="464">
        <f>IF(OR(Task2[[#This Row],[Margin of Error1]]&gt;=0.1,Task2[[#This Row],[Margin of Error1]]=0),"Insufficient data",Task2[[#This Row],[Margin of Error1]])</f>
        <v>2.0148952162380617E-2</v>
      </c>
      <c r="S64"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4" s="365"/>
      <c r="U64" s="365"/>
      <c r="V64" s="365"/>
      <c r="W64" s="365"/>
    </row>
    <row r="65" spans="2:23" ht="27.75" x14ac:dyDescent="0.5">
      <c r="B65" s="391">
        <v>52</v>
      </c>
      <c r="C65" s="459" t="str">
        <f>'Data-Top'!A53</f>
        <v>CRA:Taxes:File an employer information return, such as a T4 Summary</v>
      </c>
      <c r="D65" s="460" t="str">
        <f>IF(ISBLANK(C65),"",MID(C65,FIND("#",SUBSTITUTE(C65,":","#",2))+1,500))</f>
        <v>File an employer information return, such as a T4 Summary</v>
      </c>
      <c r="E65" s="461" t="str">
        <f>IF(ISBLANK(C65),"",MID(C65,FIND("#",SUBSTITUTE(C65,":","#",1))+1,FIND("#",SUBSTITUTE(C65,":","#",2))-FIND("#",SUBSTITUTE(C65,":","#",1))-1))</f>
        <v>Taxes</v>
      </c>
      <c r="F65" s="461" t="str">
        <f>IF(ISBLANK(C65),"",LEFT(C65,FIND("#",SUBSTITUTE(C65,":","#"))-1))</f>
        <v>CRA</v>
      </c>
      <c r="G65" s="462">
        <f>VLOOKUP(Task2[[#This Row],[Reason of visit]],'Data-Top'!A:E,2,)</f>
        <v>1449</v>
      </c>
      <c r="H65"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2.5165061038175219E-2</v>
      </c>
      <c r="I65" s="464">
        <f>VLOOKUP(Task2[[#This Row],[Reason of visit]],'Data-Top'!A:E,3,)</f>
        <v>0.67701863354037295</v>
      </c>
      <c r="J65" s="464">
        <f>IF(Task2[[#This Row],[Margin of Error1]]&gt;=0.1,"Insufficient data",Task2[[#This Row],[Task success1]])</f>
        <v>0.67701863354037295</v>
      </c>
      <c r="K65" s="464">
        <f>IF(Task2[[#This Row],[Task success1]]&gt;0,1.96*SQRT((Task2[[#This Row],[Task success1]]*(1-Task2[[#This Row],[Task success1]]))/Task2[[#This Row],[Responses]]),"")</f>
        <v>2.4077474045243366E-2</v>
      </c>
      <c r="L65" s="464">
        <f>VLOOKUP(Task2[[#This Row],[Reason of visit]],'Data-Top'!A:E,4,)</f>
        <v>0.52035886818495503</v>
      </c>
      <c r="M65" s="464">
        <f>IF(Task2[[#This Row],[Margin of Error1]]&gt;=0.1,"Insufficient data",Task2[[#This Row],[Ease1]])</f>
        <v>0.52035886818495503</v>
      </c>
      <c r="N65" s="464">
        <f>IF(Task2[[#This Row],[Ease1]]&gt;0,1.96*SQRT((Task2[[#This Row],[Ease1]]*(1-Task2[[#This Row],[Ease1]]))/Task2[[#This Row],[Responses]]),"")</f>
        <v>2.5723589377684038E-2</v>
      </c>
      <c r="O65" s="464">
        <f>VLOOKUP(Task2[[#This Row],[Reason of visit]],'Data-Top'!A:E,5,)</f>
        <v>0.53140096618357502</v>
      </c>
      <c r="P65" s="464">
        <f>IF(Task2[[#This Row],[Margin of Error1]]&gt;=0.1,"Insufficient data",Task2[[#This Row],[Satisfaction1]])</f>
        <v>0.53140096618357502</v>
      </c>
      <c r="Q65" s="464">
        <f>IF(Task2[[#This Row],[Satisfaction1]]&gt;0,1.96*SQRT((Task2[[#This Row],[Satisfaction1]]*(1-Task2[[#This Row],[Satisfaction1]]))/Task2[[#This Row],[Responses]]),"")</f>
        <v>2.5694119691598249E-2</v>
      </c>
      <c r="R65" s="464">
        <f>IF(OR(Task2[[#This Row],[Margin of Error1]]&gt;=0.1,Task2[[#This Row],[Margin of Error1]]=0),"Insufficient data",Task2[[#This Row],[Margin of Error1]])</f>
        <v>2.5165061038175219E-2</v>
      </c>
      <c r="S65"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5" s="365"/>
      <c r="U65" s="365"/>
      <c r="V65" s="365"/>
      <c r="W65" s="365"/>
    </row>
    <row r="66" spans="2:23" ht="13.9" x14ac:dyDescent="0.5">
      <c r="B66" s="391">
        <v>53</v>
      </c>
      <c r="C66" s="459" t="str">
        <f>'Data-Top'!A54</f>
        <v>PSC:Jobs:Find a student job in the federal public service</v>
      </c>
      <c r="D66" s="460" t="str">
        <f>IF(ISBLANK(C66),"",MID(C66,FIND("#",SUBSTITUTE(C66,":","#",2))+1,500))</f>
        <v>Find a student job in the federal public service</v>
      </c>
      <c r="E66" s="461" t="str">
        <f>IF(ISBLANK(C66),"",MID(C66,FIND("#",SUBSTITUTE(C66,":","#",1))+1,FIND("#",SUBSTITUTE(C66,":","#",2))-FIND("#",SUBSTITUTE(C66,":","#",1))-1))</f>
        <v>Jobs</v>
      </c>
      <c r="F66" s="461" t="str">
        <f>IF(ISBLANK(C66),"",LEFT(C66,FIND("#",SUBSTITUTE(C66,":","#"))-1))</f>
        <v>PSC</v>
      </c>
      <c r="G66" s="462">
        <f>VLOOKUP(Task2[[#This Row],[Reason of visit]],'Data-Top'!A:E,2,)</f>
        <v>1435</v>
      </c>
      <c r="H66"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2.3592155980200247E-2</v>
      </c>
      <c r="I66" s="464">
        <f>VLOOKUP(Task2[[#This Row],[Reason of visit]],'Data-Top'!A:E,3,)</f>
        <v>0.79233449477351903</v>
      </c>
      <c r="J66" s="464">
        <f>IF(Task2[[#This Row],[Margin of Error1]]&gt;=0.1,"Insufficient data",Task2[[#This Row],[Task success1]])</f>
        <v>0.79233449477351903</v>
      </c>
      <c r="K66" s="464">
        <f>IF(Task2[[#This Row],[Task success1]]&gt;0,1.96*SQRT((Task2[[#This Row],[Task success1]]*(1-Task2[[#This Row],[Task success1]]))/Task2[[#This Row],[Responses]]),"")</f>
        <v>2.0987783913648743E-2</v>
      </c>
      <c r="L66" s="464">
        <f>VLOOKUP(Task2[[#This Row],[Reason of visit]],'Data-Top'!A:E,4,)</f>
        <v>0.64668989547038302</v>
      </c>
      <c r="M66" s="464">
        <f>IF(Task2[[#This Row],[Margin of Error1]]&gt;=0.1,"Insufficient data",Task2[[#This Row],[Ease1]])</f>
        <v>0.64668989547038302</v>
      </c>
      <c r="N66" s="464">
        <f>IF(Task2[[#This Row],[Ease1]]&gt;0,1.96*SQRT((Task2[[#This Row],[Ease1]]*(1-Task2[[#This Row],[Ease1]]))/Task2[[#This Row],[Responses]]),"")</f>
        <v>2.4731826293586518E-2</v>
      </c>
      <c r="O66" s="464">
        <f>VLOOKUP(Task2[[#This Row],[Reason of visit]],'Data-Top'!A:E,5,)</f>
        <v>0.62439024390243902</v>
      </c>
      <c r="P66" s="464">
        <f>IF(Task2[[#This Row],[Margin of Error1]]&gt;=0.1,"Insufficient data",Task2[[#This Row],[Satisfaction1]])</f>
        <v>0.62439024390243902</v>
      </c>
      <c r="Q66" s="464">
        <f>IF(Task2[[#This Row],[Satisfaction1]]&gt;0,1.96*SQRT((Task2[[#This Row],[Satisfaction1]]*(1-Task2[[#This Row],[Satisfaction1]]))/Task2[[#This Row],[Responses]]),"")</f>
        <v>2.5056857733365488E-2</v>
      </c>
      <c r="R66" s="464">
        <f>IF(OR(Task2[[#This Row],[Margin of Error1]]&gt;=0.1,Task2[[#This Row],[Margin of Error1]]=0),"Insufficient data",Task2[[#This Row],[Margin of Error1]])</f>
        <v>2.3592155980200247E-2</v>
      </c>
      <c r="S66"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6" s="365"/>
      <c r="U66" s="365"/>
      <c r="V66" s="365"/>
      <c r="W66" s="365"/>
    </row>
    <row r="67" spans="2:23" ht="27.75" x14ac:dyDescent="0.5">
      <c r="B67" s="391">
        <v>54</v>
      </c>
      <c r="C67" s="459" t="str">
        <f>'Data-Top'!A55</f>
        <v>ECCC:Environment:Get current and forecasted weather for your location</v>
      </c>
      <c r="D67" s="460" t="str">
        <f>IF(ISBLANK(C67),"",MID(C67,FIND("#",SUBSTITUTE(C67,":","#",2))+1,500))</f>
        <v>Get current and forecasted weather for your location</v>
      </c>
      <c r="E67" s="461" t="str">
        <f>IF(ISBLANK(C67),"",MID(C67,FIND("#",SUBSTITUTE(C67,":","#",1))+1,FIND("#",SUBSTITUTE(C67,":","#",2))-FIND("#",SUBSTITUTE(C67,":","#",1))-1))</f>
        <v>Environment</v>
      </c>
      <c r="F67" s="461" t="str">
        <f>IF(ISBLANK(C67),"",LEFT(C67,FIND("#",SUBSTITUTE(C67,":","#"))-1))</f>
        <v>ECCC</v>
      </c>
      <c r="G67" s="462">
        <f>VLOOKUP(Task2[[#This Row],[Reason of visit]],'Data-Top'!A:E,2,)</f>
        <v>1426</v>
      </c>
      <c r="H67"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2.0217973259219757E-2</v>
      </c>
      <c r="I67" s="464">
        <f>VLOOKUP(Task2[[#This Row],[Reason of visit]],'Data-Top'!A:E,3,)</f>
        <v>0.89060308555399703</v>
      </c>
      <c r="J67" s="464">
        <f>IF(Task2[[#This Row],[Margin of Error1]]&gt;=0.1,"Insufficient data",Task2[[#This Row],[Task success1]])</f>
        <v>0.89060308555399703</v>
      </c>
      <c r="K67" s="464">
        <f>IF(Task2[[#This Row],[Task success1]]&gt;0,1.96*SQRT((Task2[[#This Row],[Task success1]]*(1-Task2[[#This Row],[Task success1]]))/Task2[[#This Row],[Responses]]),"")</f>
        <v>1.6200967199261913E-2</v>
      </c>
      <c r="L67" s="464">
        <f>VLOOKUP(Task2[[#This Row],[Reason of visit]],'Data-Top'!A:E,4,)</f>
        <v>0.77419354838709697</v>
      </c>
      <c r="M67" s="464">
        <f>IF(Task2[[#This Row],[Margin of Error1]]&gt;=0.1,"Insufficient data",Task2[[#This Row],[Ease1]])</f>
        <v>0.77419354838709697</v>
      </c>
      <c r="N67" s="464">
        <f>IF(Task2[[#This Row],[Ease1]]&gt;0,1.96*SQRT((Task2[[#This Row],[Ease1]]*(1-Task2[[#This Row],[Ease1]]))/Task2[[#This Row],[Responses]]),"")</f>
        <v>2.1701475138179726E-2</v>
      </c>
      <c r="O67" s="464">
        <f>VLOOKUP(Task2[[#This Row],[Reason of visit]],'Data-Top'!A:E,5,)</f>
        <v>0.74053295932678798</v>
      </c>
      <c r="P67" s="464">
        <f>IF(Task2[[#This Row],[Margin of Error1]]&gt;=0.1,"Insufficient data",Task2[[#This Row],[Satisfaction1]])</f>
        <v>0.74053295932678798</v>
      </c>
      <c r="Q67" s="464">
        <f>IF(Task2[[#This Row],[Satisfaction1]]&gt;0,1.96*SQRT((Task2[[#This Row],[Satisfaction1]]*(1-Task2[[#This Row],[Satisfaction1]]))/Task2[[#This Row],[Responses]]),"")</f>
        <v>2.2751477440217629E-2</v>
      </c>
      <c r="R67" s="464">
        <f>IF(OR(Task2[[#This Row],[Margin of Error1]]&gt;=0.1,Task2[[#This Row],[Margin of Error1]]=0),"Insufficient data",Task2[[#This Row],[Margin of Error1]])</f>
        <v>2.0217973259219757E-2</v>
      </c>
      <c r="S67"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7" s="365"/>
      <c r="U67" s="365"/>
      <c r="V67" s="365"/>
      <c r="W67" s="365"/>
    </row>
    <row r="68" spans="2:23" ht="27.75" x14ac:dyDescent="0.5">
      <c r="B68" s="391">
        <v>55</v>
      </c>
      <c r="C68" s="459" t="str">
        <f>'Data-Top'!A56</f>
        <v>ESDC:Benefits:Old Age Security (OAS) - View payment amounts</v>
      </c>
      <c r="D68" s="460" t="str">
        <f>IF(ISBLANK(C68),"",MID(C68,FIND("#",SUBSTITUTE(C68,":","#",2))+1,500))</f>
        <v>Old Age Security (OAS) - View payment amounts</v>
      </c>
      <c r="E68" s="461" t="str">
        <f>IF(ISBLANK(C68),"",MID(C68,FIND("#",SUBSTITUTE(C68,":","#",1))+1,FIND("#",SUBSTITUTE(C68,":","#",2))-FIND("#",SUBSTITUTE(C68,":","#",1))-1))</f>
        <v>Benefits</v>
      </c>
      <c r="F68" s="461" t="str">
        <f>IF(ISBLANK(C68),"",LEFT(C68,FIND("#",SUBSTITUTE(C68,":","#"))-1))</f>
        <v>ESDC</v>
      </c>
      <c r="G68" s="462">
        <f>VLOOKUP(Task2[[#This Row],[Reason of visit]],'Data-Top'!A:E,2,)</f>
        <v>1357</v>
      </c>
      <c r="H68"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2.545869900166987E-2</v>
      </c>
      <c r="I68" s="464">
        <f>VLOOKUP(Task2[[#This Row],[Reason of visit]],'Data-Top'!A:E,3,)</f>
        <v>0.70523212969786297</v>
      </c>
      <c r="J68" s="464">
        <f>IF(Task2[[#This Row],[Margin of Error1]]&gt;=0.1,"Insufficient data",Task2[[#This Row],[Task success1]])</f>
        <v>0.70523212969786297</v>
      </c>
      <c r="K68" s="464">
        <f>IF(Task2[[#This Row],[Task success1]]&gt;0,1.96*SQRT((Task2[[#This Row],[Task success1]]*(1-Task2[[#This Row],[Task success1]]))/Task2[[#This Row],[Responses]]),"")</f>
        <v>2.4258964805112283E-2</v>
      </c>
      <c r="L68" s="464">
        <f>VLOOKUP(Task2[[#This Row],[Reason of visit]],'Data-Top'!A:E,4,)</f>
        <v>0.62269712601326499</v>
      </c>
      <c r="M68" s="464">
        <f>IF(Task2[[#This Row],[Margin of Error1]]&gt;=0.1,"Insufficient data",Task2[[#This Row],[Ease1]])</f>
        <v>0.62269712601326499</v>
      </c>
      <c r="N68" s="464">
        <f>IF(Task2[[#This Row],[Ease1]]&gt;0,1.96*SQRT((Task2[[#This Row],[Ease1]]*(1-Task2[[#This Row],[Ease1]]))/Task2[[#This Row],[Responses]]),"")</f>
        <v>2.5789898613967046E-2</v>
      </c>
      <c r="O68" s="464">
        <f>VLOOKUP(Task2[[#This Row],[Reason of visit]],'Data-Top'!A:E,5,)</f>
        <v>0.57184966838614604</v>
      </c>
      <c r="P68" s="464">
        <f>IF(Task2[[#This Row],[Margin of Error1]]&gt;=0.1,"Insufficient data",Task2[[#This Row],[Satisfaction1]])</f>
        <v>0.57184966838614604</v>
      </c>
      <c r="Q68" s="464">
        <f>IF(Task2[[#This Row],[Satisfaction1]]&gt;0,1.96*SQRT((Task2[[#This Row],[Satisfaction1]]*(1-Task2[[#This Row],[Satisfaction1]]))/Task2[[#This Row],[Responses]]),"")</f>
        <v>2.6327233585930282E-2</v>
      </c>
      <c r="R68" s="464">
        <f>IF(OR(Task2[[#This Row],[Margin of Error1]]&gt;=0.1,Task2[[#This Row],[Margin of Error1]]=0),"Insufficient data",Task2[[#This Row],[Margin of Error1]])</f>
        <v>2.545869900166987E-2</v>
      </c>
      <c r="S68"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8" s="365"/>
      <c r="U68" s="365"/>
      <c r="V68" s="365"/>
      <c r="W68" s="365"/>
    </row>
    <row r="69" spans="2:23" ht="13.9" x14ac:dyDescent="0.5">
      <c r="B69" s="391">
        <v>56</v>
      </c>
      <c r="C69" s="459" t="str">
        <f>'Data-Top'!A57</f>
        <v>CATSA:Travel:Boarding flights to and within Canada</v>
      </c>
      <c r="D69" s="460" t="str">
        <f>IF(ISBLANK(C69),"",MID(C69,FIND("#",SUBSTITUTE(C69,":","#",2))+1,500))</f>
        <v>Boarding flights to and within Canada</v>
      </c>
      <c r="E69" s="461" t="str">
        <f>IF(ISBLANK(C69),"",MID(C69,FIND("#",SUBSTITUTE(C69,":","#",1))+1,FIND("#",SUBSTITUTE(C69,":","#",2))-FIND("#",SUBSTITUTE(C69,":","#",1))-1))</f>
        <v>Travel</v>
      </c>
      <c r="F69" s="461" t="str">
        <f>IF(ISBLANK(C69),"",LEFT(C69,FIND("#",SUBSTITUTE(C69,":","#"))-1))</f>
        <v>CATSA</v>
      </c>
      <c r="G69" s="462">
        <f>VLOOKUP(Task2[[#This Row],[Reason of visit]],'Data-Top'!A:E,2,)</f>
        <v>1296</v>
      </c>
      <c r="H69"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2.6678081519428912E-2</v>
      </c>
      <c r="I69" s="464">
        <f>VLOOKUP(Task2[[#This Row],[Reason of visit]],'Data-Top'!A:E,3,)</f>
        <v>0.67052469135802495</v>
      </c>
      <c r="J69" s="464">
        <f>IF(Task2[[#This Row],[Margin of Error1]]&gt;=0.1,"Insufficient data",Task2[[#This Row],[Task success1]])</f>
        <v>0.67052469135802495</v>
      </c>
      <c r="K69" s="464">
        <f>IF(Task2[[#This Row],[Task success1]]&gt;0,1.96*SQRT((Task2[[#This Row],[Task success1]]*(1-Task2[[#This Row],[Task success1]]))/Task2[[#This Row],[Responses]]),"")</f>
        <v>2.5590124263589906E-2</v>
      </c>
      <c r="L69" s="464">
        <f>VLOOKUP(Task2[[#This Row],[Reason of visit]],'Data-Top'!A:E,4,)</f>
        <v>0.49768518518518501</v>
      </c>
      <c r="M69" s="464">
        <f>IF(Task2[[#This Row],[Margin of Error1]]&gt;=0.1,"Insufficient data",Task2[[#This Row],[Ease1]])</f>
        <v>0.49768518518518501</v>
      </c>
      <c r="N69" s="464">
        <f>IF(Task2[[#This Row],[Ease1]]&gt;0,1.96*SQRT((Task2[[#This Row],[Ease1]]*(1-Task2[[#This Row],[Ease1]]))/Task2[[#This Row],[Responses]]),"")</f>
        <v>2.7221930487310416E-2</v>
      </c>
      <c r="O69" s="464">
        <f>VLOOKUP(Task2[[#This Row],[Reason of visit]],'Data-Top'!A:E,5,)</f>
        <v>0.500771604938272</v>
      </c>
      <c r="P69" s="464">
        <f>IF(Task2[[#This Row],[Margin of Error1]]&gt;=0.1,"Insufficient data",Task2[[#This Row],[Satisfaction1]])</f>
        <v>0.500771604938272</v>
      </c>
      <c r="Q69" s="464">
        <f>IF(Task2[[#This Row],[Satisfaction1]]&gt;0,1.96*SQRT((Task2[[#This Row],[Satisfaction1]]*(1-Task2[[#This Row],[Satisfaction1]]))/Task2[[#This Row],[Responses]]),"")</f>
        <v>2.7222189807386412E-2</v>
      </c>
      <c r="R69" s="464">
        <f>IF(OR(Task2[[#This Row],[Margin of Error1]]&gt;=0.1,Task2[[#This Row],[Margin of Error1]]=0),"Insufficient data",Task2[[#This Row],[Margin of Error1]])</f>
        <v>2.6678081519428912E-2</v>
      </c>
      <c r="S69"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69" s="365"/>
      <c r="U69" s="365"/>
      <c r="V69" s="365"/>
      <c r="W69" s="365"/>
    </row>
    <row r="70" spans="2:23" ht="13.9" x14ac:dyDescent="0.5">
      <c r="B70" s="391">
        <v>57</v>
      </c>
      <c r="C70" s="459" t="str">
        <f>'Data-Top'!A58</f>
        <v>IRCC:Immigration:How to extend your stay in Canada</v>
      </c>
      <c r="D70" s="460" t="str">
        <f>IF(ISBLANK(C70),"",MID(C70,FIND("#",SUBSTITUTE(C70,":","#",2))+1,500))</f>
        <v>How to extend your stay in Canada</v>
      </c>
      <c r="E70" s="461" t="str">
        <f>IF(ISBLANK(C70),"",MID(C70,FIND("#",SUBSTITUTE(C70,":","#",1))+1,FIND("#",SUBSTITUTE(C70,":","#",2))-FIND("#",SUBSTITUTE(C70,":","#",1))-1))</f>
        <v>Immigration</v>
      </c>
      <c r="F70" s="461" t="str">
        <f>IF(ISBLANK(C70),"",LEFT(C70,FIND("#",SUBSTITUTE(C70,":","#"))-1))</f>
        <v>IRCC</v>
      </c>
      <c r="G70" s="462">
        <f>VLOOKUP(Task2[[#This Row],[Reason of visit]],'Data-Top'!A:E,2,)</f>
        <v>1288</v>
      </c>
      <c r="H70"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2.7125773897156178E-2</v>
      </c>
      <c r="I70" s="464">
        <f>VLOOKUP(Task2[[#This Row],[Reason of visit]],'Data-Top'!A:E,3,)</f>
        <v>0.54968944099378902</v>
      </c>
      <c r="J70" s="464">
        <f>IF(Task2[[#This Row],[Margin of Error1]]&gt;=0.1,"Insufficient data",Task2[[#This Row],[Task success1]])</f>
        <v>0.54968944099378902</v>
      </c>
      <c r="K70" s="464">
        <f>IF(Task2[[#This Row],[Task success1]]&gt;0,1.96*SQRT((Task2[[#This Row],[Task success1]]*(1-Task2[[#This Row],[Task success1]]))/Task2[[#This Row],[Responses]]),"")</f>
        <v>2.7171455465429251E-2</v>
      </c>
      <c r="L70" s="464">
        <f>VLOOKUP(Task2[[#This Row],[Reason of visit]],'Data-Top'!A:E,4,)</f>
        <v>0.440217391304348</v>
      </c>
      <c r="M70" s="464">
        <f>IF(Task2[[#This Row],[Margin of Error1]]&gt;=0.1,"Insufficient data",Task2[[#This Row],[Ease1]])</f>
        <v>0.440217391304348</v>
      </c>
      <c r="N70" s="464">
        <f>IF(Task2[[#This Row],[Ease1]]&gt;0,1.96*SQRT((Task2[[#This Row],[Ease1]]*(1-Task2[[#This Row],[Ease1]]))/Task2[[#This Row],[Responses]]),"")</f>
        <v>2.7110744158672928E-2</v>
      </c>
      <c r="O70" s="464">
        <f>VLOOKUP(Task2[[#This Row],[Reason of visit]],'Data-Top'!A:E,5,)</f>
        <v>0.43788819875776402</v>
      </c>
      <c r="P70" s="464">
        <f>IF(Task2[[#This Row],[Margin of Error1]]&gt;=0.1,"Insufficient data",Task2[[#This Row],[Satisfaction1]])</f>
        <v>0.43788819875776402</v>
      </c>
      <c r="Q70" s="464">
        <f>IF(Task2[[#This Row],[Satisfaction1]]&gt;0,1.96*SQRT((Task2[[#This Row],[Satisfaction1]]*(1-Task2[[#This Row],[Satisfaction1]]))/Task2[[#This Row],[Responses]]),"")</f>
        <v>2.7095122067366362E-2</v>
      </c>
      <c r="R70" s="464">
        <f>IF(OR(Task2[[#This Row],[Margin of Error1]]&gt;=0.1,Task2[[#This Row],[Margin of Error1]]=0),"Insufficient data",Task2[[#This Row],[Margin of Error1]])</f>
        <v>2.7125773897156178E-2</v>
      </c>
      <c r="S70"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0" s="365"/>
      <c r="U70" s="365"/>
      <c r="V70" s="365"/>
      <c r="W70" s="365"/>
    </row>
    <row r="71" spans="2:23" ht="13.9" x14ac:dyDescent="0.5">
      <c r="B71" s="391">
        <v>58</v>
      </c>
      <c r="C71" s="459" t="str">
        <f>'Data-Top'!A59</f>
        <v>IRCC:Immigration:Find a designated learning institution</v>
      </c>
      <c r="D71" s="460" t="str">
        <f>IF(ISBLANK(C71),"",MID(C71,FIND("#",SUBSTITUTE(C71,":","#",2))+1,500))</f>
        <v>Find a designated learning institution</v>
      </c>
      <c r="E71" s="461" t="str">
        <f>IF(ISBLANK(C71),"",MID(C71,FIND("#",SUBSTITUTE(C71,":","#",1))+1,FIND("#",SUBSTITUTE(C71,":","#",2))-FIND("#",SUBSTITUTE(C71,":","#",1))-1))</f>
        <v>Immigration</v>
      </c>
      <c r="F71" s="461" t="str">
        <f>IF(ISBLANK(C71),"",LEFT(C71,FIND("#",SUBSTITUTE(C71,":","#"))-1))</f>
        <v>IRCC</v>
      </c>
      <c r="G71" s="462">
        <f>VLOOKUP(Task2[[#This Row],[Reason of visit]],'Data-Top'!A:E,2,)</f>
        <v>1214</v>
      </c>
      <c r="H71"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2.4237828449540977E-2</v>
      </c>
      <c r="I71" s="464">
        <f>VLOOKUP(Task2[[#This Row],[Reason of visit]],'Data-Top'!A:E,3,)</f>
        <v>0.81548599670510702</v>
      </c>
      <c r="J71" s="464">
        <f>IF(Task2[[#This Row],[Margin of Error1]]&gt;=0.1,"Insufficient data",Task2[[#This Row],[Task success1]])</f>
        <v>0.81548599670510702</v>
      </c>
      <c r="K71" s="464">
        <f>IF(Task2[[#This Row],[Task success1]]&gt;0,1.96*SQRT((Task2[[#This Row],[Task success1]]*(1-Task2[[#This Row],[Task success1]]))/Task2[[#This Row],[Responses]]),"")</f>
        <v>2.1820748698116569E-2</v>
      </c>
      <c r="L71" s="464">
        <f>VLOOKUP(Task2[[#This Row],[Reason of visit]],'Data-Top'!A:E,4,)</f>
        <v>0.71828665568368999</v>
      </c>
      <c r="M71" s="464">
        <f>IF(Task2[[#This Row],[Margin of Error1]]&gt;=0.1,"Insufficient data",Task2[[#This Row],[Ease1]])</f>
        <v>0.71828665568368999</v>
      </c>
      <c r="N71" s="464">
        <f>IF(Task2[[#This Row],[Ease1]]&gt;0,1.96*SQRT((Task2[[#This Row],[Ease1]]*(1-Task2[[#This Row],[Ease1]]))/Task2[[#This Row],[Responses]]),"")</f>
        <v>2.5304591849207962E-2</v>
      </c>
      <c r="O71" s="464">
        <f>VLOOKUP(Task2[[#This Row],[Reason of visit]],'Data-Top'!A:E,5,)</f>
        <v>0.70757825370675498</v>
      </c>
      <c r="P71" s="464">
        <f>IF(Task2[[#This Row],[Margin of Error1]]&gt;=0.1,"Insufficient data",Task2[[#This Row],[Satisfaction1]])</f>
        <v>0.70757825370675498</v>
      </c>
      <c r="Q71" s="464">
        <f>IF(Task2[[#This Row],[Satisfaction1]]&gt;0,1.96*SQRT((Task2[[#This Row],[Satisfaction1]]*(1-Task2[[#This Row],[Satisfaction1]]))/Task2[[#This Row],[Responses]]),"")</f>
        <v>2.5588144801298403E-2</v>
      </c>
      <c r="R71" s="464">
        <f>IF(OR(Task2[[#This Row],[Margin of Error1]]&gt;=0.1,Task2[[#This Row],[Margin of Error1]]=0),"Insufficient data",Task2[[#This Row],[Margin of Error1]])</f>
        <v>2.4237828449540977E-2</v>
      </c>
      <c r="S71"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1" s="365"/>
      <c r="U71" s="365"/>
      <c r="V71" s="365"/>
      <c r="W71" s="365"/>
    </row>
    <row r="72" spans="2:23" ht="13.9" x14ac:dyDescent="0.5">
      <c r="B72" s="391">
        <v>59</v>
      </c>
      <c r="C72" s="459" t="str">
        <f>'Data-Top'!A60</f>
        <v>ESDC:Benefits:Canada Pension Plan (CPP) - Apply for Canada Pension Plan</v>
      </c>
      <c r="D72" s="460" t="str">
        <f>IF(ISBLANK(C72),"",MID(C72,FIND("#",SUBSTITUTE(C72,":","#",2))+1,500))</f>
        <v>Canada Pension Plan (CPP) - Apply for Canada Pension Plan</v>
      </c>
      <c r="E72" s="461" t="str">
        <f>IF(ISBLANK(C72),"",MID(C72,FIND("#",SUBSTITUTE(C72,":","#",1))+1,FIND("#",SUBSTITUTE(C72,":","#",2))-FIND("#",SUBSTITUTE(C72,":","#",1))-1))</f>
        <v>Benefits</v>
      </c>
      <c r="F72" s="461" t="str">
        <f>IF(ISBLANK(C72),"",LEFT(C72,FIND("#",SUBSTITUTE(C72,":","#"))-1))</f>
        <v>ESDC</v>
      </c>
      <c r="G72" s="462">
        <f>VLOOKUP(Task2[[#This Row],[Reason of visit]],'Data-Top'!A:E,2,)</f>
        <v>1206</v>
      </c>
      <c r="H72"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2.7124987487783862E-2</v>
      </c>
      <c r="I72" s="464">
        <f>VLOOKUP(Task2[[#This Row],[Reason of visit]],'Data-Top'!A:E,3,)</f>
        <v>0.41293532338308497</v>
      </c>
      <c r="J72" s="464">
        <f>IF(Task2[[#This Row],[Margin of Error1]]&gt;=0.1,"Insufficient data",Task2[[#This Row],[Task success1]])</f>
        <v>0.41293532338308497</v>
      </c>
      <c r="K72" s="464">
        <f>IF(Task2[[#This Row],[Task success1]]&gt;0,1.96*SQRT((Task2[[#This Row],[Task success1]]*(1-Task2[[#This Row],[Task success1]]))/Task2[[#This Row],[Responses]]),"")</f>
        <v>2.7788583521403981E-2</v>
      </c>
      <c r="L72" s="464">
        <f>VLOOKUP(Task2[[#This Row],[Reason of visit]],'Data-Top'!A:E,4,)</f>
        <v>0.351575456053068</v>
      </c>
      <c r="M72" s="464">
        <f>IF(Task2[[#This Row],[Margin of Error1]]&gt;=0.1,"Insufficient data",Task2[[#This Row],[Ease1]])</f>
        <v>0.351575456053068</v>
      </c>
      <c r="N72" s="464">
        <f>IF(Task2[[#This Row],[Ease1]]&gt;0,1.96*SQRT((Task2[[#This Row],[Ease1]]*(1-Task2[[#This Row],[Ease1]]))/Task2[[#This Row],[Responses]]),"")</f>
        <v>2.694768204468977E-2</v>
      </c>
      <c r="O72" s="464">
        <f>VLOOKUP(Task2[[#This Row],[Reason of visit]],'Data-Top'!A:E,5,)</f>
        <v>0.33499170812603601</v>
      </c>
      <c r="P72" s="464">
        <f>IF(Task2[[#This Row],[Margin of Error1]]&gt;=0.1,"Insufficient data",Task2[[#This Row],[Satisfaction1]])</f>
        <v>0.33499170812603601</v>
      </c>
      <c r="Q72" s="464">
        <f>IF(Task2[[#This Row],[Satisfaction1]]&gt;0,1.96*SQRT((Task2[[#This Row],[Satisfaction1]]*(1-Task2[[#This Row],[Satisfaction1]]))/Task2[[#This Row],[Responses]]),"")</f>
        <v>2.6638696897257844E-2</v>
      </c>
      <c r="R72" s="464">
        <f>IF(OR(Task2[[#This Row],[Margin of Error1]]&gt;=0.1,Task2[[#This Row],[Margin of Error1]]=0),"Insufficient data",Task2[[#This Row],[Margin of Error1]])</f>
        <v>2.7124987487783862E-2</v>
      </c>
      <c r="S72"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2" s="365"/>
      <c r="U72" s="365"/>
      <c r="V72" s="365"/>
      <c r="W72" s="365"/>
    </row>
    <row r="73" spans="2:23" ht="13.9" x14ac:dyDescent="0.5">
      <c r="B73" s="391">
        <v>60</v>
      </c>
      <c r="C73" s="459" t="str">
        <f>'Data-Top'!A61</f>
        <v>PC:Travel:Visit a national park or historic site</v>
      </c>
      <c r="D73" s="460" t="str">
        <f>IF(ISBLANK(C73),"",MID(C73,FIND("#",SUBSTITUTE(C73,":","#",2))+1,500))</f>
        <v>Visit a national park or historic site</v>
      </c>
      <c r="E73" s="461" t="str">
        <f>IF(ISBLANK(C73),"",MID(C73,FIND("#",SUBSTITUTE(C73,":","#",1))+1,FIND("#",SUBSTITUTE(C73,":","#",2))-FIND("#",SUBSTITUTE(C73,":","#",1))-1))</f>
        <v>Travel</v>
      </c>
      <c r="F73" s="461" t="str">
        <f>IF(ISBLANK(C73),"",LEFT(C73,FIND("#",SUBSTITUTE(C73,":","#"))-1))</f>
        <v>PC</v>
      </c>
      <c r="G73" s="462">
        <f>VLOOKUP(Task2[[#This Row],[Reason of visit]],'Data-Top'!A:E,2,)</f>
        <v>1169</v>
      </c>
      <c r="H73"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2.6677589159090794E-2</v>
      </c>
      <c r="I73" s="464">
        <f>VLOOKUP(Task2[[#This Row],[Reason of visit]],'Data-Top'!A:E,3,)</f>
        <v>0.78015397775876805</v>
      </c>
      <c r="J73" s="464">
        <f>IF(Task2[[#This Row],[Margin of Error1]]&gt;=0.1,"Insufficient data",Task2[[#This Row],[Task success1]])</f>
        <v>0.78015397775876805</v>
      </c>
      <c r="K73" s="464">
        <f>IF(Task2[[#This Row],[Task success1]]&gt;0,1.96*SQRT((Task2[[#This Row],[Task success1]]*(1-Task2[[#This Row],[Task success1]]))/Task2[[#This Row],[Responses]]),"")</f>
        <v>2.3740960499939991E-2</v>
      </c>
      <c r="L73" s="464">
        <f>VLOOKUP(Task2[[#This Row],[Reason of visit]],'Data-Top'!A:E,4,)</f>
        <v>0.593669803250642</v>
      </c>
      <c r="M73" s="464">
        <f>IF(Task2[[#This Row],[Margin of Error1]]&gt;=0.1,"Insufficient data",Task2[[#This Row],[Ease1]])</f>
        <v>0.593669803250642</v>
      </c>
      <c r="N73" s="464">
        <f>IF(Task2[[#This Row],[Ease1]]&gt;0,1.96*SQRT((Task2[[#This Row],[Ease1]]*(1-Task2[[#This Row],[Ease1]]))/Task2[[#This Row],[Responses]]),"")</f>
        <v>2.815534443856868E-2</v>
      </c>
      <c r="O73" s="464">
        <f>VLOOKUP(Task2[[#This Row],[Reason of visit]],'Data-Top'!A:E,5,)</f>
        <v>0.59538066723695504</v>
      </c>
      <c r="P73" s="464">
        <f>IF(Task2[[#This Row],[Margin of Error1]]&gt;=0.1,"Insufficient data",Task2[[#This Row],[Satisfaction1]])</f>
        <v>0.59538066723695504</v>
      </c>
      <c r="Q73" s="464">
        <f>IF(Task2[[#This Row],[Satisfaction1]]&gt;0,1.96*SQRT((Task2[[#This Row],[Satisfaction1]]*(1-Task2[[#This Row],[Satisfaction1]]))/Task2[[#This Row],[Responses]]),"")</f>
        <v>2.8136462538763712E-2</v>
      </c>
      <c r="R73" s="464">
        <f>IF(OR(Task2[[#This Row],[Margin of Error1]]&gt;=0.1,Task2[[#This Row],[Margin of Error1]]=0),"Insufficient data",Task2[[#This Row],[Margin of Error1]])</f>
        <v>2.6677589159090794E-2</v>
      </c>
      <c r="S73"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3" s="365"/>
      <c r="U73" s="365"/>
      <c r="V73" s="365"/>
      <c r="W73" s="365"/>
    </row>
    <row r="74" spans="2:23" ht="13.9" x14ac:dyDescent="0.5">
      <c r="B74" s="391">
        <v>61</v>
      </c>
      <c r="C74" s="459" t="str">
        <f>'Data-Top'!A62</f>
        <v>IRCC:Immigration:Find your National Occupational Classification (NOC)</v>
      </c>
      <c r="D74" s="460" t="str">
        <f>IF(ISBLANK(C74),"",MID(C74,FIND("#",SUBSTITUTE(C74,":","#",2))+1,500))</f>
        <v>Find your National Occupational Classification (NOC)</v>
      </c>
      <c r="E74" s="461" t="str">
        <f>IF(ISBLANK(C74),"",MID(C74,FIND("#",SUBSTITUTE(C74,":","#",1))+1,FIND("#",SUBSTITUTE(C74,":","#",2))-FIND("#",SUBSTITUTE(C74,":","#",1))-1))</f>
        <v>Immigration</v>
      </c>
      <c r="F74" s="461" t="str">
        <f>IF(ISBLANK(C74),"",LEFT(C74,FIND("#",SUBSTITUTE(C74,":","#"))-1))</f>
        <v>IRCC</v>
      </c>
      <c r="G74" s="462">
        <f>VLOOKUP(Task2[[#This Row],[Reason of visit]],'Data-Top'!A:E,2,)</f>
        <v>1129</v>
      </c>
      <c r="H74"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2.5120708887676941E-2</v>
      </c>
      <c r="I74" s="464">
        <f>VLOOKUP(Task2[[#This Row],[Reason of visit]],'Data-Top'!A:E,3,)</f>
        <v>0.825509300265722</v>
      </c>
      <c r="J74" s="464">
        <f>IF(Task2[[#This Row],[Margin of Error1]]&gt;=0.1,"Insufficient data",Task2[[#This Row],[Task success1]])</f>
        <v>0.825509300265722</v>
      </c>
      <c r="K74" s="464">
        <f>IF(Task2[[#This Row],[Task success1]]&gt;0,1.96*SQRT((Task2[[#This Row],[Task success1]]*(1-Task2[[#This Row],[Task success1]]))/Task2[[#This Row],[Responses]]),"")</f>
        <v>2.2138909641400566E-2</v>
      </c>
      <c r="L74" s="464">
        <f>VLOOKUP(Task2[[#This Row],[Reason of visit]],'Data-Top'!A:E,4,)</f>
        <v>0.70150575730735198</v>
      </c>
      <c r="M74" s="464">
        <f>IF(Task2[[#This Row],[Margin of Error1]]&gt;=0.1,"Insufficient data",Task2[[#This Row],[Ease1]])</f>
        <v>0.70150575730735198</v>
      </c>
      <c r="N74" s="464">
        <f>IF(Task2[[#This Row],[Ease1]]&gt;0,1.96*SQRT((Task2[[#This Row],[Ease1]]*(1-Task2[[#This Row],[Ease1]]))/Task2[[#This Row],[Responses]]),"")</f>
        <v>2.6692711939642216E-2</v>
      </c>
      <c r="O74" s="464">
        <f>VLOOKUP(Task2[[#This Row],[Reason of visit]],'Data-Top'!A:E,5,)</f>
        <v>0.70770593445526997</v>
      </c>
      <c r="P74" s="464">
        <f>IF(Task2[[#This Row],[Margin of Error1]]&gt;=0.1,"Insufficient data",Task2[[#This Row],[Satisfaction1]])</f>
        <v>0.70770593445526997</v>
      </c>
      <c r="Q74" s="464">
        <f>IF(Task2[[#This Row],[Satisfaction1]]&gt;0,1.96*SQRT((Task2[[#This Row],[Satisfaction1]]*(1-Task2[[#This Row],[Satisfaction1]]))/Task2[[#This Row],[Responses]]),"")</f>
        <v>2.6530505081988051E-2</v>
      </c>
      <c r="R74" s="464">
        <f>IF(OR(Task2[[#This Row],[Margin of Error1]]&gt;=0.1,Task2[[#This Row],[Margin of Error1]]=0),"Insufficient data",Task2[[#This Row],[Margin of Error1]])</f>
        <v>2.5120708887676941E-2</v>
      </c>
      <c r="S74"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4" s="365"/>
      <c r="U74" s="365"/>
      <c r="V74" s="365"/>
      <c r="W74" s="365"/>
    </row>
    <row r="75" spans="2:23" ht="13.9" x14ac:dyDescent="0.5">
      <c r="B75" s="391">
        <v>62</v>
      </c>
      <c r="C75" s="459" t="str">
        <f>'Data-Top'!A63</f>
        <v>PSPC:Culture:Find a term or abbreviation in another language</v>
      </c>
      <c r="D75" s="460" t="str">
        <f>IF(ISBLANK(C75),"",MID(C75,FIND("#",SUBSTITUTE(C75,":","#",2))+1,500))</f>
        <v>Find a term or abbreviation in another language</v>
      </c>
      <c r="E75" s="461" t="str">
        <f>IF(ISBLANK(C75),"",MID(C75,FIND("#",SUBSTITUTE(C75,":","#",1))+1,FIND("#",SUBSTITUTE(C75,":","#",2))-FIND("#",SUBSTITUTE(C75,":","#",1))-1))</f>
        <v>Culture</v>
      </c>
      <c r="F75" s="461" t="str">
        <f>IF(ISBLANK(C75),"",LEFT(C75,FIND("#",SUBSTITUTE(C75,":","#"))-1))</f>
        <v>PSPC</v>
      </c>
      <c r="G75" s="462">
        <f>VLOOKUP(Task2[[#This Row],[Reason of visit]],'Data-Top'!A:E,2,)</f>
        <v>1095</v>
      </c>
      <c r="H75"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1.9361252333076423E-2</v>
      </c>
      <c r="I75" s="464">
        <f>VLOOKUP(Task2[[#This Row],[Reason of visit]],'Data-Top'!A:E,3,)</f>
        <v>0.91598173515981696</v>
      </c>
      <c r="J75" s="464">
        <f>IF(Task2[[#This Row],[Margin of Error1]]&gt;=0.1,"Insufficient data",Task2[[#This Row],[Task success1]])</f>
        <v>0.91598173515981696</v>
      </c>
      <c r="K75" s="464">
        <f>IF(Task2[[#This Row],[Task success1]]&gt;0,1.96*SQRT((Task2[[#This Row],[Task success1]]*(1-Task2[[#This Row],[Task success1]]))/Task2[[#This Row],[Responses]]),"")</f>
        <v>1.6431578001554602E-2</v>
      </c>
      <c r="L75" s="464">
        <f>VLOOKUP(Task2[[#This Row],[Reason of visit]],'Data-Top'!A:E,4,)</f>
        <v>0.88493150684931499</v>
      </c>
      <c r="M75" s="464">
        <f>IF(Task2[[#This Row],[Margin of Error1]]&gt;=0.1,"Insufficient data",Task2[[#This Row],[Ease1]])</f>
        <v>0.88493150684931499</v>
      </c>
      <c r="N75" s="464">
        <f>IF(Task2[[#This Row],[Ease1]]&gt;0,1.96*SQRT((Task2[[#This Row],[Ease1]]*(1-Task2[[#This Row],[Ease1]]))/Task2[[#This Row],[Responses]]),"")</f>
        <v>1.8900881255803779E-2</v>
      </c>
      <c r="O75" s="464">
        <f>VLOOKUP(Task2[[#This Row],[Reason of visit]],'Data-Top'!A:E,5,)</f>
        <v>0.82009132420091302</v>
      </c>
      <c r="P75" s="464">
        <f>IF(Task2[[#This Row],[Margin of Error1]]&gt;=0.1,"Insufficient data",Task2[[#This Row],[Satisfaction1]])</f>
        <v>0.82009132420091302</v>
      </c>
      <c r="Q75" s="464">
        <f>IF(Task2[[#This Row],[Satisfaction1]]&gt;0,1.96*SQRT((Task2[[#This Row],[Satisfaction1]]*(1-Task2[[#This Row],[Satisfaction1]]))/Task2[[#This Row],[Responses]]),"")</f>
        <v>2.2751297741870891E-2</v>
      </c>
      <c r="R75" s="464">
        <f>IF(OR(Task2[[#This Row],[Margin of Error1]]&gt;=0.1,Task2[[#This Row],[Margin of Error1]]=0),"Insufficient data",Task2[[#This Row],[Margin of Error1]])</f>
        <v>1.9361252333076423E-2</v>
      </c>
      <c r="S75"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5" s="365"/>
      <c r="U75" s="365"/>
      <c r="V75" s="365"/>
      <c r="W75" s="365"/>
    </row>
    <row r="76" spans="2:23" ht="13.9" x14ac:dyDescent="0.5">
      <c r="B76" s="391">
        <v>63</v>
      </c>
      <c r="C76" s="459" t="str">
        <f>'Data-Top'!A64</f>
        <v>ESDC:Benefits:Learn about benefits for people with disabilities</v>
      </c>
      <c r="D76" s="460" t="str">
        <f>IF(ISBLANK(C76),"",MID(C76,FIND("#",SUBSTITUTE(C76,":","#",2))+1,500))</f>
        <v>Learn about benefits for people with disabilities</v>
      </c>
      <c r="E76" s="461" t="str">
        <f>IF(ISBLANK(C76),"",MID(C76,FIND("#",SUBSTITUTE(C76,":","#",1))+1,FIND("#",SUBSTITUTE(C76,":","#",2))-FIND("#",SUBSTITUTE(C76,":","#",1))-1))</f>
        <v>Benefits</v>
      </c>
      <c r="F76" s="461" t="str">
        <f>IF(ISBLANK(C76),"",LEFT(C76,FIND("#",SUBSTITUTE(C76,":","#"))-1))</f>
        <v>ESDC</v>
      </c>
      <c r="G76" s="462">
        <f>VLOOKUP(Task2[[#This Row],[Reason of visit]],'Data-Top'!A:E,2,)</f>
        <v>1061</v>
      </c>
      <c r="H76"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3.0000153003061161E-2</v>
      </c>
      <c r="I76" s="464">
        <f>VLOOKUP(Task2[[#This Row],[Reason of visit]],'Data-Top'!A:E,3,)</f>
        <v>0.55230914231856698</v>
      </c>
      <c r="J76" s="464">
        <f>IF(Task2[[#This Row],[Margin of Error1]]&gt;=0.1,"Insufficient data",Task2[[#This Row],[Task success1]])</f>
        <v>0.55230914231856698</v>
      </c>
      <c r="K76" s="464">
        <f>IF(Task2[[#This Row],[Task success1]]&gt;0,1.96*SQRT((Task2[[#This Row],[Task success1]]*(1-Task2[[#This Row],[Task success1]]))/Task2[[#This Row],[Responses]]),"")</f>
        <v>2.9921172528028277E-2</v>
      </c>
      <c r="L76" s="464">
        <f>VLOOKUP(Task2[[#This Row],[Reason of visit]],'Data-Top'!A:E,4,)</f>
        <v>0.51272384542884097</v>
      </c>
      <c r="M76" s="464">
        <f>IF(Task2[[#This Row],[Margin of Error1]]&gt;=0.1,"Insufficient data",Task2[[#This Row],[Ease1]])</f>
        <v>0.51272384542884097</v>
      </c>
      <c r="N76" s="464">
        <f>IF(Task2[[#This Row],[Ease1]]&gt;0,1.96*SQRT((Task2[[#This Row],[Ease1]]*(1-Task2[[#This Row],[Ease1]]))/Task2[[#This Row],[Responses]]),"")</f>
        <v>3.0076529145858271E-2</v>
      </c>
      <c r="O76" s="464">
        <f>VLOOKUP(Task2[[#This Row],[Reason of visit]],'Data-Top'!A:E,5,)</f>
        <v>0.46277097078228102</v>
      </c>
      <c r="P76" s="464">
        <f>IF(Task2[[#This Row],[Margin of Error1]]&gt;=0.1,"Insufficient data",Task2[[#This Row],[Satisfaction1]])</f>
        <v>0.46277097078228102</v>
      </c>
      <c r="Q76" s="464">
        <f>IF(Task2[[#This Row],[Satisfaction1]]&gt;0,1.96*SQRT((Task2[[#This Row],[Satisfaction1]]*(1-Task2[[#This Row],[Satisfaction1]]))/Task2[[#This Row],[Responses]]),"")</f>
        <v>3.0002757335296934E-2</v>
      </c>
      <c r="R76" s="464">
        <f>IF(OR(Task2[[#This Row],[Margin of Error1]]&gt;=0.1,Task2[[#This Row],[Margin of Error1]]=0),"Insufficient data",Task2[[#This Row],[Margin of Error1]])</f>
        <v>3.0000153003061161E-2</v>
      </c>
      <c r="S76"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6" s="365"/>
      <c r="U76" s="365"/>
      <c r="V76" s="365"/>
      <c r="W76" s="365"/>
    </row>
    <row r="77" spans="2:23" ht="27.75" x14ac:dyDescent="0.5">
      <c r="B77" s="391">
        <v>64</v>
      </c>
      <c r="C77" s="459" t="str">
        <f>'Data-Top'!A65</f>
        <v>ESDC:Benefits:My Service Canada Account (MSCA) - Check your CPP/OAS application status</v>
      </c>
      <c r="D77" s="460" t="str">
        <f>IF(ISBLANK(C77),"",MID(C77,FIND("#",SUBSTITUTE(C77,":","#",2))+1,500))</f>
        <v>My Service Canada Account (MSCA) - Check your CPP/OAS application status</v>
      </c>
      <c r="E77" s="461" t="str">
        <f>IF(ISBLANK(C77),"",MID(C77,FIND("#",SUBSTITUTE(C77,":","#",1))+1,FIND("#",SUBSTITUTE(C77,":","#",2))-FIND("#",SUBSTITUTE(C77,":","#",1))-1))</f>
        <v>Benefits</v>
      </c>
      <c r="F77" s="461" t="str">
        <f>IF(ISBLANK(C77),"",LEFT(C77,FIND("#",SUBSTITUTE(C77,":","#"))-1))</f>
        <v>ESDC</v>
      </c>
      <c r="G77" s="462">
        <f>VLOOKUP(Task2[[#This Row],[Reason of visit]],'Data-Top'!A:E,2,)</f>
        <v>1056</v>
      </c>
      <c r="H77"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2.9675659976881288E-2</v>
      </c>
      <c r="I77" s="464">
        <f>VLOOKUP(Task2[[#This Row],[Reason of visit]],'Data-Top'!A:E,3,)</f>
        <v>0.45643939393939398</v>
      </c>
      <c r="J77" s="464">
        <f>IF(Task2[[#This Row],[Margin of Error1]]&gt;=0.1,"Insufficient data",Task2[[#This Row],[Task success1]])</f>
        <v>0.45643939393939398</v>
      </c>
      <c r="K77" s="464">
        <f>IF(Task2[[#This Row],[Task success1]]&gt;0,1.96*SQRT((Task2[[#This Row],[Task success1]]*(1-Task2[[#This Row],[Task success1]]))/Task2[[#This Row],[Responses]]),"")</f>
        <v>3.0042748308508005E-2</v>
      </c>
      <c r="L77" s="464">
        <f>VLOOKUP(Task2[[#This Row],[Reason of visit]],'Data-Top'!A:E,4,)</f>
        <v>0.45833333333333298</v>
      </c>
      <c r="M77" s="464">
        <f>IF(Task2[[#This Row],[Margin of Error1]]&gt;=0.1,"Insufficient data",Task2[[#This Row],[Ease1]])</f>
        <v>0.45833333333333298</v>
      </c>
      <c r="N77" s="464">
        <f>IF(Task2[[#This Row],[Ease1]]&gt;0,1.96*SQRT((Task2[[#This Row],[Ease1]]*(1-Task2[[#This Row],[Ease1]]))/Task2[[#This Row],[Responses]]),"")</f>
        <v>3.0052519614587811E-2</v>
      </c>
      <c r="O77" s="464">
        <f>VLOOKUP(Task2[[#This Row],[Reason of visit]],'Data-Top'!A:E,5,)</f>
        <v>0.35890151515151503</v>
      </c>
      <c r="P77" s="464">
        <f>IF(Task2[[#This Row],[Margin of Error1]]&gt;=0.1,"Insufficient data",Task2[[#This Row],[Satisfaction1]])</f>
        <v>0.35890151515151503</v>
      </c>
      <c r="Q77" s="464">
        <f>IF(Task2[[#This Row],[Satisfaction1]]&gt;0,1.96*SQRT((Task2[[#This Row],[Satisfaction1]]*(1-Task2[[#This Row],[Satisfaction1]]))/Task2[[#This Row],[Responses]]),"")</f>
        <v>2.8931712007548044E-2</v>
      </c>
      <c r="R77" s="464">
        <f>IF(OR(Task2[[#This Row],[Margin of Error1]]&gt;=0.1,Task2[[#This Row],[Margin of Error1]]=0),"Insufficient data",Task2[[#This Row],[Margin of Error1]])</f>
        <v>2.9675659976881288E-2</v>
      </c>
      <c r="S77"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7" s="365"/>
      <c r="U77" s="365"/>
      <c r="V77" s="365"/>
      <c r="W77" s="365"/>
    </row>
    <row r="78" spans="2:23" ht="27.75" x14ac:dyDescent="0.5">
      <c r="B78" s="391">
        <v>65</v>
      </c>
      <c r="C78" s="459" t="str">
        <f>'Data-Top'!A66</f>
        <v>ESDC:Jobs:Get job training</v>
      </c>
      <c r="D78" s="460" t="str">
        <f>IF(ISBLANK(C78),"",MID(C78,FIND("#",SUBSTITUTE(C78,":","#",2))+1,500))</f>
        <v>Get job training</v>
      </c>
      <c r="E78" s="461" t="str">
        <f>IF(ISBLANK(C78),"",MID(C78,FIND("#",SUBSTITUTE(C78,":","#",1))+1,FIND("#",SUBSTITUTE(C78,":","#",2))-FIND("#",SUBSTITUTE(C78,":","#",1))-1))</f>
        <v>Jobs</v>
      </c>
      <c r="F78" s="461" t="str">
        <f>IF(ISBLANK(C78),"",LEFT(C78,FIND("#",SUBSTITUTE(C78,":","#"))-1))</f>
        <v>ESDC</v>
      </c>
      <c r="G78" s="462">
        <f>VLOOKUP(Task2[[#This Row],[Reason of visit]],'Data-Top'!A:E,2,)</f>
        <v>1055</v>
      </c>
      <c r="H78"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2.795636713503236E-2</v>
      </c>
      <c r="I78" s="464">
        <f>VLOOKUP(Task2[[#This Row],[Reason of visit]],'Data-Top'!A:E,3,)</f>
        <v>0.76966824644549803</v>
      </c>
      <c r="J78" s="464">
        <f>IF(Task2[[#This Row],[Margin of Error1]]&gt;=0.1,"Insufficient data",Task2[[#This Row],[Task success1]])</f>
        <v>0.76966824644549803</v>
      </c>
      <c r="K78" s="464">
        <f>IF(Task2[[#This Row],[Task success1]]&gt;0,1.96*SQRT((Task2[[#This Row],[Task success1]]*(1-Task2[[#This Row],[Task success1]]))/Task2[[#This Row],[Responses]]),"")</f>
        <v>2.5407301036695411E-2</v>
      </c>
      <c r="L78" s="464">
        <f>VLOOKUP(Task2[[#This Row],[Reason of visit]],'Data-Top'!A:E,4,)</f>
        <v>0.61706161137440796</v>
      </c>
      <c r="M78" s="464">
        <f>IF(Task2[[#This Row],[Margin of Error1]]&gt;=0.1,"Insufficient data",Task2[[#This Row],[Ease1]])</f>
        <v>0.61706161137440796</v>
      </c>
      <c r="N78" s="464">
        <f>IF(Task2[[#This Row],[Ease1]]&gt;0,1.96*SQRT((Task2[[#This Row],[Ease1]]*(1-Task2[[#This Row],[Ease1]]))/Task2[[#This Row],[Responses]]),"")</f>
        <v>2.9333140251235013E-2</v>
      </c>
      <c r="O78" s="464">
        <f>VLOOKUP(Task2[[#This Row],[Reason of visit]],'Data-Top'!A:E,5,)</f>
        <v>0.63033175355450199</v>
      </c>
      <c r="P78" s="464">
        <f>IF(Task2[[#This Row],[Margin of Error1]]&gt;=0.1,"Insufficient data",Task2[[#This Row],[Satisfaction1]])</f>
        <v>0.63033175355450199</v>
      </c>
      <c r="Q78" s="464">
        <f>IF(Task2[[#This Row],[Satisfaction1]]&gt;0,1.96*SQRT((Task2[[#This Row],[Satisfaction1]]*(1-Task2[[#This Row],[Satisfaction1]]))/Task2[[#This Row],[Responses]]),"")</f>
        <v>2.9128660117166659E-2</v>
      </c>
      <c r="R78" s="464">
        <f>IF(OR(Task2[[#This Row],[Margin of Error1]]&gt;=0.1,Task2[[#This Row],[Margin of Error1]]=0),"Insufficient data",Task2[[#This Row],[Margin of Error1]])</f>
        <v>2.795636713503236E-2</v>
      </c>
      <c r="S78"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8" s="365"/>
      <c r="U78" s="365"/>
      <c r="V78" s="365"/>
      <c r="W78" s="365"/>
    </row>
    <row r="79" spans="2:23" ht="27.75" x14ac:dyDescent="0.5">
      <c r="B79" s="391">
        <v>66</v>
      </c>
      <c r="C79" s="459" t="str">
        <f>'Data-Top'!A67</f>
        <v>CRA:Taxes:Find tax software</v>
      </c>
      <c r="D79" s="460" t="str">
        <f>IF(ISBLANK(C79),"",MID(C79,FIND("#",SUBSTITUTE(C79,":","#",2))+1,500))</f>
        <v>Find tax software</v>
      </c>
      <c r="E79" s="461" t="str">
        <f>IF(ISBLANK(C79),"",MID(C79,FIND("#",SUBSTITUTE(C79,":","#",1))+1,FIND("#",SUBSTITUTE(C79,":","#",2))-FIND("#",SUBSTITUTE(C79,":","#",1))-1))</f>
        <v>Taxes</v>
      </c>
      <c r="F79" s="461" t="str">
        <f>IF(ISBLANK(C79),"",LEFT(C79,FIND("#",SUBSTITUTE(C79,":","#"))-1))</f>
        <v>CRA</v>
      </c>
      <c r="G79" s="462">
        <f>VLOOKUP(Task2[[#This Row],[Reason of visit]],'Data-Top'!A:E,2,)</f>
        <v>1032</v>
      </c>
      <c r="H79"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3.0101997537199273E-2</v>
      </c>
      <c r="I79" s="464">
        <f>VLOOKUP(Task2[[#This Row],[Reason of visit]],'Data-Top'!A:E,3,)</f>
        <v>0.63953488372093004</v>
      </c>
      <c r="J79" s="464">
        <f>IF(Task2[[#This Row],[Margin of Error1]]&gt;=0.1,"Insufficient data",Task2[[#This Row],[Task success1]])</f>
        <v>0.63953488372093004</v>
      </c>
      <c r="K79" s="464">
        <f>IF(Task2[[#This Row],[Task success1]]&gt;0,1.96*SQRT((Task2[[#This Row],[Task success1]]*(1-Task2[[#This Row],[Task success1]]))/Task2[[#This Row],[Responses]]),"")</f>
        <v>2.9294086737113669E-2</v>
      </c>
      <c r="L79" s="464">
        <f>VLOOKUP(Task2[[#This Row],[Reason of visit]],'Data-Top'!A:E,4,)</f>
        <v>0.5</v>
      </c>
      <c r="M79" s="464">
        <f>IF(Task2[[#This Row],[Margin of Error1]]&gt;=0.1,"Insufficient data",Task2[[#This Row],[Ease1]])</f>
        <v>0.5</v>
      </c>
      <c r="N79" s="464">
        <f>IF(Task2[[#This Row],[Ease1]]&gt;0,1.96*SQRT((Task2[[#This Row],[Ease1]]*(1-Task2[[#This Row],[Ease1]]))/Task2[[#This Row],[Responses]]),"")</f>
        <v>3.0506067511869826E-2</v>
      </c>
      <c r="O79" s="464">
        <f>VLOOKUP(Task2[[#This Row],[Reason of visit]],'Data-Top'!A:E,5,)</f>
        <v>0.50193798449612403</v>
      </c>
      <c r="P79" s="464">
        <f>IF(Task2[[#This Row],[Margin of Error1]]&gt;=0.1,"Insufficient data",Task2[[#This Row],[Satisfaction1]])</f>
        <v>0.50193798449612403</v>
      </c>
      <c r="Q79" s="464">
        <f>IF(Task2[[#This Row],[Satisfaction1]]&gt;0,1.96*SQRT((Task2[[#This Row],[Satisfaction1]]*(1-Task2[[#This Row],[Satisfaction1]]))/Task2[[#This Row],[Responses]]),"")</f>
        <v>3.0505838362614321E-2</v>
      </c>
      <c r="R79" s="464">
        <f>IF(OR(Task2[[#This Row],[Margin of Error1]]&gt;=0.1,Task2[[#This Row],[Margin of Error1]]=0),"Insufficient data",Task2[[#This Row],[Margin of Error1]])</f>
        <v>3.0101997537199273E-2</v>
      </c>
      <c r="S79"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79" s="365"/>
      <c r="U79" s="365"/>
      <c r="V79" s="365"/>
      <c r="W79" s="365"/>
    </row>
    <row r="80" spans="2:23" ht="13.9" x14ac:dyDescent="0.5">
      <c r="B80" s="391">
        <v>67</v>
      </c>
      <c r="C80" s="459" t="str">
        <f>'Data-Top'!A68</f>
        <v>ESDC:Benefits:Canada Pension Plan (CPP) - Check payment information</v>
      </c>
      <c r="D80" s="460" t="str">
        <f>IF(ISBLANK(C80),"",MID(C80,FIND("#",SUBSTITUTE(C80,":","#",2))+1,500))</f>
        <v>Canada Pension Plan (CPP) - Check payment information</v>
      </c>
      <c r="E80" s="461" t="str">
        <f>IF(ISBLANK(C80),"",MID(C80,FIND("#",SUBSTITUTE(C80,":","#",1))+1,FIND("#",SUBSTITUTE(C80,":","#",2))-FIND("#",SUBSTITUTE(C80,":","#",1))-1))</f>
        <v>Benefits</v>
      </c>
      <c r="F80" s="461" t="str">
        <f>IF(ISBLANK(C80),"",LEFT(C80,FIND("#",SUBSTITUTE(C80,":","#"))-1))</f>
        <v>ESDC</v>
      </c>
      <c r="G80" s="462">
        <f>VLOOKUP(Task2[[#This Row],[Reason of visit]],'Data-Top'!A:E,2,)</f>
        <v>975</v>
      </c>
      <c r="H80"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2.7606419836045979E-2</v>
      </c>
      <c r="I80" s="464">
        <f>VLOOKUP(Task2[[#This Row],[Reason of visit]],'Data-Top'!A:E,3,)</f>
        <v>0.8</v>
      </c>
      <c r="J80" s="464">
        <f>IF(Task2[[#This Row],[Margin of Error1]]&gt;=0.1,"Insufficient data",Task2[[#This Row],[Task success1]])</f>
        <v>0.8</v>
      </c>
      <c r="K80" s="464">
        <f>IF(Task2[[#This Row],[Task success1]]&gt;0,1.96*SQRT((Task2[[#This Row],[Task success1]]*(1-Task2[[#This Row],[Task success1]]))/Task2[[#This Row],[Responses]]),"")</f>
        <v>2.5108094516637661E-2</v>
      </c>
      <c r="L80" s="464">
        <f>VLOOKUP(Task2[[#This Row],[Reason of visit]],'Data-Top'!A:E,4,)</f>
        <v>0.73025641025640997</v>
      </c>
      <c r="M80" s="464">
        <f>IF(Task2[[#This Row],[Margin of Error1]]&gt;=0.1,"Insufficient data",Task2[[#This Row],[Ease1]])</f>
        <v>0.73025641025640997</v>
      </c>
      <c r="N80" s="464">
        <f>IF(Task2[[#This Row],[Ease1]]&gt;0,1.96*SQRT((Task2[[#This Row],[Ease1]]*(1-Task2[[#This Row],[Ease1]]))/Task2[[#This Row],[Responses]]),"")</f>
        <v>2.7859095934573058E-2</v>
      </c>
      <c r="O80" s="464">
        <f>VLOOKUP(Task2[[#This Row],[Reason of visit]],'Data-Top'!A:E,5,)</f>
        <v>0.65435897435897405</v>
      </c>
      <c r="P80" s="464">
        <f>IF(Task2[[#This Row],[Margin of Error1]]&gt;=0.1,"Insufficient data",Task2[[#This Row],[Satisfaction1]])</f>
        <v>0.65435897435897405</v>
      </c>
      <c r="Q80" s="464">
        <f>IF(Task2[[#This Row],[Satisfaction1]]&gt;0,1.96*SQRT((Task2[[#This Row],[Satisfaction1]]*(1-Task2[[#This Row],[Satisfaction1]]))/Task2[[#This Row],[Responses]]),"")</f>
        <v>2.9852069056927222E-2</v>
      </c>
      <c r="R80" s="464">
        <f>IF(OR(Task2[[#This Row],[Margin of Error1]]&gt;=0.1,Task2[[#This Row],[Margin of Error1]]=0),"Insufficient data",Task2[[#This Row],[Margin of Error1]])</f>
        <v>2.7606419836045979E-2</v>
      </c>
      <c r="S80"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0" s="365"/>
      <c r="U80" s="365"/>
      <c r="V80" s="365"/>
      <c r="W80" s="365"/>
    </row>
    <row r="81" spans="2:23" ht="13.9" x14ac:dyDescent="0.5">
      <c r="B81" s="391">
        <v>68</v>
      </c>
      <c r="C81" s="459" t="str">
        <f>'Data-Top'!A69</f>
        <v>CRA:Taxes:Change my address with the Canada Revenue Agency</v>
      </c>
      <c r="D81" s="460" t="str">
        <f>IF(ISBLANK(C81),"",MID(C81,FIND("#",SUBSTITUTE(C81,":","#",2))+1,500))</f>
        <v>Change my address with the Canada Revenue Agency</v>
      </c>
      <c r="E81" s="461" t="str">
        <f>IF(ISBLANK(C81),"",MID(C81,FIND("#",SUBSTITUTE(C81,":","#",1))+1,FIND("#",SUBSTITUTE(C81,":","#",2))-FIND("#",SUBSTITUTE(C81,":","#",1))-1))</f>
        <v>Taxes</v>
      </c>
      <c r="F81" s="461" t="str">
        <f>IF(ISBLANK(C81),"",LEFT(C81,FIND("#",SUBSTITUTE(C81,":","#"))-1))</f>
        <v>CRA</v>
      </c>
      <c r="G81" s="462">
        <f>VLOOKUP(Task2[[#This Row],[Reason of visit]],'Data-Top'!A:E,2,)</f>
        <v>964</v>
      </c>
      <c r="H81"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3.1128536901861344E-2</v>
      </c>
      <c r="I81" s="464">
        <f>VLOOKUP(Task2[[#This Row],[Reason of visit]],'Data-Top'!A:E,3,)</f>
        <v>0.46887966804979297</v>
      </c>
      <c r="J81" s="464">
        <f>IF(Task2[[#This Row],[Margin of Error1]]&gt;=0.1,"Insufficient data",Task2[[#This Row],[Task success1]])</f>
        <v>0.46887966804979297</v>
      </c>
      <c r="K81" s="464">
        <f>IF(Task2[[#This Row],[Task success1]]&gt;0,1.96*SQRT((Task2[[#This Row],[Task success1]]*(1-Task2[[#This Row],[Task success1]]))/Task2[[#This Row],[Responses]]),"")</f>
        <v>3.1502478105231504E-2</v>
      </c>
      <c r="L81" s="464">
        <f>VLOOKUP(Task2[[#This Row],[Reason of visit]],'Data-Top'!A:E,4,)</f>
        <v>0.41390041493775898</v>
      </c>
      <c r="M81" s="464">
        <f>IF(Task2[[#This Row],[Margin of Error1]]&gt;=0.1,"Insufficient data",Task2[[#This Row],[Ease1]])</f>
        <v>0.41390041493775898</v>
      </c>
      <c r="N81" s="464">
        <f>IF(Task2[[#This Row],[Ease1]]&gt;0,1.96*SQRT((Task2[[#This Row],[Ease1]]*(1-Task2[[#This Row],[Ease1]]))/Task2[[#This Row],[Responses]]),"")</f>
        <v>3.109218135888777E-2</v>
      </c>
      <c r="O81" s="464">
        <f>VLOOKUP(Task2[[#This Row],[Reason of visit]],'Data-Top'!A:E,5,)</f>
        <v>0.390041493775934</v>
      </c>
      <c r="P81" s="464">
        <f>IF(Task2[[#This Row],[Margin of Error1]]&gt;=0.1,"Insufficient data",Task2[[#This Row],[Satisfaction1]])</f>
        <v>0.390041493775934</v>
      </c>
      <c r="Q81" s="464">
        <f>IF(Task2[[#This Row],[Satisfaction1]]&gt;0,1.96*SQRT((Task2[[#This Row],[Satisfaction1]]*(1-Task2[[#This Row],[Satisfaction1]]))/Task2[[#This Row],[Responses]]),"")</f>
        <v>3.0790951241464762E-2</v>
      </c>
      <c r="R81" s="464">
        <f>IF(OR(Task2[[#This Row],[Margin of Error1]]&gt;=0.1,Task2[[#This Row],[Margin of Error1]]=0),"Insufficient data",Task2[[#This Row],[Margin of Error1]])</f>
        <v>3.1128536901861344E-2</v>
      </c>
      <c r="S81"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1" s="365"/>
      <c r="U81" s="365"/>
      <c r="V81" s="365"/>
      <c r="W81" s="365"/>
    </row>
    <row r="82" spans="2:23" ht="13.9" x14ac:dyDescent="0.5">
      <c r="B82" s="391">
        <v>69</v>
      </c>
      <c r="C82" s="459" t="str">
        <f>'Data-Top'!A70</f>
        <v>ESDC:Benefits:My Service Canada Account (MSCA) - Check your estimated monthly Canada Pension Plan (CPP) benefits</v>
      </c>
      <c r="D82" s="460" t="str">
        <f>IF(ISBLANK(C82),"",MID(C82,FIND("#",SUBSTITUTE(C82,":","#",2))+1,500))</f>
        <v>My Service Canada Account (MSCA) - Check your estimated monthly Canada Pension Plan (CPP) benefits</v>
      </c>
      <c r="E82" s="461" t="str">
        <f>IF(ISBLANK(C82),"",MID(C82,FIND("#",SUBSTITUTE(C82,":","#",1))+1,FIND("#",SUBSTITUTE(C82,":","#",2))-FIND("#",SUBSTITUTE(C82,":","#",1))-1))</f>
        <v>Benefits</v>
      </c>
      <c r="F82" s="461" t="str">
        <f>IF(ISBLANK(C82),"",LEFT(C82,FIND("#",SUBSTITUTE(C82,":","#"))-1))</f>
        <v>ESDC</v>
      </c>
      <c r="G82" s="462">
        <f>VLOOKUP(Task2[[#This Row],[Reason of visit]],'Data-Top'!A:E,2,)</f>
        <v>932</v>
      </c>
      <c r="H82"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3.1918795909850618E-2</v>
      </c>
      <c r="I82" s="464">
        <f>VLOOKUP(Task2[[#This Row],[Reason of visit]],'Data-Top'!A:E,3,)</f>
        <v>0.58798283261802597</v>
      </c>
      <c r="J82" s="464">
        <f>IF(Task2[[#This Row],[Margin of Error1]]&gt;=0.1,"Insufficient data",Task2[[#This Row],[Task success1]])</f>
        <v>0.58798283261802597</v>
      </c>
      <c r="K82" s="464">
        <f>IF(Task2[[#This Row],[Task success1]]&gt;0,1.96*SQRT((Task2[[#This Row],[Task success1]]*(1-Task2[[#This Row],[Task success1]]))/Task2[[#This Row],[Responses]]),"")</f>
        <v>3.160007360821504E-2</v>
      </c>
      <c r="L82" s="464">
        <f>VLOOKUP(Task2[[#This Row],[Reason of visit]],'Data-Top'!A:E,4,)</f>
        <v>0.51716738197424905</v>
      </c>
      <c r="M82" s="464">
        <f>IF(Task2[[#This Row],[Margin of Error1]]&gt;=0.1,"Insufficient data",Task2[[#This Row],[Ease1]])</f>
        <v>0.51716738197424905</v>
      </c>
      <c r="N82" s="464">
        <f>IF(Task2[[#This Row],[Ease1]]&gt;0,1.96*SQRT((Task2[[#This Row],[Ease1]]*(1-Task2[[#This Row],[Ease1]]))/Task2[[#This Row],[Responses]]),"")</f>
        <v>3.2082040211893044E-2</v>
      </c>
      <c r="O82" s="464">
        <f>VLOOKUP(Task2[[#This Row],[Reason of visit]],'Data-Top'!A:E,5,)</f>
        <v>0.52038626609442096</v>
      </c>
      <c r="P82" s="464">
        <f>IF(Task2[[#This Row],[Margin of Error1]]&gt;=0.1,"Insufficient data",Task2[[#This Row],[Satisfaction1]])</f>
        <v>0.52038626609442096</v>
      </c>
      <c r="Q82" s="464">
        <f>IF(Task2[[#This Row],[Satisfaction1]]&gt;0,1.96*SQRT((Task2[[#This Row],[Satisfaction1]]*(1-Task2[[#This Row],[Satisfaction1]]))/Task2[[#This Row],[Responses]]),"")</f>
        <v>3.2074273909443791E-2</v>
      </c>
      <c r="R82" s="464">
        <f>IF(OR(Task2[[#This Row],[Margin of Error1]]&gt;=0.1,Task2[[#This Row],[Margin of Error1]]=0),"Insufficient data",Task2[[#This Row],[Margin of Error1]])</f>
        <v>3.1918795909850618E-2</v>
      </c>
      <c r="S82"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2" s="365"/>
      <c r="U82" s="365"/>
      <c r="V82" s="365"/>
      <c r="W82" s="365"/>
    </row>
    <row r="83" spans="2:23" ht="13.9" x14ac:dyDescent="0.5">
      <c r="B83" s="391">
        <v>70</v>
      </c>
      <c r="C83" s="459" t="str">
        <f>'Data-Top'!A71</f>
        <v>HC:Health:Find out the symptoms or risks for a disease or condition</v>
      </c>
      <c r="D83" s="460" t="str">
        <f>IF(ISBLANK(C83),"",MID(C83,FIND("#",SUBSTITUTE(C83,":","#",2))+1,500))</f>
        <v>Find out the symptoms or risks for a disease or condition</v>
      </c>
      <c r="E83" s="461" t="str">
        <f>IF(ISBLANK(C83),"",MID(C83,FIND("#",SUBSTITUTE(C83,":","#",1))+1,FIND("#",SUBSTITUTE(C83,":","#",2))-FIND("#",SUBSTITUTE(C83,":","#",1))-1))</f>
        <v>Health</v>
      </c>
      <c r="F83" s="461" t="str">
        <f>IF(ISBLANK(C83),"",LEFT(C83,FIND("#",SUBSTITUTE(C83,":","#"))-1))</f>
        <v>HC</v>
      </c>
      <c r="G83" s="462">
        <f>VLOOKUP(Task2[[#This Row],[Reason of visit]],'Data-Top'!A:E,2,)</f>
        <v>921</v>
      </c>
      <c r="H83"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2.621644431894048E-2</v>
      </c>
      <c r="I83" s="464">
        <f>VLOOKUP(Task2[[#This Row],[Reason of visit]],'Data-Top'!A:E,3,)</f>
        <v>0.84581976112920698</v>
      </c>
      <c r="J83" s="464">
        <f>IF(Task2[[#This Row],[Margin of Error1]]&gt;=0.1,"Insufficient data",Task2[[#This Row],[Task success1]])</f>
        <v>0.84581976112920698</v>
      </c>
      <c r="K83" s="464">
        <f>IF(Task2[[#This Row],[Task success1]]&gt;0,1.96*SQRT((Task2[[#This Row],[Task success1]]*(1-Task2[[#This Row],[Task success1]]))/Task2[[#This Row],[Responses]]),"")</f>
        <v>2.332273765106346E-2</v>
      </c>
      <c r="L83" s="464">
        <f>VLOOKUP(Task2[[#This Row],[Reason of visit]],'Data-Top'!A:E,4,)</f>
        <v>0.80130293159609101</v>
      </c>
      <c r="M83" s="464">
        <f>IF(Task2[[#This Row],[Margin of Error1]]&gt;=0.1,"Insufficient data",Task2[[#This Row],[Ease1]])</f>
        <v>0.80130293159609101</v>
      </c>
      <c r="N83" s="464">
        <f>IF(Task2[[#This Row],[Ease1]]&gt;0,1.96*SQRT((Task2[[#This Row],[Ease1]]*(1-Task2[[#This Row],[Ease1]]))/Task2[[#This Row],[Responses]]),"")</f>
        <v>2.5770352069523536E-2</v>
      </c>
      <c r="O83" s="464">
        <f>VLOOKUP(Task2[[#This Row],[Reason of visit]],'Data-Top'!A:E,5,)</f>
        <v>0.70141150922909901</v>
      </c>
      <c r="P83" s="464">
        <f>IF(Task2[[#This Row],[Margin of Error1]]&gt;=0.1,"Insufficient data",Task2[[#This Row],[Satisfaction1]])</f>
        <v>0.70141150922909901</v>
      </c>
      <c r="Q83" s="464">
        <f>IF(Task2[[#This Row],[Satisfaction1]]&gt;0,1.96*SQRT((Task2[[#This Row],[Satisfaction1]]*(1-Task2[[#This Row],[Satisfaction1]]))/Task2[[#This Row],[Responses]]),"")</f>
        <v>2.9556243236234445E-2</v>
      </c>
      <c r="R83" s="464">
        <f>IF(OR(Task2[[#This Row],[Margin of Error1]]&gt;=0.1,Task2[[#This Row],[Margin of Error1]]=0),"Insufficient data",Task2[[#This Row],[Margin of Error1]])</f>
        <v>2.621644431894048E-2</v>
      </c>
      <c r="S83"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3" s="365"/>
      <c r="U83" s="365"/>
      <c r="V83" s="365"/>
      <c r="W83" s="365"/>
    </row>
    <row r="84" spans="2:23" ht="13.9" x14ac:dyDescent="0.5">
      <c r="B84" s="391">
        <v>71</v>
      </c>
      <c r="C84" s="459" t="str">
        <f>'Data-Top'!A72</f>
        <v>IRCC:Immigration:Hire a foreign worker</v>
      </c>
      <c r="D84" s="460" t="str">
        <f>IF(ISBLANK(C84),"",MID(C84,FIND("#",SUBSTITUTE(C84,":","#",2))+1,500))</f>
        <v>Hire a foreign worker</v>
      </c>
      <c r="E84" s="461" t="str">
        <f>IF(ISBLANK(C84),"",MID(C84,FIND("#",SUBSTITUTE(C84,":","#",1))+1,FIND("#",SUBSTITUTE(C84,":","#",2))-FIND("#",SUBSTITUTE(C84,":","#",1))-1))</f>
        <v>Immigration</v>
      </c>
      <c r="F84" s="461" t="str">
        <f>IF(ISBLANK(C84),"",LEFT(C84,FIND("#",SUBSTITUTE(C84,":","#"))-1))</f>
        <v>IRCC</v>
      </c>
      <c r="G84" s="462">
        <f>VLOOKUP(Task2[[#This Row],[Reason of visit]],'Data-Top'!A:E,2,)</f>
        <v>885</v>
      </c>
      <c r="H84"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3.1078356757810639E-2</v>
      </c>
      <c r="I84" s="464">
        <f>VLOOKUP(Task2[[#This Row],[Reason of visit]],'Data-Top'!A:E,3,)</f>
        <v>0.72994350282485898</v>
      </c>
      <c r="J84" s="464">
        <f>IF(Task2[[#This Row],[Margin of Error1]]&gt;=0.1,"Insufficient data",Task2[[#This Row],[Task success1]])</f>
        <v>0.72994350282485898</v>
      </c>
      <c r="K84" s="464">
        <f>IF(Task2[[#This Row],[Task success1]]&gt;0,1.96*SQRT((Task2[[#This Row],[Task success1]]*(1-Task2[[#This Row],[Task success1]]))/Task2[[#This Row],[Responses]]),"")</f>
        <v>2.9252054559741034E-2</v>
      </c>
      <c r="L84" s="464">
        <f>VLOOKUP(Task2[[#This Row],[Reason of visit]],'Data-Top'!A:E,4,)</f>
        <v>0.59774011299435004</v>
      </c>
      <c r="M84" s="464">
        <f>IF(Task2[[#This Row],[Margin of Error1]]&gt;=0.1,"Insufficient data",Task2[[#This Row],[Ease1]])</f>
        <v>0.59774011299435004</v>
      </c>
      <c r="N84" s="464">
        <f>IF(Task2[[#This Row],[Ease1]]&gt;0,1.96*SQRT((Task2[[#This Row],[Ease1]]*(1-Task2[[#This Row],[Ease1]]))/Task2[[#This Row],[Responses]]),"")</f>
        <v>3.2306804254191634E-2</v>
      </c>
      <c r="O84" s="464">
        <f>VLOOKUP(Task2[[#This Row],[Reason of visit]],'Data-Top'!A:E,5,)</f>
        <v>0.63728813559321995</v>
      </c>
      <c r="P84" s="464">
        <f>IF(Task2[[#This Row],[Margin of Error1]]&gt;=0.1,"Insufficient data",Task2[[#This Row],[Satisfaction1]])</f>
        <v>0.63728813559321995</v>
      </c>
      <c r="Q84" s="464">
        <f>IF(Task2[[#This Row],[Satisfaction1]]&gt;0,1.96*SQRT((Task2[[#This Row],[Satisfaction1]]*(1-Task2[[#This Row],[Satisfaction1]]))/Task2[[#This Row],[Responses]]),"")</f>
        <v>3.1676211459499254E-2</v>
      </c>
      <c r="R84" s="464">
        <f>IF(OR(Task2[[#This Row],[Margin of Error1]]&gt;=0.1,Task2[[#This Row],[Margin of Error1]]=0),"Insufficient data",Task2[[#This Row],[Margin of Error1]])</f>
        <v>3.1078356757810639E-2</v>
      </c>
      <c r="S84"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4" s="365"/>
      <c r="U84" s="365"/>
      <c r="V84" s="365"/>
      <c r="W84" s="365"/>
    </row>
    <row r="85" spans="2:23" ht="27.75" x14ac:dyDescent="0.5">
      <c r="B85" s="391">
        <v>72</v>
      </c>
      <c r="C85" s="459" t="str">
        <f>'Data-Top'!A73</f>
        <v>ESDC:Benefits:My Service Canada Account (MSCA) - View Records of Employment (ROE)</v>
      </c>
      <c r="D85" s="460" t="str">
        <f>IF(ISBLANK(C85),"",MID(C85,FIND("#",SUBSTITUTE(C85,":","#",2))+1,500))</f>
        <v>My Service Canada Account (MSCA) - View Records of Employment (ROE)</v>
      </c>
      <c r="E85" s="461" t="str">
        <f>IF(ISBLANK(C85),"",MID(C85,FIND("#",SUBSTITUTE(C85,":","#",1))+1,FIND("#",SUBSTITUTE(C85,":","#",2))-FIND("#",SUBSTITUTE(C85,":","#",1))-1))</f>
        <v>Benefits</v>
      </c>
      <c r="F85" s="461" t="str">
        <f>IF(ISBLANK(C85),"",LEFT(C85,FIND("#",SUBSTITUTE(C85,":","#"))-1))</f>
        <v>ESDC</v>
      </c>
      <c r="G85" s="462">
        <f>VLOOKUP(Task2[[#This Row],[Reason of visit]],'Data-Top'!A:E,2,)</f>
        <v>880</v>
      </c>
      <c r="H85"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3.2306218584248932E-2</v>
      </c>
      <c r="I85" s="464">
        <f>VLOOKUP(Task2[[#This Row],[Reason of visit]],'Data-Top'!A:E,3,)</f>
        <v>0.67727272727272703</v>
      </c>
      <c r="J85" s="464">
        <f>IF(Task2[[#This Row],[Margin of Error1]]&gt;=0.1,"Insufficient data",Task2[[#This Row],[Task success1]])</f>
        <v>0.67727272727272703</v>
      </c>
      <c r="K85" s="464">
        <f>IF(Task2[[#This Row],[Task success1]]&gt;0,1.96*SQRT((Task2[[#This Row],[Task success1]]*(1-Task2[[#This Row],[Task success1]]))/Task2[[#This Row],[Responses]]),"")</f>
        <v>3.08897478366605E-2</v>
      </c>
      <c r="L85" s="464">
        <f>VLOOKUP(Task2[[#This Row],[Reason of visit]],'Data-Top'!A:E,4,)</f>
        <v>0.51136363636363602</v>
      </c>
      <c r="M85" s="464">
        <f>IF(Task2[[#This Row],[Margin of Error1]]&gt;=0.1,"Insufficient data",Task2[[#This Row],[Ease1]])</f>
        <v>0.51136363636363602</v>
      </c>
      <c r="N85" s="464">
        <f>IF(Task2[[#This Row],[Ease1]]&gt;0,1.96*SQRT((Task2[[#This Row],[Ease1]]*(1-Task2[[#This Row],[Ease1]]))/Task2[[#This Row],[Responses]]),"")</f>
        <v>3.3027260187261751E-2</v>
      </c>
      <c r="O85" s="464">
        <f>VLOOKUP(Task2[[#This Row],[Reason of visit]],'Data-Top'!A:E,5,)</f>
        <v>0.52272727272727304</v>
      </c>
      <c r="P85" s="464">
        <f>IF(Task2[[#This Row],[Margin of Error1]]&gt;=0.1,"Insufficient data",Task2[[#This Row],[Satisfaction1]])</f>
        <v>0.52272727272727304</v>
      </c>
      <c r="Q85" s="464">
        <f>IF(Task2[[#This Row],[Satisfaction1]]&gt;0,1.96*SQRT((Task2[[#This Row],[Satisfaction1]]*(1-Task2[[#This Row],[Satisfaction1]]))/Task2[[#This Row],[Responses]]),"")</f>
        <v>3.3001647728824544E-2</v>
      </c>
      <c r="R85" s="464">
        <f>IF(OR(Task2[[#This Row],[Margin of Error1]]&gt;=0.1,Task2[[#This Row],[Margin of Error1]]=0),"Insufficient data",Task2[[#This Row],[Margin of Error1]])</f>
        <v>3.2306218584248932E-2</v>
      </c>
      <c r="S85"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5" s="365"/>
      <c r="U85" s="365"/>
      <c r="V85" s="365"/>
      <c r="W85" s="365"/>
    </row>
    <row r="86" spans="2:23" ht="27.75" x14ac:dyDescent="0.5">
      <c r="B86" s="391">
        <v>73</v>
      </c>
      <c r="C86" s="459" t="str">
        <f>'Data-Top'!A74</f>
        <v>PHAC:Travel:Check vaccination requirements to enter Canada</v>
      </c>
      <c r="D86" s="460" t="str">
        <f>IF(ISBLANK(C86),"",MID(C86,FIND("#",SUBSTITUTE(C86,":","#",2))+1,500))</f>
        <v>Check vaccination requirements to enter Canada</v>
      </c>
      <c r="E86" s="461" t="str">
        <f>IF(ISBLANK(C86),"",MID(C86,FIND("#",SUBSTITUTE(C86,":","#",1))+1,FIND("#",SUBSTITUTE(C86,":","#",2))-FIND("#",SUBSTITUTE(C86,":","#",1))-1))</f>
        <v>Travel</v>
      </c>
      <c r="F86" s="461" t="str">
        <f>IF(ISBLANK(C86),"",LEFT(C86,FIND("#",SUBSTITUTE(C86,":","#"))-1))</f>
        <v>PHAC</v>
      </c>
      <c r="G86" s="462">
        <f>VLOOKUP(Task2[[#This Row],[Reason of visit]],'Data-Top'!A:E,2,)</f>
        <v>879</v>
      </c>
      <c r="H86"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3.1897288619731227E-2</v>
      </c>
      <c r="I86" s="464">
        <f>VLOOKUP(Task2[[#This Row],[Reason of visit]],'Data-Top'!A:E,3,)</f>
        <v>0.69510807736063696</v>
      </c>
      <c r="J86" s="464">
        <f>IF(Task2[[#This Row],[Margin of Error1]]&gt;=0.1,"Insufficient data",Task2[[#This Row],[Task success1]])</f>
        <v>0.69510807736063696</v>
      </c>
      <c r="K86" s="464">
        <f>IF(Task2[[#This Row],[Task success1]]&gt;0,1.96*SQRT((Task2[[#This Row],[Task success1]]*(1-Task2[[#This Row],[Task success1]]))/Task2[[#This Row],[Responses]]),"")</f>
        <v>3.0434120854874385E-2</v>
      </c>
      <c r="L86" s="464">
        <f>VLOOKUP(Task2[[#This Row],[Reason of visit]],'Data-Top'!A:E,4,)</f>
        <v>0.58703071672354901</v>
      </c>
      <c r="M86" s="464">
        <f>IF(Task2[[#This Row],[Margin of Error1]]&gt;=0.1,"Insufficient data",Task2[[#This Row],[Ease1]])</f>
        <v>0.58703071672354901</v>
      </c>
      <c r="N86" s="464">
        <f>IF(Task2[[#This Row],[Ease1]]&gt;0,1.96*SQRT((Task2[[#This Row],[Ease1]]*(1-Task2[[#This Row],[Ease1]]))/Task2[[#This Row],[Responses]]),"")</f>
        <v>3.2549994691597549E-2</v>
      </c>
      <c r="O86" s="464">
        <f>VLOOKUP(Task2[[#This Row],[Reason of visit]],'Data-Top'!A:E,5,)</f>
        <v>0.57224118316268502</v>
      </c>
      <c r="P86" s="464">
        <f>IF(Task2[[#This Row],[Margin of Error1]]&gt;=0.1,"Insufficient data",Task2[[#This Row],[Satisfaction1]])</f>
        <v>0.57224118316268502</v>
      </c>
      <c r="Q86" s="464">
        <f>IF(Task2[[#This Row],[Satisfaction1]]&gt;0,1.96*SQRT((Task2[[#This Row],[Satisfaction1]]*(1-Task2[[#This Row],[Satisfaction1]]))/Task2[[#This Row],[Responses]]),"")</f>
        <v>3.2707750312721759E-2</v>
      </c>
      <c r="R86" s="464">
        <f>IF(OR(Task2[[#This Row],[Margin of Error1]]&gt;=0.1,Task2[[#This Row],[Margin of Error1]]=0),"Insufficient data",Task2[[#This Row],[Margin of Error1]])</f>
        <v>3.1897288619731227E-2</v>
      </c>
      <c r="S86"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6" s="365"/>
      <c r="U86" s="365"/>
      <c r="V86" s="365"/>
      <c r="W86" s="365"/>
    </row>
    <row r="87" spans="2:23" ht="13.9" x14ac:dyDescent="0.5">
      <c r="B87" s="391">
        <v>74</v>
      </c>
      <c r="C87" s="459" t="str">
        <f>'Data-Top'!A75</f>
        <v>PSPC:PublicService:Access your pay (MyGCPay, CWA, Phoenix)</v>
      </c>
      <c r="D87" s="460" t="str">
        <f>IF(ISBLANK(C87),"",MID(C87,FIND("#",SUBSTITUTE(C87,":","#",2))+1,500))</f>
        <v>Access your pay (MyGCPay, CWA, Phoenix)</v>
      </c>
      <c r="E87" s="461" t="str">
        <f>IF(ISBLANK(C87),"",MID(C87,FIND("#",SUBSTITUTE(C87,":","#",1))+1,FIND("#",SUBSTITUTE(C87,":","#",2))-FIND("#",SUBSTITUTE(C87,":","#",1))-1))</f>
        <v>PublicService</v>
      </c>
      <c r="F87" s="461" t="str">
        <f>IF(ISBLANK(C87),"",LEFT(C87,FIND("#",SUBSTITUTE(C87,":","#"))-1))</f>
        <v>PSPC</v>
      </c>
      <c r="G87" s="462">
        <f>VLOOKUP(Task2[[#This Row],[Reason of visit]],'Data-Top'!A:E,2,)</f>
        <v>874</v>
      </c>
      <c r="H87"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3.1588503064511504E-2</v>
      </c>
      <c r="I87" s="464">
        <f>VLOOKUP(Task2[[#This Row],[Reason of visit]],'Data-Top'!A:E,3,)</f>
        <v>0.72082379862700197</v>
      </c>
      <c r="J87" s="464">
        <f>IF(Task2[[#This Row],[Margin of Error1]]&gt;=0.1,"Insufficient data",Task2[[#This Row],[Task success1]])</f>
        <v>0.72082379862700197</v>
      </c>
      <c r="K87" s="464">
        <f>IF(Task2[[#This Row],[Task success1]]&gt;0,1.96*SQRT((Task2[[#This Row],[Task success1]]*(1-Task2[[#This Row],[Task success1]]))/Task2[[#This Row],[Responses]]),"")</f>
        <v>2.9740900244871749E-2</v>
      </c>
      <c r="L87" s="464">
        <f>VLOOKUP(Task2[[#This Row],[Reason of visit]],'Data-Top'!A:E,4,)</f>
        <v>0.63043478260869601</v>
      </c>
      <c r="M87" s="464">
        <f>IF(Task2[[#This Row],[Margin of Error1]]&gt;=0.1,"Insufficient data",Task2[[#This Row],[Ease1]])</f>
        <v>0.63043478260869601</v>
      </c>
      <c r="N87" s="464">
        <f>IF(Task2[[#This Row],[Ease1]]&gt;0,1.96*SQRT((Task2[[#This Row],[Ease1]]*(1-Task2[[#This Row],[Ease1]]))/Task2[[#This Row],[Responses]]),"")</f>
        <v>3.2001179289867725E-2</v>
      </c>
      <c r="O87" s="464">
        <f>VLOOKUP(Task2[[#This Row],[Reason of visit]],'Data-Top'!A:E,5,)</f>
        <v>0.54347826086956497</v>
      </c>
      <c r="P87" s="464">
        <f>IF(Task2[[#This Row],[Margin of Error1]]&gt;=0.1,"Insufficient data",Task2[[#This Row],[Satisfaction1]])</f>
        <v>0.54347826086956497</v>
      </c>
      <c r="Q87" s="464">
        <f>IF(Task2[[#This Row],[Satisfaction1]]&gt;0,1.96*SQRT((Task2[[#This Row],[Satisfaction1]]*(1-Task2[[#This Row],[Satisfaction1]]))/Task2[[#This Row],[Responses]]),"")</f>
        <v>3.3023429658795039E-2</v>
      </c>
      <c r="R87" s="464">
        <f>IF(OR(Task2[[#This Row],[Margin of Error1]]&gt;=0.1,Task2[[#This Row],[Margin of Error1]]=0),"Insufficient data",Task2[[#This Row],[Margin of Error1]])</f>
        <v>3.1588503064511504E-2</v>
      </c>
      <c r="S87"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7" s="365"/>
      <c r="U87" s="365"/>
      <c r="V87" s="365"/>
      <c r="W87" s="365"/>
    </row>
    <row r="88" spans="2:23" ht="13.9" x14ac:dyDescent="0.5">
      <c r="B88" s="391">
        <v>75</v>
      </c>
      <c r="C88" s="459" t="str">
        <f>'Data-Top'!A76</f>
        <v>PSPC:Culture:Find language information</v>
      </c>
      <c r="D88" s="460" t="str">
        <f>IF(ISBLANK(C88),"",MID(C88,FIND("#",SUBSTITUTE(C88,":","#",2))+1,500))</f>
        <v>Find language information</v>
      </c>
      <c r="E88" s="461" t="str">
        <f>IF(ISBLANK(C88),"",MID(C88,FIND("#",SUBSTITUTE(C88,":","#",1))+1,FIND("#",SUBSTITUTE(C88,":","#",2))-FIND("#",SUBSTITUTE(C88,":","#",1))-1))</f>
        <v>Culture</v>
      </c>
      <c r="F88" s="461" t="str">
        <f>IF(ISBLANK(C88),"",LEFT(C88,FIND("#",SUBSTITUTE(C88,":","#"))-1))</f>
        <v>PSPC</v>
      </c>
      <c r="G88" s="462">
        <f>VLOOKUP(Task2[[#This Row],[Reason of visit]],'Data-Top'!A:E,2,)</f>
        <v>869</v>
      </c>
      <c r="H88"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2.7008555911707199E-2</v>
      </c>
      <c r="I88" s="464">
        <f>VLOOKUP(Task2[[#This Row],[Reason of visit]],'Data-Top'!A:E,3,)</f>
        <v>0.86996547756041398</v>
      </c>
      <c r="J88" s="464">
        <f>IF(Task2[[#This Row],[Margin of Error1]]&gt;=0.1,"Insufficient data",Task2[[#This Row],[Task success1]])</f>
        <v>0.86996547756041398</v>
      </c>
      <c r="K88" s="464">
        <f>IF(Task2[[#This Row],[Task success1]]&gt;0,1.96*SQRT((Task2[[#This Row],[Task success1]]*(1-Task2[[#This Row],[Task success1]]))/Task2[[#This Row],[Responses]]),"")</f>
        <v>2.236281783907523E-2</v>
      </c>
      <c r="L88" s="464">
        <f>VLOOKUP(Task2[[#This Row],[Reason of visit]],'Data-Top'!A:E,4,)</f>
        <v>0.73302646720368203</v>
      </c>
      <c r="M88" s="464">
        <f>IF(Task2[[#This Row],[Margin of Error1]]&gt;=0.1,"Insufficient data",Task2[[#This Row],[Ease1]])</f>
        <v>0.73302646720368203</v>
      </c>
      <c r="N88" s="464">
        <f>IF(Task2[[#This Row],[Ease1]]&gt;0,1.96*SQRT((Task2[[#This Row],[Ease1]]*(1-Task2[[#This Row],[Ease1]]))/Task2[[#This Row],[Responses]]),"")</f>
        <v>2.9413053662941276E-2</v>
      </c>
      <c r="O88" s="464">
        <f>VLOOKUP(Task2[[#This Row],[Reason of visit]],'Data-Top'!A:E,5,)</f>
        <v>0.73762945914844602</v>
      </c>
      <c r="P88" s="464">
        <f>IF(Task2[[#This Row],[Margin of Error1]]&gt;=0.1,"Insufficient data",Task2[[#This Row],[Satisfaction1]])</f>
        <v>0.73762945914844602</v>
      </c>
      <c r="Q88" s="464">
        <f>IF(Task2[[#This Row],[Satisfaction1]]&gt;0,1.96*SQRT((Task2[[#This Row],[Satisfaction1]]*(1-Task2[[#This Row],[Satisfaction1]]))/Task2[[#This Row],[Responses]]),"")</f>
        <v>2.9249796233105099E-2</v>
      </c>
      <c r="R88" s="464">
        <f>IF(OR(Task2[[#This Row],[Margin of Error1]]&gt;=0.1,Task2[[#This Row],[Margin of Error1]]=0),"Insufficient data",Task2[[#This Row],[Margin of Error1]])</f>
        <v>2.7008555911707199E-2</v>
      </c>
      <c r="S88"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8" s="365"/>
      <c r="U88" s="365"/>
      <c r="V88" s="365"/>
      <c r="W88" s="365"/>
    </row>
    <row r="89" spans="2:23" ht="27.75" x14ac:dyDescent="0.5">
      <c r="B89" s="391">
        <v>76</v>
      </c>
      <c r="C89" s="459" t="str">
        <f>'Data-Top'!A77</f>
        <v>IRCC:Immigration:Pay your fees online</v>
      </c>
      <c r="D89" s="460" t="str">
        <f>IF(ISBLANK(C89),"",MID(C89,FIND("#",SUBSTITUTE(C89,":","#",2))+1,500))</f>
        <v>Pay your fees online</v>
      </c>
      <c r="E89" s="461" t="str">
        <f>IF(ISBLANK(C89),"",MID(C89,FIND("#",SUBSTITUTE(C89,":","#",1))+1,FIND("#",SUBSTITUTE(C89,":","#",2))-FIND("#",SUBSTITUTE(C89,":","#",1))-1))</f>
        <v>Immigration</v>
      </c>
      <c r="F89" s="461" t="str">
        <f>IF(ISBLANK(C89),"",LEFT(C89,FIND("#",SUBSTITUTE(C89,":","#"))-1))</f>
        <v>IRCC</v>
      </c>
      <c r="G89" s="462">
        <f>VLOOKUP(Task2[[#This Row],[Reason of visit]],'Data-Top'!A:E,2,)</f>
        <v>842</v>
      </c>
      <c r="H89"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3.3598352962760022E-2</v>
      </c>
      <c r="I89" s="464">
        <f>VLOOKUP(Task2[[#This Row],[Reason of visit]],'Data-Top'!A:E,3,)</f>
        <v>0.55344418052256505</v>
      </c>
      <c r="J89" s="464">
        <f>IF(Task2[[#This Row],[Margin of Error1]]&gt;=0.1,"Insufficient data",Task2[[#This Row],[Task success1]])</f>
        <v>0.55344418052256505</v>
      </c>
      <c r="K89" s="464">
        <f>IF(Task2[[#This Row],[Task success1]]&gt;0,1.96*SQRT((Task2[[#This Row],[Task success1]]*(1-Task2[[#This Row],[Task success1]]))/Task2[[#This Row],[Responses]]),"")</f>
        <v>3.3579545597488575E-2</v>
      </c>
      <c r="L89" s="464">
        <f>VLOOKUP(Task2[[#This Row],[Reason of visit]],'Data-Top'!A:E,4,)</f>
        <v>0.45961995249406201</v>
      </c>
      <c r="M89" s="464">
        <f>IF(Task2[[#This Row],[Margin of Error1]]&gt;=0.1,"Insufficient data",Task2[[#This Row],[Ease1]])</f>
        <v>0.45961995249406201</v>
      </c>
      <c r="N89" s="464">
        <f>IF(Task2[[#This Row],[Ease1]]&gt;0,1.96*SQRT((Task2[[#This Row],[Ease1]]*(1-Task2[[#This Row],[Ease1]]))/Task2[[#This Row],[Responses]]),"")</f>
        <v>3.3662713040999791E-2</v>
      </c>
      <c r="O89" s="464">
        <f>VLOOKUP(Task2[[#This Row],[Reason of visit]],'Data-Top'!A:E,5,)</f>
        <v>0.44299287410926402</v>
      </c>
      <c r="P89" s="464">
        <f>IF(Task2[[#This Row],[Margin of Error1]]&gt;=0.1,"Insufficient data",Task2[[#This Row],[Satisfaction1]])</f>
        <v>0.44299287410926402</v>
      </c>
      <c r="Q89" s="464">
        <f>IF(Task2[[#This Row],[Satisfaction1]]&gt;0,1.96*SQRT((Task2[[#This Row],[Satisfaction1]]*(1-Task2[[#This Row],[Satisfaction1]]))/Task2[[#This Row],[Responses]]),"")</f>
        <v>3.3552800249791695E-2</v>
      </c>
      <c r="R89" s="464">
        <f>IF(OR(Task2[[#This Row],[Margin of Error1]]&gt;=0.1,Task2[[#This Row],[Margin of Error1]]=0),"Insufficient data",Task2[[#This Row],[Margin of Error1]])</f>
        <v>3.3598352962760022E-2</v>
      </c>
      <c r="S89"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89" s="365"/>
      <c r="U89" s="365"/>
      <c r="V89" s="365"/>
      <c r="W89" s="365"/>
    </row>
    <row r="90" spans="2:23" ht="41.65" x14ac:dyDescent="0.5">
      <c r="B90" s="391">
        <v>77</v>
      </c>
      <c r="C90" s="459" t="str">
        <f>'Data-Top'!A78</f>
        <v>HC:COVID-19:Get your Canadian COVID-19 proof of vaccination</v>
      </c>
      <c r="D90" s="460" t="str">
        <f>IF(ISBLANK(C90),"",MID(C90,FIND("#",SUBSTITUTE(C90,":","#",2))+1,500))</f>
        <v>Get your Canadian COVID-19 proof of vaccination</v>
      </c>
      <c r="E90" s="461" t="str">
        <f>IF(ISBLANK(C90),"",MID(C90,FIND("#",SUBSTITUTE(C90,":","#",1))+1,FIND("#",SUBSTITUTE(C90,":","#",2))-FIND("#",SUBSTITUTE(C90,":","#",1))-1))</f>
        <v>COVID-19</v>
      </c>
      <c r="F90" s="461" t="str">
        <f>IF(ISBLANK(C90),"",LEFT(C90,FIND("#",SUBSTITUTE(C90,":","#"))-1))</f>
        <v>HC</v>
      </c>
      <c r="G90" s="462">
        <f>VLOOKUP(Task2[[#This Row],[Reason of visit]],'Data-Top'!A:E,2,)</f>
        <v>841</v>
      </c>
      <c r="H90"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3.345484848278079E-2</v>
      </c>
      <c r="I90" s="464">
        <f>VLOOKUP(Task2[[#This Row],[Reason of visit]],'Data-Top'!A:E,3,)</f>
        <v>0.62068965517241403</v>
      </c>
      <c r="J90" s="464">
        <f>IF(Task2[[#This Row],[Margin of Error1]]&gt;=0.1,"Insufficient data",Task2[[#This Row],[Task success1]])</f>
        <v>0.62068965517241403</v>
      </c>
      <c r="K90" s="464">
        <f>IF(Task2[[#This Row],[Task success1]]&gt;0,1.96*SQRT((Task2[[#This Row],[Task success1]]*(1-Task2[[#This Row],[Task success1]]))/Task2[[#This Row],[Responses]]),"")</f>
        <v>3.2793869997338597E-2</v>
      </c>
      <c r="L90" s="464">
        <f>VLOOKUP(Task2[[#This Row],[Reason of visit]],'Data-Top'!A:E,4,)</f>
        <v>0.50297265160523197</v>
      </c>
      <c r="M90" s="464">
        <f>IF(Task2[[#This Row],[Margin of Error1]]&gt;=0.1,"Insufficient data",Task2[[#This Row],[Ease1]])</f>
        <v>0.50297265160523197</v>
      </c>
      <c r="N90" s="464">
        <f>IF(Task2[[#This Row],[Ease1]]&gt;0,1.96*SQRT((Task2[[#This Row],[Ease1]]*(1-Task2[[#This Row],[Ease1]]))/Task2[[#This Row],[Responses]]),"")</f>
        <v>3.3792506206831663E-2</v>
      </c>
      <c r="O90" s="464">
        <f>VLOOKUP(Task2[[#This Row],[Reason of visit]],'Data-Top'!A:E,5,)</f>
        <v>0.48513674197384099</v>
      </c>
      <c r="P90" s="464">
        <f>IF(Task2[[#This Row],[Margin of Error1]]&gt;=0.1,"Insufficient data",Task2[[#This Row],[Satisfaction1]])</f>
        <v>0.48513674197384099</v>
      </c>
      <c r="Q90" s="464">
        <f>IF(Task2[[#This Row],[Satisfaction1]]&gt;0,1.96*SQRT((Task2[[#This Row],[Satisfaction1]]*(1-Task2[[#This Row],[Satisfaction1]]))/Task2[[#This Row],[Responses]]),"")</f>
        <v>3.3778169244172103E-2</v>
      </c>
      <c r="R90" s="464">
        <f>IF(OR(Task2[[#This Row],[Margin of Error1]]&gt;=0.1,Task2[[#This Row],[Margin of Error1]]=0),"Insufficient data",Task2[[#This Row],[Margin of Error1]])</f>
        <v>3.345484848278079E-2</v>
      </c>
      <c r="S90"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0" s="365"/>
      <c r="U90" s="365"/>
      <c r="V90" s="365"/>
      <c r="W90" s="365"/>
    </row>
    <row r="91" spans="2:23" ht="27.75" x14ac:dyDescent="0.5">
      <c r="B91" s="391">
        <v>78</v>
      </c>
      <c r="C91" s="459" t="str">
        <f>'Data-Top'!A79</f>
        <v>CRA:Taxes:Check the balance owing on a corporate income tax account</v>
      </c>
      <c r="D91" s="460" t="str">
        <f>IF(ISBLANK(C91),"",MID(C91,FIND("#",SUBSTITUTE(C91,":","#",2))+1,500))</f>
        <v>Check the balance owing on a corporate income tax account</v>
      </c>
      <c r="E91" s="461" t="str">
        <f>IF(ISBLANK(C91),"",MID(C91,FIND("#",SUBSTITUTE(C91,":","#",1))+1,FIND("#",SUBSTITUTE(C91,":","#",2))-FIND("#",SUBSTITUTE(C91,":","#",1))-1))</f>
        <v>Taxes</v>
      </c>
      <c r="F91" s="461" t="str">
        <f>IF(ISBLANK(C91),"",LEFT(C91,FIND("#",SUBSTITUTE(C91,":","#"))-1))</f>
        <v>CRA</v>
      </c>
      <c r="G91" s="462">
        <f>VLOOKUP(Task2[[#This Row],[Reason of visit]],'Data-Top'!A:E,2,)</f>
        <v>825</v>
      </c>
      <c r="H91"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3.2389661554368461E-2</v>
      </c>
      <c r="I91" s="464">
        <f>VLOOKUP(Task2[[#This Row],[Reason of visit]],'Data-Top'!A:E,3,)</f>
        <v>0.75030303030303003</v>
      </c>
      <c r="J91" s="464">
        <f>IF(Task2[[#This Row],[Margin of Error1]]&gt;=0.1,"Insufficient data",Task2[[#This Row],[Task success1]])</f>
        <v>0.75030303030303003</v>
      </c>
      <c r="K91" s="464">
        <f>IF(Task2[[#This Row],[Task success1]]&gt;0,1.96*SQRT((Task2[[#This Row],[Task success1]]*(1-Task2[[#This Row],[Task success1]]))/Task2[[#This Row],[Responses]]),"")</f>
        <v>2.9536163486323538E-2</v>
      </c>
      <c r="L91" s="464">
        <f>VLOOKUP(Task2[[#This Row],[Reason of visit]],'Data-Top'!A:E,4,)</f>
        <v>0.57333333333333303</v>
      </c>
      <c r="M91" s="464">
        <f>IF(Task2[[#This Row],[Margin of Error1]]&gt;=0.1,"Insufficient data",Task2[[#This Row],[Ease1]])</f>
        <v>0.57333333333333303</v>
      </c>
      <c r="N91" s="464">
        <f>IF(Task2[[#This Row],[Ease1]]&gt;0,1.96*SQRT((Task2[[#This Row],[Ease1]]*(1-Task2[[#This Row],[Ease1]]))/Task2[[#This Row],[Responses]]),"")</f>
        <v>3.3750254389863073E-2</v>
      </c>
      <c r="O91" s="464">
        <f>VLOOKUP(Task2[[#This Row],[Reason of visit]],'Data-Top'!A:E,5,)</f>
        <v>0.55878787878787906</v>
      </c>
      <c r="P91" s="464">
        <f>IF(Task2[[#This Row],[Margin of Error1]]&gt;=0.1,"Insufficient data",Task2[[#This Row],[Satisfaction1]])</f>
        <v>0.55878787878787906</v>
      </c>
      <c r="Q91" s="464">
        <f>IF(Task2[[#This Row],[Satisfaction1]]&gt;0,1.96*SQRT((Task2[[#This Row],[Satisfaction1]]*(1-Task2[[#This Row],[Satisfaction1]]))/Task2[[#This Row],[Responses]]),"")</f>
        <v>3.3882566786918769E-2</v>
      </c>
      <c r="R91" s="464">
        <f>IF(OR(Task2[[#This Row],[Margin of Error1]]&gt;=0.1,Task2[[#This Row],[Margin of Error1]]=0),"Insufficient data",Task2[[#This Row],[Margin of Error1]])</f>
        <v>3.2389661554368461E-2</v>
      </c>
      <c r="S91"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1" s="365"/>
      <c r="U91" s="365"/>
      <c r="V91" s="365"/>
      <c r="W91" s="365"/>
    </row>
    <row r="92" spans="2:23" ht="13.9" x14ac:dyDescent="0.5">
      <c r="B92" s="391">
        <v>79</v>
      </c>
      <c r="C92" s="459" t="str">
        <f>'Data-Top'!A80</f>
        <v>PHAC:COVID-19:Check health advice before travelling</v>
      </c>
      <c r="D92" s="460" t="str">
        <f>IF(ISBLANK(C92),"",MID(C92,FIND("#",SUBSTITUTE(C92,":","#",2))+1,500))</f>
        <v>Check health advice before travelling</v>
      </c>
      <c r="E92" s="461" t="str">
        <f>IF(ISBLANK(C92),"",MID(C92,FIND("#",SUBSTITUTE(C92,":","#",1))+1,FIND("#",SUBSTITUTE(C92,":","#",2))-FIND("#",SUBSTITUTE(C92,":","#",1))-1))</f>
        <v>COVID-19</v>
      </c>
      <c r="F92" s="461" t="str">
        <f>IF(ISBLANK(C92),"",LEFT(C92,FIND("#",SUBSTITUTE(C92,":","#"))-1))</f>
        <v>PHAC</v>
      </c>
      <c r="G92" s="462">
        <f>VLOOKUP(Task2[[#This Row],[Reason of visit]],'Data-Top'!A:E,2,)</f>
        <v>810</v>
      </c>
      <c r="H92"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3.3760695979638371E-2</v>
      </c>
      <c r="I92" s="464">
        <f>VLOOKUP(Task2[[#This Row],[Reason of visit]],'Data-Top'!A:E,3,)</f>
        <v>0.60864197530864195</v>
      </c>
      <c r="J92" s="464">
        <f>IF(Task2[[#This Row],[Margin of Error1]]&gt;=0.1,"Insufficient data",Task2[[#This Row],[Task success1]])</f>
        <v>0.60864197530864195</v>
      </c>
      <c r="K92" s="464">
        <f>IF(Task2[[#This Row],[Task success1]]&gt;0,1.96*SQRT((Task2[[#This Row],[Task success1]]*(1-Task2[[#This Row],[Task success1]]))/Task2[[#This Row],[Responses]]),"")</f>
        <v>3.3611015472515937E-2</v>
      </c>
      <c r="L92" s="464">
        <f>VLOOKUP(Task2[[#This Row],[Reason of visit]],'Data-Top'!A:E,4,)</f>
        <v>0.43456790123456801</v>
      </c>
      <c r="M92" s="464">
        <f>IF(Task2[[#This Row],[Margin of Error1]]&gt;=0.1,"Insufficient data",Task2[[#This Row],[Ease1]])</f>
        <v>0.43456790123456801</v>
      </c>
      <c r="N92" s="464">
        <f>IF(Task2[[#This Row],[Ease1]]&gt;0,1.96*SQRT((Task2[[#This Row],[Ease1]]*(1-Task2[[#This Row],[Ease1]]))/Task2[[#This Row],[Responses]]),"")</f>
        <v>3.413757079377755E-2</v>
      </c>
      <c r="O92" s="464">
        <f>VLOOKUP(Task2[[#This Row],[Reason of visit]],'Data-Top'!A:E,5,)</f>
        <v>0.38641975308642001</v>
      </c>
      <c r="P92" s="464">
        <f>IF(Task2[[#This Row],[Margin of Error1]]&gt;=0.1,"Insufficient data",Task2[[#This Row],[Satisfaction1]])</f>
        <v>0.38641975308642001</v>
      </c>
      <c r="Q92" s="464">
        <f>IF(Task2[[#This Row],[Satisfaction1]]&gt;0,1.96*SQRT((Task2[[#This Row],[Satisfaction1]]*(1-Task2[[#This Row],[Satisfaction1]]))/Task2[[#This Row],[Responses]]),"")</f>
        <v>3.3533501672621611E-2</v>
      </c>
      <c r="R92" s="464">
        <f>IF(OR(Task2[[#This Row],[Margin of Error1]]&gt;=0.1,Task2[[#This Row],[Margin of Error1]]=0),"Insufficient data",Task2[[#This Row],[Margin of Error1]])</f>
        <v>3.3760695979638371E-2</v>
      </c>
      <c r="S92"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2" s="365"/>
      <c r="U92" s="365"/>
      <c r="V92" s="365"/>
      <c r="W92" s="365"/>
    </row>
    <row r="93" spans="2:23" ht="27.75" x14ac:dyDescent="0.5">
      <c r="B93" s="391">
        <v>80</v>
      </c>
      <c r="C93" s="459" t="str">
        <f>'Data-Top'!A81</f>
        <v>PHAC:Travel:Check rules for vaccinated travellers entering Canada</v>
      </c>
      <c r="D93" s="460" t="str">
        <f>IF(ISBLANK(C93),"",MID(C93,FIND("#",SUBSTITUTE(C93,":","#",2))+1,500))</f>
        <v>Check rules for vaccinated travellers entering Canada</v>
      </c>
      <c r="E93" s="461" t="str">
        <f>IF(ISBLANK(C93),"",MID(C93,FIND("#",SUBSTITUTE(C93,":","#",1))+1,FIND("#",SUBSTITUTE(C93,":","#",2))-FIND("#",SUBSTITUTE(C93,":","#",1))-1))</f>
        <v>Travel</v>
      </c>
      <c r="F93" s="461" t="str">
        <f>IF(ISBLANK(C93),"",LEFT(C93,FIND("#",SUBSTITUTE(C93,":","#"))-1))</f>
        <v>PHAC</v>
      </c>
      <c r="G93" s="462">
        <f>VLOOKUP(Task2[[#This Row],[Reason of visit]],'Data-Top'!A:E,2,)</f>
        <v>800</v>
      </c>
      <c r="H93"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3.175037879937017E-2</v>
      </c>
      <c r="I93" s="464">
        <f>VLOOKUP(Task2[[#This Row],[Reason of visit]],'Data-Top'!A:E,3,)</f>
        <v>0.78</v>
      </c>
      <c r="J93" s="464">
        <f>IF(Task2[[#This Row],[Margin of Error1]]&gt;=0.1,"Insufficient data",Task2[[#This Row],[Task success1]])</f>
        <v>0.78</v>
      </c>
      <c r="K93" s="464">
        <f>IF(Task2[[#This Row],[Task success1]]&gt;0,1.96*SQRT((Task2[[#This Row],[Task success1]]*(1-Task2[[#This Row],[Task success1]]))/Task2[[#This Row],[Responses]]),"")</f>
        <v>2.8705804291118544E-2</v>
      </c>
      <c r="L93" s="464">
        <f>VLOOKUP(Task2[[#This Row],[Reason of visit]],'Data-Top'!A:E,4,)</f>
        <v>0.65249999999999997</v>
      </c>
      <c r="M93" s="464">
        <f>IF(Task2[[#This Row],[Margin of Error1]]&gt;=0.1,"Insufficient data",Task2[[#This Row],[Ease1]])</f>
        <v>0.65249999999999997</v>
      </c>
      <c r="N93" s="464">
        <f>IF(Task2[[#This Row],[Ease1]]&gt;0,1.96*SQRT((Task2[[#This Row],[Ease1]]*(1-Task2[[#This Row],[Ease1]]))/Task2[[#This Row],[Responses]]),"")</f>
        <v>3.2997325459800532E-2</v>
      </c>
      <c r="O93" s="464">
        <f>VLOOKUP(Task2[[#This Row],[Reason of visit]],'Data-Top'!A:E,5,)</f>
        <v>0.625</v>
      </c>
      <c r="P93" s="464">
        <f>IF(Task2[[#This Row],[Margin of Error1]]&gt;=0.1,"Insufficient data",Task2[[#This Row],[Satisfaction1]])</f>
        <v>0.625</v>
      </c>
      <c r="Q93" s="464">
        <f>IF(Task2[[#This Row],[Satisfaction1]]&gt;0,1.96*SQRT((Task2[[#This Row],[Satisfaction1]]*(1-Task2[[#This Row],[Satisfaction1]]))/Task2[[#This Row],[Responses]]),"")</f>
        <v>3.3548006647191424E-2</v>
      </c>
      <c r="R93" s="464">
        <f>IF(OR(Task2[[#This Row],[Margin of Error1]]&gt;=0.1,Task2[[#This Row],[Margin of Error1]]=0),"Insufficient data",Task2[[#This Row],[Margin of Error1]])</f>
        <v>3.175037879937017E-2</v>
      </c>
      <c r="S93"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3" s="365"/>
      <c r="U93" s="365"/>
      <c r="V93" s="365"/>
      <c r="W93" s="365"/>
    </row>
    <row r="94" spans="2:23" ht="13.9" x14ac:dyDescent="0.5">
      <c r="B94" s="391">
        <v>81</v>
      </c>
      <c r="C94" s="459" t="str">
        <f>'Data-Top'!A82</f>
        <v>ESDC:Benefits:Find a pension payment date</v>
      </c>
      <c r="D94" s="460" t="str">
        <f>IF(ISBLANK(C94),"",MID(C94,FIND("#",SUBSTITUTE(C94,":","#",2))+1,500))</f>
        <v>Find a pension payment date</v>
      </c>
      <c r="E94" s="461" t="str">
        <f>IF(ISBLANK(C94),"",MID(C94,FIND("#",SUBSTITUTE(C94,":","#",1))+1,FIND("#",SUBSTITUTE(C94,":","#",2))-FIND("#",SUBSTITUTE(C94,":","#",1))-1))</f>
        <v>Benefits</v>
      </c>
      <c r="F94" s="461" t="str">
        <f>IF(ISBLANK(C94),"",LEFT(C94,FIND("#",SUBSTITUTE(C94,":","#"))-1))</f>
        <v>ESDC</v>
      </c>
      <c r="G94" s="462">
        <f>VLOOKUP(Task2[[#This Row],[Reason of visit]],'Data-Top'!A:E,2,)</f>
        <v>782</v>
      </c>
      <c r="H94"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2.6538083245923837E-2</v>
      </c>
      <c r="I94" s="464">
        <f>VLOOKUP(Task2[[#This Row],[Reason of visit]],'Data-Top'!A:E,3,)</f>
        <v>0.91432225063938599</v>
      </c>
      <c r="J94" s="464">
        <f>IF(Task2[[#This Row],[Margin of Error1]]&gt;=0.1,"Insufficient data",Task2[[#This Row],[Task success1]])</f>
        <v>0.91432225063938599</v>
      </c>
      <c r="K94" s="464">
        <f>IF(Task2[[#This Row],[Task success1]]&gt;0,1.96*SQRT((Task2[[#This Row],[Task success1]]*(1-Task2[[#This Row],[Task success1]]))/Task2[[#This Row],[Responses]]),"")</f>
        <v>1.9617170378344293E-2</v>
      </c>
      <c r="L94" s="464">
        <f>VLOOKUP(Task2[[#This Row],[Reason of visit]],'Data-Top'!A:E,4,)</f>
        <v>0.79795396419437303</v>
      </c>
      <c r="M94" s="464">
        <f>IF(Task2[[#This Row],[Margin of Error1]]&gt;=0.1,"Insufficient data",Task2[[#This Row],[Ease1]])</f>
        <v>0.79795396419437303</v>
      </c>
      <c r="N94" s="464">
        <f>IF(Task2[[#This Row],[Ease1]]&gt;0,1.96*SQRT((Task2[[#This Row],[Ease1]]*(1-Task2[[#This Row],[Ease1]]))/Task2[[#This Row],[Responses]]),"")</f>
        <v>2.8142766028312845E-2</v>
      </c>
      <c r="O94" s="464">
        <f>VLOOKUP(Task2[[#This Row],[Reason of visit]],'Data-Top'!A:E,5,)</f>
        <v>0.70843989769821003</v>
      </c>
      <c r="P94" s="464">
        <f>IF(Task2[[#This Row],[Margin of Error1]]&gt;=0.1,"Insufficient data",Task2[[#This Row],[Satisfaction1]])</f>
        <v>0.70843989769821003</v>
      </c>
      <c r="Q94" s="464">
        <f>IF(Task2[[#This Row],[Satisfaction1]]&gt;0,1.96*SQRT((Task2[[#This Row],[Satisfaction1]]*(1-Task2[[#This Row],[Satisfaction1]]))/Task2[[#This Row],[Responses]]),"")</f>
        <v>3.185431333111436E-2</v>
      </c>
      <c r="R94" s="464">
        <f>IF(OR(Task2[[#This Row],[Margin of Error1]]&gt;=0.1,Task2[[#This Row],[Margin of Error1]]=0),"Insufficient data",Task2[[#This Row],[Margin of Error1]])</f>
        <v>2.6538083245923837E-2</v>
      </c>
      <c r="S94"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4" s="365"/>
      <c r="U94" s="365"/>
      <c r="V94" s="365"/>
      <c r="W94" s="365"/>
    </row>
    <row r="95" spans="2:23" ht="13.9" x14ac:dyDescent="0.5">
      <c r="B95" s="391">
        <v>82</v>
      </c>
      <c r="C95" s="459" t="str">
        <f>'Data-Top'!A83</f>
        <v>ESDC:Jobs:Apply for a Social Insurance Number (SIN)</v>
      </c>
      <c r="D95" s="460" t="str">
        <f>IF(ISBLANK(C95),"",MID(C95,FIND("#",SUBSTITUTE(C95,":","#",2))+1,500))</f>
        <v>Apply for a Social Insurance Number (SIN)</v>
      </c>
      <c r="E95" s="461" t="str">
        <f>IF(ISBLANK(C95),"",MID(C95,FIND("#",SUBSTITUTE(C95,":","#",1))+1,FIND("#",SUBSTITUTE(C95,":","#",2))-FIND("#",SUBSTITUTE(C95,":","#",1))-1))</f>
        <v>Jobs</v>
      </c>
      <c r="F95" s="461" t="str">
        <f>IF(ISBLANK(C95),"",LEFT(C95,FIND("#",SUBSTITUTE(C95,":","#"))-1))</f>
        <v>ESDC</v>
      </c>
      <c r="G95" s="462">
        <f>VLOOKUP(Task2[[#This Row],[Reason of visit]],'Data-Top'!A:E,2,)</f>
        <v>777</v>
      </c>
      <c r="H95"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3.2653345379574955E-2</v>
      </c>
      <c r="I95" s="464">
        <f>VLOOKUP(Task2[[#This Row],[Reason of visit]],'Data-Top'!A:E,3,)</f>
        <v>0.75804375804375801</v>
      </c>
      <c r="J95" s="464">
        <f>IF(Task2[[#This Row],[Margin of Error1]]&gt;=0.1,"Insufficient data",Task2[[#This Row],[Task success1]])</f>
        <v>0.75804375804375801</v>
      </c>
      <c r="K95" s="464">
        <f>IF(Task2[[#This Row],[Task success1]]&gt;0,1.96*SQRT((Task2[[#This Row],[Task success1]]*(1-Task2[[#This Row],[Task success1]]))/Task2[[#This Row],[Responses]]),"")</f>
        <v>3.0113491680361953E-2</v>
      </c>
      <c r="L95" s="464">
        <f>VLOOKUP(Task2[[#This Row],[Reason of visit]],'Data-Top'!A:E,4,)</f>
        <v>0.64350064350064395</v>
      </c>
      <c r="M95" s="464">
        <f>IF(Task2[[#This Row],[Margin of Error1]]&gt;=0.1,"Insufficient data",Task2[[#This Row],[Ease1]])</f>
        <v>0.64350064350064395</v>
      </c>
      <c r="N95" s="464">
        <f>IF(Task2[[#This Row],[Ease1]]&gt;0,1.96*SQRT((Task2[[#This Row],[Ease1]]*(1-Task2[[#This Row],[Ease1]]))/Task2[[#This Row],[Responses]]),"")</f>
        <v>3.367824328366955E-2</v>
      </c>
      <c r="O95" s="464">
        <f>VLOOKUP(Task2[[#This Row],[Reason of visit]],'Data-Top'!A:E,5,)</f>
        <v>0.61776061776061797</v>
      </c>
      <c r="P95" s="464">
        <f>IF(Task2[[#This Row],[Margin of Error1]]&gt;=0.1,"Insufficient data",Task2[[#This Row],[Satisfaction1]])</f>
        <v>0.61776061776061797</v>
      </c>
      <c r="Q95" s="464">
        <f>IF(Task2[[#This Row],[Satisfaction1]]&gt;0,1.96*SQRT((Task2[[#This Row],[Satisfaction1]]*(1-Task2[[#This Row],[Satisfaction1]]))/Task2[[#This Row],[Responses]]),"")</f>
        <v>3.4168301174693348E-2</v>
      </c>
      <c r="R95" s="464">
        <f>IF(OR(Task2[[#This Row],[Margin of Error1]]&gt;=0.1,Task2[[#This Row],[Margin of Error1]]=0),"Insufficient data",Task2[[#This Row],[Margin of Error1]])</f>
        <v>3.2653345379574955E-2</v>
      </c>
      <c r="S95"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5" s="365"/>
      <c r="U95" s="365"/>
      <c r="V95" s="365"/>
      <c r="W95" s="365"/>
    </row>
    <row r="96" spans="2:23" ht="27.75" x14ac:dyDescent="0.5">
      <c r="B96" s="391">
        <v>83</v>
      </c>
      <c r="C96" s="459" t="str">
        <f>'Data-Top'!A84</f>
        <v>ESDC:Benefits:Canada Pension Plan (CPP) - Estimate monthly benefits</v>
      </c>
      <c r="D96" s="460" t="str">
        <f>IF(ISBLANK(C96),"",MID(C96,FIND("#",SUBSTITUTE(C96,":","#",2))+1,500))</f>
        <v>Canada Pension Plan (CPP) - Estimate monthly benefits</v>
      </c>
      <c r="E96" s="461" t="str">
        <f>IF(ISBLANK(C96),"",MID(C96,FIND("#",SUBSTITUTE(C96,":","#",1))+1,FIND("#",SUBSTITUTE(C96,":","#",2))-FIND("#",SUBSTITUTE(C96,":","#",1))-1))</f>
        <v>Benefits</v>
      </c>
      <c r="F96" s="461" t="str">
        <f>IF(ISBLANK(C96),"",LEFT(C96,FIND("#",SUBSTITUTE(C96,":","#"))-1))</f>
        <v>ESDC</v>
      </c>
      <c r="G96" s="462">
        <f>VLOOKUP(Task2[[#This Row],[Reason of visit]],'Data-Top'!A:E,2,)</f>
        <v>776</v>
      </c>
      <c r="H96"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3.4760089459908161E-2</v>
      </c>
      <c r="I96" s="464">
        <f>VLOOKUP(Task2[[#This Row],[Reason of visit]],'Data-Top'!A:E,3,)</f>
        <v>0.62628865979381398</v>
      </c>
      <c r="J96" s="464">
        <f>IF(Task2[[#This Row],[Margin of Error1]]&gt;=0.1,"Insufficient data",Task2[[#This Row],[Task success1]])</f>
        <v>0.62628865979381398</v>
      </c>
      <c r="K96" s="464">
        <f>IF(Task2[[#This Row],[Task success1]]&gt;0,1.96*SQRT((Task2[[#This Row],[Task success1]]*(1-Task2[[#This Row],[Task success1]]))/Task2[[#This Row],[Responses]]),"")</f>
        <v>3.403930020215308E-2</v>
      </c>
      <c r="L96" s="464">
        <f>VLOOKUP(Task2[[#This Row],[Reason of visit]],'Data-Top'!A:E,4,)</f>
        <v>0.527061855670103</v>
      </c>
      <c r="M96" s="464">
        <f>IF(Task2[[#This Row],[Margin of Error1]]&gt;=0.1,"Insufficient data",Task2[[#This Row],[Ease1]])</f>
        <v>0.527061855670103</v>
      </c>
      <c r="N96" s="464">
        <f>IF(Task2[[#This Row],[Ease1]]&gt;0,1.96*SQRT((Task2[[#This Row],[Ease1]]*(1-Task2[[#This Row],[Ease1]]))/Task2[[#This Row],[Responses]]),"")</f>
        <v>3.5128384328382167E-2</v>
      </c>
      <c r="O96" s="464">
        <f>VLOOKUP(Task2[[#This Row],[Reason of visit]],'Data-Top'!A:E,5,)</f>
        <v>0.53092783505154595</v>
      </c>
      <c r="P96" s="464">
        <f>IF(Task2[[#This Row],[Margin of Error1]]&gt;=0.1,"Insufficient data",Task2[[#This Row],[Satisfaction1]])</f>
        <v>0.53092783505154595</v>
      </c>
      <c r="Q96" s="464">
        <f>IF(Task2[[#This Row],[Satisfaction1]]&gt;0,1.96*SQRT((Task2[[#This Row],[Satisfaction1]]*(1-Task2[[#This Row],[Satisfaction1]]))/Task2[[#This Row],[Responses]]),"")</f>
        <v>3.5112583849189243E-2</v>
      </c>
      <c r="R96" s="464">
        <f>IF(OR(Task2[[#This Row],[Margin of Error1]]&gt;=0.1,Task2[[#This Row],[Margin of Error1]]=0),"Insufficient data",Task2[[#This Row],[Margin of Error1]])</f>
        <v>3.4760089459908161E-2</v>
      </c>
      <c r="S96"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6" s="365"/>
      <c r="U96" s="365"/>
      <c r="V96" s="365"/>
      <c r="W96" s="365"/>
    </row>
    <row r="97" spans="2:23" ht="13.9" x14ac:dyDescent="0.5">
      <c r="B97" s="391">
        <v>84</v>
      </c>
      <c r="C97" s="459" t="str">
        <f>'Data-Top'!A85</f>
        <v>CRA:Taxes:Access My Business Account</v>
      </c>
      <c r="D97" s="460" t="str">
        <f>IF(ISBLANK(C97),"",MID(C97,FIND("#",SUBSTITUTE(C97,":","#",2))+1,500))</f>
        <v>Access My Business Account</v>
      </c>
      <c r="E97" s="461" t="str">
        <f>IF(ISBLANK(C97),"",MID(C97,FIND("#",SUBSTITUTE(C97,":","#",1))+1,FIND("#",SUBSTITUTE(C97,":","#",2))-FIND("#",SUBSTITUTE(C97,":","#",1))-1))</f>
        <v>Taxes</v>
      </c>
      <c r="F97" s="461" t="str">
        <f>IF(ISBLANK(C97),"",LEFT(C97,FIND("#",SUBSTITUTE(C97,":","#"))-1))</f>
        <v>CRA</v>
      </c>
      <c r="G97" s="462">
        <f>VLOOKUP(Task2[[#This Row],[Reason of visit]],'Data-Top'!A:E,2,)</f>
        <v>747</v>
      </c>
      <c r="H97"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3.5479924550565686E-2</v>
      </c>
      <c r="I97" s="464">
        <f>VLOOKUP(Task2[[#This Row],[Reason of visit]],'Data-Top'!A:E,3,)</f>
        <v>0.61847389558232901</v>
      </c>
      <c r="J97" s="464">
        <f>IF(Task2[[#This Row],[Margin of Error1]]&gt;=0.1,"Insufficient data",Task2[[#This Row],[Task success1]])</f>
        <v>0.61847389558232901</v>
      </c>
      <c r="K97" s="464">
        <f>IF(Task2[[#This Row],[Task success1]]&gt;0,1.96*SQRT((Task2[[#This Row],[Task success1]]*(1-Task2[[#This Row],[Task success1]]))/Task2[[#This Row],[Responses]]),"")</f>
        <v>3.4835222307871547E-2</v>
      </c>
      <c r="L97" s="464">
        <f>VLOOKUP(Task2[[#This Row],[Reason of visit]],'Data-Top'!A:E,4,)</f>
        <v>0.472556894243641</v>
      </c>
      <c r="M97" s="464">
        <f>IF(Task2[[#This Row],[Margin of Error1]]&gt;=0.1,"Insufficient data",Task2[[#This Row],[Ease1]])</f>
        <v>0.472556894243641</v>
      </c>
      <c r="N97" s="464">
        <f>IF(Task2[[#This Row],[Ease1]]&gt;0,1.96*SQRT((Task2[[#This Row],[Ease1]]*(1-Task2[[#This Row],[Ease1]]))/Task2[[#This Row],[Responses]]),"")</f>
        <v>3.5802275671912756E-2</v>
      </c>
      <c r="O97" s="464">
        <f>VLOOKUP(Task2[[#This Row],[Reason of visit]],'Data-Top'!A:E,5,)</f>
        <v>0.472556894243641</v>
      </c>
      <c r="P97" s="464">
        <f>IF(Task2[[#This Row],[Margin of Error1]]&gt;=0.1,"Insufficient data",Task2[[#This Row],[Satisfaction1]])</f>
        <v>0.472556894243641</v>
      </c>
      <c r="Q97" s="464">
        <f>IF(Task2[[#This Row],[Satisfaction1]]&gt;0,1.96*SQRT((Task2[[#This Row],[Satisfaction1]]*(1-Task2[[#This Row],[Satisfaction1]]))/Task2[[#This Row],[Responses]]),"")</f>
        <v>3.5802275671912756E-2</v>
      </c>
      <c r="R97" s="464">
        <f>IF(OR(Task2[[#This Row],[Margin of Error1]]&gt;=0.1,Task2[[#This Row],[Margin of Error1]]=0),"Insufficient data",Task2[[#This Row],[Margin of Error1]])</f>
        <v>3.5479924550565686E-2</v>
      </c>
      <c r="S97"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7" s="365"/>
      <c r="U97" s="365"/>
      <c r="V97" s="365"/>
      <c r="W97" s="365"/>
    </row>
    <row r="98" spans="2:23" ht="13.9" x14ac:dyDescent="0.5">
      <c r="B98" s="391">
        <v>85</v>
      </c>
      <c r="C98" s="459" t="str">
        <f>'Data-Top'!A86</f>
        <v>ESDC:Benefits:Apply for the Canada Child Benefit (CCB)</v>
      </c>
      <c r="D98" s="460" t="str">
        <f>IF(ISBLANK(C98),"",MID(C98,FIND("#",SUBSTITUTE(C98,":","#",2))+1,500))</f>
        <v>Apply for the Canada Child Benefit (CCB)</v>
      </c>
      <c r="E98" s="461" t="str">
        <f>IF(ISBLANK(C98),"",MID(C98,FIND("#",SUBSTITUTE(C98,":","#",1))+1,FIND("#",SUBSTITUTE(C98,":","#",2))-FIND("#",SUBSTITUTE(C98,":","#",1))-1))</f>
        <v>Benefits</v>
      </c>
      <c r="F98" s="461" t="str">
        <f>IF(ISBLANK(C98),"",LEFT(C98,FIND("#",SUBSTITUTE(C98,":","#"))-1))</f>
        <v>ESDC</v>
      </c>
      <c r="G98" s="462">
        <f>VLOOKUP(Task2[[#This Row],[Reason of visit]],'Data-Top'!A:E,2,)</f>
        <v>745</v>
      </c>
      <c r="H98"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3.5727813437377895E-2</v>
      </c>
      <c r="I98" s="464">
        <f>VLOOKUP(Task2[[#This Row],[Reason of visit]],'Data-Top'!A:E,3,)</f>
        <v>0.56912751677852302</v>
      </c>
      <c r="J98" s="464">
        <f>IF(Task2[[#This Row],[Margin of Error1]]&gt;=0.1,"Insufficient data",Task2[[#This Row],[Task success1]])</f>
        <v>0.56912751677852302</v>
      </c>
      <c r="K98" s="464">
        <f>IF(Task2[[#This Row],[Task success1]]&gt;0,1.96*SQRT((Task2[[#This Row],[Task success1]]*(1-Task2[[#This Row],[Task success1]]))/Task2[[#This Row],[Responses]]),"")</f>
        <v>3.5559619623488831E-2</v>
      </c>
      <c r="L98" s="464">
        <f>VLOOKUP(Task2[[#This Row],[Reason of visit]],'Data-Top'!A:E,4,)</f>
        <v>0.50604026845637595</v>
      </c>
      <c r="M98" s="464">
        <f>IF(Task2[[#This Row],[Margin of Error1]]&gt;=0.1,"Insufficient data",Task2[[#This Row],[Ease1]])</f>
        <v>0.50604026845637595</v>
      </c>
      <c r="N98" s="464">
        <f>IF(Task2[[#This Row],[Ease1]]&gt;0,1.96*SQRT((Task2[[#This Row],[Ease1]]*(1-Task2[[#This Row],[Ease1]]))/Task2[[#This Row],[Responses]]),"")</f>
        <v>3.5901801936924667E-2</v>
      </c>
      <c r="O98" s="464">
        <f>VLOOKUP(Task2[[#This Row],[Reason of visit]],'Data-Top'!A:E,5,)</f>
        <v>0.44966442953020103</v>
      </c>
      <c r="P98" s="464">
        <f>IF(Task2[[#This Row],[Margin of Error1]]&gt;=0.1,"Insufficient data",Task2[[#This Row],[Satisfaction1]])</f>
        <v>0.44966442953020103</v>
      </c>
      <c r="Q98" s="464">
        <f>IF(Task2[[#This Row],[Satisfaction1]]&gt;0,1.96*SQRT((Task2[[#This Row],[Satisfaction1]]*(1-Task2[[#This Row],[Satisfaction1]]))/Task2[[#This Row],[Responses]]),"")</f>
        <v>3.5722018751720194E-2</v>
      </c>
      <c r="R98" s="464">
        <f>IF(OR(Task2[[#This Row],[Margin of Error1]]&gt;=0.1,Task2[[#This Row],[Margin of Error1]]=0),"Insufficient data",Task2[[#This Row],[Margin of Error1]])</f>
        <v>3.5727813437377895E-2</v>
      </c>
      <c r="S98"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8" s="365"/>
      <c r="U98" s="365"/>
      <c r="V98" s="365"/>
      <c r="W98" s="365"/>
    </row>
    <row r="99" spans="2:23" ht="13.9" x14ac:dyDescent="0.5">
      <c r="B99" s="391">
        <v>86</v>
      </c>
      <c r="C99" s="459" t="str">
        <f>'Data-Top'!A87</f>
        <v>IRCC:Travel:Apply for a work permit</v>
      </c>
      <c r="D99" s="460" t="str">
        <f>IF(ISBLANK(C99),"",MID(C99,FIND("#",SUBSTITUTE(C99,":","#",2))+1,500))</f>
        <v>Apply for a work permit</v>
      </c>
      <c r="E99" s="461" t="str">
        <f>IF(ISBLANK(C99),"",MID(C99,FIND("#",SUBSTITUTE(C99,":","#",1))+1,FIND("#",SUBSTITUTE(C99,":","#",2))-FIND("#",SUBSTITUTE(C99,":","#",1))-1))</f>
        <v>Travel</v>
      </c>
      <c r="F99" s="461" t="str">
        <f>IF(ISBLANK(C99),"",LEFT(C99,FIND("#",SUBSTITUTE(C99,":","#"))-1))</f>
        <v>IRCC</v>
      </c>
      <c r="G99" s="462">
        <f>VLOOKUP(Task2[[#This Row],[Reason of visit]],'Data-Top'!A:E,2,)</f>
        <v>739</v>
      </c>
      <c r="H99"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3.4451801972388445E-2</v>
      </c>
      <c r="I99" s="464">
        <f>VLOOKUP(Task2[[#This Row],[Reason of visit]],'Data-Top'!A:E,3,)</f>
        <v>0.72936400541271995</v>
      </c>
      <c r="J99" s="464">
        <f>IF(Task2[[#This Row],[Margin of Error1]]&gt;=0.1,"Insufficient data",Task2[[#This Row],[Task success1]])</f>
        <v>0.72936400541271995</v>
      </c>
      <c r="K99" s="464">
        <f>IF(Task2[[#This Row],[Task success1]]&gt;0,1.96*SQRT((Task2[[#This Row],[Task success1]]*(1-Task2[[#This Row],[Task success1]]))/Task2[[#This Row],[Responses]]),"")</f>
        <v>3.2033087069145184E-2</v>
      </c>
      <c r="L99" s="464">
        <f>VLOOKUP(Task2[[#This Row],[Reason of visit]],'Data-Top'!A:E,4,)</f>
        <v>0.57780784844384303</v>
      </c>
      <c r="M99" s="464">
        <f>IF(Task2[[#This Row],[Margin of Error1]]&gt;=0.1,"Insufficient data",Task2[[#This Row],[Ease1]])</f>
        <v>0.57780784844384303</v>
      </c>
      <c r="N99" s="464">
        <f>IF(Task2[[#This Row],[Ease1]]&gt;0,1.96*SQRT((Task2[[#This Row],[Ease1]]*(1-Task2[[#This Row],[Ease1]]))/Task2[[#This Row],[Responses]]),"")</f>
        <v>3.5610711282369818E-2</v>
      </c>
      <c r="O99" s="464">
        <f>VLOOKUP(Task2[[#This Row],[Reason of visit]],'Data-Top'!A:E,5,)</f>
        <v>0.56833558863328804</v>
      </c>
      <c r="P99" s="464">
        <f>IF(Task2[[#This Row],[Margin of Error1]]&gt;=0.1,"Insufficient data",Task2[[#This Row],[Satisfaction1]])</f>
        <v>0.56833558863328804</v>
      </c>
      <c r="Q99" s="464">
        <f>IF(Task2[[#This Row],[Satisfaction1]]&gt;0,1.96*SQRT((Task2[[#This Row],[Satisfaction1]]*(1-Task2[[#This Row],[Satisfaction1]]))/Task2[[#This Row],[Responses]]),"")</f>
        <v>3.5711607565650332E-2</v>
      </c>
      <c r="R99" s="464">
        <f>IF(OR(Task2[[#This Row],[Margin of Error1]]&gt;=0.1,Task2[[#This Row],[Margin of Error1]]=0),"Insufficient data",Task2[[#This Row],[Margin of Error1]])</f>
        <v>3.4451801972388445E-2</v>
      </c>
      <c r="S99"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99" s="365"/>
      <c r="U99" s="365"/>
      <c r="V99" s="365"/>
      <c r="W99" s="365"/>
    </row>
    <row r="100" spans="2:23" ht="27.75" x14ac:dyDescent="0.5">
      <c r="B100" s="391">
        <v>87</v>
      </c>
      <c r="C100" s="459" t="str">
        <f>'Data-Top'!A88</f>
        <v>DND:Jobs:Jobs in the military (Canadian Armed Forces)</v>
      </c>
      <c r="D100" s="460" t="str">
        <f>IF(ISBLANK(C100),"",MID(C100,FIND("#",SUBSTITUTE(C100,":","#",2))+1,500))</f>
        <v>Jobs in the military (Canadian Armed Forces)</v>
      </c>
      <c r="E100" s="461" t="str">
        <f>IF(ISBLANK(C100),"",MID(C100,FIND("#",SUBSTITUTE(C100,":","#",1))+1,FIND("#",SUBSTITUTE(C100,":","#",2))-FIND("#",SUBSTITUTE(C100,":","#",1))-1))</f>
        <v>Jobs</v>
      </c>
      <c r="F100" s="461" t="str">
        <f>IF(ISBLANK(C100),"",LEFT(C100,FIND("#",SUBSTITUTE(C100,":","#"))-1))</f>
        <v>DND</v>
      </c>
      <c r="G100" s="462">
        <f>VLOOKUP(Task2[[#This Row],[Reason of visit]],'Data-Top'!A:E,2,)</f>
        <v>735</v>
      </c>
      <c r="H100"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3.2345552059796223E-2</v>
      </c>
      <c r="I100" s="464">
        <f>VLOOKUP(Task2[[#This Row],[Reason of visit]],'Data-Top'!A:E,3,)</f>
        <v>0.81360544217687103</v>
      </c>
      <c r="J100" s="464">
        <f>IF(Task2[[#This Row],[Margin of Error1]]&gt;=0.1,"Insufficient data",Task2[[#This Row],[Task success1]])</f>
        <v>0.81360544217687103</v>
      </c>
      <c r="K100" s="464">
        <f>IF(Task2[[#This Row],[Task success1]]&gt;0,1.96*SQRT((Task2[[#This Row],[Task success1]]*(1-Task2[[#This Row],[Task success1]]))/Task2[[#This Row],[Responses]]),"")</f>
        <v>2.8153729804230983E-2</v>
      </c>
      <c r="L100" s="464">
        <f>VLOOKUP(Task2[[#This Row],[Reason of visit]],'Data-Top'!A:E,4,)</f>
        <v>0.65714285714285703</v>
      </c>
      <c r="M100" s="464">
        <f>IF(Task2[[#This Row],[Margin of Error1]]&gt;=0.1,"Insufficient data",Task2[[#This Row],[Ease1]])</f>
        <v>0.65714285714285703</v>
      </c>
      <c r="N100" s="464">
        <f>IF(Task2[[#This Row],[Ease1]]&gt;0,1.96*SQRT((Task2[[#This Row],[Ease1]]*(1-Task2[[#This Row],[Ease1]]))/Task2[[#This Row],[Responses]]),"")</f>
        <v>3.431617694324355E-2</v>
      </c>
      <c r="O100" s="464">
        <f>VLOOKUP(Task2[[#This Row],[Reason of visit]],'Data-Top'!A:E,5,)</f>
        <v>0.64625850340136104</v>
      </c>
      <c r="P100" s="464">
        <f>IF(Task2[[#This Row],[Margin of Error1]]&gt;=0.1,"Insufficient data",Task2[[#This Row],[Satisfaction1]])</f>
        <v>0.64625850340136104</v>
      </c>
      <c r="Q100" s="464">
        <f>IF(Task2[[#This Row],[Satisfaction1]]&gt;0,1.96*SQRT((Task2[[#This Row],[Satisfaction1]]*(1-Task2[[#This Row],[Satisfaction1]]))/Task2[[#This Row],[Responses]]),"")</f>
        <v>3.4566749431914144E-2</v>
      </c>
      <c r="R100" s="464">
        <f>IF(OR(Task2[[#This Row],[Margin of Error1]]&gt;=0.1,Task2[[#This Row],[Margin of Error1]]=0),"Insufficient data",Task2[[#This Row],[Margin of Error1]])</f>
        <v>3.2345552059796223E-2</v>
      </c>
      <c r="S100"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0" s="365"/>
      <c r="U100" s="365"/>
      <c r="V100" s="365"/>
      <c r="W100" s="365"/>
    </row>
    <row r="101" spans="2:23" ht="13.9" x14ac:dyDescent="0.5">
      <c r="B101" s="391">
        <v>88</v>
      </c>
      <c r="C101" s="459" t="str">
        <f>'Data-Top'!A89</f>
        <v>CRA:Taxes:Find the next benefit payment date</v>
      </c>
      <c r="D101" s="460" t="str">
        <f>IF(ISBLANK(C101),"",MID(C101,FIND("#",SUBSTITUTE(C101,":","#",2))+1,500))</f>
        <v>Find the next benefit payment date</v>
      </c>
      <c r="E101" s="461" t="str">
        <f>IF(ISBLANK(C101),"",MID(C101,FIND("#",SUBSTITUTE(C101,":","#",1))+1,FIND("#",SUBSTITUTE(C101,":","#",2))-FIND("#",SUBSTITUTE(C101,":","#",1))-1))</f>
        <v>Taxes</v>
      </c>
      <c r="F101" s="461" t="str">
        <f>IF(ISBLANK(C101),"",LEFT(C101,FIND("#",SUBSTITUTE(C101,":","#"))-1))</f>
        <v>CRA</v>
      </c>
      <c r="G101" s="462">
        <f>VLOOKUP(Task2[[#This Row],[Reason of visit]],'Data-Top'!A:E,2,)</f>
        <v>706</v>
      </c>
      <c r="H101"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3.1938523512795643E-2</v>
      </c>
      <c r="I101" s="464">
        <f>VLOOKUP(Task2[[#This Row],[Reason of visit]],'Data-Top'!A:E,3,)</f>
        <v>0.82152974504249299</v>
      </c>
      <c r="J101" s="464">
        <f>IF(Task2[[#This Row],[Margin of Error1]]&gt;=0.1,"Insufficient data",Task2[[#This Row],[Task success1]])</f>
        <v>0.82152974504249299</v>
      </c>
      <c r="K101" s="464">
        <f>IF(Task2[[#This Row],[Task success1]]&gt;0,1.96*SQRT((Task2[[#This Row],[Task success1]]*(1-Task2[[#This Row],[Task success1]]))/Task2[[#This Row],[Responses]]),"")</f>
        <v>2.8245436401428865E-2</v>
      </c>
      <c r="L101" s="464">
        <f>VLOOKUP(Task2[[#This Row],[Reason of visit]],'Data-Top'!A:E,4,)</f>
        <v>0.71671388101983002</v>
      </c>
      <c r="M101" s="464">
        <f>IF(Task2[[#This Row],[Margin of Error1]]&gt;=0.1,"Insufficient data",Task2[[#This Row],[Ease1]])</f>
        <v>0.71671388101983002</v>
      </c>
      <c r="N101" s="464">
        <f>IF(Task2[[#This Row],[Ease1]]&gt;0,1.96*SQRT((Task2[[#This Row],[Ease1]]*(1-Task2[[#This Row],[Ease1]]))/Task2[[#This Row],[Responses]]),"")</f>
        <v>3.3238336177383927E-2</v>
      </c>
      <c r="O101" s="464">
        <f>VLOOKUP(Task2[[#This Row],[Reason of visit]],'Data-Top'!A:E,5,)</f>
        <v>0.68271954674221003</v>
      </c>
      <c r="P101" s="464">
        <f>IF(Task2[[#This Row],[Margin of Error1]]&gt;=0.1,"Insufficient data",Task2[[#This Row],[Satisfaction1]])</f>
        <v>0.68271954674221003</v>
      </c>
      <c r="Q101" s="464">
        <f>IF(Task2[[#This Row],[Satisfaction1]]&gt;0,1.96*SQRT((Task2[[#This Row],[Satisfaction1]]*(1-Task2[[#This Row],[Satisfaction1]]))/Task2[[#This Row],[Responses]]),"")</f>
        <v>3.4331797959574133E-2</v>
      </c>
      <c r="R101" s="464">
        <f>IF(OR(Task2[[#This Row],[Margin of Error1]]&gt;=0.1,Task2[[#This Row],[Margin of Error1]]=0),"Insufficient data",Task2[[#This Row],[Margin of Error1]])</f>
        <v>3.1938523512795643E-2</v>
      </c>
      <c r="S101"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1" s="365"/>
      <c r="U101" s="365"/>
      <c r="V101" s="365"/>
      <c r="W101" s="365"/>
    </row>
    <row r="102" spans="2:23" ht="13.9" x14ac:dyDescent="0.5">
      <c r="B102" s="391">
        <v>89</v>
      </c>
      <c r="C102" s="459" t="str">
        <f>'Data-Top'!A90</f>
        <v>CRA:Taxes:Apply for the disability tax credit</v>
      </c>
      <c r="D102" s="460" t="str">
        <f>IF(ISBLANK(C102),"",MID(C102,FIND("#",SUBSTITUTE(C102,":","#",2))+1,500))</f>
        <v>Apply for the disability tax credit</v>
      </c>
      <c r="E102" s="461" t="str">
        <f>IF(ISBLANK(C102),"",MID(C102,FIND("#",SUBSTITUTE(C102,":","#",1))+1,FIND("#",SUBSTITUTE(C102,":","#",2))-FIND("#",SUBSTITUTE(C102,":","#",1))-1))</f>
        <v>Taxes</v>
      </c>
      <c r="F102" s="461" t="str">
        <f>IF(ISBLANK(C102),"",LEFT(C102,FIND("#",SUBSTITUTE(C102,":","#"))-1))</f>
        <v>CRA</v>
      </c>
      <c r="G102" s="462">
        <f>VLOOKUP(Task2[[#This Row],[Reason of visit]],'Data-Top'!A:E,2,)</f>
        <v>702</v>
      </c>
      <c r="H102"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3.6508553890047743E-2</v>
      </c>
      <c r="I102" s="464">
        <f>VLOOKUP(Task2[[#This Row],[Reason of visit]],'Data-Top'!A:E,3,)</f>
        <v>0.63675213675213704</v>
      </c>
      <c r="J102" s="464">
        <f>IF(Task2[[#This Row],[Margin of Error1]]&gt;=0.1,"Insufficient data",Task2[[#This Row],[Task success1]])</f>
        <v>0.63675213675213704</v>
      </c>
      <c r="K102" s="464">
        <f>IF(Task2[[#This Row],[Task success1]]&gt;0,1.96*SQRT((Task2[[#This Row],[Task success1]]*(1-Task2[[#This Row],[Task success1]]))/Task2[[#This Row],[Responses]]),"")</f>
        <v>3.5577403958531963E-2</v>
      </c>
      <c r="L102" s="464">
        <f>VLOOKUP(Task2[[#This Row],[Reason of visit]],'Data-Top'!A:E,4,)</f>
        <v>0.51424501424501401</v>
      </c>
      <c r="M102" s="464">
        <f>IF(Task2[[#This Row],[Margin of Error1]]&gt;=0.1,"Insufficient data",Task2[[#This Row],[Ease1]])</f>
        <v>0.51424501424501401</v>
      </c>
      <c r="N102" s="464">
        <f>IF(Task2[[#This Row],[Ease1]]&gt;0,1.96*SQRT((Task2[[#This Row],[Ease1]]*(1-Task2[[#This Row],[Ease1]]))/Task2[[#This Row],[Responses]]),"")</f>
        <v>3.6972702274707142E-2</v>
      </c>
      <c r="O102" s="464">
        <f>VLOOKUP(Task2[[#This Row],[Reason of visit]],'Data-Top'!A:E,5,)</f>
        <v>0.512820512820513</v>
      </c>
      <c r="P102" s="464">
        <f>IF(Task2[[#This Row],[Margin of Error1]]&gt;=0.1,"Insufficient data",Task2[[#This Row],[Satisfaction1]])</f>
        <v>0.512820512820513</v>
      </c>
      <c r="Q102" s="464">
        <f>IF(Task2[[#This Row],[Satisfaction1]]&gt;0,1.96*SQRT((Task2[[#This Row],[Satisfaction1]]*(1-Task2[[#This Row],[Satisfaction1]]))/Task2[[#This Row],[Responses]]),"")</f>
        <v>3.6975555436904131E-2</v>
      </c>
      <c r="R102" s="464">
        <f>IF(OR(Task2[[#This Row],[Margin of Error1]]&gt;=0.1,Task2[[#This Row],[Margin of Error1]]=0),"Insufficient data",Task2[[#This Row],[Margin of Error1]])</f>
        <v>3.6508553890047743E-2</v>
      </c>
      <c r="S102"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2" s="365"/>
      <c r="U102" s="365"/>
      <c r="V102" s="365"/>
      <c r="W102" s="365"/>
    </row>
    <row r="103" spans="2:23" ht="13.9" x14ac:dyDescent="0.5">
      <c r="B103" s="391">
        <v>90</v>
      </c>
      <c r="C103" s="459" t="str">
        <f>'Data-Top'!A91</f>
        <v>ESDC:Jobs:Support for Temporary Foreign Workers</v>
      </c>
      <c r="D103" s="460" t="str">
        <f>IF(ISBLANK(C103),"",MID(C103,FIND("#",SUBSTITUTE(C103,":","#",2))+1,500))</f>
        <v>Support for Temporary Foreign Workers</v>
      </c>
      <c r="E103" s="461" t="str">
        <f>IF(ISBLANK(C103),"",MID(C103,FIND("#",SUBSTITUTE(C103,":","#",1))+1,FIND("#",SUBSTITUTE(C103,":","#",2))-FIND("#",SUBSTITUTE(C103,":","#",1))-1))</f>
        <v>Jobs</v>
      </c>
      <c r="F103" s="461" t="str">
        <f>IF(ISBLANK(C103),"",LEFT(C103,FIND("#",SUBSTITUTE(C103,":","#"))-1))</f>
        <v>ESDC</v>
      </c>
      <c r="G103" s="462">
        <f>VLOOKUP(Task2[[#This Row],[Reason of visit]],'Data-Top'!A:E,2,)</f>
        <v>675</v>
      </c>
      <c r="H103"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3.5833849753346449E-2</v>
      </c>
      <c r="I103" s="464">
        <f>VLOOKUP(Task2[[#This Row],[Reason of visit]],'Data-Top'!A:E,3,)</f>
        <v>0.72</v>
      </c>
      <c r="J103" s="464">
        <f>IF(Task2[[#This Row],[Margin of Error1]]&gt;=0.1,"Insufficient data",Task2[[#This Row],[Task success1]])</f>
        <v>0.72</v>
      </c>
      <c r="K103" s="464">
        <f>IF(Task2[[#This Row],[Task success1]]&gt;0,1.96*SQRT((Task2[[#This Row],[Task success1]]*(1-Task2[[#This Row],[Task success1]]))/Task2[[#This Row],[Responses]]),"")</f>
        <v>3.3872671383678415E-2</v>
      </c>
      <c r="L103" s="464">
        <f>VLOOKUP(Task2[[#This Row],[Reason of visit]],'Data-Top'!A:E,4,)</f>
        <v>0.62074074074074104</v>
      </c>
      <c r="M103" s="464">
        <f>IF(Task2[[#This Row],[Margin of Error1]]&gt;=0.1,"Insufficient data",Task2[[#This Row],[Ease1]])</f>
        <v>0.62074074074074104</v>
      </c>
      <c r="N103" s="464">
        <f>IF(Task2[[#This Row],[Ease1]]&gt;0,1.96*SQRT((Task2[[#This Row],[Ease1]]*(1-Task2[[#This Row],[Ease1]]))/Task2[[#This Row],[Responses]]),"")</f>
        <v>3.6603903880346053E-2</v>
      </c>
      <c r="O103" s="464">
        <f>VLOOKUP(Task2[[#This Row],[Reason of visit]],'Data-Top'!A:E,5,)</f>
        <v>0.59555555555555595</v>
      </c>
      <c r="P103" s="464">
        <f>IF(Task2[[#This Row],[Margin of Error1]]&gt;=0.1,"Insufficient data",Task2[[#This Row],[Satisfaction1]])</f>
        <v>0.59555555555555595</v>
      </c>
      <c r="Q103" s="464">
        <f>IF(Task2[[#This Row],[Satisfaction1]]&gt;0,1.96*SQRT((Task2[[#This Row],[Satisfaction1]]*(1-Task2[[#This Row],[Satisfaction1]]))/Task2[[#This Row],[Responses]]),"")</f>
        <v>3.7024973996014877E-2</v>
      </c>
      <c r="R103" s="464">
        <f>IF(OR(Task2[[#This Row],[Margin of Error1]]&gt;=0.1,Task2[[#This Row],[Margin of Error1]]=0),"Insufficient data",Task2[[#This Row],[Margin of Error1]])</f>
        <v>3.5833849753346449E-2</v>
      </c>
      <c r="S103"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3" s="365"/>
      <c r="U103" s="365"/>
      <c r="V103" s="365"/>
      <c r="W103" s="365"/>
    </row>
    <row r="104" spans="2:23" ht="13.9" x14ac:dyDescent="0.5">
      <c r="B104" s="391">
        <v>91</v>
      </c>
      <c r="C104" s="459" t="str">
        <f>'Data-Top'!A92</f>
        <v>ESDC:Jobs:Find an apprenticeship</v>
      </c>
      <c r="D104" s="460" t="str">
        <f>IF(ISBLANK(C104),"",MID(C104,FIND("#",SUBSTITUTE(C104,":","#",2))+1,500))</f>
        <v>Find an apprenticeship</v>
      </c>
      <c r="E104" s="461" t="str">
        <f>IF(ISBLANK(C104),"",MID(C104,FIND("#",SUBSTITUTE(C104,":","#",1))+1,FIND("#",SUBSTITUTE(C104,":","#",2))-FIND("#",SUBSTITUTE(C104,":","#",1))-1))</f>
        <v>Jobs</v>
      </c>
      <c r="F104" s="461" t="str">
        <f>IF(ISBLANK(C104),"",LEFT(C104,FIND("#",SUBSTITUTE(C104,":","#"))-1))</f>
        <v>ESDC</v>
      </c>
      <c r="G104" s="462">
        <f>VLOOKUP(Task2[[#This Row],[Reason of visit]],'Data-Top'!A:E,2,)</f>
        <v>663</v>
      </c>
      <c r="H104"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3.5386175379119811E-2</v>
      </c>
      <c r="I104" s="464">
        <f>VLOOKUP(Task2[[#This Row],[Reason of visit]],'Data-Top'!A:E,3,)</f>
        <v>0.75716440422322795</v>
      </c>
      <c r="J104" s="464">
        <f>IF(Task2[[#This Row],[Margin of Error1]]&gt;=0.1,"Insufficient data",Task2[[#This Row],[Task success1]])</f>
        <v>0.75716440422322795</v>
      </c>
      <c r="K104" s="464">
        <f>IF(Task2[[#This Row],[Task success1]]&gt;0,1.96*SQRT((Task2[[#This Row],[Task success1]]*(1-Task2[[#This Row],[Task success1]]))/Task2[[#This Row],[Responses]]),"")</f>
        <v>3.2640031960710615E-2</v>
      </c>
      <c r="L104" s="464">
        <f>VLOOKUP(Task2[[#This Row],[Reason of visit]],'Data-Top'!A:E,4,)</f>
        <v>0.60030165912518896</v>
      </c>
      <c r="M104" s="464">
        <f>IF(Task2[[#This Row],[Margin of Error1]]&gt;=0.1,"Insufficient data",Task2[[#This Row],[Ease1]])</f>
        <v>0.60030165912518896</v>
      </c>
      <c r="N104" s="464">
        <f>IF(Task2[[#This Row],[Ease1]]&gt;0,1.96*SQRT((Task2[[#This Row],[Ease1]]*(1-Task2[[#This Row],[Ease1]]))/Task2[[#This Row],[Responses]]),"")</f>
        <v>3.7286382612544001E-2</v>
      </c>
      <c r="O104" s="464">
        <f>VLOOKUP(Task2[[#This Row],[Reason of visit]],'Data-Top'!A:E,5,)</f>
        <v>0.65309200603318296</v>
      </c>
      <c r="P104" s="464">
        <f>IF(Task2[[#This Row],[Margin of Error1]]&gt;=0.1,"Insufficient data",Task2[[#This Row],[Satisfaction1]])</f>
        <v>0.65309200603318296</v>
      </c>
      <c r="Q104" s="464">
        <f>IF(Task2[[#This Row],[Satisfaction1]]&gt;0,1.96*SQRT((Task2[[#This Row],[Satisfaction1]]*(1-Task2[[#This Row],[Satisfaction1]]))/Task2[[#This Row],[Responses]]),"")</f>
        <v>3.6232111564104809E-2</v>
      </c>
      <c r="R104" s="464">
        <f>IF(OR(Task2[[#This Row],[Margin of Error1]]&gt;=0.1,Task2[[#This Row],[Margin of Error1]]=0),"Insufficient data",Task2[[#This Row],[Margin of Error1]])</f>
        <v>3.5386175379119811E-2</v>
      </c>
      <c r="S104"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4" s="365"/>
      <c r="U104" s="365"/>
      <c r="V104" s="365"/>
      <c r="W104" s="365"/>
    </row>
    <row r="105" spans="2:23" ht="27.75" x14ac:dyDescent="0.5">
      <c r="B105" s="391">
        <v>92</v>
      </c>
      <c r="C105" s="459" t="str">
        <f>'Data-Top'!A93</f>
        <v>CRA:Taxes:Sign up for direct deposit or update your banking information</v>
      </c>
      <c r="D105" s="460" t="str">
        <f>IF(ISBLANK(C105),"",MID(C105,FIND("#",SUBSTITUTE(C105,":","#",2))+1,500))</f>
        <v>Sign up for direct deposit or update your banking information</v>
      </c>
      <c r="E105" s="461" t="str">
        <f>IF(ISBLANK(C105),"",MID(C105,FIND("#",SUBSTITUTE(C105,":","#",1))+1,FIND("#",SUBSTITUTE(C105,":","#",2))-FIND("#",SUBSTITUTE(C105,":","#",1))-1))</f>
        <v>Taxes</v>
      </c>
      <c r="F105" s="461" t="str">
        <f>IF(ISBLANK(C105),"",LEFT(C105,FIND("#",SUBSTITUTE(C105,":","#"))-1))</f>
        <v>CRA</v>
      </c>
      <c r="G105" s="462">
        <f>VLOOKUP(Task2[[#This Row],[Reason of visit]],'Data-Top'!A:E,2,)</f>
        <v>648</v>
      </c>
      <c r="H105"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3.8219032636988677E-2</v>
      </c>
      <c r="I105" s="464">
        <f>VLOOKUP(Task2[[#This Row],[Reason of visit]],'Data-Top'!A:E,3,)</f>
        <v>0.58333333333333304</v>
      </c>
      <c r="J105" s="464">
        <f>IF(Task2[[#This Row],[Margin of Error1]]&gt;=0.1,"Insufficient data",Task2[[#This Row],[Task success1]])</f>
        <v>0.58333333333333304</v>
      </c>
      <c r="K105" s="464">
        <f>IF(Task2[[#This Row],[Task success1]]&gt;0,1.96*SQRT((Task2[[#This Row],[Task success1]]*(1-Task2[[#This Row],[Task success1]]))/Task2[[#This Row],[Responses]]),"")</f>
        <v>3.7959575277934914E-2</v>
      </c>
      <c r="L105" s="464">
        <f>VLOOKUP(Task2[[#This Row],[Reason of visit]],'Data-Top'!A:E,4,)</f>
        <v>0.45679012345678999</v>
      </c>
      <c r="M105" s="464">
        <f>IF(Task2[[#This Row],[Margin of Error1]]&gt;=0.1,"Insufficient data",Task2[[#This Row],[Ease1]])</f>
        <v>0.45679012345678999</v>
      </c>
      <c r="N105" s="464">
        <f>IF(Task2[[#This Row],[Ease1]]&gt;0,1.96*SQRT((Task2[[#This Row],[Ease1]]*(1-Task2[[#This Row],[Ease1]]))/Task2[[#This Row],[Responses]]),"")</f>
        <v>3.8354007586648461E-2</v>
      </c>
      <c r="O105" s="464">
        <f>VLOOKUP(Task2[[#This Row],[Reason of visit]],'Data-Top'!A:E,5,)</f>
        <v>0.45524691358024699</v>
      </c>
      <c r="P105" s="464">
        <f>IF(Task2[[#This Row],[Margin of Error1]]&gt;=0.1,"Insufficient data",Task2[[#This Row],[Satisfaction1]])</f>
        <v>0.45524691358024699</v>
      </c>
      <c r="Q105" s="464">
        <f>IF(Task2[[#This Row],[Satisfaction1]]&gt;0,1.96*SQRT((Task2[[#This Row],[Satisfaction1]]*(1-Task2[[#This Row],[Satisfaction1]]))/Task2[[#This Row],[Responses]]),"")</f>
        <v>3.834351504638267E-2</v>
      </c>
      <c r="R105" s="464">
        <f>IF(OR(Task2[[#This Row],[Margin of Error1]]&gt;=0.1,Task2[[#This Row],[Margin of Error1]]=0),"Insufficient data",Task2[[#This Row],[Margin of Error1]])</f>
        <v>3.8219032636988677E-2</v>
      </c>
      <c r="S105"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5" s="365"/>
      <c r="U105" s="365"/>
      <c r="V105" s="365"/>
      <c r="W105" s="365"/>
    </row>
    <row r="106" spans="2:23" ht="13.9" x14ac:dyDescent="0.5">
      <c r="B106" s="391">
        <v>93</v>
      </c>
      <c r="C106" s="459" t="str">
        <f>'Data-Top'!A94</f>
        <v>CBSA:Travel:Find out about identification requirements for crossing the Canadian border</v>
      </c>
      <c r="D106" s="460" t="str">
        <f>IF(ISBLANK(C106),"",MID(C106,FIND("#",SUBSTITUTE(C106,":","#",2))+1,500))</f>
        <v>Find out about identification requirements for crossing the Canadian border</v>
      </c>
      <c r="E106" s="461" t="str">
        <f>IF(ISBLANK(C106),"",MID(C106,FIND("#",SUBSTITUTE(C106,":","#",1))+1,FIND("#",SUBSTITUTE(C106,":","#",2))-FIND("#",SUBSTITUTE(C106,":","#",1))-1))</f>
        <v>Travel</v>
      </c>
      <c r="F106" s="461" t="str">
        <f>IF(ISBLANK(C106),"",LEFT(C106,FIND("#",SUBSTITUTE(C106,":","#"))-1))</f>
        <v>CBSA</v>
      </c>
      <c r="G106" s="462">
        <f>VLOOKUP(Task2[[#This Row],[Reason of visit]],'Data-Top'!A:E,2,)</f>
        <v>647</v>
      </c>
      <c r="H106"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3.6970841019380252E-2</v>
      </c>
      <c r="I106" s="464">
        <f>VLOOKUP(Task2[[#This Row],[Reason of visit]],'Data-Top'!A:E,3,)</f>
        <v>0.68933539412673905</v>
      </c>
      <c r="J106" s="464">
        <f>IF(Task2[[#This Row],[Margin of Error1]]&gt;=0.1,"Insufficient data",Task2[[#This Row],[Task success1]])</f>
        <v>0.68933539412673905</v>
      </c>
      <c r="K106" s="464">
        <f>IF(Task2[[#This Row],[Task success1]]&gt;0,1.96*SQRT((Task2[[#This Row],[Task success1]]*(1-Task2[[#This Row],[Task success1]]))/Task2[[#This Row],[Responses]]),"")</f>
        <v>3.5658667342156052E-2</v>
      </c>
      <c r="L106" s="464">
        <f>VLOOKUP(Task2[[#This Row],[Reason of visit]],'Data-Top'!A:E,4,)</f>
        <v>0.59350850077279704</v>
      </c>
      <c r="M106" s="464">
        <f>IF(Task2[[#This Row],[Margin of Error1]]&gt;=0.1,"Insufficient data",Task2[[#This Row],[Ease1]])</f>
        <v>0.59350850077279704</v>
      </c>
      <c r="N106" s="464">
        <f>IF(Task2[[#This Row],[Ease1]]&gt;0,1.96*SQRT((Task2[[#This Row],[Ease1]]*(1-Task2[[#This Row],[Ease1]]))/Task2[[#This Row],[Responses]]),"")</f>
        <v>3.7848017581426176E-2</v>
      </c>
      <c r="O106" s="464">
        <f>VLOOKUP(Task2[[#This Row],[Reason of visit]],'Data-Top'!A:E,5,)</f>
        <v>0.61978361669242699</v>
      </c>
      <c r="P106" s="464">
        <f>IF(Task2[[#This Row],[Margin of Error1]]&gt;=0.1,"Insufficient data",Task2[[#This Row],[Satisfaction1]])</f>
        <v>0.61978361669242699</v>
      </c>
      <c r="Q106" s="464">
        <f>IF(Task2[[#This Row],[Satisfaction1]]&gt;0,1.96*SQRT((Task2[[#This Row],[Satisfaction1]]*(1-Task2[[#This Row],[Satisfaction1]]))/Task2[[#This Row],[Responses]]),"")</f>
        <v>3.7405838134558528E-2</v>
      </c>
      <c r="R106" s="464">
        <f>IF(OR(Task2[[#This Row],[Margin of Error1]]&gt;=0.1,Task2[[#This Row],[Margin of Error1]]=0),"Insufficient data",Task2[[#This Row],[Margin of Error1]])</f>
        <v>3.6970841019380252E-2</v>
      </c>
      <c r="S106"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6" s="365"/>
      <c r="U106" s="365"/>
      <c r="V106" s="365"/>
      <c r="W106" s="365"/>
    </row>
    <row r="107" spans="2:23" ht="27.75" x14ac:dyDescent="0.5">
      <c r="B107" s="391">
        <v>94</v>
      </c>
      <c r="C107" s="459" t="str">
        <f>'Data-Top'!A95</f>
        <v>HC:COVID-19:Travel inside Canada</v>
      </c>
      <c r="D107" s="460" t="str">
        <f>IF(ISBLANK(C107),"",MID(C107,FIND("#",SUBSTITUTE(C107,":","#",2))+1,500))</f>
        <v>Travel inside Canada</v>
      </c>
      <c r="E107" s="461" t="str">
        <f>IF(ISBLANK(C107),"",MID(C107,FIND("#",SUBSTITUTE(C107,":","#",1))+1,FIND("#",SUBSTITUTE(C107,":","#",2))-FIND("#",SUBSTITUTE(C107,":","#",1))-1))</f>
        <v>COVID-19</v>
      </c>
      <c r="F107" s="461" t="str">
        <f>IF(ISBLANK(C107),"",LEFT(C107,FIND("#",SUBSTITUTE(C107,":","#"))-1))</f>
        <v>HC</v>
      </c>
      <c r="G107" s="462">
        <f>VLOOKUP(Task2[[#This Row],[Reason of visit]],'Data-Top'!A:E,2,)</f>
        <v>644</v>
      </c>
      <c r="H107"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3.7617853777617172E-2</v>
      </c>
      <c r="I107" s="464">
        <f>VLOOKUP(Task2[[#This Row],[Reason of visit]],'Data-Top'!A:E,3,)</f>
        <v>0.68944099378881996</v>
      </c>
      <c r="J107" s="464">
        <f>IF(Task2[[#This Row],[Margin of Error1]]&gt;=0.1,"Insufficient data",Task2[[#This Row],[Task success1]])</f>
        <v>0.68944099378881996</v>
      </c>
      <c r="K107" s="464">
        <f>IF(Task2[[#This Row],[Task success1]]&gt;0,1.96*SQRT((Task2[[#This Row],[Task success1]]*(1-Task2[[#This Row],[Task success1]]))/Task2[[#This Row],[Responses]]),"")</f>
        <v>3.573828873210267E-2</v>
      </c>
      <c r="L107" s="464">
        <f>VLOOKUP(Task2[[#This Row],[Reason of visit]],'Data-Top'!A:E,4,)</f>
        <v>0.53881987577639801</v>
      </c>
      <c r="M107" s="464">
        <f>IF(Task2[[#This Row],[Margin of Error1]]&gt;=0.1,"Insufficient data",Task2[[#This Row],[Ease1]])</f>
        <v>0.53881987577639801</v>
      </c>
      <c r="N107" s="464">
        <f>IF(Task2[[#This Row],[Ease1]]&gt;0,1.96*SQRT((Task2[[#This Row],[Ease1]]*(1-Task2[[#This Row],[Ease1]]))/Task2[[#This Row],[Responses]]),"")</f>
        <v>3.8500842433455987E-2</v>
      </c>
      <c r="O107" s="464">
        <f>VLOOKUP(Task2[[#This Row],[Reason of visit]],'Data-Top'!A:E,5,)</f>
        <v>0.50621118012422395</v>
      </c>
      <c r="P107" s="464">
        <f>IF(Task2[[#This Row],[Margin of Error1]]&gt;=0.1,"Insufficient data",Task2[[#This Row],[Satisfaction1]])</f>
        <v>0.50621118012422395</v>
      </c>
      <c r="Q107" s="464">
        <f>IF(Task2[[#This Row],[Satisfaction1]]&gt;0,1.96*SQRT((Task2[[#This Row],[Satisfaction1]]*(1-Task2[[#This Row],[Satisfaction1]]))/Task2[[#This Row],[Responses]]),"")</f>
        <v>3.8614430167292844E-2</v>
      </c>
      <c r="R107" s="464">
        <f>IF(OR(Task2[[#This Row],[Margin of Error1]]&gt;=0.1,Task2[[#This Row],[Margin of Error1]]=0),"Insufficient data",Task2[[#This Row],[Margin of Error1]])</f>
        <v>3.7617853777617172E-2</v>
      </c>
      <c r="S107"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7" s="365"/>
      <c r="U107" s="365"/>
      <c r="V107" s="365"/>
      <c r="W107" s="365"/>
    </row>
    <row r="108" spans="2:23" ht="27.75" x14ac:dyDescent="0.5">
      <c r="B108" s="391">
        <v>95</v>
      </c>
      <c r="C108" s="459" t="str">
        <f>'Data-Top'!A96</f>
        <v>CRA:Taxes:Find the income tax rates</v>
      </c>
      <c r="D108" s="460" t="str">
        <f>IF(ISBLANK(C108),"",MID(C108,FIND("#",SUBSTITUTE(C108,":","#",2))+1,500))</f>
        <v>Find the income tax rates</v>
      </c>
      <c r="E108" s="461" t="str">
        <f>IF(ISBLANK(C108),"",MID(C108,FIND("#",SUBSTITUTE(C108,":","#",1))+1,FIND("#",SUBSTITUTE(C108,":","#",2))-FIND("#",SUBSTITUTE(C108,":","#",1))-1))</f>
        <v>Taxes</v>
      </c>
      <c r="F108" s="461" t="str">
        <f>IF(ISBLANK(C108),"",LEFT(C108,FIND("#",SUBSTITUTE(C108,":","#"))-1))</f>
        <v>CRA</v>
      </c>
      <c r="G108" s="462">
        <f>VLOOKUP(Task2[[#This Row],[Reason of visit]],'Data-Top'!A:E,2,)</f>
        <v>638</v>
      </c>
      <c r="H108"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3.6362006241479332E-2</v>
      </c>
      <c r="I108" s="464">
        <f>VLOOKUP(Task2[[#This Row],[Reason of visit]],'Data-Top'!A:E,3,)</f>
        <v>0.75235109717868298</v>
      </c>
      <c r="J108" s="464">
        <f>IF(Task2[[#This Row],[Margin of Error1]]&gt;=0.1,"Insufficient data",Task2[[#This Row],[Task success1]])</f>
        <v>0.75235109717868298</v>
      </c>
      <c r="K108" s="464">
        <f>IF(Task2[[#This Row],[Task success1]]&gt;0,1.96*SQRT((Task2[[#This Row],[Task success1]]*(1-Task2[[#This Row],[Task success1]]))/Task2[[#This Row],[Responses]]),"")</f>
        <v>3.3494555246682815E-2</v>
      </c>
      <c r="L108" s="464">
        <f>VLOOKUP(Task2[[#This Row],[Reason of visit]],'Data-Top'!A:E,4,)</f>
        <v>0.63009404388714696</v>
      </c>
      <c r="M108" s="464">
        <f>IF(Task2[[#This Row],[Margin of Error1]]&gt;=0.1,"Insufficient data",Task2[[#This Row],[Ease1]])</f>
        <v>0.63009404388714696</v>
      </c>
      <c r="N108" s="464">
        <f>IF(Task2[[#This Row],[Ease1]]&gt;0,1.96*SQRT((Task2[[#This Row],[Ease1]]*(1-Task2[[#This Row],[Ease1]]))/Task2[[#This Row],[Responses]]),"")</f>
        <v>3.7462269283667651E-2</v>
      </c>
      <c r="O108" s="464">
        <f>VLOOKUP(Task2[[#This Row],[Reason of visit]],'Data-Top'!A:E,5,)</f>
        <v>0.59247648902821304</v>
      </c>
      <c r="P108" s="464">
        <f>IF(Task2[[#This Row],[Margin of Error1]]&gt;=0.1,"Insufficient data",Task2[[#This Row],[Satisfaction1]])</f>
        <v>0.59247648902821304</v>
      </c>
      <c r="Q108" s="464">
        <f>IF(Task2[[#This Row],[Satisfaction1]]&gt;0,1.96*SQRT((Task2[[#This Row],[Satisfaction1]]*(1-Task2[[#This Row],[Satisfaction1]]))/Task2[[#This Row],[Responses]]),"")</f>
        <v>3.8129194194087543E-2</v>
      </c>
      <c r="R108" s="464">
        <f>IF(OR(Task2[[#This Row],[Margin of Error1]]&gt;=0.1,Task2[[#This Row],[Margin of Error1]]=0),"Insufficient data",Task2[[#This Row],[Margin of Error1]])</f>
        <v>3.6362006241479332E-2</v>
      </c>
      <c r="S108"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8" s="365"/>
      <c r="U108" s="365"/>
      <c r="V108" s="365"/>
      <c r="W108" s="365"/>
    </row>
    <row r="109" spans="2:23" ht="13.9" x14ac:dyDescent="0.5">
      <c r="B109" s="391">
        <v>96</v>
      </c>
      <c r="C109" s="459" t="str">
        <f>'Data-Top'!A97</f>
        <v>PSPC:Money:Sign up for direct deposit or update your banking information</v>
      </c>
      <c r="D109" s="460" t="str">
        <f>IF(ISBLANK(C109),"",MID(C109,FIND("#",SUBSTITUTE(C109,":","#",2))+1,500))</f>
        <v>Sign up for direct deposit or update your banking information</v>
      </c>
      <c r="E109" s="461" t="str">
        <f>IF(ISBLANK(C109),"",MID(C109,FIND("#",SUBSTITUTE(C109,":","#",1))+1,FIND("#",SUBSTITUTE(C109,":","#",2))-FIND("#",SUBSTITUTE(C109,":","#",1))-1))</f>
        <v>Money</v>
      </c>
      <c r="F109" s="461" t="str">
        <f>IF(ISBLANK(C109),"",LEFT(C109,FIND("#",SUBSTITUTE(C109,":","#"))-1))</f>
        <v>PSPC</v>
      </c>
      <c r="G109" s="462">
        <f>VLOOKUP(Task2[[#This Row],[Reason of visit]],'Data-Top'!A:E,2,)</f>
        <v>627</v>
      </c>
      <c r="H109"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3.8575850138447908E-2</v>
      </c>
      <c r="I109" s="464">
        <f>VLOOKUP(Task2[[#This Row],[Reason of visit]],'Data-Top'!A:E,3,)</f>
        <v>0.47687400318979301</v>
      </c>
      <c r="J109" s="464">
        <f>IF(Task2[[#This Row],[Margin of Error1]]&gt;=0.1,"Insufficient data",Task2[[#This Row],[Task success1]])</f>
        <v>0.47687400318979301</v>
      </c>
      <c r="K109" s="464">
        <f>IF(Task2[[#This Row],[Task success1]]&gt;0,1.96*SQRT((Task2[[#This Row],[Task success1]]*(1-Task2[[#This Row],[Task success1]]))/Task2[[#This Row],[Responses]]),"")</f>
        <v>3.9095545401968676E-2</v>
      </c>
      <c r="L109" s="464">
        <f>VLOOKUP(Task2[[#This Row],[Reason of visit]],'Data-Top'!A:E,4,)</f>
        <v>0.42105263157894701</v>
      </c>
      <c r="M109" s="464">
        <f>IF(Task2[[#This Row],[Margin of Error1]]&gt;=0.1,"Insufficient data",Task2[[#This Row],[Ease1]])</f>
        <v>0.42105263157894701</v>
      </c>
      <c r="N109" s="464">
        <f>IF(Task2[[#This Row],[Ease1]]&gt;0,1.96*SQRT((Task2[[#This Row],[Ease1]]*(1-Task2[[#This Row],[Ease1]]))/Task2[[#This Row],[Responses]]),"")</f>
        <v>3.8646488225265688E-2</v>
      </c>
      <c r="O109" s="464">
        <f>VLOOKUP(Task2[[#This Row],[Reason of visit]],'Data-Top'!A:E,5,)</f>
        <v>0.37958532695374803</v>
      </c>
      <c r="P109" s="464">
        <f>IF(Task2[[#This Row],[Margin of Error1]]&gt;=0.1,"Insufficient data",Task2[[#This Row],[Satisfaction1]])</f>
        <v>0.37958532695374803</v>
      </c>
      <c r="Q109" s="464">
        <f>IF(Task2[[#This Row],[Satisfaction1]]&gt;0,1.96*SQRT((Task2[[#This Row],[Satisfaction1]]*(1-Task2[[#This Row],[Satisfaction1]]))/Task2[[#This Row],[Responses]]),"")</f>
        <v>3.7985516788109346E-2</v>
      </c>
      <c r="R109" s="464">
        <f>IF(OR(Task2[[#This Row],[Margin of Error1]]&gt;=0.1,Task2[[#This Row],[Margin of Error1]]=0),"Insufficient data",Task2[[#This Row],[Margin of Error1]])</f>
        <v>3.8575850138447908E-2</v>
      </c>
      <c r="S109"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09" s="365"/>
      <c r="U109" s="365"/>
      <c r="V109" s="365"/>
      <c r="W109" s="365"/>
    </row>
    <row r="110" spans="2:23" ht="13.9" x14ac:dyDescent="0.5">
      <c r="B110" s="391">
        <v>97</v>
      </c>
      <c r="C110" s="459" t="str">
        <f>'Data-Top'!A98</f>
        <v>ESDC:Benefits:Old Age Security (OAS) - Apply for Old Age Security</v>
      </c>
      <c r="D110" s="460" t="str">
        <f>IF(ISBLANK(C110),"",MID(C110,FIND("#",SUBSTITUTE(C110,":","#",2))+1,500))</f>
        <v>Old Age Security (OAS) - Apply for Old Age Security</v>
      </c>
      <c r="E110" s="461" t="str">
        <f>IF(ISBLANK(C110),"",MID(C110,FIND("#",SUBSTITUTE(C110,":","#",1))+1,FIND("#",SUBSTITUTE(C110,":","#",2))-FIND("#",SUBSTITUTE(C110,":","#",1))-1))</f>
        <v>Benefits</v>
      </c>
      <c r="F110" s="461" t="str">
        <f>IF(ISBLANK(C110),"",LEFT(C110,FIND("#",SUBSTITUTE(C110,":","#"))-1))</f>
        <v>ESDC</v>
      </c>
      <c r="G110" s="462">
        <f>VLOOKUP(Task2[[#This Row],[Reason of visit]],'Data-Top'!A:E,2,)</f>
        <v>623</v>
      </c>
      <c r="H110"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3.886233816835765E-2</v>
      </c>
      <c r="I110" s="464">
        <f>VLOOKUP(Task2[[#This Row],[Reason of visit]],'Data-Top'!A:E,3,)</f>
        <v>0.507223113964687</v>
      </c>
      <c r="J110" s="464">
        <f>IF(Task2[[#This Row],[Margin of Error1]]&gt;=0.1,"Insufficient data",Task2[[#This Row],[Task success1]])</f>
        <v>0.507223113964687</v>
      </c>
      <c r="K110" s="464">
        <f>IF(Task2[[#This Row],[Task success1]]&gt;0,1.96*SQRT((Task2[[#This Row],[Task success1]]*(1-Task2[[#This Row],[Task success1]]))/Task2[[#This Row],[Responses]]),"")</f>
        <v>3.9258773763756506E-2</v>
      </c>
      <c r="L110" s="464">
        <f>VLOOKUP(Task2[[#This Row],[Reason of visit]],'Data-Top'!A:E,4,)</f>
        <v>0.420545746388443</v>
      </c>
      <c r="M110" s="464">
        <f>IF(Task2[[#This Row],[Margin of Error1]]&gt;=0.1,"Insufficient data",Task2[[#This Row],[Ease1]])</f>
        <v>0.420545746388443</v>
      </c>
      <c r="N110" s="464">
        <f>IF(Task2[[#This Row],[Ease1]]&gt;0,1.96*SQRT((Task2[[#This Row],[Ease1]]*(1-Task2[[#This Row],[Ease1]]))/Task2[[#This Row],[Responses]]),"")</f>
        <v>3.8763969927600866E-2</v>
      </c>
      <c r="O110" s="464">
        <f>VLOOKUP(Task2[[#This Row],[Reason of visit]],'Data-Top'!A:E,5,)</f>
        <v>0.406099518459069</v>
      </c>
      <c r="P110" s="464">
        <f>IF(Task2[[#This Row],[Margin of Error1]]&gt;=0.1,"Insufficient data",Task2[[#This Row],[Satisfaction1]])</f>
        <v>0.406099518459069</v>
      </c>
      <c r="Q110" s="464">
        <f>IF(Task2[[#This Row],[Satisfaction1]]&gt;0,1.96*SQRT((Task2[[#This Row],[Satisfaction1]]*(1-Task2[[#This Row],[Satisfaction1]]))/Task2[[#This Row],[Responses]]),"")</f>
        <v>3.8564270813715586E-2</v>
      </c>
      <c r="R110" s="464">
        <f>IF(OR(Task2[[#This Row],[Margin of Error1]]&gt;=0.1,Task2[[#This Row],[Margin of Error1]]=0),"Insufficient data",Task2[[#This Row],[Margin of Error1]])</f>
        <v>3.886233816835765E-2</v>
      </c>
      <c r="S110"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10" s="365"/>
      <c r="U110" s="365"/>
      <c r="V110" s="365"/>
      <c r="W110" s="365"/>
    </row>
    <row r="111" spans="2:23" ht="27.75" x14ac:dyDescent="0.5">
      <c r="B111" s="391">
        <v>98</v>
      </c>
      <c r="C111" s="459" t="str">
        <f>'Data-Top'!A99</f>
        <v>PSPC:AboutGov:Sign up for direct deposit for government payments</v>
      </c>
      <c r="D111" s="460" t="str">
        <f>IF(ISBLANK(C111),"",MID(C111,FIND("#",SUBSTITUTE(C111,":","#",2))+1,500))</f>
        <v>Sign up for direct deposit for government payments</v>
      </c>
      <c r="E111" s="461" t="str">
        <f>IF(ISBLANK(C111),"",MID(C111,FIND("#",SUBSTITUTE(C111,":","#",1))+1,FIND("#",SUBSTITUTE(C111,":","#",2))-FIND("#",SUBSTITUTE(C111,":","#",1))-1))</f>
        <v>AboutGov</v>
      </c>
      <c r="F111" s="461" t="str">
        <f>IF(ISBLANK(C111),"",LEFT(C111,FIND("#",SUBSTITUTE(C111,":","#"))-1))</f>
        <v>PSPC</v>
      </c>
      <c r="G111" s="462">
        <f>VLOOKUP(Task2[[#This Row],[Reason of visit]],'Data-Top'!A:E,2,)</f>
        <v>623</v>
      </c>
      <c r="H111"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3.8281361085483918E-2</v>
      </c>
      <c r="I111" s="464">
        <f>VLOOKUP(Task2[[#This Row],[Reason of visit]],'Data-Top'!A:E,3,)</f>
        <v>0.45746388443017699</v>
      </c>
      <c r="J111" s="464">
        <f>IF(Task2[[#This Row],[Margin of Error1]]&gt;=0.1,"Insufficient data",Task2[[#This Row],[Task success1]])</f>
        <v>0.45746388443017699</v>
      </c>
      <c r="K111" s="464">
        <f>IF(Task2[[#This Row],[Task success1]]&gt;0,1.96*SQRT((Task2[[#This Row],[Task success1]]*(1-Task2[[#This Row],[Task success1]]))/Task2[[#This Row],[Responses]]),"")</f>
        <v>3.9120534647015197E-2</v>
      </c>
      <c r="L111" s="464">
        <f>VLOOKUP(Task2[[#This Row],[Reason of visit]],'Data-Top'!A:E,4,)</f>
        <v>0.38202247191011202</v>
      </c>
      <c r="M111" s="464">
        <f>IF(Task2[[#This Row],[Margin of Error1]]&gt;=0.1,"Insufficient data",Task2[[#This Row],[Ease1]])</f>
        <v>0.38202247191011202</v>
      </c>
      <c r="N111" s="464">
        <f>IF(Task2[[#This Row],[Ease1]]&gt;0,1.96*SQRT((Task2[[#This Row],[Ease1]]*(1-Task2[[#This Row],[Ease1]]))/Task2[[#This Row],[Responses]]),"")</f>
        <v>3.8154243290126261E-2</v>
      </c>
      <c r="O111" s="464">
        <f>VLOOKUP(Task2[[#This Row],[Reason of visit]],'Data-Top'!A:E,5,)</f>
        <v>0.354735152487962</v>
      </c>
      <c r="P111" s="464">
        <f>IF(Task2[[#This Row],[Margin of Error1]]&gt;=0.1,"Insufficient data",Task2[[#This Row],[Satisfaction1]])</f>
        <v>0.354735152487962</v>
      </c>
      <c r="Q111" s="464">
        <f>IF(Task2[[#This Row],[Satisfaction1]]&gt;0,1.96*SQRT((Task2[[#This Row],[Satisfaction1]]*(1-Task2[[#This Row],[Satisfaction1]]))/Task2[[#This Row],[Responses]]),"")</f>
        <v>3.7569305319310305E-2</v>
      </c>
      <c r="R111" s="464">
        <f>IF(OR(Task2[[#This Row],[Margin of Error1]]&gt;=0.1,Task2[[#This Row],[Margin of Error1]]=0),"Insufficient data",Task2[[#This Row],[Margin of Error1]])</f>
        <v>3.8281361085483918E-2</v>
      </c>
      <c r="S111"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11" s="365"/>
      <c r="U111" s="365"/>
      <c r="V111" s="365"/>
      <c r="W111" s="365"/>
    </row>
    <row r="112" spans="2:23" ht="13.9" x14ac:dyDescent="0.5">
      <c r="B112" s="391">
        <v>99</v>
      </c>
      <c r="C112" s="459" t="str">
        <f>'Data-Top'!A100</f>
        <v>JUS:Benefits:Look up expected child support payments</v>
      </c>
      <c r="D112" s="460" t="str">
        <f>IF(ISBLANK(C112),"",MID(C112,FIND("#",SUBSTITUTE(C112,":","#",2))+1,500))</f>
        <v>Look up expected child support payments</v>
      </c>
      <c r="E112" s="461" t="str">
        <f>IF(ISBLANK(C112),"",MID(C112,FIND("#",SUBSTITUTE(C112,":","#",1))+1,FIND("#",SUBSTITUTE(C112,":","#",2))-FIND("#",SUBSTITUTE(C112,":","#",1))-1))</f>
        <v>Benefits</v>
      </c>
      <c r="F112" s="461" t="str">
        <f>IF(ISBLANK(C112),"",LEFT(C112,FIND("#",SUBSTITUTE(C112,":","#"))-1))</f>
        <v>JUS</v>
      </c>
      <c r="G112" s="462">
        <f>VLOOKUP(Task2[[#This Row],[Reason of visit]],'Data-Top'!A:E,2,)</f>
        <v>589</v>
      </c>
      <c r="H112"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3.5646914201770866E-2</v>
      </c>
      <c r="I112" s="464">
        <f>VLOOKUP(Task2[[#This Row],[Reason of visit]],'Data-Top'!A:E,3,)</f>
        <v>0.81833616298811496</v>
      </c>
      <c r="J112" s="464">
        <f>IF(Task2[[#This Row],[Margin of Error1]]&gt;=0.1,"Insufficient data",Task2[[#This Row],[Task success1]])</f>
        <v>0.81833616298811496</v>
      </c>
      <c r="K112" s="464">
        <f>IF(Task2[[#This Row],[Task success1]]&gt;0,1.96*SQRT((Task2[[#This Row],[Task success1]]*(1-Task2[[#This Row],[Task success1]]))/Task2[[#This Row],[Responses]]),"")</f>
        <v>3.1138560885623671E-2</v>
      </c>
      <c r="L112" s="464">
        <f>VLOOKUP(Task2[[#This Row],[Reason of visit]],'Data-Top'!A:E,4,)</f>
        <v>0.70458404074702896</v>
      </c>
      <c r="M112" s="464">
        <f>IF(Task2[[#This Row],[Margin of Error1]]&gt;=0.1,"Insufficient data",Task2[[#This Row],[Ease1]])</f>
        <v>0.70458404074702896</v>
      </c>
      <c r="N112" s="464">
        <f>IF(Task2[[#This Row],[Ease1]]&gt;0,1.96*SQRT((Task2[[#This Row],[Ease1]]*(1-Task2[[#This Row],[Ease1]]))/Task2[[#This Row],[Responses]]),"")</f>
        <v>3.6845274947657831E-2</v>
      </c>
      <c r="O112" s="464">
        <f>VLOOKUP(Task2[[#This Row],[Reason of visit]],'Data-Top'!A:E,5,)</f>
        <v>0.63157894736842102</v>
      </c>
      <c r="P112" s="464">
        <f>IF(Task2[[#This Row],[Margin of Error1]]&gt;=0.1,"Insufficient data",Task2[[#This Row],[Satisfaction1]])</f>
        <v>0.63157894736842102</v>
      </c>
      <c r="Q112" s="464">
        <f>IF(Task2[[#This Row],[Satisfaction1]]&gt;0,1.96*SQRT((Task2[[#This Row],[Satisfaction1]]*(1-Task2[[#This Row],[Satisfaction1]]))/Task2[[#This Row],[Responses]]),"")</f>
        <v>3.8956906772031091E-2</v>
      </c>
      <c r="R112" s="464">
        <f>IF(OR(Task2[[#This Row],[Margin of Error1]]&gt;=0.1,Task2[[#This Row],[Margin of Error1]]=0),"Insufficient data",Task2[[#This Row],[Margin of Error1]])</f>
        <v>3.5646914201770866E-2</v>
      </c>
      <c r="S112"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12" s="365"/>
      <c r="U112" s="365"/>
      <c r="V112" s="365"/>
      <c r="W112" s="365"/>
    </row>
    <row r="113" spans="2:23" ht="27.75" x14ac:dyDescent="0.5">
      <c r="B113" s="391">
        <v>100</v>
      </c>
      <c r="C113" s="459" t="str">
        <f>'Data-Top'!A101</f>
        <v>IRCC:Travel:Apply for a study permit</v>
      </c>
      <c r="D113" s="460" t="str">
        <f>IF(ISBLANK(C113),"",MID(C113,FIND("#",SUBSTITUTE(C113,":","#",2))+1,500))</f>
        <v>Apply for a study permit</v>
      </c>
      <c r="E113" s="461" t="str">
        <f>IF(ISBLANK(C113),"",MID(C113,FIND("#",SUBSTITUTE(C113,":","#",1))+1,FIND("#",SUBSTITUTE(C113,":","#",2))-FIND("#",SUBSTITUTE(C113,":","#",1))-1))</f>
        <v>Travel</v>
      </c>
      <c r="F113" s="461" t="str">
        <f>IF(ISBLANK(C113),"",LEFT(C113,FIND("#",SUBSTITUTE(C113,":","#"))-1))</f>
        <v>IRCC</v>
      </c>
      <c r="G113" s="462">
        <f>VLOOKUP(Task2[[#This Row],[Reason of visit]],'Data-Top'!A:E,2,)</f>
        <v>562</v>
      </c>
      <c r="H113" s="463">
        <f>IF(Task2[[#This Row],[Responses]]&gt;=30,IF(ISERROR(AVERAGE(Task2[[#This Row],[Margin of Error
(Task success)]],Task2[[#This Row],[Margin of Error
(Ease)]],Task2[[#This Row],[Margin of Error
(Satisfaction)]])),"N/A",(AVERAGE(Task2[[#This Row],[Margin of Error
(Task success)]],Task2[[#This Row],[Margin of Error
(Ease)]],Task2[[#This Row],[Margin of Error
(Satisfaction)]]))),"")</f>
        <v>3.980033562865664E-2</v>
      </c>
      <c r="I113" s="464">
        <f>VLOOKUP(Task2[[#This Row],[Reason of visit]],'Data-Top'!A:E,3,)</f>
        <v>0.709964412811388</v>
      </c>
      <c r="J113" s="464">
        <f>IF(Task2[[#This Row],[Margin of Error1]]&gt;=0.1,"Insufficient data",Task2[[#This Row],[Task success1]])</f>
        <v>0.709964412811388</v>
      </c>
      <c r="K113" s="464">
        <f>IF(Task2[[#This Row],[Task success1]]&gt;0,1.96*SQRT((Task2[[#This Row],[Task success1]]*(1-Task2[[#This Row],[Task success1]]))/Task2[[#This Row],[Responses]]),"")</f>
        <v>3.7517323497247887E-2</v>
      </c>
      <c r="L113" s="464">
        <f>VLOOKUP(Task2[[#This Row],[Reason of visit]],'Data-Top'!A:E,4,)</f>
        <v>0.55338078291814996</v>
      </c>
      <c r="M113" s="464">
        <f>IF(Task2[[#This Row],[Margin of Error1]]&gt;=0.1,"Insufficient data",Task2[[#This Row],[Ease1]])</f>
        <v>0.55338078291814996</v>
      </c>
      <c r="N113" s="464">
        <f>IF(Task2[[#This Row],[Ease1]]&gt;0,1.96*SQRT((Task2[[#This Row],[Ease1]]*(1-Task2[[#This Row],[Ease1]]))/Task2[[#This Row],[Responses]]),"")</f>
        <v>4.110253929962504E-2</v>
      </c>
      <c r="O113" s="464">
        <f>VLOOKUP(Task2[[#This Row],[Reason of visit]],'Data-Top'!A:E,5,)</f>
        <v>0.58185053380782903</v>
      </c>
      <c r="P113" s="464">
        <f>IF(Task2[[#This Row],[Margin of Error1]]&gt;=0.1,"Insufficient data",Task2[[#This Row],[Satisfaction1]])</f>
        <v>0.58185053380782903</v>
      </c>
      <c r="Q113" s="464">
        <f>IF(Task2[[#This Row],[Satisfaction1]]&gt;0,1.96*SQRT((Task2[[#This Row],[Satisfaction1]]*(1-Task2[[#This Row],[Satisfaction1]]))/Task2[[#This Row],[Responses]]),"")</f>
        <v>4.0781144089096999E-2</v>
      </c>
      <c r="R113" s="464">
        <f>IF(OR(Task2[[#This Row],[Margin of Error1]]&gt;=0.1,Task2[[#This Row],[Margin of Error1]]=0),"Insufficient data",Task2[[#This Row],[Margin of Error1]])</f>
        <v>3.980033562865664E-2</v>
      </c>
      <c r="S113" s="464" t="str">
        <f>IF(AND(Task2[[#This Row],[Margin of Error1]]&gt;0,Task2[[#This Row],[Margin of Error1]]&lt;0.05),"Low margin of error/Reliable data", IF(AND(Task2[[#This Row],[Margin of Error1]]&gt;=0.05,Task2[[#This Row],[Margin of Error1]]&lt;0.1),"Higher margin of error/Use data with caution",IF(OR(Task2[[#This Row],[Margin of Error1]]&gt;=0.1,Task2[[#This Row],[Margin of Error1]]=0),"Insufficient data",)))</f>
        <v>Low margin of error/Reliable data</v>
      </c>
      <c r="T113" s="365"/>
      <c r="U113" s="365"/>
      <c r="V113" s="365"/>
      <c r="W113" s="365"/>
    </row>
    <row r="114" spans="2:23" ht="13.9" x14ac:dyDescent="0.5">
      <c r="C114" s="366"/>
      <c r="H114" s="348"/>
      <c r="I114" s="349"/>
      <c r="J114" s="349"/>
      <c r="M114" s="349"/>
      <c r="T114" s="365"/>
      <c r="U114" s="365"/>
      <c r="V114" s="365"/>
      <c r="W114" s="365"/>
    </row>
    <row r="115" spans="2:23" ht="13.9" x14ac:dyDescent="0.5">
      <c r="C115" s="366"/>
      <c r="H115" s="348"/>
      <c r="I115" s="349"/>
      <c r="J115" s="349"/>
      <c r="M115" s="349"/>
      <c r="T115" s="365"/>
      <c r="U115" s="365"/>
      <c r="V115" s="365"/>
      <c r="W115" s="365"/>
    </row>
    <row r="116" spans="2:23" ht="13.9" x14ac:dyDescent="0.5">
      <c r="C116" s="366"/>
      <c r="H116" s="348"/>
      <c r="I116" s="349"/>
      <c r="J116" s="349"/>
      <c r="M116" s="349"/>
      <c r="T116" s="365"/>
      <c r="U116" s="365"/>
      <c r="V116" s="365"/>
      <c r="W116" s="365"/>
    </row>
    <row r="117" spans="2:23" ht="13.9" x14ac:dyDescent="0.5">
      <c r="C117" s="366"/>
      <c r="H117" s="348"/>
      <c r="I117" s="349"/>
      <c r="J117" s="349"/>
      <c r="M117" s="349"/>
      <c r="T117" s="365"/>
      <c r="U117" s="365"/>
      <c r="V117" s="365"/>
      <c r="W117" s="365"/>
    </row>
    <row r="118" spans="2:23" ht="13.9" x14ac:dyDescent="0.5">
      <c r="C118" s="366"/>
      <c r="H118" s="348"/>
      <c r="I118" s="349"/>
      <c r="J118" s="349"/>
      <c r="M118" s="349"/>
      <c r="T118" s="365"/>
      <c r="U118" s="365"/>
      <c r="V118" s="365"/>
      <c r="W118" s="365"/>
    </row>
    <row r="119" spans="2:23" ht="13.9" x14ac:dyDescent="0.5">
      <c r="C119" s="366"/>
      <c r="H119" s="348"/>
      <c r="I119" s="349"/>
      <c r="J119" s="349"/>
      <c r="M119" s="349"/>
      <c r="T119" s="365"/>
      <c r="U119" s="365"/>
      <c r="V119" s="365"/>
      <c r="W119" s="365"/>
    </row>
    <row r="120" spans="2:23" ht="13.9" x14ac:dyDescent="0.5">
      <c r="C120" s="366"/>
      <c r="H120" s="348"/>
      <c r="I120" s="349"/>
      <c r="J120" s="349"/>
      <c r="M120" s="349"/>
      <c r="T120" s="365"/>
      <c r="U120" s="365"/>
      <c r="V120" s="365"/>
      <c r="W120" s="365"/>
    </row>
    <row r="121" spans="2:23" ht="13.9" x14ac:dyDescent="0.5">
      <c r="C121" s="366"/>
      <c r="H121" s="348"/>
      <c r="I121" s="349"/>
      <c r="J121" s="349"/>
      <c r="M121" s="349"/>
      <c r="T121" s="365"/>
      <c r="U121" s="365"/>
      <c r="V121" s="365"/>
      <c r="W121" s="365"/>
    </row>
    <row r="122" spans="2:23" ht="13.9" x14ac:dyDescent="0.5">
      <c r="C122" s="366"/>
      <c r="H122" s="348"/>
      <c r="I122" s="349"/>
      <c r="J122" s="349"/>
      <c r="M122" s="349"/>
      <c r="T122" s="365"/>
      <c r="U122" s="365"/>
      <c r="V122" s="365"/>
      <c r="W122" s="365"/>
    </row>
    <row r="123" spans="2:23" ht="13.9" x14ac:dyDescent="0.5">
      <c r="C123" s="366"/>
      <c r="H123" s="348"/>
      <c r="I123" s="349"/>
      <c r="J123" s="349"/>
      <c r="M123" s="349"/>
      <c r="T123" s="365"/>
      <c r="U123" s="365"/>
      <c r="V123" s="365"/>
      <c r="W123" s="365"/>
    </row>
    <row r="124" spans="2:23" ht="13.9" x14ac:dyDescent="0.5">
      <c r="C124" s="366"/>
      <c r="H124" s="348"/>
      <c r="I124" s="349"/>
      <c r="J124" s="349"/>
      <c r="M124" s="349"/>
      <c r="T124" s="365"/>
      <c r="U124" s="365"/>
      <c r="V124" s="365"/>
      <c r="W124" s="365"/>
    </row>
    <row r="125" spans="2:23" ht="13.9" x14ac:dyDescent="0.5">
      <c r="C125" s="366"/>
      <c r="H125" s="348"/>
      <c r="I125" s="349"/>
      <c r="J125" s="349"/>
      <c r="M125" s="349"/>
      <c r="T125" s="365"/>
      <c r="U125" s="365"/>
      <c r="V125" s="365"/>
      <c r="W125" s="365"/>
    </row>
    <row r="126" spans="2:23" ht="13.9" x14ac:dyDescent="0.5">
      <c r="C126" s="366"/>
      <c r="H126" s="348"/>
      <c r="I126" s="349"/>
      <c r="J126" s="349"/>
      <c r="M126" s="349"/>
      <c r="T126" s="365"/>
      <c r="U126" s="365"/>
      <c r="V126" s="365"/>
      <c r="W126" s="365"/>
    </row>
    <row r="127" spans="2:23" ht="13.9" x14ac:dyDescent="0.5">
      <c r="C127" s="366"/>
      <c r="H127" s="348"/>
      <c r="I127" s="349"/>
      <c r="J127" s="349"/>
      <c r="M127" s="349"/>
      <c r="T127" s="365"/>
      <c r="U127" s="365"/>
      <c r="V127" s="365"/>
      <c r="W127" s="365"/>
    </row>
    <row r="128" spans="2:23" ht="13.9" x14ac:dyDescent="0.5">
      <c r="C128" s="366"/>
      <c r="H128" s="348"/>
      <c r="I128" s="349"/>
      <c r="J128" s="349"/>
      <c r="M128" s="349"/>
      <c r="T128" s="365"/>
      <c r="U128" s="365"/>
      <c r="V128" s="365"/>
      <c r="W128" s="365"/>
    </row>
    <row r="129" spans="3:23" ht="13.9" x14ac:dyDescent="0.5">
      <c r="C129" s="366"/>
      <c r="H129" s="348"/>
      <c r="I129" s="349"/>
      <c r="J129" s="349"/>
      <c r="M129" s="349"/>
      <c r="T129" s="365"/>
      <c r="U129" s="365"/>
      <c r="V129" s="365"/>
      <c r="W129" s="365"/>
    </row>
    <row r="130" spans="3:23" ht="13.9" x14ac:dyDescent="0.5">
      <c r="C130" s="366"/>
      <c r="H130" s="348"/>
      <c r="I130" s="349"/>
      <c r="J130" s="349"/>
      <c r="M130" s="349"/>
      <c r="T130" s="365"/>
      <c r="U130" s="365"/>
      <c r="V130" s="365"/>
      <c r="W130" s="365"/>
    </row>
    <row r="131" spans="3:23" ht="13.9" x14ac:dyDescent="0.5">
      <c r="C131" s="366"/>
      <c r="H131" s="348"/>
      <c r="I131" s="349"/>
      <c r="J131" s="349"/>
      <c r="M131" s="349"/>
      <c r="T131" s="365"/>
      <c r="U131" s="365"/>
      <c r="V131" s="365"/>
      <c r="W131" s="365"/>
    </row>
    <row r="132" spans="3:23" ht="13.9" x14ac:dyDescent="0.5">
      <c r="C132" s="366"/>
      <c r="H132" s="348"/>
      <c r="I132" s="349"/>
      <c r="J132" s="349"/>
      <c r="M132" s="349"/>
      <c r="T132" s="365"/>
      <c r="U132" s="365"/>
      <c r="V132" s="365"/>
      <c r="W132" s="365"/>
    </row>
    <row r="133" spans="3:23" ht="13.9" x14ac:dyDescent="0.5">
      <c r="C133" s="366"/>
      <c r="H133" s="348"/>
      <c r="I133" s="349"/>
      <c r="J133" s="349"/>
      <c r="M133" s="349"/>
      <c r="T133" s="365"/>
      <c r="U133" s="365"/>
      <c r="V133" s="365"/>
      <c r="W133" s="365"/>
    </row>
    <row r="134" spans="3:23" ht="13.9" x14ac:dyDescent="0.5">
      <c r="C134" s="366"/>
      <c r="H134" s="348"/>
      <c r="I134" s="349"/>
      <c r="J134" s="349"/>
      <c r="M134" s="349"/>
      <c r="T134" s="365"/>
      <c r="U134" s="365"/>
      <c r="V134" s="365"/>
      <c r="W134" s="365"/>
    </row>
    <row r="135" spans="3:23" ht="13.9" x14ac:dyDescent="0.5">
      <c r="C135" s="366"/>
      <c r="H135" s="348"/>
      <c r="I135" s="349"/>
      <c r="J135" s="349"/>
      <c r="M135" s="349"/>
      <c r="T135" s="365"/>
      <c r="U135" s="365"/>
      <c r="V135" s="365"/>
      <c r="W135" s="365"/>
    </row>
    <row r="136" spans="3:23" ht="13.9" x14ac:dyDescent="0.5">
      <c r="C136" s="366"/>
      <c r="H136" s="348"/>
      <c r="I136" s="349"/>
      <c r="J136" s="349"/>
      <c r="M136" s="349"/>
      <c r="T136" s="365"/>
      <c r="U136" s="365"/>
      <c r="V136" s="365"/>
      <c r="W136" s="365"/>
    </row>
    <row r="137" spans="3:23" ht="13.9" x14ac:dyDescent="0.5">
      <c r="C137" s="366"/>
      <c r="H137" s="348"/>
      <c r="I137" s="349"/>
      <c r="J137" s="349"/>
      <c r="M137" s="349"/>
      <c r="T137" s="365"/>
      <c r="U137" s="365"/>
      <c r="V137" s="365"/>
      <c r="W137" s="365"/>
    </row>
    <row r="138" spans="3:23" ht="13.9" x14ac:dyDescent="0.5">
      <c r="C138" s="366"/>
      <c r="H138" s="348"/>
      <c r="I138" s="349"/>
      <c r="J138" s="349"/>
      <c r="M138" s="349"/>
      <c r="T138" s="365"/>
      <c r="U138" s="365"/>
      <c r="V138" s="365"/>
      <c r="W138" s="365"/>
    </row>
    <row r="139" spans="3:23" ht="13.9" x14ac:dyDescent="0.5">
      <c r="C139" s="366"/>
      <c r="H139" s="348"/>
      <c r="I139" s="349"/>
      <c r="J139" s="349"/>
      <c r="M139" s="349"/>
      <c r="T139" s="365"/>
      <c r="U139" s="365"/>
      <c r="V139" s="365"/>
      <c r="W139" s="365"/>
    </row>
    <row r="140" spans="3:23" ht="13.9" x14ac:dyDescent="0.5">
      <c r="C140" s="366"/>
      <c r="H140" s="348"/>
      <c r="I140" s="349"/>
      <c r="J140" s="349"/>
      <c r="M140" s="349"/>
      <c r="T140" s="365"/>
      <c r="U140" s="365"/>
      <c r="V140" s="365"/>
      <c r="W140" s="365"/>
    </row>
    <row r="141" spans="3:23" ht="13.9" x14ac:dyDescent="0.5">
      <c r="C141" s="366"/>
      <c r="H141" s="348"/>
      <c r="I141" s="349"/>
      <c r="J141" s="349"/>
      <c r="M141" s="349"/>
      <c r="T141" s="365"/>
      <c r="U141" s="365"/>
      <c r="V141" s="365"/>
      <c r="W141" s="365"/>
    </row>
    <row r="142" spans="3:23" ht="13.9" x14ac:dyDescent="0.5">
      <c r="C142" s="366"/>
      <c r="H142" s="348"/>
      <c r="I142" s="349"/>
      <c r="J142" s="349"/>
      <c r="M142" s="349"/>
      <c r="T142" s="365"/>
      <c r="U142" s="365"/>
      <c r="V142" s="365"/>
      <c r="W142" s="365"/>
    </row>
    <row r="143" spans="3:23" ht="13.9" x14ac:dyDescent="0.5">
      <c r="C143" s="366"/>
      <c r="H143" s="348"/>
      <c r="I143" s="349"/>
      <c r="J143" s="349"/>
      <c r="M143" s="349"/>
      <c r="T143" s="365"/>
      <c r="U143" s="365"/>
      <c r="V143" s="365"/>
      <c r="W143" s="365"/>
    </row>
    <row r="144" spans="3:23" ht="13.9" x14ac:dyDescent="0.5">
      <c r="C144" s="366"/>
      <c r="H144" s="348"/>
      <c r="I144" s="349"/>
      <c r="J144" s="349"/>
      <c r="M144" s="349"/>
      <c r="T144" s="365"/>
      <c r="U144" s="365"/>
      <c r="V144" s="365"/>
      <c r="W144" s="365"/>
    </row>
    <row r="145" spans="3:23" ht="13.9" x14ac:dyDescent="0.5">
      <c r="C145" s="366"/>
      <c r="H145" s="348"/>
      <c r="I145" s="349"/>
      <c r="J145" s="349"/>
      <c r="M145" s="349"/>
      <c r="T145" s="365"/>
      <c r="U145" s="365"/>
      <c r="V145" s="365"/>
      <c r="W145" s="365"/>
    </row>
    <row r="146" spans="3:23" ht="13.9" x14ac:dyDescent="0.5">
      <c r="C146" s="366"/>
      <c r="H146" s="348"/>
      <c r="I146" s="349"/>
      <c r="J146" s="349"/>
      <c r="M146" s="349"/>
      <c r="T146" s="365"/>
      <c r="U146" s="365"/>
      <c r="V146" s="365"/>
      <c r="W146" s="365"/>
    </row>
    <row r="147" spans="3:23" ht="13.9" x14ac:dyDescent="0.5">
      <c r="C147" s="366"/>
      <c r="H147" s="348"/>
      <c r="I147" s="349"/>
      <c r="J147" s="349"/>
      <c r="M147" s="349"/>
      <c r="T147" s="365"/>
      <c r="U147" s="365"/>
      <c r="V147" s="365"/>
      <c r="W147" s="365"/>
    </row>
    <row r="148" spans="3:23" ht="13.9" x14ac:dyDescent="0.5">
      <c r="C148" s="366"/>
      <c r="H148" s="348"/>
      <c r="I148" s="349"/>
      <c r="J148" s="349"/>
      <c r="M148" s="349"/>
      <c r="T148" s="365"/>
      <c r="U148" s="365"/>
      <c r="V148" s="365"/>
      <c r="W148" s="365"/>
    </row>
    <row r="149" spans="3:23" ht="13.9" x14ac:dyDescent="0.5">
      <c r="C149" s="366"/>
      <c r="H149" s="348"/>
      <c r="I149" s="349"/>
      <c r="J149" s="349"/>
      <c r="M149" s="349"/>
      <c r="T149" s="365"/>
      <c r="U149" s="365"/>
      <c r="V149" s="365"/>
      <c r="W149" s="365"/>
    </row>
    <row r="150" spans="3:23" ht="13.9" x14ac:dyDescent="0.5">
      <c r="C150" s="366"/>
      <c r="H150" s="348"/>
      <c r="I150" s="349"/>
      <c r="J150" s="349"/>
      <c r="M150" s="349"/>
      <c r="T150" s="365"/>
      <c r="U150" s="365"/>
      <c r="V150" s="365"/>
      <c r="W150" s="365"/>
    </row>
    <row r="151" spans="3:23" ht="13.9" x14ac:dyDescent="0.5">
      <c r="C151" s="366"/>
      <c r="H151" s="348"/>
      <c r="I151" s="349"/>
      <c r="J151" s="349"/>
      <c r="M151" s="349"/>
      <c r="T151" s="365"/>
      <c r="U151" s="365"/>
      <c r="V151" s="365"/>
      <c r="W151" s="365"/>
    </row>
    <row r="152" spans="3:23" ht="13.9" x14ac:dyDescent="0.5">
      <c r="C152" s="366"/>
      <c r="H152" s="348"/>
      <c r="I152" s="349"/>
      <c r="J152" s="349"/>
      <c r="M152" s="349"/>
      <c r="T152" s="365"/>
      <c r="U152" s="365"/>
      <c r="V152" s="365"/>
      <c r="W152" s="365"/>
    </row>
    <row r="153" spans="3:23" ht="13.9" x14ac:dyDescent="0.5">
      <c r="C153" s="366"/>
      <c r="H153" s="348"/>
      <c r="I153" s="349"/>
      <c r="J153" s="349"/>
      <c r="M153" s="349"/>
      <c r="T153" s="365"/>
      <c r="U153" s="365"/>
      <c r="V153" s="365"/>
      <c r="W153" s="365"/>
    </row>
    <row r="154" spans="3:23" ht="13.9" x14ac:dyDescent="0.5">
      <c r="C154" s="366"/>
      <c r="H154" s="348"/>
      <c r="I154" s="349"/>
      <c r="J154" s="349"/>
      <c r="M154" s="349"/>
      <c r="T154" s="365"/>
      <c r="U154" s="365"/>
      <c r="V154" s="365"/>
      <c r="W154" s="365"/>
    </row>
    <row r="155" spans="3:23" ht="13.9" x14ac:dyDescent="0.5">
      <c r="C155" s="366"/>
      <c r="H155" s="348"/>
      <c r="I155" s="349"/>
      <c r="J155" s="349"/>
      <c r="M155" s="349"/>
      <c r="T155" s="365"/>
      <c r="U155" s="365"/>
      <c r="V155" s="365"/>
      <c r="W155" s="365"/>
    </row>
    <row r="156" spans="3:23" ht="13.9" x14ac:dyDescent="0.5">
      <c r="C156" s="366"/>
      <c r="H156" s="348"/>
      <c r="I156" s="349"/>
      <c r="J156" s="349"/>
      <c r="M156" s="349"/>
      <c r="T156" s="365"/>
      <c r="U156" s="365"/>
      <c r="V156" s="365"/>
      <c r="W156" s="365"/>
    </row>
    <row r="157" spans="3:23" ht="13.9" x14ac:dyDescent="0.5">
      <c r="C157" s="366"/>
      <c r="H157" s="348"/>
      <c r="I157" s="349"/>
      <c r="J157" s="349"/>
      <c r="M157" s="349"/>
      <c r="T157" s="365"/>
      <c r="U157" s="365"/>
      <c r="V157" s="365"/>
      <c r="W157" s="365"/>
    </row>
    <row r="158" spans="3:23" ht="13.9" x14ac:dyDescent="0.5">
      <c r="C158" s="366"/>
      <c r="H158" s="348"/>
      <c r="I158" s="349"/>
      <c r="J158" s="349"/>
      <c r="M158" s="349"/>
      <c r="T158" s="365"/>
      <c r="U158" s="365"/>
      <c r="V158" s="365"/>
      <c r="W158" s="365"/>
    </row>
    <row r="159" spans="3:23" ht="13.9" x14ac:dyDescent="0.5">
      <c r="C159" s="366"/>
      <c r="H159" s="348"/>
      <c r="I159" s="349"/>
      <c r="J159" s="349"/>
      <c r="M159" s="349"/>
      <c r="T159" s="365"/>
      <c r="U159" s="365"/>
      <c r="V159" s="365"/>
      <c r="W159" s="365"/>
    </row>
    <row r="160" spans="3:23" ht="13.9" x14ac:dyDescent="0.5">
      <c r="C160" s="366"/>
      <c r="H160" s="348"/>
      <c r="I160" s="349"/>
      <c r="J160" s="349"/>
      <c r="M160" s="349"/>
      <c r="T160" s="365"/>
      <c r="U160" s="365"/>
      <c r="V160" s="365"/>
      <c r="W160" s="365"/>
    </row>
    <row r="161" spans="3:23" ht="13.9" x14ac:dyDescent="0.5">
      <c r="C161" s="366"/>
      <c r="H161" s="348"/>
      <c r="I161" s="349"/>
      <c r="J161" s="349"/>
      <c r="M161" s="349"/>
      <c r="T161" s="365"/>
      <c r="U161" s="365"/>
      <c r="V161" s="365"/>
      <c r="W161" s="365"/>
    </row>
    <row r="162" spans="3:23" ht="13.9" x14ac:dyDescent="0.5">
      <c r="C162" s="366"/>
      <c r="H162" s="348"/>
      <c r="I162" s="349"/>
      <c r="J162" s="349"/>
      <c r="M162" s="349"/>
      <c r="T162" s="365"/>
      <c r="U162" s="365"/>
      <c r="V162" s="365"/>
      <c r="W162" s="365"/>
    </row>
    <row r="163" spans="3:23" ht="13.9" x14ac:dyDescent="0.5">
      <c r="C163" s="366"/>
      <c r="H163" s="348"/>
      <c r="I163" s="349"/>
      <c r="J163" s="349"/>
      <c r="M163" s="349"/>
      <c r="T163" s="365"/>
      <c r="U163" s="365"/>
      <c r="V163" s="365"/>
      <c r="W163" s="365"/>
    </row>
    <row r="164" spans="3:23" ht="13.9" x14ac:dyDescent="0.5">
      <c r="C164" s="366"/>
      <c r="H164" s="348"/>
      <c r="I164" s="349"/>
      <c r="J164" s="349"/>
      <c r="M164" s="349"/>
      <c r="T164" s="365"/>
      <c r="U164" s="365"/>
      <c r="V164" s="365"/>
      <c r="W164" s="365"/>
    </row>
    <row r="165" spans="3:23" ht="13.9" x14ac:dyDescent="0.5">
      <c r="C165" s="366"/>
      <c r="H165" s="348"/>
      <c r="I165" s="349"/>
      <c r="J165" s="349"/>
      <c r="M165" s="349"/>
      <c r="T165" s="365"/>
      <c r="U165" s="365"/>
      <c r="V165" s="365"/>
      <c r="W165" s="365"/>
    </row>
    <row r="166" spans="3:23" ht="13.9" x14ac:dyDescent="0.5">
      <c r="C166" s="366"/>
      <c r="H166" s="348"/>
      <c r="I166" s="349"/>
      <c r="J166" s="349"/>
      <c r="M166" s="349"/>
      <c r="T166" s="365"/>
      <c r="U166" s="365"/>
      <c r="V166" s="365"/>
      <c r="W166" s="365"/>
    </row>
    <row r="167" spans="3:23" ht="13.9" x14ac:dyDescent="0.5">
      <c r="C167" s="366"/>
      <c r="H167" s="348"/>
      <c r="I167" s="349"/>
      <c r="J167" s="349"/>
      <c r="M167" s="349"/>
      <c r="T167" s="365"/>
      <c r="U167" s="365"/>
      <c r="V167" s="365"/>
      <c r="W167" s="365"/>
    </row>
    <row r="168" spans="3:23" ht="13.9" x14ac:dyDescent="0.5">
      <c r="C168" s="366"/>
      <c r="H168" s="348"/>
      <c r="I168" s="349"/>
      <c r="J168" s="349"/>
      <c r="M168" s="349"/>
      <c r="T168" s="365"/>
      <c r="U168" s="365"/>
      <c r="V168" s="365"/>
      <c r="W168" s="365"/>
    </row>
    <row r="169" spans="3:23" ht="13.9" x14ac:dyDescent="0.5">
      <c r="C169" s="366"/>
      <c r="H169" s="348"/>
      <c r="I169" s="349"/>
      <c r="J169" s="349"/>
      <c r="M169" s="349"/>
      <c r="T169" s="365"/>
      <c r="U169" s="365"/>
      <c r="V169" s="365"/>
      <c r="W169" s="365"/>
    </row>
    <row r="170" spans="3:23" ht="13.9" x14ac:dyDescent="0.5">
      <c r="C170" s="366"/>
      <c r="H170" s="348"/>
      <c r="I170" s="349"/>
      <c r="J170" s="349"/>
      <c r="M170" s="349"/>
      <c r="T170" s="365"/>
      <c r="U170" s="365"/>
      <c r="V170" s="365"/>
      <c r="W170" s="365"/>
    </row>
    <row r="171" spans="3:23" ht="13.9" x14ac:dyDescent="0.5">
      <c r="C171" s="366"/>
      <c r="H171" s="348"/>
      <c r="I171" s="349"/>
      <c r="J171" s="349"/>
      <c r="M171" s="349"/>
      <c r="T171" s="365"/>
      <c r="U171" s="365"/>
      <c r="V171" s="365"/>
      <c r="W171" s="365"/>
    </row>
    <row r="172" spans="3:23" ht="13.9" x14ac:dyDescent="0.5">
      <c r="C172" s="366"/>
      <c r="H172" s="348"/>
      <c r="I172" s="349"/>
      <c r="J172" s="349"/>
      <c r="M172" s="349"/>
      <c r="T172" s="365"/>
      <c r="U172" s="365"/>
      <c r="V172" s="365"/>
      <c r="W172" s="365"/>
    </row>
    <row r="173" spans="3:23" ht="13.9" x14ac:dyDescent="0.5">
      <c r="C173" s="366"/>
      <c r="H173" s="348"/>
      <c r="I173" s="349"/>
      <c r="J173" s="349"/>
      <c r="M173" s="349"/>
      <c r="T173" s="365"/>
      <c r="U173" s="365"/>
      <c r="V173" s="365"/>
      <c r="W173" s="365"/>
    </row>
    <row r="174" spans="3:23" ht="13.9" x14ac:dyDescent="0.5">
      <c r="C174" s="366"/>
      <c r="H174" s="348"/>
      <c r="I174" s="349"/>
      <c r="J174" s="349"/>
      <c r="M174" s="349"/>
      <c r="T174" s="365"/>
      <c r="U174" s="365"/>
      <c r="V174" s="365"/>
      <c r="W174" s="365"/>
    </row>
    <row r="175" spans="3:23" ht="13.9" x14ac:dyDescent="0.5">
      <c r="C175" s="366"/>
      <c r="H175" s="348"/>
      <c r="I175" s="349"/>
      <c r="J175" s="349"/>
      <c r="M175" s="349"/>
      <c r="T175" s="365"/>
      <c r="U175" s="365"/>
      <c r="V175" s="365"/>
      <c r="W175" s="365"/>
    </row>
    <row r="176" spans="3:23" ht="13.9" x14ac:dyDescent="0.5">
      <c r="C176" s="366"/>
      <c r="H176" s="348"/>
      <c r="I176" s="349"/>
      <c r="J176" s="349"/>
      <c r="M176" s="349"/>
      <c r="T176" s="365"/>
      <c r="U176" s="365"/>
      <c r="V176" s="365"/>
      <c r="W176" s="365"/>
    </row>
    <row r="177" spans="3:23" ht="13.9" x14ac:dyDescent="0.5">
      <c r="C177" s="366"/>
      <c r="H177" s="348"/>
      <c r="I177" s="349"/>
      <c r="J177" s="349"/>
      <c r="M177" s="349"/>
      <c r="T177" s="365"/>
      <c r="U177" s="365"/>
      <c r="V177" s="365"/>
      <c r="W177" s="365"/>
    </row>
    <row r="178" spans="3:23" ht="13.9" x14ac:dyDescent="0.5">
      <c r="C178" s="366"/>
      <c r="H178" s="348"/>
      <c r="I178" s="349"/>
      <c r="J178" s="349"/>
      <c r="M178" s="349"/>
      <c r="T178" s="365"/>
      <c r="U178" s="365"/>
      <c r="V178" s="365"/>
      <c r="W178" s="365"/>
    </row>
    <row r="179" spans="3:23" ht="13.9" x14ac:dyDescent="0.5">
      <c r="C179" s="366"/>
      <c r="H179" s="348"/>
      <c r="I179" s="349"/>
      <c r="J179" s="349"/>
      <c r="M179" s="349"/>
      <c r="T179" s="365"/>
      <c r="U179" s="365"/>
      <c r="V179" s="365"/>
      <c r="W179" s="365"/>
    </row>
    <row r="180" spans="3:23" ht="13.9" x14ac:dyDescent="0.5">
      <c r="C180" s="366"/>
      <c r="H180" s="348"/>
      <c r="I180" s="349"/>
      <c r="J180" s="349"/>
      <c r="M180" s="349"/>
      <c r="T180" s="365"/>
      <c r="U180" s="365"/>
      <c r="V180" s="365"/>
      <c r="W180" s="365"/>
    </row>
    <row r="181" spans="3:23" ht="13.9" x14ac:dyDescent="0.5">
      <c r="C181" s="366"/>
      <c r="H181" s="348"/>
      <c r="I181" s="349"/>
      <c r="J181" s="349"/>
      <c r="M181" s="349"/>
      <c r="T181" s="365"/>
      <c r="U181" s="365"/>
      <c r="V181" s="365"/>
      <c r="W181" s="365"/>
    </row>
    <row r="182" spans="3:23" ht="13.9" x14ac:dyDescent="0.5">
      <c r="C182" s="366"/>
      <c r="H182" s="348"/>
      <c r="I182" s="349"/>
      <c r="J182" s="349"/>
      <c r="M182" s="349"/>
      <c r="T182" s="365"/>
      <c r="U182" s="365"/>
      <c r="V182" s="365"/>
      <c r="W182" s="365"/>
    </row>
    <row r="183" spans="3:23" ht="13.9" x14ac:dyDescent="0.5">
      <c r="C183" s="366"/>
      <c r="H183" s="348"/>
      <c r="I183" s="349"/>
      <c r="J183" s="349"/>
      <c r="M183" s="349"/>
      <c r="T183" s="365"/>
      <c r="U183" s="365"/>
      <c r="V183" s="365"/>
      <c r="W183" s="365"/>
    </row>
    <row r="184" spans="3:23" ht="13.9" x14ac:dyDescent="0.5">
      <c r="C184" s="366"/>
      <c r="H184" s="348"/>
      <c r="I184" s="349"/>
      <c r="J184" s="349"/>
      <c r="M184" s="349"/>
      <c r="T184" s="365"/>
      <c r="U184" s="365"/>
      <c r="V184" s="365"/>
      <c r="W184" s="365"/>
    </row>
    <row r="185" spans="3:23" ht="13.9" x14ac:dyDescent="0.5">
      <c r="C185" s="366"/>
      <c r="H185" s="348"/>
      <c r="I185" s="349"/>
      <c r="J185" s="349"/>
      <c r="M185" s="349"/>
      <c r="T185" s="365"/>
      <c r="U185" s="365"/>
      <c r="V185" s="365"/>
      <c r="W185" s="365"/>
    </row>
    <row r="186" spans="3:23" ht="13.9" x14ac:dyDescent="0.5">
      <c r="C186" s="366"/>
      <c r="H186" s="348"/>
      <c r="I186" s="349"/>
      <c r="J186" s="349"/>
      <c r="M186" s="349"/>
      <c r="T186" s="365"/>
      <c r="U186" s="365"/>
      <c r="V186" s="365"/>
      <c r="W186" s="365"/>
    </row>
    <row r="187" spans="3:23" ht="13.9" x14ac:dyDescent="0.5">
      <c r="C187" s="366"/>
      <c r="H187" s="348"/>
      <c r="I187" s="349"/>
      <c r="J187" s="349"/>
      <c r="M187" s="349"/>
      <c r="T187" s="365"/>
      <c r="U187" s="365"/>
      <c r="V187" s="365"/>
      <c r="W187" s="365"/>
    </row>
    <row r="188" spans="3:23" ht="13.9" x14ac:dyDescent="0.5">
      <c r="C188" s="366"/>
      <c r="H188" s="348"/>
      <c r="I188" s="349"/>
      <c r="J188" s="349"/>
      <c r="M188" s="349"/>
      <c r="T188" s="365"/>
      <c r="U188" s="365"/>
      <c r="V188" s="365"/>
      <c r="W188" s="365"/>
    </row>
    <row r="189" spans="3:23" ht="13.9" x14ac:dyDescent="0.5">
      <c r="C189" s="366"/>
      <c r="H189" s="348"/>
      <c r="I189" s="349"/>
      <c r="J189" s="349"/>
      <c r="M189" s="349"/>
      <c r="T189" s="365"/>
      <c r="U189" s="365"/>
      <c r="V189" s="365"/>
      <c r="W189" s="365"/>
    </row>
    <row r="190" spans="3:23" ht="13.9" x14ac:dyDescent="0.5">
      <c r="C190" s="366"/>
      <c r="H190" s="348"/>
      <c r="I190" s="349"/>
      <c r="J190" s="349"/>
      <c r="M190" s="349"/>
      <c r="T190" s="365"/>
      <c r="U190" s="365"/>
      <c r="V190" s="365"/>
      <c r="W190" s="365"/>
    </row>
    <row r="191" spans="3:23" ht="13.9" x14ac:dyDescent="0.5">
      <c r="C191" s="366"/>
      <c r="H191" s="348"/>
      <c r="I191" s="349"/>
      <c r="J191" s="349"/>
      <c r="M191" s="349"/>
      <c r="T191" s="365"/>
      <c r="U191" s="365"/>
      <c r="V191" s="365"/>
      <c r="W191" s="365"/>
    </row>
    <row r="192" spans="3:23" ht="13.9" x14ac:dyDescent="0.5">
      <c r="C192" s="366"/>
      <c r="H192" s="348"/>
      <c r="I192" s="349"/>
      <c r="J192" s="349"/>
      <c r="M192" s="349"/>
      <c r="T192" s="365"/>
      <c r="U192" s="365"/>
      <c r="V192" s="365"/>
      <c r="W192" s="365"/>
    </row>
    <row r="193" spans="3:23" ht="13.9" x14ac:dyDescent="0.5">
      <c r="C193" s="366"/>
      <c r="H193" s="348"/>
      <c r="I193" s="349"/>
      <c r="J193" s="349"/>
      <c r="M193" s="349"/>
      <c r="T193" s="365"/>
      <c r="U193" s="365"/>
      <c r="V193" s="365"/>
      <c r="W193" s="365"/>
    </row>
    <row r="194" spans="3:23" ht="13.9" x14ac:dyDescent="0.5">
      <c r="C194" s="366"/>
      <c r="H194" s="348"/>
      <c r="I194" s="349"/>
      <c r="J194" s="349"/>
      <c r="M194" s="349"/>
      <c r="T194" s="365"/>
      <c r="U194" s="365"/>
      <c r="V194" s="365"/>
      <c r="W194" s="365"/>
    </row>
    <row r="195" spans="3:23" ht="13.9" x14ac:dyDescent="0.5">
      <c r="C195" s="366"/>
      <c r="H195" s="348"/>
      <c r="I195" s="349"/>
      <c r="J195" s="349"/>
      <c r="M195" s="349"/>
      <c r="T195" s="365"/>
      <c r="U195" s="365"/>
      <c r="V195" s="365"/>
      <c r="W195" s="365"/>
    </row>
    <row r="196" spans="3:23" ht="13.9" x14ac:dyDescent="0.5">
      <c r="C196" s="366"/>
      <c r="H196" s="348"/>
      <c r="I196" s="349"/>
      <c r="J196" s="349"/>
      <c r="M196" s="349"/>
      <c r="T196" s="365"/>
      <c r="U196" s="365"/>
      <c r="V196" s="365"/>
      <c r="W196" s="365"/>
    </row>
    <row r="197" spans="3:23" ht="13.9" x14ac:dyDescent="0.5">
      <c r="C197" s="366"/>
      <c r="H197" s="348"/>
      <c r="I197" s="349"/>
      <c r="J197" s="349"/>
      <c r="M197" s="349"/>
      <c r="T197" s="365"/>
      <c r="U197" s="365"/>
      <c r="V197" s="365"/>
      <c r="W197" s="365"/>
    </row>
    <row r="198" spans="3:23" ht="13.9" x14ac:dyDescent="0.5">
      <c r="C198" s="366"/>
      <c r="H198" s="348"/>
      <c r="I198" s="349"/>
      <c r="J198" s="349"/>
      <c r="M198" s="349"/>
      <c r="T198" s="365"/>
      <c r="U198" s="365"/>
      <c r="V198" s="365"/>
      <c r="W198" s="365"/>
    </row>
    <row r="199" spans="3:23" ht="13.9" x14ac:dyDescent="0.5">
      <c r="C199" s="366"/>
      <c r="H199" s="348"/>
      <c r="I199" s="349"/>
      <c r="J199" s="349"/>
      <c r="M199" s="349"/>
      <c r="T199" s="365"/>
      <c r="U199" s="365"/>
      <c r="V199" s="365"/>
      <c r="W199" s="365"/>
    </row>
    <row r="200" spans="3:23" ht="13.9" x14ac:dyDescent="0.5">
      <c r="C200" s="366"/>
      <c r="H200" s="348"/>
      <c r="I200" s="349"/>
      <c r="J200" s="349"/>
      <c r="M200" s="349"/>
      <c r="T200" s="365"/>
      <c r="U200" s="365"/>
      <c r="V200" s="365"/>
      <c r="W200" s="365"/>
    </row>
    <row r="201" spans="3:23" ht="13.9" x14ac:dyDescent="0.5">
      <c r="C201" s="366"/>
      <c r="H201" s="348"/>
      <c r="I201" s="349"/>
      <c r="J201" s="349"/>
      <c r="M201" s="349"/>
      <c r="T201" s="365"/>
      <c r="U201" s="365"/>
      <c r="V201" s="365"/>
      <c r="W201" s="365"/>
    </row>
    <row r="202" spans="3:23" ht="13.9" x14ac:dyDescent="0.5">
      <c r="C202" s="366"/>
      <c r="H202" s="348"/>
      <c r="I202" s="349"/>
      <c r="J202" s="349"/>
      <c r="M202" s="349"/>
      <c r="T202" s="365"/>
      <c r="U202" s="365"/>
      <c r="V202" s="365"/>
      <c r="W202" s="365"/>
    </row>
    <row r="203" spans="3:23" ht="13.9" x14ac:dyDescent="0.5">
      <c r="C203" s="366"/>
      <c r="H203" s="348"/>
      <c r="I203" s="349"/>
      <c r="J203" s="349"/>
      <c r="M203" s="349"/>
      <c r="T203" s="365"/>
      <c r="U203" s="365"/>
      <c r="V203" s="365"/>
      <c r="W203" s="365"/>
    </row>
    <row r="204" spans="3:23" ht="13.9" x14ac:dyDescent="0.5">
      <c r="C204" s="366"/>
      <c r="H204" s="348"/>
      <c r="I204" s="349"/>
      <c r="J204" s="349"/>
      <c r="M204" s="349"/>
      <c r="T204" s="365"/>
      <c r="U204" s="365"/>
      <c r="V204" s="365"/>
      <c r="W204" s="365"/>
    </row>
    <row r="205" spans="3:23" ht="13.9" x14ac:dyDescent="0.5">
      <c r="C205" s="366"/>
      <c r="H205" s="348"/>
      <c r="I205" s="349"/>
      <c r="J205" s="349"/>
      <c r="M205" s="349"/>
      <c r="T205" s="365"/>
      <c r="U205" s="365"/>
      <c r="V205" s="365"/>
      <c r="W205" s="365"/>
    </row>
    <row r="206" spans="3:23" ht="13.9" x14ac:dyDescent="0.5">
      <c r="C206" s="366"/>
      <c r="H206" s="348"/>
      <c r="I206" s="349"/>
      <c r="J206" s="349"/>
      <c r="M206" s="349"/>
      <c r="T206" s="365"/>
      <c r="U206" s="365"/>
      <c r="V206" s="365"/>
      <c r="W206" s="365"/>
    </row>
    <row r="207" spans="3:23" ht="13.9" x14ac:dyDescent="0.5">
      <c r="C207" s="366"/>
      <c r="H207" s="348"/>
      <c r="I207" s="349"/>
      <c r="J207" s="349"/>
      <c r="M207" s="349"/>
      <c r="T207" s="365"/>
      <c r="U207" s="365"/>
      <c r="V207" s="365"/>
      <c r="W207" s="365"/>
    </row>
    <row r="208" spans="3:23" ht="13.9" x14ac:dyDescent="0.5">
      <c r="C208" s="366"/>
      <c r="H208" s="348"/>
      <c r="I208" s="349"/>
      <c r="J208" s="349"/>
      <c r="M208" s="349"/>
      <c r="T208" s="365"/>
      <c r="U208" s="365"/>
      <c r="V208" s="365"/>
      <c r="W208" s="365"/>
    </row>
    <row r="209" spans="3:23" ht="13.9" x14ac:dyDescent="0.5">
      <c r="C209" s="366"/>
      <c r="H209" s="348"/>
      <c r="I209" s="349"/>
      <c r="J209" s="349"/>
      <c r="M209" s="349"/>
      <c r="T209" s="365"/>
      <c r="U209" s="365"/>
      <c r="V209" s="365"/>
      <c r="W209" s="365"/>
    </row>
    <row r="210" spans="3:23" ht="13.9" x14ac:dyDescent="0.5">
      <c r="C210" s="366"/>
      <c r="H210" s="348"/>
      <c r="I210" s="349"/>
      <c r="J210" s="349"/>
      <c r="M210" s="349"/>
      <c r="T210" s="365"/>
      <c r="U210" s="365"/>
      <c r="V210" s="365"/>
      <c r="W210" s="365"/>
    </row>
    <row r="211" spans="3:23" ht="13.9" x14ac:dyDescent="0.5">
      <c r="C211" s="366"/>
      <c r="H211" s="348"/>
      <c r="I211" s="349"/>
      <c r="J211" s="349"/>
      <c r="M211" s="349"/>
      <c r="T211" s="365"/>
      <c r="U211" s="365"/>
      <c r="V211" s="365"/>
      <c r="W211" s="365"/>
    </row>
    <row r="212" spans="3:23" ht="13.9" x14ac:dyDescent="0.5">
      <c r="C212" s="366"/>
      <c r="H212" s="348"/>
      <c r="I212" s="349"/>
      <c r="J212" s="349"/>
      <c r="M212" s="349"/>
      <c r="T212" s="365"/>
      <c r="U212" s="365"/>
      <c r="V212" s="365"/>
      <c r="W212" s="365"/>
    </row>
    <row r="213" spans="3:23" ht="13.9" x14ac:dyDescent="0.5">
      <c r="C213" s="366"/>
      <c r="H213" s="348"/>
      <c r="I213" s="349"/>
      <c r="J213" s="349"/>
      <c r="M213" s="349"/>
      <c r="T213" s="365"/>
      <c r="U213" s="365"/>
      <c r="V213" s="365"/>
      <c r="W213" s="365"/>
    </row>
    <row r="214" spans="3:23" ht="13.9" x14ac:dyDescent="0.5">
      <c r="C214" s="366"/>
      <c r="H214" s="348"/>
      <c r="I214" s="349"/>
      <c r="J214" s="349"/>
      <c r="M214" s="349"/>
      <c r="T214" s="365"/>
      <c r="U214" s="365"/>
      <c r="V214" s="365"/>
      <c r="W214" s="365"/>
    </row>
    <row r="215" spans="3:23" ht="13.9" x14ac:dyDescent="0.5">
      <c r="C215" s="366"/>
      <c r="H215" s="348"/>
      <c r="I215" s="349"/>
      <c r="J215" s="349"/>
      <c r="M215" s="349"/>
      <c r="T215" s="365"/>
      <c r="U215" s="365"/>
      <c r="V215" s="365"/>
      <c r="W215" s="365"/>
    </row>
    <row r="216" spans="3:23" ht="13.9" x14ac:dyDescent="0.5">
      <c r="C216" s="366"/>
      <c r="H216" s="348"/>
      <c r="I216" s="349"/>
      <c r="J216" s="349"/>
      <c r="M216" s="349"/>
      <c r="T216" s="365"/>
      <c r="U216" s="365"/>
      <c r="V216" s="365"/>
      <c r="W216" s="365"/>
    </row>
    <row r="217" spans="3:23" ht="13.9" x14ac:dyDescent="0.5">
      <c r="C217" s="366"/>
      <c r="H217" s="348"/>
      <c r="I217" s="349"/>
      <c r="J217" s="349"/>
      <c r="M217" s="349"/>
      <c r="T217" s="365"/>
      <c r="U217" s="365"/>
      <c r="V217" s="365"/>
      <c r="W217" s="365"/>
    </row>
    <row r="218" spans="3:23" ht="13.9" x14ac:dyDescent="0.5">
      <c r="C218" s="366"/>
      <c r="H218" s="348"/>
      <c r="I218" s="349"/>
      <c r="J218" s="349"/>
      <c r="M218" s="349"/>
      <c r="T218" s="365"/>
      <c r="U218" s="365"/>
      <c r="V218" s="365"/>
      <c r="W218" s="365"/>
    </row>
    <row r="219" spans="3:23" ht="13.9" x14ac:dyDescent="0.5">
      <c r="C219" s="366"/>
      <c r="H219" s="348"/>
      <c r="I219" s="349"/>
      <c r="J219" s="349"/>
      <c r="M219" s="349"/>
      <c r="T219" s="365"/>
      <c r="U219" s="365"/>
      <c r="V219" s="365"/>
      <c r="W219" s="365"/>
    </row>
    <row r="220" spans="3:23" ht="13.9" x14ac:dyDescent="0.5">
      <c r="C220" s="366"/>
      <c r="H220" s="348"/>
      <c r="I220" s="349"/>
      <c r="J220" s="349"/>
      <c r="M220" s="349"/>
      <c r="T220" s="365"/>
      <c r="U220" s="365"/>
      <c r="V220" s="365"/>
      <c r="W220" s="365"/>
    </row>
    <row r="221" spans="3:23" ht="13.9" x14ac:dyDescent="0.5">
      <c r="C221" s="366"/>
      <c r="H221" s="348"/>
      <c r="I221" s="349"/>
      <c r="J221" s="349"/>
      <c r="M221" s="349"/>
      <c r="T221" s="365"/>
      <c r="U221" s="365"/>
      <c r="V221" s="365"/>
      <c r="W221" s="365"/>
    </row>
    <row r="222" spans="3:23" ht="13.9" x14ac:dyDescent="0.5">
      <c r="C222" s="366"/>
      <c r="H222" s="348"/>
      <c r="I222" s="349"/>
      <c r="J222" s="349"/>
      <c r="M222" s="349"/>
      <c r="T222" s="365"/>
      <c r="U222" s="365"/>
      <c r="V222" s="365"/>
      <c r="W222" s="365"/>
    </row>
    <row r="223" spans="3:23" ht="13.9" x14ac:dyDescent="0.5">
      <c r="C223" s="366"/>
      <c r="H223" s="348"/>
      <c r="I223" s="349"/>
      <c r="J223" s="349"/>
      <c r="M223" s="349"/>
      <c r="T223" s="365"/>
      <c r="U223" s="365"/>
      <c r="V223" s="365"/>
      <c r="W223" s="365"/>
    </row>
    <row r="224" spans="3:23" ht="13.9" x14ac:dyDescent="0.5">
      <c r="C224" s="366"/>
      <c r="H224" s="348"/>
      <c r="I224" s="349"/>
      <c r="J224" s="349"/>
      <c r="M224" s="349"/>
      <c r="T224" s="365"/>
      <c r="U224" s="365"/>
      <c r="V224" s="365"/>
      <c r="W224" s="365"/>
    </row>
    <row r="225" spans="3:23" ht="13.9" x14ac:dyDescent="0.5">
      <c r="C225" s="366"/>
      <c r="H225" s="348"/>
      <c r="I225" s="349"/>
      <c r="J225" s="349"/>
      <c r="M225" s="349"/>
      <c r="T225" s="365"/>
      <c r="U225" s="365"/>
      <c r="V225" s="365"/>
      <c r="W225" s="365"/>
    </row>
    <row r="226" spans="3:23" ht="13.9" x14ac:dyDescent="0.5">
      <c r="C226" s="366"/>
      <c r="H226" s="348"/>
      <c r="I226" s="349"/>
      <c r="J226" s="349"/>
      <c r="M226" s="349"/>
      <c r="T226" s="365"/>
      <c r="U226" s="365"/>
      <c r="V226" s="365"/>
      <c r="W226" s="365"/>
    </row>
    <row r="227" spans="3:23" ht="13.9" x14ac:dyDescent="0.5">
      <c r="C227" s="366"/>
      <c r="H227" s="348"/>
      <c r="I227" s="349"/>
      <c r="J227" s="349"/>
      <c r="M227" s="349"/>
      <c r="T227" s="365"/>
      <c r="U227" s="365"/>
      <c r="V227" s="365"/>
      <c r="W227" s="365"/>
    </row>
    <row r="228" spans="3:23" ht="13.9" x14ac:dyDescent="0.5">
      <c r="C228" s="366"/>
      <c r="H228" s="348"/>
      <c r="I228" s="349"/>
      <c r="J228" s="349"/>
      <c r="M228" s="349"/>
      <c r="T228" s="365"/>
      <c r="U228" s="365"/>
      <c r="V228" s="365"/>
      <c r="W228" s="365"/>
    </row>
    <row r="229" spans="3:23" ht="13.9" x14ac:dyDescent="0.5">
      <c r="C229" s="366"/>
      <c r="H229" s="348"/>
      <c r="I229" s="349"/>
      <c r="J229" s="349"/>
      <c r="M229" s="349"/>
      <c r="T229" s="365"/>
      <c r="U229" s="365"/>
      <c r="V229" s="365"/>
      <c r="W229" s="365"/>
    </row>
    <row r="230" spans="3:23" ht="13.9" x14ac:dyDescent="0.5">
      <c r="C230" s="366"/>
      <c r="H230" s="348"/>
      <c r="I230" s="349"/>
      <c r="J230" s="349"/>
      <c r="M230" s="349"/>
      <c r="T230" s="365"/>
      <c r="U230" s="365"/>
      <c r="V230" s="365"/>
      <c r="W230" s="365"/>
    </row>
    <row r="231" spans="3:23" ht="13.9" x14ac:dyDescent="0.5">
      <c r="C231" s="366"/>
      <c r="H231" s="348"/>
      <c r="I231" s="349"/>
      <c r="J231" s="349"/>
      <c r="M231" s="349"/>
      <c r="T231" s="365"/>
      <c r="U231" s="365"/>
      <c r="V231" s="365"/>
      <c r="W231" s="365"/>
    </row>
    <row r="232" spans="3:23" ht="13.9" x14ac:dyDescent="0.5">
      <c r="C232" s="366"/>
      <c r="H232" s="348"/>
      <c r="I232" s="349"/>
      <c r="J232" s="349"/>
      <c r="M232" s="349"/>
      <c r="T232" s="365"/>
      <c r="U232" s="365"/>
      <c r="V232" s="365"/>
      <c r="W232" s="365"/>
    </row>
    <row r="233" spans="3:23" ht="13.9" x14ac:dyDescent="0.5">
      <c r="C233" s="366"/>
      <c r="H233" s="348"/>
      <c r="I233" s="349"/>
      <c r="J233" s="349"/>
      <c r="M233" s="349"/>
      <c r="T233" s="365"/>
      <c r="U233" s="365"/>
      <c r="V233" s="365"/>
      <c r="W233" s="365"/>
    </row>
    <row r="234" spans="3:23" ht="13.9" x14ac:dyDescent="0.5">
      <c r="C234" s="366"/>
      <c r="H234" s="348"/>
      <c r="I234" s="349"/>
      <c r="J234" s="349"/>
      <c r="M234" s="349"/>
      <c r="T234" s="365"/>
      <c r="U234" s="365"/>
      <c r="V234" s="365"/>
      <c r="W234" s="365"/>
    </row>
    <row r="235" spans="3:23" ht="13.9" x14ac:dyDescent="0.5">
      <c r="C235" s="366"/>
      <c r="H235" s="348"/>
      <c r="I235" s="349"/>
      <c r="J235" s="349"/>
      <c r="M235" s="349"/>
      <c r="T235" s="365"/>
      <c r="U235" s="365"/>
      <c r="V235" s="365"/>
      <c r="W235" s="365"/>
    </row>
    <row r="236" spans="3:23" ht="13.9" x14ac:dyDescent="0.5">
      <c r="C236" s="366"/>
      <c r="H236" s="348"/>
      <c r="I236" s="349"/>
      <c r="J236" s="349"/>
      <c r="M236" s="349"/>
      <c r="T236" s="365"/>
      <c r="U236" s="365"/>
      <c r="V236" s="365"/>
      <c r="W236" s="365"/>
    </row>
    <row r="237" spans="3:23" ht="13.9" x14ac:dyDescent="0.5">
      <c r="C237" s="366"/>
      <c r="H237" s="348"/>
      <c r="I237" s="349"/>
      <c r="J237" s="349"/>
      <c r="M237" s="349"/>
      <c r="T237" s="365"/>
      <c r="U237" s="365"/>
      <c r="V237" s="365"/>
      <c r="W237" s="365"/>
    </row>
    <row r="238" spans="3:23" ht="13.9" x14ac:dyDescent="0.5">
      <c r="C238" s="366"/>
      <c r="H238" s="348"/>
      <c r="I238" s="349"/>
      <c r="J238" s="349"/>
      <c r="M238" s="349"/>
      <c r="T238" s="365"/>
      <c r="U238" s="365"/>
      <c r="V238" s="365"/>
      <c r="W238" s="365"/>
    </row>
    <row r="239" spans="3:23" ht="13.9" x14ac:dyDescent="0.5">
      <c r="C239" s="366"/>
      <c r="H239" s="348"/>
      <c r="I239" s="349"/>
      <c r="J239" s="349"/>
      <c r="M239" s="349"/>
      <c r="T239" s="365"/>
      <c r="U239" s="365"/>
      <c r="V239" s="365"/>
      <c r="W239" s="365"/>
    </row>
    <row r="240" spans="3:23" ht="13.9" x14ac:dyDescent="0.5">
      <c r="C240" s="366"/>
      <c r="H240" s="348"/>
      <c r="I240" s="349"/>
      <c r="J240" s="349"/>
      <c r="M240" s="349"/>
      <c r="T240" s="365"/>
      <c r="U240" s="365"/>
      <c r="V240" s="365"/>
      <c r="W240" s="365"/>
    </row>
    <row r="241" spans="3:23" ht="13.9" x14ac:dyDescent="0.5">
      <c r="C241" s="366"/>
      <c r="H241" s="348"/>
      <c r="I241" s="349"/>
      <c r="J241" s="349"/>
      <c r="M241" s="349"/>
      <c r="T241" s="365"/>
      <c r="U241" s="365"/>
      <c r="V241" s="365"/>
      <c r="W241" s="365"/>
    </row>
    <row r="242" spans="3:23" ht="13.9" x14ac:dyDescent="0.5">
      <c r="C242" s="366"/>
      <c r="H242" s="348"/>
      <c r="I242" s="349"/>
      <c r="J242" s="349"/>
      <c r="M242" s="349"/>
      <c r="T242" s="365"/>
      <c r="U242" s="365"/>
      <c r="V242" s="365"/>
      <c r="W242" s="365"/>
    </row>
    <row r="243" spans="3:23" ht="13.9" x14ac:dyDescent="0.5">
      <c r="C243" s="366"/>
      <c r="H243" s="348"/>
      <c r="I243" s="349"/>
      <c r="J243" s="349"/>
      <c r="M243" s="349"/>
      <c r="T243" s="365"/>
      <c r="U243" s="365"/>
      <c r="V243" s="365"/>
      <c r="W243" s="365"/>
    </row>
    <row r="244" spans="3:23" ht="13.9" x14ac:dyDescent="0.5">
      <c r="C244" s="366"/>
      <c r="H244" s="348"/>
      <c r="I244" s="349"/>
      <c r="J244" s="349"/>
      <c r="M244" s="349"/>
      <c r="T244" s="365"/>
      <c r="U244" s="365"/>
      <c r="V244" s="365"/>
      <c r="W244" s="365"/>
    </row>
    <row r="245" spans="3:23" ht="13.9" x14ac:dyDescent="0.5">
      <c r="C245" s="366"/>
      <c r="H245" s="348"/>
      <c r="I245" s="349"/>
      <c r="J245" s="349"/>
      <c r="M245" s="349"/>
      <c r="T245" s="365"/>
      <c r="U245" s="365"/>
      <c r="V245" s="365"/>
      <c r="W245" s="365"/>
    </row>
    <row r="246" spans="3:23" ht="13.9" x14ac:dyDescent="0.5">
      <c r="C246" s="366"/>
      <c r="H246" s="348"/>
      <c r="I246" s="349"/>
      <c r="J246" s="349"/>
      <c r="M246" s="349"/>
      <c r="T246" s="365"/>
      <c r="U246" s="365"/>
      <c r="V246" s="365"/>
      <c r="W246" s="365"/>
    </row>
    <row r="247" spans="3:23" ht="13.9" x14ac:dyDescent="0.5">
      <c r="C247" s="366"/>
      <c r="H247" s="348"/>
      <c r="I247" s="349"/>
      <c r="J247" s="349"/>
      <c r="M247" s="349"/>
      <c r="T247" s="365"/>
      <c r="U247" s="365"/>
      <c r="V247" s="365"/>
      <c r="W247" s="365"/>
    </row>
    <row r="248" spans="3:23" ht="13.9" x14ac:dyDescent="0.5">
      <c r="C248" s="366"/>
      <c r="H248" s="348"/>
      <c r="I248" s="349"/>
      <c r="J248" s="349"/>
      <c r="M248" s="349"/>
      <c r="T248" s="365"/>
      <c r="U248" s="365"/>
      <c r="V248" s="365"/>
      <c r="W248" s="365"/>
    </row>
    <row r="249" spans="3:23" ht="13.9" x14ac:dyDescent="0.5">
      <c r="C249" s="366"/>
      <c r="H249" s="348"/>
      <c r="I249" s="349"/>
      <c r="J249" s="349"/>
      <c r="M249" s="349"/>
      <c r="T249" s="365"/>
      <c r="U249" s="365"/>
      <c r="V249" s="365"/>
      <c r="W249" s="365"/>
    </row>
    <row r="250" spans="3:23" ht="13.9" x14ac:dyDescent="0.5">
      <c r="C250" s="366"/>
      <c r="H250" s="348"/>
      <c r="I250" s="349"/>
      <c r="J250" s="349"/>
      <c r="M250" s="349"/>
      <c r="T250" s="365"/>
      <c r="U250" s="365"/>
      <c r="V250" s="365"/>
      <c r="W250" s="365"/>
    </row>
    <row r="251" spans="3:23" ht="13.9" x14ac:dyDescent="0.5">
      <c r="C251" s="366"/>
      <c r="H251" s="348"/>
      <c r="I251" s="349"/>
      <c r="J251" s="349"/>
      <c r="M251" s="349"/>
      <c r="T251" s="365"/>
      <c r="U251" s="365"/>
      <c r="V251" s="365"/>
      <c r="W251" s="365"/>
    </row>
    <row r="252" spans="3:23" ht="13.9" x14ac:dyDescent="0.5">
      <c r="C252" s="366"/>
      <c r="H252" s="348"/>
      <c r="I252" s="349"/>
      <c r="J252" s="349"/>
      <c r="M252" s="349"/>
      <c r="T252" s="365"/>
      <c r="U252" s="365"/>
      <c r="V252" s="365"/>
      <c r="W252" s="365"/>
    </row>
    <row r="253" spans="3:23" ht="13.9" x14ac:dyDescent="0.5">
      <c r="C253" s="366"/>
      <c r="H253" s="348"/>
      <c r="I253" s="349"/>
      <c r="J253" s="349"/>
      <c r="M253" s="349"/>
      <c r="T253" s="365"/>
      <c r="U253" s="365"/>
      <c r="V253" s="365"/>
      <c r="W253" s="365"/>
    </row>
    <row r="254" spans="3:23" ht="13.9" x14ac:dyDescent="0.5">
      <c r="C254" s="366"/>
      <c r="H254" s="348"/>
      <c r="I254" s="349"/>
      <c r="J254" s="349"/>
      <c r="M254" s="349"/>
      <c r="T254" s="365"/>
      <c r="U254" s="365"/>
      <c r="V254" s="365"/>
      <c r="W254" s="365"/>
    </row>
    <row r="255" spans="3:23" ht="13.9" x14ac:dyDescent="0.5">
      <c r="C255" s="366"/>
      <c r="H255" s="348"/>
      <c r="I255" s="349"/>
      <c r="J255" s="349"/>
      <c r="M255" s="349"/>
      <c r="T255" s="365"/>
      <c r="U255" s="365"/>
      <c r="V255" s="365"/>
      <c r="W255" s="365"/>
    </row>
    <row r="256" spans="3:23" ht="13.9" x14ac:dyDescent="0.5">
      <c r="C256" s="366"/>
      <c r="H256" s="348"/>
      <c r="I256" s="349"/>
      <c r="J256" s="349"/>
      <c r="M256" s="349"/>
      <c r="T256" s="365"/>
      <c r="U256" s="365"/>
      <c r="V256" s="365"/>
      <c r="W256" s="365"/>
    </row>
    <row r="257" spans="3:23" ht="13.9" x14ac:dyDescent="0.5">
      <c r="C257" s="366"/>
      <c r="H257" s="348"/>
      <c r="I257" s="349"/>
      <c r="J257" s="349"/>
      <c r="M257" s="349"/>
      <c r="T257" s="365"/>
      <c r="U257" s="365"/>
      <c r="V257" s="365"/>
      <c r="W257" s="365"/>
    </row>
    <row r="258" spans="3:23" ht="13.9" x14ac:dyDescent="0.5">
      <c r="C258" s="366"/>
      <c r="H258" s="348"/>
      <c r="I258" s="349"/>
      <c r="J258" s="349"/>
      <c r="M258" s="349"/>
      <c r="T258" s="365"/>
      <c r="U258" s="365"/>
      <c r="V258" s="365"/>
      <c r="W258" s="365"/>
    </row>
    <row r="259" spans="3:23" ht="13.9" x14ac:dyDescent="0.5">
      <c r="C259" s="366"/>
      <c r="H259" s="348"/>
      <c r="I259" s="349"/>
      <c r="J259" s="349"/>
      <c r="M259" s="349"/>
      <c r="T259" s="365"/>
      <c r="U259" s="365"/>
      <c r="V259" s="365"/>
      <c r="W259" s="365"/>
    </row>
    <row r="260" spans="3:23" ht="13.9" x14ac:dyDescent="0.5">
      <c r="C260" s="366"/>
      <c r="H260" s="348"/>
      <c r="I260" s="349"/>
      <c r="J260" s="349"/>
      <c r="M260" s="349"/>
      <c r="T260" s="365"/>
      <c r="U260" s="365"/>
      <c r="V260" s="365"/>
      <c r="W260" s="365"/>
    </row>
    <row r="261" spans="3:23" ht="13.9" x14ac:dyDescent="0.5">
      <c r="C261" s="366"/>
      <c r="H261" s="348"/>
      <c r="I261" s="349"/>
      <c r="J261" s="349"/>
      <c r="M261" s="349"/>
      <c r="T261" s="365"/>
      <c r="U261" s="365"/>
      <c r="V261" s="365"/>
      <c r="W261" s="365"/>
    </row>
    <row r="262" spans="3:23" ht="13.9" x14ac:dyDescent="0.5">
      <c r="C262" s="366"/>
      <c r="H262" s="348"/>
      <c r="I262" s="349"/>
      <c r="J262" s="349"/>
      <c r="M262" s="349"/>
      <c r="T262" s="365"/>
      <c r="U262" s="365"/>
      <c r="V262" s="365"/>
      <c r="W262" s="365"/>
    </row>
    <row r="263" spans="3:23" ht="13.9" x14ac:dyDescent="0.5">
      <c r="C263" s="366"/>
      <c r="H263" s="348"/>
      <c r="I263" s="349"/>
      <c r="J263" s="349"/>
      <c r="M263" s="349"/>
      <c r="T263" s="365"/>
      <c r="U263" s="365"/>
      <c r="V263" s="365"/>
      <c r="W263" s="365"/>
    </row>
    <row r="264" spans="3:23" ht="13.9" x14ac:dyDescent="0.5">
      <c r="C264" s="366"/>
      <c r="H264" s="348"/>
      <c r="I264" s="349"/>
      <c r="J264" s="349"/>
      <c r="M264" s="349"/>
      <c r="T264" s="365"/>
      <c r="U264" s="365"/>
      <c r="V264" s="365"/>
      <c r="W264" s="365"/>
    </row>
    <row r="265" spans="3:23" ht="13.9" x14ac:dyDescent="0.5">
      <c r="C265" s="366"/>
      <c r="H265" s="348"/>
      <c r="I265" s="349"/>
      <c r="J265" s="349"/>
      <c r="M265" s="349"/>
      <c r="T265" s="365"/>
      <c r="U265" s="365"/>
      <c r="V265" s="365"/>
      <c r="W265" s="365"/>
    </row>
    <row r="266" spans="3:23" ht="13.9" x14ac:dyDescent="0.5">
      <c r="C266" s="366"/>
      <c r="H266" s="348"/>
      <c r="I266" s="349"/>
      <c r="J266" s="349"/>
      <c r="M266" s="349"/>
      <c r="T266" s="365"/>
      <c r="U266" s="365"/>
      <c r="V266" s="365"/>
      <c r="W266" s="365"/>
    </row>
    <row r="267" spans="3:23" ht="13.9" x14ac:dyDescent="0.5">
      <c r="C267" s="366"/>
      <c r="H267" s="348"/>
      <c r="I267" s="349"/>
      <c r="J267" s="349"/>
      <c r="M267" s="349"/>
      <c r="T267" s="365"/>
      <c r="U267" s="365"/>
      <c r="V267" s="365"/>
      <c r="W267" s="365"/>
    </row>
    <row r="268" spans="3:23" ht="13.9" x14ac:dyDescent="0.5">
      <c r="C268" s="366"/>
      <c r="H268" s="348"/>
      <c r="I268" s="349"/>
      <c r="J268" s="349"/>
      <c r="M268" s="349"/>
      <c r="T268" s="365"/>
      <c r="U268" s="365"/>
      <c r="V268" s="365"/>
      <c r="W268" s="365"/>
    </row>
    <row r="269" spans="3:23" ht="13.9" x14ac:dyDescent="0.5">
      <c r="C269" s="366"/>
      <c r="H269" s="348"/>
      <c r="I269" s="349"/>
      <c r="J269" s="349"/>
      <c r="M269" s="349"/>
      <c r="T269" s="365"/>
      <c r="U269" s="365"/>
      <c r="V269" s="365"/>
      <c r="W269" s="365"/>
    </row>
    <row r="270" spans="3:23" ht="13.9" x14ac:dyDescent="0.5">
      <c r="C270" s="366"/>
      <c r="H270" s="348"/>
      <c r="I270" s="349"/>
      <c r="J270" s="349"/>
      <c r="M270" s="349"/>
      <c r="T270" s="365"/>
      <c r="U270" s="365"/>
      <c r="V270" s="365"/>
      <c r="W270" s="365"/>
    </row>
    <row r="271" spans="3:23" ht="13.9" x14ac:dyDescent="0.5">
      <c r="C271" s="366"/>
      <c r="H271" s="348"/>
      <c r="I271" s="349"/>
      <c r="J271" s="349"/>
      <c r="M271" s="349"/>
      <c r="T271" s="365"/>
      <c r="U271" s="365"/>
      <c r="V271" s="365"/>
      <c r="W271" s="365"/>
    </row>
    <row r="272" spans="3:23" ht="13.9" x14ac:dyDescent="0.5">
      <c r="C272" s="366"/>
      <c r="H272" s="348"/>
      <c r="I272" s="349"/>
      <c r="J272" s="349"/>
      <c r="M272" s="349"/>
      <c r="T272" s="365"/>
      <c r="U272" s="365"/>
      <c r="V272" s="365"/>
      <c r="W272" s="365"/>
    </row>
    <row r="273" spans="3:23" ht="13.9" x14ac:dyDescent="0.5">
      <c r="C273" s="366"/>
      <c r="H273" s="348"/>
      <c r="I273" s="349"/>
      <c r="J273" s="349"/>
      <c r="M273" s="349"/>
      <c r="T273" s="365"/>
      <c r="U273" s="365"/>
      <c r="V273" s="365"/>
      <c r="W273" s="365"/>
    </row>
    <row r="274" spans="3:23" ht="13.9" x14ac:dyDescent="0.5">
      <c r="C274" s="366"/>
      <c r="H274" s="348"/>
      <c r="I274" s="349"/>
      <c r="J274" s="349"/>
      <c r="M274" s="349"/>
      <c r="T274" s="365"/>
      <c r="U274" s="365"/>
      <c r="V274" s="365"/>
      <c r="W274" s="365"/>
    </row>
    <row r="275" spans="3:23" ht="13.9" x14ac:dyDescent="0.5">
      <c r="C275" s="366"/>
      <c r="H275" s="348"/>
      <c r="I275" s="349"/>
      <c r="J275" s="349"/>
      <c r="M275" s="349"/>
      <c r="T275" s="365"/>
      <c r="U275" s="365"/>
      <c r="V275" s="365"/>
      <c r="W275" s="365"/>
    </row>
    <row r="276" spans="3:23" ht="13.9" x14ac:dyDescent="0.5">
      <c r="C276" s="366"/>
      <c r="H276" s="348"/>
      <c r="I276" s="349"/>
      <c r="J276" s="349"/>
      <c r="M276" s="349"/>
      <c r="T276" s="365"/>
      <c r="U276" s="365"/>
      <c r="V276" s="365"/>
      <c r="W276" s="365"/>
    </row>
    <row r="277" spans="3:23" ht="13.9" x14ac:dyDescent="0.5">
      <c r="C277" s="366"/>
      <c r="H277" s="348"/>
      <c r="I277" s="349"/>
      <c r="J277" s="349"/>
      <c r="M277" s="349"/>
      <c r="T277" s="365"/>
      <c r="U277" s="365"/>
      <c r="V277" s="365"/>
      <c r="W277" s="365"/>
    </row>
    <row r="278" spans="3:23" ht="13.9" x14ac:dyDescent="0.5">
      <c r="C278" s="366"/>
      <c r="H278" s="348"/>
      <c r="I278" s="349"/>
      <c r="J278" s="349"/>
      <c r="M278" s="349"/>
      <c r="T278" s="365"/>
      <c r="U278" s="365"/>
      <c r="V278" s="365"/>
      <c r="W278" s="365"/>
    </row>
    <row r="279" spans="3:23" ht="13.9" x14ac:dyDescent="0.5">
      <c r="C279" s="366"/>
      <c r="H279" s="348"/>
      <c r="I279" s="349"/>
      <c r="J279" s="349"/>
      <c r="M279" s="349"/>
      <c r="T279" s="365"/>
      <c r="U279" s="365"/>
      <c r="V279" s="365"/>
      <c r="W279" s="365"/>
    </row>
    <row r="280" spans="3:23" ht="13.9" x14ac:dyDescent="0.5">
      <c r="C280" s="366"/>
      <c r="H280" s="348"/>
      <c r="I280" s="349"/>
      <c r="J280" s="349"/>
      <c r="M280" s="349"/>
      <c r="T280" s="365"/>
      <c r="U280" s="365"/>
      <c r="V280" s="365"/>
      <c r="W280" s="365"/>
    </row>
    <row r="281" spans="3:23" ht="13.9" x14ac:dyDescent="0.5">
      <c r="C281" s="366"/>
      <c r="H281" s="348"/>
      <c r="I281" s="349"/>
      <c r="J281" s="349"/>
      <c r="M281" s="349"/>
      <c r="T281" s="365"/>
      <c r="U281" s="365"/>
      <c r="V281" s="365"/>
      <c r="W281" s="365"/>
    </row>
    <row r="282" spans="3:23" ht="13.9" x14ac:dyDescent="0.5">
      <c r="C282" s="366"/>
      <c r="H282" s="348"/>
      <c r="I282" s="349"/>
      <c r="J282" s="349"/>
      <c r="M282" s="349"/>
      <c r="T282" s="365"/>
      <c r="U282" s="365"/>
      <c r="V282" s="365"/>
      <c r="W282" s="365"/>
    </row>
    <row r="283" spans="3:23" ht="13.9" x14ac:dyDescent="0.5">
      <c r="C283" s="366"/>
      <c r="H283" s="348"/>
      <c r="I283" s="349"/>
      <c r="J283" s="349"/>
      <c r="M283" s="349"/>
      <c r="T283" s="365"/>
      <c r="U283" s="365"/>
      <c r="V283" s="365"/>
      <c r="W283" s="365"/>
    </row>
    <row r="284" spans="3:23" ht="13.9" x14ac:dyDescent="0.5">
      <c r="C284" s="366"/>
      <c r="H284" s="348"/>
      <c r="I284" s="349"/>
      <c r="J284" s="349"/>
      <c r="M284" s="349"/>
      <c r="T284" s="365"/>
      <c r="U284" s="365"/>
      <c r="V284" s="365"/>
      <c r="W284" s="365"/>
    </row>
    <row r="285" spans="3:23" ht="13.9" x14ac:dyDescent="0.5">
      <c r="C285" s="366"/>
      <c r="H285" s="348"/>
      <c r="I285" s="349"/>
      <c r="J285" s="349"/>
      <c r="M285" s="349"/>
      <c r="T285" s="365"/>
      <c r="U285" s="365"/>
      <c r="V285" s="365"/>
      <c r="W285" s="365"/>
    </row>
    <row r="286" spans="3:23" ht="13.9" x14ac:dyDescent="0.5">
      <c r="C286" s="366"/>
      <c r="H286" s="348"/>
      <c r="I286" s="349"/>
      <c r="J286" s="349"/>
      <c r="M286" s="349"/>
      <c r="T286" s="365"/>
      <c r="U286" s="365"/>
      <c r="V286" s="365"/>
      <c r="W286" s="365"/>
    </row>
    <row r="287" spans="3:23" ht="13.9" x14ac:dyDescent="0.5">
      <c r="C287" s="366"/>
      <c r="H287" s="348"/>
      <c r="I287" s="349"/>
      <c r="J287" s="349"/>
      <c r="M287" s="349"/>
      <c r="T287" s="365"/>
      <c r="U287" s="365"/>
      <c r="V287" s="365"/>
      <c r="W287" s="365"/>
    </row>
    <row r="288" spans="3:23" ht="13.9" x14ac:dyDescent="0.5">
      <c r="C288" s="366"/>
      <c r="H288" s="348"/>
      <c r="I288" s="349"/>
      <c r="J288" s="349"/>
      <c r="M288" s="349"/>
      <c r="T288" s="365"/>
      <c r="U288" s="365"/>
      <c r="V288" s="365"/>
      <c r="W288" s="365"/>
    </row>
    <row r="289" spans="3:23" ht="13.9" x14ac:dyDescent="0.5">
      <c r="C289" s="366"/>
      <c r="H289" s="348"/>
      <c r="I289" s="349"/>
      <c r="J289" s="349"/>
      <c r="M289" s="349"/>
      <c r="T289" s="365"/>
      <c r="U289" s="365"/>
      <c r="V289" s="365"/>
      <c r="W289" s="365"/>
    </row>
    <row r="290" spans="3:23" ht="13.9" x14ac:dyDescent="0.5">
      <c r="C290" s="366"/>
      <c r="H290" s="348"/>
      <c r="I290" s="349"/>
      <c r="J290" s="349"/>
      <c r="M290" s="349"/>
      <c r="T290" s="365"/>
      <c r="U290" s="365"/>
      <c r="V290" s="365"/>
      <c r="W290" s="365"/>
    </row>
    <row r="291" spans="3:23" ht="13.9" x14ac:dyDescent="0.5">
      <c r="C291" s="366"/>
      <c r="H291" s="348"/>
      <c r="I291" s="349"/>
      <c r="J291" s="349"/>
      <c r="M291" s="349"/>
      <c r="T291" s="365"/>
      <c r="U291" s="365"/>
      <c r="V291" s="365"/>
      <c r="W291" s="365"/>
    </row>
    <row r="292" spans="3:23" ht="13.9" x14ac:dyDescent="0.5">
      <c r="C292" s="366"/>
      <c r="H292" s="348"/>
      <c r="I292" s="349"/>
      <c r="J292" s="349"/>
      <c r="M292" s="349"/>
      <c r="T292" s="365"/>
      <c r="U292" s="365"/>
      <c r="V292" s="365"/>
      <c r="W292" s="365"/>
    </row>
    <row r="293" spans="3:23" ht="13.9" x14ac:dyDescent="0.5">
      <c r="C293" s="366"/>
      <c r="H293" s="348"/>
      <c r="I293" s="349"/>
      <c r="J293" s="349"/>
      <c r="M293" s="349"/>
      <c r="T293" s="365"/>
      <c r="U293" s="365"/>
      <c r="V293" s="365"/>
      <c r="W293" s="365"/>
    </row>
    <row r="294" spans="3:23" ht="13.9" x14ac:dyDescent="0.5">
      <c r="C294" s="366"/>
      <c r="H294" s="348"/>
      <c r="I294" s="349"/>
      <c r="J294" s="349"/>
      <c r="M294" s="349"/>
      <c r="T294" s="382"/>
      <c r="U294" s="382"/>
      <c r="V294" s="365"/>
      <c r="W294" s="365"/>
    </row>
    <row r="295" spans="3:23" ht="13.9" x14ac:dyDescent="0.5">
      <c r="C295" s="366"/>
      <c r="H295" s="348"/>
      <c r="I295" s="349"/>
      <c r="J295" s="349"/>
      <c r="M295" s="349"/>
      <c r="T295" s="382"/>
      <c r="U295" s="382"/>
      <c r="V295" s="365"/>
      <c r="W295" s="365"/>
    </row>
    <row r="296" spans="3:23" ht="13.9" x14ac:dyDescent="0.5">
      <c r="C296" s="366"/>
      <c r="H296" s="348"/>
      <c r="I296" s="349"/>
      <c r="J296" s="349"/>
      <c r="M296" s="349"/>
      <c r="T296" s="382"/>
      <c r="U296" s="382"/>
      <c r="V296" s="365"/>
      <c r="W296" s="365"/>
    </row>
    <row r="297" spans="3:23" ht="13.9" x14ac:dyDescent="0.5">
      <c r="C297" s="366"/>
      <c r="H297" s="348"/>
      <c r="I297" s="349"/>
      <c r="J297" s="349"/>
      <c r="M297" s="349"/>
      <c r="T297" s="382"/>
      <c r="U297" s="382"/>
      <c r="V297" s="365"/>
      <c r="W297" s="365"/>
    </row>
    <row r="298" spans="3:23" ht="13.9" x14ac:dyDescent="0.5">
      <c r="C298" s="366"/>
      <c r="H298" s="348"/>
      <c r="I298" s="349"/>
      <c r="J298" s="349"/>
      <c r="M298" s="349"/>
      <c r="T298" s="382"/>
      <c r="U298" s="382"/>
      <c r="V298" s="365"/>
      <c r="W298" s="365"/>
    </row>
    <row r="299" spans="3:23" ht="13.9" x14ac:dyDescent="0.5">
      <c r="C299" s="366"/>
      <c r="H299" s="348"/>
      <c r="I299" s="349"/>
      <c r="J299" s="349"/>
      <c r="M299" s="349"/>
      <c r="T299" s="382"/>
      <c r="U299" s="382"/>
      <c r="V299" s="365"/>
      <c r="W299" s="365"/>
    </row>
    <row r="300" spans="3:23" ht="13.9" x14ac:dyDescent="0.5">
      <c r="C300" s="366"/>
      <c r="H300" s="348"/>
      <c r="I300" s="349"/>
      <c r="J300" s="349"/>
      <c r="M300" s="349"/>
      <c r="T300" s="382"/>
      <c r="U300" s="382"/>
      <c r="V300" s="365"/>
      <c r="W300" s="365"/>
    </row>
    <row r="301" spans="3:23" ht="13.9" x14ac:dyDescent="0.5">
      <c r="C301" s="366"/>
      <c r="H301" s="348"/>
      <c r="I301" s="349"/>
      <c r="J301" s="349"/>
      <c r="M301" s="349"/>
      <c r="T301" s="382"/>
      <c r="U301" s="382"/>
      <c r="V301" s="365"/>
      <c r="W301" s="365"/>
    </row>
    <row r="302" spans="3:23" ht="13.9" x14ac:dyDescent="0.5">
      <c r="C302" s="366"/>
      <c r="H302" s="348"/>
      <c r="I302" s="349"/>
      <c r="J302" s="349"/>
      <c r="M302" s="349"/>
      <c r="T302" s="382"/>
      <c r="U302" s="382"/>
      <c r="V302" s="365"/>
      <c r="W302" s="365"/>
    </row>
    <row r="303" spans="3:23" ht="13.9" x14ac:dyDescent="0.5">
      <c r="C303" s="366"/>
      <c r="H303" s="348"/>
      <c r="I303" s="349"/>
      <c r="J303" s="349"/>
      <c r="M303" s="349"/>
      <c r="T303" s="382"/>
      <c r="U303" s="382"/>
      <c r="V303" s="365"/>
      <c r="W303" s="365"/>
    </row>
    <row r="304" spans="3:23" ht="13.9" x14ac:dyDescent="0.5">
      <c r="C304" s="366"/>
      <c r="H304" s="348"/>
      <c r="I304" s="349"/>
      <c r="J304" s="349"/>
      <c r="M304" s="349"/>
      <c r="T304" s="382"/>
      <c r="U304" s="382"/>
      <c r="V304" s="365"/>
      <c r="W304" s="365"/>
    </row>
    <row r="305" spans="3:23" ht="13.9" x14ac:dyDescent="0.5">
      <c r="C305" s="366"/>
      <c r="H305" s="348"/>
      <c r="I305" s="349"/>
      <c r="J305" s="349"/>
      <c r="M305" s="349"/>
      <c r="T305" s="382"/>
      <c r="U305" s="382"/>
      <c r="V305" s="365"/>
      <c r="W305" s="365"/>
    </row>
    <row r="306" spans="3:23" ht="13.9" x14ac:dyDescent="0.5">
      <c r="C306" s="366"/>
      <c r="H306" s="348"/>
      <c r="I306" s="349"/>
      <c r="J306" s="349"/>
      <c r="M306" s="349"/>
      <c r="T306" s="382"/>
      <c r="U306" s="382"/>
      <c r="V306" s="365"/>
      <c r="W306" s="365"/>
    </row>
    <row r="307" spans="3:23" ht="13.9" x14ac:dyDescent="0.5">
      <c r="C307" s="366"/>
      <c r="H307" s="348"/>
      <c r="I307" s="349"/>
      <c r="J307" s="349"/>
      <c r="M307" s="349"/>
      <c r="T307" s="382"/>
      <c r="U307" s="382"/>
      <c r="V307" s="365"/>
      <c r="W307" s="365"/>
    </row>
    <row r="308" spans="3:23" ht="13.9" x14ac:dyDescent="0.5">
      <c r="C308" s="366"/>
      <c r="H308" s="348"/>
      <c r="I308" s="349"/>
      <c r="J308" s="349"/>
      <c r="M308" s="349"/>
      <c r="T308" s="382"/>
      <c r="U308" s="382"/>
      <c r="V308" s="365"/>
      <c r="W308" s="365"/>
    </row>
    <row r="309" spans="3:23" ht="13.9" x14ac:dyDescent="0.5">
      <c r="C309" s="366"/>
      <c r="H309" s="348"/>
      <c r="I309" s="349"/>
      <c r="J309" s="349"/>
      <c r="M309" s="349"/>
      <c r="T309" s="382"/>
      <c r="U309" s="382"/>
      <c r="V309" s="365"/>
      <c r="W309" s="365"/>
    </row>
    <row r="310" spans="3:23" ht="13.9" x14ac:dyDescent="0.5">
      <c r="C310" s="366"/>
      <c r="H310" s="348"/>
      <c r="I310" s="349"/>
      <c r="J310" s="349"/>
      <c r="M310" s="349"/>
      <c r="T310" s="382"/>
      <c r="U310" s="382"/>
      <c r="V310" s="365"/>
      <c r="W310" s="365"/>
    </row>
    <row r="311" spans="3:23" ht="13.9" x14ac:dyDescent="0.5">
      <c r="C311" s="366"/>
      <c r="H311" s="348"/>
      <c r="I311" s="349"/>
      <c r="J311" s="349"/>
      <c r="M311" s="349"/>
      <c r="T311" s="382"/>
      <c r="U311" s="382"/>
      <c r="V311" s="365"/>
      <c r="W311" s="365"/>
    </row>
    <row r="312" spans="3:23" ht="13.9" x14ac:dyDescent="0.5">
      <c r="C312" s="366"/>
      <c r="H312" s="348"/>
      <c r="I312" s="349"/>
      <c r="J312" s="349"/>
      <c r="M312" s="349"/>
      <c r="T312" s="382"/>
      <c r="U312" s="382"/>
      <c r="V312" s="365"/>
      <c r="W312" s="365"/>
    </row>
    <row r="313" spans="3:23" ht="13.9" x14ac:dyDescent="0.5">
      <c r="C313" s="366"/>
      <c r="H313" s="348"/>
      <c r="I313" s="349"/>
      <c r="J313" s="349"/>
      <c r="M313" s="349"/>
      <c r="T313" s="382"/>
      <c r="U313" s="382"/>
      <c r="V313" s="365"/>
      <c r="W313" s="365"/>
    </row>
    <row r="314" spans="3:23" ht="13.9" x14ac:dyDescent="0.5">
      <c r="C314" s="366"/>
      <c r="H314" s="348"/>
      <c r="I314" s="349"/>
      <c r="J314" s="349"/>
      <c r="M314" s="349"/>
      <c r="T314" s="382"/>
      <c r="U314" s="382"/>
      <c r="V314" s="365"/>
      <c r="W314" s="365"/>
    </row>
    <row r="315" spans="3:23" ht="13.9" x14ac:dyDescent="0.5">
      <c r="C315" s="366"/>
      <c r="H315" s="348"/>
      <c r="I315" s="349"/>
      <c r="J315" s="349"/>
      <c r="M315" s="349"/>
      <c r="T315" s="382"/>
      <c r="U315" s="382"/>
      <c r="V315" s="365"/>
      <c r="W315" s="365"/>
    </row>
    <row r="316" spans="3:23" ht="13.9" x14ac:dyDescent="0.5">
      <c r="C316" s="366"/>
      <c r="H316" s="348"/>
      <c r="I316" s="349"/>
      <c r="J316" s="349"/>
      <c r="M316" s="349"/>
      <c r="T316" s="382"/>
      <c r="U316" s="382"/>
      <c r="V316" s="365"/>
      <c r="W316" s="365"/>
    </row>
    <row r="317" spans="3:23" ht="13.9" x14ac:dyDescent="0.5">
      <c r="C317" s="366"/>
      <c r="H317" s="348"/>
      <c r="I317" s="349"/>
      <c r="J317" s="349"/>
      <c r="M317" s="349"/>
      <c r="T317" s="382"/>
      <c r="U317" s="382"/>
      <c r="V317" s="365"/>
      <c r="W317" s="365"/>
    </row>
    <row r="318" spans="3:23" ht="13.9" x14ac:dyDescent="0.5">
      <c r="C318" s="366"/>
      <c r="H318" s="348"/>
      <c r="I318" s="349"/>
      <c r="J318" s="349"/>
      <c r="M318" s="349"/>
      <c r="T318" s="382"/>
      <c r="U318" s="382"/>
      <c r="V318" s="365"/>
      <c r="W318" s="365"/>
    </row>
    <row r="319" spans="3:23" ht="13.9" x14ac:dyDescent="0.5">
      <c r="C319" s="366"/>
      <c r="H319" s="348"/>
      <c r="I319" s="349"/>
      <c r="J319" s="349"/>
      <c r="M319" s="349"/>
      <c r="T319" s="382"/>
      <c r="U319" s="382"/>
      <c r="V319" s="365"/>
      <c r="W319" s="365"/>
    </row>
    <row r="320" spans="3:23" ht="13.9" x14ac:dyDescent="0.5">
      <c r="C320" s="366"/>
      <c r="H320" s="348"/>
      <c r="I320" s="349"/>
      <c r="J320" s="349"/>
      <c r="M320" s="349"/>
      <c r="T320" s="382"/>
      <c r="U320" s="382"/>
      <c r="V320" s="365"/>
      <c r="W320" s="365"/>
    </row>
    <row r="321" spans="3:23" ht="13.9" x14ac:dyDescent="0.5">
      <c r="C321" s="366"/>
      <c r="H321" s="348"/>
      <c r="I321" s="349"/>
      <c r="J321" s="349"/>
      <c r="M321" s="349"/>
      <c r="T321" s="382"/>
      <c r="U321" s="382"/>
      <c r="V321" s="365"/>
      <c r="W321" s="365"/>
    </row>
    <row r="322" spans="3:23" ht="13.9" x14ac:dyDescent="0.5">
      <c r="C322" s="366"/>
      <c r="H322" s="348"/>
      <c r="I322" s="349"/>
      <c r="J322" s="349"/>
      <c r="M322" s="349"/>
      <c r="T322" s="382"/>
      <c r="U322" s="382"/>
      <c r="V322" s="365"/>
      <c r="W322" s="365"/>
    </row>
    <row r="323" spans="3:23" ht="13.9" x14ac:dyDescent="0.5">
      <c r="C323" s="366"/>
      <c r="H323" s="348"/>
      <c r="I323" s="349"/>
      <c r="J323" s="349"/>
      <c r="M323" s="349"/>
      <c r="T323" s="382"/>
      <c r="U323" s="382"/>
      <c r="V323" s="365"/>
      <c r="W323" s="365"/>
    </row>
    <row r="324" spans="3:23" ht="13.9" x14ac:dyDescent="0.5">
      <c r="C324" s="366"/>
      <c r="H324" s="348"/>
      <c r="I324" s="349"/>
      <c r="J324" s="349"/>
      <c r="M324" s="349"/>
      <c r="T324" s="382"/>
      <c r="U324" s="382"/>
      <c r="V324" s="365"/>
      <c r="W324" s="365"/>
    </row>
    <row r="325" spans="3:23" ht="13.9" x14ac:dyDescent="0.5">
      <c r="C325" s="366"/>
      <c r="H325" s="348"/>
      <c r="I325" s="349"/>
      <c r="J325" s="349"/>
      <c r="M325" s="349"/>
      <c r="T325" s="382"/>
      <c r="U325" s="382"/>
      <c r="V325" s="365"/>
      <c r="W325" s="365"/>
    </row>
    <row r="326" spans="3:23" ht="13.9" x14ac:dyDescent="0.5">
      <c r="C326" s="366"/>
      <c r="H326" s="348"/>
      <c r="I326" s="349"/>
      <c r="J326" s="349"/>
      <c r="M326" s="349"/>
      <c r="T326" s="382"/>
      <c r="U326" s="382"/>
      <c r="V326" s="365"/>
      <c r="W326" s="365"/>
    </row>
    <row r="327" spans="3:23" ht="13.9" x14ac:dyDescent="0.5">
      <c r="C327" s="366"/>
      <c r="H327" s="348"/>
      <c r="I327" s="349"/>
      <c r="J327" s="349"/>
      <c r="M327" s="349"/>
      <c r="T327" s="382"/>
      <c r="U327" s="382"/>
      <c r="V327" s="365"/>
      <c r="W327" s="365"/>
    </row>
    <row r="328" spans="3:23" ht="13.9" x14ac:dyDescent="0.5">
      <c r="C328" s="366"/>
      <c r="H328" s="348"/>
      <c r="I328" s="349"/>
      <c r="J328" s="349"/>
      <c r="M328" s="349"/>
      <c r="T328" s="382"/>
      <c r="U328" s="382"/>
      <c r="V328" s="365"/>
      <c r="W328" s="365"/>
    </row>
    <row r="329" spans="3:23" ht="13.9" x14ac:dyDescent="0.5">
      <c r="C329" s="366"/>
      <c r="H329" s="348"/>
      <c r="I329" s="349"/>
      <c r="J329" s="349"/>
      <c r="M329" s="349"/>
      <c r="T329" s="382"/>
      <c r="U329" s="382"/>
      <c r="V329" s="365"/>
      <c r="W329" s="365"/>
    </row>
    <row r="330" spans="3:23" ht="13.9" x14ac:dyDescent="0.5">
      <c r="C330" s="366"/>
      <c r="H330" s="348"/>
      <c r="I330" s="349"/>
      <c r="J330" s="349"/>
      <c r="M330" s="349"/>
      <c r="T330" s="382"/>
      <c r="U330" s="382"/>
      <c r="V330" s="365"/>
      <c r="W330" s="365"/>
    </row>
    <row r="331" spans="3:23" ht="13.9" x14ac:dyDescent="0.5">
      <c r="C331" s="366"/>
      <c r="H331" s="348"/>
      <c r="I331" s="349"/>
      <c r="J331" s="349"/>
      <c r="M331" s="349"/>
      <c r="T331" s="382"/>
      <c r="U331" s="382"/>
      <c r="V331" s="365"/>
      <c r="W331" s="365"/>
    </row>
    <row r="332" spans="3:23" ht="13.9" x14ac:dyDescent="0.5">
      <c r="C332" s="366"/>
      <c r="H332" s="348"/>
      <c r="I332" s="349"/>
      <c r="J332" s="349"/>
      <c r="M332" s="349"/>
      <c r="T332" s="382"/>
      <c r="U332" s="382"/>
      <c r="V332" s="365"/>
      <c r="W332" s="365"/>
    </row>
    <row r="333" spans="3:23" ht="13.9" x14ac:dyDescent="0.5">
      <c r="C333" s="366"/>
      <c r="H333" s="348"/>
      <c r="I333" s="349"/>
      <c r="J333" s="349"/>
      <c r="M333" s="349"/>
      <c r="T333" s="382"/>
      <c r="U333" s="382"/>
      <c r="V333" s="365"/>
      <c r="W333" s="365"/>
    </row>
    <row r="334" spans="3:23" ht="13.9" x14ac:dyDescent="0.5">
      <c r="C334" s="366"/>
      <c r="H334" s="348"/>
      <c r="I334" s="349"/>
      <c r="J334" s="349"/>
      <c r="M334" s="349"/>
      <c r="T334" s="382"/>
      <c r="U334" s="382"/>
      <c r="V334" s="365"/>
      <c r="W334" s="365"/>
    </row>
    <row r="335" spans="3:23" ht="13.9" x14ac:dyDescent="0.5">
      <c r="C335" s="366"/>
      <c r="H335" s="348"/>
      <c r="I335" s="349"/>
      <c r="J335" s="349"/>
      <c r="M335" s="349"/>
      <c r="T335" s="382"/>
      <c r="U335" s="382"/>
      <c r="V335" s="365"/>
      <c r="W335" s="365"/>
    </row>
    <row r="336" spans="3:23" ht="13.9" x14ac:dyDescent="0.5">
      <c r="C336" s="366"/>
      <c r="H336" s="348"/>
      <c r="I336" s="349"/>
      <c r="J336" s="349"/>
      <c r="M336" s="349"/>
      <c r="T336" s="382"/>
      <c r="U336" s="382"/>
      <c r="V336" s="365"/>
      <c r="W336" s="365"/>
    </row>
    <row r="337" spans="3:23" ht="13.9" x14ac:dyDescent="0.5">
      <c r="C337" s="366"/>
      <c r="H337" s="348"/>
      <c r="I337" s="349"/>
      <c r="J337" s="349"/>
      <c r="M337" s="349"/>
      <c r="T337" s="382"/>
      <c r="U337" s="382"/>
      <c r="V337" s="365"/>
      <c r="W337" s="365"/>
    </row>
    <row r="338" spans="3:23" ht="13.9" x14ac:dyDescent="0.5">
      <c r="C338" s="366"/>
      <c r="H338" s="348"/>
      <c r="I338" s="349"/>
      <c r="J338" s="349"/>
      <c r="M338" s="349"/>
      <c r="T338" s="382"/>
      <c r="U338" s="382"/>
      <c r="V338" s="365"/>
      <c r="W338" s="365"/>
    </row>
    <row r="339" spans="3:23" ht="13.9" x14ac:dyDescent="0.5">
      <c r="C339" s="366"/>
      <c r="H339" s="348"/>
      <c r="I339" s="349"/>
      <c r="J339" s="349"/>
      <c r="M339" s="349"/>
      <c r="T339" s="382"/>
      <c r="U339" s="382"/>
      <c r="V339" s="365"/>
      <c r="W339" s="365"/>
    </row>
    <row r="340" spans="3:23" ht="13.9" x14ac:dyDescent="0.5">
      <c r="C340" s="366"/>
      <c r="H340" s="348"/>
      <c r="I340" s="349"/>
      <c r="J340" s="349"/>
      <c r="M340" s="349"/>
      <c r="T340" s="382"/>
      <c r="U340" s="382"/>
      <c r="V340" s="365"/>
      <c r="W340" s="365"/>
    </row>
    <row r="341" spans="3:23" ht="13.9" x14ac:dyDescent="0.5">
      <c r="C341" s="366"/>
      <c r="H341" s="348"/>
      <c r="I341" s="349"/>
      <c r="J341" s="349"/>
      <c r="M341" s="349"/>
      <c r="T341" s="382"/>
      <c r="U341" s="382"/>
      <c r="V341" s="365"/>
      <c r="W341" s="365"/>
    </row>
    <row r="342" spans="3:23" ht="13.9" x14ac:dyDescent="0.5">
      <c r="C342" s="366"/>
      <c r="H342" s="348"/>
      <c r="I342" s="349"/>
      <c r="J342" s="349"/>
      <c r="M342" s="349"/>
      <c r="T342" s="382"/>
      <c r="U342" s="382"/>
      <c r="V342" s="365"/>
      <c r="W342" s="365"/>
    </row>
    <row r="343" spans="3:23" ht="13.9" x14ac:dyDescent="0.5">
      <c r="C343" s="366"/>
      <c r="H343" s="348"/>
      <c r="I343" s="349"/>
      <c r="J343" s="349"/>
      <c r="M343" s="349"/>
      <c r="T343" s="382"/>
      <c r="U343" s="382"/>
      <c r="V343" s="365"/>
      <c r="W343" s="365"/>
    </row>
    <row r="344" spans="3:23" ht="13.9" x14ac:dyDescent="0.5">
      <c r="C344" s="366"/>
      <c r="H344" s="348"/>
      <c r="I344" s="349"/>
      <c r="J344" s="349"/>
      <c r="M344" s="349"/>
      <c r="T344" s="382"/>
      <c r="U344" s="382"/>
      <c r="V344" s="365"/>
      <c r="W344" s="365"/>
    </row>
    <row r="345" spans="3:23" ht="13.9" x14ac:dyDescent="0.5">
      <c r="C345" s="366"/>
      <c r="H345" s="348"/>
      <c r="I345" s="349"/>
      <c r="J345" s="349"/>
      <c r="M345" s="349"/>
      <c r="T345" s="382"/>
      <c r="U345" s="382"/>
      <c r="V345" s="365"/>
      <c r="W345" s="365"/>
    </row>
    <row r="346" spans="3:23" ht="13.9" x14ac:dyDescent="0.5">
      <c r="C346" s="366"/>
      <c r="H346" s="348"/>
      <c r="I346" s="349"/>
      <c r="J346" s="349"/>
      <c r="M346" s="349"/>
      <c r="T346" s="382"/>
      <c r="U346" s="382"/>
      <c r="V346" s="365"/>
      <c r="W346" s="365"/>
    </row>
    <row r="347" spans="3:23" ht="13.9" x14ac:dyDescent="0.5">
      <c r="C347" s="366"/>
      <c r="H347" s="348"/>
      <c r="I347" s="349"/>
      <c r="J347" s="349"/>
      <c r="M347" s="349"/>
      <c r="T347" s="382"/>
      <c r="U347" s="382"/>
      <c r="V347" s="365"/>
      <c r="W347" s="365"/>
    </row>
    <row r="348" spans="3:23" ht="13.9" x14ac:dyDescent="0.5">
      <c r="C348" s="366"/>
      <c r="H348" s="348"/>
      <c r="I348" s="349"/>
      <c r="J348" s="349"/>
      <c r="M348" s="349"/>
      <c r="T348" s="382"/>
      <c r="U348" s="382"/>
      <c r="V348" s="365"/>
      <c r="W348" s="365"/>
    </row>
    <row r="349" spans="3:23" ht="13.9" x14ac:dyDescent="0.5">
      <c r="C349" s="366"/>
      <c r="H349" s="348"/>
      <c r="I349" s="349"/>
      <c r="J349" s="349"/>
      <c r="M349" s="349"/>
      <c r="T349" s="382"/>
      <c r="U349" s="382"/>
      <c r="V349" s="365"/>
      <c r="W349" s="365"/>
    </row>
    <row r="350" spans="3:23" ht="13.9" x14ac:dyDescent="0.5">
      <c r="C350" s="366"/>
      <c r="H350" s="348"/>
      <c r="I350" s="349"/>
      <c r="J350" s="349"/>
      <c r="M350" s="349"/>
      <c r="T350" s="382"/>
      <c r="U350" s="382"/>
      <c r="V350" s="365"/>
      <c r="W350" s="365"/>
    </row>
    <row r="351" spans="3:23" ht="13.9" x14ac:dyDescent="0.5">
      <c r="C351" s="366"/>
      <c r="H351" s="348"/>
      <c r="I351" s="349"/>
      <c r="J351" s="349"/>
      <c r="M351" s="349"/>
      <c r="T351" s="382"/>
      <c r="U351" s="382"/>
      <c r="V351" s="365"/>
      <c r="W351" s="365"/>
    </row>
    <row r="352" spans="3:23" ht="13.9" x14ac:dyDescent="0.5">
      <c r="C352" s="366"/>
      <c r="H352" s="348"/>
      <c r="I352" s="349"/>
      <c r="J352" s="349"/>
      <c r="M352" s="349"/>
      <c r="T352" s="382"/>
      <c r="U352" s="382"/>
      <c r="V352" s="365"/>
      <c r="W352" s="365"/>
    </row>
    <row r="353" spans="3:23" ht="13.9" x14ac:dyDescent="0.5">
      <c r="C353" s="366"/>
      <c r="H353" s="348"/>
      <c r="I353" s="349"/>
      <c r="J353" s="349"/>
      <c r="M353" s="349"/>
      <c r="T353" s="382"/>
      <c r="U353" s="382"/>
      <c r="V353" s="365"/>
      <c r="W353" s="365"/>
    </row>
    <row r="354" spans="3:23" ht="13.9" x14ac:dyDescent="0.5">
      <c r="C354" s="366"/>
      <c r="H354" s="348"/>
      <c r="I354" s="349"/>
      <c r="J354" s="349"/>
      <c r="M354" s="349"/>
      <c r="T354" s="382"/>
      <c r="U354" s="382"/>
      <c r="V354" s="365"/>
      <c r="W354" s="365"/>
    </row>
    <row r="355" spans="3:23" ht="13.9" x14ac:dyDescent="0.5">
      <c r="C355" s="366"/>
      <c r="H355" s="348"/>
      <c r="I355" s="349"/>
      <c r="J355" s="349"/>
      <c r="M355" s="349"/>
      <c r="T355" s="382"/>
      <c r="U355" s="382"/>
      <c r="V355" s="365"/>
      <c r="W355" s="365"/>
    </row>
    <row r="356" spans="3:23" ht="13.9" x14ac:dyDescent="0.5">
      <c r="C356" s="366"/>
      <c r="H356" s="348"/>
      <c r="I356" s="349"/>
      <c r="J356" s="349"/>
      <c r="M356" s="349"/>
      <c r="T356" s="382"/>
      <c r="U356" s="382"/>
      <c r="V356" s="365"/>
      <c r="W356" s="365"/>
    </row>
    <row r="357" spans="3:23" ht="13.9" x14ac:dyDescent="0.5">
      <c r="C357" s="366"/>
      <c r="H357" s="348"/>
      <c r="I357" s="349"/>
      <c r="J357" s="349"/>
      <c r="M357" s="349"/>
      <c r="T357" s="382"/>
      <c r="U357" s="382"/>
      <c r="V357" s="365"/>
      <c r="W357" s="365"/>
    </row>
    <row r="358" spans="3:23" ht="13.9" x14ac:dyDescent="0.5">
      <c r="C358" s="366"/>
      <c r="H358" s="348"/>
      <c r="I358" s="349"/>
      <c r="J358" s="349"/>
      <c r="M358" s="349"/>
      <c r="T358" s="382"/>
      <c r="U358" s="382"/>
      <c r="V358" s="365"/>
      <c r="W358" s="365"/>
    </row>
    <row r="359" spans="3:23" ht="13.9" x14ac:dyDescent="0.5">
      <c r="C359" s="366"/>
      <c r="H359" s="348"/>
      <c r="I359" s="349"/>
      <c r="J359" s="349"/>
      <c r="M359" s="349"/>
      <c r="T359" s="382"/>
      <c r="U359" s="382"/>
      <c r="V359" s="365"/>
      <c r="W359" s="365"/>
    </row>
    <row r="360" spans="3:23" ht="13.9" x14ac:dyDescent="0.5">
      <c r="C360" s="366"/>
      <c r="H360" s="348"/>
      <c r="I360" s="349"/>
      <c r="J360" s="349"/>
      <c r="M360" s="349"/>
      <c r="T360" s="382"/>
      <c r="U360" s="382"/>
      <c r="V360" s="365"/>
      <c r="W360" s="365"/>
    </row>
    <row r="361" spans="3:23" ht="13.9" x14ac:dyDescent="0.5">
      <c r="C361" s="366"/>
      <c r="H361" s="348"/>
      <c r="I361" s="349"/>
      <c r="J361" s="349"/>
      <c r="M361" s="349"/>
      <c r="T361" s="382"/>
      <c r="U361" s="382"/>
      <c r="V361" s="365"/>
      <c r="W361" s="365"/>
    </row>
    <row r="362" spans="3:23" ht="13.9" x14ac:dyDescent="0.5">
      <c r="C362" s="366"/>
      <c r="H362" s="348"/>
      <c r="I362" s="349"/>
      <c r="J362" s="349"/>
      <c r="M362" s="349"/>
      <c r="T362" s="382"/>
      <c r="U362" s="382"/>
      <c r="V362" s="365"/>
      <c r="W362" s="365"/>
    </row>
    <row r="363" spans="3:23" ht="13.9" x14ac:dyDescent="0.5">
      <c r="C363" s="366"/>
      <c r="H363" s="348"/>
      <c r="I363" s="349"/>
      <c r="J363" s="349"/>
      <c r="M363" s="349"/>
      <c r="T363" s="382"/>
      <c r="U363" s="382"/>
      <c r="V363" s="365"/>
      <c r="W363" s="365"/>
    </row>
    <row r="364" spans="3:23" ht="13.9" x14ac:dyDescent="0.5">
      <c r="C364" s="366"/>
      <c r="H364" s="348"/>
      <c r="I364" s="349"/>
      <c r="J364" s="349"/>
      <c r="M364" s="349"/>
      <c r="T364" s="382"/>
      <c r="U364" s="382"/>
      <c r="V364" s="365"/>
      <c r="W364" s="365"/>
    </row>
    <row r="365" spans="3:23" ht="13.9" x14ac:dyDescent="0.5">
      <c r="C365" s="366"/>
      <c r="H365" s="348"/>
      <c r="I365" s="349"/>
      <c r="J365" s="349"/>
      <c r="M365" s="349"/>
      <c r="T365" s="382"/>
      <c r="U365" s="382"/>
      <c r="V365" s="365"/>
      <c r="W365" s="365"/>
    </row>
    <row r="366" spans="3:23" ht="13.9" x14ac:dyDescent="0.5">
      <c r="C366" s="366"/>
      <c r="H366" s="348"/>
      <c r="I366" s="349"/>
      <c r="J366" s="349"/>
      <c r="M366" s="349"/>
      <c r="T366" s="382"/>
      <c r="U366" s="382"/>
      <c r="V366" s="365"/>
      <c r="W366" s="365"/>
    </row>
    <row r="367" spans="3:23" ht="13.9" x14ac:dyDescent="0.5">
      <c r="C367" s="366"/>
      <c r="H367" s="348"/>
      <c r="I367" s="349"/>
      <c r="J367" s="349"/>
      <c r="M367" s="349"/>
      <c r="T367" s="382"/>
      <c r="U367" s="382"/>
      <c r="V367" s="365"/>
      <c r="W367" s="365"/>
    </row>
    <row r="368" spans="3:23" ht="13.9" x14ac:dyDescent="0.5">
      <c r="C368" s="366"/>
      <c r="H368" s="348"/>
      <c r="I368" s="349"/>
      <c r="J368" s="349"/>
      <c r="M368" s="349"/>
      <c r="T368" s="382"/>
      <c r="U368" s="382"/>
      <c r="V368" s="365"/>
      <c r="W368" s="365"/>
    </row>
    <row r="369" spans="3:23" ht="13.9" x14ac:dyDescent="0.5">
      <c r="C369" s="366"/>
      <c r="H369" s="348"/>
      <c r="I369" s="349"/>
      <c r="J369" s="349"/>
      <c r="M369" s="349"/>
      <c r="T369" s="382"/>
      <c r="U369" s="382"/>
      <c r="V369" s="365"/>
      <c r="W369" s="365"/>
    </row>
    <row r="370" spans="3:23" ht="13.9" x14ac:dyDescent="0.5">
      <c r="C370" s="366"/>
      <c r="H370" s="348"/>
      <c r="I370" s="349"/>
      <c r="J370" s="349"/>
      <c r="M370" s="349"/>
      <c r="T370" s="382"/>
      <c r="U370" s="382"/>
      <c r="V370" s="365"/>
      <c r="W370" s="365"/>
    </row>
    <row r="371" spans="3:23" ht="13.9" x14ac:dyDescent="0.5">
      <c r="C371" s="366"/>
      <c r="H371" s="348"/>
      <c r="I371" s="349"/>
      <c r="J371" s="349"/>
      <c r="M371" s="349"/>
      <c r="T371" s="382"/>
      <c r="U371" s="382"/>
      <c r="V371" s="365"/>
      <c r="W371" s="365"/>
    </row>
    <row r="372" spans="3:23" ht="13.9" x14ac:dyDescent="0.5">
      <c r="C372" s="366"/>
      <c r="H372" s="348"/>
      <c r="I372" s="349"/>
      <c r="J372" s="349"/>
      <c r="M372" s="349"/>
      <c r="T372" s="382"/>
      <c r="U372" s="382"/>
      <c r="V372" s="365"/>
      <c r="W372" s="365"/>
    </row>
    <row r="373" spans="3:23" ht="13.9" x14ac:dyDescent="0.5">
      <c r="C373" s="366"/>
      <c r="H373" s="348"/>
      <c r="I373" s="349"/>
      <c r="J373" s="349"/>
      <c r="M373" s="349"/>
      <c r="T373" s="382"/>
      <c r="U373" s="382"/>
      <c r="V373" s="365"/>
      <c r="W373" s="365"/>
    </row>
    <row r="374" spans="3:23" ht="13.9" x14ac:dyDescent="0.5">
      <c r="C374" s="366"/>
      <c r="H374" s="348"/>
      <c r="I374" s="349"/>
      <c r="J374" s="349"/>
      <c r="M374" s="349"/>
      <c r="T374" s="382"/>
      <c r="U374" s="382"/>
      <c r="V374" s="365"/>
      <c r="W374" s="365"/>
    </row>
    <row r="375" spans="3:23" ht="13.9" x14ac:dyDescent="0.5">
      <c r="C375" s="366"/>
      <c r="H375" s="348"/>
      <c r="I375" s="349"/>
      <c r="J375" s="349"/>
      <c r="M375" s="349"/>
      <c r="T375" s="382"/>
      <c r="U375" s="382"/>
      <c r="V375" s="365"/>
      <c r="W375" s="365"/>
    </row>
    <row r="376" spans="3:23" ht="13.9" x14ac:dyDescent="0.5">
      <c r="C376" s="366"/>
      <c r="H376" s="348"/>
      <c r="I376" s="349"/>
      <c r="J376" s="349"/>
      <c r="M376" s="349"/>
      <c r="T376" s="382"/>
      <c r="U376" s="382"/>
      <c r="V376" s="365"/>
      <c r="W376" s="365"/>
    </row>
    <row r="377" spans="3:23" ht="13.9" x14ac:dyDescent="0.5">
      <c r="C377" s="366"/>
      <c r="H377" s="348"/>
      <c r="I377" s="349"/>
      <c r="J377" s="349"/>
      <c r="M377" s="349"/>
      <c r="T377" s="382"/>
      <c r="U377" s="382"/>
      <c r="V377" s="365"/>
      <c r="W377" s="365"/>
    </row>
    <row r="378" spans="3:23" ht="13.9" x14ac:dyDescent="0.5">
      <c r="C378" s="366"/>
      <c r="H378" s="348"/>
      <c r="I378" s="349"/>
      <c r="J378" s="349"/>
      <c r="M378" s="349"/>
      <c r="T378" s="382"/>
      <c r="U378" s="382"/>
      <c r="V378" s="365"/>
      <c r="W378" s="365"/>
    </row>
    <row r="379" spans="3:23" ht="13.9" x14ac:dyDescent="0.5">
      <c r="C379" s="366"/>
      <c r="H379" s="348"/>
      <c r="I379" s="349"/>
      <c r="J379" s="349"/>
      <c r="M379" s="349"/>
      <c r="T379" s="382"/>
      <c r="U379" s="382"/>
      <c r="V379" s="365"/>
      <c r="W379" s="365"/>
    </row>
    <row r="380" spans="3:23" ht="13.9" x14ac:dyDescent="0.5">
      <c r="C380" s="366"/>
      <c r="H380" s="348"/>
      <c r="I380" s="349"/>
      <c r="J380" s="349"/>
      <c r="M380" s="349"/>
      <c r="T380" s="382"/>
      <c r="U380" s="382"/>
      <c r="V380" s="365"/>
      <c r="W380" s="365"/>
    </row>
    <row r="381" spans="3:23" ht="13.9" x14ac:dyDescent="0.5">
      <c r="C381" s="366"/>
      <c r="H381" s="348"/>
      <c r="I381" s="349"/>
      <c r="J381" s="349"/>
      <c r="M381" s="349"/>
      <c r="T381" s="382"/>
      <c r="U381" s="382"/>
      <c r="V381" s="365"/>
      <c r="W381" s="365"/>
    </row>
    <row r="382" spans="3:23" ht="13.9" x14ac:dyDescent="0.5">
      <c r="C382" s="366"/>
      <c r="H382" s="348"/>
      <c r="I382" s="349"/>
      <c r="J382" s="349"/>
      <c r="M382" s="349"/>
      <c r="T382" s="382"/>
      <c r="U382" s="382"/>
      <c r="V382" s="365"/>
      <c r="W382" s="365"/>
    </row>
    <row r="383" spans="3:23" ht="13.9" x14ac:dyDescent="0.5">
      <c r="C383" s="366"/>
      <c r="H383" s="348"/>
      <c r="I383" s="349"/>
      <c r="J383" s="349"/>
      <c r="M383" s="349"/>
      <c r="T383" s="382"/>
      <c r="U383" s="382"/>
      <c r="V383" s="365"/>
      <c r="W383" s="365"/>
    </row>
    <row r="384" spans="3:23" ht="13.9" x14ac:dyDescent="0.5">
      <c r="C384" s="366"/>
      <c r="H384" s="348"/>
      <c r="I384" s="349"/>
      <c r="J384" s="349"/>
      <c r="M384" s="349"/>
      <c r="T384" s="382"/>
      <c r="U384" s="382"/>
      <c r="V384" s="365"/>
      <c r="W384" s="365"/>
    </row>
    <row r="385" spans="3:23" ht="13.9" x14ac:dyDescent="0.5">
      <c r="C385" s="366"/>
      <c r="H385" s="348"/>
      <c r="I385" s="349"/>
      <c r="J385" s="349"/>
      <c r="M385" s="349"/>
      <c r="T385" s="382"/>
      <c r="U385" s="382"/>
      <c r="V385" s="365"/>
      <c r="W385" s="365"/>
    </row>
    <row r="386" spans="3:23" ht="13.9" x14ac:dyDescent="0.5">
      <c r="C386" s="366"/>
      <c r="H386" s="348"/>
      <c r="I386" s="349"/>
      <c r="J386" s="349"/>
      <c r="M386" s="349"/>
      <c r="T386" s="382"/>
      <c r="U386" s="382"/>
      <c r="V386" s="365"/>
      <c r="W386" s="365"/>
    </row>
    <row r="387" spans="3:23" ht="13.9" x14ac:dyDescent="0.5">
      <c r="C387" s="366"/>
      <c r="H387" s="348"/>
      <c r="I387" s="349"/>
      <c r="J387" s="349"/>
      <c r="M387" s="349"/>
      <c r="T387" s="382"/>
      <c r="U387" s="382"/>
      <c r="V387" s="365"/>
      <c r="W387" s="365"/>
    </row>
    <row r="388" spans="3:23" ht="13.9" x14ac:dyDescent="0.5">
      <c r="C388" s="366"/>
      <c r="H388" s="348"/>
      <c r="I388" s="349"/>
      <c r="J388" s="349"/>
      <c r="M388" s="349"/>
      <c r="T388" s="382"/>
      <c r="U388" s="382"/>
      <c r="V388" s="365"/>
      <c r="W388" s="365"/>
    </row>
    <row r="389" spans="3:23" ht="13.9" x14ac:dyDescent="0.5">
      <c r="C389" s="366"/>
      <c r="H389" s="348"/>
      <c r="I389" s="349"/>
      <c r="J389" s="349"/>
      <c r="M389" s="349"/>
      <c r="T389" s="382"/>
      <c r="U389" s="382"/>
      <c r="V389" s="365"/>
      <c r="W389" s="365"/>
    </row>
    <row r="390" spans="3:23" ht="13.9" x14ac:dyDescent="0.5">
      <c r="C390" s="366"/>
      <c r="H390" s="348"/>
      <c r="I390" s="349"/>
      <c r="J390" s="349"/>
      <c r="M390" s="349"/>
      <c r="T390" s="382"/>
      <c r="U390" s="382"/>
      <c r="V390" s="365"/>
      <c r="W390" s="365"/>
    </row>
    <row r="391" spans="3:23" ht="13.9" x14ac:dyDescent="0.5">
      <c r="C391" s="366"/>
      <c r="H391" s="348"/>
      <c r="I391" s="349"/>
      <c r="J391" s="349"/>
      <c r="M391" s="349"/>
      <c r="T391" s="382"/>
      <c r="U391" s="382"/>
      <c r="V391" s="365"/>
      <c r="W391" s="365"/>
    </row>
    <row r="392" spans="3:23" ht="13.9" x14ac:dyDescent="0.5">
      <c r="C392" s="366"/>
      <c r="H392" s="348"/>
      <c r="I392" s="349"/>
      <c r="J392" s="349"/>
      <c r="M392" s="349"/>
      <c r="T392" s="382"/>
      <c r="U392" s="382"/>
      <c r="V392" s="365"/>
      <c r="W392" s="365"/>
    </row>
    <row r="393" spans="3:23" ht="13.9" x14ac:dyDescent="0.5">
      <c r="C393" s="366"/>
      <c r="H393" s="348"/>
      <c r="I393" s="349"/>
      <c r="J393" s="349"/>
      <c r="M393" s="349"/>
      <c r="T393" s="382"/>
      <c r="U393" s="382"/>
      <c r="V393" s="365"/>
      <c r="W393" s="365"/>
    </row>
    <row r="394" spans="3:23" ht="13.9" x14ac:dyDescent="0.5">
      <c r="C394" s="366"/>
      <c r="H394" s="348"/>
      <c r="I394" s="349"/>
      <c r="J394" s="349"/>
      <c r="M394" s="349"/>
      <c r="T394" s="382"/>
      <c r="U394" s="382"/>
      <c r="V394" s="365"/>
      <c r="W394" s="365"/>
    </row>
    <row r="395" spans="3:23" ht="13.9" x14ac:dyDescent="0.5">
      <c r="C395" s="366"/>
      <c r="H395" s="348"/>
      <c r="I395" s="349"/>
      <c r="J395" s="349"/>
      <c r="M395" s="349"/>
      <c r="T395" s="382"/>
      <c r="U395" s="382"/>
      <c r="V395" s="365"/>
      <c r="W395" s="365"/>
    </row>
    <row r="396" spans="3:23" ht="13.9" x14ac:dyDescent="0.5">
      <c r="C396" s="366"/>
      <c r="H396" s="348"/>
      <c r="I396" s="349"/>
      <c r="J396" s="349"/>
      <c r="M396" s="349"/>
      <c r="T396" s="382"/>
      <c r="U396" s="382"/>
      <c r="V396" s="365"/>
      <c r="W396" s="365"/>
    </row>
    <row r="397" spans="3:23" ht="13.9" x14ac:dyDescent="0.5">
      <c r="C397" s="366"/>
      <c r="H397" s="348"/>
      <c r="I397" s="349"/>
      <c r="J397" s="349"/>
      <c r="M397" s="349"/>
      <c r="T397" s="382"/>
      <c r="U397" s="382"/>
      <c r="V397" s="365"/>
      <c r="W397" s="365"/>
    </row>
    <row r="398" spans="3:23" ht="13.9" x14ac:dyDescent="0.5">
      <c r="C398" s="366"/>
      <c r="H398" s="348"/>
      <c r="I398" s="349"/>
      <c r="J398" s="349"/>
      <c r="M398" s="349"/>
      <c r="T398" s="382"/>
      <c r="U398" s="382"/>
      <c r="V398" s="365"/>
      <c r="W398" s="365"/>
    </row>
    <row r="399" spans="3:23" ht="13.9" x14ac:dyDescent="0.5">
      <c r="C399" s="366"/>
      <c r="H399" s="348"/>
      <c r="I399" s="349"/>
      <c r="J399" s="349"/>
      <c r="M399" s="349"/>
      <c r="T399" s="382"/>
      <c r="U399" s="382"/>
      <c r="V399" s="365"/>
      <c r="W399" s="365"/>
    </row>
    <row r="400" spans="3:23" ht="13.9" x14ac:dyDescent="0.5">
      <c r="C400" s="366"/>
      <c r="H400" s="348"/>
      <c r="I400" s="349"/>
      <c r="J400" s="349"/>
      <c r="M400" s="349"/>
      <c r="T400" s="382"/>
      <c r="U400" s="382"/>
      <c r="V400" s="365"/>
      <c r="W400" s="365"/>
    </row>
    <row r="401" spans="3:23" ht="13.9" x14ac:dyDescent="0.5">
      <c r="C401" s="366"/>
      <c r="H401" s="348"/>
      <c r="I401" s="349"/>
      <c r="J401" s="349"/>
      <c r="M401" s="349"/>
      <c r="T401" s="382"/>
      <c r="U401" s="382"/>
      <c r="V401" s="365"/>
      <c r="W401" s="365"/>
    </row>
    <row r="402" spans="3:23" ht="13.9" x14ac:dyDescent="0.5">
      <c r="C402" s="366"/>
      <c r="H402" s="348"/>
      <c r="I402" s="349"/>
      <c r="J402" s="349"/>
      <c r="M402" s="349"/>
      <c r="T402" s="382"/>
      <c r="U402" s="382"/>
      <c r="V402" s="365"/>
      <c r="W402" s="365"/>
    </row>
    <row r="403" spans="3:23" ht="13.9" x14ac:dyDescent="0.5">
      <c r="C403" s="366"/>
      <c r="H403" s="348"/>
      <c r="I403" s="349"/>
      <c r="J403" s="349"/>
      <c r="M403" s="349"/>
      <c r="T403" s="382"/>
      <c r="U403" s="382"/>
      <c r="V403" s="365"/>
      <c r="W403" s="365"/>
    </row>
    <row r="404" spans="3:23" ht="13.9" x14ac:dyDescent="0.5">
      <c r="C404" s="366"/>
      <c r="H404" s="348"/>
      <c r="I404" s="349"/>
      <c r="J404" s="349"/>
      <c r="M404" s="349"/>
      <c r="T404" s="382"/>
      <c r="U404" s="382"/>
      <c r="V404" s="365"/>
      <c r="W404" s="365"/>
    </row>
    <row r="405" spans="3:23" ht="13.9" x14ac:dyDescent="0.5">
      <c r="C405" s="366"/>
      <c r="H405" s="348"/>
      <c r="I405" s="349"/>
      <c r="J405" s="349"/>
      <c r="M405" s="349"/>
      <c r="T405" s="382"/>
      <c r="U405" s="382"/>
      <c r="V405" s="365"/>
      <c r="W405" s="365"/>
    </row>
    <row r="406" spans="3:23" ht="13.9" x14ac:dyDescent="0.5">
      <c r="C406" s="366"/>
      <c r="H406" s="348"/>
      <c r="I406" s="349"/>
      <c r="J406" s="349"/>
      <c r="M406" s="349"/>
      <c r="T406" s="382"/>
      <c r="U406" s="382"/>
      <c r="V406" s="365"/>
      <c r="W406" s="365"/>
    </row>
    <row r="407" spans="3:23" ht="13.9" x14ac:dyDescent="0.5">
      <c r="C407" s="366"/>
      <c r="H407" s="348"/>
      <c r="I407" s="349"/>
      <c r="J407" s="349"/>
      <c r="M407" s="349"/>
      <c r="T407" s="382"/>
      <c r="U407" s="382"/>
      <c r="V407" s="365"/>
      <c r="W407" s="365"/>
    </row>
    <row r="408" spans="3:23" ht="13.9" x14ac:dyDescent="0.5">
      <c r="C408" s="366"/>
      <c r="H408" s="348"/>
      <c r="I408" s="349"/>
      <c r="J408" s="349"/>
      <c r="M408" s="349"/>
      <c r="T408" s="382"/>
      <c r="U408" s="382"/>
      <c r="V408" s="365"/>
      <c r="W408" s="365"/>
    </row>
    <row r="409" spans="3:23" ht="13.9" x14ac:dyDescent="0.5">
      <c r="C409" s="366"/>
      <c r="H409" s="348"/>
      <c r="I409" s="349"/>
      <c r="J409" s="349"/>
      <c r="M409" s="349"/>
      <c r="T409" s="382"/>
      <c r="U409" s="382"/>
      <c r="V409" s="365"/>
      <c r="W409" s="365"/>
    </row>
    <row r="410" spans="3:23" ht="13.9" x14ac:dyDescent="0.5">
      <c r="C410" s="366"/>
      <c r="H410" s="348"/>
      <c r="I410" s="349"/>
      <c r="J410" s="349"/>
      <c r="M410" s="349"/>
      <c r="T410" s="382"/>
      <c r="U410" s="382"/>
      <c r="V410" s="365"/>
      <c r="W410" s="365"/>
    </row>
    <row r="411" spans="3:23" ht="13.9" x14ac:dyDescent="0.5">
      <c r="C411" s="366"/>
      <c r="H411" s="348"/>
      <c r="I411" s="349"/>
      <c r="J411" s="349"/>
      <c r="M411" s="349"/>
      <c r="T411" s="382"/>
      <c r="U411" s="382"/>
      <c r="V411" s="365"/>
      <c r="W411" s="365"/>
    </row>
    <row r="412" spans="3:23" ht="13.9" x14ac:dyDescent="0.5">
      <c r="C412" s="366"/>
      <c r="H412" s="348"/>
      <c r="I412" s="349"/>
      <c r="J412" s="349"/>
      <c r="M412" s="349"/>
      <c r="T412" s="382"/>
      <c r="U412" s="382"/>
      <c r="V412" s="365"/>
      <c r="W412" s="365"/>
    </row>
    <row r="413" spans="3:23" ht="13.9" x14ac:dyDescent="0.5">
      <c r="C413" s="366"/>
      <c r="H413" s="348"/>
      <c r="I413" s="349"/>
      <c r="J413" s="349"/>
      <c r="M413" s="349"/>
      <c r="T413" s="382"/>
      <c r="U413" s="382"/>
      <c r="V413" s="365"/>
      <c r="W413" s="365"/>
    </row>
    <row r="414" spans="3:23" ht="13.9" x14ac:dyDescent="0.5">
      <c r="C414" s="366"/>
      <c r="H414" s="348"/>
      <c r="I414" s="349"/>
      <c r="J414" s="349"/>
      <c r="M414" s="349"/>
      <c r="T414" s="382"/>
      <c r="U414" s="382"/>
      <c r="V414" s="365"/>
      <c r="W414" s="365"/>
    </row>
    <row r="415" spans="3:23" ht="13.9" x14ac:dyDescent="0.5">
      <c r="C415" s="366"/>
      <c r="H415" s="348"/>
      <c r="I415" s="349"/>
      <c r="J415" s="349"/>
      <c r="M415" s="349"/>
      <c r="T415" s="382"/>
      <c r="U415" s="382"/>
      <c r="V415" s="365"/>
      <c r="W415" s="365"/>
    </row>
    <row r="416" spans="3:23" ht="13.9" x14ac:dyDescent="0.5">
      <c r="C416" s="366"/>
      <c r="H416" s="348"/>
      <c r="I416" s="349"/>
      <c r="J416" s="349"/>
      <c r="M416" s="349"/>
      <c r="T416" s="382"/>
      <c r="U416" s="382"/>
      <c r="V416" s="365"/>
      <c r="W416" s="365"/>
    </row>
    <row r="417" spans="3:23" ht="13.9" x14ac:dyDescent="0.5">
      <c r="C417" s="366"/>
      <c r="H417" s="348"/>
      <c r="I417" s="349"/>
      <c r="J417" s="349"/>
      <c r="M417" s="349"/>
      <c r="T417" s="382"/>
      <c r="U417" s="382"/>
      <c r="V417" s="365"/>
      <c r="W417" s="365"/>
    </row>
    <row r="418" spans="3:23" ht="13.9" x14ac:dyDescent="0.5">
      <c r="C418" s="366"/>
      <c r="H418" s="348"/>
      <c r="I418" s="349"/>
      <c r="J418" s="349"/>
      <c r="M418" s="349"/>
      <c r="T418" s="382"/>
      <c r="U418" s="382"/>
      <c r="V418" s="365"/>
      <c r="W418" s="365"/>
    </row>
    <row r="419" spans="3:23" ht="13.9" x14ac:dyDescent="0.5">
      <c r="C419" s="366"/>
      <c r="H419" s="348"/>
      <c r="I419" s="349"/>
      <c r="J419" s="349"/>
      <c r="M419" s="349"/>
      <c r="T419" s="382"/>
      <c r="U419" s="382"/>
      <c r="V419" s="365"/>
      <c r="W419" s="365"/>
    </row>
    <row r="420" spans="3:23" ht="13.9" x14ac:dyDescent="0.5">
      <c r="C420" s="366"/>
      <c r="H420" s="348"/>
      <c r="I420" s="349"/>
      <c r="J420" s="349"/>
      <c r="M420" s="349"/>
      <c r="T420" s="382"/>
      <c r="U420" s="382"/>
      <c r="V420" s="365"/>
      <c r="W420" s="365"/>
    </row>
    <row r="421" spans="3:23" ht="13.9" x14ac:dyDescent="0.5">
      <c r="C421" s="366"/>
      <c r="H421" s="348"/>
      <c r="I421" s="349"/>
      <c r="J421" s="349"/>
      <c r="M421" s="349"/>
      <c r="T421" s="382"/>
      <c r="U421" s="382"/>
      <c r="V421" s="365"/>
      <c r="W421" s="365"/>
    </row>
    <row r="422" spans="3:23" ht="13.9" x14ac:dyDescent="0.5">
      <c r="C422" s="366"/>
      <c r="H422" s="348"/>
      <c r="I422" s="349"/>
      <c r="J422" s="349"/>
      <c r="M422" s="349"/>
      <c r="T422" s="382"/>
      <c r="U422" s="382"/>
      <c r="V422" s="365"/>
      <c r="W422" s="365"/>
    </row>
    <row r="423" spans="3:23" ht="13.9" x14ac:dyDescent="0.5">
      <c r="C423" s="366"/>
      <c r="H423" s="348"/>
      <c r="I423" s="349"/>
      <c r="J423" s="349"/>
      <c r="M423" s="349"/>
      <c r="T423" s="382"/>
      <c r="U423" s="382"/>
      <c r="V423" s="365"/>
      <c r="W423" s="365"/>
    </row>
    <row r="424" spans="3:23" ht="13.9" x14ac:dyDescent="0.5">
      <c r="C424" s="366"/>
      <c r="H424" s="348"/>
      <c r="I424" s="349"/>
      <c r="J424" s="349"/>
      <c r="M424" s="349"/>
      <c r="T424" s="382"/>
      <c r="U424" s="382"/>
      <c r="V424" s="365"/>
      <c r="W424" s="365"/>
    </row>
    <row r="425" spans="3:23" ht="13.9" x14ac:dyDescent="0.5">
      <c r="C425" s="366"/>
      <c r="H425" s="348"/>
      <c r="I425" s="349"/>
      <c r="J425" s="349"/>
      <c r="M425" s="349"/>
      <c r="T425" s="382"/>
      <c r="U425" s="382"/>
      <c r="V425" s="365"/>
      <c r="W425" s="365"/>
    </row>
    <row r="426" spans="3:23" ht="13.9" x14ac:dyDescent="0.5">
      <c r="C426" s="366"/>
      <c r="H426" s="348"/>
      <c r="I426" s="349"/>
      <c r="J426" s="349"/>
      <c r="M426" s="349"/>
      <c r="T426" s="382"/>
      <c r="U426" s="382"/>
      <c r="V426" s="365"/>
      <c r="W426" s="365"/>
    </row>
    <row r="427" spans="3:23" ht="13.9" x14ac:dyDescent="0.5">
      <c r="C427" s="366"/>
      <c r="H427" s="348"/>
      <c r="I427" s="349"/>
      <c r="J427" s="349"/>
      <c r="M427" s="349"/>
      <c r="T427" s="382"/>
      <c r="U427" s="382"/>
      <c r="V427" s="365"/>
      <c r="W427" s="365"/>
    </row>
    <row r="428" spans="3:23" ht="13.9" x14ac:dyDescent="0.5">
      <c r="C428" s="366"/>
      <c r="H428" s="348"/>
      <c r="I428" s="349"/>
      <c r="J428" s="349"/>
      <c r="M428" s="349"/>
      <c r="T428" s="382"/>
      <c r="U428" s="382"/>
      <c r="V428" s="365"/>
      <c r="W428" s="365"/>
    </row>
    <row r="429" spans="3:23" ht="13.9" x14ac:dyDescent="0.5">
      <c r="C429" s="366"/>
      <c r="H429" s="348"/>
      <c r="I429" s="349"/>
      <c r="J429" s="349"/>
      <c r="M429" s="349"/>
      <c r="T429" s="382"/>
      <c r="U429" s="382"/>
      <c r="V429" s="365"/>
      <c r="W429" s="365"/>
    </row>
    <row r="430" spans="3:23" ht="13.9" x14ac:dyDescent="0.5">
      <c r="C430" s="366"/>
      <c r="H430" s="348"/>
      <c r="I430" s="349"/>
      <c r="J430" s="349"/>
      <c r="M430" s="349"/>
      <c r="T430" s="382"/>
      <c r="U430" s="382"/>
      <c r="V430" s="365"/>
      <c r="W430" s="365"/>
    </row>
    <row r="431" spans="3:23" ht="13.9" x14ac:dyDescent="0.5">
      <c r="C431" s="366"/>
      <c r="H431" s="348"/>
      <c r="I431" s="349"/>
      <c r="J431" s="349"/>
      <c r="M431" s="349"/>
      <c r="T431" s="382"/>
      <c r="U431" s="382"/>
      <c r="V431" s="365"/>
      <c r="W431" s="365"/>
    </row>
    <row r="432" spans="3:23" ht="13.9" x14ac:dyDescent="0.5">
      <c r="C432" s="366"/>
      <c r="H432" s="348"/>
      <c r="I432" s="349"/>
      <c r="J432" s="349"/>
      <c r="M432" s="349"/>
      <c r="T432" s="382"/>
      <c r="U432" s="382"/>
      <c r="V432" s="365"/>
      <c r="W432" s="365"/>
    </row>
    <row r="433" spans="3:23" ht="13.9" x14ac:dyDescent="0.5">
      <c r="C433" s="366"/>
      <c r="H433" s="348"/>
      <c r="I433" s="349"/>
      <c r="J433" s="349"/>
      <c r="M433" s="349"/>
      <c r="T433" s="382"/>
      <c r="U433" s="382"/>
      <c r="V433" s="365"/>
      <c r="W433" s="365"/>
    </row>
    <row r="434" spans="3:23" ht="13.9" x14ac:dyDescent="0.5">
      <c r="C434" s="366"/>
      <c r="H434" s="348"/>
      <c r="I434" s="349"/>
      <c r="J434" s="349"/>
      <c r="M434" s="349"/>
      <c r="T434" s="382"/>
      <c r="U434" s="382"/>
      <c r="V434" s="365"/>
      <c r="W434" s="365"/>
    </row>
    <row r="435" spans="3:23" ht="13.9" x14ac:dyDescent="0.5">
      <c r="C435" s="366"/>
      <c r="H435" s="348"/>
      <c r="I435" s="349"/>
      <c r="J435" s="349"/>
      <c r="M435" s="349"/>
      <c r="T435" s="382"/>
      <c r="U435" s="382"/>
      <c r="V435" s="365"/>
      <c r="W435" s="365"/>
    </row>
    <row r="436" spans="3:23" ht="13.9" x14ac:dyDescent="0.5">
      <c r="C436" s="366"/>
      <c r="H436" s="348"/>
      <c r="I436" s="349"/>
      <c r="J436" s="349"/>
      <c r="M436" s="349"/>
      <c r="T436" s="382"/>
      <c r="U436" s="382"/>
      <c r="V436" s="365"/>
      <c r="W436" s="365"/>
    </row>
    <row r="437" spans="3:23" ht="13.9" x14ac:dyDescent="0.5">
      <c r="C437" s="366"/>
      <c r="H437" s="348"/>
      <c r="I437" s="349"/>
      <c r="J437" s="349"/>
      <c r="M437" s="349"/>
      <c r="T437" s="382"/>
      <c r="U437" s="382"/>
      <c r="V437" s="365"/>
      <c r="W437" s="365"/>
    </row>
    <row r="438" spans="3:23" ht="13.9" x14ac:dyDescent="0.5">
      <c r="C438" s="366"/>
      <c r="H438" s="348"/>
      <c r="I438" s="349"/>
      <c r="J438" s="349"/>
      <c r="M438" s="349"/>
      <c r="T438" s="382"/>
      <c r="U438" s="382"/>
      <c r="V438" s="365"/>
      <c r="W438" s="365"/>
    </row>
    <row r="439" spans="3:23" ht="13.9" x14ac:dyDescent="0.5">
      <c r="C439" s="366"/>
      <c r="H439" s="348"/>
      <c r="I439" s="349"/>
      <c r="J439" s="349"/>
      <c r="M439" s="349"/>
      <c r="T439" s="382"/>
      <c r="U439" s="382"/>
      <c r="V439" s="365"/>
      <c r="W439" s="365"/>
    </row>
    <row r="440" spans="3:23" ht="13.9" x14ac:dyDescent="0.5">
      <c r="C440" s="366"/>
      <c r="H440" s="348"/>
      <c r="I440" s="349"/>
      <c r="J440" s="349"/>
      <c r="M440" s="349"/>
      <c r="T440" s="382"/>
      <c r="U440" s="382"/>
      <c r="V440" s="365"/>
      <c r="W440" s="365"/>
    </row>
    <row r="441" spans="3:23" ht="13.9" x14ac:dyDescent="0.5">
      <c r="C441" s="366"/>
      <c r="H441" s="348"/>
      <c r="I441" s="349"/>
      <c r="J441" s="349"/>
      <c r="M441" s="349"/>
      <c r="T441" s="382"/>
      <c r="U441" s="382"/>
      <c r="V441" s="365"/>
      <c r="W441" s="365"/>
    </row>
    <row r="442" spans="3:23" ht="13.9" x14ac:dyDescent="0.5">
      <c r="C442" s="366"/>
      <c r="H442" s="348"/>
      <c r="I442" s="349"/>
      <c r="J442" s="349"/>
      <c r="M442" s="349"/>
      <c r="T442" s="382"/>
      <c r="U442" s="382"/>
      <c r="V442" s="365"/>
      <c r="W442" s="365"/>
    </row>
    <row r="443" spans="3:23" ht="13.9" x14ac:dyDescent="0.5">
      <c r="C443" s="366"/>
      <c r="H443" s="348"/>
      <c r="I443" s="349"/>
      <c r="J443" s="349"/>
      <c r="M443" s="349"/>
      <c r="T443" s="382"/>
      <c r="U443" s="382"/>
      <c r="V443" s="365"/>
      <c r="W443" s="365"/>
    </row>
    <row r="444" spans="3:23" ht="13.9" x14ac:dyDescent="0.5">
      <c r="C444" s="366"/>
      <c r="H444" s="348"/>
      <c r="I444" s="349"/>
      <c r="J444" s="349"/>
      <c r="M444" s="349"/>
      <c r="T444" s="382"/>
      <c r="U444" s="382"/>
      <c r="V444" s="365"/>
      <c r="W444" s="365"/>
    </row>
    <row r="445" spans="3:23" ht="13.9" x14ac:dyDescent="0.5">
      <c r="C445" s="366"/>
      <c r="H445" s="348"/>
      <c r="I445" s="349"/>
      <c r="J445" s="349"/>
      <c r="M445" s="349"/>
      <c r="T445" s="382"/>
      <c r="U445" s="382"/>
      <c r="V445" s="365"/>
      <c r="W445" s="365"/>
    </row>
    <row r="446" spans="3:23" ht="13.9" x14ac:dyDescent="0.5">
      <c r="C446" s="366"/>
      <c r="H446" s="348"/>
      <c r="I446" s="349"/>
      <c r="J446" s="349"/>
      <c r="M446" s="349"/>
      <c r="T446" s="382"/>
      <c r="U446" s="382"/>
      <c r="V446" s="365"/>
      <c r="W446" s="365"/>
    </row>
    <row r="447" spans="3:23" ht="13.9" x14ac:dyDescent="0.5">
      <c r="C447" s="366"/>
      <c r="H447" s="348"/>
      <c r="I447" s="349"/>
      <c r="J447" s="349"/>
      <c r="M447" s="349"/>
      <c r="T447" s="382"/>
      <c r="U447" s="382"/>
      <c r="V447" s="365"/>
      <c r="W447" s="365"/>
    </row>
    <row r="448" spans="3:23" ht="13.9" x14ac:dyDescent="0.5">
      <c r="C448" s="366"/>
      <c r="H448" s="348"/>
      <c r="I448" s="349"/>
      <c r="J448" s="349"/>
      <c r="M448" s="349"/>
      <c r="T448" s="382"/>
      <c r="U448" s="382"/>
      <c r="V448" s="365"/>
      <c r="W448" s="365"/>
    </row>
    <row r="449" spans="3:23" ht="13.9" x14ac:dyDescent="0.5">
      <c r="C449" s="366"/>
      <c r="H449" s="348"/>
      <c r="I449" s="349"/>
      <c r="J449" s="349"/>
      <c r="M449" s="349"/>
      <c r="T449" s="382"/>
      <c r="U449" s="382"/>
      <c r="V449" s="365"/>
      <c r="W449" s="365"/>
    </row>
    <row r="450" spans="3:23" ht="13.9" x14ac:dyDescent="0.5">
      <c r="C450" s="366"/>
      <c r="H450" s="348"/>
      <c r="I450" s="349"/>
      <c r="J450" s="349"/>
      <c r="M450" s="349"/>
      <c r="T450" s="382"/>
      <c r="U450" s="382"/>
      <c r="V450" s="365"/>
      <c r="W450" s="365"/>
    </row>
    <row r="451" spans="3:23" ht="13.9" x14ac:dyDescent="0.5">
      <c r="C451" s="366"/>
      <c r="H451" s="348"/>
      <c r="I451" s="349"/>
      <c r="J451" s="349"/>
      <c r="M451" s="349"/>
      <c r="T451" s="382"/>
      <c r="U451" s="382"/>
      <c r="V451" s="365"/>
      <c r="W451" s="365"/>
    </row>
    <row r="452" spans="3:23" ht="13.9" x14ac:dyDescent="0.5">
      <c r="C452" s="366"/>
      <c r="H452" s="348"/>
      <c r="I452" s="349"/>
      <c r="J452" s="349"/>
      <c r="M452" s="349"/>
      <c r="T452" s="382"/>
      <c r="U452" s="382"/>
      <c r="V452" s="365"/>
      <c r="W452" s="365"/>
    </row>
    <row r="453" spans="3:23" ht="13.9" x14ac:dyDescent="0.5">
      <c r="C453" s="366"/>
      <c r="H453" s="348"/>
      <c r="I453" s="349"/>
      <c r="J453" s="349"/>
      <c r="M453" s="349"/>
      <c r="T453" s="382"/>
      <c r="U453" s="382"/>
      <c r="V453" s="365"/>
      <c r="W453" s="365"/>
    </row>
    <row r="454" spans="3:23" ht="13.9" x14ac:dyDescent="0.5">
      <c r="C454" s="366"/>
      <c r="H454" s="348"/>
      <c r="I454" s="349"/>
      <c r="J454" s="349"/>
      <c r="M454" s="349"/>
      <c r="T454" s="382"/>
      <c r="U454" s="382"/>
      <c r="V454" s="365"/>
      <c r="W454" s="365"/>
    </row>
    <row r="455" spans="3:23" ht="13.9" x14ac:dyDescent="0.5">
      <c r="C455" s="366"/>
      <c r="H455" s="348"/>
      <c r="I455" s="349"/>
      <c r="J455" s="349"/>
      <c r="M455" s="349"/>
      <c r="T455" s="382"/>
      <c r="U455" s="382"/>
      <c r="V455" s="365"/>
      <c r="W455" s="365"/>
    </row>
    <row r="456" spans="3:23" ht="13.9" x14ac:dyDescent="0.5">
      <c r="C456" s="366"/>
      <c r="H456" s="348"/>
      <c r="I456" s="349"/>
      <c r="J456" s="349"/>
      <c r="M456" s="349"/>
      <c r="T456" s="382"/>
      <c r="U456" s="382"/>
      <c r="V456" s="365"/>
      <c r="W456" s="365"/>
    </row>
    <row r="457" spans="3:23" ht="13.9" x14ac:dyDescent="0.5">
      <c r="C457" s="366"/>
      <c r="H457" s="348"/>
      <c r="I457" s="349"/>
      <c r="J457" s="349"/>
      <c r="M457" s="349"/>
      <c r="T457" s="382"/>
      <c r="U457" s="382"/>
      <c r="V457" s="365"/>
      <c r="W457" s="365"/>
    </row>
    <row r="458" spans="3:23" ht="13.9" x14ac:dyDescent="0.5">
      <c r="C458" s="366"/>
      <c r="H458" s="348"/>
      <c r="I458" s="349"/>
      <c r="J458" s="349"/>
      <c r="M458" s="349"/>
      <c r="T458" s="382"/>
      <c r="U458" s="382"/>
      <c r="V458" s="365"/>
      <c r="W458" s="365"/>
    </row>
    <row r="459" spans="3:23" ht="13.9" x14ac:dyDescent="0.5">
      <c r="C459" s="366"/>
      <c r="H459" s="348"/>
      <c r="I459" s="349"/>
      <c r="J459" s="349"/>
      <c r="M459" s="349"/>
      <c r="T459" s="382"/>
      <c r="U459" s="382"/>
      <c r="V459" s="365"/>
      <c r="W459" s="365"/>
    </row>
    <row r="460" spans="3:23" ht="13.9" x14ac:dyDescent="0.5">
      <c r="C460" s="366"/>
      <c r="H460" s="348"/>
      <c r="I460" s="349"/>
      <c r="J460" s="349"/>
      <c r="M460" s="349"/>
      <c r="T460" s="382"/>
      <c r="U460" s="382"/>
      <c r="V460" s="365"/>
      <c r="W460" s="365"/>
    </row>
    <row r="461" spans="3:23" ht="13.9" x14ac:dyDescent="0.5">
      <c r="C461" s="366"/>
      <c r="H461" s="348"/>
      <c r="I461" s="349"/>
      <c r="J461" s="349"/>
      <c r="M461" s="349"/>
      <c r="T461" s="382"/>
      <c r="U461" s="382"/>
      <c r="V461" s="365"/>
      <c r="W461" s="365"/>
    </row>
    <row r="462" spans="3:23" ht="13.9" x14ac:dyDescent="0.5">
      <c r="C462" s="366"/>
      <c r="H462" s="348"/>
      <c r="I462" s="349"/>
      <c r="J462" s="349"/>
      <c r="M462" s="349"/>
      <c r="T462" s="382"/>
      <c r="U462" s="382"/>
      <c r="V462" s="365"/>
      <c r="W462" s="365"/>
    </row>
    <row r="463" spans="3:23" ht="13.9" x14ac:dyDescent="0.5">
      <c r="C463" s="366"/>
      <c r="H463" s="348"/>
      <c r="I463" s="349"/>
      <c r="J463" s="349"/>
      <c r="M463" s="349"/>
      <c r="T463" s="382"/>
      <c r="U463" s="382"/>
      <c r="V463" s="365"/>
      <c r="W463" s="365"/>
    </row>
    <row r="464" spans="3:23" ht="13.9" x14ac:dyDescent="0.5">
      <c r="C464" s="366"/>
      <c r="H464" s="348"/>
      <c r="I464" s="349"/>
      <c r="J464" s="349"/>
      <c r="M464" s="349"/>
      <c r="T464" s="382"/>
      <c r="U464" s="382"/>
      <c r="V464" s="365"/>
      <c r="W464" s="365"/>
    </row>
    <row r="465" spans="3:23" ht="13.9" x14ac:dyDescent="0.5">
      <c r="C465" s="366"/>
      <c r="H465" s="348"/>
      <c r="I465" s="349"/>
      <c r="J465" s="349"/>
      <c r="M465" s="349"/>
      <c r="T465" s="382"/>
      <c r="U465" s="382"/>
      <c r="V465" s="365"/>
      <c r="W465" s="365"/>
    </row>
    <row r="466" spans="3:23" ht="13.9" x14ac:dyDescent="0.5">
      <c r="C466" s="366"/>
      <c r="H466" s="348"/>
      <c r="I466" s="349"/>
      <c r="J466" s="349"/>
      <c r="M466" s="349"/>
      <c r="T466" s="382"/>
      <c r="U466" s="382"/>
      <c r="V466" s="365"/>
      <c r="W466" s="365"/>
    </row>
    <row r="467" spans="3:23" ht="13.9" x14ac:dyDescent="0.5">
      <c r="C467" s="366"/>
      <c r="H467" s="348"/>
      <c r="I467" s="349"/>
      <c r="J467" s="349"/>
      <c r="M467" s="349"/>
      <c r="T467" s="382"/>
      <c r="U467" s="382"/>
      <c r="V467" s="365"/>
      <c r="W467" s="365"/>
    </row>
    <row r="468" spans="3:23" ht="13.9" x14ac:dyDescent="0.5">
      <c r="C468" s="366"/>
      <c r="H468" s="348"/>
      <c r="I468" s="349"/>
      <c r="J468" s="349"/>
      <c r="M468" s="349"/>
      <c r="T468" s="382"/>
      <c r="U468" s="382"/>
      <c r="V468" s="365"/>
      <c r="W468" s="365"/>
    </row>
    <row r="469" spans="3:23" ht="13.9" x14ac:dyDescent="0.5">
      <c r="C469" s="366"/>
      <c r="H469" s="348"/>
      <c r="I469" s="349"/>
      <c r="J469" s="349"/>
      <c r="M469" s="349"/>
      <c r="T469" s="382"/>
      <c r="U469" s="382"/>
      <c r="V469" s="365"/>
      <c r="W469" s="365"/>
    </row>
    <row r="470" spans="3:23" ht="13.9" x14ac:dyDescent="0.5">
      <c r="C470" s="366"/>
      <c r="H470" s="348"/>
      <c r="I470" s="349"/>
      <c r="J470" s="349"/>
      <c r="M470" s="349"/>
      <c r="T470" s="382"/>
      <c r="U470" s="382"/>
      <c r="V470" s="365"/>
      <c r="W470" s="365"/>
    </row>
    <row r="471" spans="3:23" ht="13.9" x14ac:dyDescent="0.5">
      <c r="C471" s="366"/>
      <c r="H471" s="348"/>
      <c r="I471" s="349"/>
      <c r="J471" s="349"/>
      <c r="M471" s="349"/>
      <c r="T471" s="382"/>
      <c r="U471" s="382"/>
      <c r="V471" s="365"/>
      <c r="W471" s="365"/>
    </row>
    <row r="472" spans="3:23" ht="13.9" x14ac:dyDescent="0.5">
      <c r="C472" s="366"/>
      <c r="H472" s="348"/>
      <c r="I472" s="349"/>
      <c r="J472" s="349"/>
      <c r="M472" s="349"/>
      <c r="T472" s="382"/>
      <c r="U472" s="382"/>
      <c r="V472" s="365"/>
      <c r="W472" s="365"/>
    </row>
    <row r="473" spans="3:23" ht="13.9" x14ac:dyDescent="0.5">
      <c r="C473" s="366"/>
      <c r="H473" s="348"/>
      <c r="I473" s="349"/>
      <c r="J473" s="349"/>
      <c r="M473" s="349"/>
      <c r="T473" s="382"/>
      <c r="U473" s="382"/>
      <c r="V473" s="365"/>
      <c r="W473" s="365"/>
    </row>
    <row r="474" spans="3:23" ht="13.9" x14ac:dyDescent="0.5">
      <c r="C474" s="366"/>
      <c r="H474" s="348"/>
      <c r="I474" s="349"/>
      <c r="J474" s="349"/>
      <c r="M474" s="349"/>
      <c r="T474" s="382"/>
      <c r="U474" s="382"/>
      <c r="V474" s="365"/>
      <c r="W474" s="365"/>
    </row>
    <row r="475" spans="3:23" ht="13.9" x14ac:dyDescent="0.5">
      <c r="C475" s="366"/>
      <c r="H475" s="348"/>
      <c r="I475" s="349"/>
      <c r="J475" s="349"/>
      <c r="M475" s="349"/>
      <c r="T475" s="382"/>
      <c r="U475" s="382"/>
      <c r="V475" s="365"/>
      <c r="W475" s="365"/>
    </row>
    <row r="476" spans="3:23" ht="13.9" x14ac:dyDescent="0.5">
      <c r="C476" s="366"/>
      <c r="H476" s="348"/>
      <c r="I476" s="349"/>
      <c r="J476" s="349"/>
      <c r="M476" s="349"/>
      <c r="T476" s="382"/>
      <c r="U476" s="382"/>
      <c r="V476" s="365"/>
      <c r="W476" s="365"/>
    </row>
    <row r="477" spans="3:23" ht="13.9" x14ac:dyDescent="0.5">
      <c r="C477" s="366"/>
      <c r="H477" s="348"/>
      <c r="I477" s="349"/>
      <c r="J477" s="349"/>
      <c r="M477" s="349"/>
      <c r="T477" s="382"/>
      <c r="U477" s="382"/>
      <c r="V477" s="365"/>
      <c r="W477" s="365"/>
    </row>
    <row r="478" spans="3:23" ht="13.9" x14ac:dyDescent="0.5">
      <c r="C478" s="366"/>
      <c r="H478" s="348"/>
      <c r="I478" s="349"/>
      <c r="J478" s="349"/>
      <c r="M478" s="349"/>
      <c r="T478" s="382"/>
      <c r="U478" s="382"/>
      <c r="V478" s="365"/>
      <c r="W478" s="365"/>
    </row>
    <row r="479" spans="3:23" ht="13.9" x14ac:dyDescent="0.5">
      <c r="C479" s="366"/>
      <c r="H479" s="348"/>
      <c r="I479" s="349"/>
      <c r="J479" s="349"/>
      <c r="M479" s="349"/>
      <c r="T479" s="382"/>
      <c r="U479" s="382"/>
      <c r="V479" s="365"/>
      <c r="W479" s="365"/>
    </row>
    <row r="480" spans="3:23" ht="13.9" x14ac:dyDescent="0.5">
      <c r="C480" s="366"/>
      <c r="H480" s="348"/>
      <c r="I480" s="349"/>
      <c r="J480" s="349"/>
      <c r="M480" s="349"/>
      <c r="T480" s="382"/>
      <c r="U480" s="382"/>
      <c r="V480" s="365"/>
      <c r="W480" s="365"/>
    </row>
    <row r="481" spans="3:23" ht="13.9" x14ac:dyDescent="0.5">
      <c r="C481" s="366"/>
      <c r="H481" s="348"/>
      <c r="I481" s="349"/>
      <c r="J481" s="349"/>
      <c r="M481" s="349"/>
      <c r="T481" s="382"/>
      <c r="U481" s="382"/>
      <c r="V481" s="365"/>
      <c r="W481" s="365"/>
    </row>
    <row r="482" spans="3:23" ht="13.9" x14ac:dyDescent="0.5">
      <c r="C482" s="366"/>
      <c r="H482" s="348"/>
      <c r="I482" s="349"/>
      <c r="J482" s="349"/>
      <c r="M482" s="349"/>
      <c r="T482" s="382"/>
      <c r="U482" s="382"/>
      <c r="V482" s="365"/>
      <c r="W482" s="365"/>
    </row>
    <row r="483" spans="3:23" ht="13.9" x14ac:dyDescent="0.5">
      <c r="C483" s="366"/>
      <c r="H483" s="348"/>
      <c r="I483" s="349"/>
      <c r="J483" s="349"/>
      <c r="M483" s="349"/>
      <c r="T483" s="382"/>
      <c r="U483" s="382"/>
      <c r="V483" s="365"/>
      <c r="W483" s="365"/>
    </row>
    <row r="484" spans="3:23" ht="13.9" x14ac:dyDescent="0.5">
      <c r="C484" s="366"/>
      <c r="H484" s="348"/>
      <c r="I484" s="349"/>
      <c r="J484" s="349"/>
      <c r="M484" s="349"/>
      <c r="T484" s="382"/>
      <c r="U484" s="382"/>
      <c r="V484" s="365"/>
      <c r="W484" s="365"/>
    </row>
    <row r="485" spans="3:23" ht="13.9" x14ac:dyDescent="0.5">
      <c r="C485" s="366"/>
      <c r="H485" s="348"/>
      <c r="I485" s="349"/>
      <c r="J485" s="349"/>
      <c r="M485" s="349"/>
      <c r="T485" s="382"/>
      <c r="U485" s="382"/>
      <c r="V485" s="365"/>
      <c r="W485" s="365"/>
    </row>
    <row r="486" spans="3:23" ht="13.9" x14ac:dyDescent="0.5">
      <c r="C486" s="366"/>
      <c r="H486" s="348"/>
      <c r="I486" s="349"/>
      <c r="J486" s="349"/>
      <c r="M486" s="349"/>
      <c r="T486" s="382"/>
      <c r="U486" s="382"/>
      <c r="V486" s="365"/>
      <c r="W486" s="365"/>
    </row>
    <row r="487" spans="3:23" ht="13.9" x14ac:dyDescent="0.5">
      <c r="C487" s="366"/>
      <c r="H487" s="348"/>
      <c r="I487" s="349"/>
      <c r="J487" s="349"/>
      <c r="M487" s="349"/>
      <c r="T487" s="382"/>
      <c r="U487" s="382"/>
      <c r="V487" s="365"/>
      <c r="W487" s="365"/>
    </row>
    <row r="488" spans="3:23" ht="13.9" x14ac:dyDescent="0.5">
      <c r="C488" s="366"/>
      <c r="H488" s="348"/>
      <c r="I488" s="349"/>
      <c r="J488" s="349"/>
      <c r="M488" s="349"/>
      <c r="T488" s="382"/>
      <c r="U488" s="382"/>
      <c r="V488" s="365"/>
      <c r="W488" s="365"/>
    </row>
    <row r="489" spans="3:23" ht="13.9" x14ac:dyDescent="0.5">
      <c r="C489" s="366"/>
      <c r="H489" s="348"/>
      <c r="I489" s="349"/>
      <c r="J489" s="349"/>
      <c r="M489" s="349"/>
      <c r="T489" s="382"/>
      <c r="U489" s="382"/>
      <c r="V489" s="365"/>
      <c r="W489" s="365"/>
    </row>
    <row r="490" spans="3:23" ht="13.9" x14ac:dyDescent="0.5">
      <c r="C490" s="366"/>
      <c r="H490" s="348"/>
      <c r="I490" s="349"/>
      <c r="J490" s="349"/>
      <c r="M490" s="349"/>
      <c r="T490" s="382"/>
      <c r="U490" s="382"/>
      <c r="V490" s="365"/>
      <c r="W490" s="365"/>
    </row>
    <row r="491" spans="3:23" ht="13.9" x14ac:dyDescent="0.5">
      <c r="C491" s="366"/>
      <c r="H491" s="348"/>
      <c r="I491" s="349"/>
      <c r="J491" s="349"/>
      <c r="M491" s="349"/>
      <c r="T491" s="382"/>
      <c r="U491" s="382"/>
      <c r="V491" s="365"/>
      <c r="W491" s="365"/>
    </row>
    <row r="492" spans="3:23" ht="13.9" x14ac:dyDescent="0.5">
      <c r="C492" s="366"/>
      <c r="H492" s="348"/>
      <c r="I492" s="349"/>
      <c r="J492" s="349"/>
      <c r="M492" s="349"/>
      <c r="T492" s="382"/>
      <c r="U492" s="382"/>
      <c r="V492" s="365"/>
      <c r="W492" s="365"/>
    </row>
    <row r="493" spans="3:23" ht="13.9" x14ac:dyDescent="0.5">
      <c r="C493" s="366"/>
      <c r="H493" s="348"/>
      <c r="I493" s="349"/>
      <c r="J493" s="349"/>
      <c r="M493" s="349"/>
      <c r="T493" s="382"/>
      <c r="U493" s="382"/>
      <c r="V493" s="365"/>
      <c r="W493" s="365"/>
    </row>
    <row r="494" spans="3:23" ht="13.9" x14ac:dyDescent="0.5">
      <c r="C494" s="366"/>
      <c r="H494" s="348"/>
      <c r="I494" s="349"/>
      <c r="J494" s="349"/>
      <c r="M494" s="349"/>
      <c r="T494" s="382"/>
      <c r="U494" s="382"/>
      <c r="V494" s="365"/>
      <c r="W494" s="365"/>
    </row>
    <row r="495" spans="3:23" ht="13.9" x14ac:dyDescent="0.5">
      <c r="C495" s="366"/>
      <c r="H495" s="348"/>
      <c r="I495" s="349"/>
      <c r="J495" s="349"/>
      <c r="M495" s="349"/>
      <c r="T495" s="382"/>
      <c r="U495" s="382"/>
      <c r="V495" s="365"/>
      <c r="W495" s="365"/>
    </row>
    <row r="496" spans="3:23" ht="13.9" x14ac:dyDescent="0.5">
      <c r="C496" s="366"/>
      <c r="H496" s="348"/>
      <c r="I496" s="349"/>
      <c r="J496" s="349"/>
      <c r="M496" s="349"/>
      <c r="T496" s="382"/>
      <c r="U496" s="382"/>
      <c r="V496" s="365"/>
      <c r="W496" s="365"/>
    </row>
    <row r="497" spans="3:23" ht="13.9" x14ac:dyDescent="0.5">
      <c r="C497" s="366"/>
      <c r="H497" s="348"/>
      <c r="I497" s="349"/>
      <c r="J497" s="349"/>
      <c r="M497" s="349"/>
      <c r="T497" s="382"/>
      <c r="U497" s="382"/>
      <c r="V497" s="365"/>
      <c r="W497" s="365"/>
    </row>
    <row r="498" spans="3:23" ht="13.9" x14ac:dyDescent="0.5">
      <c r="C498" s="366"/>
      <c r="H498" s="348"/>
      <c r="I498" s="349"/>
      <c r="J498" s="349"/>
      <c r="M498" s="349"/>
      <c r="T498" s="382"/>
      <c r="U498" s="382"/>
      <c r="V498" s="365"/>
      <c r="W498" s="365"/>
    </row>
    <row r="499" spans="3:23" ht="13.9" x14ac:dyDescent="0.5">
      <c r="C499" s="366"/>
      <c r="H499" s="348"/>
      <c r="I499" s="349"/>
      <c r="J499" s="349"/>
      <c r="M499" s="349"/>
      <c r="T499" s="382"/>
      <c r="U499" s="382"/>
      <c r="V499" s="365"/>
      <c r="W499" s="365"/>
    </row>
    <row r="500" spans="3:23" ht="13.9" x14ac:dyDescent="0.5">
      <c r="C500" s="366"/>
      <c r="H500" s="348"/>
      <c r="I500" s="349"/>
      <c r="J500" s="349"/>
      <c r="M500" s="349"/>
      <c r="T500" s="382"/>
      <c r="U500" s="382"/>
      <c r="V500" s="365"/>
      <c r="W500" s="365"/>
    </row>
    <row r="501" spans="3:23" ht="13.9" x14ac:dyDescent="0.5">
      <c r="C501" s="366"/>
      <c r="H501" s="348"/>
      <c r="I501" s="349"/>
      <c r="J501" s="349"/>
      <c r="M501" s="349"/>
      <c r="T501" s="382"/>
      <c r="U501" s="382"/>
      <c r="V501" s="365"/>
      <c r="W501" s="365"/>
    </row>
    <row r="502" spans="3:23" ht="13.9" x14ac:dyDescent="0.5">
      <c r="C502" s="366"/>
      <c r="H502" s="348"/>
      <c r="I502" s="349"/>
      <c r="J502" s="349"/>
      <c r="M502" s="349"/>
      <c r="T502" s="382"/>
      <c r="U502" s="382"/>
      <c r="V502" s="365"/>
      <c r="W502" s="365"/>
    </row>
    <row r="503" spans="3:23" ht="13.9" x14ac:dyDescent="0.5">
      <c r="C503" s="366"/>
      <c r="H503" s="348"/>
      <c r="I503" s="349"/>
      <c r="J503" s="349"/>
      <c r="M503" s="349"/>
      <c r="T503" s="382"/>
      <c r="U503" s="382"/>
      <c r="V503" s="365"/>
      <c r="W503" s="365"/>
    </row>
    <row r="504" spans="3:23" ht="13.9" x14ac:dyDescent="0.5">
      <c r="C504" s="366"/>
      <c r="H504" s="348"/>
      <c r="I504" s="349"/>
      <c r="J504" s="349"/>
      <c r="M504" s="349"/>
      <c r="T504" s="382"/>
      <c r="U504" s="382"/>
      <c r="V504" s="365"/>
      <c r="W504" s="365"/>
    </row>
    <row r="505" spans="3:23" ht="13.9" x14ac:dyDescent="0.5">
      <c r="C505" s="366"/>
      <c r="H505" s="348"/>
      <c r="I505" s="349"/>
      <c r="J505" s="349"/>
      <c r="M505" s="349"/>
      <c r="T505" s="382"/>
      <c r="U505" s="382"/>
      <c r="V505" s="365"/>
      <c r="W505" s="365"/>
    </row>
    <row r="506" spans="3:23" ht="13.9" x14ac:dyDescent="0.5">
      <c r="C506" s="366"/>
      <c r="H506" s="348"/>
      <c r="I506" s="349"/>
      <c r="J506" s="349"/>
      <c r="M506" s="349"/>
      <c r="T506" s="382"/>
      <c r="U506" s="382"/>
      <c r="V506" s="365"/>
      <c r="W506" s="365"/>
    </row>
    <row r="507" spans="3:23" ht="13.9" x14ac:dyDescent="0.5">
      <c r="C507" s="366"/>
      <c r="H507" s="348"/>
      <c r="I507" s="349"/>
      <c r="J507" s="349"/>
      <c r="M507" s="349"/>
      <c r="T507" s="382"/>
      <c r="U507" s="382"/>
      <c r="V507" s="365"/>
      <c r="W507" s="365"/>
    </row>
    <row r="508" spans="3:23" ht="13.9" x14ac:dyDescent="0.5">
      <c r="C508" s="366"/>
      <c r="H508" s="348"/>
      <c r="I508" s="349"/>
      <c r="J508" s="349"/>
      <c r="M508" s="349"/>
      <c r="T508" s="382"/>
      <c r="U508" s="382"/>
      <c r="V508" s="365"/>
      <c r="W508" s="365"/>
    </row>
    <row r="509" spans="3:23" ht="13.9" x14ac:dyDescent="0.5">
      <c r="C509" s="366"/>
      <c r="H509" s="348"/>
      <c r="I509" s="349"/>
      <c r="J509" s="349"/>
      <c r="M509" s="349"/>
      <c r="T509" s="382"/>
      <c r="U509" s="382"/>
      <c r="V509" s="365"/>
      <c r="W509" s="365"/>
    </row>
    <row r="510" spans="3:23" ht="13.9" x14ac:dyDescent="0.5">
      <c r="C510" s="366"/>
      <c r="H510" s="348"/>
      <c r="I510" s="349"/>
      <c r="J510" s="349"/>
      <c r="M510" s="349"/>
      <c r="T510" s="382"/>
      <c r="U510" s="382"/>
      <c r="V510" s="365"/>
      <c r="W510" s="365"/>
    </row>
    <row r="511" spans="3:23" ht="13.9" x14ac:dyDescent="0.5">
      <c r="C511" s="366"/>
      <c r="H511" s="348"/>
      <c r="I511" s="349"/>
      <c r="J511" s="349"/>
      <c r="M511" s="349"/>
      <c r="T511" s="382"/>
      <c r="U511" s="382"/>
      <c r="V511" s="365"/>
      <c r="W511" s="365"/>
    </row>
    <row r="512" spans="3:23" ht="13.9" x14ac:dyDescent="0.5">
      <c r="C512" s="366"/>
      <c r="H512" s="348"/>
      <c r="I512" s="349"/>
      <c r="J512" s="349"/>
      <c r="M512" s="349"/>
      <c r="T512" s="382"/>
      <c r="U512" s="382"/>
      <c r="V512" s="365"/>
      <c r="W512" s="365"/>
    </row>
    <row r="513" spans="3:23" ht="13.9" x14ac:dyDescent="0.5">
      <c r="C513" s="366"/>
      <c r="H513" s="348"/>
      <c r="I513" s="349"/>
      <c r="J513" s="349"/>
      <c r="M513" s="349"/>
      <c r="T513" s="382"/>
      <c r="U513" s="382"/>
      <c r="V513" s="365"/>
      <c r="W513" s="365"/>
    </row>
    <row r="514" spans="3:23" ht="13.9" x14ac:dyDescent="0.5">
      <c r="C514" s="366"/>
      <c r="H514" s="348"/>
      <c r="I514" s="349"/>
      <c r="J514" s="349"/>
      <c r="M514" s="349"/>
      <c r="T514" s="382"/>
      <c r="U514" s="382"/>
      <c r="V514" s="365"/>
      <c r="W514" s="365"/>
    </row>
    <row r="515" spans="3:23" ht="13.9" x14ac:dyDescent="0.5">
      <c r="C515" s="366"/>
      <c r="H515" s="348"/>
      <c r="I515" s="349"/>
      <c r="J515" s="349"/>
      <c r="M515" s="349"/>
      <c r="T515" s="382"/>
      <c r="U515" s="382"/>
      <c r="V515" s="365"/>
      <c r="W515" s="365"/>
    </row>
    <row r="516" spans="3:23" ht="13.9" x14ac:dyDescent="0.5">
      <c r="C516" s="366"/>
      <c r="H516" s="348"/>
      <c r="I516" s="349"/>
      <c r="J516" s="349"/>
      <c r="M516" s="349"/>
      <c r="T516" s="382"/>
      <c r="U516" s="382"/>
      <c r="V516" s="365"/>
      <c r="W516" s="365"/>
    </row>
    <row r="517" spans="3:23" ht="13.9" x14ac:dyDescent="0.5">
      <c r="C517" s="366"/>
      <c r="H517" s="348"/>
      <c r="I517" s="349"/>
      <c r="J517" s="349"/>
      <c r="M517" s="349"/>
      <c r="T517" s="382"/>
      <c r="U517" s="382"/>
      <c r="V517" s="365"/>
      <c r="W517" s="365"/>
    </row>
    <row r="518" spans="3:23" ht="13.9" x14ac:dyDescent="0.5">
      <c r="C518" s="366"/>
      <c r="H518" s="348"/>
      <c r="I518" s="349"/>
      <c r="J518" s="349"/>
      <c r="M518" s="349"/>
      <c r="T518" s="382"/>
      <c r="U518" s="382"/>
      <c r="V518" s="365"/>
      <c r="W518" s="365"/>
    </row>
    <row r="519" spans="3:23" ht="13.9" x14ac:dyDescent="0.5">
      <c r="C519" s="366"/>
      <c r="H519" s="348"/>
      <c r="I519" s="349"/>
      <c r="J519" s="349"/>
      <c r="M519" s="349"/>
      <c r="T519" s="382"/>
      <c r="U519" s="382"/>
      <c r="V519" s="365"/>
      <c r="W519" s="365"/>
    </row>
    <row r="520" spans="3:23" ht="13.9" x14ac:dyDescent="0.5">
      <c r="C520" s="366"/>
      <c r="H520" s="348"/>
      <c r="I520" s="349"/>
      <c r="J520" s="349"/>
      <c r="M520" s="349"/>
      <c r="T520" s="382"/>
      <c r="U520" s="382"/>
      <c r="V520" s="365"/>
      <c r="W520" s="365"/>
    </row>
    <row r="521" spans="3:23" ht="13.9" x14ac:dyDescent="0.5">
      <c r="C521" s="366"/>
      <c r="H521" s="348"/>
      <c r="I521" s="349"/>
      <c r="J521" s="349"/>
      <c r="M521" s="349"/>
      <c r="T521" s="382"/>
      <c r="U521" s="382"/>
      <c r="V521" s="365"/>
      <c r="W521" s="365"/>
    </row>
    <row r="522" spans="3:23" ht="13.9" x14ac:dyDescent="0.5">
      <c r="C522" s="366"/>
      <c r="H522" s="348"/>
      <c r="I522" s="349"/>
      <c r="J522" s="349"/>
      <c r="M522" s="349"/>
      <c r="T522" s="382"/>
      <c r="U522" s="382"/>
      <c r="V522" s="365"/>
      <c r="W522" s="365"/>
    </row>
    <row r="523" spans="3:23" ht="13.9" x14ac:dyDescent="0.5">
      <c r="C523" s="366"/>
      <c r="H523" s="348"/>
      <c r="I523" s="349"/>
      <c r="J523" s="349"/>
      <c r="M523" s="349"/>
      <c r="T523" s="382"/>
      <c r="U523" s="382"/>
      <c r="V523" s="365"/>
      <c r="W523" s="365"/>
    </row>
    <row r="524" spans="3:23" ht="13.9" x14ac:dyDescent="0.5">
      <c r="C524" s="366"/>
      <c r="H524" s="348"/>
      <c r="I524" s="349"/>
      <c r="J524" s="349"/>
      <c r="M524" s="349"/>
      <c r="T524" s="382"/>
      <c r="U524" s="382"/>
      <c r="V524" s="365"/>
      <c r="W524" s="365"/>
    </row>
    <row r="525" spans="3:23" ht="13.9" x14ac:dyDescent="0.5">
      <c r="C525" s="366"/>
      <c r="H525" s="348"/>
      <c r="I525" s="349"/>
      <c r="J525" s="349"/>
      <c r="M525" s="349"/>
      <c r="T525" s="382"/>
      <c r="U525" s="382"/>
      <c r="V525" s="365"/>
      <c r="W525" s="365"/>
    </row>
    <row r="526" spans="3:23" ht="13.9" x14ac:dyDescent="0.5">
      <c r="C526" s="366"/>
      <c r="H526" s="348"/>
      <c r="I526" s="349"/>
      <c r="J526" s="349"/>
      <c r="M526" s="349"/>
      <c r="T526" s="382"/>
      <c r="U526" s="382"/>
      <c r="V526" s="365"/>
      <c r="W526" s="365"/>
    </row>
    <row r="527" spans="3:23" ht="13.9" x14ac:dyDescent="0.5">
      <c r="C527" s="366"/>
      <c r="H527" s="348"/>
      <c r="I527" s="349"/>
      <c r="J527" s="349"/>
      <c r="M527" s="349"/>
      <c r="T527" s="382"/>
      <c r="U527" s="382"/>
      <c r="V527" s="365"/>
      <c r="W527" s="365"/>
    </row>
    <row r="528" spans="3:23" ht="13.9" x14ac:dyDescent="0.5">
      <c r="C528" s="366"/>
      <c r="H528" s="348"/>
      <c r="I528" s="349"/>
      <c r="J528" s="349"/>
      <c r="M528" s="349"/>
      <c r="T528" s="382"/>
      <c r="U528" s="382"/>
      <c r="V528" s="365"/>
      <c r="W528" s="365"/>
    </row>
    <row r="529" spans="3:23" ht="13.9" x14ac:dyDescent="0.5">
      <c r="C529" s="366"/>
      <c r="H529" s="348"/>
      <c r="I529" s="349"/>
      <c r="J529" s="349"/>
      <c r="M529" s="349"/>
      <c r="T529" s="382"/>
      <c r="U529" s="382"/>
      <c r="V529" s="365"/>
      <c r="W529" s="365"/>
    </row>
    <row r="530" spans="3:23" ht="13.9" x14ac:dyDescent="0.5">
      <c r="C530" s="366"/>
      <c r="H530" s="348"/>
      <c r="I530" s="349"/>
      <c r="J530" s="349"/>
      <c r="M530" s="349"/>
      <c r="T530" s="382"/>
      <c r="U530" s="382"/>
      <c r="V530" s="365"/>
      <c r="W530" s="365"/>
    </row>
    <row r="531" spans="3:23" ht="13.9" x14ac:dyDescent="0.5">
      <c r="C531" s="366"/>
      <c r="H531" s="348"/>
      <c r="I531" s="349"/>
      <c r="J531" s="349"/>
      <c r="M531" s="349"/>
      <c r="T531" s="382"/>
      <c r="U531" s="382"/>
      <c r="V531" s="365"/>
      <c r="W531" s="365"/>
    </row>
    <row r="532" spans="3:23" ht="13.9" x14ac:dyDescent="0.5">
      <c r="C532" s="366"/>
      <c r="H532" s="348"/>
      <c r="I532" s="349"/>
      <c r="J532" s="349"/>
      <c r="M532" s="349"/>
      <c r="T532" s="382"/>
      <c r="U532" s="382"/>
      <c r="V532" s="365"/>
      <c r="W532" s="365"/>
    </row>
    <row r="533" spans="3:23" ht="13.9" x14ac:dyDescent="0.5">
      <c r="C533" s="366"/>
      <c r="H533" s="348"/>
      <c r="I533" s="349"/>
      <c r="J533" s="349"/>
      <c r="M533" s="349"/>
      <c r="T533" s="382"/>
      <c r="U533" s="382"/>
      <c r="V533" s="365"/>
      <c r="W533" s="365"/>
    </row>
    <row r="534" spans="3:23" ht="13.9" x14ac:dyDescent="0.5">
      <c r="C534" s="366"/>
      <c r="H534" s="348"/>
      <c r="I534" s="349"/>
      <c r="J534" s="349"/>
      <c r="M534" s="349"/>
      <c r="T534" s="382"/>
      <c r="U534" s="382"/>
      <c r="V534" s="365"/>
      <c r="W534" s="365"/>
    </row>
    <row r="535" spans="3:23" ht="13.9" x14ac:dyDescent="0.5">
      <c r="C535" s="366"/>
      <c r="H535" s="348"/>
      <c r="I535" s="349"/>
      <c r="J535" s="349"/>
      <c r="M535" s="349"/>
      <c r="T535" s="382"/>
      <c r="U535" s="382"/>
      <c r="V535" s="365"/>
      <c r="W535" s="365"/>
    </row>
    <row r="536" spans="3:23" ht="13.9" x14ac:dyDescent="0.5">
      <c r="C536" s="366"/>
      <c r="H536" s="348"/>
      <c r="I536" s="349"/>
      <c r="J536" s="349"/>
      <c r="M536" s="349"/>
      <c r="T536" s="382"/>
      <c r="U536" s="382"/>
      <c r="V536" s="365"/>
      <c r="W536" s="365"/>
    </row>
    <row r="537" spans="3:23" ht="13.9" x14ac:dyDescent="0.5">
      <c r="C537" s="366"/>
      <c r="H537" s="348"/>
      <c r="I537" s="349"/>
      <c r="J537" s="349"/>
      <c r="M537" s="349"/>
      <c r="T537" s="382"/>
      <c r="U537" s="382"/>
      <c r="V537" s="365"/>
      <c r="W537" s="365"/>
    </row>
    <row r="538" spans="3:23" ht="13.9" x14ac:dyDescent="0.5">
      <c r="C538" s="366"/>
      <c r="H538" s="348"/>
      <c r="I538" s="349"/>
      <c r="J538" s="349"/>
      <c r="M538" s="349"/>
      <c r="T538" s="382"/>
      <c r="U538" s="382"/>
      <c r="V538" s="365"/>
      <c r="W538" s="365"/>
    </row>
    <row r="539" spans="3:23" ht="13.9" x14ac:dyDescent="0.5">
      <c r="C539" s="366"/>
      <c r="H539" s="348"/>
      <c r="I539" s="349"/>
      <c r="J539" s="349"/>
      <c r="M539" s="349"/>
      <c r="T539" s="382"/>
      <c r="U539" s="382"/>
      <c r="V539" s="365"/>
      <c r="W539" s="365"/>
    </row>
    <row r="540" spans="3:23" ht="13.9" x14ac:dyDescent="0.5">
      <c r="C540" s="366"/>
      <c r="H540" s="348"/>
      <c r="I540" s="349"/>
      <c r="J540" s="349"/>
      <c r="M540" s="349"/>
      <c r="T540" s="382"/>
      <c r="U540" s="382"/>
      <c r="V540" s="365"/>
      <c r="W540" s="365"/>
    </row>
    <row r="541" spans="3:23" ht="13.9" x14ac:dyDescent="0.5">
      <c r="C541" s="366"/>
      <c r="H541" s="348"/>
      <c r="I541" s="349"/>
      <c r="J541" s="349"/>
      <c r="M541" s="349"/>
      <c r="T541" s="382"/>
      <c r="U541" s="382"/>
      <c r="V541" s="365"/>
      <c r="W541" s="365"/>
    </row>
    <row r="542" spans="3:23" ht="13.9" x14ac:dyDescent="0.5">
      <c r="C542" s="366"/>
      <c r="H542" s="348"/>
      <c r="I542" s="349"/>
      <c r="J542" s="349"/>
      <c r="M542" s="349"/>
      <c r="T542" s="382"/>
      <c r="U542" s="382"/>
      <c r="V542" s="365"/>
      <c r="W542" s="365"/>
    </row>
    <row r="543" spans="3:23" ht="13.9" x14ac:dyDescent="0.5">
      <c r="C543" s="366"/>
      <c r="H543" s="348"/>
      <c r="I543" s="349"/>
      <c r="J543" s="349"/>
      <c r="M543" s="349"/>
      <c r="T543" s="382"/>
      <c r="U543" s="382"/>
      <c r="V543" s="365"/>
      <c r="W543" s="365"/>
    </row>
    <row r="544" spans="3:23" ht="13.9" x14ac:dyDescent="0.5">
      <c r="C544" s="366"/>
      <c r="H544" s="348"/>
      <c r="I544" s="349"/>
      <c r="J544" s="349"/>
      <c r="M544" s="349"/>
      <c r="T544" s="382"/>
      <c r="U544" s="382"/>
      <c r="V544" s="365"/>
      <c r="W544" s="365"/>
    </row>
    <row r="545" spans="3:23" ht="13.9" x14ac:dyDescent="0.5">
      <c r="C545" s="366"/>
      <c r="H545" s="348"/>
      <c r="I545" s="349"/>
      <c r="J545" s="349"/>
      <c r="M545" s="349"/>
      <c r="T545" s="382"/>
      <c r="U545" s="382"/>
      <c r="V545" s="365"/>
      <c r="W545" s="365"/>
    </row>
    <row r="546" spans="3:23" ht="13.9" x14ac:dyDescent="0.5">
      <c r="C546" s="366"/>
      <c r="H546" s="348"/>
      <c r="I546" s="349"/>
      <c r="J546" s="349"/>
      <c r="M546" s="349"/>
      <c r="T546" s="382"/>
      <c r="U546" s="382"/>
      <c r="V546" s="365"/>
      <c r="W546" s="365"/>
    </row>
    <row r="547" spans="3:23" ht="13.9" x14ac:dyDescent="0.5">
      <c r="C547" s="366"/>
      <c r="H547" s="348"/>
      <c r="I547" s="349"/>
      <c r="J547" s="349"/>
      <c r="M547" s="349"/>
      <c r="T547" s="382"/>
      <c r="U547" s="382"/>
      <c r="V547" s="365"/>
      <c r="W547" s="365"/>
    </row>
    <row r="548" spans="3:23" ht="13.9" x14ac:dyDescent="0.5">
      <c r="C548" s="366"/>
      <c r="H548" s="348"/>
      <c r="I548" s="349"/>
      <c r="J548" s="349"/>
      <c r="M548" s="349"/>
      <c r="T548" s="382"/>
      <c r="U548" s="382"/>
      <c r="V548" s="365"/>
      <c r="W548" s="365"/>
    </row>
    <row r="549" spans="3:23" ht="13.9" x14ac:dyDescent="0.5">
      <c r="C549" s="366"/>
      <c r="H549" s="348"/>
      <c r="I549" s="349"/>
      <c r="J549" s="349"/>
      <c r="M549" s="349"/>
      <c r="T549" s="382"/>
      <c r="U549" s="382"/>
      <c r="V549" s="365"/>
      <c r="W549" s="365"/>
    </row>
    <row r="550" spans="3:23" ht="13.9" x14ac:dyDescent="0.5">
      <c r="C550" s="366"/>
      <c r="H550" s="348"/>
      <c r="I550" s="349"/>
      <c r="J550" s="349"/>
      <c r="M550" s="349"/>
      <c r="T550" s="382"/>
      <c r="U550" s="382"/>
      <c r="V550" s="365"/>
      <c r="W550" s="365"/>
    </row>
    <row r="551" spans="3:23" ht="13.9" x14ac:dyDescent="0.5">
      <c r="C551" s="366"/>
      <c r="H551" s="348"/>
      <c r="I551" s="349"/>
      <c r="J551" s="349"/>
      <c r="M551" s="349"/>
      <c r="T551" s="382"/>
      <c r="U551" s="382"/>
      <c r="V551" s="365"/>
      <c r="W551" s="365"/>
    </row>
    <row r="552" spans="3:23" ht="13.9" x14ac:dyDescent="0.5">
      <c r="C552" s="366"/>
      <c r="H552" s="348"/>
      <c r="I552" s="349"/>
      <c r="J552" s="349"/>
      <c r="M552" s="349"/>
      <c r="T552" s="382"/>
      <c r="U552" s="382"/>
      <c r="V552" s="365"/>
      <c r="W552" s="365"/>
    </row>
    <row r="553" spans="3:23" ht="13.9" x14ac:dyDescent="0.5">
      <c r="C553" s="366"/>
      <c r="H553" s="348"/>
      <c r="I553" s="349"/>
      <c r="J553" s="349"/>
      <c r="M553" s="349"/>
      <c r="T553" s="382"/>
      <c r="U553" s="382"/>
      <c r="V553" s="365"/>
      <c r="W553" s="365"/>
    </row>
    <row r="554" spans="3:23" ht="13.9" x14ac:dyDescent="0.5">
      <c r="C554" s="366"/>
      <c r="H554" s="348"/>
      <c r="I554" s="349"/>
      <c r="J554" s="349"/>
      <c r="M554" s="349"/>
      <c r="T554" s="382"/>
      <c r="U554" s="382"/>
      <c r="V554" s="365"/>
      <c r="W554" s="365"/>
    </row>
    <row r="555" spans="3:23" ht="13.9" x14ac:dyDescent="0.5">
      <c r="C555" s="366"/>
      <c r="H555" s="348"/>
      <c r="I555" s="349"/>
      <c r="J555" s="349"/>
      <c r="M555" s="349"/>
      <c r="T555" s="382"/>
      <c r="U555" s="382"/>
      <c r="V555" s="365"/>
      <c r="W555" s="365"/>
    </row>
    <row r="556" spans="3:23" ht="13.9" x14ac:dyDescent="0.5">
      <c r="C556" s="366"/>
      <c r="H556" s="348"/>
      <c r="I556" s="349"/>
      <c r="J556" s="349"/>
      <c r="M556" s="349"/>
      <c r="T556" s="382"/>
      <c r="U556" s="382"/>
      <c r="V556" s="365"/>
      <c r="W556" s="365"/>
    </row>
    <row r="557" spans="3:23" ht="13.9" x14ac:dyDescent="0.5">
      <c r="C557" s="366"/>
      <c r="H557" s="348"/>
      <c r="I557" s="349"/>
      <c r="J557" s="349"/>
      <c r="M557" s="349"/>
      <c r="T557" s="382"/>
      <c r="U557" s="382"/>
      <c r="V557" s="365"/>
      <c r="W557" s="365"/>
    </row>
    <row r="558" spans="3:23" ht="13.9" x14ac:dyDescent="0.5">
      <c r="C558" s="366"/>
      <c r="H558" s="348"/>
      <c r="I558" s="349"/>
      <c r="J558" s="349"/>
      <c r="M558" s="349"/>
      <c r="T558" s="382"/>
      <c r="U558" s="382"/>
      <c r="V558" s="365"/>
      <c r="W558" s="365"/>
    </row>
    <row r="559" spans="3:23" ht="13.9" x14ac:dyDescent="0.5">
      <c r="C559" s="366"/>
      <c r="H559" s="348"/>
      <c r="I559" s="349"/>
      <c r="J559" s="349"/>
      <c r="M559" s="349"/>
      <c r="T559" s="382"/>
      <c r="U559" s="382"/>
      <c r="V559" s="365"/>
      <c r="W559" s="365"/>
    </row>
    <row r="560" spans="3:23" ht="13.9" x14ac:dyDescent="0.5">
      <c r="C560" s="366"/>
      <c r="H560" s="348"/>
      <c r="I560" s="349"/>
      <c r="J560" s="349"/>
      <c r="M560" s="349"/>
      <c r="T560" s="382"/>
      <c r="U560" s="382"/>
      <c r="V560" s="365"/>
      <c r="W560" s="365"/>
    </row>
    <row r="561" spans="3:23" ht="13.9" x14ac:dyDescent="0.5">
      <c r="C561" s="366"/>
      <c r="H561" s="348"/>
      <c r="I561" s="349"/>
      <c r="J561" s="349"/>
      <c r="M561" s="349"/>
      <c r="T561" s="382"/>
      <c r="U561" s="382"/>
      <c r="V561" s="365"/>
      <c r="W561" s="365"/>
    </row>
    <row r="562" spans="3:23" ht="13.9" x14ac:dyDescent="0.5">
      <c r="C562" s="366"/>
      <c r="H562" s="348"/>
      <c r="I562" s="349"/>
      <c r="J562" s="349"/>
      <c r="M562" s="349"/>
      <c r="T562" s="382"/>
      <c r="U562" s="382"/>
      <c r="V562" s="365"/>
      <c r="W562" s="365"/>
    </row>
    <row r="563" spans="3:23" ht="13.9" x14ac:dyDescent="0.5">
      <c r="C563" s="366"/>
      <c r="H563" s="348"/>
      <c r="I563" s="349"/>
      <c r="J563" s="349"/>
      <c r="M563" s="349"/>
      <c r="T563" s="382"/>
      <c r="U563" s="382"/>
      <c r="V563" s="365"/>
      <c r="W563" s="365"/>
    </row>
    <row r="564" spans="3:23" ht="13.9" x14ac:dyDescent="0.5">
      <c r="C564" s="366"/>
      <c r="H564" s="348"/>
      <c r="I564" s="349"/>
      <c r="J564" s="349"/>
      <c r="M564" s="349"/>
      <c r="T564" s="382"/>
      <c r="U564" s="382"/>
      <c r="V564" s="365"/>
      <c r="W564" s="365"/>
    </row>
    <row r="565" spans="3:23" ht="13.9" x14ac:dyDescent="0.5">
      <c r="C565" s="366"/>
      <c r="H565" s="348"/>
      <c r="I565" s="349"/>
      <c r="J565" s="349"/>
      <c r="M565" s="349"/>
      <c r="T565" s="382"/>
      <c r="U565" s="382"/>
      <c r="V565" s="365"/>
      <c r="W565" s="365"/>
    </row>
    <row r="566" spans="3:23" ht="13.9" x14ac:dyDescent="0.5">
      <c r="C566" s="366"/>
      <c r="H566" s="348"/>
      <c r="I566" s="349"/>
      <c r="J566" s="349"/>
      <c r="M566" s="349"/>
      <c r="T566" s="382"/>
      <c r="U566" s="382"/>
      <c r="V566" s="365"/>
      <c r="W566" s="365"/>
    </row>
    <row r="567" spans="3:23" ht="13.9" x14ac:dyDescent="0.5">
      <c r="C567" s="366"/>
      <c r="H567" s="348"/>
      <c r="I567" s="349"/>
      <c r="J567" s="349"/>
      <c r="M567" s="349"/>
      <c r="T567" s="382"/>
      <c r="U567" s="382"/>
      <c r="V567" s="365"/>
      <c r="W567" s="365"/>
    </row>
    <row r="568" spans="3:23" ht="13.9" x14ac:dyDescent="0.5">
      <c r="C568" s="366"/>
      <c r="H568" s="348"/>
      <c r="I568" s="349"/>
      <c r="J568" s="349"/>
      <c r="M568" s="349"/>
      <c r="T568" s="382"/>
      <c r="U568" s="382"/>
      <c r="V568" s="365"/>
      <c r="W568" s="365"/>
    </row>
    <row r="569" spans="3:23" ht="13.9" x14ac:dyDescent="0.5">
      <c r="C569" s="366"/>
      <c r="H569" s="348"/>
      <c r="I569" s="349"/>
      <c r="J569" s="349"/>
      <c r="M569" s="349"/>
      <c r="T569" s="382"/>
      <c r="U569" s="382"/>
      <c r="V569" s="365"/>
      <c r="W569" s="365"/>
    </row>
    <row r="570" spans="3:23" ht="13.9" x14ac:dyDescent="0.5">
      <c r="C570" s="366"/>
      <c r="H570" s="348"/>
      <c r="I570" s="349"/>
      <c r="J570" s="349"/>
      <c r="M570" s="349"/>
      <c r="T570" s="382"/>
      <c r="U570" s="382"/>
      <c r="V570" s="365"/>
      <c r="W570" s="365"/>
    </row>
    <row r="571" spans="3:23" ht="13.9" x14ac:dyDescent="0.5">
      <c r="C571" s="366"/>
      <c r="H571" s="348"/>
      <c r="I571" s="349"/>
      <c r="J571" s="349"/>
      <c r="M571" s="349"/>
      <c r="T571" s="382"/>
      <c r="U571" s="382"/>
      <c r="V571" s="365"/>
      <c r="W571" s="365"/>
    </row>
    <row r="572" spans="3:23" ht="13.9" x14ac:dyDescent="0.5">
      <c r="C572" s="366"/>
      <c r="H572" s="348"/>
      <c r="I572" s="349"/>
      <c r="J572" s="349"/>
      <c r="M572" s="349"/>
      <c r="T572" s="382"/>
      <c r="U572" s="382"/>
      <c r="V572" s="365"/>
      <c r="W572" s="365"/>
    </row>
    <row r="573" spans="3:23" ht="13.9" x14ac:dyDescent="0.5">
      <c r="C573" s="366"/>
      <c r="H573" s="348"/>
      <c r="I573" s="349"/>
      <c r="J573" s="349"/>
      <c r="M573" s="349"/>
      <c r="T573" s="382"/>
      <c r="U573" s="382"/>
      <c r="V573" s="365"/>
      <c r="W573" s="365"/>
    </row>
    <row r="574" spans="3:23" ht="13.9" x14ac:dyDescent="0.5">
      <c r="C574" s="366"/>
      <c r="H574" s="348"/>
      <c r="I574" s="349"/>
      <c r="J574" s="349"/>
      <c r="M574" s="349"/>
      <c r="T574" s="382"/>
      <c r="U574" s="382"/>
      <c r="V574" s="365"/>
      <c r="W574" s="365"/>
    </row>
    <row r="575" spans="3:23" ht="13.9" x14ac:dyDescent="0.5">
      <c r="C575" s="366"/>
      <c r="H575" s="348"/>
      <c r="I575" s="349"/>
      <c r="J575" s="349"/>
      <c r="M575" s="349"/>
      <c r="T575" s="382"/>
      <c r="U575" s="382"/>
      <c r="V575" s="365"/>
      <c r="W575" s="365"/>
    </row>
    <row r="576" spans="3:23" ht="13.9" x14ac:dyDescent="0.5">
      <c r="C576" s="366"/>
      <c r="H576" s="348"/>
      <c r="I576" s="349"/>
      <c r="J576" s="349"/>
      <c r="M576" s="349"/>
      <c r="T576" s="382"/>
      <c r="U576" s="382"/>
      <c r="V576" s="365"/>
      <c r="W576" s="365"/>
    </row>
    <row r="577" spans="3:23" ht="13.9" x14ac:dyDescent="0.5">
      <c r="C577" s="366"/>
      <c r="H577" s="348"/>
      <c r="I577" s="349"/>
      <c r="J577" s="349"/>
      <c r="M577" s="349"/>
      <c r="T577" s="382"/>
      <c r="U577" s="382"/>
      <c r="V577" s="365"/>
      <c r="W577" s="365"/>
    </row>
    <row r="578" spans="3:23" ht="13.9" x14ac:dyDescent="0.5">
      <c r="C578" s="366"/>
      <c r="H578" s="348"/>
      <c r="I578" s="349"/>
      <c r="J578" s="349"/>
      <c r="M578" s="349"/>
      <c r="T578" s="382"/>
      <c r="U578" s="382"/>
      <c r="V578" s="365"/>
      <c r="W578" s="365"/>
    </row>
    <row r="579" spans="3:23" ht="13.9" x14ac:dyDescent="0.5">
      <c r="C579" s="366"/>
      <c r="H579" s="348"/>
      <c r="I579" s="349"/>
      <c r="J579" s="349"/>
      <c r="M579" s="349"/>
      <c r="T579" s="382"/>
      <c r="U579" s="382"/>
      <c r="V579" s="365"/>
      <c r="W579" s="365"/>
    </row>
    <row r="580" spans="3:23" ht="13.9" x14ac:dyDescent="0.5">
      <c r="C580" s="366"/>
      <c r="H580" s="348"/>
      <c r="I580" s="349"/>
      <c r="J580" s="349"/>
      <c r="M580" s="349"/>
      <c r="T580" s="382"/>
      <c r="U580" s="382"/>
      <c r="V580" s="365"/>
      <c r="W580" s="365"/>
    </row>
    <row r="581" spans="3:23" ht="13.9" x14ac:dyDescent="0.5">
      <c r="C581" s="366"/>
      <c r="H581" s="348"/>
      <c r="I581" s="349"/>
      <c r="J581" s="349"/>
      <c r="M581" s="349"/>
      <c r="T581" s="382"/>
      <c r="U581" s="382"/>
      <c r="V581" s="365"/>
      <c r="W581" s="365"/>
    </row>
    <row r="582" spans="3:23" ht="13.9" x14ac:dyDescent="0.5">
      <c r="C582" s="366"/>
      <c r="H582" s="348"/>
      <c r="I582" s="349"/>
      <c r="J582" s="349"/>
      <c r="M582" s="349"/>
      <c r="T582" s="382"/>
      <c r="U582" s="382"/>
      <c r="V582" s="365"/>
      <c r="W582" s="365"/>
    </row>
    <row r="583" spans="3:23" ht="13.9" x14ac:dyDescent="0.5">
      <c r="C583" s="366"/>
      <c r="H583" s="348"/>
      <c r="I583" s="349"/>
      <c r="J583" s="349"/>
      <c r="M583" s="349"/>
      <c r="T583" s="382"/>
      <c r="U583" s="382"/>
      <c r="V583" s="365"/>
      <c r="W583" s="365"/>
    </row>
    <row r="584" spans="3:23" ht="13.9" x14ac:dyDescent="0.5">
      <c r="C584" s="366"/>
      <c r="H584" s="348"/>
      <c r="I584" s="349"/>
      <c r="J584" s="349"/>
      <c r="M584" s="349"/>
      <c r="T584" s="382"/>
      <c r="U584" s="382"/>
      <c r="V584" s="365"/>
      <c r="W584" s="365"/>
    </row>
    <row r="585" spans="3:23" ht="13.9" x14ac:dyDescent="0.5">
      <c r="C585" s="366"/>
      <c r="H585" s="348"/>
      <c r="I585" s="349"/>
      <c r="J585" s="349"/>
      <c r="M585" s="349"/>
      <c r="T585" s="382"/>
      <c r="U585" s="382"/>
      <c r="V585" s="365"/>
      <c r="W585" s="365"/>
    </row>
    <row r="586" spans="3:23" ht="13.9" x14ac:dyDescent="0.5">
      <c r="C586" s="366"/>
      <c r="H586" s="348"/>
      <c r="I586" s="349"/>
      <c r="J586" s="349"/>
      <c r="M586" s="349"/>
      <c r="T586" s="382"/>
      <c r="U586" s="382"/>
      <c r="V586" s="365"/>
      <c r="W586" s="365"/>
    </row>
    <row r="587" spans="3:23" ht="13.9" x14ac:dyDescent="0.5">
      <c r="C587" s="366"/>
      <c r="H587" s="348"/>
      <c r="I587" s="349"/>
      <c r="J587" s="349"/>
      <c r="M587" s="349"/>
      <c r="T587" s="382"/>
      <c r="U587" s="382"/>
      <c r="V587" s="365"/>
      <c r="W587" s="365"/>
    </row>
    <row r="588" spans="3:23" ht="13.9" x14ac:dyDescent="0.5">
      <c r="C588" s="366"/>
      <c r="H588" s="348"/>
      <c r="I588" s="349"/>
      <c r="J588" s="349"/>
      <c r="M588" s="349"/>
      <c r="T588" s="382"/>
      <c r="U588" s="382"/>
      <c r="V588" s="365"/>
      <c r="W588" s="365"/>
    </row>
    <row r="589" spans="3:23" ht="13.9" x14ac:dyDescent="0.5">
      <c r="C589" s="366"/>
      <c r="H589" s="348"/>
      <c r="I589" s="349"/>
      <c r="J589" s="349"/>
      <c r="M589" s="349"/>
      <c r="T589" s="382"/>
      <c r="U589" s="382"/>
      <c r="V589" s="365"/>
      <c r="W589" s="365"/>
    </row>
    <row r="590" spans="3:23" ht="13.9" x14ac:dyDescent="0.5">
      <c r="C590" s="366"/>
      <c r="H590" s="348"/>
      <c r="I590" s="349"/>
      <c r="J590" s="349"/>
      <c r="M590" s="349"/>
      <c r="T590" s="382"/>
      <c r="U590" s="382"/>
      <c r="V590" s="365"/>
      <c r="W590" s="365"/>
    </row>
    <row r="591" spans="3:23" ht="13.9" x14ac:dyDescent="0.5">
      <c r="C591" s="366"/>
      <c r="H591" s="348"/>
      <c r="I591" s="349"/>
      <c r="J591" s="349"/>
      <c r="M591" s="349"/>
      <c r="T591" s="382"/>
      <c r="U591" s="382"/>
      <c r="V591" s="365"/>
      <c r="W591" s="365"/>
    </row>
    <row r="592" spans="3:23" ht="13.9" x14ac:dyDescent="0.5">
      <c r="C592" s="366"/>
      <c r="H592" s="348"/>
      <c r="I592" s="349"/>
      <c r="J592" s="349"/>
      <c r="M592" s="349"/>
      <c r="T592" s="382"/>
      <c r="U592" s="382"/>
      <c r="V592" s="365"/>
      <c r="W592" s="365"/>
    </row>
    <row r="593" spans="3:23" ht="13.9" x14ac:dyDescent="0.5">
      <c r="C593" s="366"/>
      <c r="H593" s="348"/>
      <c r="I593" s="349"/>
      <c r="J593" s="349"/>
      <c r="M593" s="349"/>
      <c r="T593" s="382"/>
      <c r="U593" s="382"/>
      <c r="V593" s="365"/>
      <c r="W593" s="365"/>
    </row>
    <row r="594" spans="3:23" ht="13.9" x14ac:dyDescent="0.5">
      <c r="C594" s="366"/>
      <c r="H594" s="348"/>
      <c r="I594" s="349"/>
      <c r="J594" s="349"/>
      <c r="M594" s="349"/>
      <c r="T594" s="382"/>
      <c r="U594" s="382"/>
      <c r="V594" s="365"/>
      <c r="W594" s="365"/>
    </row>
    <row r="595" spans="3:23" ht="13.9" x14ac:dyDescent="0.5">
      <c r="C595" s="366"/>
      <c r="H595" s="348"/>
      <c r="I595" s="349"/>
      <c r="J595" s="349"/>
      <c r="M595" s="349"/>
      <c r="T595" s="382"/>
      <c r="U595" s="382"/>
      <c r="V595" s="365"/>
      <c r="W595" s="365"/>
    </row>
    <row r="596" spans="3:23" ht="13.9" x14ac:dyDescent="0.5">
      <c r="C596" s="366"/>
      <c r="H596" s="348"/>
      <c r="I596" s="349"/>
      <c r="J596" s="349"/>
      <c r="M596" s="349"/>
      <c r="T596" s="382"/>
      <c r="U596" s="382"/>
      <c r="V596" s="365"/>
      <c r="W596" s="365"/>
    </row>
    <row r="597" spans="3:23" ht="13.9" x14ac:dyDescent="0.5">
      <c r="C597" s="366"/>
      <c r="H597" s="348"/>
      <c r="I597" s="349"/>
      <c r="J597" s="349"/>
      <c r="M597" s="349"/>
      <c r="T597" s="382"/>
      <c r="U597" s="382"/>
      <c r="V597" s="365"/>
      <c r="W597" s="365"/>
    </row>
    <row r="598" spans="3:23" ht="13.9" x14ac:dyDescent="0.5">
      <c r="C598" s="366"/>
      <c r="H598" s="348"/>
      <c r="I598" s="349"/>
      <c r="J598" s="349"/>
      <c r="M598" s="349"/>
      <c r="T598" s="382"/>
      <c r="U598" s="382"/>
      <c r="V598" s="365"/>
      <c r="W598" s="365"/>
    </row>
    <row r="599" spans="3:23" ht="13.9" x14ac:dyDescent="0.5">
      <c r="C599" s="366"/>
      <c r="H599" s="348"/>
      <c r="I599" s="349"/>
      <c r="J599" s="349"/>
      <c r="M599" s="349"/>
      <c r="T599" s="382"/>
      <c r="U599" s="382"/>
      <c r="V599" s="365"/>
      <c r="W599" s="365"/>
    </row>
    <row r="600" spans="3:23" ht="13.9" x14ac:dyDescent="0.5">
      <c r="C600" s="366"/>
      <c r="H600" s="348"/>
      <c r="I600" s="349"/>
      <c r="J600" s="349"/>
      <c r="M600" s="349"/>
      <c r="T600" s="382"/>
      <c r="U600" s="382"/>
      <c r="V600" s="365"/>
      <c r="W600" s="365"/>
    </row>
    <row r="601" spans="3:23" ht="13.9" x14ac:dyDescent="0.5">
      <c r="C601" s="366"/>
      <c r="H601" s="348"/>
      <c r="I601" s="349"/>
      <c r="J601" s="349"/>
      <c r="M601" s="349"/>
      <c r="T601" s="382"/>
      <c r="U601" s="382"/>
      <c r="V601" s="365"/>
      <c r="W601" s="365"/>
    </row>
    <row r="602" spans="3:23" ht="13.9" x14ac:dyDescent="0.5">
      <c r="C602" s="366"/>
      <c r="H602" s="348"/>
      <c r="I602" s="349"/>
      <c r="J602" s="349"/>
      <c r="M602" s="349"/>
      <c r="T602" s="382"/>
      <c r="U602" s="382"/>
      <c r="V602" s="365"/>
      <c r="W602" s="365"/>
    </row>
    <row r="603" spans="3:23" ht="13.9" x14ac:dyDescent="0.5">
      <c r="C603" s="366"/>
      <c r="H603" s="348"/>
      <c r="I603" s="349"/>
      <c r="J603" s="349"/>
      <c r="M603" s="349"/>
      <c r="T603" s="382"/>
      <c r="U603" s="382"/>
      <c r="V603" s="365"/>
      <c r="W603" s="365"/>
    </row>
    <row r="604" spans="3:23" ht="13.9" x14ac:dyDescent="0.5">
      <c r="C604" s="366"/>
      <c r="H604" s="348"/>
      <c r="I604" s="349"/>
      <c r="J604" s="349"/>
      <c r="M604" s="349"/>
      <c r="T604" s="382"/>
      <c r="U604" s="382"/>
      <c r="V604" s="365"/>
      <c r="W604" s="365"/>
    </row>
    <row r="605" spans="3:23" ht="13.9" x14ac:dyDescent="0.5">
      <c r="C605" s="366"/>
      <c r="H605" s="348"/>
      <c r="I605" s="349"/>
      <c r="J605" s="349"/>
      <c r="M605" s="349"/>
      <c r="T605" s="382"/>
      <c r="U605" s="382"/>
      <c r="V605" s="365"/>
      <c r="W605" s="365"/>
    </row>
    <row r="606" spans="3:23" ht="13.9" x14ac:dyDescent="0.5">
      <c r="C606" s="366"/>
      <c r="H606" s="348"/>
      <c r="I606" s="349"/>
      <c r="J606" s="349"/>
      <c r="M606" s="349"/>
      <c r="T606" s="382"/>
      <c r="U606" s="382"/>
      <c r="V606" s="365"/>
      <c r="W606" s="365"/>
    </row>
    <row r="607" spans="3:23" ht="13.9" x14ac:dyDescent="0.5">
      <c r="C607" s="366"/>
      <c r="H607" s="348"/>
      <c r="I607" s="349"/>
      <c r="J607" s="349"/>
      <c r="M607" s="349"/>
      <c r="T607" s="382"/>
      <c r="U607" s="382"/>
      <c r="V607" s="365"/>
      <c r="W607" s="365"/>
    </row>
    <row r="608" spans="3:23" ht="13.9" x14ac:dyDescent="0.5">
      <c r="C608" s="366"/>
      <c r="H608" s="348"/>
      <c r="I608" s="349"/>
      <c r="J608" s="349"/>
      <c r="M608" s="349"/>
      <c r="T608" s="382"/>
      <c r="U608" s="382"/>
      <c r="V608" s="365"/>
      <c r="W608" s="365"/>
    </row>
    <row r="609" spans="3:23" ht="13.9" x14ac:dyDescent="0.5">
      <c r="C609" s="366"/>
      <c r="H609" s="348"/>
      <c r="I609" s="349"/>
      <c r="J609" s="349"/>
      <c r="M609" s="349"/>
      <c r="T609" s="382"/>
      <c r="U609" s="382"/>
      <c r="V609" s="365"/>
      <c r="W609" s="365"/>
    </row>
    <row r="610" spans="3:23" ht="13.9" x14ac:dyDescent="0.5">
      <c r="C610" s="366"/>
      <c r="H610" s="348"/>
      <c r="I610" s="349"/>
      <c r="J610" s="349"/>
      <c r="M610" s="349"/>
      <c r="T610" s="382"/>
      <c r="U610" s="382"/>
      <c r="V610" s="365"/>
      <c r="W610" s="365"/>
    </row>
    <row r="611" spans="3:23" ht="13.9" x14ac:dyDescent="0.5">
      <c r="C611" s="366"/>
      <c r="H611" s="348"/>
      <c r="I611" s="349"/>
      <c r="J611" s="349"/>
      <c r="M611" s="349"/>
      <c r="T611" s="382"/>
      <c r="U611" s="382"/>
      <c r="V611" s="365"/>
      <c r="W611" s="365"/>
    </row>
    <row r="612" spans="3:23" ht="13.9" x14ac:dyDescent="0.5">
      <c r="C612" s="366"/>
      <c r="H612" s="348"/>
      <c r="I612" s="349"/>
      <c r="J612" s="349"/>
      <c r="M612" s="349"/>
      <c r="T612" s="382"/>
      <c r="U612" s="382"/>
      <c r="V612" s="365"/>
      <c r="W612" s="365"/>
    </row>
    <row r="613" spans="3:23" ht="13.9" x14ac:dyDescent="0.5">
      <c r="C613" s="366"/>
      <c r="H613" s="348"/>
      <c r="I613" s="349"/>
      <c r="J613" s="349"/>
      <c r="M613" s="349"/>
      <c r="T613" s="382"/>
      <c r="U613" s="382"/>
      <c r="V613" s="365"/>
      <c r="W613" s="365"/>
    </row>
    <row r="614" spans="3:23" ht="13.9" x14ac:dyDescent="0.5">
      <c r="C614" s="366"/>
      <c r="H614" s="348"/>
      <c r="I614" s="349"/>
      <c r="J614" s="349"/>
      <c r="M614" s="349"/>
      <c r="T614" s="382"/>
      <c r="U614" s="382"/>
      <c r="V614" s="365"/>
      <c r="W614" s="365"/>
    </row>
    <row r="615" spans="3:23" ht="13.9" x14ac:dyDescent="0.5">
      <c r="C615" s="366"/>
      <c r="H615" s="348"/>
      <c r="I615" s="349"/>
      <c r="J615" s="349"/>
      <c r="M615" s="349"/>
      <c r="T615" s="382"/>
      <c r="U615" s="382"/>
      <c r="V615" s="365"/>
      <c r="W615" s="365"/>
    </row>
    <row r="616" spans="3:23" ht="13.9" x14ac:dyDescent="0.5">
      <c r="C616" s="366"/>
      <c r="H616" s="348"/>
      <c r="I616" s="349"/>
      <c r="J616" s="349"/>
      <c r="M616" s="349"/>
      <c r="T616" s="382"/>
      <c r="U616" s="382"/>
      <c r="V616" s="365"/>
      <c r="W616" s="365"/>
    </row>
    <row r="617" spans="3:23" ht="13.9" x14ac:dyDescent="0.5">
      <c r="C617" s="366"/>
      <c r="H617" s="348"/>
      <c r="I617" s="349"/>
      <c r="J617" s="349"/>
      <c r="M617" s="349"/>
      <c r="T617" s="382"/>
      <c r="U617" s="382"/>
      <c r="V617" s="365"/>
      <c r="W617" s="365"/>
    </row>
    <row r="618" spans="3:23" ht="13.9" x14ac:dyDescent="0.5">
      <c r="C618" s="366"/>
      <c r="H618" s="348"/>
      <c r="I618" s="349"/>
      <c r="J618" s="349"/>
      <c r="M618" s="349"/>
      <c r="T618" s="382"/>
      <c r="U618" s="382"/>
      <c r="V618" s="365"/>
      <c r="W618" s="365"/>
    </row>
    <row r="619" spans="3:23" ht="13.9" x14ac:dyDescent="0.5">
      <c r="C619" s="366"/>
      <c r="H619" s="348"/>
      <c r="I619" s="349"/>
      <c r="J619" s="349"/>
      <c r="M619" s="349"/>
      <c r="T619" s="382"/>
      <c r="U619" s="382"/>
      <c r="V619" s="365"/>
      <c r="W619" s="365"/>
    </row>
    <row r="620" spans="3:23" ht="13.9" x14ac:dyDescent="0.5">
      <c r="C620" s="366"/>
      <c r="H620" s="348"/>
      <c r="I620" s="349"/>
      <c r="J620" s="349"/>
      <c r="M620" s="349"/>
      <c r="T620" s="382"/>
      <c r="U620" s="382"/>
      <c r="V620" s="365"/>
      <c r="W620" s="365"/>
    </row>
    <row r="621" spans="3:23" ht="13.9" x14ac:dyDescent="0.5">
      <c r="C621" s="366"/>
      <c r="H621" s="348"/>
      <c r="I621" s="349"/>
      <c r="J621" s="349"/>
      <c r="M621" s="349"/>
      <c r="T621" s="382"/>
      <c r="U621" s="382"/>
      <c r="V621" s="365"/>
      <c r="W621" s="365"/>
    </row>
    <row r="622" spans="3:23" ht="13.9" x14ac:dyDescent="0.5">
      <c r="C622" s="366"/>
      <c r="H622" s="348"/>
      <c r="I622" s="349"/>
      <c r="J622" s="349"/>
      <c r="M622" s="349"/>
      <c r="T622" s="382"/>
      <c r="U622" s="382"/>
      <c r="V622" s="365"/>
      <c r="W622" s="365"/>
    </row>
    <row r="623" spans="3:23" ht="13.9" x14ac:dyDescent="0.5">
      <c r="C623" s="366"/>
      <c r="H623" s="348"/>
      <c r="I623" s="349"/>
      <c r="J623" s="349"/>
      <c r="M623" s="349"/>
      <c r="T623" s="382"/>
      <c r="U623" s="382"/>
      <c r="V623" s="365"/>
      <c r="W623" s="365"/>
    </row>
    <row r="624" spans="3:23" ht="13.9" x14ac:dyDescent="0.5">
      <c r="C624" s="366"/>
      <c r="H624" s="348"/>
      <c r="I624" s="349"/>
      <c r="J624" s="349"/>
      <c r="M624" s="349"/>
      <c r="T624" s="382"/>
      <c r="U624" s="382"/>
      <c r="V624" s="365"/>
      <c r="W624" s="365"/>
    </row>
    <row r="625" spans="3:23" ht="13.9" x14ac:dyDescent="0.5">
      <c r="C625" s="366"/>
      <c r="H625" s="348"/>
      <c r="I625" s="349"/>
      <c r="J625" s="349"/>
      <c r="M625" s="349"/>
      <c r="T625" s="382"/>
      <c r="U625" s="382"/>
      <c r="V625" s="365"/>
      <c r="W625" s="365"/>
    </row>
    <row r="626" spans="3:23" ht="13.9" x14ac:dyDescent="0.5">
      <c r="C626" s="366"/>
      <c r="H626" s="348"/>
      <c r="I626" s="349"/>
      <c r="J626" s="349"/>
      <c r="M626" s="349"/>
      <c r="T626" s="382"/>
      <c r="U626" s="382"/>
      <c r="V626" s="365"/>
      <c r="W626" s="365"/>
    </row>
    <row r="627" spans="3:23" ht="13.9" x14ac:dyDescent="0.5">
      <c r="C627" s="366"/>
      <c r="H627" s="348"/>
      <c r="I627" s="349"/>
      <c r="J627" s="349"/>
      <c r="M627" s="349"/>
      <c r="T627" s="382"/>
      <c r="U627" s="382"/>
      <c r="V627" s="365"/>
      <c r="W627" s="365"/>
    </row>
    <row r="628" spans="3:23" ht="13.9" x14ac:dyDescent="0.5">
      <c r="C628" s="366"/>
      <c r="H628" s="348"/>
      <c r="I628" s="349"/>
      <c r="J628" s="349"/>
      <c r="M628" s="349"/>
      <c r="T628" s="382"/>
      <c r="U628" s="382"/>
      <c r="V628" s="365"/>
      <c r="W628" s="365"/>
    </row>
    <row r="629" spans="3:23" ht="13.9" x14ac:dyDescent="0.5">
      <c r="C629" s="366"/>
      <c r="H629" s="348"/>
      <c r="I629" s="349"/>
      <c r="J629" s="349"/>
      <c r="M629" s="349"/>
      <c r="T629" s="382"/>
      <c r="U629" s="382"/>
      <c r="V629" s="365"/>
      <c r="W629" s="365"/>
    </row>
    <row r="630" spans="3:23" ht="13.9" x14ac:dyDescent="0.5">
      <c r="C630" s="366"/>
      <c r="H630" s="348"/>
      <c r="I630" s="349"/>
      <c r="J630" s="349"/>
      <c r="M630" s="349"/>
      <c r="T630" s="382"/>
      <c r="U630" s="382"/>
      <c r="V630" s="365"/>
      <c r="W630" s="365"/>
    </row>
    <row r="631" spans="3:23" ht="13.9" x14ac:dyDescent="0.5">
      <c r="C631" s="366"/>
      <c r="H631" s="348"/>
      <c r="I631" s="349"/>
      <c r="J631" s="349"/>
      <c r="M631" s="349"/>
      <c r="T631" s="382"/>
      <c r="U631" s="382"/>
      <c r="V631" s="365"/>
      <c r="W631" s="365"/>
    </row>
    <row r="632" spans="3:23" ht="13.9" x14ac:dyDescent="0.5">
      <c r="C632" s="366"/>
      <c r="H632" s="348"/>
      <c r="I632" s="349"/>
      <c r="J632" s="349"/>
      <c r="M632" s="349"/>
      <c r="T632" s="382"/>
      <c r="U632" s="382"/>
      <c r="V632" s="365"/>
      <c r="W632" s="365"/>
    </row>
    <row r="633" spans="3:23" ht="13.9" x14ac:dyDescent="0.5">
      <c r="C633" s="366"/>
      <c r="H633" s="348"/>
      <c r="I633" s="349"/>
      <c r="J633" s="349"/>
      <c r="M633" s="349"/>
      <c r="T633" s="382"/>
      <c r="U633" s="382"/>
      <c r="V633" s="365"/>
      <c r="W633" s="365"/>
    </row>
    <row r="634" spans="3:23" ht="13.9" x14ac:dyDescent="0.5">
      <c r="C634" s="366"/>
      <c r="H634" s="348"/>
      <c r="I634" s="349"/>
      <c r="J634" s="349"/>
      <c r="M634" s="349"/>
      <c r="T634" s="382"/>
      <c r="U634" s="382"/>
      <c r="V634" s="365"/>
      <c r="W634" s="365"/>
    </row>
    <row r="635" spans="3:23" ht="13.9" x14ac:dyDescent="0.5">
      <c r="C635" s="366"/>
      <c r="H635" s="348"/>
      <c r="I635" s="349"/>
      <c r="J635" s="349"/>
      <c r="M635" s="349"/>
      <c r="T635" s="382"/>
      <c r="U635" s="382"/>
      <c r="V635" s="365"/>
      <c r="W635" s="365"/>
    </row>
    <row r="636" spans="3:23" ht="13.9" x14ac:dyDescent="0.5">
      <c r="C636" s="366"/>
      <c r="H636" s="348"/>
      <c r="I636" s="349"/>
      <c r="J636" s="349"/>
      <c r="M636" s="349"/>
      <c r="T636" s="382"/>
      <c r="U636" s="382"/>
      <c r="V636" s="365"/>
      <c r="W636" s="365"/>
    </row>
    <row r="637" spans="3:23" ht="13.9" x14ac:dyDescent="0.5">
      <c r="C637" s="366"/>
      <c r="H637" s="348"/>
      <c r="I637" s="349"/>
      <c r="J637" s="349"/>
      <c r="M637" s="349"/>
      <c r="T637" s="382"/>
      <c r="U637" s="382"/>
      <c r="V637" s="365"/>
      <c r="W637" s="365"/>
    </row>
    <row r="638" spans="3:23" ht="13.9" x14ac:dyDescent="0.5">
      <c r="C638" s="366"/>
      <c r="H638" s="348"/>
      <c r="I638" s="349"/>
      <c r="J638" s="349"/>
      <c r="M638" s="349"/>
      <c r="T638" s="382"/>
      <c r="U638" s="382"/>
      <c r="V638" s="365"/>
      <c r="W638" s="365"/>
    </row>
    <row r="639" spans="3:23" ht="13.9" x14ac:dyDescent="0.5">
      <c r="C639" s="366"/>
      <c r="H639" s="348"/>
      <c r="I639" s="349"/>
      <c r="J639" s="349"/>
      <c r="M639" s="349"/>
      <c r="T639" s="382"/>
      <c r="U639" s="382"/>
      <c r="V639" s="365"/>
      <c r="W639" s="365"/>
    </row>
    <row r="640" spans="3:23" ht="13.9" x14ac:dyDescent="0.5">
      <c r="C640" s="366"/>
      <c r="H640" s="348"/>
      <c r="I640" s="349"/>
      <c r="J640" s="349"/>
      <c r="M640" s="349"/>
      <c r="T640" s="382"/>
      <c r="U640" s="382"/>
      <c r="V640" s="365"/>
      <c r="W640" s="365"/>
    </row>
    <row r="641" spans="3:23" ht="13.9" x14ac:dyDescent="0.5">
      <c r="C641" s="366"/>
      <c r="H641" s="348"/>
      <c r="I641" s="349"/>
      <c r="J641" s="349"/>
      <c r="M641" s="349"/>
      <c r="T641" s="382"/>
      <c r="U641" s="382"/>
      <c r="V641" s="365"/>
      <c r="W641" s="365"/>
    </row>
    <row r="642" spans="3:23" ht="13.9" x14ac:dyDescent="0.5">
      <c r="C642" s="366"/>
      <c r="H642" s="348"/>
      <c r="I642" s="349"/>
      <c r="J642" s="349"/>
      <c r="M642" s="349"/>
      <c r="T642" s="382"/>
      <c r="U642" s="382"/>
      <c r="V642" s="365"/>
      <c r="W642" s="365"/>
    </row>
    <row r="643" spans="3:23" ht="13.9" x14ac:dyDescent="0.5">
      <c r="C643" s="366"/>
      <c r="H643" s="348"/>
      <c r="I643" s="349"/>
      <c r="J643" s="349"/>
      <c r="M643" s="349"/>
      <c r="T643" s="382"/>
      <c r="U643" s="382"/>
      <c r="V643" s="365"/>
      <c r="W643" s="365"/>
    </row>
    <row r="644" spans="3:23" ht="13.9" x14ac:dyDescent="0.5">
      <c r="C644" s="366"/>
      <c r="H644" s="348"/>
      <c r="I644" s="349"/>
      <c r="J644" s="349"/>
      <c r="M644" s="349"/>
      <c r="T644" s="382"/>
      <c r="U644" s="382"/>
      <c r="V644" s="365"/>
      <c r="W644" s="365"/>
    </row>
    <row r="645" spans="3:23" ht="13.9" x14ac:dyDescent="0.5">
      <c r="C645" s="366"/>
      <c r="H645" s="348"/>
      <c r="I645" s="349"/>
      <c r="J645" s="349"/>
      <c r="M645" s="349"/>
      <c r="T645" s="382"/>
      <c r="U645" s="382"/>
      <c r="V645" s="365"/>
      <c r="W645" s="365"/>
    </row>
    <row r="646" spans="3:23" ht="13.9" x14ac:dyDescent="0.5">
      <c r="C646" s="366"/>
      <c r="H646" s="348"/>
      <c r="I646" s="349"/>
      <c r="J646" s="349"/>
      <c r="M646" s="349"/>
      <c r="T646" s="382"/>
      <c r="U646" s="382"/>
      <c r="V646" s="365"/>
      <c r="W646" s="365"/>
    </row>
    <row r="647" spans="3:23" ht="13.9" x14ac:dyDescent="0.5">
      <c r="C647" s="366"/>
      <c r="H647" s="348"/>
      <c r="I647" s="349"/>
      <c r="J647" s="349"/>
      <c r="M647" s="349"/>
      <c r="T647" s="382"/>
      <c r="U647" s="382"/>
      <c r="V647" s="365"/>
      <c r="W647" s="365"/>
    </row>
    <row r="648" spans="3:23" ht="13.9" x14ac:dyDescent="0.5">
      <c r="C648" s="366"/>
      <c r="H648" s="348"/>
      <c r="I648" s="349"/>
      <c r="J648" s="349"/>
      <c r="M648" s="349"/>
      <c r="T648" s="382"/>
      <c r="U648" s="382"/>
      <c r="V648" s="365"/>
      <c r="W648" s="365"/>
    </row>
    <row r="649" spans="3:23" ht="13.9" x14ac:dyDescent="0.5">
      <c r="C649" s="366"/>
      <c r="H649" s="348"/>
      <c r="I649" s="349"/>
      <c r="J649" s="349"/>
      <c r="M649" s="349"/>
      <c r="T649" s="382"/>
      <c r="U649" s="382"/>
      <c r="V649" s="365"/>
      <c r="W649" s="365"/>
    </row>
    <row r="650" spans="3:23" ht="13.9" x14ac:dyDescent="0.5">
      <c r="C650" s="366"/>
      <c r="H650" s="348"/>
      <c r="I650" s="349"/>
      <c r="J650" s="349"/>
      <c r="M650" s="349"/>
      <c r="T650" s="382"/>
      <c r="U650" s="382"/>
      <c r="V650" s="365"/>
      <c r="W650" s="365"/>
    </row>
    <row r="651" spans="3:23" ht="13.9" x14ac:dyDescent="0.5">
      <c r="C651" s="366"/>
      <c r="H651" s="348"/>
      <c r="I651" s="349"/>
      <c r="J651" s="349"/>
      <c r="M651" s="349"/>
      <c r="T651" s="382"/>
      <c r="U651" s="382"/>
      <c r="V651" s="365"/>
      <c r="W651" s="365"/>
    </row>
    <row r="652" spans="3:23" ht="13.9" x14ac:dyDescent="0.5">
      <c r="C652" s="366"/>
      <c r="H652" s="348"/>
      <c r="I652" s="349"/>
      <c r="J652" s="349"/>
      <c r="M652" s="349"/>
      <c r="T652" s="382"/>
      <c r="U652" s="382"/>
      <c r="V652" s="365"/>
      <c r="W652" s="365"/>
    </row>
    <row r="653" spans="3:23" ht="13.9" x14ac:dyDescent="0.5">
      <c r="C653" s="366"/>
      <c r="H653" s="348"/>
      <c r="I653" s="349"/>
      <c r="J653" s="349"/>
      <c r="M653" s="349"/>
      <c r="T653" s="382"/>
      <c r="U653" s="382"/>
      <c r="V653" s="365"/>
      <c r="W653" s="365"/>
    </row>
    <row r="654" spans="3:23" ht="13.9" x14ac:dyDescent="0.5">
      <c r="C654" s="366"/>
      <c r="H654" s="348"/>
      <c r="I654" s="349"/>
      <c r="J654" s="349"/>
      <c r="M654" s="349"/>
      <c r="T654" s="382"/>
      <c r="U654" s="382"/>
      <c r="V654" s="365"/>
      <c r="W654" s="365"/>
    </row>
    <row r="655" spans="3:23" ht="13.9" x14ac:dyDescent="0.5">
      <c r="C655" s="366"/>
      <c r="H655" s="348"/>
      <c r="I655" s="349"/>
      <c r="J655" s="349"/>
      <c r="M655" s="349"/>
      <c r="T655" s="382"/>
      <c r="U655" s="382"/>
      <c r="V655" s="365"/>
      <c r="W655" s="365"/>
    </row>
    <row r="656" spans="3:23" ht="13.9" x14ac:dyDescent="0.5">
      <c r="C656" s="366"/>
      <c r="H656" s="348"/>
      <c r="I656" s="349"/>
      <c r="J656" s="349"/>
      <c r="M656" s="349"/>
      <c r="T656" s="382"/>
      <c r="U656" s="382"/>
      <c r="V656" s="365"/>
      <c r="W656" s="365"/>
    </row>
    <row r="657" spans="3:23" ht="13.9" x14ac:dyDescent="0.5">
      <c r="C657" s="366"/>
      <c r="H657" s="348"/>
      <c r="I657" s="349"/>
      <c r="J657" s="349"/>
      <c r="M657" s="349"/>
      <c r="T657" s="382"/>
      <c r="U657" s="382"/>
      <c r="V657" s="365"/>
      <c r="W657" s="365"/>
    </row>
    <row r="658" spans="3:23" ht="13.9" x14ac:dyDescent="0.5">
      <c r="C658" s="366"/>
      <c r="H658" s="348"/>
      <c r="I658" s="349"/>
      <c r="J658" s="349"/>
      <c r="M658" s="349"/>
      <c r="T658" s="382"/>
      <c r="U658" s="382"/>
      <c r="V658" s="365"/>
      <c r="W658" s="365"/>
    </row>
    <row r="659" spans="3:23" ht="13.9" x14ac:dyDescent="0.5">
      <c r="C659" s="366"/>
      <c r="H659" s="348"/>
      <c r="I659" s="349"/>
      <c r="J659" s="349"/>
      <c r="M659" s="349"/>
      <c r="T659" s="382"/>
      <c r="U659" s="382"/>
      <c r="V659" s="365"/>
      <c r="W659" s="365"/>
    </row>
    <row r="660" spans="3:23" ht="13.9" x14ac:dyDescent="0.5">
      <c r="C660" s="366"/>
      <c r="H660" s="348"/>
      <c r="I660" s="349"/>
      <c r="J660" s="349"/>
      <c r="M660" s="349"/>
      <c r="T660" s="382"/>
      <c r="U660" s="382"/>
      <c r="V660" s="365"/>
      <c r="W660" s="365"/>
    </row>
    <row r="661" spans="3:23" ht="13.9" x14ac:dyDescent="0.5">
      <c r="C661" s="366"/>
      <c r="H661" s="348"/>
      <c r="I661" s="349"/>
      <c r="J661" s="349"/>
      <c r="M661" s="349"/>
      <c r="T661" s="382"/>
      <c r="U661" s="382"/>
      <c r="V661" s="365"/>
      <c r="W661" s="365"/>
    </row>
    <row r="662" spans="3:23" ht="13.9" x14ac:dyDescent="0.5">
      <c r="C662" s="366"/>
      <c r="H662" s="348"/>
      <c r="I662" s="349"/>
      <c r="J662" s="349"/>
      <c r="M662" s="349"/>
      <c r="T662" s="382"/>
      <c r="U662" s="382"/>
      <c r="V662" s="365"/>
      <c r="W662" s="365"/>
    </row>
    <row r="663" spans="3:23" ht="13.9" x14ac:dyDescent="0.5">
      <c r="C663" s="366"/>
      <c r="H663" s="348"/>
      <c r="I663" s="349"/>
      <c r="J663" s="349"/>
      <c r="M663" s="349"/>
      <c r="T663" s="382"/>
      <c r="U663" s="382"/>
      <c r="V663" s="365"/>
      <c r="W663" s="365"/>
    </row>
    <row r="664" spans="3:23" ht="13.9" x14ac:dyDescent="0.5">
      <c r="C664" s="366"/>
      <c r="H664" s="348"/>
      <c r="I664" s="349"/>
      <c r="J664" s="349"/>
      <c r="M664" s="349"/>
      <c r="T664" s="382"/>
      <c r="U664" s="382"/>
      <c r="V664" s="365"/>
      <c r="W664" s="365"/>
    </row>
    <row r="665" spans="3:23" ht="13.9" x14ac:dyDescent="0.5">
      <c r="C665" s="366"/>
      <c r="H665" s="348"/>
      <c r="I665" s="349"/>
      <c r="J665" s="349"/>
      <c r="M665" s="349"/>
      <c r="T665" s="382"/>
      <c r="U665" s="382"/>
      <c r="V665" s="365"/>
      <c r="W665" s="365"/>
    </row>
    <row r="666" spans="3:23" ht="13.9" x14ac:dyDescent="0.5">
      <c r="C666" s="366"/>
      <c r="H666" s="348"/>
      <c r="I666" s="349"/>
      <c r="J666" s="349"/>
      <c r="M666" s="349"/>
      <c r="T666" s="382"/>
      <c r="U666" s="382"/>
      <c r="V666" s="365"/>
      <c r="W666" s="365"/>
    </row>
    <row r="667" spans="3:23" ht="13.9" x14ac:dyDescent="0.5">
      <c r="C667" s="366"/>
      <c r="H667" s="348"/>
      <c r="I667" s="349"/>
      <c r="J667" s="349"/>
      <c r="M667" s="349"/>
      <c r="T667" s="382"/>
      <c r="U667" s="382"/>
      <c r="V667" s="365"/>
      <c r="W667" s="365"/>
    </row>
    <row r="668" spans="3:23" ht="13.9" x14ac:dyDescent="0.5">
      <c r="C668" s="366"/>
      <c r="H668" s="348"/>
      <c r="I668" s="349"/>
      <c r="J668" s="349"/>
      <c r="M668" s="349"/>
      <c r="T668" s="382"/>
      <c r="U668" s="382"/>
      <c r="V668" s="365"/>
      <c r="W668" s="365"/>
    </row>
    <row r="669" spans="3:23" ht="13.9" x14ac:dyDescent="0.5">
      <c r="C669" s="366"/>
      <c r="H669" s="348"/>
      <c r="I669" s="349"/>
      <c r="J669" s="349"/>
      <c r="M669" s="349"/>
      <c r="T669" s="382"/>
      <c r="U669" s="382"/>
      <c r="V669" s="365"/>
      <c r="W669" s="365"/>
    </row>
    <row r="670" spans="3:23" ht="13.9" x14ac:dyDescent="0.5">
      <c r="C670" s="366"/>
      <c r="H670" s="348"/>
      <c r="I670" s="349"/>
      <c r="J670" s="349"/>
      <c r="M670" s="349"/>
      <c r="T670" s="382"/>
      <c r="U670" s="382"/>
      <c r="V670" s="365"/>
      <c r="W670" s="365"/>
    </row>
    <row r="671" spans="3:23" ht="13.9" x14ac:dyDescent="0.5">
      <c r="C671" s="366"/>
      <c r="H671" s="348"/>
      <c r="I671" s="349"/>
      <c r="J671" s="349"/>
      <c r="M671" s="349"/>
      <c r="T671" s="382"/>
      <c r="U671" s="382"/>
      <c r="V671" s="365"/>
      <c r="W671" s="365"/>
    </row>
    <row r="672" spans="3:23" ht="13.9" x14ac:dyDescent="0.5">
      <c r="C672" s="366"/>
      <c r="H672" s="348"/>
      <c r="I672" s="349"/>
      <c r="J672" s="349"/>
      <c r="M672" s="349"/>
      <c r="T672" s="382"/>
      <c r="U672" s="382"/>
      <c r="V672" s="365"/>
      <c r="W672" s="365"/>
    </row>
    <row r="673" spans="3:23" ht="13.9" x14ac:dyDescent="0.5">
      <c r="C673" s="366"/>
      <c r="H673" s="348"/>
      <c r="I673" s="349"/>
      <c r="J673" s="349"/>
      <c r="M673" s="349"/>
      <c r="T673" s="382"/>
      <c r="U673" s="382"/>
      <c r="V673" s="365"/>
      <c r="W673" s="365"/>
    </row>
    <row r="674" spans="3:23" ht="13.9" x14ac:dyDescent="0.5">
      <c r="C674" s="366"/>
      <c r="H674" s="348"/>
      <c r="I674" s="349"/>
      <c r="J674" s="349"/>
      <c r="M674" s="349"/>
      <c r="T674" s="382"/>
      <c r="U674" s="382"/>
      <c r="V674" s="365"/>
      <c r="W674" s="365"/>
    </row>
    <row r="675" spans="3:23" ht="13.9" x14ac:dyDescent="0.5">
      <c r="C675" s="366"/>
      <c r="H675" s="348"/>
      <c r="I675" s="349"/>
      <c r="J675" s="349"/>
      <c r="M675" s="349"/>
      <c r="T675" s="382"/>
      <c r="U675" s="382"/>
      <c r="V675" s="365"/>
      <c r="W675" s="365"/>
    </row>
    <row r="676" spans="3:23" ht="13.9" x14ac:dyDescent="0.5">
      <c r="C676" s="366"/>
      <c r="H676" s="348"/>
      <c r="I676" s="349"/>
      <c r="J676" s="349"/>
      <c r="M676" s="349"/>
      <c r="T676" s="382"/>
      <c r="U676" s="382"/>
      <c r="V676" s="365"/>
      <c r="W676" s="365"/>
    </row>
    <row r="677" spans="3:23" ht="13.9" x14ac:dyDescent="0.5">
      <c r="C677" s="366"/>
      <c r="H677" s="348"/>
      <c r="I677" s="349"/>
      <c r="J677" s="349"/>
      <c r="M677" s="349"/>
      <c r="T677" s="382"/>
      <c r="U677" s="382"/>
      <c r="V677" s="365"/>
      <c r="W677" s="365"/>
    </row>
    <row r="678" spans="3:23" ht="13.9" x14ac:dyDescent="0.5">
      <c r="C678" s="366"/>
      <c r="H678" s="348"/>
      <c r="I678" s="349"/>
      <c r="J678" s="349"/>
      <c r="M678" s="349"/>
      <c r="T678" s="382"/>
      <c r="U678" s="382"/>
      <c r="V678" s="365"/>
      <c r="W678" s="365"/>
    </row>
    <row r="679" spans="3:23" ht="13.9" x14ac:dyDescent="0.5">
      <c r="C679" s="366"/>
      <c r="H679" s="348"/>
      <c r="I679" s="349"/>
      <c r="J679" s="349"/>
      <c r="M679" s="349"/>
      <c r="T679" s="382"/>
      <c r="U679" s="382"/>
      <c r="V679" s="365"/>
      <c r="W679" s="365"/>
    </row>
    <row r="680" spans="3:23" ht="13.9" x14ac:dyDescent="0.5">
      <c r="C680" s="366"/>
      <c r="H680" s="348"/>
      <c r="I680" s="349"/>
      <c r="J680" s="349"/>
      <c r="M680" s="349"/>
      <c r="T680" s="382"/>
      <c r="U680" s="382"/>
      <c r="V680" s="365"/>
      <c r="W680" s="365"/>
    </row>
    <row r="681" spans="3:23" ht="13.9" x14ac:dyDescent="0.5">
      <c r="C681" s="366"/>
      <c r="H681" s="348"/>
      <c r="I681" s="349"/>
      <c r="J681" s="349"/>
      <c r="M681" s="349"/>
      <c r="T681" s="382"/>
      <c r="U681" s="382"/>
      <c r="V681" s="365"/>
      <c r="W681" s="365"/>
    </row>
    <row r="682" spans="3:23" ht="13.9" x14ac:dyDescent="0.5">
      <c r="C682" s="366"/>
      <c r="H682" s="348"/>
      <c r="I682" s="349"/>
      <c r="J682" s="349"/>
      <c r="M682" s="349"/>
      <c r="T682" s="382"/>
      <c r="U682" s="382"/>
      <c r="V682" s="365"/>
      <c r="W682" s="365"/>
    </row>
    <row r="683" spans="3:23" ht="13.9" x14ac:dyDescent="0.5">
      <c r="C683" s="366"/>
      <c r="H683" s="348"/>
      <c r="I683" s="349"/>
      <c r="J683" s="349"/>
      <c r="M683" s="349"/>
      <c r="T683" s="382"/>
      <c r="U683" s="382"/>
      <c r="V683" s="365"/>
      <c r="W683" s="365"/>
    </row>
    <row r="684" spans="3:23" ht="13.9" x14ac:dyDescent="0.5">
      <c r="C684" s="366"/>
      <c r="H684" s="348"/>
      <c r="I684" s="349"/>
      <c r="J684" s="349"/>
      <c r="M684" s="349"/>
      <c r="T684" s="382"/>
      <c r="U684" s="382"/>
      <c r="V684" s="365"/>
      <c r="W684" s="365"/>
    </row>
    <row r="685" spans="3:23" ht="13.9" x14ac:dyDescent="0.5">
      <c r="C685" s="366"/>
      <c r="H685" s="348"/>
      <c r="I685" s="349"/>
      <c r="J685" s="349"/>
      <c r="M685" s="349"/>
      <c r="T685" s="382"/>
      <c r="U685" s="382"/>
      <c r="V685" s="365"/>
      <c r="W685" s="365"/>
    </row>
    <row r="686" spans="3:23" ht="13.9" x14ac:dyDescent="0.5">
      <c r="C686" s="366"/>
      <c r="H686" s="348"/>
      <c r="I686" s="349"/>
      <c r="J686" s="349"/>
      <c r="M686" s="349"/>
      <c r="T686" s="382"/>
      <c r="U686" s="382"/>
      <c r="V686" s="365"/>
      <c r="W686" s="365"/>
    </row>
    <row r="687" spans="3:23" ht="13.9" x14ac:dyDescent="0.5">
      <c r="C687" s="366"/>
      <c r="H687" s="348"/>
      <c r="I687" s="349"/>
      <c r="J687" s="349"/>
      <c r="M687" s="349"/>
      <c r="T687" s="382"/>
      <c r="U687" s="382"/>
      <c r="V687" s="365"/>
      <c r="W687" s="365"/>
    </row>
    <row r="688" spans="3:23" ht="13.9" x14ac:dyDescent="0.5">
      <c r="C688" s="366"/>
      <c r="H688" s="348"/>
      <c r="I688" s="349"/>
      <c r="J688" s="349"/>
      <c r="M688" s="349"/>
      <c r="T688" s="382"/>
      <c r="U688" s="382"/>
      <c r="V688" s="365"/>
      <c r="W688" s="365"/>
    </row>
    <row r="689" spans="3:23" ht="13.9" x14ac:dyDescent="0.5">
      <c r="C689" s="366"/>
      <c r="H689" s="348"/>
      <c r="I689" s="349"/>
      <c r="J689" s="349"/>
      <c r="M689" s="349"/>
      <c r="T689" s="382"/>
      <c r="U689" s="382"/>
      <c r="V689" s="365"/>
      <c r="W689" s="365"/>
    </row>
    <row r="690" spans="3:23" ht="13.9" x14ac:dyDescent="0.5">
      <c r="C690" s="366"/>
      <c r="H690" s="348"/>
      <c r="I690" s="349"/>
      <c r="J690" s="349"/>
      <c r="M690" s="349"/>
      <c r="T690" s="382"/>
      <c r="U690" s="382"/>
      <c r="V690" s="365"/>
      <c r="W690" s="365"/>
    </row>
    <row r="691" spans="3:23" ht="13.9" x14ac:dyDescent="0.5">
      <c r="C691" s="366"/>
      <c r="H691" s="348"/>
      <c r="I691" s="349"/>
      <c r="J691" s="349"/>
      <c r="M691" s="349"/>
      <c r="T691" s="382"/>
      <c r="U691" s="382"/>
      <c r="V691" s="365"/>
      <c r="W691" s="365"/>
    </row>
    <row r="692" spans="3:23" ht="13.9" x14ac:dyDescent="0.5">
      <c r="C692" s="366"/>
      <c r="H692" s="348"/>
      <c r="I692" s="349"/>
      <c r="J692" s="349"/>
      <c r="M692" s="349"/>
      <c r="T692" s="382"/>
      <c r="U692" s="382"/>
      <c r="V692" s="365"/>
      <c r="W692" s="365"/>
    </row>
    <row r="693" spans="3:23" ht="13.9" x14ac:dyDescent="0.5">
      <c r="C693" s="366"/>
      <c r="H693" s="348"/>
      <c r="I693" s="349"/>
      <c r="J693" s="349"/>
      <c r="M693" s="349"/>
      <c r="T693" s="382"/>
      <c r="U693" s="382"/>
      <c r="V693" s="365"/>
      <c r="W693" s="365"/>
    </row>
    <row r="694" spans="3:23" ht="13.9" x14ac:dyDescent="0.5">
      <c r="C694" s="366"/>
      <c r="H694" s="348"/>
      <c r="I694" s="349"/>
      <c r="J694" s="349"/>
      <c r="M694" s="349"/>
      <c r="T694" s="382"/>
      <c r="U694" s="382"/>
      <c r="V694" s="365"/>
      <c r="W694" s="365"/>
    </row>
    <row r="695" spans="3:23" ht="13.9" x14ac:dyDescent="0.5">
      <c r="C695" s="366"/>
      <c r="H695" s="348"/>
      <c r="I695" s="349"/>
      <c r="J695" s="349"/>
      <c r="M695" s="349"/>
      <c r="T695" s="382"/>
      <c r="U695" s="382"/>
      <c r="V695" s="365"/>
      <c r="W695" s="365"/>
    </row>
    <row r="696" spans="3:23" ht="13.9" x14ac:dyDescent="0.5">
      <c r="C696" s="366"/>
      <c r="H696" s="348"/>
      <c r="I696" s="349"/>
      <c r="J696" s="349"/>
      <c r="M696" s="349"/>
      <c r="T696" s="382"/>
      <c r="U696" s="382"/>
      <c r="V696" s="365"/>
      <c r="W696" s="365"/>
    </row>
    <row r="697" spans="3:23" ht="13.9" x14ac:dyDescent="0.5">
      <c r="C697" s="366"/>
      <c r="H697" s="348"/>
      <c r="I697" s="349"/>
      <c r="J697" s="349"/>
      <c r="M697" s="349"/>
      <c r="T697" s="382"/>
      <c r="U697" s="382"/>
      <c r="V697" s="365"/>
      <c r="W697" s="365"/>
    </row>
    <row r="698" spans="3:23" ht="13.9" x14ac:dyDescent="0.5">
      <c r="C698" s="366"/>
      <c r="H698" s="348"/>
      <c r="I698" s="349"/>
      <c r="J698" s="349"/>
      <c r="M698" s="349"/>
      <c r="T698" s="382"/>
      <c r="U698" s="382"/>
      <c r="V698" s="365"/>
      <c r="W698" s="365"/>
    </row>
    <row r="699" spans="3:23" ht="13.9" x14ac:dyDescent="0.5">
      <c r="C699" s="366"/>
      <c r="H699" s="348"/>
      <c r="I699" s="349"/>
      <c r="J699" s="349"/>
      <c r="M699" s="349"/>
      <c r="T699" s="382"/>
      <c r="U699" s="382"/>
      <c r="V699" s="365"/>
      <c r="W699" s="365"/>
    </row>
    <row r="700" spans="3:23" ht="13.9" x14ac:dyDescent="0.5">
      <c r="C700" s="366"/>
      <c r="H700" s="348"/>
      <c r="I700" s="349"/>
      <c r="J700" s="349"/>
      <c r="M700" s="349"/>
      <c r="T700" s="382"/>
      <c r="U700" s="382"/>
      <c r="V700" s="365"/>
      <c r="W700" s="365"/>
    </row>
    <row r="701" spans="3:23" ht="13.9" x14ac:dyDescent="0.5">
      <c r="C701" s="366"/>
      <c r="H701" s="348"/>
      <c r="I701" s="349"/>
      <c r="J701" s="349"/>
      <c r="M701" s="349"/>
      <c r="T701" s="382"/>
      <c r="U701" s="382"/>
      <c r="V701" s="365"/>
      <c r="W701" s="365"/>
    </row>
    <row r="702" spans="3:23" ht="13.9" x14ac:dyDescent="0.5">
      <c r="C702" s="366"/>
      <c r="H702" s="348"/>
      <c r="I702" s="349"/>
      <c r="J702" s="349"/>
      <c r="M702" s="349"/>
      <c r="T702" s="382"/>
      <c r="U702" s="382"/>
      <c r="V702" s="365"/>
      <c r="W702" s="365"/>
    </row>
    <row r="703" spans="3:23" ht="13.9" x14ac:dyDescent="0.5">
      <c r="C703" s="366"/>
      <c r="H703" s="348"/>
      <c r="I703" s="349"/>
      <c r="J703" s="349"/>
      <c r="M703" s="349"/>
      <c r="T703" s="382"/>
      <c r="U703" s="382"/>
      <c r="V703" s="365"/>
      <c r="W703" s="365"/>
    </row>
    <row r="704" spans="3:23" ht="13.9" x14ac:dyDescent="0.5">
      <c r="C704" s="366"/>
      <c r="H704" s="348"/>
      <c r="I704" s="349"/>
      <c r="J704" s="349"/>
      <c r="M704" s="349"/>
      <c r="T704" s="382"/>
      <c r="U704" s="382"/>
      <c r="V704" s="365"/>
      <c r="W704" s="365"/>
    </row>
    <row r="705" spans="3:23" ht="13.9" x14ac:dyDescent="0.5">
      <c r="C705" s="366"/>
      <c r="H705" s="348"/>
      <c r="I705" s="349"/>
      <c r="J705" s="349"/>
      <c r="M705" s="349"/>
      <c r="T705" s="382"/>
      <c r="U705" s="382"/>
      <c r="V705" s="365"/>
      <c r="W705" s="365"/>
    </row>
    <row r="706" spans="3:23" ht="13.9" x14ac:dyDescent="0.5">
      <c r="C706" s="366"/>
      <c r="H706" s="348"/>
      <c r="I706" s="349"/>
      <c r="J706" s="349"/>
      <c r="M706" s="349"/>
      <c r="T706" s="382"/>
      <c r="U706" s="382"/>
      <c r="V706" s="365"/>
      <c r="W706" s="365"/>
    </row>
    <row r="707" spans="3:23" ht="13.9" x14ac:dyDescent="0.5">
      <c r="C707" s="366"/>
      <c r="H707" s="348"/>
      <c r="I707" s="349"/>
      <c r="J707" s="349"/>
      <c r="M707" s="349"/>
      <c r="T707" s="382"/>
      <c r="U707" s="382"/>
      <c r="V707" s="365"/>
      <c r="W707" s="365"/>
    </row>
    <row r="708" spans="3:23" ht="13.9" x14ac:dyDescent="0.5">
      <c r="C708" s="366"/>
      <c r="H708" s="348"/>
      <c r="I708" s="349"/>
      <c r="J708" s="349"/>
      <c r="M708" s="349"/>
      <c r="T708" s="382"/>
      <c r="U708" s="382"/>
      <c r="V708" s="365"/>
      <c r="W708" s="365"/>
    </row>
    <row r="709" spans="3:23" ht="13.9" x14ac:dyDescent="0.5">
      <c r="C709" s="366"/>
      <c r="H709" s="348"/>
      <c r="I709" s="349"/>
      <c r="J709" s="349"/>
      <c r="M709" s="349"/>
      <c r="T709" s="382"/>
      <c r="U709" s="382"/>
      <c r="V709" s="365"/>
      <c r="W709" s="365"/>
    </row>
    <row r="710" spans="3:23" ht="13.9" x14ac:dyDescent="0.5">
      <c r="C710" s="366"/>
      <c r="H710" s="348"/>
      <c r="I710" s="349"/>
      <c r="J710" s="349"/>
      <c r="M710" s="349"/>
      <c r="T710" s="382"/>
      <c r="U710" s="382"/>
      <c r="V710" s="365"/>
      <c r="W710" s="365"/>
    </row>
    <row r="711" spans="3:23" ht="13.9" x14ac:dyDescent="0.5">
      <c r="C711" s="366"/>
      <c r="H711" s="348"/>
      <c r="I711" s="349"/>
      <c r="J711" s="349"/>
      <c r="M711" s="349"/>
      <c r="T711" s="382"/>
      <c r="U711" s="382"/>
      <c r="V711" s="365"/>
      <c r="W711" s="365"/>
    </row>
    <row r="712" spans="3:23" ht="13.9" x14ac:dyDescent="0.5">
      <c r="C712" s="366"/>
      <c r="H712" s="348"/>
      <c r="I712" s="349"/>
      <c r="J712" s="349"/>
      <c r="M712" s="349"/>
      <c r="T712" s="382"/>
      <c r="U712" s="382"/>
      <c r="V712" s="365"/>
      <c r="W712" s="365"/>
    </row>
    <row r="713" spans="3:23" ht="13.9" x14ac:dyDescent="0.5">
      <c r="C713" s="366"/>
      <c r="H713" s="348"/>
      <c r="I713" s="349"/>
      <c r="J713" s="349"/>
      <c r="M713" s="349"/>
      <c r="T713" s="382"/>
      <c r="U713" s="382"/>
      <c r="V713" s="365"/>
      <c r="W713" s="365"/>
    </row>
    <row r="714" spans="3:23" ht="13.9" x14ac:dyDescent="0.5">
      <c r="C714" s="366"/>
      <c r="H714" s="348"/>
      <c r="I714" s="349"/>
      <c r="J714" s="349"/>
      <c r="M714" s="349"/>
      <c r="T714" s="382"/>
      <c r="U714" s="382"/>
      <c r="V714" s="365"/>
      <c r="W714" s="365"/>
    </row>
    <row r="715" spans="3:23" ht="13.9" x14ac:dyDescent="0.5">
      <c r="C715" s="366"/>
      <c r="H715" s="348"/>
      <c r="I715" s="349"/>
      <c r="J715" s="349"/>
      <c r="M715" s="349"/>
      <c r="T715" s="382"/>
      <c r="U715" s="382"/>
      <c r="V715" s="365"/>
      <c r="W715" s="365"/>
    </row>
    <row r="716" spans="3:23" ht="13.9" x14ac:dyDescent="0.5">
      <c r="C716" s="366"/>
      <c r="H716" s="348"/>
      <c r="I716" s="349"/>
      <c r="J716" s="349"/>
      <c r="M716" s="349"/>
      <c r="T716" s="382"/>
      <c r="U716" s="382"/>
      <c r="V716" s="365"/>
      <c r="W716" s="365"/>
    </row>
    <row r="717" spans="3:23" ht="13.9" x14ac:dyDescent="0.5">
      <c r="C717" s="366"/>
      <c r="H717" s="348"/>
      <c r="I717" s="349"/>
      <c r="J717" s="349"/>
      <c r="M717" s="349"/>
      <c r="T717" s="382"/>
      <c r="U717" s="382"/>
      <c r="V717" s="365"/>
      <c r="W717" s="365"/>
    </row>
    <row r="718" spans="3:23" ht="13.9" x14ac:dyDescent="0.5">
      <c r="C718" s="366"/>
      <c r="H718" s="348"/>
      <c r="I718" s="349"/>
      <c r="J718" s="349"/>
      <c r="M718" s="349"/>
      <c r="T718" s="382"/>
      <c r="U718" s="382"/>
      <c r="V718" s="365"/>
      <c r="W718" s="365"/>
    </row>
    <row r="719" spans="3:23" ht="13.9" x14ac:dyDescent="0.5">
      <c r="C719" s="366"/>
      <c r="H719" s="348"/>
      <c r="I719" s="349"/>
      <c r="J719" s="349"/>
      <c r="M719" s="349"/>
      <c r="T719" s="382"/>
      <c r="U719" s="382"/>
      <c r="V719" s="365"/>
      <c r="W719" s="365"/>
    </row>
    <row r="720" spans="3:23" ht="13.9" x14ac:dyDescent="0.5">
      <c r="C720" s="366"/>
      <c r="H720" s="348"/>
      <c r="I720" s="349"/>
      <c r="J720" s="349"/>
      <c r="M720" s="349"/>
      <c r="T720" s="382"/>
      <c r="U720" s="382"/>
      <c r="V720" s="365"/>
      <c r="W720" s="365"/>
    </row>
    <row r="721" spans="3:23" ht="13.9" x14ac:dyDescent="0.5">
      <c r="C721" s="366"/>
      <c r="H721" s="348"/>
      <c r="I721" s="349"/>
      <c r="J721" s="349"/>
      <c r="M721" s="349"/>
      <c r="T721" s="382"/>
      <c r="U721" s="382"/>
      <c r="V721" s="365"/>
      <c r="W721" s="365"/>
    </row>
    <row r="722" spans="3:23" ht="13.9" x14ac:dyDescent="0.5">
      <c r="C722" s="366"/>
      <c r="H722" s="348"/>
      <c r="I722" s="349"/>
      <c r="J722" s="349"/>
      <c r="M722" s="349"/>
      <c r="T722" s="382"/>
      <c r="U722" s="382"/>
      <c r="V722" s="365"/>
      <c r="W722" s="365"/>
    </row>
    <row r="723" spans="3:23" ht="13.9" x14ac:dyDescent="0.5">
      <c r="C723" s="366"/>
      <c r="H723" s="348"/>
      <c r="I723" s="349"/>
      <c r="J723" s="349"/>
      <c r="M723" s="349"/>
      <c r="T723" s="382"/>
      <c r="U723" s="382"/>
      <c r="V723" s="365"/>
      <c r="W723" s="365"/>
    </row>
    <row r="724" spans="3:23" ht="13.9" x14ac:dyDescent="0.5">
      <c r="C724" s="366"/>
      <c r="H724" s="348"/>
      <c r="I724" s="349"/>
      <c r="J724" s="349"/>
      <c r="M724" s="349"/>
      <c r="T724" s="382"/>
      <c r="U724" s="382"/>
      <c r="V724" s="365"/>
      <c r="W724" s="365"/>
    </row>
    <row r="725" spans="3:23" ht="13.9" x14ac:dyDescent="0.5">
      <c r="C725" s="366"/>
      <c r="H725" s="348"/>
      <c r="I725" s="349"/>
      <c r="J725" s="349"/>
      <c r="M725" s="349"/>
      <c r="T725" s="382"/>
      <c r="U725" s="382"/>
      <c r="V725" s="365"/>
      <c r="W725" s="365"/>
    </row>
    <row r="726" spans="3:23" ht="13.9" x14ac:dyDescent="0.5">
      <c r="C726" s="366"/>
      <c r="H726" s="348"/>
      <c r="I726" s="349"/>
      <c r="J726" s="349"/>
      <c r="M726" s="349"/>
      <c r="T726" s="382"/>
      <c r="U726" s="382"/>
      <c r="V726" s="365"/>
      <c r="W726" s="365"/>
    </row>
    <row r="727" spans="3:23" ht="13.9" x14ac:dyDescent="0.5">
      <c r="C727" s="366"/>
      <c r="H727" s="348"/>
      <c r="I727" s="349"/>
      <c r="J727" s="349"/>
      <c r="M727" s="349"/>
      <c r="T727" s="382"/>
      <c r="U727" s="382"/>
      <c r="V727" s="365"/>
      <c r="W727" s="365"/>
    </row>
    <row r="728" spans="3:23" ht="13.9" x14ac:dyDescent="0.5">
      <c r="C728" s="366"/>
      <c r="H728" s="348"/>
      <c r="I728" s="349"/>
      <c r="J728" s="349"/>
      <c r="M728" s="349"/>
      <c r="T728" s="382"/>
      <c r="U728" s="382"/>
      <c r="V728" s="365"/>
      <c r="W728" s="365"/>
    </row>
    <row r="729" spans="3:23" ht="13.9" x14ac:dyDescent="0.5">
      <c r="C729" s="366"/>
      <c r="H729" s="348"/>
      <c r="I729" s="349"/>
      <c r="J729" s="349"/>
      <c r="M729" s="349"/>
      <c r="T729" s="382"/>
      <c r="U729" s="382"/>
      <c r="V729" s="365"/>
      <c r="W729" s="365"/>
    </row>
    <row r="730" spans="3:23" ht="13.9" x14ac:dyDescent="0.5">
      <c r="C730" s="366"/>
      <c r="H730" s="348"/>
      <c r="I730" s="349"/>
      <c r="J730" s="349"/>
      <c r="M730" s="349"/>
      <c r="T730" s="382"/>
      <c r="U730" s="382"/>
      <c r="V730" s="365"/>
      <c r="W730" s="365"/>
    </row>
    <row r="731" spans="3:23" ht="13.9" x14ac:dyDescent="0.5">
      <c r="C731" s="366"/>
      <c r="H731" s="348"/>
      <c r="I731" s="349"/>
      <c r="J731" s="349"/>
      <c r="M731" s="349"/>
      <c r="T731" s="382"/>
      <c r="U731" s="382"/>
      <c r="V731" s="365"/>
      <c r="W731" s="365"/>
    </row>
    <row r="732" spans="3:23" ht="13.9" x14ac:dyDescent="0.5">
      <c r="C732" s="366"/>
      <c r="H732" s="348"/>
      <c r="I732" s="349"/>
      <c r="J732" s="349"/>
      <c r="M732" s="349"/>
      <c r="T732" s="382"/>
      <c r="U732" s="382"/>
      <c r="V732" s="365"/>
      <c r="W732" s="365"/>
    </row>
    <row r="733" spans="3:23" ht="13.9" x14ac:dyDescent="0.5">
      <c r="C733" s="366"/>
      <c r="H733" s="348"/>
      <c r="I733" s="349"/>
      <c r="J733" s="349"/>
      <c r="M733" s="349"/>
      <c r="T733" s="382"/>
      <c r="U733" s="382"/>
      <c r="V733" s="365"/>
      <c r="W733" s="365"/>
    </row>
    <row r="734" spans="3:23" ht="13.9" x14ac:dyDescent="0.5">
      <c r="C734" s="366"/>
      <c r="H734" s="348"/>
      <c r="I734" s="349"/>
      <c r="J734" s="349"/>
      <c r="M734" s="349"/>
      <c r="T734" s="382"/>
      <c r="U734" s="382"/>
      <c r="V734" s="365"/>
      <c r="W734" s="365"/>
    </row>
    <row r="735" spans="3:23" ht="13.9" x14ac:dyDescent="0.5">
      <c r="C735" s="366"/>
      <c r="H735" s="348"/>
      <c r="I735" s="349"/>
      <c r="J735" s="349"/>
      <c r="M735" s="349"/>
      <c r="T735" s="382"/>
      <c r="U735" s="382"/>
      <c r="V735" s="365"/>
      <c r="W735" s="365"/>
    </row>
    <row r="736" spans="3:23" ht="13.9" x14ac:dyDescent="0.5">
      <c r="C736" s="366"/>
      <c r="H736" s="348"/>
      <c r="I736" s="349"/>
      <c r="J736" s="349"/>
      <c r="M736" s="349"/>
      <c r="T736" s="382"/>
      <c r="U736" s="382"/>
      <c r="V736" s="365"/>
      <c r="W736" s="365"/>
    </row>
    <row r="737" spans="3:23" ht="13.9" x14ac:dyDescent="0.5">
      <c r="C737" s="366"/>
      <c r="H737" s="348"/>
      <c r="I737" s="349"/>
      <c r="J737" s="349"/>
      <c r="M737" s="349"/>
      <c r="T737" s="382"/>
      <c r="U737" s="382"/>
      <c r="V737" s="365"/>
      <c r="W737" s="365"/>
    </row>
    <row r="738" spans="3:23" ht="13.9" x14ac:dyDescent="0.5">
      <c r="C738" s="366"/>
      <c r="H738" s="348"/>
      <c r="I738" s="349"/>
      <c r="J738" s="349"/>
      <c r="M738" s="349"/>
      <c r="T738" s="382"/>
      <c r="U738" s="382"/>
      <c r="V738" s="365"/>
      <c r="W738" s="365"/>
    </row>
    <row r="739" spans="3:23" ht="13.9" x14ac:dyDescent="0.5">
      <c r="C739" s="366"/>
      <c r="H739" s="348"/>
      <c r="I739" s="349"/>
      <c r="J739" s="349"/>
      <c r="M739" s="349"/>
      <c r="T739" s="382"/>
      <c r="U739" s="382"/>
      <c r="V739" s="365"/>
      <c r="W739" s="365"/>
    </row>
    <row r="740" spans="3:23" ht="13.9" x14ac:dyDescent="0.5">
      <c r="C740" s="366"/>
      <c r="H740" s="348"/>
      <c r="I740" s="349"/>
      <c r="J740" s="349"/>
      <c r="M740" s="349"/>
      <c r="T740" s="382"/>
      <c r="U740" s="382"/>
      <c r="V740" s="365"/>
      <c r="W740" s="365"/>
    </row>
    <row r="741" spans="3:23" ht="13.9" x14ac:dyDescent="0.5">
      <c r="C741" s="366"/>
      <c r="H741" s="348"/>
      <c r="I741" s="349"/>
      <c r="J741" s="349"/>
      <c r="M741" s="349"/>
      <c r="T741" s="382"/>
      <c r="U741" s="382"/>
      <c r="V741" s="365"/>
      <c r="W741" s="365"/>
    </row>
    <row r="742" spans="3:23" ht="13.9" x14ac:dyDescent="0.5">
      <c r="C742" s="366"/>
      <c r="H742" s="348"/>
      <c r="I742" s="349"/>
      <c r="J742" s="349"/>
      <c r="M742" s="349"/>
      <c r="T742" s="382"/>
      <c r="U742" s="382"/>
      <c r="V742" s="365"/>
      <c r="W742" s="365"/>
    </row>
    <row r="743" spans="3:23" ht="13.9" x14ac:dyDescent="0.5">
      <c r="C743" s="366"/>
      <c r="H743" s="348"/>
      <c r="I743" s="349"/>
      <c r="J743" s="349"/>
      <c r="M743" s="349"/>
      <c r="T743" s="382"/>
      <c r="U743" s="382"/>
      <c r="V743" s="365"/>
      <c r="W743" s="365"/>
    </row>
    <row r="744" spans="3:23" ht="13.9" x14ac:dyDescent="0.5">
      <c r="C744" s="366"/>
      <c r="H744" s="348"/>
      <c r="I744" s="349"/>
      <c r="J744" s="349"/>
      <c r="M744" s="349"/>
      <c r="T744" s="382"/>
      <c r="U744" s="382"/>
      <c r="V744" s="365"/>
      <c r="W744" s="365"/>
    </row>
    <row r="745" spans="3:23" ht="13.9" x14ac:dyDescent="0.5">
      <c r="C745" s="366"/>
      <c r="H745" s="348"/>
      <c r="I745" s="349"/>
      <c r="J745" s="349"/>
      <c r="M745" s="349"/>
      <c r="T745" s="382"/>
      <c r="U745" s="382"/>
      <c r="V745" s="365"/>
      <c r="W745" s="365"/>
    </row>
    <row r="746" spans="3:23" ht="13.9" x14ac:dyDescent="0.5">
      <c r="C746" s="366"/>
      <c r="H746" s="348"/>
      <c r="I746" s="349"/>
      <c r="J746" s="349"/>
      <c r="M746" s="349"/>
      <c r="T746" s="382"/>
      <c r="U746" s="382"/>
      <c r="V746" s="365"/>
      <c r="W746" s="365"/>
    </row>
    <row r="747" spans="3:23" ht="13.9" x14ac:dyDescent="0.5">
      <c r="C747" s="366"/>
      <c r="H747" s="348"/>
      <c r="I747" s="349"/>
      <c r="J747" s="349"/>
      <c r="M747" s="349"/>
      <c r="T747" s="382"/>
      <c r="U747" s="382"/>
      <c r="V747" s="365"/>
      <c r="W747" s="365"/>
    </row>
    <row r="748" spans="3:23" ht="13.9" x14ac:dyDescent="0.5">
      <c r="C748" s="366"/>
      <c r="H748" s="348"/>
      <c r="I748" s="349"/>
      <c r="J748" s="349"/>
      <c r="M748" s="349"/>
      <c r="T748" s="382"/>
      <c r="U748" s="382"/>
      <c r="V748" s="365"/>
      <c r="W748" s="365"/>
    </row>
    <row r="749" spans="3:23" ht="13.9" x14ac:dyDescent="0.5">
      <c r="C749" s="366"/>
      <c r="H749" s="348"/>
      <c r="I749" s="349"/>
      <c r="J749" s="349"/>
      <c r="M749" s="349"/>
      <c r="T749" s="382"/>
      <c r="U749" s="382"/>
      <c r="V749" s="365"/>
      <c r="W749" s="365"/>
    </row>
    <row r="750" spans="3:23" ht="13.9" x14ac:dyDescent="0.5">
      <c r="C750" s="366"/>
      <c r="H750" s="348"/>
      <c r="I750" s="349"/>
      <c r="J750" s="349"/>
      <c r="M750" s="349"/>
      <c r="T750" s="382"/>
      <c r="U750" s="382"/>
      <c r="V750" s="365"/>
      <c r="W750" s="365"/>
    </row>
    <row r="751" spans="3:23" ht="13.9" x14ac:dyDescent="0.5">
      <c r="C751" s="366"/>
      <c r="H751" s="348"/>
      <c r="I751" s="349"/>
      <c r="J751" s="349"/>
      <c r="M751" s="349"/>
      <c r="T751" s="382"/>
      <c r="U751" s="382"/>
      <c r="V751" s="365"/>
      <c r="W751" s="365"/>
    </row>
    <row r="752" spans="3:23" ht="13.9" x14ac:dyDescent="0.5">
      <c r="C752" s="366"/>
      <c r="H752" s="348"/>
      <c r="I752" s="349"/>
      <c r="J752" s="349"/>
      <c r="M752" s="349"/>
      <c r="T752" s="382"/>
      <c r="U752" s="382"/>
      <c r="V752" s="365"/>
      <c r="W752" s="365"/>
    </row>
    <row r="753" spans="3:23" ht="13.9" x14ac:dyDescent="0.5">
      <c r="C753" s="366"/>
      <c r="H753" s="348"/>
      <c r="I753" s="349"/>
      <c r="J753" s="349"/>
      <c r="M753" s="349"/>
      <c r="T753" s="382"/>
      <c r="U753" s="382"/>
      <c r="V753" s="365"/>
      <c r="W753" s="365"/>
    </row>
    <row r="754" spans="3:23" ht="13.9" x14ac:dyDescent="0.5">
      <c r="C754" s="366"/>
      <c r="H754" s="348"/>
      <c r="I754" s="349"/>
      <c r="J754" s="349"/>
      <c r="M754" s="349"/>
      <c r="T754" s="382"/>
      <c r="U754" s="382"/>
      <c r="V754" s="365"/>
      <c r="W754" s="365"/>
    </row>
    <row r="755" spans="3:23" ht="13.9" x14ac:dyDescent="0.5">
      <c r="C755" s="366"/>
      <c r="H755" s="348"/>
      <c r="I755" s="349"/>
      <c r="J755" s="349"/>
      <c r="M755" s="349"/>
      <c r="T755" s="382"/>
      <c r="U755" s="382"/>
      <c r="V755" s="365"/>
      <c r="W755" s="365"/>
    </row>
    <row r="756" spans="3:23" ht="13.9" x14ac:dyDescent="0.5">
      <c r="C756" s="366"/>
      <c r="H756" s="348"/>
      <c r="I756" s="349"/>
      <c r="J756" s="349"/>
      <c r="M756" s="349"/>
      <c r="T756" s="382"/>
      <c r="U756" s="382"/>
      <c r="V756" s="365"/>
      <c r="W756" s="365"/>
    </row>
    <row r="757" spans="3:23" ht="13.9" x14ac:dyDescent="0.5">
      <c r="C757" s="366"/>
      <c r="H757" s="348"/>
      <c r="I757" s="349"/>
      <c r="J757" s="349"/>
      <c r="M757" s="349"/>
      <c r="T757" s="382"/>
      <c r="U757" s="382"/>
      <c r="V757" s="365"/>
      <c r="W757" s="365"/>
    </row>
    <row r="758" spans="3:23" ht="13.9" x14ac:dyDescent="0.5">
      <c r="C758" s="366"/>
      <c r="H758" s="348"/>
      <c r="I758" s="349"/>
      <c r="J758" s="349"/>
      <c r="M758" s="349"/>
      <c r="T758" s="382"/>
      <c r="U758" s="382"/>
      <c r="V758" s="365"/>
      <c r="W758" s="365"/>
    </row>
    <row r="759" spans="3:23" ht="13.9" x14ac:dyDescent="0.5">
      <c r="C759" s="366"/>
      <c r="H759" s="348"/>
      <c r="I759" s="349"/>
      <c r="J759" s="349"/>
      <c r="M759" s="349"/>
      <c r="T759" s="382"/>
      <c r="U759" s="382"/>
      <c r="V759" s="365"/>
      <c r="W759" s="365"/>
    </row>
    <row r="760" spans="3:23" ht="13.9" x14ac:dyDescent="0.5">
      <c r="C760" s="366"/>
      <c r="H760" s="348"/>
      <c r="I760" s="349"/>
      <c r="J760" s="349"/>
      <c r="M760" s="349"/>
      <c r="T760" s="382"/>
      <c r="U760" s="382"/>
      <c r="V760" s="365"/>
      <c r="W760" s="365"/>
    </row>
    <row r="761" spans="3:23" ht="13.9" x14ac:dyDescent="0.5">
      <c r="C761" s="366"/>
      <c r="H761" s="348"/>
      <c r="I761" s="349"/>
      <c r="J761" s="349"/>
      <c r="M761" s="349"/>
      <c r="T761" s="382"/>
      <c r="U761" s="382"/>
      <c r="V761" s="365"/>
      <c r="W761" s="365"/>
    </row>
    <row r="762" spans="3:23" ht="13.9" x14ac:dyDescent="0.5">
      <c r="C762" s="366"/>
      <c r="H762" s="348"/>
      <c r="I762" s="349"/>
      <c r="J762" s="349"/>
      <c r="M762" s="349"/>
      <c r="T762" s="382"/>
      <c r="U762" s="382"/>
      <c r="V762" s="365"/>
      <c r="W762" s="365"/>
    </row>
    <row r="763" spans="3:23" ht="13.9" x14ac:dyDescent="0.5">
      <c r="C763" s="366"/>
      <c r="H763" s="348"/>
      <c r="I763" s="349"/>
      <c r="J763" s="349"/>
      <c r="M763" s="349"/>
      <c r="T763" s="382"/>
      <c r="U763" s="382"/>
      <c r="V763" s="365"/>
      <c r="W763" s="365"/>
    </row>
    <row r="764" spans="3:23" ht="13.9" x14ac:dyDescent="0.5">
      <c r="C764" s="366"/>
      <c r="H764" s="348"/>
      <c r="I764" s="349"/>
      <c r="J764" s="349"/>
      <c r="M764" s="349"/>
      <c r="T764" s="382"/>
      <c r="U764" s="382"/>
      <c r="V764" s="365"/>
      <c r="W764" s="365"/>
    </row>
    <row r="765" spans="3:23" ht="13.9" x14ac:dyDescent="0.5">
      <c r="C765" s="366"/>
      <c r="H765" s="348"/>
      <c r="I765" s="349"/>
      <c r="J765" s="349"/>
      <c r="M765" s="349"/>
      <c r="T765" s="382"/>
      <c r="U765" s="382"/>
      <c r="V765" s="365"/>
      <c r="W765" s="365"/>
    </row>
    <row r="766" spans="3:23" ht="13.9" x14ac:dyDescent="0.5">
      <c r="C766" s="366"/>
      <c r="H766" s="348"/>
      <c r="I766" s="349"/>
      <c r="J766" s="349"/>
      <c r="M766" s="349"/>
      <c r="T766" s="382"/>
      <c r="U766" s="382"/>
      <c r="V766" s="365"/>
      <c r="W766" s="365"/>
    </row>
    <row r="767" spans="3:23" ht="13.9" x14ac:dyDescent="0.5">
      <c r="C767" s="366"/>
      <c r="H767" s="348"/>
      <c r="I767" s="349"/>
      <c r="J767" s="349"/>
      <c r="M767" s="349"/>
      <c r="T767" s="382"/>
      <c r="U767" s="382"/>
      <c r="V767" s="365"/>
      <c r="W767" s="365"/>
    </row>
    <row r="768" spans="3:23" ht="13.9" x14ac:dyDescent="0.5">
      <c r="C768" s="366"/>
      <c r="H768" s="348"/>
      <c r="I768" s="349"/>
      <c r="J768" s="349"/>
      <c r="M768" s="349"/>
      <c r="T768" s="382"/>
      <c r="U768" s="382"/>
      <c r="V768" s="365"/>
      <c r="W768" s="365"/>
    </row>
    <row r="769" spans="3:23" ht="13.9" x14ac:dyDescent="0.5">
      <c r="C769" s="366"/>
      <c r="H769" s="348"/>
      <c r="I769" s="349"/>
      <c r="J769" s="349"/>
      <c r="M769" s="349"/>
      <c r="T769" s="382"/>
      <c r="U769" s="382"/>
      <c r="V769" s="365"/>
      <c r="W769" s="365"/>
    </row>
    <row r="770" spans="3:23" ht="13.9" x14ac:dyDescent="0.5">
      <c r="C770" s="366"/>
      <c r="H770" s="348"/>
      <c r="I770" s="349"/>
      <c r="J770" s="349"/>
      <c r="M770" s="349"/>
      <c r="T770" s="382"/>
      <c r="U770" s="382"/>
      <c r="V770" s="365"/>
      <c r="W770" s="365"/>
    </row>
    <row r="771" spans="3:23" ht="13.9" x14ac:dyDescent="0.5">
      <c r="C771" s="366"/>
      <c r="H771" s="348"/>
      <c r="I771" s="349"/>
      <c r="J771" s="349"/>
      <c r="M771" s="349"/>
      <c r="T771" s="382"/>
      <c r="U771" s="382"/>
      <c r="V771" s="365"/>
      <c r="W771" s="365"/>
    </row>
    <row r="772" spans="3:23" ht="13.9" x14ac:dyDescent="0.5">
      <c r="C772" s="366"/>
      <c r="H772" s="348"/>
      <c r="I772" s="349"/>
      <c r="J772" s="349"/>
      <c r="M772" s="349"/>
      <c r="T772" s="382"/>
      <c r="U772" s="382"/>
      <c r="V772" s="365"/>
      <c r="W772" s="365"/>
    </row>
    <row r="773" spans="3:23" ht="13.9" x14ac:dyDescent="0.5">
      <c r="C773" s="366"/>
      <c r="H773" s="348"/>
      <c r="I773" s="349"/>
      <c r="J773" s="349"/>
      <c r="M773" s="349"/>
      <c r="T773" s="382"/>
      <c r="U773" s="382"/>
      <c r="V773" s="365"/>
      <c r="W773" s="365"/>
    </row>
    <row r="774" spans="3:23" ht="13.9" x14ac:dyDescent="0.5">
      <c r="C774" s="366"/>
      <c r="H774" s="348"/>
      <c r="I774" s="349"/>
      <c r="J774" s="349"/>
      <c r="M774" s="349"/>
      <c r="T774" s="382"/>
      <c r="U774" s="382"/>
      <c r="V774" s="365"/>
      <c r="W774" s="365"/>
    </row>
    <row r="775" spans="3:23" ht="13.9" x14ac:dyDescent="0.5">
      <c r="C775" s="366"/>
      <c r="H775" s="348"/>
      <c r="I775" s="349"/>
      <c r="J775" s="349"/>
      <c r="M775" s="349"/>
      <c r="T775" s="382"/>
      <c r="U775" s="382"/>
      <c r="V775" s="365"/>
      <c r="W775" s="365"/>
    </row>
    <row r="776" spans="3:23" ht="13.9" x14ac:dyDescent="0.5">
      <c r="C776" s="366"/>
      <c r="H776" s="348"/>
      <c r="I776" s="349"/>
      <c r="J776" s="349"/>
      <c r="M776" s="349"/>
      <c r="T776" s="382"/>
      <c r="U776" s="382"/>
      <c r="V776" s="365"/>
      <c r="W776" s="365"/>
    </row>
    <row r="777" spans="3:23" ht="13.9" x14ac:dyDescent="0.5">
      <c r="C777" s="366"/>
      <c r="H777" s="348"/>
      <c r="I777" s="349"/>
      <c r="J777" s="349"/>
      <c r="M777" s="349"/>
      <c r="T777" s="382"/>
      <c r="U777" s="382"/>
      <c r="V777" s="365"/>
      <c r="W777" s="365"/>
    </row>
    <row r="778" spans="3:23" ht="13.9" x14ac:dyDescent="0.5">
      <c r="C778" s="366"/>
      <c r="H778" s="348"/>
      <c r="I778" s="349"/>
      <c r="J778" s="349"/>
      <c r="M778" s="349"/>
      <c r="T778" s="382"/>
      <c r="U778" s="382"/>
      <c r="V778" s="365"/>
      <c r="W778" s="365"/>
    </row>
    <row r="779" spans="3:23" ht="13.9" x14ac:dyDescent="0.5">
      <c r="C779" s="366"/>
      <c r="H779" s="348"/>
      <c r="I779" s="349"/>
      <c r="J779" s="349"/>
      <c r="M779" s="349"/>
      <c r="T779" s="382"/>
      <c r="U779" s="382"/>
      <c r="V779" s="365"/>
      <c r="W779" s="365"/>
    </row>
    <row r="780" spans="3:23" ht="13.9" x14ac:dyDescent="0.5">
      <c r="C780" s="366"/>
      <c r="H780" s="348"/>
      <c r="I780" s="349"/>
      <c r="J780" s="349"/>
      <c r="M780" s="349"/>
      <c r="T780" s="382"/>
      <c r="U780" s="382"/>
      <c r="V780" s="365"/>
      <c r="W780" s="365"/>
    </row>
    <row r="781" spans="3:23" ht="13.9" x14ac:dyDescent="0.5">
      <c r="C781" s="366"/>
      <c r="H781" s="348"/>
      <c r="I781" s="349"/>
      <c r="J781" s="349"/>
      <c r="M781" s="349"/>
      <c r="T781" s="382"/>
      <c r="U781" s="382"/>
      <c r="V781" s="365"/>
      <c r="W781" s="365"/>
    </row>
    <row r="782" spans="3:23" ht="13.9" x14ac:dyDescent="0.5">
      <c r="C782" s="366"/>
      <c r="H782" s="348"/>
      <c r="I782" s="349"/>
      <c r="J782" s="349"/>
      <c r="M782" s="349"/>
      <c r="T782" s="382"/>
      <c r="U782" s="382"/>
      <c r="V782" s="365"/>
      <c r="W782" s="365"/>
    </row>
    <row r="783" spans="3:23" ht="13.9" x14ac:dyDescent="0.5">
      <c r="C783" s="366"/>
      <c r="H783" s="348"/>
      <c r="I783" s="349"/>
      <c r="J783" s="349"/>
      <c r="M783" s="349"/>
      <c r="T783" s="382"/>
      <c r="U783" s="382"/>
      <c r="V783" s="365"/>
      <c r="W783" s="365"/>
    </row>
    <row r="784" spans="3:23" ht="13.9" x14ac:dyDescent="0.5">
      <c r="C784" s="366"/>
      <c r="H784" s="348"/>
      <c r="I784" s="349"/>
      <c r="J784" s="349"/>
      <c r="M784" s="349"/>
      <c r="T784" s="382"/>
      <c r="U784" s="382"/>
      <c r="V784" s="365"/>
      <c r="W784" s="365"/>
    </row>
    <row r="785" spans="3:23" ht="13.9" x14ac:dyDescent="0.5">
      <c r="C785" s="366"/>
      <c r="H785" s="348"/>
      <c r="I785" s="349"/>
      <c r="J785" s="349"/>
      <c r="M785" s="349"/>
      <c r="T785" s="382"/>
      <c r="U785" s="382"/>
      <c r="V785" s="365"/>
      <c r="W785" s="365"/>
    </row>
    <row r="786" spans="3:23" ht="13.9" x14ac:dyDescent="0.5">
      <c r="C786" s="366"/>
      <c r="H786" s="348"/>
      <c r="I786" s="349"/>
      <c r="J786" s="349"/>
      <c r="M786" s="349"/>
      <c r="T786" s="382"/>
      <c r="U786" s="382"/>
      <c r="V786" s="365"/>
      <c r="W786" s="365"/>
    </row>
    <row r="787" spans="3:23" ht="13.9" x14ac:dyDescent="0.5">
      <c r="C787" s="366"/>
      <c r="H787" s="348"/>
      <c r="I787" s="349"/>
      <c r="J787" s="349"/>
      <c r="M787" s="349"/>
      <c r="T787" s="382"/>
      <c r="U787" s="382"/>
      <c r="V787" s="365"/>
      <c r="W787" s="365"/>
    </row>
    <row r="788" spans="3:23" ht="13.9" x14ac:dyDescent="0.5">
      <c r="C788" s="366"/>
      <c r="H788" s="348"/>
      <c r="I788" s="349"/>
      <c r="J788" s="349"/>
      <c r="M788" s="349"/>
      <c r="T788" s="382"/>
      <c r="U788" s="382"/>
      <c r="V788" s="365"/>
      <c r="W788" s="365"/>
    </row>
    <row r="789" spans="3:23" ht="13.9" x14ac:dyDescent="0.5">
      <c r="C789" s="366"/>
      <c r="H789" s="348"/>
      <c r="I789" s="349"/>
      <c r="J789" s="349"/>
      <c r="M789" s="349"/>
      <c r="T789" s="382"/>
      <c r="U789" s="382"/>
      <c r="V789" s="365"/>
      <c r="W789" s="365"/>
    </row>
    <row r="790" spans="3:23" ht="13.9" x14ac:dyDescent="0.5">
      <c r="C790" s="366"/>
      <c r="H790" s="348"/>
      <c r="I790" s="349"/>
      <c r="J790" s="349"/>
      <c r="M790" s="349"/>
      <c r="T790" s="382"/>
      <c r="U790" s="382"/>
      <c r="V790" s="365"/>
      <c r="W790" s="365"/>
    </row>
    <row r="791" spans="3:23" ht="13.9" x14ac:dyDescent="0.5">
      <c r="C791" s="366"/>
      <c r="H791" s="348"/>
      <c r="I791" s="349"/>
      <c r="J791" s="349"/>
      <c r="M791" s="349"/>
      <c r="T791" s="382"/>
      <c r="U791" s="382"/>
      <c r="V791" s="365"/>
      <c r="W791" s="365"/>
    </row>
    <row r="792" spans="3:23" ht="13.9" x14ac:dyDescent="0.5">
      <c r="C792" s="366"/>
      <c r="H792" s="348"/>
      <c r="I792" s="349"/>
      <c r="J792" s="349"/>
      <c r="M792" s="349"/>
      <c r="T792" s="382"/>
      <c r="U792" s="382"/>
      <c r="V792" s="365"/>
      <c r="W792" s="365"/>
    </row>
    <row r="793" spans="3:23" ht="13.9" x14ac:dyDescent="0.5">
      <c r="C793" s="366"/>
      <c r="H793" s="348"/>
      <c r="I793" s="349"/>
      <c r="J793" s="349"/>
      <c r="M793" s="349"/>
      <c r="T793" s="382"/>
      <c r="U793" s="382"/>
      <c r="V793" s="365"/>
      <c r="W793" s="365"/>
    </row>
    <row r="794" spans="3:23" ht="13.9" x14ac:dyDescent="0.5">
      <c r="C794" s="366"/>
      <c r="H794" s="348"/>
      <c r="I794" s="349"/>
      <c r="J794" s="349"/>
      <c r="M794" s="349"/>
      <c r="T794" s="382"/>
      <c r="U794" s="382"/>
      <c r="V794" s="365"/>
      <c r="W794" s="365"/>
    </row>
    <row r="795" spans="3:23" ht="13.9" x14ac:dyDescent="0.5">
      <c r="C795" s="366"/>
      <c r="H795" s="348"/>
      <c r="I795" s="349"/>
      <c r="J795" s="349"/>
      <c r="M795" s="349"/>
      <c r="T795" s="382"/>
      <c r="U795" s="382"/>
      <c r="V795" s="365"/>
      <c r="W795" s="365"/>
    </row>
    <row r="796" spans="3:23" ht="13.9" x14ac:dyDescent="0.5">
      <c r="C796" s="366"/>
      <c r="H796" s="348"/>
      <c r="I796" s="349"/>
      <c r="J796" s="349"/>
      <c r="M796" s="349"/>
      <c r="T796" s="382"/>
      <c r="U796" s="382"/>
      <c r="V796" s="365"/>
      <c r="W796" s="365"/>
    </row>
    <row r="797" spans="3:23" ht="13.9" x14ac:dyDescent="0.5">
      <c r="C797" s="366"/>
      <c r="H797" s="348"/>
      <c r="I797" s="349"/>
      <c r="J797" s="349"/>
      <c r="M797" s="349"/>
      <c r="T797" s="382"/>
      <c r="U797" s="382"/>
      <c r="V797" s="365"/>
      <c r="W797" s="365"/>
    </row>
    <row r="798" spans="3:23" ht="13.9" x14ac:dyDescent="0.5">
      <c r="C798" s="366"/>
      <c r="H798" s="348"/>
      <c r="I798" s="349"/>
      <c r="J798" s="349"/>
      <c r="M798" s="349"/>
      <c r="T798" s="382"/>
      <c r="U798" s="382"/>
      <c r="V798" s="365"/>
      <c r="W798" s="365"/>
    </row>
    <row r="799" spans="3:23" ht="13.9" x14ac:dyDescent="0.5">
      <c r="C799" s="366"/>
      <c r="H799" s="348"/>
      <c r="I799" s="349"/>
      <c r="J799" s="349"/>
      <c r="M799" s="349"/>
      <c r="T799" s="382"/>
      <c r="U799" s="382"/>
      <c r="V799" s="365"/>
      <c r="W799" s="365"/>
    </row>
    <row r="800" spans="3:23" ht="13.9" x14ac:dyDescent="0.5">
      <c r="C800" s="366"/>
      <c r="H800" s="348"/>
      <c r="I800" s="349"/>
      <c r="J800" s="349"/>
      <c r="M800" s="349"/>
      <c r="T800" s="382"/>
      <c r="U800" s="382"/>
      <c r="V800" s="365"/>
      <c r="W800" s="365"/>
    </row>
    <row r="801" spans="3:23" ht="13.9" x14ac:dyDescent="0.5">
      <c r="C801" s="366"/>
      <c r="H801" s="348"/>
      <c r="I801" s="349"/>
      <c r="J801" s="349"/>
      <c r="M801" s="349"/>
      <c r="T801" s="382"/>
      <c r="U801" s="382"/>
      <c r="V801" s="365"/>
      <c r="W801" s="365"/>
    </row>
    <row r="802" spans="3:23" ht="13.9" x14ac:dyDescent="0.5">
      <c r="C802" s="366"/>
      <c r="H802" s="348"/>
      <c r="I802" s="349"/>
      <c r="J802" s="349"/>
      <c r="M802" s="349"/>
      <c r="T802" s="382"/>
      <c r="U802" s="382"/>
      <c r="V802" s="365"/>
      <c r="W802" s="365"/>
    </row>
    <row r="803" spans="3:23" ht="13.9" x14ac:dyDescent="0.5">
      <c r="C803" s="366"/>
      <c r="H803" s="348"/>
      <c r="I803" s="349"/>
      <c r="J803" s="349"/>
      <c r="M803" s="349"/>
      <c r="T803" s="382"/>
      <c r="U803" s="382"/>
      <c r="V803" s="365"/>
      <c r="W803" s="365"/>
    </row>
    <row r="804" spans="3:23" ht="13.9" x14ac:dyDescent="0.5">
      <c r="C804" s="366"/>
      <c r="H804" s="348"/>
      <c r="I804" s="349"/>
      <c r="J804" s="349"/>
      <c r="M804" s="349"/>
      <c r="T804" s="382"/>
      <c r="U804" s="382"/>
      <c r="V804" s="365"/>
      <c r="W804" s="365"/>
    </row>
    <row r="805" spans="3:23" ht="13.9" x14ac:dyDescent="0.5">
      <c r="C805" s="366"/>
      <c r="H805" s="348"/>
      <c r="I805" s="349"/>
      <c r="J805" s="349"/>
      <c r="M805" s="349"/>
      <c r="T805" s="382"/>
      <c r="U805" s="382"/>
      <c r="V805" s="365"/>
      <c r="W805" s="365"/>
    </row>
    <row r="806" spans="3:23" ht="13.9" x14ac:dyDescent="0.5">
      <c r="C806" s="366"/>
      <c r="H806" s="348"/>
      <c r="I806" s="349"/>
      <c r="J806" s="349"/>
      <c r="M806" s="349"/>
      <c r="T806" s="382"/>
      <c r="U806" s="382"/>
      <c r="V806" s="365"/>
      <c r="W806" s="365"/>
    </row>
    <row r="807" spans="3:23" ht="13.9" x14ac:dyDescent="0.5">
      <c r="C807" s="366"/>
      <c r="H807" s="348"/>
      <c r="I807" s="349"/>
      <c r="J807" s="349"/>
      <c r="M807" s="349"/>
      <c r="T807" s="382"/>
      <c r="U807" s="382"/>
      <c r="V807" s="365"/>
      <c r="W807" s="365"/>
    </row>
    <row r="808" spans="3:23" ht="13.9" x14ac:dyDescent="0.5">
      <c r="C808" s="366"/>
      <c r="H808" s="348"/>
      <c r="I808" s="349"/>
      <c r="J808" s="349"/>
      <c r="M808" s="349"/>
      <c r="T808" s="382"/>
      <c r="U808" s="382"/>
      <c r="V808" s="365"/>
      <c r="W808" s="365"/>
    </row>
    <row r="809" spans="3:23" ht="13.9" x14ac:dyDescent="0.5">
      <c r="C809" s="366"/>
      <c r="H809" s="348"/>
      <c r="I809" s="349"/>
      <c r="J809" s="349"/>
      <c r="M809" s="349"/>
      <c r="T809" s="382"/>
      <c r="U809" s="382"/>
      <c r="V809" s="365"/>
      <c r="W809" s="365"/>
    </row>
    <row r="810" spans="3:23" ht="13.9" x14ac:dyDescent="0.5">
      <c r="C810" s="366"/>
      <c r="H810" s="348"/>
      <c r="I810" s="349"/>
      <c r="J810" s="349"/>
      <c r="M810" s="349"/>
      <c r="T810" s="382"/>
      <c r="U810" s="382"/>
      <c r="V810" s="365"/>
      <c r="W810" s="365"/>
    </row>
    <row r="811" spans="3:23" ht="13.9" x14ac:dyDescent="0.5">
      <c r="C811" s="366"/>
      <c r="H811" s="348"/>
      <c r="I811" s="349"/>
      <c r="J811" s="349"/>
      <c r="M811" s="349"/>
      <c r="T811" s="382"/>
      <c r="U811" s="382"/>
      <c r="V811" s="365"/>
      <c r="W811" s="365"/>
    </row>
    <row r="812" spans="3:23" ht="13.9" x14ac:dyDescent="0.5">
      <c r="C812" s="366"/>
      <c r="H812" s="348"/>
      <c r="I812" s="349"/>
      <c r="J812" s="349"/>
      <c r="M812" s="349"/>
      <c r="T812" s="382"/>
      <c r="U812" s="382"/>
      <c r="V812" s="365"/>
      <c r="W812" s="365"/>
    </row>
    <row r="813" spans="3:23" ht="13.9" x14ac:dyDescent="0.5">
      <c r="C813" s="366"/>
      <c r="H813" s="348"/>
      <c r="I813" s="349"/>
      <c r="J813" s="349"/>
      <c r="M813" s="349"/>
      <c r="T813" s="382"/>
      <c r="U813" s="382"/>
      <c r="V813" s="365"/>
      <c r="W813" s="365"/>
    </row>
    <row r="814" spans="3:23" ht="13.9" x14ac:dyDescent="0.5">
      <c r="C814" s="366"/>
      <c r="H814" s="348"/>
      <c r="I814" s="349"/>
      <c r="J814" s="349"/>
      <c r="M814" s="349"/>
      <c r="T814" s="382"/>
      <c r="U814" s="382"/>
      <c r="V814" s="365"/>
      <c r="W814" s="365"/>
    </row>
    <row r="815" spans="3:23" ht="13.9" x14ac:dyDescent="0.5">
      <c r="C815" s="366"/>
      <c r="H815" s="348"/>
      <c r="I815" s="349"/>
      <c r="J815" s="349"/>
      <c r="M815" s="349"/>
      <c r="T815" s="382"/>
      <c r="U815" s="382"/>
      <c r="V815" s="365"/>
      <c r="W815" s="365"/>
    </row>
    <row r="816" spans="3:23" ht="13.9" x14ac:dyDescent="0.5">
      <c r="C816" s="366"/>
      <c r="H816" s="348"/>
      <c r="I816" s="349"/>
      <c r="J816" s="349"/>
      <c r="M816" s="349"/>
      <c r="T816" s="382"/>
      <c r="U816" s="382"/>
      <c r="V816" s="365"/>
      <c r="W816" s="365"/>
    </row>
    <row r="817" spans="3:23" ht="13.9" x14ac:dyDescent="0.5">
      <c r="C817" s="366"/>
      <c r="H817" s="348"/>
      <c r="I817" s="349"/>
      <c r="J817" s="349"/>
      <c r="M817" s="349"/>
      <c r="T817" s="382"/>
      <c r="U817" s="382"/>
      <c r="V817" s="365"/>
      <c r="W817" s="365"/>
    </row>
    <row r="818" spans="3:23" ht="13.9" x14ac:dyDescent="0.5">
      <c r="C818" s="366"/>
      <c r="H818" s="348"/>
      <c r="I818" s="349"/>
      <c r="J818" s="349"/>
      <c r="M818" s="349"/>
      <c r="T818" s="382"/>
      <c r="U818" s="382"/>
      <c r="V818" s="365"/>
      <c r="W818" s="365"/>
    </row>
    <row r="819" spans="3:23" ht="13.9" x14ac:dyDescent="0.5">
      <c r="C819" s="366"/>
      <c r="H819" s="348"/>
      <c r="I819" s="349"/>
      <c r="J819" s="349"/>
      <c r="M819" s="349"/>
      <c r="T819" s="382"/>
      <c r="U819" s="382"/>
      <c r="V819" s="365"/>
      <c r="W819" s="365"/>
    </row>
    <row r="820" spans="3:23" ht="13.9" x14ac:dyDescent="0.5">
      <c r="C820" s="366"/>
      <c r="H820" s="348"/>
      <c r="I820" s="349"/>
      <c r="J820" s="349"/>
      <c r="M820" s="349"/>
      <c r="T820" s="382"/>
      <c r="U820" s="382"/>
      <c r="V820" s="365"/>
      <c r="W820" s="365"/>
    </row>
    <row r="821" spans="3:23" ht="13.9" x14ac:dyDescent="0.5">
      <c r="C821" s="366"/>
      <c r="H821" s="348"/>
      <c r="I821" s="349"/>
      <c r="J821" s="349"/>
      <c r="M821" s="349"/>
      <c r="T821" s="382"/>
      <c r="U821" s="382"/>
      <c r="V821" s="365"/>
      <c r="W821" s="365"/>
    </row>
    <row r="822" spans="3:23" ht="13.9" x14ac:dyDescent="0.5">
      <c r="C822" s="366"/>
      <c r="H822" s="348"/>
      <c r="I822" s="349"/>
      <c r="J822" s="349"/>
      <c r="M822" s="349"/>
      <c r="T822" s="382"/>
      <c r="U822" s="382"/>
      <c r="V822" s="365"/>
      <c r="W822" s="365"/>
    </row>
    <row r="823" spans="3:23" ht="13.9" x14ac:dyDescent="0.5">
      <c r="C823" s="366"/>
      <c r="H823" s="348"/>
      <c r="I823" s="349"/>
      <c r="J823" s="349"/>
      <c r="M823" s="349"/>
      <c r="T823" s="382"/>
      <c r="U823" s="382"/>
      <c r="V823" s="365"/>
      <c r="W823" s="365"/>
    </row>
    <row r="824" spans="3:23" ht="13.9" x14ac:dyDescent="0.5">
      <c r="C824" s="366"/>
      <c r="H824" s="348"/>
      <c r="I824" s="349"/>
      <c r="J824" s="349"/>
      <c r="M824" s="349"/>
      <c r="T824" s="382"/>
      <c r="U824" s="382"/>
      <c r="V824" s="365"/>
      <c r="W824" s="365"/>
    </row>
    <row r="825" spans="3:23" ht="13.9" x14ac:dyDescent="0.5">
      <c r="C825" s="366"/>
      <c r="H825" s="348"/>
      <c r="I825" s="349"/>
      <c r="J825" s="349"/>
      <c r="M825" s="349"/>
      <c r="T825" s="382"/>
      <c r="U825" s="382"/>
      <c r="V825" s="365"/>
      <c r="W825" s="365"/>
    </row>
    <row r="826" spans="3:23" ht="13.9" x14ac:dyDescent="0.5">
      <c r="C826" s="366"/>
      <c r="H826" s="348"/>
      <c r="I826" s="349"/>
      <c r="J826" s="349"/>
      <c r="M826" s="349"/>
      <c r="T826" s="382"/>
      <c r="U826" s="382"/>
      <c r="V826" s="365"/>
      <c r="W826" s="365"/>
    </row>
    <row r="827" spans="3:23" ht="13.9" x14ac:dyDescent="0.5">
      <c r="C827" s="366"/>
      <c r="H827" s="348"/>
      <c r="I827" s="349"/>
      <c r="J827" s="349"/>
      <c r="M827" s="349"/>
      <c r="T827" s="382"/>
      <c r="U827" s="382"/>
      <c r="V827" s="365"/>
      <c r="W827" s="365"/>
    </row>
    <row r="828" spans="3:23" ht="13.9" x14ac:dyDescent="0.5">
      <c r="C828" s="366"/>
      <c r="H828" s="348"/>
      <c r="I828" s="349"/>
      <c r="J828" s="349"/>
      <c r="M828" s="349"/>
      <c r="T828" s="382"/>
      <c r="U828" s="382"/>
      <c r="V828" s="365"/>
      <c r="W828" s="365"/>
    </row>
    <row r="829" spans="3:23" ht="13.9" x14ac:dyDescent="0.5">
      <c r="C829" s="366"/>
      <c r="H829" s="348"/>
      <c r="I829" s="349"/>
      <c r="J829" s="349"/>
      <c r="M829" s="349"/>
      <c r="T829" s="382"/>
      <c r="U829" s="382"/>
      <c r="V829" s="365"/>
      <c r="W829" s="365"/>
    </row>
    <row r="830" spans="3:23" ht="13.9" x14ac:dyDescent="0.5">
      <c r="C830" s="366"/>
      <c r="H830" s="348"/>
      <c r="I830" s="349"/>
      <c r="J830" s="349"/>
      <c r="M830" s="349"/>
      <c r="T830" s="382"/>
      <c r="U830" s="382"/>
      <c r="V830" s="365"/>
      <c r="W830" s="365"/>
    </row>
    <row r="831" spans="3:23" ht="13.9" x14ac:dyDescent="0.5">
      <c r="C831" s="366"/>
      <c r="H831" s="348"/>
      <c r="I831" s="349"/>
      <c r="J831" s="349"/>
      <c r="M831" s="349"/>
      <c r="T831" s="382"/>
      <c r="U831" s="382"/>
      <c r="V831" s="365"/>
      <c r="W831" s="365"/>
    </row>
    <row r="832" spans="3:23" ht="13.9" x14ac:dyDescent="0.5">
      <c r="C832" s="366"/>
      <c r="H832" s="348"/>
      <c r="I832" s="349"/>
      <c r="J832" s="349"/>
      <c r="M832" s="349"/>
      <c r="T832" s="382"/>
      <c r="U832" s="382"/>
      <c r="V832" s="365"/>
      <c r="W832" s="365"/>
    </row>
    <row r="833" spans="3:23" ht="13.9" x14ac:dyDescent="0.5">
      <c r="C833" s="366"/>
      <c r="H833" s="348"/>
      <c r="I833" s="349"/>
      <c r="J833" s="349"/>
      <c r="M833" s="349"/>
      <c r="T833" s="382"/>
      <c r="U833" s="382"/>
      <c r="V833" s="365"/>
      <c r="W833" s="365"/>
    </row>
    <row r="834" spans="3:23" ht="13.9" x14ac:dyDescent="0.5">
      <c r="C834" s="366"/>
      <c r="H834" s="348"/>
      <c r="I834" s="349"/>
      <c r="J834" s="349"/>
      <c r="M834" s="349"/>
      <c r="T834" s="382"/>
      <c r="U834" s="382"/>
      <c r="V834" s="365"/>
      <c r="W834" s="365"/>
    </row>
    <row r="835" spans="3:23" ht="13.9" x14ac:dyDescent="0.5">
      <c r="C835" s="366"/>
      <c r="H835" s="348"/>
      <c r="I835" s="349"/>
      <c r="J835" s="349"/>
      <c r="M835" s="349"/>
      <c r="T835" s="382"/>
      <c r="U835" s="382"/>
      <c r="V835" s="365"/>
      <c r="W835" s="365"/>
    </row>
    <row r="836" spans="3:23" ht="13.9" x14ac:dyDescent="0.5">
      <c r="C836" s="366"/>
      <c r="H836" s="348"/>
      <c r="I836" s="349"/>
      <c r="J836" s="349"/>
      <c r="M836" s="349"/>
      <c r="T836" s="382"/>
      <c r="U836" s="382"/>
      <c r="V836" s="365"/>
      <c r="W836" s="365"/>
    </row>
    <row r="837" spans="3:23" ht="13.9" x14ac:dyDescent="0.5">
      <c r="C837" s="366"/>
      <c r="H837" s="348"/>
      <c r="I837" s="349"/>
      <c r="J837" s="349"/>
      <c r="M837" s="349"/>
      <c r="T837" s="382"/>
      <c r="U837" s="382"/>
      <c r="V837" s="365"/>
      <c r="W837" s="365"/>
    </row>
    <row r="838" spans="3:23" ht="13.9" x14ac:dyDescent="0.5">
      <c r="C838" s="366"/>
      <c r="H838" s="348"/>
      <c r="I838" s="349"/>
      <c r="J838" s="349"/>
      <c r="M838" s="349"/>
      <c r="T838" s="382"/>
      <c r="U838" s="382"/>
      <c r="V838" s="365"/>
      <c r="W838" s="365"/>
    </row>
    <row r="839" spans="3:23" ht="13.9" x14ac:dyDescent="0.5">
      <c r="C839" s="366"/>
      <c r="H839" s="348"/>
      <c r="I839" s="349"/>
      <c r="J839" s="349"/>
      <c r="M839" s="349"/>
      <c r="T839" s="382"/>
      <c r="U839" s="382"/>
      <c r="V839" s="365"/>
      <c r="W839" s="365"/>
    </row>
    <row r="840" spans="3:23" ht="13.9" x14ac:dyDescent="0.5">
      <c r="C840" s="366"/>
      <c r="H840" s="348"/>
      <c r="I840" s="349"/>
      <c r="J840" s="349"/>
      <c r="M840" s="349"/>
      <c r="T840" s="382"/>
      <c r="U840" s="382"/>
      <c r="V840" s="365"/>
      <c r="W840" s="365"/>
    </row>
    <row r="841" spans="3:23" ht="13.9" x14ac:dyDescent="0.5">
      <c r="C841" s="366"/>
      <c r="H841" s="348"/>
      <c r="I841" s="349"/>
      <c r="J841" s="349"/>
      <c r="M841" s="349"/>
      <c r="T841" s="382"/>
      <c r="U841" s="382"/>
      <c r="V841" s="365"/>
      <c r="W841" s="365"/>
    </row>
    <row r="842" spans="3:23" ht="13.9" x14ac:dyDescent="0.5">
      <c r="C842" s="366"/>
      <c r="H842" s="348"/>
      <c r="I842" s="349"/>
      <c r="J842" s="349"/>
      <c r="M842" s="349"/>
      <c r="T842" s="382"/>
      <c r="U842" s="382"/>
      <c r="V842" s="365"/>
      <c r="W842" s="365"/>
    </row>
    <row r="843" spans="3:23" ht="13.9" x14ac:dyDescent="0.5">
      <c r="C843" s="366"/>
      <c r="H843" s="348"/>
      <c r="I843" s="349"/>
      <c r="J843" s="349"/>
      <c r="M843" s="349"/>
      <c r="T843" s="382"/>
      <c r="U843" s="382"/>
      <c r="V843" s="365"/>
      <c r="W843" s="365"/>
    </row>
    <row r="844" spans="3:23" ht="13.9" x14ac:dyDescent="0.5">
      <c r="C844" s="366"/>
      <c r="H844" s="348"/>
      <c r="I844" s="349"/>
      <c r="J844" s="349"/>
      <c r="M844" s="349"/>
      <c r="T844" s="382"/>
      <c r="U844" s="382"/>
      <c r="V844" s="365"/>
      <c r="W844" s="365"/>
    </row>
    <row r="845" spans="3:23" ht="13.9" x14ac:dyDescent="0.5">
      <c r="C845" s="366"/>
      <c r="H845" s="348"/>
      <c r="I845" s="349"/>
      <c r="J845" s="349"/>
      <c r="M845" s="349"/>
      <c r="T845" s="382"/>
      <c r="U845" s="382"/>
      <c r="V845" s="365"/>
      <c r="W845" s="365"/>
    </row>
    <row r="846" spans="3:23" ht="13.9" x14ac:dyDescent="0.5">
      <c r="C846" s="366"/>
      <c r="H846" s="348"/>
      <c r="I846" s="349"/>
      <c r="J846" s="349"/>
      <c r="M846" s="349"/>
      <c r="T846" s="382"/>
      <c r="U846" s="382"/>
      <c r="V846" s="365"/>
      <c r="W846" s="365"/>
    </row>
    <row r="847" spans="3:23" ht="13.9" x14ac:dyDescent="0.5">
      <c r="C847" s="366"/>
      <c r="H847" s="348"/>
      <c r="I847" s="349"/>
      <c r="J847" s="349"/>
      <c r="M847" s="349"/>
      <c r="T847" s="382"/>
      <c r="U847" s="382"/>
      <c r="V847" s="365"/>
      <c r="W847" s="365"/>
    </row>
    <row r="848" spans="3:23" ht="13.9" x14ac:dyDescent="0.5">
      <c r="C848" s="366"/>
      <c r="H848" s="348"/>
      <c r="I848" s="349"/>
      <c r="J848" s="349"/>
      <c r="M848" s="349"/>
      <c r="T848" s="382"/>
      <c r="U848" s="382"/>
      <c r="V848" s="365"/>
      <c r="W848" s="365"/>
    </row>
    <row r="849" spans="3:23" ht="13.9" x14ac:dyDescent="0.5">
      <c r="C849" s="366"/>
      <c r="H849" s="348"/>
      <c r="I849" s="349"/>
      <c r="J849" s="349"/>
      <c r="M849" s="349"/>
      <c r="T849" s="382"/>
      <c r="U849" s="382"/>
      <c r="V849" s="365"/>
      <c r="W849" s="365"/>
    </row>
    <row r="850" spans="3:23" ht="13.9" x14ac:dyDescent="0.5">
      <c r="C850" s="366"/>
      <c r="H850" s="348"/>
      <c r="I850" s="349"/>
      <c r="J850" s="349"/>
      <c r="M850" s="349"/>
      <c r="T850" s="382"/>
      <c r="U850" s="382"/>
      <c r="V850" s="365"/>
      <c r="W850" s="365"/>
    </row>
    <row r="851" spans="3:23" ht="13.9" x14ac:dyDescent="0.5">
      <c r="C851" s="366"/>
      <c r="H851" s="348"/>
      <c r="I851" s="349"/>
      <c r="J851" s="349"/>
      <c r="M851" s="349"/>
      <c r="T851" s="382"/>
      <c r="U851" s="382"/>
      <c r="V851" s="365"/>
      <c r="W851" s="365"/>
    </row>
    <row r="852" spans="3:23" ht="13.9" x14ac:dyDescent="0.5">
      <c r="C852" s="366"/>
      <c r="H852" s="348"/>
      <c r="I852" s="349"/>
      <c r="J852" s="349"/>
      <c r="M852" s="349"/>
      <c r="T852" s="382"/>
      <c r="U852" s="382"/>
      <c r="V852" s="365"/>
      <c r="W852" s="365"/>
    </row>
    <row r="853" spans="3:23" ht="13.9" x14ac:dyDescent="0.5">
      <c r="C853" s="366"/>
      <c r="H853" s="348"/>
      <c r="I853" s="349"/>
      <c r="J853" s="349"/>
      <c r="M853" s="349"/>
      <c r="T853" s="382"/>
      <c r="U853" s="382"/>
      <c r="V853" s="365"/>
      <c r="W853" s="365"/>
    </row>
    <row r="854" spans="3:23" ht="13.9" x14ac:dyDescent="0.5">
      <c r="C854" s="366"/>
      <c r="H854" s="348"/>
      <c r="I854" s="349"/>
      <c r="J854" s="349"/>
      <c r="M854" s="349"/>
      <c r="T854" s="382"/>
      <c r="U854" s="382"/>
      <c r="V854" s="365"/>
      <c r="W854" s="365"/>
    </row>
    <row r="855" spans="3:23" ht="13.9" x14ac:dyDescent="0.5">
      <c r="C855" s="366"/>
      <c r="H855" s="348"/>
      <c r="I855" s="349"/>
      <c r="J855" s="349"/>
      <c r="M855" s="349"/>
      <c r="T855" s="382"/>
      <c r="U855" s="382"/>
      <c r="V855" s="365"/>
      <c r="W855" s="365"/>
    </row>
    <row r="856" spans="3:23" ht="13.9" x14ac:dyDescent="0.5">
      <c r="C856" s="366"/>
      <c r="H856" s="348"/>
      <c r="I856" s="349"/>
      <c r="J856" s="349"/>
      <c r="M856" s="349"/>
      <c r="T856" s="382"/>
      <c r="U856" s="382"/>
      <c r="V856" s="365"/>
      <c r="W856" s="365"/>
    </row>
    <row r="857" spans="3:23" ht="13.9" x14ac:dyDescent="0.5">
      <c r="C857" s="366"/>
      <c r="H857" s="348"/>
      <c r="I857" s="349"/>
      <c r="J857" s="349"/>
      <c r="M857" s="349"/>
      <c r="T857" s="382"/>
      <c r="U857" s="382"/>
      <c r="V857" s="365"/>
      <c r="W857" s="365"/>
    </row>
    <row r="858" spans="3:23" ht="13.9" x14ac:dyDescent="0.5">
      <c r="C858" s="366"/>
      <c r="H858" s="348"/>
      <c r="I858" s="349"/>
      <c r="J858" s="349"/>
      <c r="M858" s="349"/>
      <c r="T858" s="382"/>
      <c r="U858" s="382"/>
      <c r="V858" s="365"/>
      <c r="W858" s="365"/>
    </row>
    <row r="859" spans="3:23" ht="13.9" x14ac:dyDescent="0.5">
      <c r="C859" s="366"/>
      <c r="H859" s="348"/>
      <c r="I859" s="349"/>
      <c r="J859" s="349"/>
      <c r="M859" s="349"/>
      <c r="T859" s="382"/>
      <c r="U859" s="382"/>
      <c r="V859" s="365"/>
      <c r="W859" s="365"/>
    </row>
    <row r="860" spans="3:23" ht="13.9" x14ac:dyDescent="0.5">
      <c r="C860" s="366"/>
      <c r="H860" s="348"/>
      <c r="I860" s="349"/>
      <c r="J860" s="349"/>
      <c r="M860" s="349"/>
      <c r="T860" s="382"/>
      <c r="U860" s="382"/>
      <c r="V860" s="365"/>
      <c r="W860" s="365"/>
    </row>
    <row r="861" spans="3:23" ht="13.9" x14ac:dyDescent="0.5">
      <c r="C861" s="366"/>
      <c r="H861" s="348"/>
      <c r="I861" s="349"/>
      <c r="J861" s="349"/>
      <c r="M861" s="349"/>
      <c r="T861" s="382"/>
      <c r="U861" s="382"/>
      <c r="V861" s="365"/>
      <c r="W861" s="365"/>
    </row>
    <row r="862" spans="3:23" ht="13.9" x14ac:dyDescent="0.5">
      <c r="C862" s="366"/>
      <c r="H862" s="348"/>
      <c r="I862" s="349"/>
      <c r="J862" s="349"/>
      <c r="M862" s="349"/>
      <c r="T862" s="382"/>
      <c r="U862" s="382"/>
      <c r="V862" s="365"/>
      <c r="W862" s="365"/>
    </row>
    <row r="863" spans="3:23" ht="13.9" x14ac:dyDescent="0.5">
      <c r="C863" s="366"/>
      <c r="H863" s="348"/>
      <c r="I863" s="349"/>
      <c r="J863" s="349"/>
      <c r="M863" s="349"/>
      <c r="T863" s="382"/>
      <c r="U863" s="382"/>
      <c r="V863" s="365"/>
      <c r="W863" s="365"/>
    </row>
    <row r="864" spans="3:23" ht="13.9" x14ac:dyDescent="0.5">
      <c r="C864" s="366"/>
      <c r="H864" s="348"/>
      <c r="I864" s="349"/>
      <c r="J864" s="349"/>
      <c r="M864" s="349"/>
      <c r="T864" s="382"/>
      <c r="U864" s="382"/>
      <c r="V864" s="365"/>
      <c r="W864" s="365"/>
    </row>
    <row r="865" spans="3:23" ht="13.9" x14ac:dyDescent="0.5">
      <c r="C865" s="366"/>
      <c r="H865" s="348"/>
      <c r="I865" s="349"/>
      <c r="J865" s="349"/>
      <c r="M865" s="349"/>
      <c r="T865" s="382"/>
      <c r="U865" s="382"/>
      <c r="V865" s="365"/>
      <c r="W865" s="365"/>
    </row>
    <row r="866" spans="3:23" ht="13.9" x14ac:dyDescent="0.5">
      <c r="C866" s="366"/>
      <c r="H866" s="348"/>
      <c r="I866" s="349"/>
      <c r="J866" s="349"/>
      <c r="M866" s="349"/>
      <c r="T866" s="382"/>
      <c r="U866" s="382"/>
      <c r="V866" s="365"/>
      <c r="W866" s="365"/>
    </row>
    <row r="867" spans="3:23" ht="13.9" x14ac:dyDescent="0.5">
      <c r="C867" s="366"/>
      <c r="H867" s="348"/>
      <c r="I867" s="349"/>
      <c r="J867" s="349"/>
      <c r="M867" s="349"/>
      <c r="T867" s="382"/>
      <c r="U867" s="382"/>
      <c r="V867" s="365"/>
      <c r="W867" s="365"/>
    </row>
    <row r="868" spans="3:23" ht="13.9" x14ac:dyDescent="0.5">
      <c r="C868" s="366"/>
      <c r="H868" s="348"/>
      <c r="I868" s="349"/>
      <c r="J868" s="349"/>
      <c r="M868" s="349"/>
      <c r="T868" s="382"/>
      <c r="U868" s="382"/>
      <c r="V868" s="365"/>
      <c r="W868" s="365"/>
    </row>
    <row r="869" spans="3:23" ht="13.9" x14ac:dyDescent="0.5">
      <c r="C869" s="366"/>
      <c r="H869" s="348"/>
      <c r="I869" s="349"/>
      <c r="J869" s="349"/>
      <c r="M869" s="349"/>
      <c r="T869" s="382"/>
      <c r="U869" s="382"/>
      <c r="V869" s="365"/>
      <c r="W869" s="365"/>
    </row>
    <row r="870" spans="3:23" ht="13.9" x14ac:dyDescent="0.5">
      <c r="C870" s="366"/>
      <c r="H870" s="348"/>
      <c r="I870" s="349"/>
      <c r="J870" s="349"/>
      <c r="M870" s="349"/>
      <c r="T870" s="382"/>
      <c r="U870" s="382"/>
      <c r="V870" s="365"/>
      <c r="W870" s="365"/>
    </row>
    <row r="871" spans="3:23" ht="13.9" x14ac:dyDescent="0.5">
      <c r="C871" s="366"/>
      <c r="H871" s="348"/>
      <c r="I871" s="349"/>
      <c r="J871" s="349"/>
      <c r="M871" s="349"/>
      <c r="T871" s="382"/>
      <c r="U871" s="382"/>
      <c r="V871" s="365"/>
      <c r="W871" s="365"/>
    </row>
    <row r="872" spans="3:23" ht="13.9" x14ac:dyDescent="0.5">
      <c r="C872" s="366"/>
      <c r="H872" s="348"/>
      <c r="I872" s="349"/>
      <c r="J872" s="349"/>
      <c r="M872" s="349"/>
      <c r="T872" s="382"/>
      <c r="U872" s="382"/>
      <c r="V872" s="365"/>
      <c r="W872" s="365"/>
    </row>
    <row r="873" spans="3:23" ht="13.9" x14ac:dyDescent="0.5">
      <c r="C873" s="366"/>
      <c r="H873" s="348"/>
      <c r="I873" s="349"/>
      <c r="J873" s="349"/>
      <c r="M873" s="349"/>
      <c r="T873" s="382"/>
      <c r="U873" s="382"/>
      <c r="V873" s="365"/>
      <c r="W873" s="365"/>
    </row>
    <row r="874" spans="3:23" ht="13.9" x14ac:dyDescent="0.5">
      <c r="C874" s="366"/>
      <c r="H874" s="348"/>
      <c r="I874" s="349"/>
      <c r="J874" s="349"/>
      <c r="M874" s="349"/>
      <c r="T874" s="382"/>
      <c r="U874" s="382"/>
      <c r="V874" s="365"/>
      <c r="W874" s="365"/>
    </row>
    <row r="875" spans="3:23" ht="13.9" x14ac:dyDescent="0.5">
      <c r="C875" s="366"/>
      <c r="H875" s="348"/>
      <c r="I875" s="349"/>
      <c r="J875" s="349"/>
      <c r="M875" s="349"/>
      <c r="T875" s="382"/>
      <c r="U875" s="382"/>
      <c r="V875" s="365"/>
      <c r="W875" s="365"/>
    </row>
    <row r="876" spans="3:23" ht="13.9" x14ac:dyDescent="0.5">
      <c r="C876" s="366"/>
      <c r="H876" s="348"/>
      <c r="I876" s="349"/>
      <c r="J876" s="349"/>
      <c r="M876" s="349"/>
      <c r="T876" s="382"/>
      <c r="U876" s="382"/>
      <c r="V876" s="365"/>
      <c r="W876" s="365"/>
    </row>
    <row r="877" spans="3:23" ht="13.9" x14ac:dyDescent="0.5">
      <c r="C877" s="366"/>
      <c r="H877" s="348"/>
      <c r="I877" s="349"/>
      <c r="J877" s="349"/>
      <c r="M877" s="349"/>
      <c r="T877" s="382"/>
      <c r="U877" s="382"/>
      <c r="V877" s="365"/>
      <c r="W877" s="365"/>
    </row>
    <row r="878" spans="3:23" ht="13.9" x14ac:dyDescent="0.5">
      <c r="C878" s="366"/>
      <c r="H878" s="348"/>
      <c r="I878" s="349"/>
      <c r="J878" s="349"/>
      <c r="M878" s="349"/>
      <c r="T878" s="382"/>
      <c r="U878" s="382"/>
      <c r="V878" s="365"/>
      <c r="W878" s="365"/>
    </row>
    <row r="879" spans="3:23" ht="13.9" x14ac:dyDescent="0.5">
      <c r="C879" s="366"/>
      <c r="H879" s="348"/>
      <c r="I879" s="349"/>
      <c r="J879" s="349"/>
      <c r="M879" s="349"/>
      <c r="T879" s="382"/>
      <c r="U879" s="382"/>
      <c r="V879" s="365"/>
      <c r="W879" s="365"/>
    </row>
    <row r="880" spans="3:23" ht="13.9" x14ac:dyDescent="0.5">
      <c r="C880" s="366"/>
      <c r="H880" s="348"/>
      <c r="I880" s="349"/>
      <c r="J880" s="349"/>
      <c r="M880" s="349"/>
      <c r="T880" s="382"/>
      <c r="U880" s="382"/>
      <c r="V880" s="365"/>
      <c r="W880" s="365"/>
    </row>
    <row r="881" spans="3:23" ht="13.9" x14ac:dyDescent="0.5">
      <c r="C881" s="366"/>
      <c r="H881" s="348"/>
      <c r="I881" s="349"/>
      <c r="J881" s="349"/>
      <c r="M881" s="349"/>
      <c r="T881" s="382"/>
      <c r="U881" s="382"/>
      <c r="V881" s="365"/>
      <c r="W881" s="365"/>
    </row>
    <row r="882" spans="3:23" ht="13.9" x14ac:dyDescent="0.5">
      <c r="C882" s="366"/>
      <c r="H882" s="348"/>
      <c r="I882" s="349"/>
      <c r="J882" s="349"/>
      <c r="M882" s="349"/>
      <c r="T882" s="382"/>
      <c r="U882" s="382"/>
      <c r="V882" s="365"/>
      <c r="W882" s="365"/>
    </row>
    <row r="883" spans="3:23" ht="13.9" x14ac:dyDescent="0.5">
      <c r="C883" s="366"/>
      <c r="H883" s="348"/>
      <c r="I883" s="349"/>
      <c r="J883" s="349"/>
      <c r="M883" s="349"/>
      <c r="T883" s="382"/>
      <c r="U883" s="382"/>
      <c r="V883" s="365"/>
      <c r="W883" s="365"/>
    </row>
    <row r="884" spans="3:23" ht="13.9" x14ac:dyDescent="0.5">
      <c r="C884" s="366"/>
      <c r="H884" s="348"/>
      <c r="I884" s="349"/>
      <c r="J884" s="349"/>
      <c r="M884" s="349"/>
      <c r="T884" s="382"/>
      <c r="U884" s="382"/>
      <c r="V884" s="365"/>
      <c r="W884" s="365"/>
    </row>
    <row r="885" spans="3:23" ht="13.9" x14ac:dyDescent="0.5">
      <c r="C885" s="366"/>
      <c r="H885" s="348"/>
      <c r="I885" s="349"/>
      <c r="J885" s="349"/>
      <c r="M885" s="349"/>
      <c r="T885" s="382"/>
      <c r="U885" s="382"/>
      <c r="V885" s="365"/>
      <c r="W885" s="365"/>
    </row>
    <row r="886" spans="3:23" ht="13.9" x14ac:dyDescent="0.5">
      <c r="C886" s="366"/>
      <c r="H886" s="348"/>
      <c r="I886" s="349"/>
      <c r="J886" s="349"/>
      <c r="M886" s="349"/>
      <c r="T886" s="382"/>
      <c r="U886" s="382"/>
      <c r="V886" s="365"/>
      <c r="W886" s="365"/>
    </row>
    <row r="887" spans="3:23" ht="13.9" x14ac:dyDescent="0.5">
      <c r="C887" s="366"/>
      <c r="H887" s="348"/>
      <c r="I887" s="349"/>
      <c r="J887" s="349"/>
      <c r="M887" s="349"/>
      <c r="T887" s="382"/>
      <c r="U887" s="382"/>
      <c r="V887" s="365"/>
      <c r="W887" s="365"/>
    </row>
    <row r="888" spans="3:23" ht="13.9" x14ac:dyDescent="0.5">
      <c r="C888" s="366"/>
      <c r="H888" s="348"/>
      <c r="I888" s="349"/>
      <c r="J888" s="349"/>
      <c r="M888" s="349"/>
      <c r="T888" s="382"/>
      <c r="U888" s="382"/>
      <c r="V888" s="365"/>
      <c r="W888" s="365"/>
    </row>
    <row r="889" spans="3:23" ht="13.9" x14ac:dyDescent="0.5">
      <c r="C889" s="366"/>
      <c r="H889" s="348"/>
      <c r="I889" s="349"/>
      <c r="J889" s="349"/>
      <c r="M889" s="349"/>
      <c r="T889" s="382"/>
      <c r="U889" s="382"/>
      <c r="V889" s="365"/>
      <c r="W889" s="365"/>
    </row>
    <row r="890" spans="3:23" ht="13.9" x14ac:dyDescent="0.5">
      <c r="C890" s="366"/>
      <c r="H890" s="348"/>
      <c r="I890" s="349"/>
      <c r="J890" s="349"/>
      <c r="M890" s="349"/>
      <c r="T890" s="382"/>
      <c r="U890" s="382"/>
      <c r="V890" s="365"/>
      <c r="W890" s="365"/>
    </row>
    <row r="891" spans="3:23" ht="13.9" x14ac:dyDescent="0.5">
      <c r="C891" s="366"/>
      <c r="H891" s="348"/>
      <c r="I891" s="349"/>
      <c r="J891" s="349"/>
      <c r="M891" s="349"/>
      <c r="T891" s="382"/>
      <c r="U891" s="382"/>
      <c r="V891" s="365"/>
      <c r="W891" s="365"/>
    </row>
    <row r="892" spans="3:23" ht="13.9" x14ac:dyDescent="0.5">
      <c r="C892" s="366"/>
      <c r="H892" s="348"/>
      <c r="I892" s="349"/>
      <c r="J892" s="349"/>
      <c r="M892" s="349"/>
      <c r="T892" s="382"/>
      <c r="U892" s="382"/>
      <c r="V892" s="365"/>
      <c r="W892" s="365"/>
    </row>
    <row r="893" spans="3:23" ht="13.9" x14ac:dyDescent="0.5">
      <c r="C893" s="366"/>
      <c r="H893" s="348"/>
      <c r="I893" s="349"/>
      <c r="J893" s="349"/>
      <c r="M893" s="349"/>
      <c r="T893" s="382"/>
      <c r="U893" s="382"/>
      <c r="V893" s="365"/>
      <c r="W893" s="365"/>
    </row>
    <row r="894" spans="3:23" ht="13.9" x14ac:dyDescent="0.5">
      <c r="C894" s="366"/>
      <c r="H894" s="348"/>
      <c r="I894" s="349"/>
      <c r="J894" s="349"/>
      <c r="M894" s="349"/>
      <c r="T894" s="382"/>
      <c r="U894" s="382"/>
      <c r="V894" s="365"/>
      <c r="W894" s="365"/>
    </row>
    <row r="895" spans="3:23" ht="13.9" x14ac:dyDescent="0.5">
      <c r="C895" s="366"/>
      <c r="H895" s="348"/>
      <c r="I895" s="349"/>
      <c r="J895" s="349"/>
      <c r="M895" s="349"/>
      <c r="T895" s="382"/>
      <c r="U895" s="382"/>
      <c r="V895" s="365"/>
      <c r="W895" s="365"/>
    </row>
    <row r="896" spans="3:23" ht="13.9" x14ac:dyDescent="0.5">
      <c r="C896" s="366"/>
      <c r="H896" s="348"/>
      <c r="I896" s="349"/>
      <c r="J896" s="349"/>
      <c r="M896" s="349"/>
      <c r="T896" s="382"/>
      <c r="U896" s="382"/>
      <c r="V896" s="365"/>
      <c r="W896" s="365"/>
    </row>
    <row r="897" spans="3:23" ht="13.9" x14ac:dyDescent="0.5">
      <c r="C897" s="366"/>
      <c r="H897" s="348"/>
      <c r="I897" s="349"/>
      <c r="J897" s="349"/>
      <c r="M897" s="349"/>
      <c r="T897" s="382"/>
      <c r="U897" s="382"/>
      <c r="V897" s="365"/>
      <c r="W897" s="365"/>
    </row>
    <row r="898" spans="3:23" ht="13.9" x14ac:dyDescent="0.5">
      <c r="C898" s="366"/>
      <c r="H898" s="348"/>
      <c r="I898" s="349"/>
      <c r="J898" s="349"/>
      <c r="M898" s="349"/>
      <c r="T898" s="382"/>
      <c r="U898" s="382"/>
      <c r="V898" s="365"/>
      <c r="W898" s="365"/>
    </row>
    <row r="899" spans="3:23" ht="13.9" x14ac:dyDescent="0.5">
      <c r="C899" s="366"/>
      <c r="H899" s="348"/>
      <c r="I899" s="349"/>
      <c r="J899" s="349"/>
      <c r="M899" s="349"/>
      <c r="T899" s="382"/>
      <c r="U899" s="382"/>
      <c r="V899" s="365"/>
      <c r="W899" s="365"/>
    </row>
    <row r="900" spans="3:23" ht="13.9" x14ac:dyDescent="0.5">
      <c r="C900" s="366"/>
      <c r="H900" s="348"/>
      <c r="I900" s="349"/>
      <c r="J900" s="349"/>
      <c r="M900" s="349"/>
      <c r="T900" s="382"/>
      <c r="U900" s="382"/>
      <c r="V900" s="365"/>
      <c r="W900" s="365"/>
    </row>
    <row r="901" spans="3:23" ht="13.9" x14ac:dyDescent="0.5">
      <c r="C901" s="366"/>
      <c r="H901" s="348"/>
      <c r="I901" s="349"/>
      <c r="J901" s="349"/>
      <c r="M901" s="349"/>
      <c r="T901" s="382"/>
      <c r="U901" s="382"/>
      <c r="V901" s="365"/>
      <c r="W901" s="365"/>
    </row>
    <row r="902" spans="3:23" ht="13.9" x14ac:dyDescent="0.5">
      <c r="C902" s="366"/>
      <c r="H902" s="348"/>
      <c r="I902" s="349"/>
      <c r="J902" s="349"/>
      <c r="M902" s="349"/>
      <c r="T902" s="382"/>
      <c r="U902" s="382"/>
      <c r="V902" s="365"/>
      <c r="W902" s="365"/>
    </row>
    <row r="903" spans="3:23" ht="13.9" x14ac:dyDescent="0.5">
      <c r="C903" s="366"/>
      <c r="H903" s="348"/>
      <c r="I903" s="349"/>
      <c r="J903" s="349"/>
      <c r="M903" s="349"/>
      <c r="T903" s="382"/>
      <c r="U903" s="382"/>
      <c r="V903" s="365"/>
      <c r="W903" s="365"/>
    </row>
    <row r="904" spans="3:23" ht="13.9" x14ac:dyDescent="0.5">
      <c r="C904" s="366"/>
      <c r="H904" s="348"/>
      <c r="I904" s="349"/>
      <c r="J904" s="349"/>
      <c r="M904" s="349"/>
      <c r="T904" s="382"/>
      <c r="U904" s="382"/>
      <c r="V904" s="365"/>
      <c r="W904" s="365"/>
    </row>
    <row r="905" spans="3:23" ht="13.9" x14ac:dyDescent="0.5">
      <c r="C905" s="366"/>
      <c r="H905" s="348"/>
      <c r="I905" s="349"/>
      <c r="J905" s="349"/>
      <c r="M905" s="349"/>
      <c r="T905" s="382"/>
      <c r="U905" s="382"/>
      <c r="V905" s="365"/>
      <c r="W905" s="365"/>
    </row>
    <row r="906" spans="3:23" ht="13.9" x14ac:dyDescent="0.5">
      <c r="C906" s="366"/>
      <c r="H906" s="348"/>
      <c r="I906" s="349"/>
      <c r="J906" s="349"/>
      <c r="M906" s="349"/>
      <c r="T906" s="382"/>
      <c r="U906" s="382"/>
      <c r="V906" s="365"/>
      <c r="W906" s="365"/>
    </row>
    <row r="907" spans="3:23" ht="13.9" x14ac:dyDescent="0.5">
      <c r="C907" s="366"/>
      <c r="H907" s="348"/>
      <c r="I907" s="349"/>
      <c r="J907" s="349"/>
      <c r="M907" s="349"/>
      <c r="T907" s="382"/>
      <c r="U907" s="382"/>
      <c r="V907" s="365"/>
      <c r="W907" s="365"/>
    </row>
    <row r="908" spans="3:23" ht="13.9" x14ac:dyDescent="0.5">
      <c r="C908" s="366"/>
      <c r="H908" s="348"/>
      <c r="I908" s="349"/>
      <c r="J908" s="349"/>
      <c r="M908" s="349"/>
      <c r="T908" s="382"/>
      <c r="U908" s="382"/>
      <c r="V908" s="365"/>
      <c r="W908" s="365"/>
    </row>
    <row r="909" spans="3:23" ht="13.9" x14ac:dyDescent="0.5">
      <c r="C909" s="366"/>
      <c r="H909" s="348"/>
      <c r="I909" s="349"/>
      <c r="J909" s="349"/>
      <c r="M909" s="349"/>
      <c r="T909" s="382"/>
      <c r="U909" s="382"/>
      <c r="V909" s="365"/>
      <c r="W909" s="365"/>
    </row>
    <row r="910" spans="3:23" ht="13.9" x14ac:dyDescent="0.5">
      <c r="C910" s="366"/>
      <c r="H910" s="348"/>
      <c r="I910" s="349"/>
      <c r="J910" s="349"/>
      <c r="M910" s="349"/>
      <c r="T910" s="382"/>
      <c r="U910" s="382"/>
      <c r="V910" s="365"/>
      <c r="W910" s="365"/>
    </row>
    <row r="911" spans="3:23" ht="13.9" x14ac:dyDescent="0.5">
      <c r="C911" s="366"/>
      <c r="H911" s="348"/>
      <c r="I911" s="349"/>
      <c r="J911" s="349"/>
      <c r="M911" s="349"/>
      <c r="T911" s="382"/>
      <c r="U911" s="382"/>
      <c r="V911" s="365"/>
      <c r="W911" s="365"/>
    </row>
    <row r="912" spans="3:23" ht="13.9" x14ac:dyDescent="0.5">
      <c r="C912" s="366"/>
      <c r="H912" s="348"/>
      <c r="I912" s="349"/>
      <c r="J912" s="349"/>
      <c r="M912" s="349"/>
      <c r="T912" s="382"/>
      <c r="U912" s="382"/>
      <c r="V912" s="365"/>
      <c r="W912" s="365"/>
    </row>
    <row r="913" spans="3:23" ht="13.9" x14ac:dyDescent="0.5">
      <c r="C913" s="366"/>
      <c r="H913" s="348"/>
      <c r="I913" s="349"/>
      <c r="J913" s="349"/>
      <c r="M913" s="349"/>
      <c r="T913" s="382"/>
      <c r="U913" s="382"/>
      <c r="V913" s="365"/>
      <c r="W913" s="365"/>
    </row>
    <row r="914" spans="3:23" ht="13.9" x14ac:dyDescent="0.5">
      <c r="C914" s="366"/>
      <c r="H914" s="348"/>
      <c r="I914" s="349"/>
      <c r="J914" s="349"/>
      <c r="M914" s="349"/>
      <c r="T914" s="382"/>
      <c r="U914" s="382"/>
      <c r="V914" s="365"/>
      <c r="W914" s="365"/>
    </row>
    <row r="915" spans="3:23" ht="13.9" x14ac:dyDescent="0.5">
      <c r="C915" s="366"/>
      <c r="H915" s="348"/>
      <c r="I915" s="349"/>
      <c r="J915" s="349"/>
      <c r="M915" s="349"/>
      <c r="T915" s="382"/>
      <c r="U915" s="382"/>
      <c r="V915" s="365"/>
      <c r="W915" s="365"/>
    </row>
    <row r="916" spans="3:23" ht="13.9" x14ac:dyDescent="0.5">
      <c r="C916" s="366"/>
      <c r="H916" s="348"/>
      <c r="I916" s="349"/>
      <c r="J916" s="349"/>
      <c r="M916" s="349"/>
      <c r="T916" s="382"/>
      <c r="U916" s="382"/>
      <c r="V916" s="365"/>
      <c r="W916" s="365"/>
    </row>
    <row r="917" spans="3:23" ht="13.9" x14ac:dyDescent="0.5">
      <c r="C917" s="366"/>
      <c r="H917" s="348"/>
      <c r="I917" s="349"/>
      <c r="J917" s="349"/>
      <c r="M917" s="349"/>
      <c r="T917" s="382"/>
      <c r="U917" s="382"/>
      <c r="V917" s="365"/>
      <c r="W917" s="365"/>
    </row>
    <row r="918" spans="3:23" ht="13.9" x14ac:dyDescent="0.5">
      <c r="C918" s="366"/>
      <c r="H918" s="348"/>
      <c r="I918" s="349"/>
      <c r="J918" s="349"/>
      <c r="M918" s="349"/>
      <c r="T918" s="382"/>
      <c r="U918" s="382"/>
      <c r="V918" s="365"/>
      <c r="W918" s="365"/>
    </row>
    <row r="919" spans="3:23" ht="13.9" x14ac:dyDescent="0.5">
      <c r="C919" s="366"/>
      <c r="H919" s="348"/>
      <c r="I919" s="349"/>
      <c r="J919" s="349"/>
      <c r="M919" s="349"/>
      <c r="T919" s="382"/>
      <c r="U919" s="382"/>
      <c r="V919" s="365"/>
      <c r="W919" s="365"/>
    </row>
    <row r="920" spans="3:23" ht="13.9" x14ac:dyDescent="0.5">
      <c r="C920" s="366"/>
      <c r="H920" s="348"/>
      <c r="I920" s="349"/>
      <c r="J920" s="349"/>
      <c r="M920" s="349"/>
      <c r="T920" s="382"/>
      <c r="U920" s="382"/>
      <c r="V920" s="365"/>
      <c r="W920" s="365"/>
    </row>
    <row r="921" spans="3:23" ht="13.9" x14ac:dyDescent="0.5">
      <c r="C921" s="366"/>
      <c r="H921" s="348"/>
      <c r="I921" s="349"/>
      <c r="J921" s="349"/>
      <c r="M921" s="349"/>
      <c r="T921" s="382"/>
      <c r="U921" s="382"/>
      <c r="V921" s="365"/>
      <c r="W921" s="365"/>
    </row>
    <row r="922" spans="3:23" ht="13.9" x14ac:dyDescent="0.5">
      <c r="C922" s="366"/>
      <c r="H922" s="348"/>
      <c r="I922" s="349"/>
      <c r="J922" s="349"/>
      <c r="M922" s="349"/>
      <c r="T922" s="382"/>
      <c r="U922" s="382"/>
      <c r="V922" s="365"/>
      <c r="W922" s="365"/>
    </row>
    <row r="923" spans="3:23" ht="13.9" x14ac:dyDescent="0.5">
      <c r="C923" s="366"/>
      <c r="H923" s="348"/>
      <c r="I923" s="349"/>
      <c r="J923" s="349"/>
      <c r="M923" s="349"/>
      <c r="T923" s="382"/>
      <c r="U923" s="382"/>
      <c r="V923" s="365"/>
      <c r="W923" s="365"/>
    </row>
    <row r="924" spans="3:23" ht="13.9" x14ac:dyDescent="0.5">
      <c r="C924" s="366"/>
      <c r="H924" s="348"/>
      <c r="I924" s="349"/>
      <c r="J924" s="349"/>
      <c r="M924" s="349"/>
      <c r="T924" s="382"/>
      <c r="U924" s="382"/>
      <c r="V924" s="365"/>
      <c r="W924" s="365"/>
    </row>
    <row r="925" spans="3:23" ht="13.9" x14ac:dyDescent="0.5">
      <c r="C925" s="366"/>
      <c r="H925" s="348"/>
      <c r="I925" s="349"/>
      <c r="J925" s="349"/>
      <c r="M925" s="349"/>
      <c r="T925" s="382"/>
      <c r="U925" s="382"/>
      <c r="V925" s="365"/>
      <c r="W925" s="365"/>
    </row>
    <row r="926" spans="3:23" ht="13.9" x14ac:dyDescent="0.5">
      <c r="C926" s="366"/>
      <c r="H926" s="348"/>
      <c r="I926" s="349"/>
      <c r="J926" s="349"/>
      <c r="M926" s="349"/>
      <c r="T926" s="382"/>
      <c r="U926" s="382"/>
      <c r="V926" s="365"/>
      <c r="W926" s="365"/>
    </row>
    <row r="927" spans="3:23" ht="13.9" x14ac:dyDescent="0.5">
      <c r="C927" s="366"/>
      <c r="H927" s="348"/>
      <c r="I927" s="349"/>
      <c r="J927" s="349"/>
      <c r="M927" s="349"/>
      <c r="T927" s="382"/>
      <c r="U927" s="382"/>
      <c r="V927" s="365"/>
      <c r="W927" s="365"/>
    </row>
    <row r="928" spans="3:23" ht="13.9" x14ac:dyDescent="0.5">
      <c r="C928" s="366"/>
      <c r="H928" s="348"/>
      <c r="I928" s="349"/>
      <c r="J928" s="349"/>
      <c r="M928" s="349"/>
      <c r="T928" s="382"/>
      <c r="U928" s="382"/>
      <c r="V928" s="365"/>
      <c r="W928" s="365"/>
    </row>
    <row r="929" spans="3:23" ht="13.9" x14ac:dyDescent="0.5">
      <c r="C929" s="366"/>
      <c r="H929" s="348"/>
      <c r="I929" s="349"/>
      <c r="J929" s="349"/>
      <c r="M929" s="349"/>
      <c r="T929" s="382"/>
      <c r="U929" s="382"/>
      <c r="V929" s="365"/>
      <c r="W929" s="365"/>
    </row>
    <row r="930" spans="3:23" ht="13.9" x14ac:dyDescent="0.5">
      <c r="C930" s="366"/>
      <c r="H930" s="348"/>
      <c r="I930" s="349"/>
      <c r="J930" s="349"/>
      <c r="M930" s="349"/>
      <c r="T930" s="382"/>
      <c r="U930" s="382"/>
      <c r="V930" s="365"/>
      <c r="W930" s="365"/>
    </row>
    <row r="931" spans="3:23" ht="13.9" x14ac:dyDescent="0.5">
      <c r="C931" s="366"/>
      <c r="H931" s="348"/>
      <c r="I931" s="349"/>
      <c r="J931" s="349"/>
      <c r="M931" s="349"/>
      <c r="T931" s="382"/>
      <c r="U931" s="382"/>
      <c r="V931" s="365"/>
      <c r="W931" s="365"/>
    </row>
    <row r="932" spans="3:23" ht="13.9" x14ac:dyDescent="0.5">
      <c r="C932" s="366"/>
      <c r="H932" s="348"/>
      <c r="I932" s="349"/>
      <c r="J932" s="349"/>
      <c r="M932" s="349"/>
      <c r="T932" s="382"/>
      <c r="U932" s="382"/>
      <c r="V932" s="365"/>
      <c r="W932" s="365"/>
    </row>
    <row r="933" spans="3:23" ht="13.9" x14ac:dyDescent="0.5">
      <c r="C933" s="366"/>
      <c r="H933" s="348"/>
      <c r="I933" s="349"/>
      <c r="J933" s="349"/>
      <c r="M933" s="349"/>
      <c r="T933" s="382"/>
      <c r="U933" s="382"/>
      <c r="V933" s="365"/>
      <c r="W933" s="365"/>
    </row>
    <row r="934" spans="3:23" ht="13.9" x14ac:dyDescent="0.5">
      <c r="C934" s="366"/>
      <c r="H934" s="348"/>
      <c r="I934" s="349"/>
      <c r="J934" s="349"/>
      <c r="M934" s="349"/>
      <c r="T934" s="382"/>
      <c r="U934" s="382"/>
      <c r="V934" s="365"/>
      <c r="W934" s="365"/>
    </row>
    <row r="935" spans="3:23" ht="13.9" x14ac:dyDescent="0.5">
      <c r="C935" s="366"/>
      <c r="H935" s="348"/>
      <c r="I935" s="349"/>
      <c r="J935" s="349"/>
      <c r="M935" s="349"/>
      <c r="T935" s="382"/>
      <c r="U935" s="382"/>
      <c r="V935" s="365"/>
      <c r="W935" s="365"/>
    </row>
    <row r="936" spans="3:23" ht="13.9" x14ac:dyDescent="0.5">
      <c r="C936" s="366"/>
      <c r="H936" s="348"/>
      <c r="I936" s="349"/>
      <c r="J936" s="349"/>
      <c r="M936" s="349"/>
      <c r="T936" s="382"/>
      <c r="U936" s="382"/>
      <c r="V936" s="365"/>
      <c r="W936" s="365"/>
    </row>
    <row r="937" spans="3:23" ht="13.9" x14ac:dyDescent="0.5">
      <c r="C937" s="366"/>
      <c r="H937" s="348"/>
      <c r="I937" s="349"/>
      <c r="J937" s="349"/>
      <c r="M937" s="349"/>
      <c r="T937" s="382"/>
      <c r="U937" s="382"/>
      <c r="V937" s="365"/>
      <c r="W937" s="365"/>
    </row>
    <row r="938" spans="3:23" ht="13.9" x14ac:dyDescent="0.5">
      <c r="C938" s="366"/>
      <c r="H938" s="348"/>
      <c r="I938" s="349"/>
      <c r="J938" s="349"/>
      <c r="M938" s="349"/>
      <c r="T938" s="382"/>
      <c r="U938" s="382"/>
      <c r="V938" s="365"/>
      <c r="W938" s="365"/>
    </row>
    <row r="939" spans="3:23" ht="13.9" x14ac:dyDescent="0.5">
      <c r="C939" s="366"/>
      <c r="H939" s="348"/>
      <c r="I939" s="349"/>
      <c r="J939" s="349"/>
      <c r="M939" s="349"/>
      <c r="T939" s="382"/>
      <c r="U939" s="382"/>
      <c r="V939" s="365"/>
      <c r="W939" s="365"/>
    </row>
    <row r="940" spans="3:23" ht="13.9" x14ac:dyDescent="0.5">
      <c r="C940" s="366"/>
      <c r="H940" s="348"/>
      <c r="I940" s="349"/>
      <c r="J940" s="349"/>
      <c r="M940" s="349"/>
      <c r="T940" s="382"/>
      <c r="U940" s="382"/>
      <c r="V940" s="365"/>
      <c r="W940" s="365"/>
    </row>
    <row r="941" spans="3:23" ht="13.9" x14ac:dyDescent="0.5">
      <c r="C941" s="366"/>
      <c r="H941" s="348"/>
      <c r="I941" s="349"/>
      <c r="J941" s="349"/>
      <c r="M941" s="349"/>
      <c r="T941" s="382"/>
      <c r="U941" s="382"/>
      <c r="V941" s="365"/>
      <c r="W941" s="365"/>
    </row>
    <row r="942" spans="3:23" ht="13.9" x14ac:dyDescent="0.5">
      <c r="C942" s="366"/>
      <c r="H942" s="348"/>
      <c r="I942" s="349"/>
      <c r="J942" s="349"/>
      <c r="M942" s="349"/>
      <c r="T942" s="382"/>
      <c r="U942" s="382"/>
      <c r="V942" s="365"/>
      <c r="W942" s="365"/>
    </row>
    <row r="943" spans="3:23" ht="13.9" x14ac:dyDescent="0.5">
      <c r="C943" s="366"/>
      <c r="H943" s="348"/>
      <c r="I943" s="349"/>
      <c r="J943" s="349"/>
      <c r="M943" s="349"/>
      <c r="T943" s="382"/>
      <c r="U943" s="382"/>
      <c r="V943" s="365"/>
      <c r="W943" s="365"/>
    </row>
    <row r="944" spans="3:23" ht="13.9" x14ac:dyDescent="0.5">
      <c r="C944" s="366"/>
      <c r="H944" s="348"/>
      <c r="I944" s="349"/>
      <c r="J944" s="349"/>
      <c r="M944" s="349"/>
      <c r="T944" s="382"/>
      <c r="U944" s="382"/>
      <c r="V944" s="365"/>
      <c r="W944" s="365"/>
    </row>
    <row r="945" spans="3:23" ht="13.9" x14ac:dyDescent="0.5">
      <c r="C945" s="366"/>
      <c r="H945" s="348"/>
      <c r="I945" s="349"/>
      <c r="J945" s="349"/>
      <c r="M945" s="349"/>
      <c r="T945" s="382"/>
      <c r="U945" s="382"/>
      <c r="V945" s="365"/>
      <c r="W945" s="365"/>
    </row>
    <row r="946" spans="3:23" ht="13.9" x14ac:dyDescent="0.5">
      <c r="C946" s="366"/>
      <c r="H946" s="348"/>
      <c r="I946" s="349"/>
      <c r="J946" s="349"/>
      <c r="M946" s="349"/>
      <c r="T946" s="382"/>
      <c r="U946" s="382"/>
      <c r="V946" s="365"/>
      <c r="W946" s="365"/>
    </row>
    <row r="947" spans="3:23" ht="13.9" x14ac:dyDescent="0.5">
      <c r="C947" s="366"/>
      <c r="H947" s="348"/>
      <c r="I947" s="349"/>
      <c r="J947" s="349"/>
      <c r="M947" s="349"/>
      <c r="T947" s="382"/>
      <c r="U947" s="382"/>
      <c r="V947" s="365"/>
      <c r="W947" s="365"/>
    </row>
    <row r="948" spans="3:23" ht="13.9" x14ac:dyDescent="0.5">
      <c r="C948" s="366"/>
      <c r="H948" s="348"/>
      <c r="I948" s="349"/>
      <c r="J948" s="349"/>
      <c r="M948" s="349"/>
      <c r="T948" s="382"/>
      <c r="U948" s="382"/>
      <c r="V948" s="365"/>
      <c r="W948" s="365"/>
    </row>
    <row r="949" spans="3:23" ht="13.9" x14ac:dyDescent="0.5">
      <c r="C949" s="366"/>
      <c r="H949" s="348"/>
      <c r="I949" s="349"/>
      <c r="J949" s="349"/>
      <c r="M949" s="349"/>
      <c r="T949" s="382"/>
      <c r="U949" s="382"/>
      <c r="V949" s="365"/>
      <c r="W949" s="365"/>
    </row>
    <row r="950" spans="3:23" ht="13.9" x14ac:dyDescent="0.5">
      <c r="C950" s="366"/>
      <c r="H950" s="348"/>
      <c r="I950" s="349"/>
      <c r="J950" s="349"/>
      <c r="M950" s="349"/>
      <c r="T950" s="382"/>
      <c r="U950" s="382"/>
      <c r="V950" s="365"/>
      <c r="W950" s="365"/>
    </row>
    <row r="951" spans="3:23" ht="13.9" x14ac:dyDescent="0.5">
      <c r="C951" s="366"/>
      <c r="H951" s="348"/>
      <c r="I951" s="349"/>
      <c r="J951" s="349"/>
      <c r="M951" s="349"/>
      <c r="T951" s="382"/>
      <c r="U951" s="382"/>
      <c r="V951" s="365"/>
      <c r="W951" s="365"/>
    </row>
    <row r="952" spans="3:23" ht="13.9" x14ac:dyDescent="0.5">
      <c r="C952" s="366"/>
      <c r="H952" s="348"/>
      <c r="I952" s="349"/>
      <c r="J952" s="349"/>
      <c r="M952" s="349"/>
      <c r="T952" s="382"/>
      <c r="U952" s="382"/>
      <c r="V952" s="365"/>
      <c r="W952" s="365"/>
    </row>
    <row r="953" spans="3:23" ht="13.9" x14ac:dyDescent="0.5">
      <c r="C953" s="366"/>
      <c r="H953" s="348"/>
      <c r="I953" s="349"/>
      <c r="J953" s="349"/>
      <c r="M953" s="349"/>
      <c r="T953" s="382"/>
      <c r="U953" s="382"/>
      <c r="V953" s="365"/>
      <c r="W953" s="365"/>
    </row>
    <row r="954" spans="3:23" ht="13.9" x14ac:dyDescent="0.5">
      <c r="C954" s="366"/>
      <c r="H954" s="348"/>
      <c r="I954" s="349"/>
      <c r="J954" s="349"/>
      <c r="M954" s="349"/>
      <c r="T954" s="382"/>
      <c r="U954" s="382"/>
      <c r="V954" s="365"/>
      <c r="W954" s="365"/>
    </row>
    <row r="955" spans="3:23" ht="13.9" x14ac:dyDescent="0.5">
      <c r="C955" s="366"/>
      <c r="H955" s="348"/>
      <c r="I955" s="349"/>
      <c r="J955" s="349"/>
      <c r="M955" s="349"/>
      <c r="T955" s="382"/>
      <c r="U955" s="382"/>
      <c r="V955" s="365"/>
      <c r="W955" s="365"/>
    </row>
    <row r="956" spans="3:23" ht="13.9" x14ac:dyDescent="0.5">
      <c r="C956" s="366"/>
      <c r="H956" s="348"/>
      <c r="I956" s="349"/>
      <c r="J956" s="349"/>
      <c r="M956" s="349"/>
      <c r="T956" s="382"/>
      <c r="U956" s="382"/>
      <c r="V956" s="365"/>
      <c r="W956" s="365"/>
    </row>
    <row r="957" spans="3:23" ht="13.9" x14ac:dyDescent="0.5">
      <c r="C957" s="366"/>
      <c r="H957" s="348"/>
      <c r="I957" s="349"/>
      <c r="J957" s="349"/>
      <c r="M957" s="349"/>
      <c r="T957" s="382"/>
      <c r="U957" s="382"/>
      <c r="V957" s="365"/>
      <c r="W957" s="365"/>
    </row>
    <row r="958" spans="3:23" ht="13.9" x14ac:dyDescent="0.5">
      <c r="C958" s="366"/>
      <c r="H958" s="348"/>
      <c r="I958" s="349"/>
      <c r="J958" s="349"/>
      <c r="M958" s="349"/>
      <c r="T958" s="382"/>
      <c r="U958" s="382"/>
      <c r="V958" s="365"/>
      <c r="W958" s="365"/>
    </row>
    <row r="959" spans="3:23" ht="13.9" x14ac:dyDescent="0.5">
      <c r="C959" s="366"/>
      <c r="H959" s="348"/>
      <c r="I959" s="349"/>
      <c r="J959" s="349"/>
      <c r="M959" s="349"/>
      <c r="T959" s="382"/>
      <c r="U959" s="382"/>
      <c r="V959" s="365"/>
      <c r="W959" s="365"/>
    </row>
    <row r="960" spans="3:23" ht="13.9" x14ac:dyDescent="0.5">
      <c r="C960" s="366"/>
      <c r="H960" s="348"/>
      <c r="I960" s="349"/>
      <c r="J960" s="349"/>
      <c r="M960" s="349"/>
      <c r="T960" s="382"/>
      <c r="U960" s="382"/>
      <c r="V960" s="365"/>
      <c r="W960" s="365"/>
    </row>
    <row r="961" spans="3:23" ht="13.9" x14ac:dyDescent="0.5">
      <c r="C961" s="366"/>
      <c r="H961" s="348"/>
      <c r="I961" s="349"/>
      <c r="J961" s="349"/>
      <c r="M961" s="349"/>
      <c r="T961" s="382"/>
      <c r="U961" s="382"/>
      <c r="V961" s="365"/>
      <c r="W961" s="365"/>
    </row>
    <row r="962" spans="3:23" ht="13.9" x14ac:dyDescent="0.5">
      <c r="C962" s="366"/>
      <c r="H962" s="348"/>
      <c r="I962" s="349"/>
      <c r="J962" s="349"/>
      <c r="M962" s="349"/>
      <c r="T962" s="382"/>
      <c r="U962" s="382"/>
      <c r="V962" s="365"/>
      <c r="W962" s="365"/>
    </row>
    <row r="963" spans="3:23" ht="13.9" x14ac:dyDescent="0.5">
      <c r="C963" s="366"/>
      <c r="H963" s="348"/>
      <c r="I963" s="349"/>
      <c r="J963" s="349"/>
      <c r="M963" s="349"/>
      <c r="T963" s="382"/>
      <c r="U963" s="382"/>
      <c r="V963" s="365"/>
      <c r="W963" s="365"/>
    </row>
    <row r="964" spans="3:23" ht="13.9" x14ac:dyDescent="0.5">
      <c r="C964" s="366"/>
      <c r="H964" s="348"/>
      <c r="I964" s="349"/>
      <c r="J964" s="349"/>
      <c r="M964" s="349"/>
      <c r="T964" s="382"/>
      <c r="U964" s="382"/>
      <c r="V964" s="365"/>
      <c r="W964" s="365"/>
    </row>
    <row r="965" spans="3:23" ht="13.9" x14ac:dyDescent="0.5">
      <c r="C965" s="366"/>
      <c r="H965" s="348"/>
      <c r="I965" s="349"/>
      <c r="J965" s="349"/>
      <c r="M965" s="349"/>
      <c r="T965" s="382"/>
      <c r="U965" s="382"/>
      <c r="V965" s="365"/>
      <c r="W965" s="365"/>
    </row>
    <row r="966" spans="3:23" ht="13.9" x14ac:dyDescent="0.5">
      <c r="C966" s="366"/>
      <c r="H966" s="348"/>
      <c r="I966" s="349"/>
      <c r="J966" s="349"/>
      <c r="M966" s="349"/>
      <c r="T966" s="382"/>
      <c r="U966" s="382"/>
      <c r="V966" s="365"/>
      <c r="W966" s="365"/>
    </row>
    <row r="967" spans="3:23" ht="13.9" x14ac:dyDescent="0.5">
      <c r="C967" s="366"/>
      <c r="H967" s="348"/>
      <c r="I967" s="349"/>
      <c r="J967" s="349"/>
      <c r="M967" s="349"/>
      <c r="T967" s="382"/>
      <c r="U967" s="382"/>
      <c r="V967" s="365"/>
      <c r="W967" s="365"/>
    </row>
    <row r="968" spans="3:23" ht="13.9" x14ac:dyDescent="0.5">
      <c r="C968" s="366"/>
      <c r="H968" s="348"/>
      <c r="I968" s="349"/>
      <c r="J968" s="349"/>
      <c r="M968" s="349"/>
      <c r="T968" s="382"/>
      <c r="U968" s="382"/>
      <c r="V968" s="365"/>
      <c r="W968" s="365"/>
    </row>
    <row r="969" spans="3:23" x14ac:dyDescent="0.5">
      <c r="C969" s="366"/>
      <c r="H969" s="348"/>
      <c r="I969" s="349"/>
      <c r="J969" s="349"/>
      <c r="M969" s="349"/>
    </row>
    <row r="970" spans="3:23" x14ac:dyDescent="0.5">
      <c r="C970" s="366"/>
      <c r="H970" s="348"/>
      <c r="I970" s="349"/>
      <c r="J970" s="349"/>
      <c r="M970" s="349"/>
    </row>
    <row r="971" spans="3:23" x14ac:dyDescent="0.5">
      <c r="C971" s="366"/>
      <c r="H971" s="348"/>
      <c r="I971" s="349"/>
      <c r="J971" s="349"/>
      <c r="M971" s="349"/>
    </row>
    <row r="972" spans="3:23" x14ac:dyDescent="0.5">
      <c r="C972" s="366"/>
      <c r="H972" s="348"/>
      <c r="I972" s="349"/>
      <c r="J972" s="349"/>
      <c r="M972" s="349"/>
    </row>
    <row r="973" spans="3:23" x14ac:dyDescent="0.5">
      <c r="C973" s="366"/>
      <c r="H973" s="348"/>
      <c r="I973" s="349"/>
      <c r="J973" s="349"/>
      <c r="M973" s="349"/>
    </row>
    <row r="974" spans="3:23" x14ac:dyDescent="0.5">
      <c r="C974" s="366"/>
      <c r="H974" s="348"/>
      <c r="I974" s="349"/>
      <c r="J974" s="349"/>
      <c r="M974" s="349"/>
    </row>
    <row r="975" spans="3:23" x14ac:dyDescent="0.5">
      <c r="C975" s="366"/>
      <c r="H975" s="348"/>
      <c r="I975" s="349"/>
      <c r="J975" s="349"/>
      <c r="M975" s="349"/>
    </row>
    <row r="976" spans="3:23" x14ac:dyDescent="0.5">
      <c r="C976" s="366"/>
      <c r="H976" s="348"/>
      <c r="I976" s="349"/>
      <c r="J976" s="349"/>
      <c r="M976" s="349"/>
    </row>
    <row r="977" spans="3:13" x14ac:dyDescent="0.5">
      <c r="C977" s="366"/>
      <c r="H977" s="348"/>
      <c r="I977" s="349"/>
      <c r="J977" s="349"/>
      <c r="M977" s="349"/>
    </row>
    <row r="978" spans="3:13" x14ac:dyDescent="0.5">
      <c r="C978" s="366"/>
      <c r="H978" s="348"/>
      <c r="I978" s="349"/>
      <c r="J978" s="349"/>
      <c r="M978" s="349"/>
    </row>
    <row r="979" spans="3:13" x14ac:dyDescent="0.5">
      <c r="C979" s="366"/>
      <c r="H979" s="348"/>
      <c r="I979" s="349"/>
      <c r="J979" s="349"/>
      <c r="M979" s="349"/>
    </row>
    <row r="980" spans="3:13" x14ac:dyDescent="0.5">
      <c r="C980" s="366"/>
      <c r="H980" s="348"/>
      <c r="I980" s="349"/>
      <c r="J980" s="349"/>
      <c r="M980" s="349"/>
    </row>
    <row r="981" spans="3:13" ht="30.75" customHeight="1" x14ac:dyDescent="0.5">
      <c r="C981" s="366"/>
      <c r="H981" s="348"/>
      <c r="I981" s="349"/>
      <c r="J981" s="349"/>
      <c r="M981" s="349"/>
    </row>
    <row r="982" spans="3:13" x14ac:dyDescent="0.5">
      <c r="C982" s="366"/>
      <c r="H982" s="348"/>
      <c r="I982" s="349"/>
      <c r="J982" s="349"/>
      <c r="M982" s="349"/>
    </row>
    <row r="983" spans="3:13" x14ac:dyDescent="0.5">
      <c r="C983" s="366"/>
      <c r="H983" s="348"/>
      <c r="I983" s="349"/>
      <c r="J983" s="349"/>
      <c r="M983" s="349"/>
    </row>
    <row r="984" spans="3:13" x14ac:dyDescent="0.5">
      <c r="C984" s="366"/>
      <c r="H984" s="348"/>
      <c r="I984" s="349"/>
      <c r="J984" s="349"/>
      <c r="M984" s="349"/>
    </row>
    <row r="985" spans="3:13" x14ac:dyDescent="0.5">
      <c r="C985" s="366"/>
      <c r="H985" s="348"/>
      <c r="I985" s="349"/>
      <c r="J985" s="349"/>
      <c r="M985" s="349"/>
    </row>
    <row r="986" spans="3:13" x14ac:dyDescent="0.5">
      <c r="C986" s="366"/>
      <c r="H986" s="348"/>
      <c r="I986" s="349"/>
      <c r="J986" s="349"/>
      <c r="M986" s="349"/>
    </row>
    <row r="987" spans="3:13" x14ac:dyDescent="0.5">
      <c r="C987" s="366"/>
      <c r="H987" s="348"/>
      <c r="I987" s="349"/>
      <c r="J987" s="349"/>
      <c r="M987" s="349"/>
    </row>
    <row r="988" spans="3:13" ht="27.4" customHeight="1" x14ac:dyDescent="0.5">
      <c r="C988" s="366"/>
      <c r="H988" s="348"/>
      <c r="I988" s="349"/>
      <c r="J988" s="349"/>
      <c r="M988" s="349"/>
    </row>
    <row r="989" spans="3:13" x14ac:dyDescent="0.5">
      <c r="C989" s="366"/>
      <c r="H989" s="348"/>
      <c r="I989" s="349"/>
      <c r="J989" s="349"/>
      <c r="M989" s="349"/>
    </row>
    <row r="990" spans="3:13" x14ac:dyDescent="0.5">
      <c r="C990" s="366"/>
      <c r="H990" s="348"/>
      <c r="I990" s="349"/>
      <c r="J990" s="349"/>
      <c r="M990" s="349"/>
    </row>
    <row r="991" spans="3:13" x14ac:dyDescent="0.5">
      <c r="C991" s="366"/>
      <c r="H991" s="348"/>
      <c r="I991" s="349"/>
      <c r="J991" s="349"/>
      <c r="M991" s="349"/>
    </row>
    <row r="992" spans="3:13" x14ac:dyDescent="0.5">
      <c r="C992" s="366"/>
      <c r="H992" s="348"/>
      <c r="I992" s="349"/>
      <c r="J992" s="349"/>
      <c r="M992" s="349"/>
    </row>
    <row r="993" spans="3:13" x14ac:dyDescent="0.5">
      <c r="C993" s="366"/>
      <c r="H993" s="348"/>
      <c r="I993" s="349"/>
      <c r="J993" s="349"/>
      <c r="M993" s="349"/>
    </row>
    <row r="994" spans="3:13" x14ac:dyDescent="0.5">
      <c r="C994" s="366"/>
      <c r="H994" s="348"/>
      <c r="I994" s="349"/>
      <c r="J994" s="349"/>
      <c r="M994" s="349"/>
    </row>
    <row r="995" spans="3:13" x14ac:dyDescent="0.5">
      <c r="C995" s="366"/>
      <c r="H995" s="348"/>
      <c r="I995" s="349"/>
      <c r="J995" s="349"/>
      <c r="M995" s="349"/>
    </row>
    <row r="996" spans="3:13" x14ac:dyDescent="0.5">
      <c r="C996" s="366"/>
      <c r="H996" s="348"/>
      <c r="I996" s="349"/>
      <c r="J996" s="349"/>
      <c r="M996" s="349"/>
    </row>
    <row r="997" spans="3:13" x14ac:dyDescent="0.5">
      <c r="C997" s="366"/>
      <c r="H997" s="348"/>
      <c r="I997" s="349"/>
      <c r="J997" s="349"/>
      <c r="M997" s="349"/>
    </row>
    <row r="998" spans="3:13" x14ac:dyDescent="0.5">
      <c r="C998" s="366"/>
      <c r="H998" s="348"/>
      <c r="I998" s="349"/>
      <c r="J998" s="349"/>
      <c r="M998" s="349"/>
    </row>
    <row r="999" spans="3:13" x14ac:dyDescent="0.5">
      <c r="C999" s="366"/>
      <c r="H999" s="348"/>
      <c r="I999" s="349"/>
      <c r="J999" s="349"/>
      <c r="M999" s="349"/>
    </row>
    <row r="1000" spans="3:13" x14ac:dyDescent="0.5">
      <c r="C1000" s="366"/>
      <c r="H1000" s="348"/>
      <c r="I1000" s="349"/>
      <c r="J1000" s="349"/>
      <c r="M1000" s="349"/>
    </row>
    <row r="1001" spans="3:13" x14ac:dyDescent="0.5">
      <c r="C1001" s="366"/>
      <c r="H1001" s="348"/>
      <c r="I1001" s="349"/>
      <c r="J1001" s="349"/>
      <c r="M1001" s="349"/>
    </row>
    <row r="1002" spans="3:13" x14ac:dyDescent="0.5">
      <c r="C1002" s="366"/>
      <c r="H1002" s="348"/>
      <c r="I1002" s="349"/>
      <c r="J1002" s="349"/>
      <c r="M1002" s="349"/>
    </row>
    <row r="1003" spans="3:13" x14ac:dyDescent="0.5">
      <c r="C1003" s="366"/>
      <c r="H1003" s="348"/>
      <c r="I1003" s="349"/>
      <c r="J1003" s="349"/>
      <c r="M1003" s="349"/>
    </row>
    <row r="1004" spans="3:13" x14ac:dyDescent="0.5">
      <c r="C1004" s="366"/>
      <c r="H1004" s="348"/>
      <c r="I1004" s="349"/>
      <c r="J1004" s="349"/>
      <c r="M1004" s="349"/>
    </row>
    <row r="1005" spans="3:13" x14ac:dyDescent="0.5">
      <c r="C1005" s="366"/>
      <c r="H1005" s="348"/>
      <c r="I1005" s="349"/>
      <c r="J1005" s="349"/>
      <c r="M1005" s="349"/>
    </row>
    <row r="1006" spans="3:13" x14ac:dyDescent="0.5">
      <c r="C1006" s="366"/>
      <c r="H1006" s="348"/>
      <c r="I1006" s="349"/>
      <c r="J1006" s="349"/>
      <c r="M1006" s="349"/>
    </row>
    <row r="1007" spans="3:13" x14ac:dyDescent="0.5">
      <c r="C1007" s="366"/>
      <c r="H1007" s="348"/>
      <c r="I1007" s="349"/>
      <c r="J1007" s="349"/>
      <c r="M1007" s="349"/>
    </row>
    <row r="1008" spans="3:13" x14ac:dyDescent="0.5">
      <c r="C1008" s="366"/>
      <c r="H1008" s="348"/>
      <c r="I1008" s="349"/>
      <c r="J1008" s="349"/>
      <c r="M1008" s="349"/>
    </row>
    <row r="1009" spans="3:13" x14ac:dyDescent="0.5">
      <c r="C1009" s="366"/>
      <c r="H1009" s="348"/>
      <c r="I1009" s="349"/>
      <c r="J1009" s="349"/>
      <c r="M1009" s="349"/>
    </row>
    <row r="1010" spans="3:13" x14ac:dyDescent="0.5">
      <c r="C1010" s="366"/>
      <c r="H1010" s="348"/>
      <c r="I1010" s="349"/>
      <c r="J1010" s="349"/>
      <c r="M1010" s="349"/>
    </row>
    <row r="1011" spans="3:13" x14ac:dyDescent="0.5">
      <c r="C1011" s="366"/>
      <c r="H1011" s="348"/>
      <c r="I1011" s="349"/>
      <c r="J1011" s="349"/>
      <c r="M1011" s="349"/>
    </row>
    <row r="1012" spans="3:13" x14ac:dyDescent="0.5">
      <c r="C1012" s="366"/>
      <c r="H1012" s="348"/>
      <c r="I1012" s="349"/>
      <c r="J1012" s="349"/>
      <c r="M1012" s="349"/>
    </row>
    <row r="1013" spans="3:13" x14ac:dyDescent="0.5">
      <c r="C1013" s="366"/>
      <c r="H1013" s="348"/>
      <c r="I1013" s="349"/>
      <c r="J1013" s="349"/>
      <c r="M1013" s="349"/>
    </row>
    <row r="1014" spans="3:13" x14ac:dyDescent="0.5">
      <c r="C1014" s="366"/>
      <c r="H1014" s="348"/>
      <c r="I1014" s="349"/>
      <c r="J1014" s="349"/>
      <c r="M1014" s="349"/>
    </row>
    <row r="1015" spans="3:13" x14ac:dyDescent="0.5">
      <c r="C1015" s="366"/>
      <c r="H1015" s="348"/>
      <c r="I1015" s="349"/>
      <c r="J1015" s="349"/>
      <c r="M1015" s="349"/>
    </row>
    <row r="1016" spans="3:13" x14ac:dyDescent="0.5">
      <c r="C1016" s="366"/>
      <c r="H1016" s="348"/>
      <c r="I1016" s="349"/>
      <c r="J1016" s="349"/>
      <c r="M1016" s="349"/>
    </row>
    <row r="1017" spans="3:13" x14ac:dyDescent="0.5">
      <c r="C1017" s="366"/>
      <c r="H1017" s="348"/>
      <c r="I1017" s="349"/>
      <c r="J1017" s="349"/>
      <c r="M1017" s="349"/>
    </row>
    <row r="1018" spans="3:13" x14ac:dyDescent="0.5">
      <c r="C1018" s="366"/>
      <c r="H1018" s="348"/>
      <c r="I1018" s="349"/>
      <c r="J1018" s="349"/>
      <c r="M1018" s="349"/>
    </row>
    <row r="1019" spans="3:13" x14ac:dyDescent="0.5">
      <c r="C1019" s="366"/>
      <c r="H1019" s="348"/>
      <c r="I1019" s="349"/>
      <c r="J1019" s="349"/>
      <c r="M1019" s="349"/>
    </row>
    <row r="1020" spans="3:13" x14ac:dyDescent="0.5">
      <c r="C1020" s="366"/>
      <c r="H1020" s="348"/>
      <c r="I1020" s="349"/>
      <c r="J1020" s="349"/>
      <c r="M1020" s="349"/>
    </row>
    <row r="1021" spans="3:13" x14ac:dyDescent="0.5">
      <c r="C1021" s="366"/>
      <c r="H1021" s="348"/>
      <c r="I1021" s="349"/>
      <c r="J1021" s="349"/>
      <c r="M1021" s="349"/>
    </row>
    <row r="1022" spans="3:13" x14ac:dyDescent="0.5">
      <c r="C1022" s="366"/>
      <c r="H1022" s="348"/>
      <c r="I1022" s="349"/>
      <c r="J1022" s="349"/>
      <c r="M1022" s="349"/>
    </row>
    <row r="1023" spans="3:13" x14ac:dyDescent="0.5">
      <c r="C1023" s="366"/>
      <c r="H1023" s="348"/>
      <c r="I1023" s="349"/>
      <c r="J1023" s="349"/>
      <c r="M1023" s="349"/>
    </row>
    <row r="1024" spans="3:13" x14ac:dyDescent="0.5">
      <c r="C1024" s="366"/>
      <c r="H1024" s="348"/>
      <c r="I1024" s="349"/>
      <c r="J1024" s="349"/>
      <c r="M1024" s="349"/>
    </row>
    <row r="1025" spans="3:13" x14ac:dyDescent="0.5">
      <c r="C1025" s="366"/>
      <c r="H1025" s="348"/>
      <c r="I1025" s="349"/>
      <c r="J1025" s="349"/>
      <c r="M1025" s="349"/>
    </row>
    <row r="1026" spans="3:13" x14ac:dyDescent="0.5">
      <c r="C1026" s="366"/>
      <c r="H1026" s="348"/>
      <c r="I1026" s="349"/>
      <c r="J1026" s="349"/>
      <c r="M1026" s="349"/>
    </row>
    <row r="1027" spans="3:13" x14ac:dyDescent="0.5">
      <c r="C1027" s="366"/>
      <c r="H1027" s="348"/>
      <c r="I1027" s="349"/>
      <c r="J1027" s="349"/>
      <c r="M1027" s="349"/>
    </row>
    <row r="1028" spans="3:13" x14ac:dyDescent="0.5">
      <c r="C1028" s="366"/>
      <c r="H1028" s="348"/>
      <c r="I1028" s="349"/>
      <c r="J1028" s="349"/>
      <c r="M1028" s="349"/>
    </row>
    <row r="1029" spans="3:13" x14ac:dyDescent="0.5">
      <c r="C1029" s="366"/>
      <c r="H1029" s="348"/>
      <c r="I1029" s="349"/>
      <c r="J1029" s="349"/>
      <c r="M1029" s="349"/>
    </row>
    <row r="1030" spans="3:13" x14ac:dyDescent="0.5">
      <c r="C1030" s="366"/>
      <c r="H1030" s="348"/>
      <c r="I1030" s="349"/>
      <c r="J1030" s="349"/>
      <c r="M1030" s="349"/>
    </row>
    <row r="1031" spans="3:13" x14ac:dyDescent="0.5">
      <c r="C1031" s="366"/>
      <c r="H1031" s="348"/>
      <c r="I1031" s="349"/>
      <c r="J1031" s="349"/>
      <c r="M1031" s="349"/>
    </row>
    <row r="1032" spans="3:13" x14ac:dyDescent="0.5">
      <c r="C1032" s="366"/>
      <c r="H1032" s="348"/>
      <c r="I1032" s="349"/>
      <c r="J1032" s="349"/>
      <c r="M1032" s="349"/>
    </row>
    <row r="1033" spans="3:13" x14ac:dyDescent="0.5">
      <c r="C1033" s="366"/>
      <c r="H1033" s="348"/>
      <c r="I1033" s="349"/>
      <c r="J1033" s="349"/>
      <c r="M1033" s="349"/>
    </row>
    <row r="1034" spans="3:13" x14ac:dyDescent="0.5">
      <c r="C1034" s="366"/>
      <c r="H1034" s="348"/>
      <c r="I1034" s="349"/>
      <c r="J1034" s="349"/>
      <c r="M1034" s="349"/>
    </row>
    <row r="1035" spans="3:13" x14ac:dyDescent="0.5">
      <c r="C1035" s="366"/>
      <c r="H1035" s="348"/>
      <c r="I1035" s="349"/>
      <c r="J1035" s="349"/>
      <c r="M1035" s="349"/>
    </row>
    <row r="1036" spans="3:13" x14ac:dyDescent="0.5">
      <c r="C1036" s="366"/>
      <c r="H1036" s="348"/>
      <c r="I1036" s="349"/>
      <c r="J1036" s="349"/>
      <c r="M1036" s="349"/>
    </row>
    <row r="1037" spans="3:13" x14ac:dyDescent="0.5">
      <c r="C1037" s="366"/>
      <c r="H1037" s="348"/>
      <c r="I1037" s="349"/>
      <c r="J1037" s="349"/>
      <c r="M1037" s="349"/>
    </row>
    <row r="1038" spans="3:13" x14ac:dyDescent="0.5">
      <c r="C1038" s="366"/>
      <c r="H1038" s="348"/>
      <c r="I1038" s="349"/>
      <c r="J1038" s="349"/>
      <c r="M1038" s="349"/>
    </row>
    <row r="1039" spans="3:13" x14ac:dyDescent="0.5">
      <c r="C1039" s="366"/>
      <c r="H1039" s="348"/>
      <c r="I1039" s="349"/>
      <c r="J1039" s="349"/>
      <c r="M1039" s="349"/>
    </row>
    <row r="1040" spans="3:13" x14ac:dyDescent="0.5">
      <c r="C1040" s="366"/>
      <c r="H1040" s="348"/>
      <c r="I1040" s="349"/>
      <c r="J1040" s="349"/>
      <c r="M1040" s="349"/>
    </row>
    <row r="1041" spans="3:13" x14ac:dyDescent="0.5">
      <c r="C1041" s="366"/>
      <c r="H1041" s="348"/>
      <c r="I1041" s="349"/>
      <c r="J1041" s="349"/>
      <c r="M1041" s="349"/>
    </row>
    <row r="1042" spans="3:13" x14ac:dyDescent="0.5">
      <c r="C1042" s="366"/>
      <c r="H1042" s="348"/>
      <c r="I1042" s="349"/>
      <c r="J1042" s="349"/>
      <c r="M1042" s="349"/>
    </row>
    <row r="1043" spans="3:13" x14ac:dyDescent="0.5">
      <c r="C1043" s="366"/>
      <c r="H1043" s="348"/>
      <c r="I1043" s="349"/>
      <c r="J1043" s="349"/>
      <c r="M1043" s="349"/>
    </row>
    <row r="1044" spans="3:13" x14ac:dyDescent="0.5">
      <c r="C1044" s="366"/>
      <c r="H1044" s="348"/>
      <c r="I1044" s="349"/>
      <c r="J1044" s="349"/>
      <c r="M1044" s="349"/>
    </row>
    <row r="1045" spans="3:13" x14ac:dyDescent="0.5">
      <c r="C1045" s="366"/>
      <c r="H1045" s="348"/>
      <c r="I1045" s="349"/>
      <c r="J1045" s="349"/>
      <c r="M1045" s="349"/>
    </row>
    <row r="1046" spans="3:13" x14ac:dyDescent="0.5">
      <c r="C1046" s="366"/>
      <c r="H1046" s="348"/>
      <c r="I1046" s="349"/>
      <c r="J1046" s="349"/>
      <c r="M1046" s="349"/>
    </row>
    <row r="1047" spans="3:13" x14ac:dyDescent="0.5">
      <c r="C1047" s="366"/>
      <c r="H1047" s="348"/>
      <c r="I1047" s="349"/>
      <c r="J1047" s="349"/>
      <c r="M1047" s="349"/>
    </row>
    <row r="1048" spans="3:13" x14ac:dyDescent="0.5">
      <c r="C1048" s="366"/>
      <c r="H1048" s="348"/>
      <c r="I1048" s="349"/>
      <c r="J1048" s="349"/>
      <c r="M1048" s="349"/>
    </row>
    <row r="1049" spans="3:13" x14ac:dyDescent="0.5">
      <c r="C1049" s="366"/>
      <c r="H1049" s="348"/>
      <c r="I1049" s="349"/>
      <c r="J1049" s="349"/>
      <c r="M1049" s="349"/>
    </row>
    <row r="1050" spans="3:13" x14ac:dyDescent="0.5">
      <c r="C1050" s="366"/>
      <c r="H1050" s="348"/>
      <c r="I1050" s="349"/>
      <c r="J1050" s="349"/>
      <c r="M1050" s="349"/>
    </row>
    <row r="1051" spans="3:13" x14ac:dyDescent="0.5">
      <c r="C1051" s="366"/>
      <c r="H1051" s="348"/>
      <c r="I1051" s="349"/>
      <c r="J1051" s="349"/>
      <c r="M1051" s="349"/>
    </row>
    <row r="1052" spans="3:13" x14ac:dyDescent="0.5">
      <c r="C1052" s="366"/>
      <c r="H1052" s="348"/>
      <c r="I1052" s="349"/>
      <c r="J1052" s="349"/>
      <c r="M1052" s="349"/>
    </row>
    <row r="1053" spans="3:13" x14ac:dyDescent="0.5">
      <c r="C1053" s="366"/>
      <c r="H1053" s="348"/>
      <c r="I1053" s="349"/>
      <c r="J1053" s="349"/>
      <c r="M1053" s="349"/>
    </row>
    <row r="1054" spans="3:13" x14ac:dyDescent="0.5">
      <c r="C1054" s="366"/>
      <c r="H1054" s="348"/>
      <c r="I1054" s="349"/>
      <c r="J1054" s="349"/>
      <c r="M1054" s="349"/>
    </row>
    <row r="1055" spans="3:13" x14ac:dyDescent="0.5">
      <c r="C1055" s="366"/>
      <c r="H1055" s="348"/>
      <c r="I1055" s="349"/>
      <c r="J1055" s="349"/>
      <c r="M1055" s="349"/>
    </row>
    <row r="1056" spans="3:13" x14ac:dyDescent="0.5">
      <c r="C1056" s="366"/>
      <c r="H1056" s="348"/>
      <c r="I1056" s="349"/>
      <c r="J1056" s="349"/>
      <c r="M1056" s="349"/>
    </row>
    <row r="1057" spans="3:13" x14ac:dyDescent="0.5">
      <c r="C1057" s="366"/>
      <c r="H1057" s="348"/>
      <c r="I1057" s="349"/>
      <c r="J1057" s="349"/>
      <c r="M1057" s="349"/>
    </row>
    <row r="1058" spans="3:13" x14ac:dyDescent="0.5">
      <c r="C1058" s="366"/>
      <c r="H1058" s="348"/>
      <c r="I1058" s="349"/>
      <c r="J1058" s="349"/>
      <c r="M1058" s="349"/>
    </row>
    <row r="1059" spans="3:13" x14ac:dyDescent="0.5">
      <c r="C1059" s="366"/>
      <c r="H1059" s="348"/>
      <c r="I1059" s="349"/>
      <c r="J1059" s="349"/>
      <c r="M1059" s="349"/>
    </row>
    <row r="1060" spans="3:13" x14ac:dyDescent="0.5">
      <c r="C1060" s="366"/>
      <c r="H1060" s="348"/>
      <c r="I1060" s="349"/>
      <c r="J1060" s="349"/>
      <c r="M1060" s="349"/>
    </row>
    <row r="1061" spans="3:13" x14ac:dyDescent="0.5">
      <c r="C1061" s="366"/>
      <c r="H1061" s="348"/>
      <c r="I1061" s="349"/>
      <c r="J1061" s="349"/>
      <c r="M1061" s="349"/>
    </row>
    <row r="1062" spans="3:13" x14ac:dyDescent="0.5">
      <c r="C1062" s="366"/>
      <c r="H1062" s="348"/>
      <c r="I1062" s="349"/>
      <c r="J1062" s="349"/>
      <c r="M1062" s="349"/>
    </row>
    <row r="1063" spans="3:13" x14ac:dyDescent="0.5">
      <c r="C1063" s="366"/>
      <c r="H1063" s="348"/>
      <c r="I1063" s="349"/>
      <c r="J1063" s="349"/>
      <c r="M1063" s="349"/>
    </row>
    <row r="1064" spans="3:13" x14ac:dyDescent="0.5">
      <c r="C1064" s="366"/>
      <c r="H1064" s="348"/>
      <c r="I1064" s="349"/>
      <c r="J1064" s="349"/>
      <c r="M1064" s="349"/>
    </row>
    <row r="1065" spans="3:13" x14ac:dyDescent="0.5">
      <c r="C1065" s="366"/>
      <c r="H1065" s="348"/>
      <c r="I1065" s="349"/>
      <c r="J1065" s="349"/>
      <c r="M1065" s="349"/>
    </row>
    <row r="1066" spans="3:13" x14ac:dyDescent="0.5">
      <c r="C1066" s="366"/>
      <c r="H1066" s="348"/>
      <c r="I1066" s="349"/>
      <c r="J1066" s="349"/>
      <c r="M1066" s="349"/>
    </row>
    <row r="1067" spans="3:13" x14ac:dyDescent="0.5">
      <c r="C1067" s="366"/>
      <c r="H1067" s="348"/>
      <c r="I1067" s="349"/>
      <c r="J1067" s="349"/>
      <c r="M1067" s="349"/>
    </row>
    <row r="1068" spans="3:13" x14ac:dyDescent="0.5">
      <c r="C1068" s="366"/>
      <c r="H1068" s="348"/>
      <c r="I1068" s="349"/>
      <c r="J1068" s="349"/>
      <c r="M1068" s="349"/>
    </row>
    <row r="1069" spans="3:13" x14ac:dyDescent="0.5">
      <c r="C1069" s="366"/>
      <c r="H1069" s="348"/>
      <c r="I1069" s="349"/>
      <c r="J1069" s="349"/>
      <c r="M1069" s="349"/>
    </row>
    <row r="1070" spans="3:13" x14ac:dyDescent="0.5">
      <c r="C1070" s="366"/>
      <c r="H1070" s="348"/>
      <c r="I1070" s="349"/>
      <c r="J1070" s="349"/>
      <c r="M1070" s="349"/>
    </row>
    <row r="1071" spans="3:13" x14ac:dyDescent="0.5">
      <c r="C1071" s="366"/>
      <c r="H1071" s="348"/>
      <c r="I1071" s="349"/>
      <c r="J1071" s="349"/>
      <c r="M1071" s="349"/>
    </row>
    <row r="1072" spans="3:13" x14ac:dyDescent="0.5">
      <c r="C1072" s="366"/>
      <c r="H1072" s="348"/>
      <c r="I1072" s="349"/>
      <c r="J1072" s="349"/>
      <c r="M1072" s="349"/>
    </row>
    <row r="1073" spans="3:13" x14ac:dyDescent="0.5">
      <c r="C1073" s="366"/>
      <c r="H1073" s="348"/>
      <c r="I1073" s="349"/>
      <c r="J1073" s="349"/>
      <c r="M1073" s="349"/>
    </row>
    <row r="1074" spans="3:13" x14ac:dyDescent="0.5">
      <c r="C1074" s="366"/>
      <c r="H1074" s="348"/>
      <c r="I1074" s="349"/>
      <c r="J1074" s="349"/>
      <c r="M1074" s="349"/>
    </row>
    <row r="1075" spans="3:13" x14ac:dyDescent="0.5">
      <c r="C1075" s="366"/>
      <c r="H1075" s="348"/>
      <c r="I1075" s="349"/>
      <c r="J1075" s="349"/>
      <c r="M1075" s="349"/>
    </row>
    <row r="1076" spans="3:13" x14ac:dyDescent="0.5">
      <c r="C1076" s="366"/>
      <c r="H1076" s="348"/>
      <c r="I1076" s="349"/>
      <c r="J1076" s="349"/>
      <c r="M1076" s="349"/>
    </row>
    <row r="1077" spans="3:13" x14ac:dyDescent="0.5">
      <c r="C1077" s="366"/>
      <c r="H1077" s="348"/>
      <c r="I1077" s="349"/>
      <c r="J1077" s="349"/>
      <c r="M1077" s="349"/>
    </row>
    <row r="1078" spans="3:13" x14ac:dyDescent="0.5">
      <c r="C1078" s="366"/>
      <c r="H1078" s="348"/>
      <c r="I1078" s="349"/>
      <c r="J1078" s="349"/>
      <c r="M1078" s="349"/>
    </row>
    <row r="1079" spans="3:13" x14ac:dyDescent="0.5">
      <c r="C1079" s="366"/>
      <c r="H1079" s="348"/>
      <c r="I1079" s="349"/>
      <c r="J1079" s="349"/>
      <c r="M1079" s="349"/>
    </row>
    <row r="1080" spans="3:13" x14ac:dyDescent="0.5">
      <c r="C1080" s="366"/>
      <c r="H1080" s="348"/>
      <c r="I1080" s="349"/>
      <c r="J1080" s="349"/>
      <c r="M1080" s="349"/>
    </row>
    <row r="1081" spans="3:13" x14ac:dyDescent="0.5">
      <c r="C1081" s="366"/>
      <c r="H1081" s="348"/>
      <c r="I1081" s="349"/>
      <c r="J1081" s="349"/>
      <c r="M1081" s="349"/>
    </row>
    <row r="1082" spans="3:13" x14ac:dyDescent="0.5">
      <c r="C1082" s="366"/>
      <c r="H1082" s="348"/>
      <c r="I1082" s="349"/>
      <c r="J1082" s="349"/>
      <c r="M1082" s="349"/>
    </row>
    <row r="1083" spans="3:13" x14ac:dyDescent="0.5">
      <c r="C1083" s="366"/>
      <c r="H1083" s="348"/>
      <c r="I1083" s="349"/>
      <c r="J1083" s="349"/>
      <c r="M1083" s="349"/>
    </row>
    <row r="1084" spans="3:13" x14ac:dyDescent="0.5">
      <c r="C1084" s="366"/>
      <c r="H1084" s="348"/>
      <c r="I1084" s="349"/>
      <c r="J1084" s="349"/>
      <c r="M1084" s="349"/>
    </row>
    <row r="1085" spans="3:13" x14ac:dyDescent="0.5">
      <c r="C1085" s="366"/>
      <c r="H1085" s="348"/>
      <c r="I1085" s="349"/>
      <c r="J1085" s="349"/>
      <c r="M1085" s="349"/>
    </row>
    <row r="1086" spans="3:13" x14ac:dyDescent="0.5">
      <c r="C1086" s="366"/>
      <c r="H1086" s="348"/>
      <c r="I1086" s="349"/>
      <c r="J1086" s="349"/>
      <c r="M1086" s="349"/>
    </row>
    <row r="1087" spans="3:13" x14ac:dyDescent="0.5">
      <c r="C1087" s="366"/>
      <c r="H1087" s="348"/>
      <c r="I1087" s="349"/>
      <c r="J1087" s="349"/>
      <c r="M1087" s="349"/>
    </row>
    <row r="1088" spans="3:13" x14ac:dyDescent="0.5">
      <c r="C1088" s="366"/>
      <c r="H1088" s="348"/>
      <c r="I1088" s="349"/>
      <c r="J1088" s="349"/>
      <c r="M1088" s="349"/>
    </row>
    <row r="1089" spans="3:13" x14ac:dyDescent="0.5">
      <c r="C1089" s="366"/>
      <c r="H1089" s="348"/>
      <c r="I1089" s="349"/>
      <c r="J1089" s="349"/>
      <c r="M1089" s="349"/>
    </row>
    <row r="1090" spans="3:13" x14ac:dyDescent="0.5">
      <c r="C1090" s="366"/>
      <c r="H1090" s="348"/>
      <c r="I1090" s="349"/>
      <c r="J1090" s="349"/>
      <c r="M1090" s="349"/>
    </row>
    <row r="1091" spans="3:13" x14ac:dyDescent="0.5">
      <c r="C1091" s="366"/>
      <c r="H1091" s="348"/>
      <c r="I1091" s="349"/>
      <c r="J1091" s="349"/>
      <c r="M1091" s="349"/>
    </row>
    <row r="1092" spans="3:13" x14ac:dyDescent="0.5">
      <c r="C1092" s="366"/>
      <c r="H1092" s="348"/>
      <c r="I1092" s="349"/>
      <c r="J1092" s="349"/>
      <c r="M1092" s="349"/>
    </row>
    <row r="1093" spans="3:13" x14ac:dyDescent="0.5">
      <c r="C1093" s="366"/>
      <c r="H1093" s="348"/>
      <c r="I1093" s="349"/>
      <c r="J1093" s="349"/>
      <c r="M1093" s="349"/>
    </row>
    <row r="1094" spans="3:13" x14ac:dyDescent="0.5">
      <c r="C1094" s="366"/>
      <c r="H1094" s="348"/>
      <c r="I1094" s="349"/>
      <c r="J1094" s="349"/>
      <c r="M1094" s="349"/>
    </row>
    <row r="1095" spans="3:13" x14ac:dyDescent="0.5">
      <c r="C1095" s="366"/>
      <c r="H1095" s="348"/>
      <c r="I1095" s="349"/>
      <c r="J1095" s="349"/>
      <c r="M1095" s="349"/>
    </row>
    <row r="1096" spans="3:13" x14ac:dyDescent="0.5">
      <c r="C1096" s="366"/>
      <c r="H1096" s="348"/>
      <c r="I1096" s="349"/>
      <c r="J1096" s="349"/>
      <c r="M1096" s="349"/>
    </row>
  </sheetData>
  <mergeCells count="3">
    <mergeCell ref="B9:D9"/>
    <mergeCell ref="B10:D10"/>
    <mergeCell ref="B11:D11"/>
  </mergeCells>
  <conditionalFormatting sqref="J10:J11 M10:M11 P10:P11">
    <cfRule type="cellIs" dxfId="245" priority="1" operator="greaterThan">
      <formula>1</formula>
    </cfRule>
    <cfRule type="cellIs" dxfId="244" priority="2" operator="greaterThanOrEqual">
      <formula>0.7</formula>
    </cfRule>
    <cfRule type="cellIs" dxfId="243" priority="3" operator="between">
      <formula>0.49</formula>
      <formula>0.7</formula>
    </cfRule>
    <cfRule type="cellIs" dxfId="242" priority="4" operator="lessThanOrEqual">
      <formula>0.49</formula>
    </cfRule>
  </conditionalFormatting>
  <conditionalFormatting sqref="J14:J113 M14:M113 P14:P113">
    <cfRule type="cellIs" dxfId="241" priority="25" operator="greaterThan">
      <formula>1</formula>
    </cfRule>
    <cfRule type="cellIs" dxfId="240" priority="26" operator="greaterThanOrEqual">
      <formula>0.7</formula>
    </cfRule>
    <cfRule type="cellIs" dxfId="239" priority="27" operator="between">
      <formula>0.49</formula>
      <formula>0.7</formula>
    </cfRule>
    <cfRule type="cellIs" dxfId="238" priority="28" operator="lessThanOrEqual">
      <formula>0.49</formula>
    </cfRule>
  </conditionalFormatting>
  <pageMargins left="0.7" right="0.7" top="0.75" bottom="0.75" header="0.3" footer="0.3"/>
  <pageSetup orientation="portrait" r:id="rId1"/>
  <customProperties>
    <customPr name="ORB_SHEETNAME" r:id="rId2"/>
  </customProperties>
  <drawing r:id="rId3"/>
  <legacyDrawing r:id="rId4"/>
  <tableParts count="1">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921"/>
  <sheetViews>
    <sheetView showGridLines="0" zoomScaleNormal="100" workbookViewId="0">
      <pane ySplit="6" topLeftCell="A10" activePane="bottomLeft" state="frozen"/>
      <selection activeCell="U25" sqref="U25"/>
      <selection pane="bottomLeft" activeCell="C19" sqref="C19"/>
    </sheetView>
  </sheetViews>
  <sheetFormatPr defaultColWidth="11.75" defaultRowHeight="15.75" x14ac:dyDescent="0.5"/>
  <cols>
    <col min="1" max="1" width="1.125" style="365" customWidth="1"/>
    <col min="2" max="2" width="38.8125" style="368" customWidth="1"/>
    <col min="3" max="3" width="28" style="365" customWidth="1"/>
    <col min="4" max="4" width="20.875" style="367" customWidth="1"/>
    <col min="5" max="5" width="26.6875" style="368" bestFit="1" customWidth="1"/>
    <col min="6" max="6" width="16.75" style="368" customWidth="1"/>
    <col min="7" max="7" width="16.25" style="347" customWidth="1"/>
    <col min="8" max="8" width="18" style="369" hidden="1" customWidth="1"/>
    <col min="9" max="9" width="20.75" style="369" hidden="1" customWidth="1"/>
    <col min="10" max="10" width="19.75" style="370" customWidth="1"/>
    <col min="11" max="11" width="15.75" style="349" hidden="1" customWidth="1"/>
    <col min="12" max="12" width="27" style="349" hidden="1" customWidth="1"/>
    <col min="13" max="13" width="18.25" style="371" customWidth="1"/>
    <col min="14" max="14" width="9.5" style="349" hidden="1" customWidth="1"/>
    <col min="15" max="15" width="13.5" style="349" hidden="1" customWidth="1"/>
    <col min="16" max="16" width="18.25" style="349" customWidth="1"/>
    <col min="17" max="17" width="15" style="349" hidden="1" customWidth="1"/>
    <col min="18" max="18" width="17.75" style="349" customWidth="1"/>
    <col min="19" max="19" width="27.25" style="349" customWidth="1"/>
    <col min="20" max="20" width="22.625" style="383" bestFit="1" customWidth="1"/>
    <col min="21" max="21" width="40.125" style="383" bestFit="1" customWidth="1"/>
    <col min="22" max="23" width="11.75" style="382"/>
    <col min="24" max="33" width="11.75" style="365"/>
    <col min="34" max="16384" width="11.75" style="5"/>
  </cols>
  <sheetData>
    <row r="1" spans="1:41" s="321" customFormat="1" ht="28.5" x14ac:dyDescent="0.5">
      <c r="A1" s="323" t="s">
        <v>1332</v>
      </c>
      <c r="B1" s="325"/>
      <c r="C1" s="324"/>
      <c r="D1" s="324"/>
      <c r="E1" s="324"/>
      <c r="F1" s="324"/>
      <c r="G1" s="324"/>
      <c r="H1" s="325"/>
      <c r="I1" s="325"/>
      <c r="J1" s="325"/>
      <c r="K1" s="325"/>
      <c r="L1" s="325"/>
      <c r="M1" s="326"/>
      <c r="N1" s="325"/>
      <c r="O1" s="324"/>
      <c r="P1" s="324"/>
      <c r="Q1" s="324"/>
      <c r="R1" s="324"/>
      <c r="S1" s="324"/>
      <c r="T1" s="372"/>
      <c r="U1" s="373"/>
      <c r="V1" s="374"/>
      <c r="W1" s="374"/>
      <c r="X1" s="374"/>
      <c r="Y1" s="374"/>
      <c r="Z1" s="374"/>
      <c r="AA1" s="374"/>
      <c r="AB1" s="374"/>
      <c r="AC1" s="374"/>
      <c r="AD1" s="374"/>
      <c r="AE1" s="374"/>
      <c r="AF1" s="374"/>
      <c r="AG1" s="374"/>
    </row>
    <row r="2" spans="1:41" s="321" customFormat="1" ht="19.149999999999999" customHeight="1" x14ac:dyDescent="0.5">
      <c r="A2" s="327" t="s">
        <v>1333</v>
      </c>
      <c r="B2" s="325"/>
      <c r="C2" s="324"/>
      <c r="D2" s="324"/>
      <c r="E2" s="324"/>
      <c r="F2" s="324"/>
      <c r="G2" s="324"/>
      <c r="H2" s="325"/>
      <c r="I2" s="325"/>
      <c r="J2" s="325"/>
      <c r="K2" s="325"/>
      <c r="L2" s="325"/>
      <c r="M2" s="326"/>
      <c r="N2" s="325"/>
      <c r="O2" s="324"/>
      <c r="P2" s="324"/>
      <c r="Q2" s="324"/>
      <c r="R2" s="324"/>
      <c r="S2" s="324"/>
      <c r="T2" s="372"/>
      <c r="U2" s="373"/>
      <c r="V2" s="374"/>
      <c r="W2" s="374"/>
      <c r="X2" s="374"/>
      <c r="Y2" s="374"/>
      <c r="Z2" s="374"/>
      <c r="AA2" s="374"/>
      <c r="AB2" s="374"/>
      <c r="AC2" s="374"/>
      <c r="AD2" s="374"/>
      <c r="AE2" s="374"/>
      <c r="AF2" s="374"/>
      <c r="AG2" s="374"/>
    </row>
    <row r="3" spans="1:41" s="198" customFormat="1" ht="46.5" customHeight="1" x14ac:dyDescent="0.65">
      <c r="A3" s="328"/>
      <c r="B3" s="385"/>
      <c r="C3" s="330"/>
      <c r="D3" s="330"/>
      <c r="E3" s="330"/>
      <c r="F3" s="329"/>
      <c r="G3" s="329"/>
      <c r="H3" s="329"/>
      <c r="I3" s="331"/>
      <c r="J3" s="332"/>
      <c r="K3" s="332"/>
      <c r="L3" s="332"/>
      <c r="M3" s="332"/>
      <c r="N3" s="332"/>
      <c r="O3" s="332"/>
      <c r="P3" s="332"/>
      <c r="Q3" s="331"/>
      <c r="R3" s="330"/>
      <c r="S3" s="331"/>
      <c r="T3" s="375"/>
      <c r="U3" s="375"/>
      <c r="V3" s="331"/>
      <c r="W3" s="330"/>
      <c r="X3" s="330"/>
      <c r="Y3" s="330"/>
      <c r="Z3" s="330"/>
      <c r="AA3" s="330"/>
      <c r="AB3" s="330"/>
      <c r="AC3" s="330"/>
      <c r="AD3" s="330"/>
      <c r="AE3" s="330"/>
      <c r="AF3" s="330"/>
      <c r="AG3" s="330"/>
    </row>
    <row r="4" spans="1:41" s="21" customFormat="1" ht="21" hidden="1" x14ac:dyDescent="0.65">
      <c r="A4" s="333" t="s">
        <v>105</v>
      </c>
      <c r="B4" s="386">
        <v>44562</v>
      </c>
      <c r="C4" s="334"/>
      <c r="D4" s="334"/>
      <c r="E4" s="334"/>
      <c r="F4" s="335"/>
      <c r="G4" s="336"/>
      <c r="H4" s="335"/>
      <c r="I4" s="335"/>
      <c r="J4" s="337"/>
      <c r="K4" s="337"/>
      <c r="L4" s="337"/>
      <c r="M4" s="337"/>
      <c r="N4" s="337"/>
      <c r="O4" s="337"/>
      <c r="P4" s="337"/>
      <c r="Q4" s="335"/>
      <c r="R4" s="334"/>
      <c r="S4" s="335"/>
      <c r="T4" s="376"/>
      <c r="U4" s="376"/>
      <c r="V4" s="335"/>
      <c r="W4" s="334"/>
      <c r="X4" s="334"/>
      <c r="Y4" s="334"/>
      <c r="Z4" s="334"/>
      <c r="AA4" s="334"/>
      <c r="AB4" s="334"/>
      <c r="AC4" s="334"/>
      <c r="AD4" s="334"/>
      <c r="AE4" s="334"/>
      <c r="AF4" s="334"/>
      <c r="AG4" s="334"/>
    </row>
    <row r="5" spans="1:41" s="21" customFormat="1" ht="19.149999999999999" hidden="1" customHeight="1" x14ac:dyDescent="0.65">
      <c r="A5" s="333" t="s">
        <v>106</v>
      </c>
      <c r="B5" s="386" t="str">
        <f ca="1">TEXT(EOMONTH(TODAY(),-1),"mmm d yyyy")</f>
        <v>Apr 30 2023</v>
      </c>
      <c r="C5" s="334"/>
      <c r="D5" s="334"/>
      <c r="E5" s="334"/>
      <c r="F5" s="335"/>
      <c r="G5" s="336"/>
      <c r="H5" s="335"/>
      <c r="I5" s="335"/>
      <c r="J5" s="337"/>
      <c r="K5" s="337"/>
      <c r="L5" s="337"/>
      <c r="M5" s="337"/>
      <c r="N5" s="337"/>
      <c r="O5" s="337"/>
      <c r="P5" s="337"/>
      <c r="Q5" s="335"/>
      <c r="R5" s="334"/>
      <c r="S5" s="335"/>
      <c r="T5" s="376"/>
      <c r="U5" s="376"/>
      <c r="V5" s="335"/>
      <c r="W5" s="334"/>
      <c r="X5" s="334"/>
      <c r="Y5" s="334"/>
      <c r="Z5" s="334"/>
      <c r="AA5" s="334"/>
      <c r="AB5" s="334"/>
      <c r="AC5" s="334"/>
      <c r="AD5" s="334"/>
      <c r="AE5" s="334"/>
      <c r="AF5" s="334"/>
      <c r="AG5" s="334"/>
    </row>
    <row r="6" spans="1:41" s="206" customFormat="1" ht="9" customHeight="1" x14ac:dyDescent="0.65">
      <c r="A6" s="339"/>
      <c r="B6" s="387"/>
      <c r="C6" s="340"/>
      <c r="D6" s="340"/>
      <c r="E6" s="340"/>
      <c r="F6" s="341"/>
      <c r="G6" s="342"/>
      <c r="H6" s="341"/>
      <c r="I6" s="341"/>
      <c r="J6" s="343"/>
      <c r="K6" s="343"/>
      <c r="L6" s="343"/>
      <c r="M6" s="343"/>
      <c r="N6" s="343"/>
      <c r="O6" s="343"/>
      <c r="P6" s="343"/>
      <c r="Q6" s="341"/>
      <c r="R6" s="340"/>
      <c r="S6" s="341"/>
      <c r="T6" s="377"/>
      <c r="U6" s="377"/>
      <c r="V6" s="341"/>
      <c r="W6" s="340"/>
      <c r="X6" s="340"/>
      <c r="Y6" s="340"/>
      <c r="Z6" s="340"/>
      <c r="AA6" s="340"/>
      <c r="AB6" s="340"/>
      <c r="AC6" s="340"/>
      <c r="AD6" s="340"/>
      <c r="AE6" s="340"/>
      <c r="AF6" s="340"/>
      <c r="AG6" s="340"/>
    </row>
    <row r="7" spans="1:41" s="21" customFormat="1" ht="21" x14ac:dyDescent="0.65">
      <c r="A7" s="333"/>
      <c r="B7" s="386"/>
      <c r="C7" s="334"/>
      <c r="D7" s="334"/>
      <c r="E7" s="334"/>
      <c r="F7" s="335"/>
      <c r="G7" s="336"/>
      <c r="H7" s="335"/>
      <c r="I7" s="335"/>
      <c r="J7" s="337"/>
      <c r="K7" s="337"/>
      <c r="L7" s="337"/>
      <c r="M7" s="337"/>
      <c r="N7" s="337"/>
      <c r="O7" s="337"/>
      <c r="P7" s="337"/>
      <c r="Q7" s="335"/>
      <c r="R7" s="334"/>
      <c r="S7" s="335"/>
      <c r="T7" s="376"/>
      <c r="U7" s="376"/>
      <c r="V7" s="335"/>
      <c r="W7" s="334"/>
      <c r="X7" s="334"/>
      <c r="Y7" s="334"/>
      <c r="Z7" s="334"/>
      <c r="AA7" s="334"/>
      <c r="AB7" s="334"/>
      <c r="AC7" s="334"/>
      <c r="AD7" s="334"/>
      <c r="AE7" s="334"/>
      <c r="AF7" s="334"/>
      <c r="AG7" s="334"/>
    </row>
    <row r="8" spans="1:41" s="149" customFormat="1" ht="25.5" x14ac:dyDescent="0.65">
      <c r="A8" s="344" t="s">
        <v>125</v>
      </c>
      <c r="B8" s="431"/>
      <c r="C8" s="432"/>
      <c r="D8" s="433"/>
      <c r="E8" s="434"/>
      <c r="F8" s="435"/>
      <c r="G8" s="436"/>
      <c r="H8" s="435"/>
      <c r="I8" s="435"/>
      <c r="J8" s="437"/>
      <c r="K8" s="437"/>
      <c r="L8" s="437"/>
      <c r="M8" s="437"/>
      <c r="N8" s="437"/>
      <c r="O8" s="437"/>
      <c r="P8" s="437"/>
      <c r="Q8" s="435"/>
      <c r="R8" s="432"/>
      <c r="S8" s="435"/>
      <c r="T8" s="438"/>
      <c r="U8" s="438"/>
      <c r="V8" s="435"/>
      <c r="W8" s="432"/>
      <c r="X8" s="432"/>
      <c r="Y8" s="432"/>
      <c r="Z8" s="432"/>
      <c r="AA8" s="432"/>
      <c r="AB8" s="432"/>
      <c r="AC8" s="432"/>
      <c r="AD8" s="432"/>
      <c r="AE8" s="432"/>
      <c r="AF8" s="432"/>
      <c r="AG8" s="432"/>
    </row>
    <row r="9" spans="1:41" s="365" customFormat="1" ht="5.65" customHeight="1" x14ac:dyDescent="0.45">
      <c r="A9" s="408"/>
      <c r="B9" s="405"/>
      <c r="C9" s="409"/>
      <c r="D9" s="409"/>
      <c r="E9" s="409"/>
      <c r="F9" s="407"/>
      <c r="G9" s="405"/>
      <c r="H9" s="348"/>
      <c r="I9" s="349"/>
      <c r="J9" s="349"/>
      <c r="K9" s="349"/>
      <c r="L9" s="349"/>
      <c r="M9" s="349"/>
      <c r="N9" s="349"/>
      <c r="O9" s="349"/>
      <c r="P9" s="349"/>
      <c r="Q9" s="349"/>
      <c r="R9" s="349"/>
      <c r="S9" s="349"/>
      <c r="AH9" s="5"/>
      <c r="AI9" s="5"/>
      <c r="AJ9" s="5"/>
      <c r="AK9" s="5"/>
      <c r="AL9" s="5"/>
      <c r="AM9" s="5"/>
      <c r="AN9" s="5"/>
      <c r="AO9" s="5"/>
    </row>
    <row r="10" spans="1:41" s="365" customFormat="1" ht="21" x14ac:dyDescent="0.45">
      <c r="B10" s="410" t="s">
        <v>126</v>
      </c>
      <c r="C10" s="428">
        <f>ORB_V1_sh3_211108061142784</f>
        <v>527796</v>
      </c>
      <c r="D10" s="427"/>
      <c r="F10" s="407"/>
      <c r="G10" s="405"/>
      <c r="H10" s="348"/>
      <c r="I10" s="349"/>
      <c r="J10" s="349"/>
      <c r="K10" s="349"/>
      <c r="L10" s="349"/>
      <c r="M10" s="349"/>
      <c r="N10" s="349"/>
      <c r="O10" s="349"/>
      <c r="P10" s="349"/>
      <c r="Q10" s="349"/>
      <c r="R10" s="349"/>
      <c r="S10" s="349"/>
      <c r="AH10" s="5"/>
      <c r="AI10" s="5"/>
      <c r="AJ10" s="5"/>
      <c r="AK10" s="5"/>
      <c r="AL10" s="5"/>
      <c r="AM10" s="5"/>
      <c r="AN10" s="5"/>
      <c r="AO10" s="5"/>
    </row>
    <row r="11" spans="1:41" s="365" customFormat="1" ht="21.4" x14ac:dyDescent="0.45">
      <c r="A11" s="408"/>
      <c r="B11" s="421"/>
      <c r="C11" s="422"/>
      <c r="D11" s="405"/>
      <c r="E11" s="405"/>
      <c r="F11" s="407"/>
      <c r="G11" s="405"/>
      <c r="H11" s="348"/>
      <c r="I11" s="349"/>
      <c r="J11" s="349"/>
      <c r="K11" s="349"/>
      <c r="L11" s="349"/>
      <c r="M11" s="349"/>
      <c r="N11" s="349"/>
      <c r="O11" s="349"/>
      <c r="P11" s="349"/>
      <c r="Q11" s="349"/>
      <c r="R11" s="349"/>
      <c r="S11" s="349"/>
      <c r="AH11" s="5"/>
      <c r="AI11" s="5"/>
      <c r="AJ11" s="5"/>
      <c r="AK11" s="5"/>
      <c r="AL11" s="5"/>
      <c r="AM11" s="5"/>
      <c r="AN11" s="5"/>
      <c r="AO11" s="5"/>
    </row>
    <row r="12" spans="1:41" s="365" customFormat="1" ht="24.75" customHeight="1" x14ac:dyDescent="0.5">
      <c r="A12" s="408"/>
      <c r="B12" s="411"/>
      <c r="C12" s="440" t="s">
        <v>127</v>
      </c>
      <c r="D12" s="440" t="s">
        <v>61</v>
      </c>
      <c r="E12" s="440" t="s">
        <v>63</v>
      </c>
      <c r="F12" s="407"/>
      <c r="G12" s="405"/>
      <c r="H12" s="348"/>
      <c r="I12" s="349"/>
      <c r="J12" s="349"/>
      <c r="K12" s="349"/>
      <c r="L12" s="349"/>
      <c r="M12" s="349"/>
      <c r="N12" s="349"/>
      <c r="O12" s="349"/>
      <c r="P12" s="349"/>
      <c r="Q12" s="349"/>
      <c r="R12" s="349"/>
      <c r="S12" s="349"/>
      <c r="AH12" s="5"/>
      <c r="AI12" s="5"/>
      <c r="AJ12" s="5"/>
      <c r="AK12" s="5"/>
      <c r="AL12" s="5"/>
      <c r="AM12" s="5"/>
      <c r="AN12" s="5"/>
      <c r="AO12" s="5"/>
    </row>
    <row r="13" spans="1:41" s="365" customFormat="1" ht="21" x14ac:dyDescent="0.45">
      <c r="A13" s="408"/>
      <c r="B13" s="412" t="s">
        <v>128</v>
      </c>
      <c r="C13" s="413">
        <f>'Top tasks for GC'!J10</f>
        <v>0.66299999999999992</v>
      </c>
      <c r="D13" s="413">
        <f>'Top tasks for GC'!M10</f>
        <v>0.56299999999999994</v>
      </c>
      <c r="E13" s="413">
        <f>'Top tasks for GC'!P10</f>
        <v>0.52600000000000002</v>
      </c>
      <c r="F13" s="407"/>
      <c r="G13" s="405"/>
      <c r="H13" s="348"/>
      <c r="I13" s="349"/>
      <c r="J13" s="349"/>
      <c r="K13" s="349"/>
      <c r="L13" s="349"/>
      <c r="M13" s="349"/>
      <c r="N13" s="349"/>
      <c r="O13" s="349"/>
      <c r="P13" s="349"/>
      <c r="Q13" s="349"/>
      <c r="R13" s="349"/>
      <c r="S13" s="349"/>
      <c r="AH13" s="5"/>
      <c r="AI13" s="5"/>
      <c r="AJ13" s="5"/>
      <c r="AK13" s="5"/>
      <c r="AL13" s="5"/>
      <c r="AM13" s="5"/>
      <c r="AN13" s="5"/>
      <c r="AO13" s="5"/>
    </row>
    <row r="14" spans="1:41" s="365" customFormat="1" ht="21" x14ac:dyDescent="0.45">
      <c r="A14" s="408"/>
      <c r="B14" s="412" t="s">
        <v>129</v>
      </c>
      <c r="C14" s="413">
        <f>1-C13</f>
        <v>0.33700000000000008</v>
      </c>
      <c r="D14" s="413">
        <f>1-D13</f>
        <v>0.43700000000000006</v>
      </c>
      <c r="E14" s="413">
        <f>1-E13</f>
        <v>0.47399999999999998</v>
      </c>
      <c r="F14" s="407"/>
      <c r="G14" s="405"/>
      <c r="H14" s="348"/>
      <c r="I14" s="349"/>
      <c r="J14" s="349"/>
      <c r="K14" s="349"/>
      <c r="L14" s="349"/>
      <c r="M14" s="349"/>
      <c r="N14" s="349"/>
      <c r="O14" s="349"/>
      <c r="P14" s="349"/>
      <c r="Q14" s="349"/>
      <c r="R14" s="349"/>
      <c r="S14" s="349"/>
      <c r="AH14" s="5"/>
      <c r="AI14" s="5"/>
      <c r="AJ14" s="5"/>
      <c r="AK14" s="5"/>
      <c r="AL14" s="5"/>
      <c r="AM14" s="5"/>
      <c r="AN14" s="5"/>
      <c r="AO14" s="5"/>
    </row>
    <row r="15" spans="1:41" s="365" customFormat="1" ht="14.25" hidden="1" x14ac:dyDescent="0.45">
      <c r="A15" s="408"/>
      <c r="B15" s="404"/>
      <c r="C15" s="404"/>
      <c r="D15" s="409"/>
      <c r="E15" s="409"/>
      <c r="F15" s="407"/>
      <c r="G15" s="405"/>
      <c r="H15" s="348"/>
      <c r="I15" s="349"/>
      <c r="J15" s="349"/>
      <c r="K15" s="349"/>
      <c r="L15" s="349"/>
      <c r="M15" s="349"/>
      <c r="N15" s="349"/>
      <c r="O15" s="349"/>
      <c r="P15" s="349"/>
      <c r="Q15" s="349"/>
      <c r="R15" s="349"/>
      <c r="S15" s="349"/>
      <c r="AH15" s="5"/>
      <c r="AI15" s="5"/>
      <c r="AJ15" s="5"/>
      <c r="AK15" s="5"/>
      <c r="AL15" s="5"/>
      <c r="AM15" s="5"/>
      <c r="AN15" s="5"/>
      <c r="AO15" s="5"/>
    </row>
    <row r="16" spans="1:41" s="365" customFormat="1" hidden="1" x14ac:dyDescent="0.5">
      <c r="A16" s="408"/>
      <c r="B16" s="448" t="s">
        <v>130</v>
      </c>
      <c r="C16" s="448" t="s">
        <v>131</v>
      </c>
      <c r="D16" s="409"/>
      <c r="E16" s="406"/>
      <c r="F16" s="407"/>
      <c r="G16" s="405"/>
      <c r="H16" s="348"/>
      <c r="I16" s="349"/>
      <c r="J16" s="349"/>
      <c r="K16" s="349"/>
      <c r="L16" s="349"/>
      <c r="M16" s="349"/>
      <c r="N16" s="349"/>
      <c r="O16" s="349"/>
      <c r="P16" s="349"/>
      <c r="Q16" s="349"/>
      <c r="R16" s="349"/>
      <c r="S16" s="349"/>
      <c r="AH16" s="5"/>
      <c r="AI16" s="5"/>
      <c r="AJ16" s="5"/>
      <c r="AK16" s="5"/>
      <c r="AL16" s="5"/>
      <c r="AM16" s="5"/>
      <c r="AN16" s="5"/>
      <c r="AO16" s="5"/>
    </row>
    <row r="17" spans="1:41" s="365" customFormat="1" ht="21.75" customHeight="1" x14ac:dyDescent="0.45">
      <c r="A17" s="408"/>
      <c r="B17" s="414" t="s">
        <v>132</v>
      </c>
      <c r="C17" s="415" t="str">
        <f>"Breakdown of "&amp;TEXT(C14,"0.0%")</f>
        <v>Breakdown of 33.7%</v>
      </c>
      <c r="D17" s="415" t="str">
        <f t="shared" ref="D17:E17" si="0">"Breakdown of "&amp;TEXT(D14,"0.0%")</f>
        <v>Breakdown of 43.7%</v>
      </c>
      <c r="E17" s="415" t="str">
        <f t="shared" si="0"/>
        <v>Breakdown of 47.4%</v>
      </c>
      <c r="F17" s="407"/>
      <c r="G17" s="405"/>
      <c r="H17" s="348"/>
      <c r="I17" s="349"/>
      <c r="J17" s="349"/>
      <c r="K17" s="349"/>
      <c r="L17" s="349"/>
      <c r="M17" s="349"/>
      <c r="N17" s="349"/>
      <c r="O17" s="349"/>
      <c r="P17" s="349"/>
      <c r="Q17" s="349"/>
      <c r="R17" s="349"/>
      <c r="S17" s="349"/>
      <c r="AH17" s="5"/>
      <c r="AI17" s="5"/>
      <c r="AJ17" s="5"/>
      <c r="AK17" s="5"/>
      <c r="AL17" s="5"/>
      <c r="AM17" s="5"/>
      <c r="AN17" s="5"/>
      <c r="AO17" s="5"/>
    </row>
    <row r="18" spans="1:41" s="365" customFormat="1" hidden="1" x14ac:dyDescent="0.5">
      <c r="A18" s="405"/>
      <c r="B18" s="448" t="s">
        <v>133</v>
      </c>
      <c r="C18" s="448" t="s">
        <v>134</v>
      </c>
      <c r="D18" s="448" t="s">
        <v>135</v>
      </c>
      <c r="E18" s="448" t="s">
        <v>136</v>
      </c>
      <c r="F18" s="407"/>
      <c r="G18" s="405"/>
      <c r="H18" s="348"/>
      <c r="I18" s="349"/>
      <c r="J18" s="349"/>
      <c r="K18" s="349"/>
      <c r="L18" s="349"/>
      <c r="M18" s="349"/>
      <c r="N18" s="349"/>
      <c r="O18" s="349"/>
      <c r="P18" s="349"/>
      <c r="Q18" s="349"/>
      <c r="R18" s="349"/>
      <c r="S18" s="349"/>
      <c r="AH18" s="5"/>
      <c r="AI18" s="5"/>
      <c r="AJ18" s="5"/>
      <c r="AK18" s="5"/>
      <c r="AL18" s="5"/>
      <c r="AM18" s="5"/>
      <c r="AN18" s="5"/>
      <c r="AO18" s="5"/>
    </row>
    <row r="19" spans="1:41" s="365" customFormat="1" ht="21" x14ac:dyDescent="0.5">
      <c r="A19" s="416"/>
      <c r="B19" s="449" t="s">
        <v>1652</v>
      </c>
      <c r="C19" s="450">
        <v>2.7470841006752608E-2</v>
      </c>
      <c r="D19" s="450">
        <v>3.5019211968260466E-2</v>
      </c>
      <c r="E19" s="450">
        <v>4.3079144214810267E-2</v>
      </c>
      <c r="F19" s="407"/>
      <c r="G19" s="405"/>
      <c r="H19" s="348"/>
      <c r="I19" s="349"/>
      <c r="J19" s="349"/>
      <c r="K19" s="349"/>
      <c r="L19" s="349"/>
      <c r="M19" s="349"/>
      <c r="N19" s="349"/>
      <c r="O19" s="349"/>
      <c r="P19" s="349"/>
      <c r="Q19" s="349"/>
      <c r="R19" s="349"/>
      <c r="S19" s="349"/>
      <c r="AH19" s="5"/>
      <c r="AI19" s="5"/>
      <c r="AJ19" s="5"/>
      <c r="AK19" s="5"/>
      <c r="AL19" s="5"/>
      <c r="AM19" s="5"/>
      <c r="AN19" s="5"/>
      <c r="AO19" s="5"/>
    </row>
    <row r="20" spans="1:41" s="365" customFormat="1" x14ac:dyDescent="0.5">
      <c r="A20" s="405"/>
      <c r="B20" s="449" t="s">
        <v>1653</v>
      </c>
      <c r="C20" s="450">
        <v>1.6775420806523732E-2</v>
      </c>
      <c r="D20" s="450">
        <v>2.3395402769251759E-2</v>
      </c>
      <c r="E20" s="450">
        <v>2.3590553926138128E-2</v>
      </c>
      <c r="F20" s="407"/>
      <c r="G20" s="417"/>
      <c r="H20" s="348"/>
      <c r="I20" s="349"/>
      <c r="J20" s="349"/>
      <c r="K20" s="349"/>
      <c r="L20" s="349"/>
      <c r="M20" s="349"/>
      <c r="N20" s="349"/>
      <c r="O20" s="349"/>
      <c r="P20" s="349"/>
      <c r="Q20" s="349"/>
      <c r="R20" s="349"/>
      <c r="S20" s="349"/>
      <c r="AH20" s="5"/>
      <c r="AI20" s="5"/>
      <c r="AJ20" s="5"/>
      <c r="AK20" s="5"/>
      <c r="AL20" s="5"/>
      <c r="AM20" s="5"/>
      <c r="AN20" s="5"/>
      <c r="AO20" s="5"/>
    </row>
    <row r="21" spans="1:41" s="365" customFormat="1" x14ac:dyDescent="0.5">
      <c r="A21" s="405"/>
      <c r="B21" s="449" t="s">
        <v>1654</v>
      </c>
      <c r="C21" s="450">
        <v>9.5245132589106395E-3</v>
      </c>
      <c r="D21" s="450">
        <v>1.2432833897945418E-2</v>
      </c>
      <c r="E21" s="450">
        <v>1.2722718626135856E-2</v>
      </c>
      <c r="F21" s="407"/>
      <c r="G21" s="405"/>
      <c r="H21" s="348"/>
      <c r="I21" s="349"/>
      <c r="J21" s="349"/>
      <c r="K21" s="349"/>
      <c r="L21" s="349"/>
      <c r="M21" s="349"/>
      <c r="N21" s="349"/>
      <c r="O21" s="349"/>
      <c r="P21" s="349"/>
      <c r="Q21" s="349"/>
      <c r="R21" s="349"/>
      <c r="S21" s="349"/>
      <c r="AH21" s="5"/>
      <c r="AI21" s="5"/>
      <c r="AJ21" s="5"/>
      <c r="AK21" s="5"/>
      <c r="AL21" s="5"/>
      <c r="AM21" s="5"/>
      <c r="AN21" s="5"/>
      <c r="AO21" s="5"/>
    </row>
    <row r="22" spans="1:41" s="365" customFormat="1" x14ac:dyDescent="0.5">
      <c r="A22" s="405"/>
      <c r="B22" s="449" t="s">
        <v>1655</v>
      </c>
      <c r="C22" s="450">
        <v>8.6415963743567588E-3</v>
      </c>
      <c r="D22" s="450">
        <v>1.2961447225822096E-2</v>
      </c>
      <c r="E22" s="450">
        <v>1.2368415069458653E-2</v>
      </c>
      <c r="F22" s="407"/>
      <c r="G22" s="405"/>
      <c r="H22" s="348"/>
      <c r="I22" s="349"/>
      <c r="J22" s="349"/>
      <c r="K22" s="349"/>
      <c r="L22" s="349"/>
      <c r="M22" s="349"/>
      <c r="N22" s="349"/>
      <c r="O22" s="349"/>
      <c r="P22" s="349"/>
      <c r="Q22" s="349"/>
      <c r="R22" s="349"/>
      <c r="S22" s="349"/>
      <c r="AH22" s="5"/>
      <c r="AI22" s="5"/>
      <c r="AJ22" s="5"/>
      <c r="AK22" s="5"/>
      <c r="AL22" s="5"/>
      <c r="AM22" s="5"/>
      <c r="AN22" s="5"/>
      <c r="AO22" s="5"/>
    </row>
    <row r="23" spans="1:41" s="365" customFormat="1" x14ac:dyDescent="0.5">
      <c r="A23" s="405"/>
      <c r="B23" s="449" t="s">
        <v>1656</v>
      </c>
      <c r="C23" s="450">
        <v>6.8852359623794036E-3</v>
      </c>
      <c r="D23" s="450">
        <v>7.8780437896459991E-3</v>
      </c>
      <c r="E23" s="450">
        <v>8.3119235462186143E-3</v>
      </c>
      <c r="F23" s="407"/>
      <c r="G23" s="405"/>
      <c r="H23" s="348"/>
      <c r="I23" s="349"/>
      <c r="J23" s="349"/>
      <c r="K23" s="349"/>
      <c r="L23" s="349"/>
      <c r="M23" s="349"/>
      <c r="N23" s="349"/>
      <c r="O23" s="349"/>
      <c r="P23" s="349"/>
      <c r="Q23" s="349"/>
      <c r="R23" s="349"/>
      <c r="S23" s="349"/>
      <c r="AH23" s="5"/>
      <c r="AI23" s="5"/>
      <c r="AJ23" s="5"/>
      <c r="AK23" s="5"/>
      <c r="AL23" s="5"/>
      <c r="AM23" s="5"/>
      <c r="AN23" s="5"/>
      <c r="AO23" s="5"/>
    </row>
    <row r="24" spans="1:41" s="365" customFormat="1" ht="31.5" x14ac:dyDescent="0.5">
      <c r="A24" s="405"/>
      <c r="B24" s="449" t="s">
        <v>1657</v>
      </c>
      <c r="C24" s="450">
        <v>6.7109261911799259E-3</v>
      </c>
      <c r="D24" s="450">
        <v>7.8212036468635615E-3</v>
      </c>
      <c r="E24" s="450">
        <v>7.6677352613509766E-3</v>
      </c>
      <c r="F24" s="407"/>
      <c r="G24" s="405"/>
      <c r="H24" s="348"/>
      <c r="I24" s="349"/>
      <c r="J24" s="349"/>
      <c r="K24" s="349"/>
      <c r="L24" s="349"/>
      <c r="M24" s="349"/>
      <c r="N24" s="349"/>
      <c r="O24" s="349"/>
      <c r="P24" s="349"/>
      <c r="Q24" s="349"/>
      <c r="R24" s="349"/>
      <c r="S24" s="349"/>
      <c r="AH24" s="5"/>
      <c r="AI24" s="5"/>
      <c r="AJ24" s="5"/>
      <c r="AK24" s="5"/>
      <c r="AL24" s="5"/>
      <c r="AM24" s="5"/>
      <c r="AN24" s="5"/>
      <c r="AO24" s="5"/>
    </row>
    <row r="25" spans="1:41" s="365" customFormat="1" x14ac:dyDescent="0.5">
      <c r="A25" s="405"/>
      <c r="B25" s="449" t="s">
        <v>1658</v>
      </c>
      <c r="C25" s="450">
        <v>6.3926213915982688E-3</v>
      </c>
      <c r="D25" s="450">
        <v>8.5449681316266141E-3</v>
      </c>
      <c r="E25" s="450">
        <v>8.764750017052042E-3</v>
      </c>
      <c r="F25" s="407"/>
      <c r="G25" s="405"/>
      <c r="H25" s="348"/>
      <c r="I25" s="349"/>
      <c r="J25" s="349"/>
      <c r="K25" s="349"/>
      <c r="L25" s="349"/>
      <c r="M25" s="349"/>
      <c r="N25" s="349"/>
      <c r="O25" s="349"/>
      <c r="P25" s="349"/>
      <c r="Q25" s="349"/>
      <c r="R25" s="349"/>
      <c r="S25" s="349"/>
      <c r="AH25" s="5"/>
      <c r="AI25" s="5"/>
      <c r="AJ25" s="5"/>
      <c r="AK25" s="5"/>
      <c r="AL25" s="5"/>
      <c r="AM25" s="5"/>
      <c r="AN25" s="5"/>
      <c r="AO25" s="5"/>
    </row>
    <row r="26" spans="1:41" s="365" customFormat="1" x14ac:dyDescent="0.5">
      <c r="A26" s="405"/>
      <c r="B26" s="449" t="s">
        <v>1659</v>
      </c>
      <c r="C26" s="450">
        <v>6.3869373773200256E-3</v>
      </c>
      <c r="D26" s="450">
        <v>8.3668690175749717E-3</v>
      </c>
      <c r="E26" s="450">
        <v>8.7420139599390673E-3</v>
      </c>
      <c r="F26" s="407"/>
      <c r="G26" s="405"/>
      <c r="H26" s="348"/>
      <c r="I26" s="349"/>
      <c r="J26" s="349"/>
      <c r="K26" s="349"/>
      <c r="L26" s="349"/>
      <c r="M26" s="349"/>
      <c r="N26" s="349"/>
      <c r="O26" s="349"/>
      <c r="P26" s="349"/>
      <c r="Q26" s="349"/>
      <c r="R26" s="349"/>
      <c r="S26" s="349"/>
      <c r="AH26" s="5"/>
      <c r="AI26" s="5"/>
      <c r="AJ26" s="5"/>
      <c r="AK26" s="5"/>
      <c r="AL26" s="5"/>
      <c r="AM26" s="5"/>
      <c r="AN26" s="5"/>
      <c r="AO26" s="5"/>
    </row>
    <row r="27" spans="1:41" s="365" customFormat="1" x14ac:dyDescent="0.5">
      <c r="A27" s="405"/>
      <c r="B27" s="449" t="s">
        <v>1660</v>
      </c>
      <c r="C27" s="450">
        <v>5.5930700497919652E-3</v>
      </c>
      <c r="D27" s="450">
        <v>9.6344042016233544E-3</v>
      </c>
      <c r="E27" s="450">
        <v>1.0109966729569759E-2</v>
      </c>
      <c r="F27" s="407"/>
      <c r="G27" s="405"/>
      <c r="H27" s="348"/>
      <c r="I27" s="349"/>
      <c r="J27" s="349"/>
      <c r="K27" s="349"/>
      <c r="L27" s="349"/>
      <c r="M27" s="349"/>
      <c r="N27" s="349"/>
      <c r="O27" s="349"/>
      <c r="P27" s="349"/>
      <c r="Q27" s="349"/>
      <c r="R27" s="349"/>
      <c r="S27" s="349"/>
      <c r="AH27" s="5"/>
      <c r="AI27" s="5"/>
      <c r="AJ27" s="5"/>
      <c r="AK27" s="5"/>
      <c r="AL27" s="5"/>
      <c r="AM27" s="5"/>
      <c r="AN27" s="5"/>
      <c r="AO27" s="5"/>
    </row>
    <row r="28" spans="1:41" s="365" customFormat="1" ht="21" x14ac:dyDescent="0.65">
      <c r="A28" s="418"/>
      <c r="B28" s="449" t="s">
        <v>1661</v>
      </c>
      <c r="C28" s="450">
        <v>5.2103464217235444E-3</v>
      </c>
      <c r="D28" s="450">
        <v>7.1675420048655158E-3</v>
      </c>
      <c r="E28" s="450">
        <v>7.4138492902560841E-3</v>
      </c>
      <c r="F28" s="407"/>
      <c r="G28" s="405"/>
      <c r="H28" s="348"/>
      <c r="I28" s="349"/>
      <c r="J28" s="349"/>
      <c r="K28" s="349"/>
      <c r="L28" s="349"/>
      <c r="M28" s="349"/>
      <c r="N28" s="349"/>
      <c r="O28" s="349"/>
      <c r="P28" s="349"/>
      <c r="Q28" s="349"/>
      <c r="R28" s="349"/>
      <c r="S28" s="349"/>
      <c r="AH28" s="5"/>
      <c r="AI28" s="5"/>
      <c r="AJ28" s="5"/>
      <c r="AK28" s="5"/>
      <c r="AL28" s="5"/>
      <c r="AM28" s="5"/>
      <c r="AN28" s="5"/>
      <c r="AO28" s="5"/>
    </row>
    <row r="29" spans="1:41" s="365" customFormat="1" x14ac:dyDescent="0.5">
      <c r="A29" s="405"/>
      <c r="B29" s="449" t="s">
        <v>1662</v>
      </c>
      <c r="C29" s="450">
        <v>4.4297417941780532E-3</v>
      </c>
      <c r="D29" s="450">
        <v>6.7166102054581692E-3</v>
      </c>
      <c r="E29" s="450">
        <v>7.6071057757163751E-3</v>
      </c>
      <c r="F29" s="407"/>
      <c r="G29" s="405"/>
      <c r="H29" s="348"/>
      <c r="I29" s="349"/>
      <c r="J29" s="349"/>
      <c r="K29" s="349"/>
      <c r="L29" s="349"/>
      <c r="M29" s="349"/>
      <c r="N29" s="349"/>
      <c r="O29" s="349"/>
      <c r="P29" s="349"/>
      <c r="Q29" s="349"/>
      <c r="R29" s="349"/>
      <c r="S29" s="349"/>
      <c r="AH29" s="5"/>
      <c r="AI29" s="5"/>
      <c r="AJ29" s="5"/>
      <c r="AK29" s="5"/>
      <c r="AL29" s="5"/>
      <c r="AM29" s="5"/>
      <c r="AN29" s="5"/>
      <c r="AO29" s="5"/>
    </row>
    <row r="30" spans="1:41" s="365" customFormat="1" x14ac:dyDescent="0.5">
      <c r="A30" s="405"/>
      <c r="B30" s="449" t="s">
        <v>1663</v>
      </c>
      <c r="C30" s="450">
        <v>4.2895361086480385E-3</v>
      </c>
      <c r="D30" s="450">
        <v>4.890146950715807E-3</v>
      </c>
      <c r="E30" s="450">
        <v>5.4282336357228929E-3</v>
      </c>
      <c r="F30" s="407"/>
      <c r="G30" s="405"/>
      <c r="H30" s="348"/>
      <c r="I30" s="349"/>
      <c r="J30" s="349"/>
      <c r="K30" s="349"/>
      <c r="L30" s="349"/>
      <c r="M30" s="349"/>
      <c r="N30" s="349"/>
      <c r="O30" s="349"/>
      <c r="P30" s="349"/>
      <c r="Q30" s="349"/>
      <c r="R30" s="349"/>
      <c r="S30" s="349"/>
      <c r="AH30" s="5"/>
      <c r="AI30" s="5"/>
      <c r="AJ30" s="5"/>
      <c r="AK30" s="5"/>
      <c r="AL30" s="5"/>
      <c r="AM30" s="5"/>
      <c r="AN30" s="5"/>
      <c r="AO30" s="5"/>
    </row>
    <row r="31" spans="1:41" s="365" customFormat="1" x14ac:dyDescent="0.5">
      <c r="A31" s="405"/>
      <c r="B31" s="449" t="s">
        <v>1664</v>
      </c>
      <c r="C31" s="450">
        <v>4.1057529803181529E-3</v>
      </c>
      <c r="D31" s="450">
        <v>5.3410787501231537E-3</v>
      </c>
      <c r="E31" s="450">
        <v>5.6158061069049407E-3</v>
      </c>
      <c r="F31" s="407"/>
      <c r="G31" s="405"/>
      <c r="H31" s="348"/>
      <c r="I31" s="349"/>
      <c r="J31" s="349"/>
      <c r="K31" s="349"/>
      <c r="L31" s="349"/>
      <c r="M31" s="349"/>
      <c r="N31" s="349"/>
      <c r="O31" s="349"/>
      <c r="P31" s="349"/>
      <c r="Q31" s="349"/>
      <c r="R31" s="349"/>
      <c r="S31" s="349"/>
      <c r="AH31" s="5"/>
      <c r="AI31" s="5"/>
      <c r="AJ31" s="5"/>
      <c r="AK31" s="5"/>
      <c r="AL31" s="5"/>
      <c r="AM31" s="5"/>
      <c r="AN31" s="5"/>
      <c r="AO31" s="5"/>
    </row>
    <row r="32" spans="1:41" s="365" customFormat="1" ht="31.5" x14ac:dyDescent="0.5">
      <c r="A32" s="405"/>
      <c r="B32" s="449" t="s">
        <v>1665</v>
      </c>
      <c r="C32" s="450">
        <v>3.8386043092406914E-3</v>
      </c>
      <c r="D32" s="450">
        <v>5.1610849646454311E-3</v>
      </c>
      <c r="E32" s="450">
        <v>5.0796140933239359E-3</v>
      </c>
      <c r="F32" s="407"/>
      <c r="G32" s="420"/>
      <c r="H32" s="348"/>
      <c r="I32" s="349"/>
      <c r="J32" s="349"/>
      <c r="K32" s="349"/>
      <c r="L32" s="349"/>
      <c r="M32" s="349"/>
      <c r="N32" s="349"/>
      <c r="O32" s="349"/>
      <c r="P32" s="349"/>
      <c r="Q32" s="349"/>
      <c r="R32" s="349"/>
      <c r="S32" s="349"/>
      <c r="AH32" s="5"/>
      <c r="AI32" s="5"/>
      <c r="AJ32" s="5"/>
      <c r="AK32" s="5"/>
      <c r="AL32" s="5"/>
      <c r="AM32" s="5"/>
      <c r="AN32" s="5"/>
      <c r="AO32" s="5"/>
    </row>
    <row r="33" spans="1:41" s="365" customFormat="1" ht="31.5" x14ac:dyDescent="0.5">
      <c r="A33" s="419"/>
      <c r="B33" s="449" t="s">
        <v>1666</v>
      </c>
      <c r="C33" s="450">
        <v>3.5600876096067418E-3</v>
      </c>
      <c r="D33" s="450">
        <v>5.2861332787667963E-3</v>
      </c>
      <c r="E33" s="450">
        <v>5.390340207201267E-3</v>
      </c>
      <c r="F33" s="407"/>
      <c r="G33" s="405"/>
      <c r="H33" s="348"/>
      <c r="I33" s="349"/>
      <c r="J33" s="349"/>
      <c r="K33" s="349"/>
      <c r="L33" s="349"/>
      <c r="M33" s="349"/>
      <c r="N33" s="349"/>
      <c r="O33" s="349"/>
      <c r="P33" s="349"/>
      <c r="Q33" s="349"/>
      <c r="R33" s="349"/>
      <c r="S33" s="349"/>
      <c r="AH33" s="5"/>
      <c r="AI33" s="5"/>
      <c r="AJ33" s="5"/>
      <c r="AK33" s="5"/>
      <c r="AL33" s="5"/>
      <c r="AM33" s="5"/>
      <c r="AN33" s="5"/>
      <c r="AO33" s="5"/>
    </row>
    <row r="34" spans="1:41" s="365" customFormat="1" ht="47.25" x14ac:dyDescent="0.5">
      <c r="A34" s="405"/>
      <c r="B34" s="449" t="s">
        <v>1667</v>
      </c>
      <c r="C34" s="450">
        <v>3.5373515524937667E-3</v>
      </c>
      <c r="D34" s="450">
        <v>4.4884766083865737E-3</v>
      </c>
      <c r="E34" s="450">
        <v>5.7768531781218499E-3</v>
      </c>
      <c r="F34" s="407"/>
      <c r="G34" s="405"/>
      <c r="H34" s="348"/>
      <c r="I34" s="349"/>
      <c r="J34" s="349"/>
      <c r="K34" s="349"/>
      <c r="L34" s="349"/>
      <c r="M34" s="349"/>
      <c r="N34" s="349"/>
      <c r="O34" s="349"/>
      <c r="P34" s="349"/>
      <c r="Q34" s="349"/>
      <c r="R34" s="349"/>
      <c r="S34" s="349"/>
      <c r="AH34" s="5"/>
      <c r="AI34" s="5"/>
      <c r="AJ34" s="5"/>
      <c r="AK34" s="5"/>
      <c r="AL34" s="5"/>
      <c r="AM34" s="5"/>
      <c r="AN34" s="5"/>
      <c r="AO34" s="5"/>
    </row>
    <row r="35" spans="1:41" s="365" customFormat="1" x14ac:dyDescent="0.5">
      <c r="A35" s="405"/>
      <c r="B35" s="449" t="s">
        <v>1668</v>
      </c>
      <c r="C35" s="450">
        <v>3.3005176242336056E-3</v>
      </c>
      <c r="D35" s="450">
        <v>3.8651297092058296E-3</v>
      </c>
      <c r="E35" s="450">
        <v>4.4070057370650785E-3</v>
      </c>
      <c r="F35" s="407"/>
      <c r="G35" s="405"/>
      <c r="H35" s="348"/>
      <c r="I35" s="349"/>
      <c r="J35" s="349"/>
      <c r="K35" s="349"/>
      <c r="L35" s="349"/>
      <c r="M35" s="349"/>
      <c r="N35" s="349"/>
      <c r="O35" s="349"/>
      <c r="P35" s="349"/>
      <c r="Q35" s="349"/>
      <c r="R35" s="349"/>
      <c r="S35" s="349"/>
      <c r="AH35" s="5"/>
      <c r="AI35" s="5"/>
      <c r="AJ35" s="5"/>
      <c r="AK35" s="5"/>
      <c r="AL35" s="5"/>
      <c r="AM35" s="5"/>
      <c r="AN35" s="5"/>
      <c r="AO35" s="5"/>
    </row>
    <row r="36" spans="1:41" s="365" customFormat="1" x14ac:dyDescent="0.5">
      <c r="A36" s="405"/>
      <c r="B36" s="449" t="s">
        <v>1669</v>
      </c>
      <c r="C36" s="450">
        <v>3.1678906244079152E-3</v>
      </c>
      <c r="D36" s="450">
        <v>3.5714556381632296E-3</v>
      </c>
      <c r="E36" s="450">
        <v>3.5941916952762052E-3</v>
      </c>
      <c r="F36" s="407"/>
      <c r="G36" s="405"/>
      <c r="H36" s="348"/>
      <c r="I36" s="349"/>
      <c r="J36" s="349"/>
      <c r="K36" s="349"/>
      <c r="L36" s="349"/>
      <c r="M36" s="349"/>
      <c r="N36" s="349"/>
      <c r="O36" s="349"/>
      <c r="P36" s="349"/>
      <c r="Q36" s="349"/>
      <c r="R36" s="349"/>
      <c r="S36" s="349"/>
      <c r="AH36" s="5"/>
      <c r="AI36" s="5"/>
      <c r="AJ36" s="5"/>
      <c r="AK36" s="5"/>
      <c r="AL36" s="5"/>
      <c r="AM36" s="5"/>
      <c r="AN36" s="5"/>
      <c r="AO36" s="5"/>
    </row>
    <row r="37" spans="1:41" s="365" customFormat="1" ht="31.5" x14ac:dyDescent="0.5">
      <c r="A37" s="405"/>
      <c r="B37" s="449" t="s">
        <v>1670</v>
      </c>
      <c r="C37" s="450">
        <v>2.9481087389824855E-3</v>
      </c>
      <c r="D37" s="450">
        <v>4.2838520943697944E-3</v>
      </c>
      <c r="E37" s="450">
        <v>4.0129140804401704E-3</v>
      </c>
      <c r="F37" s="407"/>
      <c r="G37" s="405"/>
      <c r="H37" s="348"/>
      <c r="I37" s="349"/>
      <c r="J37" s="349"/>
      <c r="K37" s="349"/>
      <c r="L37" s="349"/>
      <c r="M37" s="349"/>
      <c r="N37" s="349"/>
      <c r="O37" s="349"/>
      <c r="P37" s="349"/>
      <c r="Q37" s="349"/>
      <c r="R37" s="349"/>
      <c r="S37" s="349"/>
      <c r="AH37" s="5"/>
      <c r="AI37" s="5"/>
      <c r="AJ37" s="5"/>
      <c r="AK37" s="5"/>
      <c r="AL37" s="5"/>
      <c r="AM37" s="5"/>
      <c r="AN37" s="5"/>
      <c r="AO37" s="5"/>
    </row>
    <row r="38" spans="1:41" s="365" customFormat="1" x14ac:dyDescent="0.5">
      <c r="A38" s="405"/>
      <c r="B38" s="449" t="s">
        <v>1671</v>
      </c>
      <c r="C38" s="450">
        <v>2.8931632676261281E-3</v>
      </c>
      <c r="D38" s="450">
        <v>3.355463095589963E-3</v>
      </c>
      <c r="E38" s="450">
        <v>3.3005176242336056E-3</v>
      </c>
      <c r="F38" s="407"/>
      <c r="G38" s="405"/>
      <c r="H38" s="348"/>
      <c r="I38" s="349"/>
      <c r="J38" s="349"/>
      <c r="K38" s="349"/>
      <c r="L38" s="349"/>
      <c r="M38" s="349"/>
      <c r="N38" s="349"/>
      <c r="O38" s="349"/>
      <c r="P38" s="349"/>
      <c r="Q38" s="349"/>
      <c r="R38" s="349"/>
      <c r="S38" s="349"/>
      <c r="AH38" s="5"/>
      <c r="AI38" s="5"/>
      <c r="AJ38" s="5"/>
      <c r="AK38" s="5"/>
      <c r="AL38" s="5"/>
      <c r="AM38" s="5"/>
      <c r="AN38" s="5"/>
      <c r="AO38" s="5"/>
    </row>
    <row r="39" spans="1:41" s="365" customFormat="1" x14ac:dyDescent="0.5">
      <c r="A39" s="405"/>
      <c r="B39" s="449" t="s">
        <v>1672</v>
      </c>
      <c r="C39" s="450">
        <v>2.8439018105480148E-3</v>
      </c>
      <c r="D39" s="450">
        <v>4.0432288232574703E-3</v>
      </c>
      <c r="E39" s="450">
        <v>6.0856846205731008E-3</v>
      </c>
      <c r="F39" s="407"/>
      <c r="G39" s="405"/>
      <c r="H39" s="348"/>
      <c r="I39" s="349"/>
      <c r="J39" s="349"/>
      <c r="K39" s="349"/>
      <c r="L39" s="349"/>
      <c r="M39" s="349"/>
      <c r="N39" s="349"/>
      <c r="O39" s="349"/>
      <c r="P39" s="349"/>
      <c r="Q39" s="349"/>
      <c r="R39" s="349"/>
      <c r="S39" s="349"/>
      <c r="AH39" s="5"/>
      <c r="AI39" s="5"/>
      <c r="AJ39" s="5"/>
      <c r="AK39" s="5"/>
      <c r="AL39" s="5"/>
      <c r="AM39" s="5"/>
      <c r="AN39" s="5"/>
      <c r="AO39" s="5"/>
    </row>
    <row r="40" spans="1:41" s="365" customFormat="1" x14ac:dyDescent="0.5">
      <c r="A40" s="405"/>
      <c r="B40" s="449" t="s">
        <v>1673</v>
      </c>
      <c r="C40" s="450">
        <v>2.5729637966183903E-3</v>
      </c>
      <c r="D40" s="450">
        <v>3.0788410673820948E-3</v>
      </c>
      <c r="E40" s="450">
        <v>3.1659959529818341E-3</v>
      </c>
      <c r="F40" s="407"/>
      <c r="G40" s="405"/>
      <c r="H40" s="348"/>
      <c r="I40" s="349"/>
      <c r="J40" s="349"/>
      <c r="K40" s="349"/>
      <c r="L40" s="349"/>
      <c r="M40" s="349"/>
      <c r="N40" s="349"/>
      <c r="O40" s="349"/>
      <c r="P40" s="349"/>
      <c r="Q40" s="349"/>
      <c r="R40" s="349"/>
      <c r="S40" s="349"/>
      <c r="AH40" s="5"/>
      <c r="AI40" s="5"/>
      <c r="AJ40" s="5"/>
      <c r="AK40" s="5"/>
      <c r="AL40" s="5"/>
      <c r="AM40" s="5"/>
      <c r="AN40" s="5"/>
      <c r="AO40" s="5"/>
    </row>
    <row r="41" spans="1:41" s="365" customFormat="1" ht="31.5" x14ac:dyDescent="0.5">
      <c r="A41" s="405"/>
      <c r="B41" s="449" t="s">
        <v>1674</v>
      </c>
      <c r="C41" s="450">
        <v>2.5312810252446022E-3</v>
      </c>
      <c r="D41" s="450">
        <v>4.2630107086828999E-3</v>
      </c>
      <c r="E41" s="450">
        <v>4.2308012944395181E-3</v>
      </c>
      <c r="F41" s="407"/>
      <c r="G41" s="405"/>
      <c r="H41" s="348"/>
      <c r="I41" s="349"/>
      <c r="J41" s="349"/>
      <c r="K41" s="349"/>
      <c r="L41" s="349"/>
      <c r="M41" s="349"/>
      <c r="N41" s="349"/>
      <c r="O41" s="349"/>
      <c r="P41" s="349"/>
      <c r="Q41" s="349"/>
      <c r="R41" s="349"/>
      <c r="S41" s="349"/>
      <c r="AH41" s="5"/>
      <c r="AI41" s="5"/>
      <c r="AJ41" s="5"/>
      <c r="AK41" s="5"/>
      <c r="AL41" s="5"/>
      <c r="AM41" s="5"/>
      <c r="AN41" s="5"/>
      <c r="AO41" s="5"/>
    </row>
    <row r="42" spans="1:41" s="365" customFormat="1" x14ac:dyDescent="0.5">
      <c r="A42" s="405"/>
      <c r="B42" s="449" t="s">
        <v>1675</v>
      </c>
      <c r="C42" s="450">
        <v>2.5255970109663581E-3</v>
      </c>
      <c r="D42" s="450">
        <v>2.9215833390173478E-3</v>
      </c>
      <c r="E42" s="450">
        <v>3.7173453379714888E-3</v>
      </c>
      <c r="F42" s="407"/>
      <c r="G42" s="405"/>
      <c r="H42" s="348"/>
      <c r="I42" s="349"/>
      <c r="J42" s="349"/>
      <c r="K42" s="349"/>
      <c r="L42" s="349"/>
      <c r="M42" s="349"/>
      <c r="N42" s="349"/>
      <c r="O42" s="349"/>
      <c r="P42" s="349"/>
      <c r="Q42" s="349"/>
      <c r="R42" s="349"/>
      <c r="S42" s="349"/>
      <c r="AH42" s="5"/>
      <c r="AI42" s="5"/>
      <c r="AJ42" s="5"/>
      <c r="AK42" s="5"/>
      <c r="AL42" s="5"/>
      <c r="AM42" s="5"/>
      <c r="AN42" s="5"/>
      <c r="AO42" s="5"/>
    </row>
    <row r="43" spans="1:41" s="365" customFormat="1" x14ac:dyDescent="0.5">
      <c r="A43" s="405"/>
      <c r="B43" s="449" t="s">
        <v>1676</v>
      </c>
      <c r="C43" s="450">
        <v>2.3531819111929607E-3</v>
      </c>
      <c r="D43" s="450">
        <v>3.3080963099379303E-3</v>
      </c>
      <c r="E43" s="450">
        <v>3.5960863667022867E-3</v>
      </c>
      <c r="F43" s="407"/>
      <c r="G43" s="405"/>
      <c r="H43" s="348"/>
      <c r="I43" s="349"/>
      <c r="J43" s="349"/>
      <c r="K43" s="349"/>
      <c r="L43" s="349"/>
      <c r="M43" s="349"/>
      <c r="N43" s="349"/>
      <c r="O43" s="349"/>
      <c r="P43" s="349"/>
      <c r="Q43" s="349"/>
      <c r="R43" s="349"/>
      <c r="S43" s="349"/>
      <c r="AH43" s="5"/>
      <c r="AI43" s="5"/>
      <c r="AJ43" s="5"/>
      <c r="AK43" s="5"/>
      <c r="AL43" s="5"/>
      <c r="AM43" s="5"/>
      <c r="AN43" s="5"/>
      <c r="AO43" s="5"/>
    </row>
    <row r="44" spans="1:41" s="365" customFormat="1" ht="31.5" x14ac:dyDescent="0.5">
      <c r="A44" s="405"/>
      <c r="B44" s="449" t="s">
        <v>1677</v>
      </c>
      <c r="C44" s="450">
        <v>2.1580307543065881E-3</v>
      </c>
      <c r="D44" s="450">
        <v>2.7510629106700314E-3</v>
      </c>
      <c r="E44" s="450">
        <v>2.8533751676784211E-3</v>
      </c>
      <c r="F44" s="407"/>
      <c r="G44" s="405"/>
      <c r="H44" s="348"/>
      <c r="I44" s="349"/>
      <c r="J44" s="349"/>
      <c r="K44" s="349"/>
      <c r="L44" s="349"/>
      <c r="M44" s="349"/>
      <c r="N44" s="349"/>
      <c r="O44" s="349"/>
      <c r="P44" s="349"/>
      <c r="Q44" s="349"/>
      <c r="R44" s="349"/>
      <c r="S44" s="349"/>
      <c r="AH44" s="5"/>
      <c r="AI44" s="5"/>
      <c r="AJ44" s="5"/>
      <c r="AK44" s="5"/>
      <c r="AL44" s="5"/>
      <c r="AM44" s="5"/>
      <c r="AN44" s="5"/>
      <c r="AO44" s="5"/>
    </row>
    <row r="45" spans="1:41" s="365" customFormat="1" ht="31.5" x14ac:dyDescent="0.5">
      <c r="A45" s="405"/>
      <c r="B45" s="449" t="s">
        <v>1678</v>
      </c>
      <c r="C45" s="450">
        <v>2.1447680543240193E-3</v>
      </c>
      <c r="D45" s="450">
        <v>2.4952822681490578E-3</v>
      </c>
      <c r="E45" s="450">
        <v>2.6847494107571867E-3</v>
      </c>
      <c r="F45" s="407"/>
      <c r="G45" s="405"/>
      <c r="H45" s="348"/>
      <c r="I45" s="349"/>
      <c r="J45" s="349"/>
      <c r="K45" s="349"/>
      <c r="L45" s="349"/>
      <c r="M45" s="349"/>
      <c r="N45" s="349"/>
      <c r="O45" s="349"/>
      <c r="P45" s="349"/>
      <c r="Q45" s="349"/>
      <c r="R45" s="349"/>
      <c r="S45" s="349"/>
      <c r="AH45" s="5"/>
      <c r="AI45" s="5"/>
      <c r="AJ45" s="5"/>
      <c r="AK45" s="5"/>
      <c r="AL45" s="5"/>
      <c r="AM45" s="5"/>
      <c r="AN45" s="5"/>
      <c r="AO45" s="5"/>
    </row>
    <row r="46" spans="1:41" s="365" customFormat="1" x14ac:dyDescent="0.5">
      <c r="A46" s="405"/>
      <c r="B46" s="449" t="s">
        <v>1679</v>
      </c>
      <c r="C46" s="450">
        <v>2.0803492258372551E-3</v>
      </c>
      <c r="D46" s="450">
        <v>2.6013838680096096E-3</v>
      </c>
      <c r="E46" s="450">
        <v>2.3986540254189118E-3</v>
      </c>
      <c r="F46" s="407"/>
      <c r="G46" s="405"/>
      <c r="H46" s="348"/>
      <c r="I46" s="349"/>
      <c r="J46" s="349"/>
      <c r="K46" s="349"/>
      <c r="L46" s="349"/>
      <c r="M46" s="349"/>
      <c r="N46" s="349"/>
      <c r="O46" s="349"/>
      <c r="P46" s="349"/>
      <c r="Q46" s="349"/>
      <c r="R46" s="349"/>
      <c r="S46" s="349"/>
      <c r="AH46" s="5"/>
      <c r="AI46" s="5"/>
      <c r="AJ46" s="5"/>
      <c r="AK46" s="5"/>
      <c r="AL46" s="5"/>
      <c r="AM46" s="5"/>
      <c r="AN46" s="5"/>
      <c r="AO46" s="5"/>
    </row>
    <row r="47" spans="1:41" s="365" customFormat="1" x14ac:dyDescent="0.5">
      <c r="A47" s="405"/>
      <c r="B47" s="449" t="s">
        <v>1680</v>
      </c>
      <c r="C47" s="450">
        <v>1.7620444262555987E-3</v>
      </c>
      <c r="D47" s="450">
        <v>1.7393083691426233E-3</v>
      </c>
      <c r="E47" s="450">
        <v>1.8927767546552078E-3</v>
      </c>
      <c r="F47" s="407"/>
      <c r="G47" s="405"/>
      <c r="H47" s="348"/>
      <c r="I47" s="349"/>
      <c r="J47" s="349"/>
      <c r="K47" s="349"/>
      <c r="L47" s="349"/>
      <c r="M47" s="349"/>
      <c r="N47" s="349"/>
      <c r="O47" s="349"/>
      <c r="P47" s="349"/>
      <c r="Q47" s="349"/>
      <c r="R47" s="349"/>
      <c r="S47" s="349"/>
      <c r="AH47" s="5"/>
      <c r="AI47" s="5"/>
      <c r="AJ47" s="5"/>
      <c r="AK47" s="5"/>
      <c r="AL47" s="5"/>
      <c r="AM47" s="5"/>
      <c r="AN47" s="5"/>
      <c r="AO47" s="5"/>
    </row>
    <row r="48" spans="1:41" s="365" customFormat="1" x14ac:dyDescent="0.5">
      <c r="A48" s="405"/>
      <c r="B48" s="449" t="s">
        <v>1681</v>
      </c>
      <c r="C48" s="450">
        <v>1.737413697716542E-3</v>
      </c>
      <c r="D48" s="450">
        <v>1.9704582831245408E-3</v>
      </c>
      <c r="E48" s="450">
        <v>2.4289687682362126E-3</v>
      </c>
      <c r="F48" s="407"/>
      <c r="G48" s="405"/>
      <c r="H48" s="348"/>
      <c r="I48" s="349"/>
      <c r="J48" s="349"/>
      <c r="K48" s="349"/>
      <c r="L48" s="349"/>
      <c r="M48" s="349"/>
      <c r="N48" s="349"/>
      <c r="O48" s="349"/>
      <c r="P48" s="349"/>
      <c r="Q48" s="349"/>
      <c r="R48" s="349"/>
      <c r="S48" s="349"/>
      <c r="AH48" s="5"/>
      <c r="AI48" s="5"/>
      <c r="AJ48" s="5"/>
      <c r="AK48" s="5"/>
      <c r="AL48" s="5"/>
      <c r="AM48" s="5"/>
      <c r="AN48" s="5"/>
      <c r="AO48" s="5"/>
    </row>
    <row r="49" spans="1:41" s="365" customFormat="1" ht="31.5" x14ac:dyDescent="0.5">
      <c r="A49" s="405"/>
      <c r="B49" s="449" t="s">
        <v>1682</v>
      </c>
      <c r="C49" s="450">
        <v>1.6123653835951768E-3</v>
      </c>
      <c r="D49" s="450">
        <v>1.9060394546377766E-3</v>
      </c>
      <c r="E49" s="450">
        <v>1.8548833261335818E-3</v>
      </c>
      <c r="F49" s="407"/>
      <c r="G49" s="405"/>
      <c r="H49" s="348"/>
      <c r="I49" s="349"/>
      <c r="J49" s="349"/>
      <c r="K49" s="349"/>
      <c r="L49" s="349"/>
      <c r="M49" s="349"/>
      <c r="N49" s="349"/>
      <c r="O49" s="349"/>
      <c r="P49" s="349"/>
      <c r="Q49" s="349"/>
      <c r="R49" s="349"/>
      <c r="S49" s="349"/>
      <c r="AH49" s="5"/>
      <c r="AI49" s="5"/>
      <c r="AJ49" s="5"/>
      <c r="AK49" s="5"/>
      <c r="AL49" s="5"/>
      <c r="AM49" s="5"/>
      <c r="AN49" s="5"/>
      <c r="AO49" s="5"/>
    </row>
    <row r="50" spans="1:41" s="365" customFormat="1" ht="31.5" x14ac:dyDescent="0.5">
      <c r="A50" s="405"/>
      <c r="B50" s="449" t="s">
        <v>1683</v>
      </c>
      <c r="C50" s="450">
        <v>1.6104707121690955E-3</v>
      </c>
      <c r="D50" s="450">
        <v>2.4157060682536433E-3</v>
      </c>
      <c r="E50" s="450">
        <v>2.5255970109663581E-3</v>
      </c>
      <c r="F50" s="407"/>
      <c r="G50" s="405"/>
      <c r="H50" s="348"/>
      <c r="I50" s="349"/>
      <c r="J50" s="349"/>
      <c r="K50" s="349"/>
      <c r="L50" s="349"/>
      <c r="M50" s="349"/>
      <c r="N50" s="349"/>
      <c r="O50" s="349"/>
      <c r="P50" s="349"/>
      <c r="Q50" s="349"/>
      <c r="R50" s="349"/>
      <c r="S50" s="349"/>
      <c r="AH50" s="5"/>
      <c r="AI50" s="5"/>
      <c r="AJ50" s="5"/>
      <c r="AK50" s="5"/>
      <c r="AL50" s="5"/>
      <c r="AM50" s="5"/>
      <c r="AN50" s="5"/>
      <c r="AO50" s="5"/>
    </row>
    <row r="51" spans="1:41" s="365" customFormat="1" ht="31.5" x14ac:dyDescent="0.5">
      <c r="A51" s="405"/>
      <c r="B51" s="449" t="s">
        <v>1684</v>
      </c>
      <c r="C51" s="450">
        <v>1.540367869404088E-3</v>
      </c>
      <c r="D51" s="450">
        <v>3.1508385815731837E-3</v>
      </c>
      <c r="E51" s="450">
        <v>3.8840764234666426E-3</v>
      </c>
      <c r="F51" s="407"/>
      <c r="G51" s="405"/>
      <c r="H51" s="348"/>
      <c r="I51" s="349"/>
      <c r="J51" s="349"/>
      <c r="K51" s="349"/>
      <c r="L51" s="349"/>
      <c r="M51" s="349"/>
      <c r="N51" s="349"/>
      <c r="O51" s="349"/>
      <c r="P51" s="349"/>
      <c r="Q51" s="349"/>
      <c r="R51" s="349"/>
      <c r="S51" s="349"/>
      <c r="AH51" s="5"/>
      <c r="AI51" s="5"/>
      <c r="AJ51" s="5"/>
      <c r="AK51" s="5"/>
      <c r="AL51" s="5"/>
      <c r="AM51" s="5"/>
      <c r="AN51" s="5"/>
      <c r="AO51" s="5"/>
    </row>
    <row r="52" spans="1:41" s="365" customFormat="1" x14ac:dyDescent="0.5">
      <c r="A52" s="405"/>
      <c r="B52" s="449" t="s">
        <v>1685</v>
      </c>
      <c r="C52" s="450">
        <v>1.4873170694738118E-3</v>
      </c>
      <c r="D52" s="450">
        <v>2.347497896914717E-3</v>
      </c>
      <c r="E52" s="450">
        <v>2.48391423959257E-3</v>
      </c>
      <c r="F52" s="407"/>
      <c r="G52" s="405"/>
      <c r="H52" s="348"/>
      <c r="I52" s="349"/>
      <c r="J52" s="349"/>
      <c r="K52" s="349"/>
      <c r="L52" s="349"/>
      <c r="M52" s="349"/>
      <c r="N52" s="349"/>
      <c r="O52" s="349"/>
      <c r="P52" s="349"/>
      <c r="Q52" s="349"/>
      <c r="R52" s="349"/>
      <c r="S52" s="349"/>
      <c r="AH52" s="5"/>
      <c r="AI52" s="5"/>
      <c r="AJ52" s="5"/>
      <c r="AK52" s="5"/>
      <c r="AL52" s="5"/>
      <c r="AM52" s="5"/>
      <c r="AN52" s="5"/>
      <c r="AO52" s="5"/>
    </row>
    <row r="53" spans="1:41" s="365" customFormat="1" ht="31.5" x14ac:dyDescent="0.5">
      <c r="A53" s="405"/>
      <c r="B53" s="449" t="s">
        <v>1686</v>
      </c>
      <c r="C53" s="450">
        <v>1.3414273696655526E-3</v>
      </c>
      <c r="D53" s="450">
        <v>1.4816330551955679E-3</v>
      </c>
      <c r="E53" s="450">
        <v>1.5195264837171937E-3</v>
      </c>
      <c r="F53" s="407"/>
      <c r="G53" s="405"/>
      <c r="H53" s="348"/>
      <c r="I53" s="349"/>
      <c r="J53" s="349"/>
      <c r="K53" s="349"/>
      <c r="L53" s="349"/>
      <c r="M53" s="349"/>
      <c r="N53" s="349"/>
      <c r="O53" s="349"/>
      <c r="P53" s="349"/>
      <c r="Q53" s="349"/>
      <c r="R53" s="349"/>
      <c r="S53" s="349"/>
      <c r="AH53" s="5"/>
      <c r="AI53" s="5"/>
      <c r="AJ53" s="5"/>
      <c r="AK53" s="5"/>
      <c r="AL53" s="5"/>
      <c r="AM53" s="5"/>
      <c r="AN53" s="5"/>
      <c r="AO53" s="5"/>
    </row>
    <row r="54" spans="1:41" s="365" customFormat="1" x14ac:dyDescent="0.5">
      <c r="A54" s="405"/>
      <c r="B54" s="449" t="s">
        <v>1687</v>
      </c>
      <c r="C54" s="450">
        <v>1.2429044555093255E-3</v>
      </c>
      <c r="D54" s="450">
        <v>1.7790964690903304E-3</v>
      </c>
      <c r="E54" s="450">
        <v>1.5479465551084131E-3</v>
      </c>
      <c r="F54" s="407"/>
      <c r="G54" s="405"/>
      <c r="H54" s="348"/>
      <c r="I54" s="349"/>
      <c r="J54" s="349"/>
      <c r="K54" s="349"/>
      <c r="L54" s="349"/>
      <c r="M54" s="349"/>
      <c r="N54" s="349"/>
      <c r="O54" s="349"/>
      <c r="P54" s="349"/>
      <c r="Q54" s="349"/>
      <c r="R54" s="349"/>
      <c r="S54" s="349"/>
      <c r="AH54" s="5"/>
      <c r="AI54" s="5"/>
      <c r="AJ54" s="5"/>
      <c r="AK54" s="5"/>
      <c r="AL54" s="5"/>
      <c r="AM54" s="5"/>
      <c r="AN54" s="5"/>
      <c r="AO54" s="5"/>
    </row>
    <row r="55" spans="1:41" s="365" customFormat="1" x14ac:dyDescent="0.5">
      <c r="A55" s="405"/>
      <c r="B55" s="449" t="s">
        <v>1688</v>
      </c>
      <c r="C55" s="450">
        <v>1.1121721271097167E-3</v>
      </c>
      <c r="D55" s="450">
        <v>1.5043691123085435E-3</v>
      </c>
      <c r="E55" s="450">
        <v>1.5706826122213885E-3</v>
      </c>
      <c r="F55" s="407"/>
      <c r="G55" s="405"/>
      <c r="H55" s="348"/>
      <c r="I55" s="349"/>
      <c r="J55" s="349"/>
      <c r="K55" s="349"/>
      <c r="L55" s="349"/>
      <c r="M55" s="349"/>
      <c r="N55" s="349"/>
      <c r="O55" s="349"/>
      <c r="P55" s="349"/>
      <c r="Q55" s="349"/>
      <c r="R55" s="349"/>
      <c r="S55" s="349"/>
      <c r="AH55" s="5"/>
      <c r="AI55" s="5"/>
      <c r="AJ55" s="5"/>
      <c r="AK55" s="5"/>
      <c r="AL55" s="5"/>
      <c r="AM55" s="5"/>
      <c r="AN55" s="5"/>
      <c r="AO55" s="5"/>
    </row>
    <row r="56" spans="1:41" s="365" customFormat="1" x14ac:dyDescent="0.5">
      <c r="A56" s="405"/>
      <c r="B56" s="449" t="s">
        <v>1689</v>
      </c>
      <c r="C56" s="450">
        <v>1.0989094271271476E-3</v>
      </c>
      <c r="D56" s="450">
        <v>1.3660580982046094E-3</v>
      </c>
      <c r="E56" s="450">
        <v>1.3717421124828531E-3</v>
      </c>
      <c r="F56" s="407"/>
      <c r="G56" s="405"/>
      <c r="H56" s="348"/>
      <c r="I56" s="349"/>
      <c r="J56" s="349"/>
      <c r="K56" s="349"/>
      <c r="L56" s="349"/>
      <c r="M56" s="349"/>
      <c r="N56" s="349"/>
      <c r="O56" s="349"/>
      <c r="P56" s="349"/>
      <c r="Q56" s="349"/>
      <c r="R56" s="349"/>
      <c r="S56" s="349"/>
      <c r="AH56" s="5"/>
      <c r="AI56" s="5"/>
      <c r="AJ56" s="5"/>
      <c r="AK56" s="5"/>
      <c r="AL56" s="5"/>
      <c r="AM56" s="5"/>
      <c r="AN56" s="5"/>
      <c r="AO56" s="5"/>
    </row>
    <row r="57" spans="1:41" s="365" customFormat="1" x14ac:dyDescent="0.5">
      <c r="A57" s="405"/>
      <c r="B57" s="449" t="s">
        <v>1690</v>
      </c>
      <c r="C57" s="450">
        <v>1.0875413985706598E-3</v>
      </c>
      <c r="D57" s="450">
        <v>1.3073232839960894E-3</v>
      </c>
      <c r="E57" s="450">
        <v>1.4967904266042183E-3</v>
      </c>
      <c r="F57" s="407"/>
      <c r="G57" s="405"/>
      <c r="H57" s="348"/>
      <c r="I57" s="349"/>
      <c r="J57" s="349"/>
      <c r="K57" s="349"/>
      <c r="L57" s="349"/>
      <c r="M57" s="349"/>
      <c r="N57" s="349"/>
      <c r="O57" s="349"/>
      <c r="P57" s="349"/>
      <c r="Q57" s="349"/>
      <c r="R57" s="349"/>
      <c r="S57" s="349"/>
      <c r="AH57" s="5"/>
      <c r="AI57" s="5"/>
      <c r="AJ57" s="5"/>
      <c r="AK57" s="5"/>
      <c r="AL57" s="5"/>
      <c r="AM57" s="5"/>
      <c r="AN57" s="5"/>
      <c r="AO57" s="5"/>
    </row>
    <row r="58" spans="1:41" s="365" customFormat="1" ht="31.5" x14ac:dyDescent="0.5">
      <c r="A58" s="405"/>
      <c r="B58" s="449" t="s">
        <v>1691</v>
      </c>
      <c r="C58" s="450">
        <v>1.0875413985706598E-3</v>
      </c>
      <c r="D58" s="450">
        <v>1.0837520557184972E-3</v>
      </c>
      <c r="E58" s="450">
        <v>1.2826925554570326E-3</v>
      </c>
      <c r="F58" s="407"/>
      <c r="G58" s="405"/>
      <c r="H58" s="348"/>
      <c r="I58" s="349"/>
      <c r="J58" s="349"/>
      <c r="K58" s="349"/>
      <c r="L58" s="349"/>
      <c r="M58" s="349"/>
      <c r="N58" s="349"/>
      <c r="O58" s="349"/>
      <c r="P58" s="349"/>
      <c r="Q58" s="349"/>
      <c r="R58" s="349"/>
      <c r="S58" s="349"/>
      <c r="AH58" s="5"/>
      <c r="AI58" s="5"/>
      <c r="AJ58" s="5"/>
      <c r="AK58" s="5"/>
      <c r="AL58" s="5"/>
      <c r="AM58" s="5"/>
      <c r="AN58" s="5"/>
      <c r="AO58" s="5"/>
    </row>
    <row r="59" spans="1:41" s="365" customFormat="1" ht="31.5" x14ac:dyDescent="0.5">
      <c r="A59" s="405"/>
      <c r="B59" s="449" t="s">
        <v>1692</v>
      </c>
      <c r="C59" s="450">
        <v>1.0837520557184972E-3</v>
      </c>
      <c r="D59" s="450">
        <v>1.8302525975945252E-3</v>
      </c>
      <c r="E59" s="450">
        <v>1.8340419404466878E-3</v>
      </c>
      <c r="F59" s="407"/>
      <c r="G59" s="405"/>
      <c r="H59" s="348"/>
      <c r="I59" s="349"/>
      <c r="J59" s="349"/>
      <c r="K59" s="349"/>
      <c r="L59" s="349"/>
      <c r="M59" s="349"/>
      <c r="N59" s="349"/>
      <c r="O59" s="349"/>
      <c r="P59" s="349"/>
      <c r="Q59" s="349"/>
      <c r="R59" s="349"/>
      <c r="S59" s="349"/>
      <c r="AH59" s="5"/>
      <c r="AI59" s="5"/>
      <c r="AJ59" s="5"/>
      <c r="AK59" s="5"/>
      <c r="AL59" s="5"/>
      <c r="AM59" s="5"/>
      <c r="AN59" s="5"/>
      <c r="AO59" s="5"/>
    </row>
    <row r="60" spans="1:41" s="365" customFormat="1" ht="31.5" x14ac:dyDescent="0.5">
      <c r="A60" s="405"/>
      <c r="B60" s="449" t="s">
        <v>1693</v>
      </c>
      <c r="C60" s="450">
        <v>1.0515426414751154E-3</v>
      </c>
      <c r="D60" s="450">
        <v>1.6654161835254529E-3</v>
      </c>
      <c r="E60" s="450">
        <v>1.6616268406732903E-3</v>
      </c>
      <c r="F60" s="407"/>
      <c r="G60" s="405"/>
      <c r="H60" s="348"/>
      <c r="I60" s="349"/>
      <c r="J60" s="349"/>
      <c r="K60" s="349"/>
      <c r="L60" s="349"/>
      <c r="M60" s="349"/>
      <c r="N60" s="349"/>
      <c r="O60" s="349"/>
      <c r="P60" s="349"/>
      <c r="Q60" s="349"/>
      <c r="R60" s="349"/>
      <c r="S60" s="349"/>
      <c r="AH60" s="5"/>
      <c r="AI60" s="5"/>
      <c r="AJ60" s="5"/>
      <c r="AK60" s="5"/>
      <c r="AL60" s="5"/>
      <c r="AM60" s="5"/>
      <c r="AN60" s="5"/>
      <c r="AO60" s="5"/>
    </row>
    <row r="61" spans="1:41" s="365" customFormat="1" ht="31.5" x14ac:dyDescent="0.5">
      <c r="A61" s="405"/>
      <c r="B61" s="449" t="s">
        <v>1694</v>
      </c>
      <c r="C61" s="450">
        <v>9.7007177015362E-4</v>
      </c>
      <c r="D61" s="450">
        <v>1.0704893557359283E-3</v>
      </c>
      <c r="E61" s="450">
        <v>1.114066798535798E-3</v>
      </c>
      <c r="F61" s="407"/>
      <c r="G61" s="405"/>
      <c r="H61" s="348"/>
      <c r="I61" s="349"/>
      <c r="J61" s="349"/>
      <c r="K61" s="349"/>
      <c r="L61" s="349"/>
      <c r="M61" s="349"/>
      <c r="N61" s="349"/>
      <c r="O61" s="349"/>
      <c r="P61" s="349"/>
      <c r="Q61" s="349"/>
      <c r="R61" s="349"/>
      <c r="S61" s="349"/>
      <c r="AH61" s="5"/>
      <c r="AI61" s="5"/>
      <c r="AJ61" s="5"/>
      <c r="AK61" s="5"/>
      <c r="AL61" s="5"/>
      <c r="AM61" s="5"/>
      <c r="AN61" s="5"/>
      <c r="AO61" s="5"/>
    </row>
    <row r="62" spans="1:41" s="365" customFormat="1" x14ac:dyDescent="0.5">
      <c r="A62" s="405"/>
      <c r="B62" s="449" t="s">
        <v>1695</v>
      </c>
      <c r="C62" s="450">
        <v>9.5680907017105092E-4</v>
      </c>
      <c r="D62" s="450">
        <v>1.1576442413356676E-3</v>
      </c>
      <c r="E62" s="450">
        <v>9.8333447013618908E-4</v>
      </c>
      <c r="F62" s="407"/>
      <c r="G62" s="405"/>
      <c r="H62" s="348"/>
      <c r="I62" s="349"/>
      <c r="J62" s="349"/>
      <c r="K62" s="349"/>
      <c r="L62" s="349"/>
      <c r="M62" s="349"/>
      <c r="N62" s="349"/>
      <c r="O62" s="349"/>
      <c r="P62" s="349"/>
      <c r="Q62" s="349"/>
      <c r="R62" s="349"/>
      <c r="S62" s="349"/>
      <c r="AH62" s="5"/>
      <c r="AI62" s="5"/>
      <c r="AJ62" s="5"/>
      <c r="AK62" s="5"/>
      <c r="AL62" s="5"/>
      <c r="AM62" s="5"/>
      <c r="AN62" s="5"/>
      <c r="AO62" s="5"/>
    </row>
    <row r="63" spans="1:41" s="365" customFormat="1" ht="31.5" x14ac:dyDescent="0.5">
      <c r="A63" s="405"/>
      <c r="B63" s="449" t="s">
        <v>1696</v>
      </c>
      <c r="C63" s="450">
        <v>9.4923038446672583E-4</v>
      </c>
      <c r="D63" s="450">
        <v>1.4399502838217796E-3</v>
      </c>
      <c r="E63" s="450">
        <v>1.7014149406209976E-3</v>
      </c>
      <c r="F63" s="407"/>
      <c r="G63" s="405"/>
      <c r="H63" s="348"/>
      <c r="I63" s="349"/>
      <c r="J63" s="349"/>
      <c r="K63" s="349"/>
      <c r="L63" s="349"/>
      <c r="M63" s="349"/>
      <c r="N63" s="349"/>
      <c r="O63" s="349"/>
      <c r="P63" s="349"/>
      <c r="Q63" s="349"/>
      <c r="R63" s="349"/>
      <c r="S63" s="349"/>
      <c r="AH63" s="5"/>
      <c r="AI63" s="5"/>
      <c r="AJ63" s="5"/>
      <c r="AK63" s="5"/>
      <c r="AL63" s="5"/>
      <c r="AM63" s="5"/>
      <c r="AN63" s="5"/>
      <c r="AO63" s="5"/>
    </row>
    <row r="64" spans="1:41" s="365" customFormat="1" ht="31.5" x14ac:dyDescent="0.5">
      <c r="A64" s="405"/>
      <c r="B64" s="449" t="s">
        <v>1697</v>
      </c>
      <c r="C64" s="450">
        <v>8.9996892738861232E-4</v>
      </c>
      <c r="D64" s="450">
        <v>9.7954512728402649E-4</v>
      </c>
      <c r="E64" s="450">
        <v>1.0799627128663348E-3</v>
      </c>
      <c r="F64" s="407"/>
      <c r="G64" s="405"/>
      <c r="H64" s="348"/>
      <c r="I64" s="349"/>
      <c r="J64" s="349"/>
      <c r="K64" s="349"/>
      <c r="L64" s="349"/>
      <c r="M64" s="349"/>
      <c r="N64" s="349"/>
      <c r="O64" s="349"/>
      <c r="P64" s="349"/>
      <c r="Q64" s="349"/>
      <c r="R64" s="349"/>
      <c r="S64" s="349"/>
      <c r="AH64" s="5"/>
      <c r="AI64" s="5"/>
      <c r="AJ64" s="5"/>
      <c r="AK64" s="5"/>
      <c r="AL64" s="5"/>
      <c r="AM64" s="5"/>
      <c r="AN64" s="5"/>
      <c r="AO64" s="5"/>
    </row>
    <row r="65" spans="1:41" s="365" customFormat="1" ht="31.5" x14ac:dyDescent="0.5">
      <c r="A65" s="405"/>
      <c r="B65" s="449" t="s">
        <v>1698</v>
      </c>
      <c r="C65" s="450">
        <v>8.8670622740604323E-4</v>
      </c>
      <c r="D65" s="450">
        <v>1.3167966411264959E-3</v>
      </c>
      <c r="E65" s="450">
        <v>1.2864818983091952E-3</v>
      </c>
      <c r="F65" s="407"/>
      <c r="G65" s="405"/>
      <c r="H65" s="348"/>
      <c r="I65" s="349"/>
      <c r="J65" s="349"/>
      <c r="K65" s="349"/>
      <c r="L65" s="349"/>
      <c r="M65" s="349"/>
      <c r="N65" s="349"/>
      <c r="O65" s="349"/>
      <c r="P65" s="349"/>
      <c r="Q65" s="349"/>
      <c r="R65" s="349"/>
      <c r="S65" s="349"/>
      <c r="AH65" s="5"/>
      <c r="AI65" s="5"/>
      <c r="AJ65" s="5"/>
      <c r="AK65" s="5"/>
      <c r="AL65" s="5"/>
      <c r="AM65" s="5"/>
      <c r="AN65" s="5"/>
      <c r="AO65" s="5"/>
    </row>
    <row r="66" spans="1:41" s="365" customFormat="1" ht="47.25" x14ac:dyDescent="0.5">
      <c r="A66" s="405"/>
      <c r="B66" s="449" t="s">
        <v>1699</v>
      </c>
      <c r="C66" s="450">
        <v>8.4881279888441739E-4</v>
      </c>
      <c r="D66" s="450">
        <v>1.4702650266390804E-3</v>
      </c>
      <c r="E66" s="450">
        <v>1.4816330551955679E-3</v>
      </c>
      <c r="F66" s="407"/>
      <c r="G66" s="405"/>
      <c r="H66" s="348"/>
      <c r="I66" s="349"/>
      <c r="J66" s="349"/>
      <c r="K66" s="349"/>
      <c r="L66" s="349"/>
      <c r="M66" s="349"/>
      <c r="N66" s="349"/>
      <c r="O66" s="349"/>
      <c r="P66" s="349"/>
      <c r="Q66" s="349"/>
      <c r="R66" s="349"/>
      <c r="S66" s="349"/>
      <c r="AH66" s="5"/>
      <c r="AI66" s="5"/>
      <c r="AJ66" s="5"/>
      <c r="AK66" s="5"/>
      <c r="AL66" s="5"/>
      <c r="AM66" s="5"/>
      <c r="AN66" s="5"/>
      <c r="AO66" s="5"/>
    </row>
    <row r="67" spans="1:41" s="365" customFormat="1" x14ac:dyDescent="0.5">
      <c r="A67" s="405"/>
      <c r="B67" s="449" t="s">
        <v>1700</v>
      </c>
      <c r="C67" s="450">
        <v>8.2797141319752333E-4</v>
      </c>
      <c r="D67" s="450">
        <v>9.7007177015362E-4</v>
      </c>
      <c r="E67" s="450">
        <v>1.0723840271620096E-3</v>
      </c>
      <c r="F67" s="407"/>
      <c r="G67" s="405"/>
      <c r="H67" s="348"/>
      <c r="I67" s="349"/>
      <c r="J67" s="349"/>
      <c r="K67" s="349"/>
      <c r="L67" s="349"/>
      <c r="M67" s="349"/>
      <c r="N67" s="349"/>
      <c r="O67" s="349"/>
      <c r="P67" s="349"/>
      <c r="Q67" s="349"/>
      <c r="R67" s="349"/>
      <c r="S67" s="349"/>
      <c r="AH67" s="5"/>
      <c r="AI67" s="5"/>
      <c r="AJ67" s="5"/>
      <c r="AK67" s="5"/>
      <c r="AL67" s="5"/>
      <c r="AM67" s="5"/>
      <c r="AN67" s="5"/>
      <c r="AO67" s="5"/>
    </row>
    <row r="68" spans="1:41" s="365" customFormat="1" x14ac:dyDescent="0.5">
      <c r="A68" s="405"/>
      <c r="B68" s="449" t="s">
        <v>1701</v>
      </c>
      <c r="C68" s="450">
        <v>8.0902469893671036E-4</v>
      </c>
      <c r="D68" s="450">
        <v>1.2334310983789191E-3</v>
      </c>
      <c r="E68" s="450">
        <v>1.2258524126745939E-3</v>
      </c>
      <c r="F68" s="407"/>
      <c r="G68" s="405"/>
      <c r="H68" s="348"/>
      <c r="I68" s="349"/>
      <c r="J68" s="349"/>
      <c r="K68" s="349"/>
      <c r="L68" s="349"/>
      <c r="M68" s="349"/>
      <c r="N68" s="349"/>
      <c r="O68" s="349"/>
      <c r="P68" s="349"/>
      <c r="Q68" s="349"/>
      <c r="R68" s="349"/>
      <c r="S68" s="349"/>
      <c r="AH68" s="5"/>
      <c r="AI68" s="5"/>
      <c r="AJ68" s="5"/>
      <c r="AK68" s="5"/>
      <c r="AL68" s="5"/>
      <c r="AM68" s="5"/>
      <c r="AN68" s="5"/>
      <c r="AO68" s="5"/>
    </row>
    <row r="69" spans="1:41" s="365" customFormat="1" x14ac:dyDescent="0.5">
      <c r="A69" s="405"/>
      <c r="B69" s="449" t="s">
        <v>1702</v>
      </c>
      <c r="C69" s="450">
        <v>8.0523535608454776E-4</v>
      </c>
      <c r="D69" s="450">
        <v>1.1860643127268868E-3</v>
      </c>
      <c r="E69" s="450">
        <v>1.1709069413182367E-3</v>
      </c>
      <c r="F69" s="407"/>
      <c r="G69" s="405"/>
      <c r="H69" s="348"/>
      <c r="I69" s="349"/>
      <c r="J69" s="349"/>
      <c r="K69" s="349"/>
      <c r="L69" s="349"/>
      <c r="M69" s="349"/>
      <c r="N69" s="349"/>
      <c r="O69" s="349"/>
      <c r="P69" s="349"/>
      <c r="Q69" s="349"/>
      <c r="R69" s="349"/>
      <c r="S69" s="349"/>
      <c r="AH69" s="5"/>
      <c r="AI69" s="5"/>
      <c r="AJ69" s="5"/>
      <c r="AK69" s="5"/>
      <c r="AL69" s="5"/>
      <c r="AM69" s="5"/>
      <c r="AN69" s="5"/>
      <c r="AO69" s="5"/>
    </row>
    <row r="70" spans="1:41" s="365" customFormat="1" x14ac:dyDescent="0.5">
      <c r="A70" s="405"/>
      <c r="B70" s="449" t="s">
        <v>1703</v>
      </c>
      <c r="C70" s="450">
        <v>7.9765667038022268E-4</v>
      </c>
      <c r="D70" s="450">
        <v>1.5763666264996324E-3</v>
      </c>
      <c r="E70" s="450">
        <v>1.8946714260812891E-3</v>
      </c>
      <c r="F70" s="407"/>
      <c r="G70" s="405"/>
      <c r="H70" s="348"/>
      <c r="I70" s="349"/>
      <c r="J70" s="349"/>
      <c r="K70" s="349"/>
      <c r="L70" s="349"/>
      <c r="M70" s="349"/>
      <c r="N70" s="349"/>
      <c r="O70" s="349"/>
      <c r="P70" s="349"/>
      <c r="Q70" s="349"/>
      <c r="R70" s="349"/>
      <c r="S70" s="349"/>
      <c r="AH70" s="5"/>
      <c r="AI70" s="5"/>
      <c r="AJ70" s="5"/>
      <c r="AK70" s="5"/>
      <c r="AL70" s="5"/>
      <c r="AM70" s="5"/>
      <c r="AN70" s="5"/>
      <c r="AO70" s="5"/>
    </row>
    <row r="71" spans="1:41" s="365" customFormat="1" ht="31.5" x14ac:dyDescent="0.5">
      <c r="A71" s="405"/>
      <c r="B71" s="449" t="s">
        <v>1704</v>
      </c>
      <c r="C71" s="450">
        <v>7.5786857043251554E-4</v>
      </c>
      <c r="D71" s="450">
        <v>9.7007177015362E-4</v>
      </c>
      <c r="E71" s="450">
        <v>1.1008040985532289E-3</v>
      </c>
      <c r="F71" s="407"/>
      <c r="G71" s="405"/>
      <c r="H71" s="348"/>
      <c r="I71" s="349"/>
      <c r="J71" s="349"/>
      <c r="K71" s="349"/>
      <c r="L71" s="349"/>
      <c r="M71" s="349"/>
      <c r="N71" s="349"/>
      <c r="O71" s="349"/>
      <c r="P71" s="349"/>
      <c r="Q71" s="349"/>
      <c r="R71" s="349"/>
      <c r="S71" s="349"/>
      <c r="AH71" s="5"/>
      <c r="AI71" s="5"/>
      <c r="AJ71" s="5"/>
      <c r="AK71" s="5"/>
      <c r="AL71" s="5"/>
      <c r="AM71" s="5"/>
      <c r="AN71" s="5"/>
      <c r="AO71" s="5"/>
    </row>
    <row r="72" spans="1:41" s="365" customFormat="1" ht="47.25" x14ac:dyDescent="0.5">
      <c r="A72" s="405"/>
      <c r="B72" s="449" t="s">
        <v>1705</v>
      </c>
      <c r="C72" s="450">
        <v>7.27553827615215E-4</v>
      </c>
      <c r="D72" s="450">
        <v>8.5260214173658009E-4</v>
      </c>
      <c r="E72" s="450">
        <v>8.469181274583362E-4</v>
      </c>
      <c r="F72" s="407"/>
      <c r="G72" s="405"/>
      <c r="H72" s="348"/>
      <c r="I72" s="349"/>
      <c r="J72" s="349"/>
      <c r="K72" s="349"/>
      <c r="L72" s="349"/>
      <c r="M72" s="349"/>
      <c r="N72" s="349"/>
      <c r="O72" s="349"/>
      <c r="P72" s="349"/>
      <c r="Q72" s="349"/>
      <c r="R72" s="349"/>
      <c r="S72" s="349"/>
      <c r="AH72" s="5"/>
      <c r="AI72" s="5"/>
      <c r="AJ72" s="5"/>
      <c r="AK72" s="5"/>
      <c r="AL72" s="5"/>
      <c r="AM72" s="5"/>
      <c r="AN72" s="5"/>
      <c r="AO72" s="5"/>
    </row>
    <row r="73" spans="1:41" s="365" customFormat="1" x14ac:dyDescent="0.5">
      <c r="A73" s="405"/>
      <c r="B73" s="449" t="s">
        <v>1706</v>
      </c>
      <c r="C73" s="450">
        <v>7.1239645620656462E-4</v>
      </c>
      <c r="D73" s="450">
        <v>8.6207549886698647E-4</v>
      </c>
      <c r="E73" s="450">
        <v>8.8860089883212453E-4</v>
      </c>
      <c r="F73" s="407"/>
      <c r="G73" s="405"/>
      <c r="H73" s="348"/>
      <c r="I73" s="349"/>
      <c r="J73" s="349"/>
      <c r="K73" s="349"/>
      <c r="L73" s="349"/>
      <c r="M73" s="349"/>
      <c r="N73" s="349"/>
      <c r="O73" s="349"/>
      <c r="P73" s="349"/>
      <c r="Q73" s="349"/>
      <c r="R73" s="349"/>
      <c r="S73" s="349"/>
      <c r="AH73" s="5"/>
      <c r="AI73" s="5"/>
      <c r="AJ73" s="5"/>
      <c r="AK73" s="5"/>
      <c r="AL73" s="5"/>
      <c r="AM73" s="5"/>
      <c r="AN73" s="5"/>
      <c r="AO73" s="5"/>
    </row>
    <row r="74" spans="1:41" s="365" customFormat="1" x14ac:dyDescent="0.5">
      <c r="A74" s="405"/>
      <c r="B74" s="449" t="s">
        <v>1707</v>
      </c>
      <c r="C74" s="450">
        <v>7.1050178478048332E-4</v>
      </c>
      <c r="D74" s="450">
        <v>1.0174385558056522E-3</v>
      </c>
      <c r="E74" s="450">
        <v>1.1197508128140419E-3</v>
      </c>
      <c r="F74" s="407"/>
      <c r="G74" s="405"/>
      <c r="H74" s="348"/>
      <c r="I74" s="349"/>
      <c r="J74" s="349"/>
      <c r="K74" s="349"/>
      <c r="L74" s="349"/>
      <c r="M74" s="349"/>
      <c r="N74" s="349"/>
      <c r="O74" s="349"/>
      <c r="P74" s="349"/>
      <c r="Q74" s="349"/>
      <c r="R74" s="349"/>
      <c r="S74" s="349"/>
      <c r="AH74" s="5"/>
      <c r="AI74" s="5"/>
      <c r="AJ74" s="5"/>
      <c r="AK74" s="5"/>
      <c r="AL74" s="5"/>
      <c r="AM74" s="5"/>
      <c r="AN74" s="5"/>
      <c r="AO74" s="5"/>
    </row>
    <row r="75" spans="1:41" s="365" customFormat="1" x14ac:dyDescent="0.5">
      <c r="A75" s="405"/>
      <c r="B75" s="449" t="s">
        <v>1708</v>
      </c>
      <c r="C75" s="450">
        <v>7.0481777050223954E-4</v>
      </c>
      <c r="D75" s="450">
        <v>9.7765045585794519E-4</v>
      </c>
      <c r="E75" s="450">
        <v>9.7386111300578249E-4</v>
      </c>
      <c r="F75" s="407"/>
      <c r="G75" s="405"/>
      <c r="H75" s="348"/>
      <c r="I75" s="349"/>
      <c r="J75" s="349"/>
      <c r="K75" s="349"/>
      <c r="L75" s="349"/>
      <c r="M75" s="349"/>
      <c r="N75" s="349"/>
      <c r="O75" s="349"/>
      <c r="P75" s="349"/>
      <c r="Q75" s="349"/>
      <c r="R75" s="349"/>
      <c r="S75" s="349"/>
      <c r="AH75" s="5"/>
      <c r="AI75" s="5"/>
      <c r="AJ75" s="5"/>
      <c r="AK75" s="5"/>
      <c r="AL75" s="5"/>
      <c r="AM75" s="5"/>
      <c r="AN75" s="5"/>
      <c r="AO75" s="5"/>
    </row>
    <row r="76" spans="1:41" s="365" customFormat="1" ht="31.5" x14ac:dyDescent="0.5">
      <c r="A76" s="405"/>
      <c r="B76" s="449" t="s">
        <v>1709</v>
      </c>
      <c r="C76" s="450">
        <v>6.5745098485020732E-4</v>
      </c>
      <c r="D76" s="450">
        <v>1.1235401556662044E-3</v>
      </c>
      <c r="E76" s="450">
        <v>1.1292241699444483E-3</v>
      </c>
      <c r="F76" s="407"/>
      <c r="G76" s="405"/>
      <c r="H76" s="348"/>
      <c r="I76" s="349"/>
      <c r="J76" s="349"/>
      <c r="K76" s="349"/>
      <c r="L76" s="349"/>
      <c r="M76" s="349"/>
      <c r="N76" s="349"/>
      <c r="O76" s="349"/>
      <c r="P76" s="349"/>
      <c r="Q76" s="349"/>
      <c r="R76" s="349"/>
      <c r="S76" s="349"/>
      <c r="AH76" s="5"/>
      <c r="AI76" s="5"/>
      <c r="AJ76" s="5"/>
      <c r="AK76" s="5"/>
      <c r="AL76" s="5"/>
      <c r="AM76" s="5"/>
      <c r="AN76" s="5"/>
      <c r="AO76" s="5"/>
    </row>
    <row r="77" spans="1:41" s="365" customFormat="1" x14ac:dyDescent="0.5">
      <c r="A77" s="404"/>
      <c r="B77" s="449" t="s">
        <v>1710</v>
      </c>
      <c r="C77" s="450">
        <v>6.4039894201547564E-4</v>
      </c>
      <c r="D77" s="450">
        <v>1.2031163555616185E-3</v>
      </c>
      <c r="E77" s="450">
        <v>1.2485884697875694E-3</v>
      </c>
      <c r="F77" s="407"/>
      <c r="G77" s="404"/>
      <c r="H77" s="348"/>
      <c r="I77" s="349"/>
      <c r="J77" s="349"/>
      <c r="K77" s="349"/>
      <c r="L77" s="349"/>
      <c r="M77" s="349"/>
      <c r="N77" s="349"/>
      <c r="O77" s="349"/>
      <c r="P77" s="349"/>
      <c r="Q77" s="349"/>
      <c r="R77" s="349"/>
      <c r="S77" s="349"/>
      <c r="AH77" s="5"/>
      <c r="AI77" s="5"/>
      <c r="AJ77" s="5"/>
      <c r="AK77" s="5"/>
      <c r="AL77" s="5"/>
      <c r="AM77" s="5"/>
      <c r="AN77" s="5"/>
      <c r="AO77" s="5"/>
    </row>
    <row r="78" spans="1:41" s="365" customFormat="1" ht="31.5" x14ac:dyDescent="0.5">
      <c r="A78" s="404"/>
      <c r="B78" s="449" t="s">
        <v>1711</v>
      </c>
      <c r="C78" s="450">
        <v>6.2524157060682537E-4</v>
      </c>
      <c r="D78" s="450">
        <v>8.7912754170171804E-4</v>
      </c>
      <c r="E78" s="450">
        <v>1.0856467271445785E-3</v>
      </c>
      <c r="F78" s="407"/>
      <c r="G78" s="404"/>
      <c r="H78" s="348"/>
      <c r="I78" s="349"/>
      <c r="J78" s="349"/>
      <c r="K78" s="349"/>
      <c r="L78" s="349"/>
      <c r="M78" s="349"/>
      <c r="N78" s="349"/>
      <c r="O78" s="349"/>
      <c r="P78" s="349"/>
      <c r="Q78" s="349"/>
      <c r="R78" s="349"/>
      <c r="S78" s="349"/>
      <c r="AH78" s="5"/>
      <c r="AI78" s="5"/>
      <c r="AJ78" s="5"/>
      <c r="AK78" s="5"/>
      <c r="AL78" s="5"/>
      <c r="AM78" s="5"/>
      <c r="AN78" s="5"/>
      <c r="AO78" s="5"/>
    </row>
    <row r="79" spans="1:41" s="365" customFormat="1" ht="31.5" x14ac:dyDescent="0.5">
      <c r="A79" s="404"/>
      <c r="B79" s="449" t="s">
        <v>1712</v>
      </c>
      <c r="C79" s="450">
        <v>6.2334689918074407E-4</v>
      </c>
      <c r="D79" s="450">
        <v>8.2797141319752333E-4</v>
      </c>
      <c r="E79" s="450">
        <v>8.5639148458874269E-4</v>
      </c>
      <c r="F79" s="407"/>
      <c r="G79" s="404"/>
      <c r="H79" s="348"/>
      <c r="I79" s="349"/>
      <c r="J79" s="349"/>
      <c r="K79" s="349"/>
      <c r="L79" s="349"/>
      <c r="M79" s="349"/>
      <c r="N79" s="349"/>
      <c r="O79" s="349"/>
      <c r="P79" s="349"/>
      <c r="Q79" s="349"/>
      <c r="R79" s="349"/>
      <c r="S79" s="349"/>
      <c r="AH79" s="5"/>
      <c r="AI79" s="5"/>
      <c r="AJ79" s="5"/>
      <c r="AK79" s="5"/>
      <c r="AL79" s="5"/>
      <c r="AM79" s="5"/>
      <c r="AN79" s="5"/>
      <c r="AO79" s="5"/>
    </row>
    <row r="80" spans="1:41" s="365" customFormat="1" x14ac:dyDescent="0.5">
      <c r="A80" s="404"/>
      <c r="B80" s="449" t="s">
        <v>1713</v>
      </c>
      <c r="C80" s="450">
        <v>6.1197887062425639E-4</v>
      </c>
      <c r="D80" s="450">
        <v>7.9386732752806009E-4</v>
      </c>
      <c r="E80" s="450">
        <v>1.1292241699444483E-3</v>
      </c>
      <c r="F80" s="407"/>
      <c r="G80" s="404"/>
      <c r="H80" s="348"/>
      <c r="I80" s="349"/>
      <c r="J80" s="349"/>
      <c r="K80" s="349"/>
      <c r="L80" s="349"/>
      <c r="M80" s="349"/>
      <c r="N80" s="349"/>
      <c r="O80" s="349"/>
      <c r="P80" s="349"/>
      <c r="Q80" s="349"/>
      <c r="R80" s="349"/>
      <c r="S80" s="349"/>
      <c r="AH80" s="5"/>
      <c r="AI80" s="5"/>
      <c r="AJ80" s="5"/>
      <c r="AK80" s="5"/>
      <c r="AL80" s="5"/>
      <c r="AM80" s="5"/>
      <c r="AN80" s="5"/>
      <c r="AO80" s="5"/>
    </row>
    <row r="81" spans="1:41" s="365" customFormat="1" ht="31.5" x14ac:dyDescent="0.5">
      <c r="A81" s="404"/>
      <c r="B81" s="449" t="s">
        <v>1714</v>
      </c>
      <c r="C81" s="450">
        <v>5.9113748493736212E-4</v>
      </c>
      <c r="D81" s="450">
        <v>5.3619201358100482E-4</v>
      </c>
      <c r="E81" s="450">
        <v>6.6881901340669499E-4</v>
      </c>
      <c r="F81" s="407"/>
      <c r="G81" s="404"/>
      <c r="H81" s="348"/>
      <c r="I81" s="349"/>
      <c r="J81" s="349"/>
      <c r="K81" s="349"/>
      <c r="L81" s="349"/>
      <c r="M81" s="349"/>
      <c r="N81" s="349"/>
      <c r="O81" s="349"/>
      <c r="P81" s="349"/>
      <c r="Q81" s="349"/>
      <c r="R81" s="349"/>
      <c r="S81" s="349"/>
      <c r="AH81" s="5"/>
      <c r="AI81" s="5"/>
      <c r="AJ81" s="5"/>
      <c r="AK81" s="5"/>
      <c r="AL81" s="5"/>
      <c r="AM81" s="5"/>
      <c r="AN81" s="5"/>
      <c r="AO81" s="5"/>
    </row>
    <row r="82" spans="1:41" s="365" customFormat="1" ht="31.5" x14ac:dyDescent="0.5">
      <c r="A82" s="404"/>
      <c r="B82" s="449" t="s">
        <v>1715</v>
      </c>
      <c r="C82" s="450">
        <v>5.8166412780695574E-4</v>
      </c>
      <c r="D82" s="450">
        <v>6.8397638481534537E-4</v>
      </c>
      <c r="E82" s="450">
        <v>7.0102842765007694E-4</v>
      </c>
      <c r="F82" s="407"/>
      <c r="G82" s="404"/>
      <c r="H82" s="348"/>
      <c r="I82" s="349"/>
      <c r="J82" s="349"/>
      <c r="K82" s="349"/>
      <c r="L82" s="349"/>
      <c r="M82" s="349"/>
      <c r="N82" s="349"/>
      <c r="O82" s="349"/>
      <c r="P82" s="349"/>
      <c r="Q82" s="349"/>
      <c r="R82" s="349"/>
      <c r="S82" s="349"/>
      <c r="AH82" s="5"/>
      <c r="AI82" s="5"/>
      <c r="AJ82" s="5"/>
      <c r="AK82" s="5"/>
      <c r="AL82" s="5"/>
      <c r="AM82" s="5"/>
      <c r="AN82" s="5"/>
      <c r="AO82" s="5"/>
    </row>
    <row r="83" spans="1:41" s="365" customFormat="1" x14ac:dyDescent="0.5">
      <c r="A83" s="404"/>
      <c r="B83" s="449" t="s">
        <v>1716</v>
      </c>
      <c r="C83" s="450">
        <v>5.5892807069398017E-4</v>
      </c>
      <c r="D83" s="450">
        <v>7.9007798467589749E-4</v>
      </c>
      <c r="E83" s="450">
        <v>7.5407922758035295E-4</v>
      </c>
      <c r="F83" s="407"/>
      <c r="G83" s="404"/>
      <c r="H83" s="348"/>
      <c r="I83" s="349"/>
      <c r="J83" s="349"/>
      <c r="K83" s="349"/>
      <c r="L83" s="349"/>
      <c r="M83" s="349"/>
      <c r="N83" s="349"/>
      <c r="O83" s="349"/>
      <c r="P83" s="349"/>
      <c r="Q83" s="349"/>
      <c r="R83" s="349"/>
      <c r="S83" s="349"/>
      <c r="AH83" s="5"/>
      <c r="AI83" s="5"/>
      <c r="AJ83" s="5"/>
      <c r="AK83" s="5"/>
      <c r="AL83" s="5"/>
      <c r="AM83" s="5"/>
      <c r="AN83" s="5"/>
      <c r="AO83" s="5"/>
    </row>
    <row r="84" spans="1:41" s="365" customFormat="1" ht="31.5" x14ac:dyDescent="0.5">
      <c r="B84" s="449" t="s">
        <v>1717</v>
      </c>
      <c r="C84" s="450">
        <v>5.4945471356357379E-4</v>
      </c>
      <c r="D84" s="450">
        <v>6.9534441337183305E-4</v>
      </c>
      <c r="E84" s="450">
        <v>6.8966039909358916E-4</v>
      </c>
      <c r="F84" s="407"/>
      <c r="G84" s="404"/>
      <c r="H84" s="348"/>
      <c r="I84" s="349"/>
      <c r="J84" s="349"/>
      <c r="K84" s="349"/>
      <c r="L84" s="349"/>
      <c r="M84" s="349"/>
      <c r="N84" s="349"/>
      <c r="O84" s="349"/>
      <c r="P84" s="349"/>
      <c r="Q84" s="349"/>
      <c r="R84" s="349"/>
      <c r="S84" s="349"/>
      <c r="AH84" s="5"/>
      <c r="AI84" s="5"/>
      <c r="AJ84" s="5"/>
      <c r="AK84" s="5"/>
      <c r="AL84" s="5"/>
      <c r="AM84" s="5"/>
      <c r="AN84" s="5"/>
      <c r="AO84" s="5"/>
    </row>
    <row r="85" spans="1:41" s="365" customFormat="1" x14ac:dyDescent="0.5">
      <c r="B85" s="449" t="s">
        <v>1718</v>
      </c>
      <c r="C85" s="450">
        <v>5.3998135643316741E-4</v>
      </c>
      <c r="D85" s="450">
        <v>7.4650054187602787E-4</v>
      </c>
      <c r="E85" s="450">
        <v>7.4650054187602787E-4</v>
      </c>
      <c r="F85" s="407"/>
      <c r="G85" s="404"/>
      <c r="H85" s="348"/>
      <c r="I85" s="349"/>
      <c r="J85" s="349"/>
      <c r="K85" s="349"/>
      <c r="L85" s="349"/>
      <c r="M85" s="349"/>
      <c r="N85" s="349"/>
      <c r="O85" s="349"/>
      <c r="P85" s="349"/>
      <c r="Q85" s="349"/>
      <c r="R85" s="349"/>
      <c r="S85" s="349"/>
      <c r="AH85" s="5"/>
      <c r="AI85" s="5"/>
      <c r="AJ85" s="5"/>
      <c r="AK85" s="5"/>
      <c r="AL85" s="5"/>
      <c r="AM85" s="5"/>
      <c r="AN85" s="5"/>
      <c r="AO85" s="5"/>
    </row>
    <row r="86" spans="1:41" s="365" customFormat="1" ht="31.5" x14ac:dyDescent="0.5">
      <c r="B86" s="449" t="s">
        <v>1719</v>
      </c>
      <c r="C86" s="450">
        <v>5.3808668500708611E-4</v>
      </c>
      <c r="D86" s="450">
        <v>8.1470871321495425E-4</v>
      </c>
      <c r="E86" s="450">
        <v>7.9576199895414138E-4</v>
      </c>
      <c r="F86" s="407"/>
      <c r="G86" s="404"/>
      <c r="H86" s="348"/>
      <c r="I86" s="349"/>
      <c r="J86" s="349"/>
      <c r="K86" s="349"/>
      <c r="L86" s="349"/>
      <c r="M86" s="349"/>
      <c r="N86" s="349"/>
      <c r="O86" s="349"/>
      <c r="P86" s="349"/>
      <c r="Q86" s="349"/>
      <c r="R86" s="349"/>
      <c r="S86" s="349"/>
      <c r="AH86" s="5"/>
      <c r="AI86" s="5"/>
      <c r="AJ86" s="5"/>
      <c r="AK86" s="5"/>
      <c r="AL86" s="5"/>
      <c r="AM86" s="5"/>
      <c r="AN86" s="5"/>
      <c r="AO86" s="5"/>
    </row>
    <row r="87" spans="1:41" s="365" customFormat="1" x14ac:dyDescent="0.5">
      <c r="B87" s="449" t="s">
        <v>1720</v>
      </c>
      <c r="C87" s="450">
        <v>5.3050799930276092E-4</v>
      </c>
      <c r="D87" s="450">
        <v>9.8712381298835168E-4</v>
      </c>
      <c r="E87" s="450">
        <v>9.7765045585794519E-4</v>
      </c>
      <c r="F87" s="407"/>
      <c r="G87" s="404"/>
      <c r="H87" s="348"/>
      <c r="I87" s="349"/>
      <c r="J87" s="349"/>
      <c r="K87" s="349"/>
      <c r="L87" s="349"/>
      <c r="M87" s="349"/>
      <c r="N87" s="349"/>
      <c r="O87" s="349"/>
      <c r="P87" s="349"/>
      <c r="Q87" s="349"/>
      <c r="R87" s="349"/>
      <c r="S87" s="349"/>
      <c r="AH87" s="5"/>
      <c r="AI87" s="5"/>
      <c r="AJ87" s="5"/>
      <c r="AK87" s="5"/>
      <c r="AL87" s="5"/>
      <c r="AM87" s="5"/>
      <c r="AN87" s="5"/>
      <c r="AO87" s="5"/>
    </row>
    <row r="88" spans="1:41" s="365" customFormat="1" ht="31.5" x14ac:dyDescent="0.5">
      <c r="B88" s="449" t="s">
        <v>1721</v>
      </c>
      <c r="C88" s="450">
        <v>5.1535062789411065E-4</v>
      </c>
      <c r="D88" s="450">
        <v>6.1766288490250018E-4</v>
      </c>
      <c r="E88" s="450">
        <v>5.9871617064168731E-4</v>
      </c>
      <c r="F88" s="407"/>
      <c r="G88" s="404"/>
      <c r="H88" s="348"/>
      <c r="I88" s="349"/>
      <c r="J88" s="349"/>
      <c r="K88" s="349"/>
      <c r="L88" s="349"/>
      <c r="M88" s="349"/>
      <c r="N88" s="349"/>
      <c r="O88" s="349"/>
      <c r="P88" s="349"/>
      <c r="Q88" s="349"/>
      <c r="R88" s="349"/>
      <c r="S88" s="349"/>
      <c r="AH88" s="5"/>
      <c r="AI88" s="5"/>
      <c r="AJ88" s="5"/>
      <c r="AK88" s="5"/>
      <c r="AL88" s="5"/>
      <c r="AM88" s="5"/>
      <c r="AN88" s="5"/>
      <c r="AO88" s="5"/>
    </row>
    <row r="89" spans="1:41" s="365" customFormat="1" ht="31.5" x14ac:dyDescent="0.5">
      <c r="B89" s="449" t="s">
        <v>1722</v>
      </c>
      <c r="C89" s="450">
        <v>5.1156128504194806E-4</v>
      </c>
      <c r="D89" s="450">
        <v>6.6692434198061369E-4</v>
      </c>
      <c r="E89" s="450">
        <v>6.6881901340669499E-4</v>
      </c>
      <c r="F89" s="407"/>
      <c r="G89" s="404"/>
      <c r="H89" s="348"/>
      <c r="I89" s="349"/>
      <c r="J89" s="349"/>
      <c r="K89" s="349"/>
      <c r="L89" s="349"/>
      <c r="M89" s="349"/>
      <c r="N89" s="349"/>
      <c r="O89" s="349"/>
      <c r="P89" s="349"/>
      <c r="Q89" s="349"/>
      <c r="R89" s="349"/>
      <c r="S89" s="349"/>
      <c r="AH89" s="5"/>
      <c r="AI89" s="5"/>
      <c r="AJ89" s="5"/>
      <c r="AK89" s="5"/>
      <c r="AL89" s="5"/>
      <c r="AM89" s="5"/>
      <c r="AN89" s="5"/>
      <c r="AO89" s="5"/>
    </row>
    <row r="90" spans="1:41" s="365" customFormat="1" ht="31.5" x14ac:dyDescent="0.5">
      <c r="B90" s="449" t="s">
        <v>1723</v>
      </c>
      <c r="C90" s="450">
        <v>5.0777194218978546E-4</v>
      </c>
      <c r="D90" s="450">
        <v>6.8776572766750786E-4</v>
      </c>
      <c r="E90" s="450">
        <v>7.1239645620656462E-4</v>
      </c>
      <c r="F90" s="407"/>
      <c r="G90" s="404"/>
      <c r="H90" s="348"/>
      <c r="I90" s="349"/>
      <c r="J90" s="349"/>
      <c r="K90" s="349"/>
      <c r="L90" s="349"/>
      <c r="M90" s="349"/>
      <c r="N90" s="349"/>
      <c r="O90" s="349"/>
      <c r="P90" s="349"/>
      <c r="Q90" s="349"/>
      <c r="R90" s="349"/>
      <c r="S90" s="349"/>
      <c r="AH90" s="5"/>
      <c r="AI90" s="5"/>
      <c r="AJ90" s="5"/>
      <c r="AK90" s="5"/>
      <c r="AL90" s="5"/>
      <c r="AM90" s="5"/>
      <c r="AN90" s="5"/>
      <c r="AO90" s="5"/>
    </row>
    <row r="91" spans="1:41" s="365" customFormat="1" ht="31.5" x14ac:dyDescent="0.5">
      <c r="B91" s="449" t="s">
        <v>1724</v>
      </c>
      <c r="C91" s="450">
        <v>5.0398259933762287E-4</v>
      </c>
      <c r="D91" s="450">
        <v>5.1156128504194806E-4</v>
      </c>
      <c r="E91" s="450">
        <v>5.5134938498965509E-4</v>
      </c>
      <c r="F91" s="407"/>
      <c r="G91" s="404"/>
      <c r="H91" s="348"/>
      <c r="I91" s="349"/>
      <c r="J91" s="349"/>
      <c r="K91" s="349"/>
      <c r="L91" s="349"/>
      <c r="M91" s="349"/>
      <c r="N91" s="349"/>
      <c r="O91" s="349"/>
      <c r="P91" s="349"/>
      <c r="Q91" s="349"/>
      <c r="R91" s="349"/>
      <c r="S91" s="349"/>
      <c r="AH91" s="5"/>
      <c r="AI91" s="5"/>
      <c r="AJ91" s="5"/>
      <c r="AK91" s="5"/>
      <c r="AL91" s="5"/>
      <c r="AM91" s="5"/>
      <c r="AN91" s="5"/>
      <c r="AO91" s="5"/>
    </row>
    <row r="92" spans="1:41" s="365" customFormat="1" ht="31.5" x14ac:dyDescent="0.5">
      <c r="B92" s="449" t="s">
        <v>1725</v>
      </c>
      <c r="C92" s="450">
        <v>4.9261457078113519E-4</v>
      </c>
      <c r="D92" s="450">
        <v>4.7177318509424097E-4</v>
      </c>
      <c r="E92" s="450">
        <v>5.2671865645059833E-4</v>
      </c>
      <c r="F92" s="407"/>
      <c r="G92" s="404"/>
      <c r="H92" s="348"/>
      <c r="I92" s="349"/>
      <c r="J92" s="349"/>
      <c r="K92" s="349"/>
      <c r="L92" s="349"/>
      <c r="M92" s="349"/>
      <c r="N92" s="349"/>
      <c r="O92" s="349"/>
      <c r="P92" s="349"/>
      <c r="Q92" s="349"/>
      <c r="R92" s="349"/>
      <c r="S92" s="349"/>
      <c r="AH92" s="5"/>
      <c r="AI92" s="5"/>
      <c r="AJ92" s="5"/>
      <c r="AK92" s="5"/>
      <c r="AL92" s="5"/>
      <c r="AM92" s="5"/>
      <c r="AN92" s="5"/>
      <c r="AO92" s="5"/>
    </row>
    <row r="93" spans="1:41" s="365" customFormat="1" x14ac:dyDescent="0.5">
      <c r="B93" s="449" t="s">
        <v>1727</v>
      </c>
      <c r="C93" s="450">
        <v>4.831412136507287E-4</v>
      </c>
      <c r="D93" s="450">
        <v>6.4608295629371953E-4</v>
      </c>
      <c r="E93" s="450">
        <v>6.4797762771980083E-4</v>
      </c>
      <c r="F93" s="407"/>
      <c r="G93" s="404"/>
      <c r="H93" s="348"/>
      <c r="I93" s="349"/>
      <c r="J93" s="349"/>
      <c r="K93" s="349"/>
      <c r="L93" s="349"/>
      <c r="M93" s="349"/>
      <c r="N93" s="349"/>
      <c r="O93" s="349"/>
      <c r="P93" s="349"/>
      <c r="Q93" s="349"/>
      <c r="R93" s="349"/>
      <c r="S93" s="349"/>
      <c r="AH93" s="5"/>
      <c r="AI93" s="5"/>
      <c r="AJ93" s="5"/>
      <c r="AK93" s="5"/>
      <c r="AL93" s="5"/>
      <c r="AM93" s="5"/>
      <c r="AN93" s="5"/>
      <c r="AO93" s="5"/>
    </row>
    <row r="94" spans="1:41" s="365" customFormat="1" x14ac:dyDescent="0.5">
      <c r="B94" s="449" t="s">
        <v>1726</v>
      </c>
      <c r="C94" s="450">
        <v>4.831412136507287E-4</v>
      </c>
      <c r="D94" s="450">
        <v>5.1724529932019184E-4</v>
      </c>
      <c r="E94" s="450">
        <v>6.1576821347641888E-4</v>
      </c>
      <c r="F94" s="407"/>
      <c r="G94" s="404"/>
      <c r="H94" s="348"/>
      <c r="I94" s="349"/>
      <c r="J94" s="349"/>
      <c r="K94" s="349"/>
      <c r="L94" s="349"/>
      <c r="M94" s="349"/>
      <c r="N94" s="349"/>
      <c r="O94" s="349"/>
      <c r="P94" s="349"/>
      <c r="Q94" s="349"/>
      <c r="R94" s="349"/>
      <c r="S94" s="349"/>
      <c r="AH94" s="5"/>
      <c r="AI94" s="5"/>
      <c r="AJ94" s="5"/>
      <c r="AK94" s="5"/>
      <c r="AL94" s="5"/>
      <c r="AM94" s="5"/>
      <c r="AN94" s="5"/>
      <c r="AO94" s="5"/>
    </row>
    <row r="95" spans="1:41" s="365" customFormat="1" x14ac:dyDescent="0.5">
      <c r="B95" s="449" t="s">
        <v>1728</v>
      </c>
      <c r="C95" s="450">
        <v>4.5282647083342805E-4</v>
      </c>
      <c r="D95" s="450">
        <v>6.7450302768493888E-4</v>
      </c>
      <c r="E95" s="450">
        <v>6.081895277720938E-4</v>
      </c>
      <c r="F95" s="407"/>
      <c r="G95" s="404"/>
      <c r="H95" s="348"/>
      <c r="I95" s="349"/>
      <c r="J95" s="349"/>
      <c r="K95" s="349"/>
      <c r="L95" s="349"/>
      <c r="M95" s="349"/>
      <c r="N95" s="349"/>
      <c r="O95" s="349"/>
      <c r="P95" s="349"/>
      <c r="Q95" s="349"/>
      <c r="R95" s="349"/>
      <c r="S95" s="349"/>
      <c r="AH95" s="5"/>
      <c r="AI95" s="5"/>
      <c r="AJ95" s="5"/>
      <c r="AK95" s="5"/>
      <c r="AL95" s="5"/>
      <c r="AM95" s="5"/>
      <c r="AN95" s="5"/>
      <c r="AO95" s="5"/>
    </row>
    <row r="96" spans="1:41" s="365" customFormat="1" x14ac:dyDescent="0.5">
      <c r="B96" s="449" t="s">
        <v>1729</v>
      </c>
      <c r="C96" s="450">
        <v>4.2630107086829005E-4</v>
      </c>
      <c r="D96" s="450">
        <v>5.5513872784181768E-4</v>
      </c>
      <c r="E96" s="450">
        <v>4.812465422246474E-4</v>
      </c>
      <c r="F96" s="407"/>
      <c r="G96" s="404"/>
      <c r="H96" s="348"/>
      <c r="I96" s="349"/>
      <c r="J96" s="349"/>
      <c r="K96" s="349"/>
      <c r="L96" s="349"/>
      <c r="M96" s="349"/>
      <c r="N96" s="349"/>
      <c r="O96" s="349"/>
      <c r="P96" s="349"/>
      <c r="Q96" s="349"/>
      <c r="R96" s="349"/>
      <c r="S96" s="349"/>
      <c r="AH96" s="5"/>
      <c r="AI96" s="5"/>
      <c r="AJ96" s="5"/>
      <c r="AK96" s="5"/>
      <c r="AL96" s="5"/>
      <c r="AM96" s="5"/>
      <c r="AN96" s="5"/>
      <c r="AO96" s="5"/>
    </row>
    <row r="97" spans="2:41" s="365" customFormat="1" ht="31.5" x14ac:dyDescent="0.5">
      <c r="B97" s="449" t="s">
        <v>1730</v>
      </c>
      <c r="C97" s="450">
        <v>4.2440639944220875E-4</v>
      </c>
      <c r="D97" s="450">
        <v>4.5851048511167194E-4</v>
      </c>
      <c r="E97" s="450">
        <v>5.0587727076370416E-4</v>
      </c>
      <c r="F97" s="407"/>
      <c r="G97" s="404"/>
      <c r="H97" s="348"/>
      <c r="I97" s="349"/>
      <c r="J97" s="349"/>
      <c r="K97" s="349"/>
      <c r="L97" s="349"/>
      <c r="M97" s="349"/>
      <c r="N97" s="349"/>
      <c r="O97" s="349"/>
      <c r="P97" s="349"/>
      <c r="Q97" s="349"/>
      <c r="R97" s="349"/>
      <c r="S97" s="349"/>
      <c r="AH97" s="5"/>
      <c r="AI97" s="5"/>
      <c r="AJ97" s="5"/>
      <c r="AK97" s="5"/>
      <c r="AL97" s="5"/>
      <c r="AM97" s="5"/>
      <c r="AN97" s="5"/>
      <c r="AO97" s="5"/>
    </row>
    <row r="98" spans="2:41" s="365" customFormat="1" x14ac:dyDescent="0.5">
      <c r="B98" s="449" t="s">
        <v>1731</v>
      </c>
      <c r="C98" s="450">
        <v>4.2440639944220875E-4</v>
      </c>
      <c r="D98" s="450">
        <v>6.4797762771980083E-4</v>
      </c>
      <c r="E98" s="450">
        <v>6.7260835625885759E-4</v>
      </c>
      <c r="F98" s="407"/>
      <c r="G98" s="404"/>
      <c r="H98" s="348"/>
      <c r="I98" s="349"/>
      <c r="J98" s="349"/>
      <c r="K98" s="349"/>
      <c r="L98" s="349"/>
      <c r="M98" s="349"/>
      <c r="N98" s="349"/>
      <c r="O98" s="349"/>
      <c r="P98" s="349"/>
      <c r="Q98" s="349"/>
      <c r="R98" s="349"/>
      <c r="S98" s="349"/>
      <c r="AH98" s="5"/>
      <c r="AI98" s="5"/>
      <c r="AJ98" s="5"/>
      <c r="AK98" s="5"/>
      <c r="AL98" s="5"/>
      <c r="AM98" s="5"/>
      <c r="AN98" s="5"/>
      <c r="AO98" s="5"/>
    </row>
    <row r="99" spans="2:41" s="365" customFormat="1" x14ac:dyDescent="0.5">
      <c r="B99" s="449" t="s">
        <v>1732</v>
      </c>
      <c r="C99" s="450">
        <v>3.9788099947707069E-4</v>
      </c>
      <c r="D99" s="450">
        <v>4.7177318509424097E-4</v>
      </c>
      <c r="E99" s="450">
        <v>5.3808668500708611E-4</v>
      </c>
      <c r="F99" s="407"/>
      <c r="G99" s="404"/>
      <c r="H99" s="348"/>
      <c r="I99" s="349"/>
      <c r="J99" s="349"/>
      <c r="K99" s="349"/>
      <c r="L99" s="349"/>
      <c r="M99" s="349"/>
      <c r="N99" s="349"/>
      <c r="O99" s="349"/>
      <c r="P99" s="349"/>
      <c r="Q99" s="349"/>
      <c r="R99" s="349"/>
      <c r="S99" s="349"/>
      <c r="AH99" s="5"/>
      <c r="AI99" s="5"/>
      <c r="AJ99" s="5"/>
      <c r="AK99" s="5"/>
      <c r="AL99" s="5"/>
      <c r="AM99" s="5"/>
      <c r="AN99" s="5"/>
      <c r="AO99" s="5"/>
    </row>
    <row r="100" spans="2:41" s="365" customFormat="1" ht="31.5" x14ac:dyDescent="0.5">
      <c r="B100" s="449" t="s">
        <v>1733</v>
      </c>
      <c r="C100" s="450">
        <v>3.9030231377274556E-4</v>
      </c>
      <c r="D100" s="450">
        <v>6.6692434198061369E-4</v>
      </c>
      <c r="E100" s="450">
        <v>6.8966039909358916E-4</v>
      </c>
      <c r="F100" s="407"/>
      <c r="G100" s="404"/>
      <c r="H100" s="348"/>
      <c r="I100" s="349"/>
      <c r="J100" s="349"/>
      <c r="K100" s="349"/>
      <c r="L100" s="349"/>
      <c r="M100" s="349"/>
      <c r="N100" s="349"/>
      <c r="O100" s="349"/>
      <c r="P100" s="349"/>
      <c r="Q100" s="349"/>
      <c r="R100" s="349"/>
      <c r="S100" s="349"/>
      <c r="AH100" s="5"/>
      <c r="AI100" s="5"/>
      <c r="AJ100" s="5"/>
      <c r="AK100" s="5"/>
      <c r="AL100" s="5"/>
      <c r="AM100" s="5"/>
      <c r="AN100" s="5"/>
      <c r="AO100" s="5"/>
    </row>
    <row r="101" spans="2:41" s="365" customFormat="1" x14ac:dyDescent="0.5">
      <c r="B101" s="449" t="s">
        <v>1734</v>
      </c>
      <c r="C101" s="450">
        <v>3.8272362806842037E-4</v>
      </c>
      <c r="D101" s="450">
        <v>4.6229982796383454E-4</v>
      </c>
      <c r="E101" s="450">
        <v>5.4945471356357379E-4</v>
      </c>
      <c r="F101" s="407"/>
      <c r="G101" s="404"/>
      <c r="H101" s="348"/>
      <c r="I101" s="349"/>
      <c r="J101" s="349"/>
      <c r="K101" s="349"/>
      <c r="L101" s="349"/>
      <c r="M101" s="349"/>
      <c r="N101" s="349"/>
      <c r="O101" s="349"/>
      <c r="P101" s="349"/>
      <c r="Q101" s="349"/>
      <c r="R101" s="349"/>
      <c r="S101" s="349"/>
      <c r="AH101" s="5"/>
      <c r="AI101" s="5"/>
      <c r="AJ101" s="5"/>
      <c r="AK101" s="5"/>
      <c r="AL101" s="5"/>
      <c r="AM101" s="5"/>
      <c r="AN101" s="5"/>
      <c r="AO101" s="5"/>
    </row>
    <row r="102" spans="2:41" s="365" customFormat="1" ht="31.5" x14ac:dyDescent="0.5">
      <c r="B102" s="449" t="s">
        <v>1735</v>
      </c>
      <c r="C102" s="450">
        <v>3.8082895664233907E-4</v>
      </c>
      <c r="D102" s="450">
        <v>4.9829858505937897E-4</v>
      </c>
      <c r="E102" s="450">
        <v>4.6608917081599708E-4</v>
      </c>
      <c r="F102" s="407"/>
      <c r="G102" s="404"/>
      <c r="H102" s="348"/>
      <c r="I102" s="349"/>
      <c r="J102" s="349"/>
      <c r="K102" s="349"/>
      <c r="L102" s="349"/>
      <c r="M102" s="349"/>
      <c r="N102" s="349"/>
      <c r="O102" s="349"/>
      <c r="P102" s="349"/>
      <c r="Q102" s="349"/>
      <c r="R102" s="349"/>
      <c r="S102" s="349"/>
      <c r="AH102" s="5"/>
      <c r="AI102" s="5"/>
      <c r="AJ102" s="5"/>
      <c r="AK102" s="5"/>
      <c r="AL102" s="5"/>
      <c r="AM102" s="5"/>
      <c r="AN102" s="5"/>
      <c r="AO102" s="5"/>
    </row>
    <row r="103" spans="2:41" s="365" customFormat="1" x14ac:dyDescent="0.5">
      <c r="B103" s="449" t="s">
        <v>1736</v>
      </c>
      <c r="C103" s="450">
        <v>3.7893428521625777E-4</v>
      </c>
      <c r="D103" s="450">
        <v>5.6271741354614287E-4</v>
      </c>
      <c r="E103" s="450">
        <v>6.025055134938499E-4</v>
      </c>
      <c r="F103" s="407"/>
      <c r="G103" s="404"/>
      <c r="H103" s="348"/>
      <c r="I103" s="349"/>
      <c r="J103" s="349"/>
      <c r="K103" s="349"/>
      <c r="L103" s="349"/>
      <c r="M103" s="349"/>
      <c r="N103" s="349"/>
      <c r="O103" s="349"/>
      <c r="P103" s="349"/>
      <c r="Q103" s="349"/>
      <c r="R103" s="349"/>
      <c r="S103" s="349"/>
      <c r="AH103" s="5"/>
      <c r="AI103" s="5"/>
      <c r="AJ103" s="5"/>
      <c r="AK103" s="5"/>
      <c r="AL103" s="5"/>
      <c r="AM103" s="5"/>
      <c r="AN103" s="5"/>
      <c r="AO103" s="5"/>
    </row>
    <row r="104" spans="2:41" s="365" customFormat="1" ht="31.5" x14ac:dyDescent="0.5">
      <c r="B104" s="449" t="s">
        <v>1737</v>
      </c>
      <c r="C104" s="450">
        <v>3.7325027093801393E-4</v>
      </c>
      <c r="D104" s="450">
        <v>6.3850427058939434E-4</v>
      </c>
      <c r="E104" s="450">
        <v>6.2524157060682537E-4</v>
      </c>
      <c r="F104" s="407"/>
      <c r="G104" s="404"/>
      <c r="H104" s="348"/>
      <c r="I104" s="349"/>
      <c r="J104" s="349"/>
      <c r="K104" s="349"/>
      <c r="L104" s="349"/>
      <c r="M104" s="349"/>
      <c r="N104" s="349"/>
      <c r="O104" s="349"/>
      <c r="P104" s="349"/>
      <c r="Q104" s="349"/>
      <c r="R104" s="349"/>
      <c r="S104" s="349"/>
      <c r="AH104" s="5"/>
      <c r="AI104" s="5"/>
      <c r="AJ104" s="5"/>
      <c r="AK104" s="5"/>
      <c r="AL104" s="5"/>
      <c r="AM104" s="5"/>
      <c r="AN104" s="5"/>
      <c r="AO104" s="5"/>
    </row>
    <row r="105" spans="2:41" s="365" customFormat="1" ht="31.5" x14ac:dyDescent="0.5">
      <c r="B105" s="449" t="s">
        <v>1738</v>
      </c>
      <c r="C105" s="450">
        <v>3.6946092808585134E-4</v>
      </c>
      <c r="D105" s="450">
        <v>4.9829858505937897E-4</v>
      </c>
      <c r="E105" s="450">
        <v>6.3850427058939434E-4</v>
      </c>
      <c r="F105" s="407"/>
      <c r="G105" s="404"/>
      <c r="H105" s="348"/>
      <c r="I105" s="349"/>
      <c r="J105" s="349"/>
      <c r="K105" s="349"/>
      <c r="L105" s="349"/>
      <c r="M105" s="349"/>
      <c r="N105" s="349"/>
      <c r="O105" s="349"/>
      <c r="P105" s="349"/>
      <c r="Q105" s="349"/>
      <c r="R105" s="349"/>
      <c r="S105" s="349"/>
      <c r="AH105" s="5"/>
      <c r="AI105" s="5"/>
      <c r="AJ105" s="5"/>
      <c r="AK105" s="5"/>
      <c r="AL105" s="5"/>
      <c r="AM105" s="5"/>
      <c r="AN105" s="5"/>
      <c r="AO105" s="5"/>
    </row>
    <row r="106" spans="2:41" s="365" customFormat="1" x14ac:dyDescent="0.5">
      <c r="B106" s="449" t="s">
        <v>1739</v>
      </c>
      <c r="C106" s="450">
        <v>3.5809289952936361E-4</v>
      </c>
      <c r="D106" s="450">
        <v>4.8503588507681E-4</v>
      </c>
      <c r="E106" s="450">
        <v>5.1724529932019184E-4</v>
      </c>
      <c r="F106" s="407"/>
      <c r="G106" s="404"/>
      <c r="H106" s="348"/>
      <c r="I106" s="349"/>
      <c r="J106" s="349"/>
      <c r="K106" s="349"/>
      <c r="L106" s="349"/>
      <c r="M106" s="349"/>
      <c r="N106" s="349"/>
      <c r="O106" s="349"/>
      <c r="P106" s="349"/>
      <c r="Q106" s="349"/>
      <c r="R106" s="349"/>
      <c r="S106" s="349"/>
      <c r="AH106" s="5"/>
      <c r="AI106" s="5"/>
      <c r="AJ106" s="5"/>
      <c r="AK106" s="5"/>
      <c r="AL106" s="5"/>
      <c r="AM106" s="5"/>
      <c r="AN106" s="5"/>
      <c r="AO106" s="5"/>
    </row>
    <row r="107" spans="2:41" s="365" customFormat="1" x14ac:dyDescent="0.5">
      <c r="B107" s="449" t="s">
        <v>1740</v>
      </c>
      <c r="C107" s="450">
        <v>3.5619822810328231E-4</v>
      </c>
      <c r="D107" s="450">
        <v>5.2482398502451703E-4</v>
      </c>
      <c r="E107" s="450">
        <v>5.6271741354614287E-4</v>
      </c>
      <c r="F107" s="407"/>
      <c r="G107" s="404"/>
      <c r="H107" s="348"/>
      <c r="I107" s="349"/>
      <c r="J107" s="349"/>
      <c r="K107" s="349"/>
      <c r="L107" s="349"/>
      <c r="M107" s="349"/>
      <c r="N107" s="349"/>
      <c r="O107" s="349"/>
      <c r="P107" s="349"/>
      <c r="Q107" s="349"/>
      <c r="R107" s="349"/>
      <c r="S107" s="349"/>
      <c r="AH107" s="5"/>
      <c r="AI107" s="5"/>
      <c r="AJ107" s="5"/>
      <c r="AK107" s="5"/>
      <c r="AL107" s="5"/>
      <c r="AM107" s="5"/>
      <c r="AN107" s="5"/>
      <c r="AO107" s="5"/>
    </row>
    <row r="108" spans="2:41" s="365" customFormat="1" x14ac:dyDescent="0.5">
      <c r="B108" s="449" t="s">
        <v>1741</v>
      </c>
      <c r="C108" s="450">
        <v>3.5430355667720101E-4</v>
      </c>
      <c r="D108" s="450">
        <v>4.5851048511167194E-4</v>
      </c>
      <c r="E108" s="450">
        <v>4.2440639944220875E-4</v>
      </c>
      <c r="F108" s="407"/>
      <c r="G108" s="404"/>
      <c r="H108" s="348"/>
      <c r="I108" s="349"/>
      <c r="J108" s="349"/>
      <c r="K108" s="349"/>
      <c r="L108" s="349"/>
      <c r="M108" s="349"/>
      <c r="N108" s="349"/>
      <c r="O108" s="349"/>
      <c r="P108" s="349"/>
      <c r="Q108" s="349"/>
      <c r="R108" s="349"/>
      <c r="S108" s="349"/>
      <c r="AH108" s="5"/>
      <c r="AI108" s="5"/>
      <c r="AJ108" s="5"/>
      <c r="AK108" s="5"/>
      <c r="AL108" s="5"/>
      <c r="AM108" s="5"/>
      <c r="AN108" s="5"/>
      <c r="AO108" s="5"/>
    </row>
    <row r="109" spans="2:41" s="365" customFormat="1" ht="31.5" x14ac:dyDescent="0.5">
      <c r="B109" s="449" t="s">
        <v>1742</v>
      </c>
      <c r="C109" s="450">
        <v>3.3346217099030685E-4</v>
      </c>
      <c r="D109" s="450">
        <v>5.2671865645059833E-4</v>
      </c>
      <c r="E109" s="450">
        <v>5.6840142782438666E-4</v>
      </c>
      <c r="F109" s="407"/>
      <c r="G109" s="404"/>
      <c r="H109" s="348"/>
      <c r="I109" s="349"/>
      <c r="J109" s="349"/>
      <c r="K109" s="349"/>
      <c r="L109" s="349"/>
      <c r="M109" s="349"/>
      <c r="N109" s="349"/>
      <c r="O109" s="349"/>
      <c r="P109" s="349"/>
      <c r="Q109" s="349"/>
      <c r="R109" s="349"/>
      <c r="S109" s="349"/>
      <c r="AH109" s="5"/>
      <c r="AI109" s="5"/>
      <c r="AJ109" s="5"/>
      <c r="AK109" s="5"/>
      <c r="AL109" s="5"/>
      <c r="AM109" s="5"/>
      <c r="AN109" s="5"/>
      <c r="AO109" s="5"/>
    </row>
    <row r="110" spans="2:41" s="365" customFormat="1" x14ac:dyDescent="0.5">
      <c r="B110" s="449" t="s">
        <v>1743</v>
      </c>
      <c r="C110" s="450">
        <v>3.2967282813814431E-4</v>
      </c>
      <c r="D110" s="450">
        <v>3.3346217099030685E-4</v>
      </c>
      <c r="E110" s="450">
        <v>3.1072611387733139E-4</v>
      </c>
      <c r="F110" s="407"/>
      <c r="G110" s="404"/>
      <c r="H110" s="348"/>
      <c r="I110" s="349"/>
      <c r="J110" s="349"/>
      <c r="K110" s="349"/>
      <c r="L110" s="349"/>
      <c r="M110" s="349"/>
      <c r="N110" s="349"/>
      <c r="O110" s="349"/>
      <c r="P110" s="349"/>
      <c r="Q110" s="349"/>
      <c r="R110" s="349"/>
      <c r="S110" s="349"/>
      <c r="AH110" s="5"/>
      <c r="AI110" s="5"/>
      <c r="AJ110" s="5"/>
      <c r="AK110" s="5"/>
      <c r="AL110" s="5"/>
      <c r="AM110" s="5"/>
      <c r="AN110" s="5"/>
      <c r="AO110" s="5"/>
    </row>
    <row r="111" spans="2:41" s="365" customFormat="1" x14ac:dyDescent="0.5">
      <c r="B111" s="449" t="s">
        <v>1744</v>
      </c>
      <c r="C111" s="450">
        <v>3.2209414243381912E-4</v>
      </c>
      <c r="D111" s="450">
        <v>6.2713624203290666E-4</v>
      </c>
      <c r="E111" s="450">
        <v>7.3513251331954008E-4</v>
      </c>
      <c r="F111" s="407"/>
      <c r="G111" s="404"/>
      <c r="H111" s="348"/>
      <c r="I111" s="349"/>
      <c r="J111" s="349"/>
      <c r="K111" s="349"/>
      <c r="L111" s="349"/>
      <c r="M111" s="349"/>
      <c r="N111" s="349"/>
      <c r="O111" s="349"/>
      <c r="P111" s="349"/>
      <c r="Q111" s="349"/>
      <c r="R111" s="349"/>
      <c r="S111" s="349"/>
      <c r="AH111" s="5"/>
      <c r="AI111" s="5"/>
      <c r="AJ111" s="5"/>
      <c r="AK111" s="5"/>
      <c r="AL111" s="5"/>
      <c r="AM111" s="5"/>
      <c r="AN111" s="5"/>
      <c r="AO111" s="5"/>
    </row>
    <row r="112" spans="2:41" s="365" customFormat="1" ht="31.5" x14ac:dyDescent="0.5">
      <c r="B112" s="449" t="s">
        <v>1745</v>
      </c>
      <c r="C112" s="450">
        <v>3.1451545672949398E-4</v>
      </c>
      <c r="D112" s="450">
        <v>3.9788099947707069E-4</v>
      </c>
      <c r="E112" s="450">
        <v>3.940916566249081E-4</v>
      </c>
      <c r="F112" s="407"/>
      <c r="G112" s="404"/>
      <c r="H112" s="348"/>
      <c r="I112" s="349"/>
      <c r="J112" s="349"/>
      <c r="K112" s="349"/>
      <c r="L112" s="349"/>
      <c r="M112" s="349"/>
      <c r="N112" s="349"/>
      <c r="O112" s="349"/>
      <c r="P112" s="349"/>
      <c r="Q112" s="349"/>
      <c r="R112" s="349"/>
      <c r="S112" s="349"/>
      <c r="AH112" s="5"/>
      <c r="AI112" s="5"/>
      <c r="AJ112" s="5"/>
      <c r="AK112" s="5"/>
      <c r="AL112" s="5"/>
      <c r="AM112" s="5"/>
      <c r="AN112" s="5"/>
      <c r="AO112" s="5"/>
    </row>
    <row r="113" spans="2:41" s="365" customFormat="1" ht="31.5" x14ac:dyDescent="0.5">
      <c r="B113" s="449" t="s">
        <v>1746</v>
      </c>
      <c r="C113" s="450">
        <v>3.0693677102516879E-4</v>
      </c>
      <c r="D113" s="450">
        <v>3.5809289952936361E-4</v>
      </c>
      <c r="E113" s="450">
        <v>3.921969851988268E-4</v>
      </c>
      <c r="F113" s="407"/>
      <c r="G113" s="404"/>
      <c r="H113" s="348"/>
      <c r="I113" s="349"/>
      <c r="J113" s="349"/>
      <c r="K113" s="349"/>
      <c r="L113" s="349"/>
      <c r="M113" s="349"/>
      <c r="N113" s="349"/>
      <c r="O113" s="349"/>
      <c r="P113" s="349"/>
      <c r="Q113" s="349"/>
      <c r="R113" s="349"/>
      <c r="S113" s="349"/>
      <c r="AH113" s="5"/>
      <c r="AI113" s="5"/>
      <c r="AJ113" s="5"/>
      <c r="AK113" s="5"/>
      <c r="AL113" s="5"/>
      <c r="AM113" s="5"/>
      <c r="AN113" s="5"/>
      <c r="AO113" s="5"/>
    </row>
    <row r="114" spans="2:41" s="365" customFormat="1" x14ac:dyDescent="0.5">
      <c r="B114" s="449" t="s">
        <v>1747</v>
      </c>
      <c r="C114" s="450">
        <v>3.0504209959908755E-4</v>
      </c>
      <c r="D114" s="450">
        <v>5.0208792791154157E-4</v>
      </c>
      <c r="E114" s="450">
        <v>4.3577442799869648E-4</v>
      </c>
      <c r="F114" s="407"/>
      <c r="G114" s="404"/>
      <c r="H114" s="348"/>
      <c r="I114" s="349"/>
      <c r="J114" s="349"/>
      <c r="K114" s="349"/>
      <c r="L114" s="349"/>
      <c r="M114" s="349"/>
      <c r="N114" s="349"/>
      <c r="O114" s="349"/>
      <c r="P114" s="349"/>
      <c r="Q114" s="349"/>
      <c r="R114" s="349"/>
      <c r="S114" s="349"/>
      <c r="AH114" s="5"/>
      <c r="AI114" s="5"/>
      <c r="AJ114" s="5"/>
      <c r="AK114" s="5"/>
      <c r="AL114" s="5"/>
      <c r="AM114" s="5"/>
      <c r="AN114" s="5"/>
      <c r="AO114" s="5"/>
    </row>
    <row r="115" spans="2:41" s="365" customFormat="1" ht="31.5" x14ac:dyDescent="0.5">
      <c r="B115" s="449" t="s">
        <v>1748</v>
      </c>
      <c r="C115" s="450">
        <v>3.0314742817300625E-4</v>
      </c>
      <c r="D115" s="450">
        <v>3.599875709554449E-4</v>
      </c>
      <c r="E115" s="450">
        <v>3.5809289952936361E-4</v>
      </c>
      <c r="F115" s="407"/>
      <c r="G115" s="404"/>
      <c r="H115" s="348"/>
      <c r="I115" s="349"/>
      <c r="J115" s="349"/>
      <c r="K115" s="349"/>
      <c r="L115" s="349"/>
      <c r="M115" s="349"/>
      <c r="N115" s="349"/>
      <c r="O115" s="349"/>
      <c r="P115" s="349"/>
      <c r="Q115" s="349"/>
      <c r="R115" s="349"/>
      <c r="S115" s="349"/>
      <c r="AH115" s="5"/>
      <c r="AI115" s="5"/>
      <c r="AJ115" s="5"/>
      <c r="AK115" s="5"/>
      <c r="AL115" s="5"/>
      <c r="AM115" s="5"/>
      <c r="AN115" s="5"/>
      <c r="AO115" s="5"/>
    </row>
    <row r="116" spans="2:41" s="365" customFormat="1" x14ac:dyDescent="0.5">
      <c r="B116" s="449" t="s">
        <v>1749</v>
      </c>
      <c r="C116" s="450">
        <v>2.9935808532084365E-4</v>
      </c>
      <c r="D116" s="450">
        <v>4.4714245655518421E-4</v>
      </c>
      <c r="E116" s="450">
        <v>4.9261457078113519E-4</v>
      </c>
      <c r="F116" s="407"/>
      <c r="G116" s="404"/>
      <c r="H116" s="348"/>
      <c r="I116" s="349"/>
      <c r="J116" s="349"/>
      <c r="K116" s="349"/>
      <c r="L116" s="349"/>
      <c r="M116" s="349"/>
      <c r="N116" s="349"/>
      <c r="O116" s="349"/>
      <c r="P116" s="349"/>
      <c r="Q116" s="349"/>
      <c r="R116" s="349"/>
      <c r="S116" s="349"/>
      <c r="AH116" s="5"/>
      <c r="AI116" s="5"/>
      <c r="AJ116" s="5"/>
      <c r="AK116" s="5"/>
      <c r="AL116" s="5"/>
      <c r="AM116" s="5"/>
      <c r="AN116" s="5"/>
      <c r="AO116" s="5"/>
    </row>
    <row r="117" spans="2:41" s="365" customFormat="1" ht="31.5" x14ac:dyDescent="0.5">
      <c r="B117" s="449" t="s">
        <v>1750</v>
      </c>
      <c r="C117" s="450">
        <v>2.9556874246868106E-4</v>
      </c>
      <c r="D117" s="450">
        <v>6.1008419919817509E-4</v>
      </c>
      <c r="E117" s="450">
        <v>7.0102842765007694E-4</v>
      </c>
      <c r="F117" s="407"/>
      <c r="G117" s="404"/>
      <c r="H117" s="348"/>
      <c r="I117" s="349"/>
      <c r="J117" s="349"/>
      <c r="K117" s="349"/>
      <c r="L117" s="349"/>
      <c r="M117" s="349"/>
      <c r="N117" s="349"/>
      <c r="O117" s="349"/>
      <c r="P117" s="349"/>
      <c r="Q117" s="349"/>
      <c r="R117" s="349"/>
      <c r="S117" s="349"/>
      <c r="AH117" s="5"/>
      <c r="AI117" s="5"/>
      <c r="AJ117" s="5"/>
      <c r="AK117" s="5"/>
      <c r="AL117" s="5"/>
      <c r="AM117" s="5"/>
      <c r="AN117" s="5"/>
      <c r="AO117" s="5"/>
    </row>
    <row r="118" spans="2:41" s="365" customFormat="1" x14ac:dyDescent="0.5">
      <c r="B118" s="449" t="s">
        <v>1751</v>
      </c>
      <c r="C118" s="450">
        <v>2.8420071391219333E-4</v>
      </c>
      <c r="D118" s="450">
        <v>3.7135559951193264E-4</v>
      </c>
      <c r="E118" s="450">
        <v>3.9977567090315199E-4</v>
      </c>
      <c r="F118" s="407"/>
      <c r="G118" s="404"/>
      <c r="H118" s="348"/>
      <c r="I118" s="349"/>
      <c r="J118" s="349"/>
      <c r="K118" s="349"/>
      <c r="L118" s="349"/>
      <c r="M118" s="349"/>
      <c r="N118" s="349"/>
      <c r="O118" s="349"/>
      <c r="P118" s="349"/>
      <c r="Q118" s="349"/>
      <c r="R118" s="349"/>
      <c r="S118" s="349"/>
      <c r="AH118" s="5"/>
      <c r="AI118" s="5"/>
      <c r="AJ118" s="5"/>
      <c r="AK118" s="5"/>
      <c r="AL118" s="5"/>
      <c r="AM118" s="5"/>
      <c r="AN118" s="5"/>
      <c r="AO118" s="5"/>
    </row>
    <row r="119" spans="2:41" s="365" customFormat="1" ht="31.5" x14ac:dyDescent="0.5">
      <c r="B119" s="449" t="s">
        <v>1752</v>
      </c>
      <c r="C119" s="450">
        <v>2.6904334250354306E-4</v>
      </c>
      <c r="D119" s="450">
        <v>3.4672487097287588E-4</v>
      </c>
      <c r="E119" s="450">
        <v>5.2103464217235444E-4</v>
      </c>
      <c r="F119" s="407"/>
      <c r="G119" s="404"/>
      <c r="H119" s="348"/>
      <c r="I119" s="349"/>
      <c r="J119" s="349"/>
      <c r="K119" s="349"/>
      <c r="L119" s="349"/>
      <c r="M119" s="349"/>
      <c r="N119" s="349"/>
      <c r="O119" s="349"/>
      <c r="P119" s="349"/>
      <c r="Q119" s="349"/>
      <c r="R119" s="349"/>
      <c r="S119" s="349"/>
      <c r="T119" s="382"/>
      <c r="U119" s="382"/>
      <c r="AH119" s="5"/>
      <c r="AI119" s="5"/>
      <c r="AJ119" s="5"/>
      <c r="AK119" s="5"/>
      <c r="AL119" s="5"/>
      <c r="AM119" s="5"/>
      <c r="AN119" s="5"/>
      <c r="AO119" s="5"/>
    </row>
    <row r="120" spans="2:41" s="365" customFormat="1" ht="31.5" x14ac:dyDescent="0.5">
      <c r="B120" s="449" t="s">
        <v>1753</v>
      </c>
      <c r="C120" s="450">
        <v>2.6335932822529916E-4</v>
      </c>
      <c r="D120" s="450">
        <v>4.1682771373788356E-4</v>
      </c>
      <c r="E120" s="450">
        <v>4.3198508514653389E-4</v>
      </c>
      <c r="F120" s="407"/>
      <c r="G120" s="404"/>
      <c r="H120" s="348"/>
      <c r="I120" s="349"/>
      <c r="J120" s="349"/>
      <c r="K120" s="349"/>
      <c r="L120" s="349"/>
      <c r="M120" s="349"/>
      <c r="N120" s="349"/>
      <c r="O120" s="349"/>
      <c r="P120" s="349"/>
      <c r="Q120" s="349"/>
      <c r="R120" s="349"/>
      <c r="S120" s="349"/>
      <c r="T120" s="382"/>
      <c r="U120" s="382"/>
      <c r="AH120" s="5"/>
      <c r="AI120" s="5"/>
      <c r="AJ120" s="5"/>
      <c r="AK120" s="5"/>
      <c r="AL120" s="5"/>
      <c r="AM120" s="5"/>
      <c r="AN120" s="5"/>
      <c r="AO120" s="5"/>
    </row>
    <row r="121" spans="2:41" s="365" customFormat="1" ht="31.5" x14ac:dyDescent="0.5">
      <c r="B121" s="449" t="s">
        <v>1754</v>
      </c>
      <c r="C121" s="450">
        <v>2.4630728539056759E-4</v>
      </c>
      <c r="D121" s="450">
        <v>3.2398881385990041E-4</v>
      </c>
      <c r="E121" s="450">
        <v>3.4293552812071328E-4</v>
      </c>
      <c r="F121" s="407"/>
      <c r="G121" s="404"/>
      <c r="H121" s="348"/>
      <c r="I121" s="349"/>
      <c r="J121" s="349"/>
      <c r="K121" s="349"/>
      <c r="L121" s="349"/>
      <c r="M121" s="349"/>
      <c r="N121" s="349"/>
      <c r="O121" s="349"/>
      <c r="P121" s="349"/>
      <c r="Q121" s="349"/>
      <c r="R121" s="349"/>
      <c r="S121" s="349"/>
      <c r="T121" s="382"/>
      <c r="U121" s="382"/>
      <c r="AH121" s="5"/>
      <c r="AI121" s="5"/>
      <c r="AJ121" s="5"/>
      <c r="AK121" s="5"/>
      <c r="AL121" s="5"/>
      <c r="AM121" s="5"/>
      <c r="AN121" s="5"/>
      <c r="AO121" s="5"/>
    </row>
    <row r="122" spans="2:41" s="365" customFormat="1" ht="31.5" x14ac:dyDescent="0.5">
      <c r="B122" s="449" t="s">
        <v>1755</v>
      </c>
      <c r="C122" s="450">
        <v>2.444126139644863E-4</v>
      </c>
      <c r="D122" s="450">
        <v>3.1641012815557528E-4</v>
      </c>
      <c r="E122" s="450">
        <v>3.1072611387733139E-4</v>
      </c>
      <c r="F122" s="407"/>
      <c r="G122" s="404"/>
      <c r="H122" s="348"/>
      <c r="I122" s="349"/>
      <c r="J122" s="349"/>
      <c r="K122" s="349"/>
      <c r="L122" s="349"/>
      <c r="M122" s="349"/>
      <c r="N122" s="349"/>
      <c r="O122" s="349"/>
      <c r="P122" s="349"/>
      <c r="Q122" s="349"/>
      <c r="R122" s="349"/>
      <c r="S122" s="349"/>
      <c r="T122" s="382"/>
      <c r="U122" s="382"/>
      <c r="AH122" s="5"/>
      <c r="AI122" s="5"/>
      <c r="AJ122" s="5"/>
      <c r="AK122" s="5"/>
      <c r="AL122" s="5"/>
      <c r="AM122" s="5"/>
      <c r="AN122" s="5"/>
      <c r="AO122" s="5"/>
    </row>
    <row r="123" spans="2:41" s="365" customFormat="1" x14ac:dyDescent="0.5">
      <c r="B123" s="449" t="s">
        <v>1756</v>
      </c>
      <c r="C123" s="450">
        <v>2.387285996862424E-4</v>
      </c>
      <c r="D123" s="450">
        <v>3.7893428521625777E-4</v>
      </c>
      <c r="E123" s="450">
        <v>4.2440639944220875E-4</v>
      </c>
      <c r="F123" s="407"/>
      <c r="G123" s="404"/>
      <c r="H123" s="348"/>
      <c r="I123" s="349"/>
      <c r="J123" s="349"/>
      <c r="K123" s="349"/>
      <c r="L123" s="349"/>
      <c r="M123" s="349"/>
      <c r="N123" s="349"/>
      <c r="O123" s="349"/>
      <c r="P123" s="349"/>
      <c r="Q123" s="349"/>
      <c r="R123" s="349"/>
      <c r="S123" s="349"/>
      <c r="T123" s="382"/>
      <c r="U123" s="382"/>
      <c r="AH123" s="5"/>
      <c r="AI123" s="5"/>
      <c r="AJ123" s="5"/>
      <c r="AK123" s="5"/>
      <c r="AL123" s="5"/>
      <c r="AM123" s="5"/>
      <c r="AN123" s="5"/>
      <c r="AO123" s="5"/>
    </row>
    <row r="124" spans="2:41" s="365" customFormat="1" x14ac:dyDescent="0.5">
      <c r="B124" s="449" t="s">
        <v>1757</v>
      </c>
      <c r="C124" s="450">
        <v>2.3493925683407984E-4</v>
      </c>
      <c r="D124" s="450">
        <v>2.9177939961651852E-4</v>
      </c>
      <c r="E124" s="450">
        <v>2.9935808532084365E-4</v>
      </c>
      <c r="F124" s="407"/>
      <c r="G124" s="404"/>
      <c r="H124" s="348"/>
      <c r="I124" s="349"/>
      <c r="J124" s="349"/>
      <c r="K124" s="349"/>
      <c r="L124" s="349"/>
      <c r="M124" s="349"/>
      <c r="N124" s="349"/>
      <c r="O124" s="349"/>
      <c r="P124" s="349"/>
      <c r="Q124" s="349"/>
      <c r="R124" s="349"/>
      <c r="S124" s="349"/>
      <c r="T124" s="382"/>
      <c r="U124" s="382"/>
      <c r="AH124" s="5"/>
      <c r="AI124" s="5"/>
      <c r="AJ124" s="5"/>
      <c r="AK124" s="5"/>
      <c r="AL124" s="5"/>
      <c r="AM124" s="5"/>
      <c r="AN124" s="5"/>
      <c r="AO124" s="5"/>
    </row>
    <row r="125" spans="2:41" s="365" customFormat="1" x14ac:dyDescent="0.5">
      <c r="B125" s="449" t="s">
        <v>1758</v>
      </c>
      <c r="C125" s="450">
        <v>2.3304458540799854E-4</v>
      </c>
      <c r="D125" s="450">
        <v>2.8988472819043722E-4</v>
      </c>
      <c r="E125" s="450">
        <v>2.9935808532084365E-4</v>
      </c>
      <c r="F125" s="407"/>
      <c r="G125" s="404"/>
      <c r="H125" s="348"/>
      <c r="I125" s="349"/>
      <c r="J125" s="349"/>
      <c r="K125" s="349"/>
      <c r="L125" s="349"/>
      <c r="M125" s="349"/>
      <c r="N125" s="349"/>
      <c r="O125" s="349"/>
      <c r="P125" s="349"/>
      <c r="Q125" s="349"/>
      <c r="R125" s="349"/>
      <c r="S125" s="349"/>
      <c r="T125" s="382"/>
      <c r="U125" s="382"/>
      <c r="AH125" s="5"/>
      <c r="AI125" s="5"/>
      <c r="AJ125" s="5"/>
      <c r="AK125" s="5"/>
      <c r="AL125" s="5"/>
      <c r="AM125" s="5"/>
      <c r="AN125" s="5"/>
      <c r="AO125" s="5"/>
    </row>
    <row r="126" spans="2:41" s="365" customFormat="1" x14ac:dyDescent="0.5">
      <c r="B126" s="449" t="s">
        <v>1759</v>
      </c>
      <c r="C126" s="450">
        <v>2.3304458540799854E-4</v>
      </c>
      <c r="D126" s="450">
        <v>3.6946092808585134E-4</v>
      </c>
      <c r="E126" s="450">
        <v>3.4672487097287588E-4</v>
      </c>
      <c r="F126" s="407"/>
      <c r="G126" s="404"/>
      <c r="H126" s="348"/>
      <c r="I126" s="349"/>
      <c r="J126" s="349"/>
      <c r="K126" s="349"/>
      <c r="L126" s="349"/>
      <c r="M126" s="349"/>
      <c r="N126" s="349"/>
      <c r="O126" s="349"/>
      <c r="P126" s="349"/>
      <c r="Q126" s="349"/>
      <c r="R126" s="349"/>
      <c r="S126" s="349"/>
      <c r="T126" s="382"/>
      <c r="U126" s="382"/>
      <c r="AH126" s="5"/>
      <c r="AI126" s="5"/>
      <c r="AJ126" s="5"/>
      <c r="AK126" s="5"/>
      <c r="AL126" s="5"/>
      <c r="AM126" s="5"/>
      <c r="AN126" s="5"/>
      <c r="AO126" s="5"/>
    </row>
    <row r="127" spans="2:41" s="365" customFormat="1" ht="31.5" x14ac:dyDescent="0.5">
      <c r="B127" s="449" t="s">
        <v>1760</v>
      </c>
      <c r="C127" s="450">
        <v>2.2546589970367338E-4</v>
      </c>
      <c r="D127" s="450">
        <v>2.5388597109489273E-4</v>
      </c>
      <c r="E127" s="450">
        <v>2.6714867107746176E-4</v>
      </c>
      <c r="F127" s="407"/>
      <c r="G127" s="404"/>
      <c r="H127" s="348"/>
      <c r="I127" s="349"/>
      <c r="J127" s="349"/>
      <c r="K127" s="349"/>
      <c r="L127" s="349"/>
      <c r="M127" s="349"/>
      <c r="N127" s="349"/>
      <c r="O127" s="349"/>
      <c r="P127" s="349"/>
      <c r="Q127" s="349"/>
      <c r="R127" s="349"/>
      <c r="S127" s="349"/>
      <c r="T127" s="382"/>
      <c r="U127" s="382"/>
      <c r="AH127" s="5"/>
      <c r="AI127" s="5"/>
      <c r="AJ127" s="5"/>
      <c r="AK127" s="5"/>
      <c r="AL127" s="5"/>
      <c r="AM127" s="5"/>
      <c r="AN127" s="5"/>
      <c r="AO127" s="5"/>
    </row>
    <row r="128" spans="2:41" s="365" customFormat="1" x14ac:dyDescent="0.5">
      <c r="B128" s="449" t="s">
        <v>1761</v>
      </c>
      <c r="C128" s="450">
        <v>2.2546589970367338E-4</v>
      </c>
      <c r="D128" s="450">
        <v>2.3304458540799854E-4</v>
      </c>
      <c r="E128" s="450">
        <v>2.8041137106003079E-4</v>
      </c>
      <c r="F128" s="407"/>
      <c r="G128" s="404"/>
      <c r="H128" s="348"/>
      <c r="I128" s="349"/>
      <c r="J128" s="349"/>
      <c r="K128" s="349"/>
      <c r="L128" s="349"/>
      <c r="M128" s="349"/>
      <c r="N128" s="349"/>
      <c r="O128" s="349"/>
      <c r="P128" s="349"/>
      <c r="Q128" s="349"/>
      <c r="R128" s="349"/>
      <c r="S128" s="349"/>
      <c r="T128" s="382"/>
      <c r="U128" s="382"/>
      <c r="AH128" s="5"/>
      <c r="AI128" s="5"/>
      <c r="AJ128" s="5"/>
      <c r="AK128" s="5"/>
      <c r="AL128" s="5"/>
      <c r="AM128" s="5"/>
      <c r="AN128" s="5"/>
      <c r="AO128" s="5"/>
    </row>
    <row r="129" spans="2:41" s="365" customFormat="1" ht="31.5" x14ac:dyDescent="0.5">
      <c r="B129" s="449" t="s">
        <v>1762</v>
      </c>
      <c r="C129" s="450">
        <v>2.2167655685151081E-4</v>
      </c>
      <c r="D129" s="450">
        <v>2.5009662824273014E-4</v>
      </c>
      <c r="E129" s="450">
        <v>2.8420071391219333E-4</v>
      </c>
      <c r="F129" s="407"/>
      <c r="G129" s="404"/>
      <c r="H129" s="348"/>
      <c r="I129" s="349"/>
      <c r="J129" s="349"/>
      <c r="K129" s="349"/>
      <c r="L129" s="349"/>
      <c r="M129" s="349"/>
      <c r="N129" s="349"/>
      <c r="O129" s="349"/>
      <c r="P129" s="349"/>
      <c r="Q129" s="349"/>
      <c r="R129" s="349"/>
      <c r="S129" s="349"/>
      <c r="T129" s="382"/>
      <c r="U129" s="382"/>
      <c r="AH129" s="5"/>
      <c r="AI129" s="5"/>
      <c r="AJ129" s="5"/>
      <c r="AK129" s="5"/>
      <c r="AL129" s="5"/>
      <c r="AM129" s="5"/>
      <c r="AN129" s="5"/>
      <c r="AO129" s="5"/>
    </row>
    <row r="130" spans="2:41" s="365" customFormat="1" x14ac:dyDescent="0.5">
      <c r="B130" s="449" t="s">
        <v>1763</v>
      </c>
      <c r="C130" s="450">
        <v>2.2167655685151081E-4</v>
      </c>
      <c r="D130" s="450">
        <v>2.406232711123237E-4</v>
      </c>
      <c r="E130" s="450">
        <v>2.6714867107746176E-4</v>
      </c>
      <c r="F130" s="407"/>
      <c r="G130" s="404"/>
      <c r="H130" s="348"/>
      <c r="I130" s="349"/>
      <c r="J130" s="349"/>
      <c r="K130" s="349"/>
      <c r="L130" s="349"/>
      <c r="M130" s="349"/>
      <c r="N130" s="349"/>
      <c r="O130" s="349"/>
      <c r="P130" s="349"/>
      <c r="Q130" s="349"/>
      <c r="R130" s="349"/>
      <c r="S130" s="349"/>
      <c r="T130" s="382"/>
      <c r="U130" s="382"/>
      <c r="AH130" s="5"/>
      <c r="AI130" s="5"/>
      <c r="AJ130" s="5"/>
      <c r="AK130" s="5"/>
      <c r="AL130" s="5"/>
      <c r="AM130" s="5"/>
      <c r="AN130" s="5"/>
      <c r="AO130" s="5"/>
    </row>
    <row r="131" spans="2:41" s="365" customFormat="1" x14ac:dyDescent="0.5">
      <c r="B131" s="449" t="s">
        <v>1764</v>
      </c>
      <c r="C131" s="450">
        <v>2.1978188542542951E-4</v>
      </c>
      <c r="D131" s="450">
        <v>2.9177939961651852E-4</v>
      </c>
      <c r="E131" s="450">
        <v>2.709380139296243E-4</v>
      </c>
      <c r="F131" s="407"/>
      <c r="G131" s="404"/>
      <c r="H131" s="348"/>
      <c r="I131" s="349"/>
      <c r="J131" s="349"/>
      <c r="K131" s="349"/>
      <c r="L131" s="349"/>
      <c r="M131" s="349"/>
      <c r="N131" s="349"/>
      <c r="O131" s="349"/>
      <c r="P131" s="349"/>
      <c r="Q131" s="349"/>
      <c r="R131" s="349"/>
      <c r="S131" s="349"/>
      <c r="T131" s="382"/>
      <c r="U131" s="382"/>
      <c r="AH131" s="5"/>
      <c r="AI131" s="5"/>
      <c r="AJ131" s="5"/>
      <c r="AK131" s="5"/>
      <c r="AL131" s="5"/>
      <c r="AM131" s="5"/>
      <c r="AN131" s="5"/>
      <c r="AO131" s="5"/>
    </row>
    <row r="132" spans="2:41" s="365" customFormat="1" x14ac:dyDescent="0.5">
      <c r="B132" s="449" t="s">
        <v>1766</v>
      </c>
      <c r="C132" s="450">
        <v>2.1030852829502308E-4</v>
      </c>
      <c r="D132" s="450">
        <v>2.728326853557056E-4</v>
      </c>
      <c r="E132" s="450">
        <v>3.0504209959908755E-4</v>
      </c>
      <c r="F132" s="407"/>
      <c r="G132" s="404"/>
      <c r="H132" s="348"/>
      <c r="I132" s="349"/>
      <c r="J132" s="349"/>
      <c r="K132" s="349"/>
      <c r="L132" s="349"/>
      <c r="M132" s="349"/>
      <c r="N132" s="349"/>
      <c r="O132" s="349"/>
      <c r="P132" s="349"/>
      <c r="Q132" s="349"/>
      <c r="R132" s="349"/>
      <c r="S132" s="349"/>
      <c r="T132" s="382"/>
      <c r="U132" s="382"/>
      <c r="AH132" s="5"/>
      <c r="AI132" s="5"/>
      <c r="AJ132" s="5"/>
      <c r="AK132" s="5"/>
      <c r="AL132" s="5"/>
      <c r="AM132" s="5"/>
      <c r="AN132" s="5"/>
      <c r="AO132" s="5"/>
    </row>
    <row r="133" spans="2:41" s="365" customFormat="1" ht="31.5" x14ac:dyDescent="0.5">
      <c r="B133" s="449" t="s">
        <v>1765</v>
      </c>
      <c r="C133" s="450">
        <v>2.1030852829502308E-4</v>
      </c>
      <c r="D133" s="450">
        <v>2.2925524255583597E-4</v>
      </c>
      <c r="E133" s="450">
        <v>2.1978188542542951E-4</v>
      </c>
      <c r="F133" s="407"/>
      <c r="G133" s="404"/>
      <c r="H133" s="348"/>
      <c r="I133" s="349"/>
      <c r="J133" s="349"/>
      <c r="K133" s="349"/>
      <c r="L133" s="349"/>
      <c r="M133" s="349"/>
      <c r="N133" s="349"/>
      <c r="O133" s="349"/>
      <c r="P133" s="349"/>
      <c r="Q133" s="349"/>
      <c r="R133" s="349"/>
      <c r="S133" s="349"/>
      <c r="T133" s="382"/>
      <c r="U133" s="382"/>
      <c r="AH133" s="5"/>
      <c r="AI133" s="5"/>
      <c r="AJ133" s="5"/>
      <c r="AK133" s="5"/>
      <c r="AL133" s="5"/>
      <c r="AM133" s="5"/>
      <c r="AN133" s="5"/>
      <c r="AO133" s="5"/>
    </row>
    <row r="134" spans="2:41" s="365" customFormat="1" x14ac:dyDescent="0.5">
      <c r="B134" s="449" t="s">
        <v>1767</v>
      </c>
      <c r="C134" s="450">
        <v>2.0272984259069791E-4</v>
      </c>
      <c r="D134" s="450">
        <v>3.2967282813814431E-4</v>
      </c>
      <c r="E134" s="450">
        <v>4.1114369945963972E-4</v>
      </c>
      <c r="F134" s="407"/>
      <c r="G134" s="404"/>
      <c r="H134" s="348"/>
      <c r="I134" s="349"/>
      <c r="J134" s="349"/>
      <c r="K134" s="349"/>
      <c r="L134" s="349"/>
      <c r="M134" s="349"/>
      <c r="N134" s="349"/>
      <c r="O134" s="349"/>
      <c r="P134" s="349"/>
      <c r="Q134" s="349"/>
      <c r="R134" s="349"/>
      <c r="S134" s="349"/>
      <c r="T134" s="382"/>
      <c r="U134" s="382"/>
      <c r="AH134" s="5"/>
      <c r="AI134" s="5"/>
      <c r="AJ134" s="5"/>
      <c r="AK134" s="5"/>
      <c r="AL134" s="5"/>
      <c r="AM134" s="5"/>
      <c r="AN134" s="5"/>
      <c r="AO134" s="5"/>
    </row>
    <row r="135" spans="2:41" s="365" customFormat="1" x14ac:dyDescent="0.5">
      <c r="B135" s="449" t="s">
        <v>1768</v>
      </c>
      <c r="C135" s="450">
        <v>1.9704582831245405E-4</v>
      </c>
      <c r="D135" s="450">
        <v>2.3683392826016113E-4</v>
      </c>
      <c r="E135" s="450">
        <v>2.6714867107746176E-4</v>
      </c>
      <c r="F135" s="407"/>
      <c r="G135" s="404"/>
      <c r="H135" s="348"/>
      <c r="I135" s="349"/>
      <c r="J135" s="349"/>
      <c r="K135" s="349"/>
      <c r="L135" s="349"/>
      <c r="M135" s="349"/>
      <c r="N135" s="349"/>
      <c r="O135" s="349"/>
      <c r="P135" s="349"/>
      <c r="Q135" s="349"/>
      <c r="R135" s="349"/>
      <c r="S135" s="349"/>
      <c r="T135" s="382"/>
      <c r="U135" s="382"/>
      <c r="AH135" s="5"/>
      <c r="AI135" s="5"/>
      <c r="AJ135" s="5"/>
      <c r="AK135" s="5"/>
      <c r="AL135" s="5"/>
      <c r="AM135" s="5"/>
      <c r="AN135" s="5"/>
      <c r="AO135" s="5"/>
    </row>
    <row r="136" spans="2:41" s="365" customFormat="1" ht="31.5" x14ac:dyDescent="0.5">
      <c r="B136" s="449" t="s">
        <v>1769</v>
      </c>
      <c r="C136" s="450">
        <v>1.9136181403421018E-4</v>
      </c>
      <c r="D136" s="450">
        <v>2.1599254257326694E-4</v>
      </c>
      <c r="E136" s="450">
        <v>2.2546589970367338E-4</v>
      </c>
      <c r="F136" s="407"/>
      <c r="G136" s="404"/>
      <c r="H136" s="348"/>
      <c r="I136" s="349"/>
      <c r="J136" s="349"/>
      <c r="K136" s="349"/>
      <c r="L136" s="349"/>
      <c r="M136" s="349"/>
      <c r="N136" s="349"/>
      <c r="O136" s="349"/>
      <c r="P136" s="349"/>
      <c r="Q136" s="349"/>
      <c r="R136" s="349"/>
      <c r="S136" s="349"/>
      <c r="T136" s="382"/>
      <c r="U136" s="382"/>
      <c r="AH136" s="5"/>
      <c r="AI136" s="5"/>
      <c r="AJ136" s="5"/>
      <c r="AK136" s="5"/>
      <c r="AL136" s="5"/>
      <c r="AM136" s="5"/>
      <c r="AN136" s="5"/>
      <c r="AO136" s="5"/>
    </row>
    <row r="137" spans="2:41" s="365" customFormat="1" x14ac:dyDescent="0.5">
      <c r="B137" s="449" t="s">
        <v>1770</v>
      </c>
      <c r="C137" s="450">
        <v>1.9136181403421018E-4</v>
      </c>
      <c r="D137" s="450">
        <v>1.9136181403421018E-4</v>
      </c>
      <c r="E137" s="450">
        <v>1.9136181403421018E-4</v>
      </c>
      <c r="F137" s="407"/>
      <c r="G137" s="404"/>
      <c r="H137" s="348"/>
      <c r="I137" s="349"/>
      <c r="J137" s="349"/>
      <c r="K137" s="349"/>
      <c r="L137" s="349"/>
      <c r="M137" s="349"/>
      <c r="N137" s="349"/>
      <c r="O137" s="349"/>
      <c r="P137" s="349"/>
      <c r="Q137" s="349"/>
      <c r="R137" s="349"/>
      <c r="S137" s="349"/>
      <c r="T137" s="382"/>
      <c r="U137" s="382"/>
      <c r="AH137" s="5"/>
      <c r="AI137" s="5"/>
      <c r="AJ137" s="5"/>
      <c r="AK137" s="5"/>
      <c r="AL137" s="5"/>
      <c r="AM137" s="5"/>
      <c r="AN137" s="5"/>
      <c r="AO137" s="5"/>
    </row>
    <row r="138" spans="2:41" s="365" customFormat="1" ht="31.5" x14ac:dyDescent="0.5">
      <c r="B138" s="449" t="s">
        <v>1771</v>
      </c>
      <c r="C138" s="450">
        <v>1.8946714260812889E-4</v>
      </c>
      <c r="D138" s="450">
        <v>1.9704582831245405E-4</v>
      </c>
      <c r="E138" s="450">
        <v>2.1978188542542951E-4</v>
      </c>
      <c r="F138" s="407"/>
      <c r="G138" s="404"/>
      <c r="H138" s="348"/>
      <c r="I138" s="349"/>
      <c r="J138" s="349"/>
      <c r="K138" s="349"/>
      <c r="L138" s="349"/>
      <c r="M138" s="349"/>
      <c r="N138" s="349"/>
      <c r="O138" s="349"/>
      <c r="P138" s="349"/>
      <c r="Q138" s="349"/>
      <c r="R138" s="349"/>
      <c r="S138" s="349"/>
      <c r="T138" s="382"/>
      <c r="U138" s="382"/>
      <c r="AH138" s="5"/>
      <c r="AI138" s="5"/>
      <c r="AJ138" s="5"/>
      <c r="AK138" s="5"/>
      <c r="AL138" s="5"/>
      <c r="AM138" s="5"/>
      <c r="AN138" s="5"/>
      <c r="AO138" s="5"/>
    </row>
    <row r="139" spans="2:41" s="365" customFormat="1" x14ac:dyDescent="0.5">
      <c r="B139" s="449" t="s">
        <v>1772</v>
      </c>
      <c r="C139" s="450">
        <v>1.8757247118204762E-4</v>
      </c>
      <c r="D139" s="450">
        <v>2.1220319972110437E-4</v>
      </c>
      <c r="E139" s="450">
        <v>2.5009662824273014E-4</v>
      </c>
      <c r="F139" s="407"/>
      <c r="G139" s="404"/>
      <c r="H139" s="348"/>
      <c r="I139" s="349"/>
      <c r="J139" s="349"/>
      <c r="K139" s="349"/>
      <c r="L139" s="349"/>
      <c r="M139" s="349"/>
      <c r="N139" s="349"/>
      <c r="O139" s="349"/>
      <c r="P139" s="349"/>
      <c r="Q139" s="349"/>
      <c r="R139" s="349"/>
      <c r="S139" s="349"/>
      <c r="T139" s="382"/>
      <c r="U139" s="382"/>
      <c r="AH139" s="5"/>
      <c r="AI139" s="5"/>
      <c r="AJ139" s="5"/>
      <c r="AK139" s="5"/>
      <c r="AL139" s="5"/>
      <c r="AM139" s="5"/>
      <c r="AN139" s="5"/>
      <c r="AO139" s="5"/>
    </row>
    <row r="140" spans="2:41" s="365" customFormat="1" x14ac:dyDescent="0.5">
      <c r="B140" s="449" t="s">
        <v>1773</v>
      </c>
      <c r="C140" s="450">
        <v>1.8567779975596632E-4</v>
      </c>
      <c r="D140" s="450">
        <v>2.7093801392962435E-4</v>
      </c>
      <c r="E140" s="450">
        <v>2.5388597109489273E-4</v>
      </c>
      <c r="F140" s="407"/>
      <c r="G140" s="404"/>
      <c r="H140" s="348"/>
      <c r="I140" s="349"/>
      <c r="J140" s="349"/>
      <c r="K140" s="349"/>
      <c r="L140" s="349"/>
      <c r="M140" s="349"/>
      <c r="N140" s="349"/>
      <c r="O140" s="349"/>
      <c r="P140" s="349"/>
      <c r="Q140" s="349"/>
      <c r="R140" s="349"/>
      <c r="S140" s="349"/>
      <c r="T140" s="382"/>
      <c r="U140" s="382"/>
      <c r="AH140" s="5"/>
      <c r="AI140" s="5"/>
      <c r="AJ140" s="5"/>
      <c r="AK140" s="5"/>
      <c r="AL140" s="5"/>
      <c r="AM140" s="5"/>
      <c r="AN140" s="5"/>
      <c r="AO140" s="5"/>
    </row>
    <row r="141" spans="2:41" s="365" customFormat="1" x14ac:dyDescent="0.5">
      <c r="B141" s="449" t="s">
        <v>1774</v>
      </c>
      <c r="C141" s="450">
        <v>1.8188845690380375E-4</v>
      </c>
      <c r="D141" s="450">
        <v>2.42517942538405E-4</v>
      </c>
      <c r="E141" s="450">
        <v>3.2967282813814431E-4</v>
      </c>
      <c r="F141" s="407"/>
      <c r="G141" s="404"/>
      <c r="H141" s="348"/>
      <c r="I141" s="349"/>
      <c r="J141" s="349"/>
      <c r="K141" s="349"/>
      <c r="L141" s="349"/>
      <c r="M141" s="349"/>
      <c r="N141" s="349"/>
      <c r="O141" s="349"/>
      <c r="P141" s="349"/>
      <c r="Q141" s="349"/>
      <c r="R141" s="349"/>
      <c r="S141" s="349"/>
      <c r="T141" s="382"/>
      <c r="U141" s="382"/>
      <c r="AH141" s="5"/>
      <c r="AI141" s="5"/>
      <c r="AJ141" s="5"/>
      <c r="AK141" s="5"/>
      <c r="AL141" s="5"/>
      <c r="AM141" s="5"/>
      <c r="AN141" s="5"/>
      <c r="AO141" s="5"/>
    </row>
    <row r="142" spans="2:41" s="365" customFormat="1" ht="31.5" x14ac:dyDescent="0.5">
      <c r="B142" s="449" t="s">
        <v>1775</v>
      </c>
      <c r="C142" s="450">
        <v>1.7999378547772245E-4</v>
      </c>
      <c r="D142" s="450">
        <v>1.7999378547772245E-4</v>
      </c>
      <c r="E142" s="450">
        <v>1.8567779975596632E-4</v>
      </c>
      <c r="F142" s="407"/>
      <c r="G142" s="404"/>
      <c r="H142" s="348"/>
      <c r="I142" s="349"/>
      <c r="J142" s="349"/>
      <c r="K142" s="349"/>
      <c r="L142" s="349"/>
      <c r="M142" s="349"/>
      <c r="N142" s="349"/>
      <c r="O142" s="349"/>
      <c r="P142" s="349"/>
      <c r="Q142" s="349"/>
      <c r="R142" s="349"/>
      <c r="S142" s="349"/>
      <c r="T142" s="382"/>
      <c r="U142" s="382"/>
      <c r="AH142" s="5"/>
      <c r="AI142" s="5"/>
      <c r="AJ142" s="5"/>
      <c r="AK142" s="5"/>
      <c r="AL142" s="5"/>
      <c r="AM142" s="5"/>
      <c r="AN142" s="5"/>
      <c r="AO142" s="5"/>
    </row>
    <row r="143" spans="2:41" s="365" customFormat="1" x14ac:dyDescent="0.5">
      <c r="B143" s="449" t="s">
        <v>1776</v>
      </c>
      <c r="C143" s="450">
        <v>1.7620444262555988E-4</v>
      </c>
      <c r="D143" s="450">
        <v>1.9894049973853535E-4</v>
      </c>
      <c r="E143" s="450">
        <v>2.0841385686894178E-4</v>
      </c>
      <c r="F143" s="407"/>
      <c r="G143" s="404"/>
      <c r="H143" s="348"/>
      <c r="I143" s="349"/>
      <c r="J143" s="349"/>
      <c r="K143" s="349"/>
      <c r="L143" s="349"/>
      <c r="M143" s="349"/>
      <c r="N143" s="349"/>
      <c r="O143" s="349"/>
      <c r="P143" s="349"/>
      <c r="Q143" s="349"/>
      <c r="R143" s="349"/>
      <c r="S143" s="349"/>
      <c r="T143" s="382"/>
      <c r="U143" s="382"/>
      <c r="AH143" s="5"/>
      <c r="AI143" s="5"/>
      <c r="AJ143" s="5"/>
      <c r="AK143" s="5"/>
      <c r="AL143" s="5"/>
      <c r="AM143" s="5"/>
      <c r="AN143" s="5"/>
      <c r="AO143" s="5"/>
    </row>
    <row r="144" spans="2:41" s="365" customFormat="1" x14ac:dyDescent="0.5">
      <c r="B144" s="449" t="s">
        <v>1777</v>
      </c>
      <c r="C144" s="450">
        <v>1.5725772836474699E-4</v>
      </c>
      <c r="D144" s="450">
        <v>2.8609538533827463E-4</v>
      </c>
      <c r="E144" s="450">
        <v>2.8988472819043722E-4</v>
      </c>
      <c r="F144" s="407"/>
      <c r="G144" s="404"/>
      <c r="H144" s="348"/>
      <c r="I144" s="349"/>
      <c r="J144" s="349"/>
      <c r="K144" s="349"/>
      <c r="L144" s="349"/>
      <c r="M144" s="349"/>
      <c r="N144" s="349"/>
      <c r="O144" s="349"/>
      <c r="P144" s="349"/>
      <c r="Q144" s="349"/>
      <c r="R144" s="349"/>
      <c r="S144" s="349"/>
      <c r="T144" s="382"/>
      <c r="U144" s="382"/>
      <c r="AH144" s="5"/>
      <c r="AI144" s="5"/>
      <c r="AJ144" s="5"/>
      <c r="AK144" s="5"/>
      <c r="AL144" s="5"/>
      <c r="AM144" s="5"/>
      <c r="AN144" s="5"/>
      <c r="AO144" s="5"/>
    </row>
    <row r="145" spans="2:41" s="365" customFormat="1" x14ac:dyDescent="0.5">
      <c r="B145" s="449" t="s">
        <v>1778</v>
      </c>
      <c r="C145" s="450">
        <v>1.5536305693866569E-4</v>
      </c>
      <c r="D145" s="450">
        <v>2.387285996862424E-4</v>
      </c>
      <c r="E145" s="450">
        <v>2.6904334250354306E-4</v>
      </c>
      <c r="F145" s="407"/>
      <c r="G145" s="404"/>
      <c r="H145" s="348"/>
      <c r="I145" s="349"/>
      <c r="J145" s="349"/>
      <c r="K145" s="349"/>
      <c r="L145" s="349"/>
      <c r="M145" s="349"/>
      <c r="N145" s="349"/>
      <c r="O145" s="349"/>
      <c r="P145" s="349"/>
      <c r="Q145" s="349"/>
      <c r="R145" s="349"/>
      <c r="S145" s="349"/>
      <c r="T145" s="382"/>
      <c r="U145" s="382"/>
      <c r="AH145" s="5"/>
      <c r="AI145" s="5"/>
      <c r="AJ145" s="5"/>
      <c r="AK145" s="5"/>
      <c r="AL145" s="5"/>
      <c r="AM145" s="5"/>
      <c r="AN145" s="5"/>
      <c r="AO145" s="5"/>
    </row>
    <row r="146" spans="2:41" s="365" customFormat="1" ht="31.5" x14ac:dyDescent="0.5">
      <c r="B146" s="449" t="s">
        <v>1779</v>
      </c>
      <c r="C146" s="450">
        <v>1.5157371408650312E-4</v>
      </c>
      <c r="D146" s="450">
        <v>1.8757247118204762E-4</v>
      </c>
      <c r="E146" s="450">
        <v>2.0272984259069791E-4</v>
      </c>
      <c r="F146" s="407"/>
      <c r="G146" s="404"/>
      <c r="H146" s="348"/>
      <c r="I146" s="349"/>
      <c r="J146" s="349"/>
      <c r="K146" s="349"/>
      <c r="L146" s="349"/>
      <c r="M146" s="349"/>
      <c r="N146" s="349"/>
      <c r="O146" s="349"/>
      <c r="P146" s="349"/>
      <c r="Q146" s="349"/>
      <c r="R146" s="349"/>
      <c r="S146" s="349"/>
      <c r="T146" s="382"/>
      <c r="U146" s="382"/>
      <c r="AH146" s="5"/>
      <c r="AI146" s="5"/>
      <c r="AJ146" s="5"/>
      <c r="AK146" s="5"/>
      <c r="AL146" s="5"/>
      <c r="AM146" s="5"/>
      <c r="AN146" s="5"/>
      <c r="AO146" s="5"/>
    </row>
    <row r="147" spans="2:41" s="365" customFormat="1" ht="31.5" x14ac:dyDescent="0.5">
      <c r="B147" s="449" t="s">
        <v>1780</v>
      </c>
      <c r="C147" s="450">
        <v>1.383110141039341E-4</v>
      </c>
      <c r="D147" s="450">
        <v>2.1220319972110437E-4</v>
      </c>
      <c r="E147" s="450">
        <v>2.3114991398191727E-4</v>
      </c>
      <c r="F147" s="407"/>
      <c r="G147" s="404"/>
      <c r="H147" s="348"/>
      <c r="I147" s="349"/>
      <c r="J147" s="349"/>
      <c r="K147" s="349"/>
      <c r="L147" s="349"/>
      <c r="M147" s="349"/>
      <c r="N147" s="349"/>
      <c r="O147" s="349"/>
      <c r="P147" s="349"/>
      <c r="Q147" s="349"/>
      <c r="R147" s="349"/>
      <c r="S147" s="349"/>
      <c r="T147" s="382"/>
      <c r="U147" s="382"/>
      <c r="AH147" s="5"/>
      <c r="AI147" s="5"/>
      <c r="AJ147" s="5"/>
      <c r="AK147" s="5"/>
      <c r="AL147" s="5"/>
      <c r="AM147" s="5"/>
      <c r="AN147" s="5"/>
      <c r="AO147" s="5"/>
    </row>
    <row r="148" spans="2:41" s="365" customFormat="1" x14ac:dyDescent="0.5">
      <c r="B148" s="449" t="s">
        <v>1781</v>
      </c>
      <c r="C148" s="450">
        <v>1.3452167125177153E-4</v>
      </c>
      <c r="D148" s="450">
        <v>1.5536305693866569E-4</v>
      </c>
      <c r="E148" s="450">
        <v>1.7241509977339729E-4</v>
      </c>
      <c r="F148" s="407"/>
      <c r="G148" s="404"/>
      <c r="H148" s="348"/>
      <c r="I148" s="349"/>
      <c r="J148" s="349"/>
      <c r="K148" s="349"/>
      <c r="L148" s="349"/>
      <c r="M148" s="349"/>
      <c r="N148" s="349"/>
      <c r="O148" s="349"/>
      <c r="P148" s="349"/>
      <c r="Q148" s="349"/>
      <c r="R148" s="349"/>
      <c r="S148" s="349"/>
      <c r="T148" s="382"/>
      <c r="U148" s="382"/>
      <c r="AH148" s="5"/>
      <c r="AI148" s="5"/>
      <c r="AJ148" s="5"/>
      <c r="AK148" s="5"/>
      <c r="AL148" s="5"/>
      <c r="AM148" s="5"/>
      <c r="AN148" s="5"/>
      <c r="AO148" s="5"/>
    </row>
    <row r="149" spans="2:41" s="365" customFormat="1" ht="31.5" x14ac:dyDescent="0.5">
      <c r="B149" s="449" t="s">
        <v>1790</v>
      </c>
      <c r="C149" s="450">
        <v>1.3452167125177153E-4</v>
      </c>
      <c r="D149" s="450">
        <v>2.0272984259069794E-4</v>
      </c>
      <c r="E149" s="450">
        <v>2.406232711123237E-4</v>
      </c>
      <c r="F149" s="407"/>
      <c r="G149" s="404"/>
      <c r="H149" s="348"/>
      <c r="I149" s="349"/>
      <c r="J149" s="349"/>
      <c r="K149" s="349"/>
      <c r="L149" s="349"/>
      <c r="M149" s="349"/>
      <c r="N149" s="349"/>
      <c r="O149" s="349"/>
      <c r="P149" s="349"/>
      <c r="Q149" s="349"/>
      <c r="R149" s="349"/>
      <c r="S149" s="349"/>
      <c r="T149" s="382"/>
      <c r="U149" s="382"/>
      <c r="AH149" s="5"/>
      <c r="AI149" s="5"/>
      <c r="AJ149" s="5"/>
      <c r="AK149" s="5"/>
      <c r="AL149" s="5"/>
      <c r="AM149" s="5"/>
      <c r="AN149" s="5"/>
      <c r="AO149" s="5"/>
    </row>
    <row r="150" spans="2:41" s="365" customFormat="1" x14ac:dyDescent="0.5">
      <c r="B150" s="449" t="s">
        <v>1782</v>
      </c>
      <c r="C150" s="450">
        <v>1.3262699982569023E-4</v>
      </c>
      <c r="D150" s="450">
        <v>2.1409787114718565E-4</v>
      </c>
      <c r="E150" s="450">
        <v>2.1220319972110437E-4</v>
      </c>
      <c r="F150" s="407"/>
      <c r="G150" s="404"/>
      <c r="H150" s="348"/>
      <c r="I150" s="349"/>
      <c r="J150" s="349"/>
      <c r="K150" s="349"/>
      <c r="L150" s="349"/>
      <c r="M150" s="349"/>
      <c r="N150" s="349"/>
      <c r="O150" s="349"/>
      <c r="P150" s="349"/>
      <c r="Q150" s="349"/>
      <c r="R150" s="349"/>
      <c r="S150" s="349"/>
      <c r="T150" s="382"/>
      <c r="U150" s="382"/>
      <c r="AH150" s="5"/>
      <c r="AI150" s="5"/>
      <c r="AJ150" s="5"/>
      <c r="AK150" s="5"/>
      <c r="AL150" s="5"/>
      <c r="AM150" s="5"/>
      <c r="AN150" s="5"/>
      <c r="AO150" s="5"/>
    </row>
    <row r="151" spans="2:41" s="365" customFormat="1" x14ac:dyDescent="0.5">
      <c r="B151" s="449" t="s">
        <v>1783</v>
      </c>
      <c r="C151" s="450">
        <v>1.3073232839960893E-4</v>
      </c>
      <c r="D151" s="450">
        <v>1.5157371408650312E-4</v>
      </c>
      <c r="E151" s="450">
        <v>1.4210035695609666E-4</v>
      </c>
      <c r="F151" s="407"/>
      <c r="G151" s="404"/>
      <c r="H151" s="348"/>
      <c r="I151" s="349"/>
      <c r="J151" s="349"/>
      <c r="K151" s="349"/>
      <c r="L151" s="349"/>
      <c r="M151" s="349"/>
      <c r="N151" s="349"/>
      <c r="O151" s="349"/>
      <c r="P151" s="349"/>
      <c r="Q151" s="349"/>
      <c r="R151" s="349"/>
      <c r="S151" s="349"/>
      <c r="T151" s="382"/>
      <c r="U151" s="382"/>
      <c r="AH151" s="5"/>
      <c r="AI151" s="5"/>
      <c r="AJ151" s="5"/>
      <c r="AK151" s="5"/>
      <c r="AL151" s="5"/>
      <c r="AM151" s="5"/>
      <c r="AN151" s="5"/>
      <c r="AO151" s="5"/>
    </row>
    <row r="152" spans="2:41" s="365" customFormat="1" x14ac:dyDescent="0.5">
      <c r="B152" s="449" t="s">
        <v>1784</v>
      </c>
      <c r="C152" s="450">
        <v>1.3073232839960893E-4</v>
      </c>
      <c r="D152" s="450">
        <v>1.8757247118204762E-4</v>
      </c>
      <c r="E152" s="450">
        <v>1.7620444262555988E-4</v>
      </c>
      <c r="F152" s="407"/>
      <c r="G152" s="404"/>
      <c r="H152" s="348"/>
      <c r="I152" s="349"/>
      <c r="J152" s="349"/>
      <c r="K152" s="349"/>
      <c r="L152" s="349"/>
      <c r="M152" s="349"/>
      <c r="N152" s="349"/>
      <c r="O152" s="349"/>
      <c r="P152" s="349"/>
      <c r="Q152" s="349"/>
      <c r="R152" s="349"/>
      <c r="S152" s="349"/>
      <c r="T152" s="382"/>
      <c r="U152" s="382"/>
      <c r="AH152" s="5"/>
      <c r="AI152" s="5"/>
      <c r="AJ152" s="5"/>
      <c r="AK152" s="5"/>
      <c r="AL152" s="5"/>
      <c r="AM152" s="5"/>
      <c r="AN152" s="5"/>
      <c r="AO152" s="5"/>
    </row>
    <row r="153" spans="2:41" s="365" customFormat="1" x14ac:dyDescent="0.5">
      <c r="B153" s="449" t="s">
        <v>1785</v>
      </c>
      <c r="C153" s="450">
        <v>1.3073232839960893E-4</v>
      </c>
      <c r="D153" s="450">
        <v>1.2883765697352766E-4</v>
      </c>
      <c r="E153" s="450">
        <v>1.4967904266042183E-4</v>
      </c>
      <c r="F153" s="407"/>
      <c r="G153" s="404"/>
      <c r="H153" s="348"/>
      <c r="I153" s="349"/>
      <c r="J153" s="349"/>
      <c r="K153" s="349"/>
      <c r="L153" s="349"/>
      <c r="M153" s="349"/>
      <c r="N153" s="349"/>
      <c r="O153" s="349"/>
      <c r="P153" s="349"/>
      <c r="Q153" s="349"/>
      <c r="R153" s="349"/>
      <c r="S153" s="349"/>
      <c r="T153" s="382"/>
      <c r="U153" s="382"/>
      <c r="AH153" s="5"/>
      <c r="AI153" s="5"/>
      <c r="AJ153" s="5"/>
      <c r="AK153" s="5"/>
      <c r="AL153" s="5"/>
      <c r="AM153" s="5"/>
      <c r="AN153" s="5"/>
      <c r="AO153" s="5"/>
    </row>
    <row r="154" spans="2:41" s="365" customFormat="1" x14ac:dyDescent="0.5">
      <c r="B154" s="449" t="s">
        <v>1786</v>
      </c>
      <c r="C154" s="450">
        <v>1.2694298554744637E-4</v>
      </c>
      <c r="D154" s="450">
        <v>1.4210035695609666E-4</v>
      </c>
      <c r="E154" s="450">
        <v>1.4210035695609666E-4</v>
      </c>
      <c r="F154" s="407"/>
      <c r="G154" s="404"/>
      <c r="H154" s="348"/>
      <c r="I154" s="349"/>
      <c r="J154" s="349"/>
      <c r="K154" s="349"/>
      <c r="L154" s="349"/>
      <c r="M154" s="349"/>
      <c r="N154" s="349"/>
      <c r="O154" s="349"/>
      <c r="P154" s="349"/>
      <c r="Q154" s="349"/>
      <c r="R154" s="349"/>
      <c r="S154" s="349"/>
      <c r="T154" s="382"/>
      <c r="U154" s="382"/>
      <c r="AH154" s="5"/>
      <c r="AI154" s="5"/>
      <c r="AJ154" s="5"/>
      <c r="AK154" s="5"/>
      <c r="AL154" s="5"/>
      <c r="AM154" s="5"/>
      <c r="AN154" s="5"/>
      <c r="AO154" s="5"/>
    </row>
    <row r="155" spans="2:41" s="365" customFormat="1" x14ac:dyDescent="0.5">
      <c r="B155" s="449" t="s">
        <v>1787</v>
      </c>
      <c r="C155" s="450">
        <v>1.2694298554744637E-4</v>
      </c>
      <c r="D155" s="450">
        <v>2.9935808532084365E-4</v>
      </c>
      <c r="E155" s="450">
        <v>4.3198508514653389E-4</v>
      </c>
      <c r="F155" s="407"/>
      <c r="G155" s="404"/>
      <c r="H155" s="348"/>
      <c r="I155" s="349"/>
      <c r="J155" s="349"/>
      <c r="K155" s="349"/>
      <c r="L155" s="349"/>
      <c r="M155" s="349"/>
      <c r="N155" s="349"/>
      <c r="O155" s="349"/>
      <c r="P155" s="349"/>
      <c r="Q155" s="349"/>
      <c r="R155" s="349"/>
      <c r="S155" s="349"/>
      <c r="T155" s="382"/>
      <c r="U155" s="382"/>
      <c r="AH155" s="5"/>
      <c r="AI155" s="5"/>
      <c r="AJ155" s="5"/>
      <c r="AK155" s="5"/>
      <c r="AL155" s="5"/>
      <c r="AM155" s="5"/>
      <c r="AN155" s="5"/>
      <c r="AO155" s="5"/>
    </row>
    <row r="156" spans="2:41" s="365" customFormat="1" x14ac:dyDescent="0.5">
      <c r="B156" s="449" t="s">
        <v>1788</v>
      </c>
      <c r="C156" s="450">
        <v>1.2694298554744637E-4</v>
      </c>
      <c r="D156" s="450">
        <v>1.1557495699095863E-4</v>
      </c>
      <c r="E156" s="450">
        <v>1.4399502838217796E-4</v>
      </c>
      <c r="F156" s="407"/>
      <c r="G156" s="404"/>
      <c r="H156" s="348"/>
      <c r="I156" s="349"/>
      <c r="J156" s="349"/>
      <c r="K156" s="349"/>
      <c r="L156" s="349"/>
      <c r="M156" s="349"/>
      <c r="N156" s="349"/>
      <c r="O156" s="349"/>
      <c r="P156" s="349"/>
      <c r="Q156" s="349"/>
      <c r="R156" s="349"/>
      <c r="S156" s="349"/>
      <c r="T156" s="382"/>
      <c r="U156" s="382"/>
      <c r="AH156" s="5"/>
      <c r="AI156" s="5"/>
      <c r="AJ156" s="5"/>
      <c r="AK156" s="5"/>
      <c r="AL156" s="5"/>
      <c r="AM156" s="5"/>
      <c r="AN156" s="5"/>
      <c r="AO156" s="5"/>
    </row>
    <row r="157" spans="2:41" s="365" customFormat="1" ht="31.5" x14ac:dyDescent="0.5">
      <c r="B157" s="449" t="s">
        <v>1789</v>
      </c>
      <c r="C157" s="450">
        <v>1.2694298554744637E-4</v>
      </c>
      <c r="D157" s="450">
        <v>1.8567779975596632E-4</v>
      </c>
      <c r="E157" s="450">
        <v>2.1788721399934824E-4</v>
      </c>
      <c r="F157" s="407"/>
      <c r="G157" s="404"/>
      <c r="H157" s="348"/>
      <c r="I157" s="349"/>
      <c r="J157" s="349"/>
      <c r="K157" s="349"/>
      <c r="L157" s="349"/>
      <c r="M157" s="349"/>
      <c r="N157" s="349"/>
      <c r="O157" s="349"/>
      <c r="P157" s="349"/>
      <c r="Q157" s="349"/>
      <c r="R157" s="349"/>
      <c r="S157" s="349"/>
      <c r="T157" s="382"/>
      <c r="U157" s="382"/>
      <c r="AH157" s="5"/>
      <c r="AI157" s="5"/>
      <c r="AJ157" s="5"/>
      <c r="AK157" s="5"/>
      <c r="AL157" s="5"/>
      <c r="AM157" s="5"/>
      <c r="AN157" s="5"/>
      <c r="AO157" s="5"/>
    </row>
    <row r="158" spans="2:41" s="365" customFormat="1" x14ac:dyDescent="0.5">
      <c r="B158" s="449" t="s">
        <v>1791</v>
      </c>
      <c r="C158" s="450">
        <v>1.2694298554744637E-4</v>
      </c>
      <c r="D158" s="450">
        <v>2.1978188542542951E-4</v>
      </c>
      <c r="E158" s="450">
        <v>2.1409787114718565E-4</v>
      </c>
      <c r="F158" s="407"/>
      <c r="G158" s="404"/>
      <c r="H158" s="348"/>
      <c r="I158" s="349"/>
      <c r="J158" s="349"/>
      <c r="K158" s="349"/>
      <c r="L158" s="349"/>
      <c r="M158" s="349"/>
      <c r="N158" s="349"/>
      <c r="O158" s="349"/>
      <c r="P158" s="349"/>
      <c r="Q158" s="349"/>
      <c r="R158" s="349"/>
      <c r="S158" s="349"/>
      <c r="T158" s="382"/>
      <c r="U158" s="382"/>
      <c r="AH158" s="5"/>
      <c r="AI158" s="5"/>
      <c r="AJ158" s="5"/>
      <c r="AK158" s="5"/>
      <c r="AL158" s="5"/>
      <c r="AM158" s="5"/>
      <c r="AN158" s="5"/>
      <c r="AO158" s="5"/>
    </row>
    <row r="159" spans="2:41" s="365" customFormat="1" ht="31.5" x14ac:dyDescent="0.5">
      <c r="B159" s="449" t="s">
        <v>1792</v>
      </c>
      <c r="C159" s="450">
        <v>1.2504831412136507E-4</v>
      </c>
      <c r="D159" s="450">
        <v>1.7052042834731602E-4</v>
      </c>
      <c r="E159" s="450">
        <v>1.8567779975596632E-4</v>
      </c>
      <c r="F159" s="407"/>
      <c r="G159" s="404"/>
      <c r="H159" s="348"/>
      <c r="I159" s="349"/>
      <c r="J159" s="349"/>
      <c r="K159" s="349"/>
      <c r="L159" s="349"/>
      <c r="M159" s="349"/>
      <c r="N159" s="349"/>
      <c r="O159" s="349"/>
      <c r="P159" s="349"/>
      <c r="Q159" s="349"/>
      <c r="R159" s="349"/>
      <c r="S159" s="349"/>
      <c r="T159" s="382"/>
      <c r="U159" s="382"/>
      <c r="AH159" s="5"/>
      <c r="AI159" s="5"/>
      <c r="AJ159" s="5"/>
      <c r="AK159" s="5"/>
      <c r="AL159" s="5"/>
      <c r="AM159" s="5"/>
      <c r="AN159" s="5"/>
      <c r="AO159" s="5"/>
    </row>
    <row r="160" spans="2:41" s="365" customFormat="1" x14ac:dyDescent="0.5">
      <c r="B160" s="449" t="s">
        <v>1793</v>
      </c>
      <c r="C160" s="450">
        <v>1.231536426952838E-4</v>
      </c>
      <c r="D160" s="450">
        <v>1.4210035695609666E-4</v>
      </c>
      <c r="E160" s="450">
        <v>1.383110141039341E-4</v>
      </c>
      <c r="F160" s="407"/>
      <c r="G160" s="404"/>
      <c r="H160" s="348"/>
      <c r="I160" s="349"/>
      <c r="J160" s="349"/>
      <c r="K160" s="349"/>
      <c r="L160" s="349"/>
      <c r="M160" s="349"/>
      <c r="N160" s="349"/>
      <c r="O160" s="349"/>
      <c r="P160" s="349"/>
      <c r="Q160" s="349"/>
      <c r="R160" s="349"/>
      <c r="S160" s="349"/>
      <c r="T160" s="382"/>
      <c r="U160" s="382"/>
      <c r="AH160" s="5"/>
      <c r="AI160" s="5"/>
      <c r="AJ160" s="5"/>
      <c r="AK160" s="5"/>
      <c r="AL160" s="5"/>
      <c r="AM160" s="5"/>
      <c r="AN160" s="5"/>
      <c r="AO160" s="5"/>
    </row>
    <row r="161" spans="2:41" s="365" customFormat="1" x14ac:dyDescent="0.5">
      <c r="B161" s="449" t="s">
        <v>1794</v>
      </c>
      <c r="C161" s="450">
        <v>1.231536426952838E-4</v>
      </c>
      <c r="D161" s="450">
        <v>1.193642998431212E-4</v>
      </c>
      <c r="E161" s="450">
        <v>1.5157371408650312E-4</v>
      </c>
      <c r="F161" s="407"/>
      <c r="G161" s="404"/>
      <c r="H161" s="348"/>
      <c r="I161" s="349"/>
      <c r="J161" s="349"/>
      <c r="K161" s="349"/>
      <c r="L161" s="349"/>
      <c r="M161" s="349"/>
      <c r="N161" s="349"/>
      <c r="O161" s="349"/>
      <c r="P161" s="349"/>
      <c r="Q161" s="349"/>
      <c r="R161" s="349"/>
      <c r="S161" s="349"/>
      <c r="T161" s="382"/>
      <c r="U161" s="382"/>
      <c r="AH161" s="5"/>
      <c r="AI161" s="5"/>
      <c r="AJ161" s="5"/>
      <c r="AK161" s="5"/>
      <c r="AL161" s="5"/>
      <c r="AM161" s="5"/>
      <c r="AN161" s="5"/>
      <c r="AO161" s="5"/>
    </row>
    <row r="162" spans="2:41" s="365" customFormat="1" x14ac:dyDescent="0.5">
      <c r="B162" s="449" t="s">
        <v>1795</v>
      </c>
      <c r="C162" s="450">
        <v>1.212589712692025E-4</v>
      </c>
      <c r="D162" s="450">
        <v>1.6673108549515342E-4</v>
      </c>
      <c r="E162" s="450">
        <v>1.6483641406907215E-4</v>
      </c>
      <c r="F162" s="407"/>
      <c r="G162" s="404"/>
      <c r="H162" s="348"/>
      <c r="I162" s="349"/>
      <c r="J162" s="349"/>
      <c r="K162" s="349"/>
      <c r="L162" s="349"/>
      <c r="M162" s="349"/>
      <c r="N162" s="349"/>
      <c r="O162" s="349"/>
      <c r="P162" s="349"/>
      <c r="Q162" s="349"/>
      <c r="R162" s="349"/>
      <c r="S162" s="349"/>
      <c r="T162" s="382"/>
      <c r="U162" s="382"/>
      <c r="AH162" s="5"/>
      <c r="AI162" s="5"/>
      <c r="AJ162" s="5"/>
      <c r="AK162" s="5"/>
      <c r="AL162" s="5"/>
      <c r="AM162" s="5"/>
      <c r="AN162" s="5"/>
      <c r="AO162" s="5"/>
    </row>
    <row r="163" spans="2:41" s="365" customFormat="1" ht="47.25" x14ac:dyDescent="0.5">
      <c r="B163" s="449" t="s">
        <v>1796</v>
      </c>
      <c r="C163" s="450">
        <v>1.212589712692025E-4</v>
      </c>
      <c r="D163" s="450">
        <v>1.1368028556487734E-4</v>
      </c>
      <c r="E163" s="450">
        <v>1.4210035695609666E-4</v>
      </c>
      <c r="F163" s="407"/>
      <c r="G163" s="404"/>
      <c r="H163" s="348"/>
      <c r="I163" s="349"/>
      <c r="J163" s="349"/>
      <c r="K163" s="349"/>
      <c r="L163" s="349"/>
      <c r="M163" s="349"/>
      <c r="N163" s="349"/>
      <c r="O163" s="349"/>
      <c r="P163" s="349"/>
      <c r="Q163" s="349"/>
      <c r="R163" s="349"/>
      <c r="S163" s="349"/>
      <c r="T163" s="382"/>
      <c r="U163" s="382"/>
      <c r="AH163" s="5"/>
      <c r="AI163" s="5"/>
      <c r="AJ163" s="5"/>
      <c r="AK163" s="5"/>
      <c r="AL163" s="5"/>
      <c r="AM163" s="5"/>
      <c r="AN163" s="5"/>
      <c r="AO163" s="5"/>
    </row>
    <row r="164" spans="2:41" s="365" customFormat="1" x14ac:dyDescent="0.5">
      <c r="B164" s="449" t="s">
        <v>1797</v>
      </c>
      <c r="C164" s="450">
        <v>1.212589712692025E-4</v>
      </c>
      <c r="D164" s="450">
        <v>2.4630728539056759E-4</v>
      </c>
      <c r="E164" s="450">
        <v>2.6335932822529916E-4</v>
      </c>
      <c r="F164" s="407"/>
      <c r="G164" s="404"/>
      <c r="H164" s="348"/>
      <c r="I164" s="349"/>
      <c r="J164" s="349"/>
      <c r="K164" s="349"/>
      <c r="L164" s="349"/>
      <c r="M164" s="349"/>
      <c r="N164" s="349"/>
      <c r="O164" s="349"/>
      <c r="P164" s="349"/>
      <c r="Q164" s="349"/>
      <c r="R164" s="349"/>
      <c r="S164" s="349"/>
      <c r="T164" s="382"/>
      <c r="U164" s="382"/>
      <c r="AH164" s="5"/>
      <c r="AI164" s="5"/>
      <c r="AJ164" s="5"/>
      <c r="AK164" s="5"/>
      <c r="AL164" s="5"/>
      <c r="AM164" s="5"/>
      <c r="AN164" s="5"/>
      <c r="AO164" s="5"/>
    </row>
    <row r="165" spans="2:41" s="365" customFormat="1" ht="31.5" x14ac:dyDescent="0.5">
      <c r="B165" s="449" t="s">
        <v>1798</v>
      </c>
      <c r="C165" s="450">
        <v>1.193642998431212E-4</v>
      </c>
      <c r="D165" s="450">
        <v>1.383110141039341E-4</v>
      </c>
      <c r="E165" s="450">
        <v>1.3073232839960893E-4</v>
      </c>
      <c r="F165" s="407"/>
      <c r="G165" s="404"/>
      <c r="H165" s="348"/>
      <c r="I165" s="349"/>
      <c r="J165" s="349"/>
      <c r="K165" s="349"/>
      <c r="L165" s="349"/>
      <c r="M165" s="349"/>
      <c r="N165" s="349"/>
      <c r="O165" s="349"/>
      <c r="P165" s="349"/>
      <c r="Q165" s="349"/>
      <c r="R165" s="349"/>
      <c r="S165" s="349"/>
      <c r="T165" s="382"/>
      <c r="U165" s="382"/>
      <c r="AH165" s="5"/>
      <c r="AI165" s="5"/>
      <c r="AJ165" s="5"/>
      <c r="AK165" s="5"/>
      <c r="AL165" s="5"/>
      <c r="AM165" s="5"/>
      <c r="AN165" s="5"/>
      <c r="AO165" s="5"/>
    </row>
    <row r="166" spans="2:41" s="365" customFormat="1" ht="31.5" x14ac:dyDescent="0.5">
      <c r="B166" s="449" t="s">
        <v>1799</v>
      </c>
      <c r="C166" s="450">
        <v>1.1557495699095863E-4</v>
      </c>
      <c r="D166" s="450">
        <v>1.7620444262555988E-4</v>
      </c>
      <c r="E166" s="450">
        <v>1.9325648546029148E-4</v>
      </c>
      <c r="F166" s="407"/>
      <c r="G166" s="404"/>
      <c r="H166" s="348"/>
      <c r="I166" s="349"/>
      <c r="J166" s="349"/>
      <c r="K166" s="349"/>
      <c r="L166" s="349"/>
      <c r="M166" s="349"/>
      <c r="N166" s="349"/>
      <c r="O166" s="349"/>
      <c r="P166" s="349"/>
      <c r="Q166" s="349"/>
      <c r="R166" s="349"/>
      <c r="S166" s="349"/>
      <c r="T166" s="382"/>
      <c r="U166" s="382"/>
      <c r="AH166" s="5"/>
      <c r="AI166" s="5"/>
      <c r="AJ166" s="5"/>
      <c r="AK166" s="5"/>
      <c r="AL166" s="5"/>
      <c r="AM166" s="5"/>
      <c r="AN166" s="5"/>
      <c r="AO166" s="5"/>
    </row>
    <row r="167" spans="2:41" s="365" customFormat="1" ht="31.5" x14ac:dyDescent="0.5">
      <c r="B167" s="449" t="s">
        <v>1800</v>
      </c>
      <c r="C167" s="450">
        <v>1.1178561413879605E-4</v>
      </c>
      <c r="D167" s="450">
        <v>1.4210035695609666E-4</v>
      </c>
      <c r="E167" s="450">
        <v>1.4399502838217796E-4</v>
      </c>
      <c r="F167" s="407"/>
      <c r="G167" s="404"/>
      <c r="H167" s="348"/>
      <c r="I167" s="349"/>
      <c r="J167" s="349"/>
      <c r="K167" s="349"/>
      <c r="L167" s="349"/>
      <c r="M167" s="349"/>
      <c r="N167" s="349"/>
      <c r="O167" s="349"/>
      <c r="P167" s="349"/>
      <c r="Q167" s="349"/>
      <c r="R167" s="349"/>
      <c r="S167" s="349"/>
      <c r="T167" s="382"/>
      <c r="U167" s="382"/>
      <c r="AH167" s="5"/>
      <c r="AI167" s="5"/>
      <c r="AJ167" s="5"/>
      <c r="AK167" s="5"/>
      <c r="AL167" s="5"/>
      <c r="AM167" s="5"/>
      <c r="AN167" s="5"/>
      <c r="AO167" s="5"/>
    </row>
    <row r="168" spans="2:41" s="365" customFormat="1" ht="31.5" x14ac:dyDescent="0.5">
      <c r="B168" s="449" t="s">
        <v>1801</v>
      </c>
      <c r="C168" s="450">
        <v>1.0989094271271476E-4</v>
      </c>
      <c r="D168" s="450">
        <v>1.4399502838217796E-4</v>
      </c>
      <c r="E168" s="450">
        <v>1.231536426952838E-4</v>
      </c>
      <c r="F168" s="407"/>
      <c r="G168" s="404"/>
      <c r="H168" s="348"/>
      <c r="I168" s="349"/>
      <c r="J168" s="349"/>
      <c r="K168" s="349"/>
      <c r="L168" s="349"/>
      <c r="M168" s="349"/>
      <c r="N168" s="349"/>
      <c r="O168" s="349"/>
      <c r="P168" s="349"/>
      <c r="Q168" s="349"/>
      <c r="R168" s="349"/>
      <c r="S168" s="349"/>
      <c r="T168" s="382"/>
      <c r="U168" s="382"/>
      <c r="AH168" s="5"/>
      <c r="AI168" s="5"/>
      <c r="AJ168" s="5"/>
      <c r="AK168" s="5"/>
      <c r="AL168" s="5"/>
      <c r="AM168" s="5"/>
      <c r="AN168" s="5"/>
      <c r="AO168" s="5"/>
    </row>
    <row r="169" spans="2:41" s="365" customFormat="1" x14ac:dyDescent="0.5">
      <c r="B169" s="449" t="s">
        <v>1802</v>
      </c>
      <c r="C169" s="450">
        <v>1.0231225700838961E-4</v>
      </c>
      <c r="D169" s="450">
        <v>1.4399502838217796E-4</v>
      </c>
      <c r="E169" s="450">
        <v>1.5915239979082829E-4</v>
      </c>
      <c r="F169" s="407"/>
      <c r="G169" s="404"/>
      <c r="H169" s="348"/>
      <c r="I169" s="349"/>
      <c r="J169" s="349"/>
      <c r="K169" s="349"/>
      <c r="L169" s="349"/>
      <c r="M169" s="349"/>
      <c r="N169" s="349"/>
      <c r="O169" s="349"/>
      <c r="P169" s="349"/>
      <c r="Q169" s="349"/>
      <c r="R169" s="349"/>
      <c r="S169" s="349"/>
      <c r="T169" s="382"/>
      <c r="U169" s="382"/>
      <c r="AH169" s="5"/>
      <c r="AI169" s="5"/>
      <c r="AJ169" s="5"/>
      <c r="AK169" s="5"/>
      <c r="AL169" s="5"/>
      <c r="AM169" s="5"/>
      <c r="AN169" s="5"/>
      <c r="AO169" s="5"/>
    </row>
    <row r="170" spans="2:41" s="365" customFormat="1" ht="31.5" x14ac:dyDescent="0.5">
      <c r="B170" s="449" t="s">
        <v>1803</v>
      </c>
      <c r="C170" s="450">
        <v>1.0231225700838961E-4</v>
      </c>
      <c r="D170" s="450">
        <v>1.4210035695609666E-4</v>
      </c>
      <c r="E170" s="450">
        <v>1.5536305693866569E-4</v>
      </c>
      <c r="F170" s="407"/>
      <c r="G170" s="404"/>
      <c r="H170" s="348"/>
      <c r="I170" s="349"/>
      <c r="J170" s="349"/>
      <c r="K170" s="349"/>
      <c r="L170" s="349"/>
      <c r="M170" s="349"/>
      <c r="N170" s="349"/>
      <c r="O170" s="349"/>
      <c r="P170" s="349"/>
      <c r="Q170" s="349"/>
      <c r="R170" s="349"/>
      <c r="S170" s="349"/>
      <c r="T170" s="382"/>
      <c r="U170" s="382"/>
      <c r="AH170" s="5"/>
      <c r="AI170" s="5"/>
      <c r="AJ170" s="5"/>
      <c r="AK170" s="5"/>
      <c r="AL170" s="5"/>
      <c r="AM170" s="5"/>
      <c r="AN170" s="5"/>
      <c r="AO170" s="5"/>
    </row>
    <row r="171" spans="2:41" s="365" customFormat="1" ht="31.5" x14ac:dyDescent="0.5">
      <c r="B171" s="449" t="s">
        <v>1804</v>
      </c>
      <c r="C171" s="450">
        <v>1.0041758558230832E-4</v>
      </c>
      <c r="D171" s="450">
        <v>1.6483641406907215E-4</v>
      </c>
      <c r="E171" s="450">
        <v>1.7241509977339729E-4</v>
      </c>
      <c r="F171" s="407"/>
      <c r="G171" s="404"/>
      <c r="H171" s="348"/>
      <c r="I171" s="349"/>
      <c r="J171" s="349"/>
      <c r="K171" s="349"/>
      <c r="L171" s="349"/>
      <c r="M171" s="349"/>
      <c r="N171" s="349"/>
      <c r="O171" s="349"/>
      <c r="P171" s="349"/>
      <c r="Q171" s="349"/>
      <c r="R171" s="349"/>
      <c r="S171" s="349"/>
      <c r="T171" s="382"/>
      <c r="U171" s="382"/>
      <c r="AH171" s="5"/>
      <c r="AI171" s="5"/>
      <c r="AJ171" s="5"/>
      <c r="AK171" s="5"/>
      <c r="AL171" s="5"/>
      <c r="AM171" s="5"/>
      <c r="AN171" s="5"/>
      <c r="AO171" s="5"/>
    </row>
    <row r="172" spans="2:41" s="365" customFormat="1" ht="31.5" x14ac:dyDescent="0.5">
      <c r="B172" s="449" t="s">
        <v>1805</v>
      </c>
      <c r="C172" s="450">
        <v>9.8522914156227024E-5</v>
      </c>
      <c r="D172" s="450">
        <v>1.8188845690380375E-4</v>
      </c>
      <c r="E172" s="450">
        <v>1.4967904266042183E-4</v>
      </c>
      <c r="F172" s="407"/>
      <c r="G172" s="404"/>
      <c r="H172" s="348"/>
      <c r="I172" s="349"/>
      <c r="J172" s="349"/>
      <c r="K172" s="349"/>
      <c r="L172" s="349"/>
      <c r="M172" s="349"/>
      <c r="N172" s="349"/>
      <c r="O172" s="349"/>
      <c r="P172" s="349"/>
      <c r="Q172" s="349"/>
      <c r="R172" s="349"/>
      <c r="S172" s="349"/>
      <c r="T172" s="382"/>
      <c r="U172" s="382"/>
      <c r="AH172" s="5"/>
      <c r="AI172" s="5"/>
      <c r="AJ172" s="5"/>
      <c r="AK172" s="5"/>
      <c r="AL172" s="5"/>
      <c r="AM172" s="5"/>
      <c r="AN172" s="5"/>
      <c r="AO172" s="5"/>
    </row>
    <row r="173" spans="2:41" s="365" customFormat="1" ht="31.5" x14ac:dyDescent="0.5">
      <c r="B173" s="449" t="s">
        <v>1806</v>
      </c>
      <c r="C173" s="450">
        <v>9.8522914156227024E-5</v>
      </c>
      <c r="D173" s="450">
        <v>1.2694298554744637E-4</v>
      </c>
      <c r="E173" s="450">
        <v>1.212589712692025E-4</v>
      </c>
      <c r="F173" s="407"/>
      <c r="G173" s="404"/>
      <c r="H173" s="348"/>
      <c r="I173" s="349"/>
      <c r="J173" s="349"/>
      <c r="K173" s="349"/>
      <c r="L173" s="349"/>
      <c r="M173" s="349"/>
      <c r="N173" s="349"/>
      <c r="O173" s="349"/>
      <c r="P173" s="349"/>
      <c r="Q173" s="349"/>
      <c r="R173" s="349"/>
      <c r="S173" s="349"/>
      <c r="T173" s="382"/>
      <c r="U173" s="382"/>
      <c r="AH173" s="5"/>
      <c r="AI173" s="5"/>
      <c r="AJ173" s="5"/>
      <c r="AK173" s="5"/>
      <c r="AL173" s="5"/>
      <c r="AM173" s="5"/>
      <c r="AN173" s="5"/>
      <c r="AO173" s="5"/>
    </row>
    <row r="174" spans="2:41" s="365" customFormat="1" x14ac:dyDescent="0.5">
      <c r="B174" s="449" t="s">
        <v>1807</v>
      </c>
      <c r="C174" s="450">
        <v>9.8522914156227024E-5</v>
      </c>
      <c r="D174" s="450">
        <v>1.4778437123434053E-4</v>
      </c>
      <c r="E174" s="450">
        <v>1.6483641406907215E-4</v>
      </c>
      <c r="F174" s="407"/>
      <c r="G174" s="404"/>
      <c r="H174" s="348"/>
      <c r="I174" s="349"/>
      <c r="J174" s="349"/>
      <c r="K174" s="349"/>
      <c r="L174" s="349"/>
      <c r="M174" s="349"/>
      <c r="N174" s="349"/>
      <c r="O174" s="349"/>
      <c r="P174" s="349"/>
      <c r="Q174" s="349"/>
      <c r="R174" s="349"/>
      <c r="S174" s="349"/>
      <c r="T174" s="382"/>
      <c r="U174" s="382"/>
      <c r="AH174" s="5"/>
      <c r="AI174" s="5"/>
      <c r="AJ174" s="5"/>
      <c r="AK174" s="5"/>
      <c r="AL174" s="5"/>
      <c r="AM174" s="5"/>
      <c r="AN174" s="5"/>
      <c r="AO174" s="5"/>
    </row>
    <row r="175" spans="2:41" s="365" customFormat="1" x14ac:dyDescent="0.5">
      <c r="B175" s="449" t="s">
        <v>1808</v>
      </c>
      <c r="C175" s="450">
        <v>9.8522914156227024E-5</v>
      </c>
      <c r="D175" s="450">
        <v>1.7999378547772245E-4</v>
      </c>
      <c r="E175" s="450">
        <v>1.9704582831245405E-4</v>
      </c>
      <c r="F175" s="407"/>
      <c r="G175" s="404"/>
      <c r="H175" s="348"/>
      <c r="I175" s="349"/>
      <c r="J175" s="349"/>
      <c r="K175" s="349"/>
      <c r="L175" s="349"/>
      <c r="M175" s="349"/>
      <c r="N175" s="349"/>
      <c r="O175" s="349"/>
      <c r="P175" s="349"/>
      <c r="Q175" s="349"/>
      <c r="R175" s="349"/>
      <c r="S175" s="349"/>
      <c r="T175" s="382"/>
      <c r="U175" s="382"/>
      <c r="AH175" s="5"/>
      <c r="AI175" s="5"/>
      <c r="AJ175" s="5"/>
      <c r="AK175" s="5"/>
      <c r="AL175" s="5"/>
      <c r="AM175" s="5"/>
      <c r="AN175" s="5"/>
      <c r="AO175" s="5"/>
    </row>
    <row r="176" spans="2:41" s="365" customFormat="1" x14ac:dyDescent="0.5">
      <c r="B176" s="449" t="s">
        <v>1809</v>
      </c>
      <c r="C176" s="450">
        <v>9.662824273014574E-5</v>
      </c>
      <c r="D176" s="450">
        <v>1.2504831412136507E-4</v>
      </c>
      <c r="E176" s="450">
        <v>1.534683855125844E-4</v>
      </c>
      <c r="F176" s="407"/>
      <c r="G176" s="404"/>
      <c r="H176" s="348"/>
      <c r="I176" s="349"/>
      <c r="J176" s="349"/>
      <c r="K176" s="349"/>
      <c r="L176" s="349"/>
      <c r="M176" s="349"/>
      <c r="N176" s="349"/>
      <c r="O176" s="349"/>
      <c r="P176" s="349"/>
      <c r="Q176" s="349"/>
      <c r="R176" s="349"/>
      <c r="S176" s="349"/>
      <c r="T176" s="382"/>
      <c r="U176" s="382"/>
      <c r="AH176" s="5"/>
      <c r="AI176" s="5"/>
      <c r="AJ176" s="5"/>
      <c r="AK176" s="5"/>
      <c r="AL176" s="5"/>
      <c r="AM176" s="5"/>
      <c r="AN176" s="5"/>
      <c r="AO176" s="5"/>
    </row>
    <row r="177" spans="2:41" s="365" customFormat="1" ht="31.5" x14ac:dyDescent="0.5">
      <c r="B177" s="449" t="s">
        <v>1810</v>
      </c>
      <c r="C177" s="450">
        <v>9.4733571304064456E-5</v>
      </c>
      <c r="D177" s="450">
        <v>1.8567779975596632E-4</v>
      </c>
      <c r="E177" s="450">
        <v>1.7430977119947859E-4</v>
      </c>
      <c r="F177" s="407"/>
      <c r="G177" s="404"/>
      <c r="H177" s="348"/>
      <c r="I177" s="349"/>
      <c r="J177" s="349"/>
      <c r="K177" s="349"/>
      <c r="L177" s="349"/>
      <c r="M177" s="349"/>
      <c r="N177" s="349"/>
      <c r="O177" s="349"/>
      <c r="P177" s="349"/>
      <c r="Q177" s="349"/>
      <c r="R177" s="349"/>
      <c r="S177" s="349"/>
      <c r="T177" s="382"/>
      <c r="U177" s="382"/>
      <c r="AH177" s="5"/>
      <c r="AI177" s="5"/>
      <c r="AJ177" s="5"/>
      <c r="AK177" s="5"/>
      <c r="AL177" s="5"/>
      <c r="AM177" s="5"/>
      <c r="AN177" s="5"/>
      <c r="AO177" s="5"/>
    </row>
    <row r="178" spans="2:41" s="365" customFormat="1" x14ac:dyDescent="0.5">
      <c r="B178" s="449" t="s">
        <v>1811</v>
      </c>
      <c r="C178" s="450">
        <v>9.4733571304064443E-5</v>
      </c>
      <c r="D178" s="450">
        <v>1.4588969980825926E-4</v>
      </c>
      <c r="E178" s="450">
        <v>1.5536305693866569E-4</v>
      </c>
      <c r="F178" s="407"/>
      <c r="G178" s="404"/>
      <c r="H178" s="348"/>
      <c r="I178" s="349"/>
      <c r="J178" s="349"/>
      <c r="K178" s="349"/>
      <c r="L178" s="349"/>
      <c r="M178" s="349"/>
      <c r="N178" s="349"/>
      <c r="O178" s="349"/>
      <c r="P178" s="349"/>
      <c r="Q178" s="349"/>
      <c r="R178" s="349"/>
      <c r="S178" s="349"/>
      <c r="T178" s="382"/>
      <c r="U178" s="382"/>
      <c r="AH178" s="5"/>
      <c r="AI178" s="5"/>
      <c r="AJ178" s="5"/>
      <c r="AK178" s="5"/>
      <c r="AL178" s="5"/>
      <c r="AM178" s="5"/>
      <c r="AN178" s="5"/>
      <c r="AO178" s="5"/>
    </row>
    <row r="179" spans="2:41" s="365" customFormat="1" x14ac:dyDescent="0.5">
      <c r="B179" s="449" t="s">
        <v>1813</v>
      </c>
      <c r="C179" s="450">
        <v>8.7154885599739293E-5</v>
      </c>
      <c r="D179" s="450">
        <v>1.4399502838217796E-4</v>
      </c>
      <c r="E179" s="450">
        <v>1.0989094271271476E-4</v>
      </c>
      <c r="F179" s="407"/>
      <c r="G179" s="404"/>
      <c r="H179" s="348"/>
      <c r="I179" s="349"/>
      <c r="J179" s="349"/>
      <c r="K179" s="349"/>
      <c r="L179" s="349"/>
      <c r="M179" s="349"/>
      <c r="N179" s="349"/>
      <c r="O179" s="349"/>
      <c r="P179" s="349"/>
      <c r="Q179" s="349"/>
      <c r="R179" s="349"/>
      <c r="S179" s="349"/>
      <c r="T179" s="382"/>
      <c r="U179" s="382"/>
      <c r="AH179" s="5"/>
      <c r="AI179" s="5"/>
      <c r="AJ179" s="5"/>
      <c r="AK179" s="5"/>
      <c r="AL179" s="5"/>
      <c r="AM179" s="5"/>
      <c r="AN179" s="5"/>
      <c r="AO179" s="5"/>
    </row>
    <row r="180" spans="2:41" s="365" customFormat="1" x14ac:dyDescent="0.5">
      <c r="B180" s="449" t="s">
        <v>1812</v>
      </c>
      <c r="C180" s="450">
        <v>8.7154885599739293E-5</v>
      </c>
      <c r="D180" s="450">
        <v>1.4020568553001539E-4</v>
      </c>
      <c r="E180" s="450">
        <v>1.5536305693866569E-4</v>
      </c>
      <c r="F180" s="407"/>
      <c r="G180" s="404"/>
      <c r="H180" s="348"/>
      <c r="I180" s="349"/>
      <c r="J180" s="349"/>
      <c r="K180" s="349"/>
      <c r="L180" s="349"/>
      <c r="M180" s="349"/>
      <c r="N180" s="349"/>
      <c r="O180" s="349"/>
      <c r="P180" s="349"/>
      <c r="Q180" s="349"/>
      <c r="R180" s="349"/>
      <c r="S180" s="349"/>
      <c r="T180" s="382"/>
      <c r="U180" s="382"/>
      <c r="AH180" s="5"/>
      <c r="AI180" s="5"/>
      <c r="AJ180" s="5"/>
      <c r="AK180" s="5"/>
      <c r="AL180" s="5"/>
      <c r="AM180" s="5"/>
      <c r="AN180" s="5"/>
      <c r="AO180" s="5"/>
    </row>
    <row r="181" spans="2:41" s="365" customFormat="1" x14ac:dyDescent="0.5">
      <c r="B181" s="449" t="s">
        <v>1814</v>
      </c>
      <c r="C181" s="450">
        <v>8.3365542747576712E-5</v>
      </c>
      <c r="D181" s="450">
        <v>1.6483641406907215E-4</v>
      </c>
      <c r="E181" s="450">
        <v>1.8757247118204762E-4</v>
      </c>
      <c r="F181" s="407"/>
      <c r="G181" s="404"/>
      <c r="H181" s="348"/>
      <c r="I181" s="349"/>
      <c r="J181" s="349"/>
      <c r="K181" s="349"/>
      <c r="L181" s="349"/>
      <c r="M181" s="349"/>
      <c r="N181" s="349"/>
      <c r="O181" s="349"/>
      <c r="P181" s="349"/>
      <c r="Q181" s="349"/>
      <c r="R181" s="349"/>
      <c r="S181" s="349"/>
      <c r="T181" s="382"/>
      <c r="U181" s="382"/>
      <c r="AH181" s="5"/>
      <c r="AI181" s="5"/>
      <c r="AJ181" s="5"/>
      <c r="AK181" s="5"/>
      <c r="AL181" s="5"/>
      <c r="AM181" s="5"/>
      <c r="AN181" s="5"/>
      <c r="AO181" s="5"/>
    </row>
    <row r="182" spans="2:41" s="365" customFormat="1" x14ac:dyDescent="0.5">
      <c r="B182" s="449" t="s">
        <v>1815</v>
      </c>
      <c r="C182" s="450">
        <v>8.1470871321495428E-5</v>
      </c>
      <c r="D182" s="450">
        <v>1.231536426952838E-4</v>
      </c>
      <c r="E182" s="450">
        <v>1.0989094271271476E-4</v>
      </c>
      <c r="F182" s="407"/>
      <c r="G182" s="404"/>
      <c r="H182" s="348"/>
      <c r="I182" s="349"/>
      <c r="J182" s="349"/>
      <c r="K182" s="349"/>
      <c r="L182" s="349"/>
      <c r="M182" s="349"/>
      <c r="N182" s="349"/>
      <c r="O182" s="349"/>
      <c r="P182" s="349"/>
      <c r="Q182" s="349"/>
      <c r="R182" s="349"/>
      <c r="S182" s="349"/>
      <c r="T182" s="382"/>
      <c r="U182" s="382"/>
      <c r="AH182" s="5"/>
      <c r="AI182" s="5"/>
      <c r="AJ182" s="5"/>
      <c r="AK182" s="5"/>
      <c r="AL182" s="5"/>
      <c r="AM182" s="5"/>
      <c r="AN182" s="5"/>
      <c r="AO182" s="5"/>
    </row>
    <row r="183" spans="2:41" s="365" customFormat="1" x14ac:dyDescent="0.5">
      <c r="B183" s="449" t="s">
        <v>1816</v>
      </c>
      <c r="C183" s="450">
        <v>8.1470871321495428E-5</v>
      </c>
      <c r="D183" s="450">
        <v>9.4733571304064443E-5</v>
      </c>
      <c r="E183" s="450">
        <v>1.1368028556487734E-4</v>
      </c>
      <c r="F183" s="404"/>
      <c r="G183" s="404"/>
      <c r="H183" s="348"/>
      <c r="I183" s="349"/>
      <c r="J183" s="349"/>
      <c r="K183" s="349"/>
      <c r="L183" s="349"/>
      <c r="M183" s="349"/>
      <c r="N183" s="349"/>
      <c r="O183" s="349"/>
      <c r="P183" s="349"/>
      <c r="Q183" s="349"/>
      <c r="R183" s="349"/>
      <c r="S183" s="349"/>
      <c r="T183" s="382"/>
      <c r="U183" s="382"/>
      <c r="AH183" s="5"/>
      <c r="AI183" s="5"/>
      <c r="AJ183" s="5"/>
      <c r="AK183" s="5"/>
      <c r="AL183" s="5"/>
      <c r="AM183" s="5"/>
      <c r="AN183" s="5"/>
      <c r="AO183" s="5"/>
    </row>
    <row r="184" spans="2:41" s="365" customFormat="1" x14ac:dyDescent="0.5">
      <c r="B184" s="449" t="s">
        <v>1817</v>
      </c>
      <c r="C184" s="450">
        <v>7.9576199895414144E-5</v>
      </c>
      <c r="D184" s="450">
        <v>1.7430977119947859E-4</v>
      </c>
      <c r="E184" s="450">
        <v>1.7809911405164115E-4</v>
      </c>
      <c r="F184" s="404"/>
      <c r="G184" s="404"/>
      <c r="H184" s="348"/>
      <c r="I184" s="349"/>
      <c r="J184" s="349"/>
      <c r="K184" s="349"/>
      <c r="L184" s="349"/>
      <c r="M184" s="349"/>
      <c r="N184" s="349"/>
      <c r="O184" s="349"/>
      <c r="P184" s="349"/>
      <c r="Q184" s="349"/>
      <c r="R184" s="349"/>
      <c r="S184" s="349"/>
      <c r="T184" s="382"/>
      <c r="U184" s="382"/>
      <c r="AH184" s="5"/>
      <c r="AI184" s="5"/>
      <c r="AJ184" s="5"/>
      <c r="AK184" s="5"/>
      <c r="AL184" s="5"/>
      <c r="AM184" s="5"/>
      <c r="AN184" s="5"/>
      <c r="AO184" s="5"/>
    </row>
    <row r="185" spans="2:41" s="365" customFormat="1" ht="47.25" x14ac:dyDescent="0.5">
      <c r="B185" s="449" t="s">
        <v>1818</v>
      </c>
      <c r="C185" s="450">
        <v>7.9576199895414144E-5</v>
      </c>
      <c r="D185" s="450">
        <v>9.4733571304064443E-5</v>
      </c>
      <c r="E185" s="450">
        <v>1.0989094271271476E-4</v>
      </c>
      <c r="F185" s="404"/>
      <c r="G185" s="404"/>
      <c r="H185" s="348"/>
      <c r="I185" s="349"/>
      <c r="J185" s="349"/>
      <c r="K185" s="349"/>
      <c r="L185" s="349"/>
      <c r="M185" s="349"/>
      <c r="N185" s="349"/>
      <c r="O185" s="349"/>
      <c r="P185" s="349"/>
      <c r="Q185" s="349"/>
      <c r="R185" s="349"/>
      <c r="S185" s="349"/>
      <c r="T185" s="382"/>
      <c r="U185" s="382"/>
      <c r="AH185" s="5"/>
      <c r="AI185" s="5"/>
      <c r="AJ185" s="5"/>
      <c r="AK185" s="5"/>
      <c r="AL185" s="5"/>
      <c r="AM185" s="5"/>
      <c r="AN185" s="5"/>
      <c r="AO185" s="5"/>
    </row>
    <row r="186" spans="2:41" s="365" customFormat="1" ht="31.5" x14ac:dyDescent="0.5">
      <c r="B186" s="449" t="s">
        <v>1819</v>
      </c>
      <c r="C186" s="450">
        <v>7.7681528469332846E-5</v>
      </c>
      <c r="D186" s="450">
        <v>1.4020568553001539E-4</v>
      </c>
      <c r="E186" s="450">
        <v>1.4778437123434056E-4</v>
      </c>
      <c r="F186" s="404"/>
      <c r="G186" s="404"/>
      <c r="H186" s="348"/>
      <c r="I186" s="349"/>
      <c r="J186" s="349"/>
      <c r="K186" s="349"/>
      <c r="L186" s="349"/>
      <c r="M186" s="349"/>
      <c r="N186" s="349"/>
      <c r="O186" s="349"/>
      <c r="P186" s="349"/>
      <c r="Q186" s="349"/>
      <c r="R186" s="349"/>
      <c r="S186" s="349"/>
      <c r="T186" s="382"/>
      <c r="U186" s="382"/>
      <c r="AH186" s="5"/>
      <c r="AI186" s="5"/>
      <c r="AJ186" s="5"/>
      <c r="AK186" s="5"/>
      <c r="AL186" s="5"/>
      <c r="AM186" s="5"/>
      <c r="AN186" s="5"/>
      <c r="AO186" s="5"/>
    </row>
    <row r="187" spans="2:41" s="365" customFormat="1" x14ac:dyDescent="0.5">
      <c r="B187" s="449" t="s">
        <v>1820</v>
      </c>
      <c r="C187" s="450">
        <v>7.7681528469332846E-5</v>
      </c>
      <c r="D187" s="450">
        <v>1.1557495699095863E-4</v>
      </c>
      <c r="E187" s="450">
        <v>1.4210035695609666E-4</v>
      </c>
      <c r="F187" s="404"/>
      <c r="G187" s="404"/>
      <c r="H187" s="348"/>
      <c r="I187" s="349"/>
      <c r="J187" s="349"/>
      <c r="K187" s="349"/>
      <c r="L187" s="349"/>
      <c r="M187" s="349"/>
      <c r="N187" s="349"/>
      <c r="O187" s="349"/>
      <c r="P187" s="349"/>
      <c r="Q187" s="349"/>
      <c r="R187" s="349"/>
      <c r="S187" s="349"/>
      <c r="T187" s="382"/>
      <c r="U187" s="382"/>
      <c r="AH187" s="5"/>
      <c r="AI187" s="5"/>
      <c r="AJ187" s="5"/>
      <c r="AK187" s="5"/>
      <c r="AL187" s="5"/>
      <c r="AM187" s="5"/>
      <c r="AN187" s="5"/>
      <c r="AO187" s="5"/>
    </row>
    <row r="188" spans="2:41" s="365" customFormat="1" x14ac:dyDescent="0.5">
      <c r="B188" s="449" t="s">
        <v>1821</v>
      </c>
      <c r="C188" s="450">
        <v>7.7681528469332846E-5</v>
      </c>
      <c r="D188" s="450">
        <v>8.7154885599739293E-5</v>
      </c>
      <c r="E188" s="450">
        <v>9.8522914156227024E-5</v>
      </c>
      <c r="F188" s="404"/>
      <c r="G188" s="404"/>
      <c r="H188" s="348"/>
      <c r="I188" s="349"/>
      <c r="J188" s="349"/>
      <c r="K188" s="349"/>
      <c r="L188" s="349"/>
      <c r="M188" s="349"/>
      <c r="N188" s="349"/>
      <c r="O188" s="349"/>
      <c r="P188" s="349"/>
      <c r="Q188" s="349"/>
      <c r="R188" s="349"/>
      <c r="S188" s="349"/>
      <c r="T188" s="382"/>
      <c r="U188" s="382"/>
      <c r="AH188" s="5"/>
      <c r="AI188" s="5"/>
      <c r="AJ188" s="5"/>
      <c r="AK188" s="5"/>
      <c r="AL188" s="5"/>
      <c r="AM188" s="5"/>
      <c r="AN188" s="5"/>
      <c r="AO188" s="5"/>
    </row>
    <row r="189" spans="2:41" s="365" customFormat="1" ht="31.5" x14ac:dyDescent="0.5">
      <c r="B189" s="449" t="s">
        <v>1822</v>
      </c>
      <c r="C189" s="450">
        <v>7.5786857043251562E-5</v>
      </c>
      <c r="D189" s="450">
        <v>1.8567779975596632E-4</v>
      </c>
      <c r="E189" s="450">
        <v>1.4967904266042183E-4</v>
      </c>
      <c r="F189" s="404"/>
      <c r="G189" s="404"/>
      <c r="H189" s="348"/>
      <c r="I189" s="349"/>
      <c r="J189" s="349"/>
      <c r="K189" s="349"/>
      <c r="L189" s="349"/>
      <c r="M189" s="349"/>
      <c r="N189" s="349"/>
      <c r="O189" s="349"/>
      <c r="P189" s="349"/>
      <c r="Q189" s="349"/>
      <c r="R189" s="349"/>
      <c r="S189" s="349"/>
      <c r="T189" s="382"/>
      <c r="U189" s="382"/>
      <c r="AH189" s="5"/>
      <c r="AI189" s="5"/>
      <c r="AJ189" s="5"/>
      <c r="AK189" s="5"/>
      <c r="AL189" s="5"/>
      <c r="AM189" s="5"/>
      <c r="AN189" s="5"/>
      <c r="AO189" s="5"/>
    </row>
    <row r="190" spans="2:41" s="365" customFormat="1" x14ac:dyDescent="0.5">
      <c r="B190" s="449" t="s">
        <v>1823</v>
      </c>
      <c r="C190" s="450">
        <v>7.5786857043251562E-5</v>
      </c>
      <c r="D190" s="450">
        <v>8.3365542747576712E-5</v>
      </c>
      <c r="E190" s="450">
        <v>8.5260214173658009E-5</v>
      </c>
      <c r="F190" s="404"/>
      <c r="G190" s="404"/>
      <c r="H190" s="348"/>
      <c r="I190" s="349"/>
      <c r="J190" s="349"/>
      <c r="K190" s="349"/>
      <c r="L190" s="349"/>
      <c r="M190" s="349"/>
      <c r="N190" s="349"/>
      <c r="O190" s="349"/>
      <c r="P190" s="349"/>
      <c r="Q190" s="349"/>
      <c r="R190" s="349"/>
      <c r="S190" s="349"/>
      <c r="T190" s="382"/>
      <c r="U190" s="382"/>
      <c r="AH190" s="5"/>
      <c r="AI190" s="5"/>
      <c r="AJ190" s="5"/>
      <c r="AK190" s="5"/>
      <c r="AL190" s="5"/>
      <c r="AM190" s="5"/>
      <c r="AN190" s="5"/>
      <c r="AO190" s="5"/>
    </row>
    <row r="191" spans="2:41" s="365" customFormat="1" ht="31.5" x14ac:dyDescent="0.5">
      <c r="B191" s="449" t="s">
        <v>1824</v>
      </c>
      <c r="C191" s="450">
        <v>7.5786857043251549E-5</v>
      </c>
      <c r="D191" s="450">
        <v>8.1470871321495428E-5</v>
      </c>
      <c r="E191" s="450">
        <v>8.3365542747576712E-5</v>
      </c>
      <c r="F191" s="404"/>
      <c r="G191" s="404"/>
      <c r="H191" s="348"/>
      <c r="I191" s="349"/>
      <c r="J191" s="349"/>
      <c r="K191" s="349"/>
      <c r="L191" s="349"/>
      <c r="M191" s="349"/>
      <c r="N191" s="349"/>
      <c r="O191" s="349"/>
      <c r="P191" s="349"/>
      <c r="Q191" s="349"/>
      <c r="R191" s="349"/>
      <c r="S191" s="349"/>
      <c r="T191" s="382"/>
      <c r="U191" s="382"/>
      <c r="AH191" s="5"/>
      <c r="AI191" s="5"/>
      <c r="AJ191" s="5"/>
      <c r="AK191" s="5"/>
      <c r="AL191" s="5"/>
      <c r="AM191" s="5"/>
      <c r="AN191" s="5"/>
      <c r="AO191" s="5"/>
    </row>
    <row r="192" spans="2:41" s="365" customFormat="1" x14ac:dyDescent="0.5">
      <c r="B192" s="449" t="s">
        <v>1825</v>
      </c>
      <c r="C192" s="450">
        <v>7.3892185617170265E-5</v>
      </c>
      <c r="D192" s="450">
        <v>1.212589712692025E-4</v>
      </c>
      <c r="E192" s="450">
        <v>1.4020568553001539E-4</v>
      </c>
      <c r="F192" s="404"/>
      <c r="G192" s="404"/>
      <c r="H192" s="348"/>
      <c r="I192" s="349"/>
      <c r="J192" s="349"/>
      <c r="K192" s="349"/>
      <c r="L192" s="349"/>
      <c r="M192" s="349"/>
      <c r="N192" s="349"/>
      <c r="O192" s="349"/>
      <c r="P192" s="349"/>
      <c r="Q192" s="349"/>
      <c r="R192" s="349"/>
      <c r="S192" s="349"/>
      <c r="T192" s="382"/>
      <c r="U192" s="382"/>
      <c r="AH192" s="5"/>
      <c r="AI192" s="5"/>
      <c r="AJ192" s="5"/>
      <c r="AK192" s="5"/>
      <c r="AL192" s="5"/>
      <c r="AM192" s="5"/>
      <c r="AN192" s="5"/>
      <c r="AO192" s="5"/>
    </row>
    <row r="193" spans="2:41" s="365" customFormat="1" ht="31.5" x14ac:dyDescent="0.5">
      <c r="B193" s="449" t="s">
        <v>1826</v>
      </c>
      <c r="C193" s="450">
        <v>7.3892185617170265E-5</v>
      </c>
      <c r="D193" s="450">
        <v>1.1368028556487734E-4</v>
      </c>
      <c r="E193" s="450">
        <v>1.4778437123434053E-4</v>
      </c>
      <c r="F193" s="404"/>
      <c r="G193" s="404"/>
      <c r="H193" s="348"/>
      <c r="I193" s="349"/>
      <c r="J193" s="349"/>
      <c r="K193" s="349"/>
      <c r="L193" s="349"/>
      <c r="M193" s="349"/>
      <c r="N193" s="349"/>
      <c r="O193" s="349"/>
      <c r="P193" s="349"/>
      <c r="Q193" s="349"/>
      <c r="R193" s="349"/>
      <c r="S193" s="349"/>
      <c r="T193" s="382"/>
      <c r="U193" s="382"/>
      <c r="AH193" s="5"/>
      <c r="AI193" s="5"/>
      <c r="AJ193" s="5"/>
      <c r="AK193" s="5"/>
      <c r="AL193" s="5"/>
      <c r="AM193" s="5"/>
      <c r="AN193" s="5"/>
      <c r="AO193" s="5"/>
    </row>
    <row r="194" spans="2:41" s="365" customFormat="1" x14ac:dyDescent="0.5">
      <c r="B194" s="449" t="s">
        <v>1827</v>
      </c>
      <c r="C194" s="450">
        <v>7.1997514191088981E-5</v>
      </c>
      <c r="D194" s="450">
        <v>4.9261457078113512E-5</v>
      </c>
      <c r="E194" s="450">
        <v>8.1470871321495428E-5</v>
      </c>
      <c r="F194" s="404"/>
      <c r="G194" s="404"/>
      <c r="H194" s="348"/>
      <c r="I194" s="349"/>
      <c r="J194" s="349"/>
      <c r="K194" s="349"/>
      <c r="L194" s="349"/>
      <c r="M194" s="349"/>
      <c r="N194" s="349"/>
      <c r="O194" s="349"/>
      <c r="P194" s="349"/>
      <c r="Q194" s="349"/>
      <c r="R194" s="349"/>
      <c r="S194" s="349"/>
      <c r="T194" s="382"/>
      <c r="U194" s="382"/>
      <c r="AH194" s="5"/>
      <c r="AI194" s="5"/>
      <c r="AJ194" s="5"/>
      <c r="AK194" s="5"/>
      <c r="AL194" s="5"/>
      <c r="AM194" s="5"/>
      <c r="AN194" s="5"/>
      <c r="AO194" s="5"/>
    </row>
    <row r="195" spans="2:41" s="365" customFormat="1" ht="31.5" x14ac:dyDescent="0.5">
      <c r="B195" s="449" t="s">
        <v>1828</v>
      </c>
      <c r="C195" s="450">
        <v>7.0102842765007697E-5</v>
      </c>
      <c r="D195" s="450">
        <v>1.1557495699095863E-4</v>
      </c>
      <c r="E195" s="450">
        <v>8.5260214173657996E-5</v>
      </c>
      <c r="F195" s="404"/>
      <c r="G195" s="404"/>
      <c r="H195" s="348"/>
      <c r="I195" s="349"/>
      <c r="J195" s="349"/>
      <c r="K195" s="349"/>
      <c r="L195" s="349"/>
      <c r="M195" s="349"/>
      <c r="N195" s="349"/>
      <c r="O195" s="349"/>
      <c r="P195" s="349"/>
      <c r="Q195" s="349"/>
      <c r="R195" s="349"/>
      <c r="S195" s="349"/>
      <c r="T195" s="382"/>
      <c r="U195" s="382"/>
      <c r="AH195" s="5"/>
      <c r="AI195" s="5"/>
      <c r="AJ195" s="5"/>
      <c r="AK195" s="5"/>
      <c r="AL195" s="5"/>
      <c r="AM195" s="5"/>
      <c r="AN195" s="5"/>
      <c r="AO195" s="5"/>
    </row>
    <row r="196" spans="2:41" s="365" customFormat="1" x14ac:dyDescent="0.5">
      <c r="B196" s="449" t="s">
        <v>1829</v>
      </c>
      <c r="C196" s="450">
        <v>7.0102842765007697E-5</v>
      </c>
      <c r="D196" s="450">
        <v>1.1557495699095863E-4</v>
      </c>
      <c r="E196" s="450">
        <v>1.2883765697352766E-4</v>
      </c>
      <c r="F196" s="404"/>
      <c r="G196" s="404"/>
      <c r="H196" s="348"/>
      <c r="I196" s="349"/>
      <c r="J196" s="349"/>
      <c r="K196" s="349"/>
      <c r="L196" s="349"/>
      <c r="M196" s="349"/>
      <c r="N196" s="349"/>
      <c r="O196" s="349"/>
      <c r="P196" s="349"/>
      <c r="Q196" s="349"/>
      <c r="R196" s="349"/>
      <c r="S196" s="349"/>
      <c r="T196" s="382"/>
      <c r="U196" s="382"/>
      <c r="AH196" s="5"/>
      <c r="AI196" s="5"/>
      <c r="AJ196" s="5"/>
      <c r="AK196" s="5"/>
      <c r="AL196" s="5"/>
      <c r="AM196" s="5"/>
      <c r="AN196" s="5"/>
      <c r="AO196" s="5"/>
    </row>
    <row r="197" spans="2:41" s="365" customFormat="1" x14ac:dyDescent="0.5">
      <c r="B197" s="449" t="s">
        <v>1830</v>
      </c>
      <c r="C197" s="450">
        <v>7.0102842765007697E-5</v>
      </c>
      <c r="D197" s="450">
        <v>8.1470871321495428E-5</v>
      </c>
      <c r="E197" s="450">
        <v>8.9049557025820577E-5</v>
      </c>
      <c r="F197" s="404"/>
      <c r="G197" s="404"/>
      <c r="H197" s="348"/>
      <c r="I197" s="349"/>
      <c r="J197" s="349"/>
      <c r="K197" s="349"/>
      <c r="L197" s="349"/>
      <c r="M197" s="349"/>
      <c r="N197" s="349"/>
      <c r="O197" s="349"/>
      <c r="P197" s="349"/>
      <c r="Q197" s="349"/>
      <c r="R197" s="349"/>
      <c r="S197" s="349"/>
      <c r="T197" s="382"/>
      <c r="U197" s="382"/>
      <c r="AH197" s="5"/>
      <c r="AI197" s="5"/>
      <c r="AJ197" s="5"/>
      <c r="AK197" s="5"/>
      <c r="AL197" s="5"/>
      <c r="AM197" s="5"/>
      <c r="AN197" s="5"/>
      <c r="AO197" s="5"/>
    </row>
    <row r="198" spans="2:41" s="365" customFormat="1" x14ac:dyDescent="0.5">
      <c r="B198" s="449" t="s">
        <v>1831</v>
      </c>
      <c r="C198" s="450">
        <v>6.8208171338926399E-5</v>
      </c>
      <c r="D198" s="450">
        <v>6.6313499912845115E-5</v>
      </c>
      <c r="E198" s="450">
        <v>8.3365542747576712E-5</v>
      </c>
      <c r="F198" s="404"/>
      <c r="G198" s="404"/>
      <c r="H198" s="348"/>
      <c r="I198" s="349"/>
      <c r="J198" s="349"/>
      <c r="K198" s="349"/>
      <c r="L198" s="349"/>
      <c r="M198" s="349"/>
      <c r="N198" s="349"/>
      <c r="O198" s="349"/>
      <c r="P198" s="349"/>
      <c r="Q198" s="349"/>
      <c r="R198" s="349"/>
      <c r="S198" s="349"/>
      <c r="T198" s="382"/>
      <c r="U198" s="382"/>
      <c r="AH198" s="5"/>
      <c r="AI198" s="5"/>
      <c r="AJ198" s="5"/>
      <c r="AK198" s="5"/>
      <c r="AL198" s="5"/>
      <c r="AM198" s="5"/>
      <c r="AN198" s="5"/>
      <c r="AO198" s="5"/>
    </row>
    <row r="199" spans="2:41" s="365" customFormat="1" x14ac:dyDescent="0.5">
      <c r="B199" s="449" t="s">
        <v>1832</v>
      </c>
      <c r="C199" s="450">
        <v>6.8208171338926399E-5</v>
      </c>
      <c r="D199" s="450">
        <v>8.5260214173658009E-5</v>
      </c>
      <c r="E199" s="450">
        <v>8.5260214173658009E-5</v>
      </c>
      <c r="F199" s="404"/>
      <c r="G199" s="404"/>
      <c r="H199" s="348"/>
      <c r="I199" s="349"/>
      <c r="J199" s="349"/>
      <c r="K199" s="349"/>
      <c r="L199" s="349"/>
      <c r="M199" s="349"/>
      <c r="N199" s="349"/>
      <c r="O199" s="349"/>
      <c r="P199" s="349"/>
      <c r="Q199" s="349"/>
      <c r="R199" s="349"/>
      <c r="S199" s="349"/>
      <c r="T199" s="382"/>
      <c r="U199" s="382"/>
      <c r="AH199" s="5"/>
      <c r="AI199" s="5"/>
      <c r="AJ199" s="5"/>
      <c r="AK199" s="5"/>
      <c r="AL199" s="5"/>
      <c r="AM199" s="5"/>
      <c r="AN199" s="5"/>
      <c r="AO199" s="5"/>
    </row>
    <row r="200" spans="2:41" s="365" customFormat="1" ht="31.5" x14ac:dyDescent="0.5">
      <c r="B200" s="449" t="s">
        <v>1833</v>
      </c>
      <c r="C200" s="450">
        <v>6.8208171338926399E-5</v>
      </c>
      <c r="D200" s="450">
        <v>1.0231225700838961E-4</v>
      </c>
      <c r="E200" s="450">
        <v>9.0944228451901875E-5</v>
      </c>
      <c r="F200" s="404"/>
      <c r="G200" s="404"/>
      <c r="H200" s="348"/>
      <c r="I200" s="349"/>
      <c r="J200" s="349"/>
      <c r="K200" s="349"/>
      <c r="L200" s="349"/>
      <c r="M200" s="349"/>
      <c r="N200" s="349"/>
      <c r="O200" s="349"/>
      <c r="P200" s="349"/>
      <c r="Q200" s="349"/>
      <c r="R200" s="349"/>
      <c r="S200" s="349"/>
      <c r="T200" s="382"/>
      <c r="U200" s="382"/>
      <c r="AH200" s="5"/>
      <c r="AI200" s="5"/>
      <c r="AJ200" s="5"/>
      <c r="AK200" s="5"/>
      <c r="AL200" s="5"/>
      <c r="AM200" s="5"/>
      <c r="AN200" s="5"/>
      <c r="AO200" s="5"/>
    </row>
    <row r="201" spans="2:41" s="365" customFormat="1" x14ac:dyDescent="0.5">
      <c r="B201" s="449" t="s">
        <v>1834</v>
      </c>
      <c r="C201" s="450">
        <v>6.6313499912845115E-5</v>
      </c>
      <c r="D201" s="450">
        <v>1.0420692843447089E-4</v>
      </c>
      <c r="E201" s="450">
        <v>1.0231225700838961E-4</v>
      </c>
      <c r="F201" s="404"/>
      <c r="G201" s="404"/>
      <c r="H201" s="348"/>
      <c r="I201" s="349"/>
      <c r="J201" s="349"/>
      <c r="K201" s="349"/>
      <c r="L201" s="349"/>
      <c r="M201" s="349"/>
      <c r="N201" s="349"/>
      <c r="O201" s="349"/>
      <c r="P201" s="349"/>
      <c r="Q201" s="349"/>
      <c r="R201" s="349"/>
      <c r="S201" s="349"/>
      <c r="T201" s="382"/>
      <c r="U201" s="382"/>
      <c r="AH201" s="5"/>
      <c r="AI201" s="5"/>
      <c r="AJ201" s="5"/>
      <c r="AK201" s="5"/>
      <c r="AL201" s="5"/>
      <c r="AM201" s="5"/>
      <c r="AN201" s="5"/>
      <c r="AO201" s="5"/>
    </row>
    <row r="202" spans="2:41" s="365" customFormat="1" x14ac:dyDescent="0.5">
      <c r="B202" s="449" t="s">
        <v>1835</v>
      </c>
      <c r="C202" s="450">
        <v>6.6313499912845115E-5</v>
      </c>
      <c r="D202" s="450">
        <v>7.7681528469332846E-5</v>
      </c>
      <c r="E202" s="450">
        <v>9.2838899877983159E-5</v>
      </c>
      <c r="F202" s="404"/>
      <c r="G202" s="404"/>
      <c r="H202" s="348"/>
      <c r="I202" s="349"/>
      <c r="J202" s="349"/>
      <c r="K202" s="349"/>
      <c r="L202" s="349"/>
      <c r="M202" s="349"/>
      <c r="N202" s="349"/>
      <c r="O202" s="349"/>
      <c r="P202" s="349"/>
      <c r="Q202" s="349"/>
      <c r="R202" s="349"/>
      <c r="S202" s="349"/>
      <c r="T202" s="382"/>
      <c r="U202" s="382"/>
      <c r="AH202" s="5"/>
      <c r="AI202" s="5"/>
      <c r="AJ202" s="5"/>
      <c r="AK202" s="5"/>
      <c r="AL202" s="5"/>
      <c r="AM202" s="5"/>
      <c r="AN202" s="5"/>
      <c r="AO202" s="5"/>
    </row>
    <row r="203" spans="2:41" s="365" customFormat="1" x14ac:dyDescent="0.5">
      <c r="B203" s="449" t="s">
        <v>1836</v>
      </c>
      <c r="C203" s="450">
        <v>6.4418828486763831E-5</v>
      </c>
      <c r="D203" s="450">
        <v>9.0944228451901875E-5</v>
      </c>
      <c r="E203" s="450">
        <v>9.662824273014574E-5</v>
      </c>
      <c r="F203" s="404"/>
      <c r="G203" s="404"/>
      <c r="H203" s="348"/>
      <c r="I203" s="349"/>
      <c r="J203" s="349"/>
      <c r="K203" s="349"/>
      <c r="L203" s="349"/>
      <c r="M203" s="349"/>
      <c r="N203" s="349"/>
      <c r="O203" s="349"/>
      <c r="P203" s="349"/>
      <c r="Q203" s="349"/>
      <c r="R203" s="349"/>
      <c r="S203" s="349"/>
      <c r="T203" s="382"/>
      <c r="U203" s="382"/>
      <c r="AH203" s="5"/>
      <c r="AI203" s="5"/>
      <c r="AJ203" s="5"/>
      <c r="AK203" s="5"/>
      <c r="AL203" s="5"/>
      <c r="AM203" s="5"/>
      <c r="AN203" s="5"/>
      <c r="AO203" s="5"/>
    </row>
    <row r="204" spans="2:41" s="365" customFormat="1" x14ac:dyDescent="0.5">
      <c r="B204" s="449" t="s">
        <v>1837</v>
      </c>
      <c r="C204" s="450">
        <v>6.4418828486763818E-5</v>
      </c>
      <c r="D204" s="450">
        <v>9.8522914156227024E-5</v>
      </c>
      <c r="E204" s="450">
        <v>9.8522914156227038E-5</v>
      </c>
      <c r="F204" s="404"/>
      <c r="G204" s="404"/>
      <c r="H204" s="348"/>
      <c r="I204" s="349"/>
      <c r="J204" s="349"/>
      <c r="K204" s="349"/>
      <c r="L204" s="349"/>
      <c r="M204" s="349"/>
      <c r="N204" s="349"/>
      <c r="O204" s="349"/>
      <c r="P204" s="349"/>
      <c r="Q204" s="349"/>
      <c r="R204" s="349"/>
      <c r="S204" s="349"/>
      <c r="T204" s="382"/>
      <c r="U204" s="382"/>
      <c r="AH204" s="5"/>
      <c r="AI204" s="5"/>
      <c r="AJ204" s="5"/>
      <c r="AK204" s="5"/>
      <c r="AL204" s="5"/>
      <c r="AM204" s="5"/>
      <c r="AN204" s="5"/>
      <c r="AO204" s="5"/>
    </row>
    <row r="205" spans="2:41" s="365" customFormat="1" x14ac:dyDescent="0.5">
      <c r="B205" s="449" t="s">
        <v>1838</v>
      </c>
      <c r="C205" s="450">
        <v>6.2524157060682534E-5</v>
      </c>
      <c r="D205" s="450">
        <v>6.6313499912845115E-5</v>
      </c>
      <c r="E205" s="450">
        <v>9.0944228451901875E-5</v>
      </c>
      <c r="F205" s="404"/>
      <c r="G205" s="404"/>
      <c r="H205" s="348"/>
      <c r="I205" s="349"/>
      <c r="J205" s="349"/>
      <c r="K205" s="349"/>
      <c r="L205" s="349"/>
      <c r="M205" s="349"/>
      <c r="N205" s="349"/>
      <c r="O205" s="349"/>
      <c r="P205" s="349"/>
      <c r="Q205" s="349"/>
      <c r="R205" s="349"/>
      <c r="S205" s="349"/>
      <c r="T205" s="382"/>
      <c r="U205" s="382"/>
      <c r="AH205" s="5"/>
      <c r="AI205" s="5"/>
      <c r="AJ205" s="5"/>
      <c r="AK205" s="5"/>
      <c r="AL205" s="5"/>
      <c r="AM205" s="5"/>
      <c r="AN205" s="5"/>
      <c r="AO205" s="5"/>
    </row>
    <row r="206" spans="2:41" s="365" customFormat="1" x14ac:dyDescent="0.5">
      <c r="B206" s="449" t="s">
        <v>1839</v>
      </c>
      <c r="C206" s="450">
        <v>6.2524157060682534E-5</v>
      </c>
      <c r="D206" s="450">
        <v>1.1178561413879605E-4</v>
      </c>
      <c r="E206" s="450">
        <v>1.0420692843447089E-4</v>
      </c>
      <c r="F206" s="404"/>
      <c r="G206" s="404"/>
      <c r="H206" s="348"/>
      <c r="I206" s="349"/>
      <c r="J206" s="349"/>
      <c r="K206" s="349"/>
      <c r="L206" s="349"/>
      <c r="M206" s="349"/>
      <c r="N206" s="349"/>
      <c r="O206" s="349"/>
      <c r="P206" s="349"/>
      <c r="Q206" s="349"/>
      <c r="R206" s="349"/>
      <c r="S206" s="349"/>
      <c r="T206" s="382"/>
      <c r="U206" s="382"/>
      <c r="AH206" s="5"/>
      <c r="AI206" s="5"/>
      <c r="AJ206" s="5"/>
      <c r="AK206" s="5"/>
      <c r="AL206" s="5"/>
      <c r="AM206" s="5"/>
      <c r="AN206" s="5"/>
      <c r="AO206" s="5"/>
    </row>
    <row r="207" spans="2:41" s="365" customFormat="1" ht="31.5" x14ac:dyDescent="0.5">
      <c r="B207" s="449" t="s">
        <v>1842</v>
      </c>
      <c r="C207" s="450">
        <v>6.062948563460125E-5</v>
      </c>
      <c r="D207" s="450">
        <v>1.212589712692025E-4</v>
      </c>
      <c r="E207" s="450">
        <v>1.1557495699095863E-4</v>
      </c>
      <c r="F207" s="404"/>
      <c r="G207" s="404"/>
      <c r="H207" s="348"/>
      <c r="I207" s="349"/>
      <c r="J207" s="349"/>
      <c r="K207" s="349"/>
      <c r="L207" s="349"/>
      <c r="M207" s="349"/>
      <c r="N207" s="349"/>
      <c r="O207" s="349"/>
      <c r="P207" s="349"/>
      <c r="Q207" s="349"/>
      <c r="R207" s="349"/>
      <c r="S207" s="349"/>
      <c r="T207" s="382"/>
      <c r="U207" s="382"/>
      <c r="AH207" s="5"/>
      <c r="AI207" s="5"/>
      <c r="AJ207" s="5"/>
      <c r="AK207" s="5"/>
      <c r="AL207" s="5"/>
      <c r="AM207" s="5"/>
      <c r="AN207" s="5"/>
      <c r="AO207" s="5"/>
    </row>
    <row r="208" spans="2:41" s="365" customFormat="1" x14ac:dyDescent="0.5">
      <c r="B208" s="449" t="s">
        <v>1843</v>
      </c>
      <c r="C208" s="450">
        <v>6.062948563460125E-5</v>
      </c>
      <c r="D208" s="450">
        <v>8.9049557025820577E-5</v>
      </c>
      <c r="E208" s="450">
        <v>8.5260214173658009E-5</v>
      </c>
      <c r="F208" s="404"/>
      <c r="G208" s="404"/>
      <c r="H208" s="348"/>
      <c r="I208" s="349"/>
      <c r="J208" s="349"/>
      <c r="K208" s="349"/>
      <c r="L208" s="349"/>
      <c r="M208" s="349"/>
      <c r="N208" s="349"/>
      <c r="O208" s="349"/>
      <c r="P208" s="349"/>
      <c r="Q208" s="349"/>
      <c r="R208" s="349"/>
      <c r="S208" s="349"/>
      <c r="T208" s="382"/>
      <c r="U208" s="382"/>
      <c r="AH208" s="5"/>
      <c r="AI208" s="5"/>
      <c r="AJ208" s="5"/>
      <c r="AK208" s="5"/>
      <c r="AL208" s="5"/>
      <c r="AM208" s="5"/>
      <c r="AN208" s="5"/>
      <c r="AO208" s="5"/>
    </row>
    <row r="209" spans="2:41" s="365" customFormat="1" x14ac:dyDescent="0.5">
      <c r="B209" s="449" t="s">
        <v>1840</v>
      </c>
      <c r="C209" s="450">
        <v>6.062948563460125E-5</v>
      </c>
      <c r="D209" s="450">
        <v>6.6313499912845115E-5</v>
      </c>
      <c r="E209" s="450">
        <v>9.2838899877983159E-5</v>
      </c>
      <c r="F209" s="404"/>
      <c r="G209" s="404"/>
      <c r="H209" s="348"/>
      <c r="I209" s="349"/>
      <c r="J209" s="349"/>
      <c r="K209" s="349"/>
      <c r="L209" s="349"/>
      <c r="M209" s="349"/>
      <c r="N209" s="349"/>
      <c r="O209" s="349"/>
      <c r="P209" s="349"/>
      <c r="Q209" s="349"/>
      <c r="R209" s="349"/>
      <c r="S209" s="349"/>
      <c r="T209" s="382"/>
      <c r="U209" s="382"/>
      <c r="AH209" s="5"/>
      <c r="AI209" s="5"/>
      <c r="AJ209" s="5"/>
      <c r="AK209" s="5"/>
      <c r="AL209" s="5"/>
      <c r="AM209" s="5"/>
      <c r="AN209" s="5"/>
      <c r="AO209" s="5"/>
    </row>
    <row r="210" spans="2:41" s="365" customFormat="1" x14ac:dyDescent="0.5">
      <c r="B210" s="449" t="s">
        <v>1841</v>
      </c>
      <c r="C210" s="450">
        <v>6.062948563460125E-5</v>
      </c>
      <c r="D210" s="450">
        <v>7.9576199895414144E-5</v>
      </c>
      <c r="E210" s="450">
        <v>9.2838899877983159E-5</v>
      </c>
      <c r="F210" s="404"/>
      <c r="G210" s="404"/>
      <c r="H210" s="348"/>
      <c r="I210" s="349"/>
      <c r="J210" s="349"/>
      <c r="K210" s="349"/>
      <c r="L210" s="349"/>
      <c r="M210" s="349"/>
      <c r="N210" s="349"/>
      <c r="O210" s="349"/>
      <c r="P210" s="349"/>
      <c r="Q210" s="349"/>
      <c r="R210" s="349"/>
      <c r="S210" s="349"/>
      <c r="T210" s="382"/>
      <c r="U210" s="382"/>
      <c r="AH210" s="5"/>
      <c r="AI210" s="5"/>
      <c r="AJ210" s="5"/>
      <c r="AK210" s="5"/>
      <c r="AL210" s="5"/>
      <c r="AM210" s="5"/>
      <c r="AN210" s="5"/>
      <c r="AO210" s="5"/>
    </row>
    <row r="211" spans="2:41" s="365" customFormat="1" ht="31.5" x14ac:dyDescent="0.5">
      <c r="B211" s="449" t="s">
        <v>1844</v>
      </c>
      <c r="C211" s="450">
        <v>5.8734814208519959E-5</v>
      </c>
      <c r="D211" s="450">
        <v>6.062948563460125E-5</v>
      </c>
      <c r="E211" s="450">
        <v>6.4418828486763831E-5</v>
      </c>
      <c r="F211" s="404"/>
      <c r="G211" s="404"/>
      <c r="H211" s="348"/>
      <c r="I211" s="349"/>
      <c r="J211" s="349"/>
      <c r="K211" s="349"/>
      <c r="L211" s="349"/>
      <c r="M211" s="349"/>
      <c r="N211" s="349"/>
      <c r="O211" s="349"/>
      <c r="P211" s="349"/>
      <c r="Q211" s="349"/>
      <c r="R211" s="349"/>
      <c r="S211" s="349"/>
      <c r="T211" s="382"/>
      <c r="U211" s="382"/>
      <c r="AH211" s="5"/>
      <c r="AI211" s="5"/>
      <c r="AJ211" s="5"/>
      <c r="AK211" s="5"/>
      <c r="AL211" s="5"/>
      <c r="AM211" s="5"/>
      <c r="AN211" s="5"/>
      <c r="AO211" s="5"/>
    </row>
    <row r="212" spans="2:41" s="365" customFormat="1" ht="31.5" x14ac:dyDescent="0.5">
      <c r="B212" s="449" t="s">
        <v>1846</v>
      </c>
      <c r="C212" s="450">
        <v>5.8734814208519959E-5</v>
      </c>
      <c r="D212" s="450">
        <v>8.9049557025820577E-5</v>
      </c>
      <c r="E212" s="450">
        <v>1.0231225700838961E-4</v>
      </c>
      <c r="F212" s="404"/>
      <c r="G212" s="404"/>
      <c r="H212" s="348"/>
      <c r="I212" s="349"/>
      <c r="J212" s="349"/>
      <c r="K212" s="349"/>
      <c r="L212" s="349"/>
      <c r="M212" s="349"/>
      <c r="N212" s="349"/>
      <c r="O212" s="349"/>
      <c r="P212" s="349"/>
      <c r="Q212" s="349"/>
      <c r="R212" s="349"/>
      <c r="S212" s="349"/>
      <c r="T212" s="382"/>
      <c r="U212" s="382"/>
      <c r="AH212" s="5"/>
      <c r="AI212" s="5"/>
      <c r="AJ212" s="5"/>
      <c r="AK212" s="5"/>
      <c r="AL212" s="5"/>
      <c r="AM212" s="5"/>
      <c r="AN212" s="5"/>
      <c r="AO212" s="5"/>
    </row>
    <row r="213" spans="2:41" s="365" customFormat="1" x14ac:dyDescent="0.5">
      <c r="B213" s="449" t="s">
        <v>1845</v>
      </c>
      <c r="C213" s="450">
        <v>5.8734814208519959E-5</v>
      </c>
      <c r="D213" s="450">
        <v>6.8208171338926399E-5</v>
      </c>
      <c r="E213" s="450">
        <v>8.5260214173658009E-5</v>
      </c>
      <c r="F213" s="404"/>
      <c r="G213" s="404"/>
      <c r="H213" s="348"/>
      <c r="I213" s="349"/>
      <c r="J213" s="349"/>
      <c r="K213" s="349"/>
      <c r="L213" s="349"/>
      <c r="M213" s="349"/>
      <c r="N213" s="349"/>
      <c r="O213" s="349"/>
      <c r="P213" s="349"/>
      <c r="Q213" s="349"/>
      <c r="R213" s="349"/>
      <c r="S213" s="349"/>
      <c r="T213" s="382"/>
      <c r="U213" s="382"/>
      <c r="AH213" s="5"/>
      <c r="AI213" s="5"/>
      <c r="AJ213" s="5"/>
      <c r="AK213" s="5"/>
      <c r="AL213" s="5"/>
      <c r="AM213" s="5"/>
      <c r="AN213" s="5"/>
      <c r="AO213" s="5"/>
    </row>
    <row r="214" spans="2:41" s="365" customFormat="1" ht="31.5" x14ac:dyDescent="0.5">
      <c r="B214" s="449" t="s">
        <v>1847</v>
      </c>
      <c r="C214" s="450">
        <v>5.4945471356357378E-5</v>
      </c>
      <c r="D214" s="450">
        <v>1.1178561413879605E-4</v>
      </c>
      <c r="E214" s="450">
        <v>1.2694298554744637E-4</v>
      </c>
      <c r="F214" s="404"/>
      <c r="G214" s="404"/>
      <c r="H214" s="348"/>
      <c r="I214" s="349"/>
      <c r="J214" s="349"/>
      <c r="K214" s="349"/>
      <c r="L214" s="349"/>
      <c r="M214" s="349"/>
      <c r="N214" s="349"/>
      <c r="O214" s="349"/>
      <c r="P214" s="349"/>
      <c r="Q214" s="349"/>
      <c r="R214" s="349"/>
      <c r="S214" s="349"/>
      <c r="T214" s="382"/>
      <c r="U214" s="382"/>
      <c r="AH214" s="5"/>
      <c r="AI214" s="5"/>
      <c r="AJ214" s="5"/>
      <c r="AK214" s="5"/>
      <c r="AL214" s="5"/>
      <c r="AM214" s="5"/>
      <c r="AN214" s="5"/>
      <c r="AO214" s="5"/>
    </row>
    <row r="215" spans="2:41" s="365" customFormat="1" ht="47.25" x14ac:dyDescent="0.5">
      <c r="B215" s="449" t="s">
        <v>1848</v>
      </c>
      <c r="C215" s="450">
        <v>5.4945471356357378E-5</v>
      </c>
      <c r="D215" s="450">
        <v>6.8208171338926399E-5</v>
      </c>
      <c r="E215" s="450">
        <v>1.0610159986055219E-4</v>
      </c>
      <c r="F215" s="404"/>
      <c r="G215" s="404"/>
      <c r="H215" s="348"/>
      <c r="I215" s="349"/>
      <c r="J215" s="349"/>
      <c r="K215" s="349"/>
      <c r="L215" s="349"/>
      <c r="M215" s="349"/>
      <c r="N215" s="349"/>
      <c r="O215" s="349"/>
      <c r="P215" s="349"/>
      <c r="Q215" s="349"/>
      <c r="R215" s="349"/>
      <c r="S215" s="349"/>
      <c r="T215" s="382"/>
      <c r="U215" s="382"/>
      <c r="AH215" s="5"/>
      <c r="AI215" s="5"/>
      <c r="AJ215" s="5"/>
      <c r="AK215" s="5"/>
      <c r="AL215" s="5"/>
      <c r="AM215" s="5"/>
      <c r="AN215" s="5"/>
      <c r="AO215" s="5"/>
    </row>
    <row r="216" spans="2:41" s="365" customFormat="1" x14ac:dyDescent="0.5">
      <c r="B216" s="449" t="s">
        <v>1849</v>
      </c>
      <c r="C216" s="450">
        <v>5.3050799930276094E-5</v>
      </c>
      <c r="D216" s="450">
        <v>7.1997514191088981E-5</v>
      </c>
      <c r="E216" s="450">
        <v>6.4418828486763831E-5</v>
      </c>
      <c r="F216" s="404"/>
      <c r="G216" s="404"/>
      <c r="H216" s="348"/>
      <c r="I216" s="349"/>
      <c r="J216" s="349"/>
      <c r="K216" s="349"/>
      <c r="L216" s="349"/>
      <c r="M216" s="349"/>
      <c r="N216" s="349"/>
      <c r="O216" s="349"/>
      <c r="P216" s="349"/>
      <c r="Q216" s="349"/>
      <c r="R216" s="349"/>
      <c r="S216" s="349"/>
      <c r="T216" s="382"/>
      <c r="U216" s="382"/>
      <c r="AH216" s="5"/>
      <c r="AI216" s="5"/>
      <c r="AJ216" s="5"/>
      <c r="AK216" s="5"/>
      <c r="AL216" s="5"/>
      <c r="AM216" s="5"/>
      <c r="AN216" s="5"/>
      <c r="AO216" s="5"/>
    </row>
    <row r="217" spans="2:41" s="365" customFormat="1" x14ac:dyDescent="0.5">
      <c r="B217" s="449" t="s">
        <v>1850</v>
      </c>
      <c r="C217" s="450">
        <v>5.3050799930276094E-5</v>
      </c>
      <c r="D217" s="450">
        <v>8.3365542747576712E-5</v>
      </c>
      <c r="E217" s="450">
        <v>7.5786857043251562E-5</v>
      </c>
      <c r="F217" s="404"/>
      <c r="G217" s="404"/>
      <c r="H217" s="348"/>
      <c r="I217" s="349"/>
      <c r="J217" s="349"/>
      <c r="K217" s="349"/>
      <c r="L217" s="349"/>
      <c r="M217" s="349"/>
      <c r="N217" s="349"/>
      <c r="O217" s="349"/>
      <c r="P217" s="349"/>
      <c r="Q217" s="349"/>
      <c r="R217" s="349"/>
      <c r="S217" s="349"/>
      <c r="T217" s="382"/>
      <c r="U217" s="382"/>
      <c r="AH217" s="5"/>
      <c r="AI217" s="5"/>
      <c r="AJ217" s="5"/>
      <c r="AK217" s="5"/>
      <c r="AL217" s="5"/>
      <c r="AM217" s="5"/>
      <c r="AN217" s="5"/>
      <c r="AO217" s="5"/>
    </row>
    <row r="218" spans="2:41" s="365" customFormat="1" ht="31.5" x14ac:dyDescent="0.5">
      <c r="B218" s="449" t="s">
        <v>1851</v>
      </c>
      <c r="C218" s="450">
        <v>5.3050799930276094E-5</v>
      </c>
      <c r="D218" s="450">
        <v>5.8734814208519959E-5</v>
      </c>
      <c r="E218" s="450">
        <v>9.662824273014574E-5</v>
      </c>
      <c r="F218" s="404"/>
      <c r="G218" s="404"/>
      <c r="H218" s="348"/>
      <c r="I218" s="349"/>
      <c r="J218" s="349"/>
      <c r="K218" s="349"/>
      <c r="L218" s="349"/>
      <c r="M218" s="349"/>
      <c r="N218" s="349"/>
      <c r="O218" s="349"/>
      <c r="P218" s="349"/>
      <c r="Q218" s="349"/>
      <c r="R218" s="349"/>
      <c r="S218" s="349"/>
      <c r="T218" s="382"/>
      <c r="U218" s="382"/>
      <c r="AH218" s="5"/>
      <c r="AI218" s="5"/>
      <c r="AJ218" s="5"/>
      <c r="AK218" s="5"/>
      <c r="AL218" s="5"/>
      <c r="AM218" s="5"/>
      <c r="AN218" s="5"/>
      <c r="AO218" s="5"/>
    </row>
    <row r="219" spans="2:41" s="365" customFormat="1" x14ac:dyDescent="0.5">
      <c r="B219" s="449" t="s">
        <v>1852</v>
      </c>
      <c r="C219" s="450">
        <v>5.3050799930276094E-5</v>
      </c>
      <c r="D219" s="450">
        <v>6.6313499912845115E-5</v>
      </c>
      <c r="E219" s="450">
        <v>7.0102842765007697E-5</v>
      </c>
      <c r="F219" s="404"/>
      <c r="G219" s="404"/>
      <c r="H219" s="348"/>
      <c r="I219" s="349"/>
      <c r="J219" s="349"/>
      <c r="K219" s="349"/>
      <c r="L219" s="349"/>
      <c r="M219" s="349"/>
      <c r="N219" s="349"/>
      <c r="O219" s="349"/>
      <c r="P219" s="349"/>
      <c r="Q219" s="349"/>
      <c r="R219" s="349"/>
      <c r="S219" s="349"/>
      <c r="T219" s="382"/>
      <c r="U219" s="382"/>
      <c r="AH219" s="5"/>
      <c r="AI219" s="5"/>
      <c r="AJ219" s="5"/>
      <c r="AK219" s="5"/>
      <c r="AL219" s="5"/>
      <c r="AM219" s="5"/>
      <c r="AN219" s="5"/>
      <c r="AO219" s="5"/>
    </row>
    <row r="220" spans="2:41" s="365" customFormat="1" x14ac:dyDescent="0.5">
      <c r="B220" s="449" t="s">
        <v>1854</v>
      </c>
      <c r="C220" s="450">
        <v>5.3050799930276094E-5</v>
      </c>
      <c r="D220" s="450">
        <v>4.5472114225950937E-5</v>
      </c>
      <c r="E220" s="450">
        <v>5.4945471356357378E-5</v>
      </c>
      <c r="F220" s="404"/>
      <c r="G220" s="404"/>
      <c r="H220" s="348"/>
      <c r="I220" s="349"/>
      <c r="J220" s="349"/>
      <c r="K220" s="349"/>
      <c r="L220" s="349"/>
      <c r="M220" s="349"/>
      <c r="N220" s="349"/>
      <c r="O220" s="349"/>
      <c r="P220" s="349"/>
      <c r="Q220" s="349"/>
      <c r="R220" s="349"/>
      <c r="S220" s="349"/>
      <c r="T220" s="382"/>
      <c r="U220" s="382"/>
      <c r="AH220" s="5"/>
      <c r="AI220" s="5"/>
      <c r="AJ220" s="5"/>
      <c r="AK220" s="5"/>
      <c r="AL220" s="5"/>
      <c r="AM220" s="5"/>
      <c r="AN220" s="5"/>
      <c r="AO220" s="5"/>
    </row>
    <row r="221" spans="2:41" s="365" customFormat="1" ht="31.5" x14ac:dyDescent="0.5">
      <c r="B221" s="449" t="s">
        <v>1853</v>
      </c>
      <c r="C221" s="450">
        <v>5.3050799930276094E-5</v>
      </c>
      <c r="D221" s="450">
        <v>6.2524157060682534E-5</v>
      </c>
      <c r="E221" s="450">
        <v>1.0231225700838961E-4</v>
      </c>
      <c r="F221" s="404"/>
      <c r="G221" s="404"/>
      <c r="H221" s="348"/>
      <c r="I221" s="349"/>
      <c r="J221" s="349"/>
      <c r="K221" s="349"/>
      <c r="L221" s="349"/>
      <c r="M221" s="349"/>
      <c r="N221" s="349"/>
      <c r="O221" s="349"/>
      <c r="P221" s="349"/>
      <c r="Q221" s="349"/>
      <c r="R221" s="349"/>
      <c r="S221" s="349"/>
      <c r="T221" s="382"/>
      <c r="U221" s="382"/>
      <c r="AH221" s="5"/>
      <c r="AI221" s="5"/>
      <c r="AJ221" s="5"/>
      <c r="AK221" s="5"/>
      <c r="AL221" s="5"/>
      <c r="AM221" s="5"/>
      <c r="AN221" s="5"/>
      <c r="AO221" s="5"/>
    </row>
    <row r="222" spans="2:41" s="365" customFormat="1" x14ac:dyDescent="0.5">
      <c r="B222" s="449" t="s">
        <v>1855</v>
      </c>
      <c r="C222" s="450">
        <v>5.1156128504194803E-5</v>
      </c>
      <c r="D222" s="450">
        <v>1.193642998431212E-4</v>
      </c>
      <c r="E222" s="450">
        <v>1.1368028556487734E-4</v>
      </c>
      <c r="F222" s="404"/>
      <c r="G222" s="404"/>
      <c r="H222" s="348"/>
      <c r="I222" s="349"/>
      <c r="J222" s="349"/>
      <c r="K222" s="349"/>
      <c r="L222" s="349"/>
      <c r="M222" s="349"/>
      <c r="N222" s="349"/>
      <c r="O222" s="349"/>
      <c r="P222" s="349"/>
      <c r="Q222" s="349"/>
      <c r="R222" s="349"/>
      <c r="S222" s="349"/>
      <c r="T222" s="382"/>
      <c r="U222" s="382"/>
      <c r="AH222" s="5"/>
      <c r="AI222" s="5"/>
      <c r="AJ222" s="5"/>
      <c r="AK222" s="5"/>
      <c r="AL222" s="5"/>
      <c r="AM222" s="5"/>
      <c r="AN222" s="5"/>
      <c r="AO222" s="5"/>
    </row>
    <row r="223" spans="2:41" s="365" customFormat="1" ht="31.5" x14ac:dyDescent="0.5">
      <c r="B223" s="449" t="s">
        <v>1856</v>
      </c>
      <c r="C223" s="450">
        <v>5.1156128504194803E-5</v>
      </c>
      <c r="D223" s="450">
        <v>1.0799627128663347E-4</v>
      </c>
      <c r="E223" s="450">
        <v>1.3262699982569023E-4</v>
      </c>
      <c r="F223" s="404"/>
      <c r="G223" s="404"/>
      <c r="H223" s="348"/>
      <c r="I223" s="349"/>
      <c r="J223" s="349"/>
      <c r="K223" s="349"/>
      <c r="L223" s="349"/>
      <c r="M223" s="349"/>
      <c r="N223" s="349"/>
      <c r="O223" s="349"/>
      <c r="P223" s="349"/>
      <c r="Q223" s="349"/>
      <c r="R223" s="349"/>
      <c r="S223" s="349"/>
      <c r="T223" s="382"/>
      <c r="U223" s="382"/>
      <c r="AH223" s="5"/>
      <c r="AI223" s="5"/>
      <c r="AJ223" s="5"/>
      <c r="AK223" s="5"/>
      <c r="AL223" s="5"/>
      <c r="AM223" s="5"/>
      <c r="AN223" s="5"/>
      <c r="AO223" s="5"/>
    </row>
    <row r="224" spans="2:41" s="365" customFormat="1" x14ac:dyDescent="0.5">
      <c r="B224" s="449" t="s">
        <v>1857</v>
      </c>
      <c r="C224" s="450">
        <v>5.1156128504194803E-5</v>
      </c>
      <c r="D224" s="450">
        <v>7.5786857043251562E-5</v>
      </c>
      <c r="E224" s="450">
        <v>6.6313499912845115E-5</v>
      </c>
      <c r="F224" s="404"/>
      <c r="G224" s="404"/>
      <c r="H224" s="348"/>
      <c r="I224" s="349"/>
      <c r="J224" s="349"/>
      <c r="K224" s="349"/>
      <c r="L224" s="349"/>
      <c r="M224" s="349"/>
      <c r="N224" s="349"/>
      <c r="O224" s="349"/>
      <c r="P224" s="349"/>
      <c r="Q224" s="349"/>
      <c r="R224" s="349"/>
      <c r="S224" s="349"/>
      <c r="T224" s="382"/>
      <c r="U224" s="382"/>
      <c r="AH224" s="5"/>
      <c r="AI224" s="5"/>
      <c r="AJ224" s="5"/>
      <c r="AK224" s="5"/>
      <c r="AL224" s="5"/>
      <c r="AM224" s="5"/>
      <c r="AN224" s="5"/>
      <c r="AO224" s="5"/>
    </row>
    <row r="225" spans="2:41" s="365" customFormat="1" x14ac:dyDescent="0.5">
      <c r="B225" s="449" t="s">
        <v>1858</v>
      </c>
      <c r="C225" s="450">
        <v>5.1156128504194803E-5</v>
      </c>
      <c r="D225" s="450">
        <v>7.0102842765007697E-5</v>
      </c>
      <c r="E225" s="450">
        <v>7.9576199895414144E-5</v>
      </c>
      <c r="F225" s="404"/>
      <c r="G225" s="404"/>
      <c r="H225" s="348"/>
      <c r="I225" s="349"/>
      <c r="J225" s="349"/>
      <c r="K225" s="349"/>
      <c r="L225" s="349"/>
      <c r="M225" s="349"/>
      <c r="N225" s="349"/>
      <c r="O225" s="349"/>
      <c r="P225" s="349"/>
      <c r="Q225" s="349"/>
      <c r="R225" s="349"/>
      <c r="S225" s="349"/>
      <c r="T225" s="382"/>
      <c r="U225" s="382"/>
      <c r="AH225" s="5"/>
      <c r="AI225" s="5"/>
      <c r="AJ225" s="5"/>
      <c r="AK225" s="5"/>
      <c r="AL225" s="5"/>
      <c r="AM225" s="5"/>
      <c r="AN225" s="5"/>
      <c r="AO225" s="5"/>
    </row>
    <row r="226" spans="2:41" s="365" customFormat="1" x14ac:dyDescent="0.5">
      <c r="B226" s="449" t="s">
        <v>1859</v>
      </c>
      <c r="C226" s="450">
        <v>5.1156128504194803E-5</v>
      </c>
      <c r="D226" s="450">
        <v>8.9049557025820577E-5</v>
      </c>
      <c r="E226" s="450">
        <v>8.7154885599739293E-5</v>
      </c>
      <c r="F226" s="404"/>
      <c r="G226" s="404"/>
      <c r="H226" s="348"/>
      <c r="I226" s="349"/>
      <c r="J226" s="349"/>
      <c r="K226" s="349"/>
      <c r="L226" s="349"/>
      <c r="M226" s="349"/>
      <c r="N226" s="349"/>
      <c r="O226" s="349"/>
      <c r="P226" s="349"/>
      <c r="Q226" s="349"/>
      <c r="R226" s="349"/>
      <c r="S226" s="349"/>
      <c r="T226" s="382"/>
      <c r="U226" s="382"/>
      <c r="AH226" s="5"/>
      <c r="AI226" s="5"/>
      <c r="AJ226" s="5"/>
      <c r="AK226" s="5"/>
      <c r="AL226" s="5"/>
      <c r="AM226" s="5"/>
      <c r="AN226" s="5"/>
      <c r="AO226" s="5"/>
    </row>
    <row r="227" spans="2:41" s="365" customFormat="1" x14ac:dyDescent="0.5">
      <c r="B227" s="449" t="s">
        <v>1860</v>
      </c>
      <c r="C227" s="450">
        <v>4.9261457078113512E-5</v>
      </c>
      <c r="D227" s="450">
        <v>5.4945471356357378E-5</v>
      </c>
      <c r="E227" s="450">
        <v>5.4945471356357378E-5</v>
      </c>
      <c r="F227" s="404"/>
      <c r="G227" s="404"/>
      <c r="H227" s="348"/>
      <c r="I227" s="349"/>
      <c r="J227" s="349"/>
      <c r="K227" s="349"/>
      <c r="L227" s="349"/>
      <c r="M227" s="349"/>
      <c r="N227" s="349"/>
      <c r="O227" s="349"/>
      <c r="P227" s="349"/>
      <c r="Q227" s="349"/>
      <c r="R227" s="349"/>
      <c r="S227" s="349"/>
      <c r="T227" s="382"/>
      <c r="U227" s="382"/>
      <c r="AH227" s="5"/>
      <c r="AI227" s="5"/>
      <c r="AJ227" s="5"/>
      <c r="AK227" s="5"/>
      <c r="AL227" s="5"/>
      <c r="AM227" s="5"/>
      <c r="AN227" s="5"/>
      <c r="AO227" s="5"/>
    </row>
    <row r="228" spans="2:41" s="365" customFormat="1" ht="31.5" x14ac:dyDescent="0.5">
      <c r="B228" s="449" t="s">
        <v>1861</v>
      </c>
      <c r="C228" s="450">
        <v>4.9261457078113512E-5</v>
      </c>
      <c r="D228" s="450">
        <v>7.1997514191088981E-5</v>
      </c>
      <c r="E228" s="450">
        <v>1.0231225700838961E-4</v>
      </c>
      <c r="F228" s="404"/>
      <c r="G228" s="404"/>
      <c r="H228" s="348"/>
      <c r="I228" s="349"/>
      <c r="J228" s="349"/>
      <c r="K228" s="349"/>
      <c r="L228" s="349"/>
      <c r="M228" s="349"/>
      <c r="N228" s="349"/>
      <c r="O228" s="349"/>
      <c r="P228" s="349"/>
      <c r="Q228" s="349"/>
      <c r="R228" s="349"/>
      <c r="S228" s="349"/>
      <c r="T228" s="382"/>
      <c r="U228" s="382"/>
      <c r="AH228" s="5"/>
      <c r="AI228" s="5"/>
      <c r="AJ228" s="5"/>
      <c r="AK228" s="5"/>
      <c r="AL228" s="5"/>
      <c r="AM228" s="5"/>
      <c r="AN228" s="5"/>
      <c r="AO228" s="5"/>
    </row>
    <row r="229" spans="2:41" s="365" customFormat="1" x14ac:dyDescent="0.5">
      <c r="B229" s="449" t="s">
        <v>1862</v>
      </c>
      <c r="C229" s="450">
        <v>4.9261457078113512E-5</v>
      </c>
      <c r="D229" s="450">
        <v>1.1368028556487734E-4</v>
      </c>
      <c r="E229" s="450">
        <v>1.383110141039341E-4</v>
      </c>
      <c r="F229" s="404"/>
      <c r="G229" s="404"/>
      <c r="H229" s="348"/>
      <c r="I229" s="349"/>
      <c r="J229" s="349"/>
      <c r="K229" s="349"/>
      <c r="L229" s="349"/>
      <c r="M229" s="349"/>
      <c r="N229" s="349"/>
      <c r="O229" s="349"/>
      <c r="P229" s="349"/>
      <c r="Q229" s="349"/>
      <c r="R229" s="349"/>
      <c r="S229" s="349"/>
      <c r="T229" s="382"/>
      <c r="U229" s="382"/>
      <c r="AH229" s="5"/>
      <c r="AI229" s="5"/>
      <c r="AJ229" s="5"/>
      <c r="AK229" s="5"/>
      <c r="AL229" s="5"/>
      <c r="AM229" s="5"/>
      <c r="AN229" s="5"/>
      <c r="AO229" s="5"/>
    </row>
    <row r="230" spans="2:41" s="365" customFormat="1" x14ac:dyDescent="0.5">
      <c r="B230" s="449" t="s">
        <v>1863</v>
      </c>
      <c r="C230" s="450">
        <v>4.9261457078113512E-5</v>
      </c>
      <c r="D230" s="450">
        <v>7.0102842765007697E-5</v>
      </c>
      <c r="E230" s="450">
        <v>7.3892185617170265E-5</v>
      </c>
      <c r="F230" s="404"/>
      <c r="G230" s="404"/>
      <c r="H230" s="348"/>
      <c r="I230" s="349"/>
      <c r="J230" s="349"/>
      <c r="K230" s="349"/>
      <c r="L230" s="349"/>
      <c r="M230" s="349"/>
      <c r="N230" s="349"/>
      <c r="O230" s="349"/>
      <c r="P230" s="349"/>
      <c r="Q230" s="349"/>
      <c r="R230" s="349"/>
      <c r="S230" s="349"/>
      <c r="T230" s="382"/>
      <c r="U230" s="382"/>
      <c r="AH230" s="5"/>
      <c r="AI230" s="5"/>
      <c r="AJ230" s="5"/>
      <c r="AK230" s="5"/>
      <c r="AL230" s="5"/>
      <c r="AM230" s="5"/>
      <c r="AN230" s="5"/>
      <c r="AO230" s="5"/>
    </row>
    <row r="231" spans="2:41" s="365" customFormat="1" ht="31.5" x14ac:dyDescent="0.5">
      <c r="B231" s="449" t="s">
        <v>1864</v>
      </c>
      <c r="C231" s="450">
        <v>4.7366785652032221E-5</v>
      </c>
      <c r="D231" s="450">
        <v>9.0944228451901875E-5</v>
      </c>
      <c r="E231" s="450">
        <v>9.8522914156227024E-5</v>
      </c>
      <c r="F231" s="404"/>
      <c r="G231" s="404"/>
      <c r="H231" s="348"/>
      <c r="I231" s="349"/>
      <c r="J231" s="349"/>
      <c r="K231" s="349"/>
      <c r="L231" s="349"/>
      <c r="M231" s="349"/>
      <c r="N231" s="349"/>
      <c r="O231" s="349"/>
      <c r="P231" s="349"/>
      <c r="Q231" s="349"/>
      <c r="R231" s="349"/>
      <c r="S231" s="349"/>
      <c r="T231" s="382"/>
      <c r="U231" s="382"/>
      <c r="AH231" s="5"/>
      <c r="AI231" s="5"/>
      <c r="AJ231" s="5"/>
      <c r="AK231" s="5"/>
      <c r="AL231" s="5"/>
      <c r="AM231" s="5"/>
      <c r="AN231" s="5"/>
      <c r="AO231" s="5"/>
    </row>
    <row r="232" spans="2:41" s="365" customFormat="1" x14ac:dyDescent="0.5">
      <c r="B232" s="449" t="s">
        <v>1865</v>
      </c>
      <c r="C232" s="450">
        <v>4.7366785652032221E-5</v>
      </c>
      <c r="D232" s="450">
        <v>4.3577442799869647E-5</v>
      </c>
      <c r="E232" s="450">
        <v>4.5472114225950937E-5</v>
      </c>
      <c r="F232" s="404"/>
      <c r="G232" s="404"/>
      <c r="H232" s="348"/>
      <c r="I232" s="349"/>
      <c r="J232" s="349"/>
      <c r="K232" s="349"/>
      <c r="L232" s="349"/>
      <c r="M232" s="349"/>
      <c r="N232" s="349"/>
      <c r="O232" s="349"/>
      <c r="P232" s="349"/>
      <c r="Q232" s="349"/>
      <c r="R232" s="349"/>
      <c r="S232" s="349"/>
      <c r="T232" s="382"/>
      <c r="U232" s="382"/>
      <c r="AH232" s="5"/>
      <c r="AI232" s="5"/>
      <c r="AJ232" s="5"/>
      <c r="AK232" s="5"/>
      <c r="AL232" s="5"/>
      <c r="AM232" s="5"/>
      <c r="AN232" s="5"/>
      <c r="AO232" s="5"/>
    </row>
    <row r="233" spans="2:41" s="365" customFormat="1" x14ac:dyDescent="0.5">
      <c r="B233" s="449" t="s">
        <v>1866</v>
      </c>
      <c r="C233" s="450">
        <v>4.7366785652032221E-5</v>
      </c>
      <c r="D233" s="450">
        <v>6.2524157060682534E-5</v>
      </c>
      <c r="E233" s="450">
        <v>8.1470871321495428E-5</v>
      </c>
      <c r="F233" s="404"/>
      <c r="G233" s="404"/>
      <c r="H233" s="348"/>
      <c r="I233" s="349"/>
      <c r="J233" s="349"/>
      <c r="K233" s="349"/>
      <c r="L233" s="349"/>
      <c r="M233" s="349"/>
      <c r="N233" s="349"/>
      <c r="O233" s="349"/>
      <c r="P233" s="349"/>
      <c r="Q233" s="349"/>
      <c r="R233" s="349"/>
      <c r="S233" s="349"/>
      <c r="T233" s="382"/>
      <c r="U233" s="382"/>
      <c r="AH233" s="5"/>
      <c r="AI233" s="5"/>
      <c r="AJ233" s="5"/>
      <c r="AK233" s="5"/>
      <c r="AL233" s="5"/>
      <c r="AM233" s="5"/>
      <c r="AN233" s="5"/>
      <c r="AO233" s="5"/>
    </row>
    <row r="234" spans="2:41" s="365" customFormat="1" x14ac:dyDescent="0.5">
      <c r="B234" s="449" t="s">
        <v>1867</v>
      </c>
      <c r="C234" s="450">
        <v>4.7366785652032221E-5</v>
      </c>
      <c r="D234" s="450">
        <v>7.9576199895414144E-5</v>
      </c>
      <c r="E234" s="450">
        <v>9.8522914156227024E-5</v>
      </c>
      <c r="F234" s="404"/>
      <c r="G234" s="404"/>
      <c r="H234" s="348"/>
      <c r="I234" s="349"/>
      <c r="J234" s="349"/>
      <c r="K234" s="349"/>
      <c r="L234" s="349"/>
      <c r="M234" s="349"/>
      <c r="N234" s="349"/>
      <c r="O234" s="349"/>
      <c r="P234" s="349"/>
      <c r="Q234" s="349"/>
      <c r="R234" s="349"/>
      <c r="S234" s="349"/>
      <c r="T234" s="382"/>
      <c r="U234" s="382"/>
      <c r="AH234" s="5"/>
      <c r="AI234" s="5"/>
      <c r="AJ234" s="5"/>
      <c r="AK234" s="5"/>
      <c r="AL234" s="5"/>
      <c r="AM234" s="5"/>
      <c r="AN234" s="5"/>
      <c r="AO234" s="5"/>
    </row>
    <row r="235" spans="2:41" s="365" customFormat="1" ht="31.5" x14ac:dyDescent="0.5">
      <c r="B235" s="449" t="s">
        <v>1868</v>
      </c>
      <c r="C235" s="450">
        <v>4.5472114225950937E-5</v>
      </c>
      <c r="D235" s="450">
        <v>4.9261457078113512E-5</v>
      </c>
      <c r="E235" s="450">
        <v>5.4945471356357378E-5</v>
      </c>
      <c r="F235" s="404"/>
      <c r="G235" s="404"/>
      <c r="H235" s="348"/>
      <c r="I235" s="349"/>
      <c r="J235" s="349"/>
      <c r="K235" s="349"/>
      <c r="L235" s="349"/>
      <c r="M235" s="349"/>
      <c r="N235" s="349"/>
      <c r="O235" s="349"/>
      <c r="P235" s="349"/>
      <c r="Q235" s="349"/>
      <c r="R235" s="349"/>
      <c r="S235" s="349"/>
      <c r="T235" s="382"/>
      <c r="U235" s="382"/>
      <c r="AH235" s="5"/>
      <c r="AI235" s="5"/>
      <c r="AJ235" s="5"/>
      <c r="AK235" s="5"/>
      <c r="AL235" s="5"/>
      <c r="AM235" s="5"/>
      <c r="AN235" s="5"/>
      <c r="AO235" s="5"/>
    </row>
    <row r="236" spans="2:41" s="365" customFormat="1" ht="31.5" x14ac:dyDescent="0.5">
      <c r="B236" s="449" t="s">
        <v>1869</v>
      </c>
      <c r="C236" s="450">
        <v>4.5472114225950937E-5</v>
      </c>
      <c r="D236" s="450">
        <v>6.8208171338926399E-5</v>
      </c>
      <c r="E236" s="450">
        <v>7.5786857043251562E-5</v>
      </c>
      <c r="F236" s="404"/>
      <c r="G236" s="404"/>
      <c r="H236" s="348"/>
      <c r="I236" s="349"/>
      <c r="J236" s="349"/>
      <c r="K236" s="349"/>
      <c r="L236" s="349"/>
      <c r="M236" s="349"/>
      <c r="N236" s="349"/>
      <c r="O236" s="349"/>
      <c r="P236" s="349"/>
      <c r="Q236" s="349"/>
      <c r="R236" s="349"/>
      <c r="S236" s="349"/>
      <c r="T236" s="382"/>
      <c r="U236" s="382"/>
      <c r="AH236" s="5"/>
      <c r="AI236" s="5"/>
      <c r="AJ236" s="5"/>
      <c r="AK236" s="5"/>
      <c r="AL236" s="5"/>
      <c r="AM236" s="5"/>
      <c r="AN236" s="5"/>
      <c r="AO236" s="5"/>
    </row>
    <row r="237" spans="2:41" s="365" customFormat="1" x14ac:dyDescent="0.5">
      <c r="B237" s="449" t="s">
        <v>1870</v>
      </c>
      <c r="C237" s="450">
        <v>4.5472114225950937E-5</v>
      </c>
      <c r="D237" s="450">
        <v>7.1997514191088981E-5</v>
      </c>
      <c r="E237" s="450">
        <v>7.3892185617170265E-5</v>
      </c>
      <c r="F237" s="404"/>
      <c r="G237" s="404"/>
      <c r="H237" s="348"/>
      <c r="I237" s="349"/>
      <c r="J237" s="349"/>
      <c r="K237" s="349"/>
      <c r="L237" s="349"/>
      <c r="M237" s="349"/>
      <c r="N237" s="349"/>
      <c r="O237" s="349"/>
      <c r="P237" s="349"/>
      <c r="Q237" s="349"/>
      <c r="R237" s="349"/>
      <c r="S237" s="349"/>
      <c r="T237" s="382"/>
      <c r="U237" s="382"/>
      <c r="AH237" s="5"/>
      <c r="AI237" s="5"/>
      <c r="AJ237" s="5"/>
      <c r="AK237" s="5"/>
      <c r="AL237" s="5"/>
      <c r="AM237" s="5"/>
      <c r="AN237" s="5"/>
      <c r="AO237" s="5"/>
    </row>
    <row r="238" spans="2:41" s="365" customFormat="1" x14ac:dyDescent="0.5">
      <c r="B238" s="449" t="s">
        <v>1872</v>
      </c>
      <c r="C238" s="450">
        <v>4.5472114225950937E-5</v>
      </c>
      <c r="D238" s="450">
        <v>5.1156128504194803E-5</v>
      </c>
      <c r="E238" s="450">
        <v>5.1156128504194803E-5</v>
      </c>
      <c r="F238" s="404"/>
      <c r="G238" s="404"/>
      <c r="H238" s="348"/>
      <c r="I238" s="349"/>
      <c r="J238" s="349"/>
      <c r="K238" s="349"/>
      <c r="L238" s="349"/>
      <c r="M238" s="349"/>
      <c r="N238" s="349"/>
      <c r="O238" s="349"/>
      <c r="P238" s="349"/>
      <c r="Q238" s="349"/>
      <c r="R238" s="349"/>
      <c r="S238" s="349"/>
      <c r="T238" s="382"/>
      <c r="U238" s="382"/>
      <c r="AH238" s="5"/>
      <c r="AI238" s="5"/>
      <c r="AJ238" s="5"/>
      <c r="AK238" s="5"/>
      <c r="AL238" s="5"/>
      <c r="AM238" s="5"/>
      <c r="AN238" s="5"/>
      <c r="AO238" s="5"/>
    </row>
    <row r="239" spans="2:41" s="365" customFormat="1" x14ac:dyDescent="0.5">
      <c r="B239" s="449" t="s">
        <v>1871</v>
      </c>
      <c r="C239" s="450">
        <v>4.5472114225950937E-5</v>
      </c>
      <c r="D239" s="450">
        <v>5.8734814208519959E-5</v>
      </c>
      <c r="E239" s="450">
        <v>6.6313499912845115E-5</v>
      </c>
      <c r="F239" s="404"/>
      <c r="G239" s="404"/>
      <c r="H239" s="348"/>
      <c r="I239" s="349"/>
      <c r="J239" s="349"/>
      <c r="K239" s="349"/>
      <c r="L239" s="349"/>
      <c r="M239" s="349"/>
      <c r="N239" s="349"/>
      <c r="O239" s="349"/>
      <c r="P239" s="349"/>
      <c r="Q239" s="349"/>
      <c r="R239" s="349"/>
      <c r="S239" s="349"/>
      <c r="T239" s="382"/>
      <c r="U239" s="382"/>
      <c r="AH239" s="5"/>
      <c r="AI239" s="5"/>
      <c r="AJ239" s="5"/>
      <c r="AK239" s="5"/>
      <c r="AL239" s="5"/>
      <c r="AM239" s="5"/>
      <c r="AN239" s="5"/>
      <c r="AO239" s="5"/>
    </row>
    <row r="240" spans="2:41" s="365" customFormat="1" ht="31.5" x14ac:dyDescent="0.5">
      <c r="B240" s="449" t="s">
        <v>1873</v>
      </c>
      <c r="C240" s="450">
        <v>4.5472114225950937E-5</v>
      </c>
      <c r="D240" s="450">
        <v>8.1470871321495428E-5</v>
      </c>
      <c r="E240" s="450">
        <v>8.1470871321495428E-5</v>
      </c>
      <c r="F240" s="404"/>
      <c r="G240" s="404"/>
      <c r="H240" s="348"/>
      <c r="I240" s="349"/>
      <c r="J240" s="349"/>
      <c r="K240" s="349"/>
      <c r="L240" s="349"/>
      <c r="M240" s="349"/>
      <c r="N240" s="349"/>
      <c r="O240" s="349"/>
      <c r="P240" s="349"/>
      <c r="Q240" s="349"/>
      <c r="R240" s="349"/>
      <c r="S240" s="349"/>
      <c r="T240" s="382"/>
      <c r="U240" s="382"/>
      <c r="AH240" s="5"/>
      <c r="AI240" s="5"/>
      <c r="AJ240" s="5"/>
      <c r="AK240" s="5"/>
      <c r="AL240" s="5"/>
      <c r="AM240" s="5"/>
      <c r="AN240" s="5"/>
      <c r="AO240" s="5"/>
    </row>
    <row r="241" spans="2:41" s="365" customFormat="1" x14ac:dyDescent="0.5">
      <c r="B241" s="449" t="s">
        <v>1874</v>
      </c>
      <c r="C241" s="450">
        <v>4.3577442799869647E-5</v>
      </c>
      <c r="D241" s="450">
        <v>4.9261457078113512E-5</v>
      </c>
      <c r="E241" s="450">
        <v>5.4945471356357378E-5</v>
      </c>
      <c r="F241" s="404"/>
      <c r="G241" s="404"/>
      <c r="H241" s="348"/>
      <c r="I241" s="349"/>
      <c r="J241" s="349"/>
      <c r="K241" s="349"/>
      <c r="L241" s="349"/>
      <c r="M241" s="349"/>
      <c r="N241" s="349"/>
      <c r="O241" s="349"/>
      <c r="P241" s="349"/>
      <c r="Q241" s="349"/>
      <c r="R241" s="349"/>
      <c r="S241" s="349"/>
      <c r="T241" s="382"/>
      <c r="U241" s="382"/>
      <c r="AH241" s="5"/>
      <c r="AI241" s="5"/>
      <c r="AJ241" s="5"/>
      <c r="AK241" s="5"/>
      <c r="AL241" s="5"/>
      <c r="AM241" s="5"/>
      <c r="AN241" s="5"/>
      <c r="AO241" s="5"/>
    </row>
    <row r="242" spans="2:41" s="365" customFormat="1" ht="31.5" x14ac:dyDescent="0.5">
      <c r="B242" s="449" t="s">
        <v>1876</v>
      </c>
      <c r="C242" s="450">
        <v>4.3577442799869647E-5</v>
      </c>
      <c r="D242" s="450">
        <v>6.4418828486763831E-5</v>
      </c>
      <c r="E242" s="450">
        <v>8.9049557025820577E-5</v>
      </c>
      <c r="F242" s="404"/>
      <c r="G242" s="404"/>
      <c r="H242" s="348"/>
      <c r="I242" s="349"/>
      <c r="J242" s="349"/>
      <c r="K242" s="349"/>
      <c r="L242" s="349"/>
      <c r="M242" s="349"/>
      <c r="N242" s="349"/>
      <c r="O242" s="349"/>
      <c r="P242" s="349"/>
      <c r="Q242" s="349"/>
      <c r="R242" s="349"/>
      <c r="S242" s="349"/>
      <c r="T242" s="382"/>
      <c r="U242" s="382"/>
      <c r="AH242" s="5"/>
      <c r="AI242" s="5"/>
      <c r="AJ242" s="5"/>
      <c r="AK242" s="5"/>
      <c r="AL242" s="5"/>
      <c r="AM242" s="5"/>
      <c r="AN242" s="5"/>
      <c r="AO242" s="5"/>
    </row>
    <row r="243" spans="2:41" s="365" customFormat="1" x14ac:dyDescent="0.5">
      <c r="B243" s="449" t="s">
        <v>1878</v>
      </c>
      <c r="C243" s="450">
        <v>4.3577442799869647E-5</v>
      </c>
      <c r="D243" s="450">
        <v>5.8734814208519959E-5</v>
      </c>
      <c r="E243" s="450">
        <v>6.6313499912845115E-5</v>
      </c>
      <c r="F243" s="404"/>
      <c r="G243" s="404"/>
      <c r="H243" s="348"/>
      <c r="I243" s="349"/>
      <c r="J243" s="349"/>
      <c r="K243" s="349"/>
      <c r="L243" s="349"/>
      <c r="M243" s="349"/>
      <c r="N243" s="349"/>
      <c r="O243" s="349"/>
      <c r="P243" s="349"/>
      <c r="Q243" s="349"/>
      <c r="R243" s="349"/>
      <c r="S243" s="349"/>
      <c r="T243" s="382"/>
      <c r="U243" s="382"/>
      <c r="AH243" s="5"/>
      <c r="AI243" s="5"/>
      <c r="AJ243" s="5"/>
      <c r="AK243" s="5"/>
      <c r="AL243" s="5"/>
      <c r="AM243" s="5"/>
      <c r="AN243" s="5"/>
      <c r="AO243" s="5"/>
    </row>
    <row r="244" spans="2:41" s="365" customFormat="1" ht="31.5" x14ac:dyDescent="0.5">
      <c r="B244" s="449" t="s">
        <v>1875</v>
      </c>
      <c r="C244" s="450">
        <v>4.3577442799869647E-5</v>
      </c>
      <c r="D244" s="450">
        <v>7.0102842765007697E-5</v>
      </c>
      <c r="E244" s="450">
        <v>9.662824273014574E-5</v>
      </c>
      <c r="F244" s="404"/>
      <c r="G244" s="404"/>
      <c r="H244" s="348"/>
      <c r="I244" s="349"/>
      <c r="J244" s="349"/>
      <c r="K244" s="349"/>
      <c r="L244" s="349"/>
      <c r="M244" s="349"/>
      <c r="N244" s="349"/>
      <c r="O244" s="349"/>
      <c r="P244" s="349"/>
      <c r="Q244" s="349"/>
      <c r="R244" s="349"/>
      <c r="S244" s="349"/>
      <c r="T244" s="382"/>
      <c r="U244" s="382"/>
      <c r="AH244" s="5"/>
      <c r="AI244" s="5"/>
      <c r="AJ244" s="5"/>
      <c r="AK244" s="5"/>
      <c r="AL244" s="5"/>
      <c r="AM244" s="5"/>
      <c r="AN244" s="5"/>
      <c r="AO244" s="5"/>
    </row>
    <row r="245" spans="2:41" s="365" customFormat="1" ht="31.5" x14ac:dyDescent="0.5">
      <c r="B245" s="449" t="s">
        <v>1877</v>
      </c>
      <c r="C245" s="450">
        <v>4.3577442799869647E-5</v>
      </c>
      <c r="D245" s="450">
        <v>5.4945471356357378E-5</v>
      </c>
      <c r="E245" s="450">
        <v>6.062948563460125E-5</v>
      </c>
      <c r="F245" s="404"/>
      <c r="G245" s="404"/>
      <c r="H245" s="348"/>
      <c r="I245" s="349"/>
      <c r="J245" s="349"/>
      <c r="K245" s="349"/>
      <c r="L245" s="349"/>
      <c r="M245" s="349"/>
      <c r="N245" s="349"/>
      <c r="O245" s="349"/>
      <c r="P245" s="349"/>
      <c r="Q245" s="349"/>
      <c r="R245" s="349"/>
      <c r="S245" s="349"/>
      <c r="T245" s="382"/>
      <c r="U245" s="382"/>
      <c r="AH245" s="5"/>
      <c r="AI245" s="5"/>
      <c r="AJ245" s="5"/>
      <c r="AK245" s="5"/>
      <c r="AL245" s="5"/>
      <c r="AM245" s="5"/>
      <c r="AN245" s="5"/>
      <c r="AO245" s="5"/>
    </row>
    <row r="246" spans="2:41" s="365" customFormat="1" ht="47.25" x14ac:dyDescent="0.5">
      <c r="B246" s="449" t="s">
        <v>1879</v>
      </c>
      <c r="C246" s="450">
        <v>4.1682771373788356E-5</v>
      </c>
      <c r="D246" s="450">
        <v>6.062948563460125E-5</v>
      </c>
      <c r="E246" s="450">
        <v>6.6313499912845115E-5</v>
      </c>
      <c r="F246" s="404"/>
      <c r="G246" s="404"/>
      <c r="H246" s="348"/>
      <c r="I246" s="349"/>
      <c r="J246" s="349"/>
      <c r="K246" s="349"/>
      <c r="L246" s="349"/>
      <c r="M246" s="349"/>
      <c r="N246" s="349"/>
      <c r="O246" s="349"/>
      <c r="P246" s="349"/>
      <c r="Q246" s="349"/>
      <c r="R246" s="349"/>
      <c r="S246" s="349"/>
      <c r="T246" s="382"/>
      <c r="U246" s="382"/>
      <c r="AH246" s="5"/>
      <c r="AI246" s="5"/>
      <c r="AJ246" s="5"/>
      <c r="AK246" s="5"/>
      <c r="AL246" s="5"/>
      <c r="AM246" s="5"/>
      <c r="AN246" s="5"/>
      <c r="AO246" s="5"/>
    </row>
    <row r="247" spans="2:41" s="365" customFormat="1" ht="31.5" x14ac:dyDescent="0.5">
      <c r="B247" s="449" t="s">
        <v>1880</v>
      </c>
      <c r="C247" s="450">
        <v>4.1682771373788356E-5</v>
      </c>
      <c r="D247" s="450">
        <v>4.5472114225950937E-5</v>
      </c>
      <c r="E247" s="450">
        <v>4.7366785652032221E-5</v>
      </c>
      <c r="F247" s="404"/>
      <c r="G247" s="404"/>
      <c r="H247" s="348"/>
      <c r="I247" s="349"/>
      <c r="J247" s="349"/>
      <c r="K247" s="349"/>
      <c r="L247" s="349"/>
      <c r="M247" s="349"/>
      <c r="N247" s="349"/>
      <c r="O247" s="349"/>
      <c r="P247" s="349"/>
      <c r="Q247" s="349"/>
      <c r="R247" s="349"/>
      <c r="S247" s="349"/>
      <c r="T247" s="382"/>
      <c r="U247" s="382"/>
      <c r="AH247" s="5"/>
      <c r="AI247" s="5"/>
      <c r="AJ247" s="5"/>
      <c r="AK247" s="5"/>
      <c r="AL247" s="5"/>
      <c r="AM247" s="5"/>
      <c r="AN247" s="5"/>
      <c r="AO247" s="5"/>
    </row>
    <row r="248" spans="2:41" s="365" customFormat="1" ht="31.5" x14ac:dyDescent="0.5">
      <c r="B248" s="449" t="s">
        <v>1881</v>
      </c>
      <c r="C248" s="450">
        <v>4.1682771373788356E-5</v>
      </c>
      <c r="D248" s="450">
        <v>4.5472114225950937E-5</v>
      </c>
      <c r="E248" s="450">
        <v>4.7366785652032221E-5</v>
      </c>
      <c r="F248" s="404"/>
      <c r="G248" s="404"/>
      <c r="H248" s="348"/>
      <c r="I248" s="349"/>
      <c r="J248" s="349"/>
      <c r="K248" s="349"/>
      <c r="L248" s="349"/>
      <c r="M248" s="349"/>
      <c r="N248" s="349"/>
      <c r="O248" s="349"/>
      <c r="P248" s="349"/>
      <c r="Q248" s="349"/>
      <c r="R248" s="349"/>
      <c r="S248" s="349"/>
      <c r="T248" s="382"/>
      <c r="U248" s="382"/>
      <c r="AH248" s="5"/>
      <c r="AI248" s="5"/>
      <c r="AJ248" s="5"/>
      <c r="AK248" s="5"/>
      <c r="AL248" s="5"/>
      <c r="AM248" s="5"/>
      <c r="AN248" s="5"/>
      <c r="AO248" s="5"/>
    </row>
    <row r="249" spans="2:41" s="365" customFormat="1" x14ac:dyDescent="0.5">
      <c r="B249" s="449" t="s">
        <v>1885</v>
      </c>
      <c r="C249" s="450">
        <v>4.1682771373788356E-5</v>
      </c>
      <c r="D249" s="450">
        <v>5.6840142782438668E-5</v>
      </c>
      <c r="E249" s="450">
        <v>8.3365542747576712E-5</v>
      </c>
      <c r="F249" s="404"/>
      <c r="G249" s="404"/>
      <c r="H249" s="348"/>
      <c r="I249" s="349"/>
      <c r="J249" s="349"/>
      <c r="K249" s="349"/>
      <c r="L249" s="349"/>
      <c r="M249" s="349"/>
      <c r="N249" s="349"/>
      <c r="O249" s="349"/>
      <c r="P249" s="349"/>
      <c r="Q249" s="349"/>
      <c r="R249" s="349"/>
      <c r="S249" s="349"/>
      <c r="T249" s="382"/>
      <c r="U249" s="382"/>
      <c r="AH249" s="5"/>
      <c r="AI249" s="5"/>
      <c r="AJ249" s="5"/>
      <c r="AK249" s="5"/>
      <c r="AL249" s="5"/>
      <c r="AM249" s="5"/>
      <c r="AN249" s="5"/>
      <c r="AO249" s="5"/>
    </row>
    <row r="250" spans="2:41" s="365" customFormat="1" x14ac:dyDescent="0.5">
      <c r="B250" s="449" t="s">
        <v>1883</v>
      </c>
      <c r="C250" s="450">
        <v>4.1682771373788356E-5</v>
      </c>
      <c r="D250" s="450">
        <v>9.0944228451901875E-5</v>
      </c>
      <c r="E250" s="450">
        <v>1.0231225700838961E-4</v>
      </c>
      <c r="F250" s="404"/>
      <c r="G250" s="404"/>
      <c r="H250" s="348"/>
      <c r="I250" s="349"/>
      <c r="J250" s="349"/>
      <c r="K250" s="349"/>
      <c r="L250" s="349"/>
      <c r="M250" s="349"/>
      <c r="N250" s="349"/>
      <c r="O250" s="349"/>
      <c r="P250" s="349"/>
      <c r="Q250" s="349"/>
      <c r="R250" s="349"/>
      <c r="S250" s="349"/>
      <c r="T250" s="382"/>
      <c r="U250" s="382"/>
      <c r="AH250" s="5"/>
      <c r="AI250" s="5"/>
      <c r="AJ250" s="5"/>
      <c r="AK250" s="5"/>
      <c r="AL250" s="5"/>
      <c r="AM250" s="5"/>
      <c r="AN250" s="5"/>
      <c r="AO250" s="5"/>
    </row>
    <row r="251" spans="2:41" s="365" customFormat="1" x14ac:dyDescent="0.5">
      <c r="B251" s="449" t="s">
        <v>1882</v>
      </c>
      <c r="C251" s="450">
        <v>4.1682771373788356E-5</v>
      </c>
      <c r="D251" s="450">
        <v>6.4418828486763831E-5</v>
      </c>
      <c r="E251" s="450">
        <v>6.8208171338926399E-5</v>
      </c>
      <c r="F251" s="404"/>
      <c r="G251" s="404"/>
      <c r="H251" s="348"/>
      <c r="I251" s="349"/>
      <c r="J251" s="349"/>
      <c r="K251" s="349"/>
      <c r="L251" s="349"/>
      <c r="M251" s="349"/>
      <c r="N251" s="349"/>
      <c r="O251" s="349"/>
      <c r="P251" s="349"/>
      <c r="Q251" s="349"/>
      <c r="R251" s="349"/>
      <c r="S251" s="349"/>
      <c r="T251" s="382"/>
      <c r="U251" s="382"/>
      <c r="AH251" s="5"/>
      <c r="AI251" s="5"/>
      <c r="AJ251" s="5"/>
      <c r="AK251" s="5"/>
      <c r="AL251" s="5"/>
      <c r="AM251" s="5"/>
      <c r="AN251" s="5"/>
      <c r="AO251" s="5"/>
    </row>
    <row r="252" spans="2:41" s="365" customFormat="1" ht="31.5" x14ac:dyDescent="0.5">
      <c r="B252" s="449" t="s">
        <v>1884</v>
      </c>
      <c r="C252" s="450">
        <v>4.1682771373788356E-5</v>
      </c>
      <c r="D252" s="450">
        <v>6.062948563460125E-5</v>
      </c>
      <c r="E252" s="450">
        <v>9.2838899877983159E-5</v>
      </c>
      <c r="F252" s="404"/>
      <c r="G252" s="404"/>
      <c r="H252" s="348"/>
      <c r="I252" s="349"/>
      <c r="J252" s="349"/>
      <c r="K252" s="349"/>
      <c r="L252" s="349"/>
      <c r="M252" s="349"/>
      <c r="N252" s="349"/>
      <c r="O252" s="349"/>
      <c r="P252" s="349"/>
      <c r="Q252" s="349"/>
      <c r="R252" s="349"/>
      <c r="S252" s="349"/>
      <c r="T252" s="382"/>
      <c r="U252" s="382"/>
      <c r="AH252" s="5"/>
      <c r="AI252" s="5"/>
      <c r="AJ252" s="5"/>
      <c r="AK252" s="5"/>
      <c r="AL252" s="5"/>
      <c r="AM252" s="5"/>
      <c r="AN252" s="5"/>
      <c r="AO252" s="5"/>
    </row>
    <row r="253" spans="2:41" s="365" customFormat="1" x14ac:dyDescent="0.5">
      <c r="B253" s="449" t="s">
        <v>1886</v>
      </c>
      <c r="C253" s="450">
        <v>4.1682771373788356E-5</v>
      </c>
      <c r="D253" s="450">
        <v>4.3577442799869647E-5</v>
      </c>
      <c r="E253" s="450">
        <v>4.9261457078113512E-5</v>
      </c>
      <c r="F253" s="404"/>
      <c r="G253" s="404"/>
      <c r="H253" s="348"/>
      <c r="I253" s="349"/>
      <c r="J253" s="349"/>
      <c r="K253" s="349"/>
      <c r="L253" s="349"/>
      <c r="M253" s="349"/>
      <c r="N253" s="349"/>
      <c r="O253" s="349"/>
      <c r="P253" s="349"/>
      <c r="Q253" s="349"/>
      <c r="R253" s="349"/>
      <c r="S253" s="349"/>
      <c r="T253" s="382"/>
      <c r="U253" s="382"/>
      <c r="AH253" s="5"/>
      <c r="AI253" s="5"/>
      <c r="AJ253" s="5"/>
      <c r="AK253" s="5"/>
      <c r="AL253" s="5"/>
      <c r="AM253" s="5"/>
      <c r="AN253" s="5"/>
      <c r="AO253" s="5"/>
    </row>
    <row r="254" spans="2:41" s="365" customFormat="1" x14ac:dyDescent="0.5">
      <c r="B254" s="449" t="s">
        <v>1890</v>
      </c>
      <c r="C254" s="450">
        <v>3.9788099947707072E-5</v>
      </c>
      <c r="D254" s="450">
        <v>6.062948563460125E-5</v>
      </c>
      <c r="E254" s="450">
        <v>5.8734814208519959E-5</v>
      </c>
      <c r="F254" s="404"/>
      <c r="G254" s="404"/>
      <c r="H254" s="348"/>
      <c r="I254" s="349"/>
      <c r="J254" s="349"/>
      <c r="K254" s="349"/>
      <c r="L254" s="349"/>
      <c r="M254" s="349"/>
      <c r="N254" s="349"/>
      <c r="O254" s="349"/>
      <c r="P254" s="349"/>
      <c r="Q254" s="349"/>
      <c r="R254" s="349"/>
      <c r="S254" s="349"/>
      <c r="T254" s="382"/>
      <c r="U254" s="382"/>
      <c r="AH254" s="5"/>
      <c r="AI254" s="5"/>
      <c r="AJ254" s="5"/>
      <c r="AK254" s="5"/>
      <c r="AL254" s="5"/>
      <c r="AM254" s="5"/>
      <c r="AN254" s="5"/>
      <c r="AO254" s="5"/>
    </row>
    <row r="255" spans="2:41" s="365" customFormat="1" ht="31.5" x14ac:dyDescent="0.5">
      <c r="B255" s="449" t="s">
        <v>1891</v>
      </c>
      <c r="C255" s="450">
        <v>3.9788099947707072E-5</v>
      </c>
      <c r="D255" s="450">
        <v>4.9261457078113512E-5</v>
      </c>
      <c r="E255" s="450">
        <v>5.4945471356357378E-5</v>
      </c>
      <c r="F255" s="404"/>
      <c r="G255" s="404"/>
      <c r="H255" s="348"/>
      <c r="I255" s="349"/>
      <c r="J255" s="349"/>
      <c r="K255" s="349"/>
      <c r="L255" s="349"/>
      <c r="M255" s="349"/>
      <c r="N255" s="349"/>
      <c r="O255" s="349"/>
      <c r="P255" s="349"/>
      <c r="Q255" s="349"/>
      <c r="R255" s="349"/>
      <c r="S255" s="349"/>
      <c r="T255" s="382"/>
      <c r="U255" s="382"/>
      <c r="AH255" s="5"/>
      <c r="AI255" s="5"/>
      <c r="AJ255" s="5"/>
      <c r="AK255" s="5"/>
      <c r="AL255" s="5"/>
      <c r="AM255" s="5"/>
      <c r="AN255" s="5"/>
      <c r="AO255" s="5"/>
    </row>
    <row r="256" spans="2:41" s="365" customFormat="1" ht="31.5" x14ac:dyDescent="0.5">
      <c r="B256" s="449" t="s">
        <v>1889</v>
      </c>
      <c r="C256" s="450">
        <v>3.9788099947707072E-5</v>
      </c>
      <c r="D256" s="450">
        <v>5.8734814208519959E-5</v>
      </c>
      <c r="E256" s="450">
        <v>9.0944228451901875E-5</v>
      </c>
      <c r="F256" s="404"/>
      <c r="G256" s="404"/>
      <c r="H256" s="348"/>
      <c r="I256" s="349"/>
      <c r="J256" s="349"/>
      <c r="K256" s="349"/>
      <c r="L256" s="349"/>
      <c r="M256" s="349"/>
      <c r="N256" s="349"/>
      <c r="O256" s="349"/>
      <c r="P256" s="349"/>
      <c r="Q256" s="349"/>
      <c r="R256" s="349"/>
      <c r="S256" s="349"/>
      <c r="T256" s="382"/>
      <c r="U256" s="382"/>
      <c r="AH256" s="5"/>
      <c r="AI256" s="5"/>
      <c r="AJ256" s="5"/>
      <c r="AK256" s="5"/>
      <c r="AL256" s="5"/>
      <c r="AM256" s="5"/>
      <c r="AN256" s="5"/>
      <c r="AO256" s="5"/>
    </row>
    <row r="257" spans="2:41" s="365" customFormat="1" x14ac:dyDescent="0.5">
      <c r="B257" s="449" t="s">
        <v>1888</v>
      </c>
      <c r="C257" s="450">
        <v>3.9788099947707072E-5</v>
      </c>
      <c r="D257" s="450">
        <v>6.8208171338926399E-5</v>
      </c>
      <c r="E257" s="450">
        <v>7.5786857043251562E-5</v>
      </c>
      <c r="F257" s="404"/>
      <c r="G257" s="404"/>
      <c r="H257" s="348"/>
      <c r="I257" s="349"/>
      <c r="J257" s="349"/>
      <c r="K257" s="349"/>
      <c r="L257" s="349"/>
      <c r="M257" s="349"/>
      <c r="N257" s="349"/>
      <c r="O257" s="349"/>
      <c r="P257" s="349"/>
      <c r="Q257" s="349"/>
      <c r="R257" s="349"/>
      <c r="S257" s="349"/>
      <c r="T257" s="382"/>
      <c r="U257" s="382"/>
      <c r="AH257" s="5"/>
      <c r="AI257" s="5"/>
      <c r="AJ257" s="5"/>
      <c r="AK257" s="5"/>
      <c r="AL257" s="5"/>
      <c r="AM257" s="5"/>
      <c r="AN257" s="5"/>
      <c r="AO257" s="5"/>
    </row>
    <row r="258" spans="2:41" s="365" customFormat="1" x14ac:dyDescent="0.5">
      <c r="B258" s="449" t="s">
        <v>1887</v>
      </c>
      <c r="C258" s="450">
        <v>3.9788099947707072E-5</v>
      </c>
      <c r="D258" s="450">
        <v>4.3577442799869647E-5</v>
      </c>
      <c r="E258" s="450">
        <v>4.7366785652032221E-5</v>
      </c>
      <c r="F258" s="404"/>
      <c r="G258" s="404"/>
      <c r="H258" s="348"/>
      <c r="I258" s="349"/>
      <c r="J258" s="349"/>
      <c r="K258" s="349"/>
      <c r="L258" s="349"/>
      <c r="M258" s="349"/>
      <c r="N258" s="349"/>
      <c r="O258" s="349"/>
      <c r="P258" s="349"/>
      <c r="Q258" s="349"/>
      <c r="R258" s="349"/>
      <c r="S258" s="349"/>
      <c r="T258" s="382"/>
      <c r="U258" s="382"/>
      <c r="AH258" s="5"/>
      <c r="AI258" s="5"/>
      <c r="AJ258" s="5"/>
      <c r="AK258" s="5"/>
      <c r="AL258" s="5"/>
      <c r="AM258" s="5"/>
      <c r="AN258" s="5"/>
      <c r="AO258" s="5"/>
    </row>
    <row r="259" spans="2:41" s="365" customFormat="1" x14ac:dyDescent="0.5">
      <c r="B259" s="449" t="s">
        <v>1895</v>
      </c>
      <c r="C259" s="450">
        <v>3.7893428521625781E-5</v>
      </c>
      <c r="D259" s="450">
        <v>5.4945471356357378E-5</v>
      </c>
      <c r="E259" s="450">
        <v>6.6313499912845115E-5</v>
      </c>
      <c r="F259" s="404"/>
      <c r="G259" s="404"/>
      <c r="H259" s="348"/>
      <c r="I259" s="349"/>
      <c r="J259" s="349"/>
      <c r="K259" s="349"/>
      <c r="L259" s="349"/>
      <c r="M259" s="349"/>
      <c r="N259" s="349"/>
      <c r="O259" s="349"/>
      <c r="P259" s="349"/>
      <c r="Q259" s="349"/>
      <c r="R259" s="349"/>
      <c r="S259" s="349"/>
      <c r="T259" s="382"/>
      <c r="U259" s="382"/>
      <c r="AH259" s="5"/>
      <c r="AI259" s="5"/>
      <c r="AJ259" s="5"/>
      <c r="AK259" s="5"/>
      <c r="AL259" s="5"/>
      <c r="AM259" s="5"/>
      <c r="AN259" s="5"/>
      <c r="AO259" s="5"/>
    </row>
    <row r="260" spans="2:41" s="365" customFormat="1" x14ac:dyDescent="0.5">
      <c r="B260" s="449" t="s">
        <v>1894</v>
      </c>
      <c r="C260" s="450">
        <v>3.7893428521625781E-5</v>
      </c>
      <c r="D260" s="450">
        <v>4.3577442799869647E-5</v>
      </c>
      <c r="E260" s="450">
        <v>4.7366785652032221E-5</v>
      </c>
      <c r="F260" s="404"/>
      <c r="G260" s="404"/>
      <c r="H260" s="348"/>
      <c r="I260" s="349"/>
      <c r="J260" s="349"/>
      <c r="K260" s="349"/>
      <c r="L260" s="349"/>
      <c r="M260" s="349"/>
      <c r="N260" s="349"/>
      <c r="O260" s="349"/>
      <c r="P260" s="349"/>
      <c r="Q260" s="349"/>
      <c r="R260" s="349"/>
      <c r="S260" s="349"/>
      <c r="T260" s="382"/>
      <c r="U260" s="382"/>
      <c r="AH260" s="5"/>
      <c r="AI260" s="5"/>
      <c r="AJ260" s="5"/>
      <c r="AK260" s="5"/>
      <c r="AL260" s="5"/>
      <c r="AM260" s="5"/>
      <c r="AN260" s="5"/>
      <c r="AO260" s="5"/>
    </row>
    <row r="261" spans="2:41" s="365" customFormat="1" ht="31.5" x14ac:dyDescent="0.5">
      <c r="B261" s="449" t="s">
        <v>1893</v>
      </c>
      <c r="C261" s="450">
        <v>3.7893428521625781E-5</v>
      </c>
      <c r="D261" s="450">
        <v>6.2524157060682534E-5</v>
      </c>
      <c r="E261" s="450">
        <v>6.6313499912845115E-5</v>
      </c>
      <c r="F261" s="404"/>
      <c r="G261" s="404"/>
      <c r="H261" s="348"/>
      <c r="I261" s="349"/>
      <c r="J261" s="349"/>
      <c r="K261" s="349"/>
      <c r="L261" s="349"/>
      <c r="M261" s="349"/>
      <c r="N261" s="349"/>
      <c r="O261" s="349"/>
      <c r="P261" s="349"/>
      <c r="Q261" s="349"/>
      <c r="R261" s="349"/>
      <c r="S261" s="349"/>
      <c r="T261" s="382"/>
      <c r="U261" s="382"/>
      <c r="AH261" s="5"/>
      <c r="AI261" s="5"/>
      <c r="AJ261" s="5"/>
      <c r="AK261" s="5"/>
      <c r="AL261" s="5"/>
      <c r="AM261" s="5"/>
      <c r="AN261" s="5"/>
      <c r="AO261" s="5"/>
    </row>
    <row r="262" spans="2:41" s="365" customFormat="1" ht="31.5" x14ac:dyDescent="0.5">
      <c r="B262" s="449" t="s">
        <v>1892</v>
      </c>
      <c r="C262" s="450">
        <v>3.7893428521625774E-5</v>
      </c>
      <c r="D262" s="450">
        <v>7.1997514191088981E-5</v>
      </c>
      <c r="E262" s="450">
        <v>8.9049557025820577E-5</v>
      </c>
      <c r="F262" s="404"/>
      <c r="G262" s="404"/>
      <c r="H262" s="348"/>
      <c r="I262" s="349"/>
      <c r="J262" s="349"/>
      <c r="K262" s="349"/>
      <c r="L262" s="349"/>
      <c r="M262" s="349"/>
      <c r="N262" s="349"/>
      <c r="O262" s="349"/>
      <c r="P262" s="349"/>
      <c r="Q262" s="349"/>
      <c r="R262" s="349"/>
      <c r="S262" s="349"/>
      <c r="T262" s="382"/>
      <c r="U262" s="382"/>
      <c r="AH262" s="5"/>
      <c r="AI262" s="5"/>
      <c r="AJ262" s="5"/>
      <c r="AK262" s="5"/>
      <c r="AL262" s="5"/>
      <c r="AM262" s="5"/>
      <c r="AN262" s="5"/>
      <c r="AO262" s="5"/>
    </row>
    <row r="263" spans="2:41" s="365" customFormat="1" x14ac:dyDescent="0.5">
      <c r="B263" s="449" t="s">
        <v>1896</v>
      </c>
      <c r="C263" s="450">
        <v>3.599875709554449E-5</v>
      </c>
      <c r="D263" s="450">
        <v>5.4945471356357378E-5</v>
      </c>
      <c r="E263" s="450">
        <v>5.6840142782438668E-5</v>
      </c>
      <c r="F263" s="404"/>
      <c r="G263" s="404"/>
      <c r="H263" s="348"/>
      <c r="I263" s="349"/>
      <c r="J263" s="349"/>
      <c r="K263" s="349"/>
      <c r="L263" s="349"/>
      <c r="M263" s="349"/>
      <c r="N263" s="349"/>
      <c r="O263" s="349"/>
      <c r="P263" s="349"/>
      <c r="Q263" s="349"/>
      <c r="R263" s="349"/>
      <c r="S263" s="349"/>
      <c r="T263" s="382"/>
      <c r="U263" s="382"/>
      <c r="AH263" s="5"/>
      <c r="AI263" s="5"/>
      <c r="AJ263" s="5"/>
      <c r="AK263" s="5"/>
      <c r="AL263" s="5"/>
      <c r="AM263" s="5"/>
      <c r="AN263" s="5"/>
      <c r="AO263" s="5"/>
    </row>
    <row r="264" spans="2:41" s="365" customFormat="1" ht="31.5" x14ac:dyDescent="0.5">
      <c r="B264" s="449" t="s">
        <v>1897</v>
      </c>
      <c r="C264" s="450">
        <v>3.599875709554449E-5</v>
      </c>
      <c r="D264" s="450">
        <v>5.3050799930276094E-5</v>
      </c>
      <c r="E264" s="450">
        <v>6.4418828486763831E-5</v>
      </c>
      <c r="F264" s="404"/>
      <c r="G264" s="404"/>
      <c r="H264" s="348"/>
      <c r="I264" s="349"/>
      <c r="J264" s="349"/>
      <c r="K264" s="349"/>
      <c r="L264" s="349"/>
      <c r="M264" s="349"/>
      <c r="N264" s="349"/>
      <c r="O264" s="349"/>
      <c r="P264" s="349"/>
      <c r="Q264" s="349"/>
      <c r="R264" s="349"/>
      <c r="S264" s="349"/>
      <c r="T264" s="382"/>
      <c r="U264" s="382"/>
      <c r="AH264" s="5"/>
      <c r="AI264" s="5"/>
      <c r="AJ264" s="5"/>
      <c r="AK264" s="5"/>
      <c r="AL264" s="5"/>
      <c r="AM264" s="5"/>
      <c r="AN264" s="5"/>
      <c r="AO264" s="5"/>
    </row>
    <row r="265" spans="2:41" s="365" customFormat="1" ht="31.5" x14ac:dyDescent="0.5">
      <c r="B265" s="449" t="s">
        <v>1898</v>
      </c>
      <c r="C265" s="450">
        <v>3.599875709554449E-5</v>
      </c>
      <c r="D265" s="450">
        <v>4.1682771373788356E-5</v>
      </c>
      <c r="E265" s="450">
        <v>3.0314742817300625E-5</v>
      </c>
      <c r="F265" s="404"/>
      <c r="G265" s="404"/>
      <c r="H265" s="348"/>
      <c r="I265" s="349"/>
      <c r="J265" s="349"/>
      <c r="K265" s="349"/>
      <c r="L265" s="349"/>
      <c r="M265" s="349"/>
      <c r="N265" s="349"/>
      <c r="O265" s="349"/>
      <c r="P265" s="349"/>
      <c r="Q265" s="349"/>
      <c r="R265" s="349"/>
      <c r="S265" s="349"/>
      <c r="T265" s="382"/>
      <c r="U265" s="382"/>
      <c r="AH265" s="5"/>
      <c r="AI265" s="5"/>
      <c r="AJ265" s="5"/>
      <c r="AK265" s="5"/>
      <c r="AL265" s="5"/>
      <c r="AM265" s="5"/>
      <c r="AN265" s="5"/>
      <c r="AO265" s="5"/>
    </row>
    <row r="266" spans="2:41" s="365" customFormat="1" ht="31.5" x14ac:dyDescent="0.5">
      <c r="B266" s="449" t="s">
        <v>1901</v>
      </c>
      <c r="C266" s="450">
        <v>3.599875709554449E-5</v>
      </c>
      <c r="D266" s="450">
        <v>6.062948563460125E-5</v>
      </c>
      <c r="E266" s="450">
        <v>4.7366785652032221E-5</v>
      </c>
      <c r="F266" s="404"/>
      <c r="G266" s="404"/>
      <c r="H266" s="348"/>
      <c r="I266" s="349"/>
      <c r="J266" s="349"/>
      <c r="K266" s="349"/>
      <c r="L266" s="349"/>
      <c r="M266" s="349"/>
      <c r="N266" s="349"/>
      <c r="O266" s="349"/>
      <c r="P266" s="349"/>
      <c r="Q266" s="349"/>
      <c r="R266" s="349"/>
      <c r="S266" s="349"/>
      <c r="T266" s="382"/>
      <c r="U266" s="382"/>
      <c r="AH266" s="5"/>
      <c r="AI266" s="5"/>
      <c r="AJ266" s="5"/>
      <c r="AK266" s="5"/>
      <c r="AL266" s="5"/>
      <c r="AM266" s="5"/>
      <c r="AN266" s="5"/>
      <c r="AO266" s="5"/>
    </row>
    <row r="267" spans="2:41" s="365" customFormat="1" x14ac:dyDescent="0.5">
      <c r="B267" s="449" t="s">
        <v>1902</v>
      </c>
      <c r="C267" s="450">
        <v>3.599875709554449E-5</v>
      </c>
      <c r="D267" s="450">
        <v>6.8208171338926399E-5</v>
      </c>
      <c r="E267" s="450">
        <v>9.8522914156227024E-5</v>
      </c>
      <c r="F267" s="404"/>
      <c r="G267" s="404"/>
      <c r="H267" s="348"/>
      <c r="I267" s="349"/>
      <c r="J267" s="349"/>
      <c r="K267" s="349"/>
      <c r="L267" s="349"/>
      <c r="M267" s="349"/>
      <c r="N267" s="349"/>
      <c r="O267" s="349"/>
      <c r="P267" s="349"/>
      <c r="Q267" s="349"/>
      <c r="R267" s="349"/>
      <c r="S267" s="349"/>
      <c r="T267" s="382"/>
      <c r="U267" s="382"/>
      <c r="AH267" s="5"/>
      <c r="AI267" s="5"/>
      <c r="AJ267" s="5"/>
      <c r="AK267" s="5"/>
      <c r="AL267" s="5"/>
      <c r="AM267" s="5"/>
      <c r="AN267" s="5"/>
      <c r="AO267" s="5"/>
    </row>
    <row r="268" spans="2:41" s="365" customFormat="1" x14ac:dyDescent="0.5">
      <c r="B268" s="449" t="s">
        <v>1899</v>
      </c>
      <c r="C268" s="450">
        <v>3.599875709554449E-5</v>
      </c>
      <c r="D268" s="450">
        <v>6.062948563460125E-5</v>
      </c>
      <c r="E268" s="450">
        <v>4.5472114225950937E-5</v>
      </c>
      <c r="F268" s="404"/>
      <c r="G268" s="404"/>
      <c r="H268" s="348"/>
      <c r="I268" s="349"/>
      <c r="J268" s="349"/>
      <c r="K268" s="349"/>
      <c r="L268" s="349"/>
      <c r="M268" s="349"/>
      <c r="N268" s="349"/>
      <c r="O268" s="349"/>
      <c r="P268" s="349"/>
      <c r="Q268" s="349"/>
      <c r="R268" s="349"/>
      <c r="S268" s="349"/>
      <c r="T268" s="382"/>
      <c r="U268" s="382"/>
      <c r="AH268" s="5"/>
      <c r="AI268" s="5"/>
      <c r="AJ268" s="5"/>
      <c r="AK268" s="5"/>
      <c r="AL268" s="5"/>
      <c r="AM268" s="5"/>
      <c r="AN268" s="5"/>
      <c r="AO268" s="5"/>
    </row>
    <row r="269" spans="2:41" s="365" customFormat="1" ht="31.5" x14ac:dyDescent="0.5">
      <c r="B269" s="449" t="s">
        <v>1900</v>
      </c>
      <c r="C269" s="450">
        <v>3.599875709554449E-5</v>
      </c>
      <c r="D269" s="450">
        <v>5.1156128504194803E-5</v>
      </c>
      <c r="E269" s="450">
        <v>5.6840142782438668E-5</v>
      </c>
      <c r="F269" s="404"/>
      <c r="G269" s="404"/>
      <c r="H269" s="348"/>
      <c r="I269" s="349"/>
      <c r="J269" s="349"/>
      <c r="K269" s="349"/>
      <c r="L269" s="349"/>
      <c r="M269" s="349"/>
      <c r="N269" s="349"/>
      <c r="O269" s="349"/>
      <c r="P269" s="349"/>
      <c r="Q269" s="349"/>
      <c r="R269" s="349"/>
      <c r="S269" s="349"/>
      <c r="T269" s="382"/>
      <c r="U269" s="382"/>
      <c r="AH269" s="5"/>
      <c r="AI269" s="5"/>
      <c r="AJ269" s="5"/>
      <c r="AK269" s="5"/>
      <c r="AL269" s="5"/>
      <c r="AM269" s="5"/>
      <c r="AN269" s="5"/>
      <c r="AO269" s="5"/>
    </row>
    <row r="270" spans="2:41" s="365" customFormat="1" x14ac:dyDescent="0.5">
      <c r="B270" s="449" t="s">
        <v>1907</v>
      </c>
      <c r="C270" s="450">
        <v>3.4104085669463206E-5</v>
      </c>
      <c r="D270" s="450">
        <v>4.1682771373788356E-5</v>
      </c>
      <c r="E270" s="450">
        <v>6.062948563460125E-5</v>
      </c>
      <c r="F270" s="404"/>
      <c r="G270" s="404"/>
      <c r="H270" s="348"/>
      <c r="I270" s="349"/>
      <c r="J270" s="349"/>
      <c r="K270" s="349"/>
      <c r="L270" s="349"/>
      <c r="M270" s="349"/>
      <c r="N270" s="349"/>
      <c r="O270" s="349"/>
      <c r="P270" s="349"/>
      <c r="Q270" s="349"/>
      <c r="R270" s="349"/>
      <c r="S270" s="349"/>
      <c r="T270" s="382"/>
      <c r="U270" s="382"/>
      <c r="AH270" s="5"/>
      <c r="AI270" s="5"/>
      <c r="AJ270" s="5"/>
      <c r="AK270" s="5"/>
      <c r="AL270" s="5"/>
      <c r="AM270" s="5"/>
      <c r="AN270" s="5"/>
      <c r="AO270" s="5"/>
    </row>
    <row r="271" spans="2:41" s="365" customFormat="1" x14ac:dyDescent="0.5">
      <c r="B271" s="449" t="s">
        <v>1903</v>
      </c>
      <c r="C271" s="450">
        <v>3.41040856694632E-5</v>
      </c>
      <c r="D271" s="450">
        <v>3.599875709554449E-5</v>
      </c>
      <c r="E271" s="450">
        <v>5.1156128504194803E-5</v>
      </c>
      <c r="F271" s="404"/>
      <c r="G271" s="404"/>
      <c r="H271" s="348"/>
      <c r="I271" s="349"/>
      <c r="J271" s="349"/>
      <c r="K271" s="349"/>
      <c r="L271" s="349"/>
      <c r="M271" s="349"/>
      <c r="N271" s="349"/>
      <c r="O271" s="349"/>
      <c r="P271" s="349"/>
      <c r="Q271" s="349"/>
      <c r="R271" s="349"/>
      <c r="S271" s="349"/>
      <c r="T271" s="382"/>
      <c r="U271" s="382"/>
      <c r="AH271" s="5"/>
      <c r="AI271" s="5"/>
      <c r="AJ271" s="5"/>
      <c r="AK271" s="5"/>
      <c r="AL271" s="5"/>
      <c r="AM271" s="5"/>
      <c r="AN271" s="5"/>
      <c r="AO271" s="5"/>
    </row>
    <row r="272" spans="2:41" s="365" customFormat="1" x14ac:dyDescent="0.5">
      <c r="B272" s="449" t="s">
        <v>1904</v>
      </c>
      <c r="C272" s="450">
        <v>3.41040856694632E-5</v>
      </c>
      <c r="D272" s="450">
        <v>4.5472114225950937E-5</v>
      </c>
      <c r="E272" s="450">
        <v>4.3577442799869647E-5</v>
      </c>
      <c r="F272" s="404"/>
      <c r="G272" s="404"/>
      <c r="H272" s="348"/>
      <c r="I272" s="349"/>
      <c r="J272" s="349"/>
      <c r="K272" s="349"/>
      <c r="L272" s="349"/>
      <c r="M272" s="349"/>
      <c r="N272" s="349"/>
      <c r="O272" s="349"/>
      <c r="P272" s="349"/>
      <c r="Q272" s="349"/>
      <c r="R272" s="349"/>
      <c r="S272" s="349"/>
      <c r="T272" s="382"/>
      <c r="U272" s="382"/>
      <c r="AH272" s="5"/>
      <c r="AI272" s="5"/>
      <c r="AJ272" s="5"/>
      <c r="AK272" s="5"/>
      <c r="AL272" s="5"/>
      <c r="AM272" s="5"/>
      <c r="AN272" s="5"/>
      <c r="AO272" s="5"/>
    </row>
    <row r="273" spans="2:41" s="365" customFormat="1" ht="31.5" x14ac:dyDescent="0.5">
      <c r="B273" s="449" t="s">
        <v>1905</v>
      </c>
      <c r="C273" s="450">
        <v>3.41040856694632E-5</v>
      </c>
      <c r="D273" s="450">
        <v>3.9788099947707072E-5</v>
      </c>
      <c r="E273" s="450">
        <v>3.9788099947707072E-5</v>
      </c>
      <c r="F273" s="404"/>
      <c r="G273" s="404"/>
      <c r="H273" s="348"/>
      <c r="I273" s="349"/>
      <c r="J273" s="349"/>
      <c r="K273" s="349"/>
      <c r="L273" s="349"/>
      <c r="M273" s="349"/>
      <c r="N273" s="349"/>
      <c r="O273" s="349"/>
      <c r="P273" s="349"/>
      <c r="Q273" s="349"/>
      <c r="R273" s="349"/>
      <c r="S273" s="349"/>
      <c r="T273" s="382"/>
      <c r="U273" s="382"/>
      <c r="AH273" s="5"/>
      <c r="AI273" s="5"/>
      <c r="AJ273" s="5"/>
      <c r="AK273" s="5"/>
      <c r="AL273" s="5"/>
      <c r="AM273" s="5"/>
      <c r="AN273" s="5"/>
      <c r="AO273" s="5"/>
    </row>
    <row r="274" spans="2:41" s="365" customFormat="1" x14ac:dyDescent="0.5">
      <c r="B274" s="449" t="s">
        <v>1906</v>
      </c>
      <c r="C274" s="450">
        <v>3.41040856694632E-5</v>
      </c>
      <c r="D274" s="450">
        <v>4.7366785652032221E-5</v>
      </c>
      <c r="E274" s="450">
        <v>4.5472114225950937E-5</v>
      </c>
      <c r="F274" s="404"/>
      <c r="G274" s="404"/>
      <c r="H274" s="348"/>
      <c r="I274" s="349"/>
      <c r="J274" s="349"/>
      <c r="K274" s="349"/>
      <c r="L274" s="349"/>
      <c r="M274" s="349"/>
      <c r="N274" s="349"/>
      <c r="O274" s="349"/>
      <c r="P274" s="349"/>
      <c r="Q274" s="349"/>
      <c r="R274" s="349"/>
      <c r="S274" s="349"/>
      <c r="T274" s="382"/>
      <c r="U274" s="382"/>
      <c r="AH274" s="5"/>
      <c r="AI274" s="5"/>
      <c r="AJ274" s="5"/>
      <c r="AK274" s="5"/>
      <c r="AL274" s="5"/>
      <c r="AM274" s="5"/>
      <c r="AN274" s="5"/>
      <c r="AO274" s="5"/>
    </row>
    <row r="275" spans="2:41" s="365" customFormat="1" x14ac:dyDescent="0.5">
      <c r="B275" s="449" t="s">
        <v>1909</v>
      </c>
      <c r="C275" s="450">
        <v>3.41040856694632E-5</v>
      </c>
      <c r="D275" s="450">
        <v>3.599875709554449E-5</v>
      </c>
      <c r="E275" s="450">
        <v>3.599875709554449E-5</v>
      </c>
      <c r="F275" s="404"/>
      <c r="G275" s="404"/>
      <c r="H275" s="348"/>
      <c r="I275" s="349"/>
      <c r="J275" s="349"/>
      <c r="K275" s="349"/>
      <c r="L275" s="349"/>
      <c r="M275" s="349"/>
      <c r="N275" s="349"/>
      <c r="O275" s="349"/>
      <c r="P275" s="349"/>
      <c r="Q275" s="349"/>
      <c r="R275" s="349"/>
      <c r="S275" s="349"/>
      <c r="T275" s="382"/>
      <c r="U275" s="382"/>
      <c r="AH275" s="5"/>
      <c r="AI275" s="5"/>
      <c r="AJ275" s="5"/>
      <c r="AK275" s="5"/>
      <c r="AL275" s="5"/>
      <c r="AM275" s="5"/>
      <c r="AN275" s="5"/>
      <c r="AO275" s="5"/>
    </row>
    <row r="276" spans="2:41" s="365" customFormat="1" ht="31.5" x14ac:dyDescent="0.5">
      <c r="B276" s="449" t="s">
        <v>1908</v>
      </c>
      <c r="C276" s="450">
        <v>3.41040856694632E-5</v>
      </c>
      <c r="D276" s="450">
        <v>4.7366785652032221E-5</v>
      </c>
      <c r="E276" s="450">
        <v>6.062948563460125E-5</v>
      </c>
      <c r="F276" s="404"/>
      <c r="G276" s="404"/>
      <c r="H276" s="348"/>
      <c r="I276" s="349"/>
      <c r="J276" s="349"/>
      <c r="K276" s="349"/>
      <c r="L276" s="349"/>
      <c r="M276" s="349"/>
      <c r="N276" s="349"/>
      <c r="O276" s="349"/>
      <c r="P276" s="349"/>
      <c r="Q276" s="349"/>
      <c r="R276" s="349"/>
      <c r="S276" s="349"/>
      <c r="T276" s="382"/>
      <c r="U276" s="382"/>
      <c r="AH276" s="5"/>
      <c r="AI276" s="5"/>
      <c r="AJ276" s="5"/>
      <c r="AK276" s="5"/>
      <c r="AL276" s="5"/>
      <c r="AM276" s="5"/>
      <c r="AN276" s="5"/>
      <c r="AO276" s="5"/>
    </row>
    <row r="277" spans="2:41" s="365" customFormat="1" x14ac:dyDescent="0.5">
      <c r="B277" s="449" t="s">
        <v>1910</v>
      </c>
      <c r="C277" s="450">
        <v>3.41040856694632E-5</v>
      </c>
      <c r="D277" s="450">
        <v>5.1156128504194803E-5</v>
      </c>
      <c r="E277" s="450">
        <v>5.8734814208519959E-5</v>
      </c>
      <c r="F277" s="404"/>
      <c r="G277" s="404"/>
      <c r="H277" s="348"/>
      <c r="I277" s="349"/>
      <c r="J277" s="349"/>
      <c r="K277" s="349"/>
      <c r="L277" s="349"/>
      <c r="M277" s="349"/>
      <c r="N277" s="349"/>
      <c r="O277" s="349"/>
      <c r="P277" s="349"/>
      <c r="Q277" s="349"/>
      <c r="R277" s="349"/>
      <c r="S277" s="349"/>
      <c r="T277" s="382"/>
      <c r="U277" s="382"/>
      <c r="AH277" s="5"/>
      <c r="AI277" s="5"/>
      <c r="AJ277" s="5"/>
      <c r="AK277" s="5"/>
      <c r="AL277" s="5"/>
      <c r="AM277" s="5"/>
      <c r="AN277" s="5"/>
      <c r="AO277" s="5"/>
    </row>
    <row r="278" spans="2:41" s="365" customFormat="1" x14ac:dyDescent="0.5">
      <c r="B278" s="449" t="s">
        <v>1912</v>
      </c>
      <c r="C278" s="450">
        <v>3.41040856694632E-5</v>
      </c>
      <c r="D278" s="450">
        <v>6.2524157060682534E-5</v>
      </c>
      <c r="E278" s="450">
        <v>4.7366785652032221E-5</v>
      </c>
      <c r="F278" s="404"/>
      <c r="G278" s="404"/>
      <c r="H278" s="348"/>
      <c r="I278" s="349"/>
      <c r="J278" s="349"/>
      <c r="K278" s="349"/>
      <c r="L278" s="349"/>
      <c r="M278" s="349"/>
      <c r="N278" s="349"/>
      <c r="O278" s="349"/>
      <c r="P278" s="349"/>
      <c r="Q278" s="349"/>
      <c r="R278" s="349"/>
      <c r="S278" s="349"/>
      <c r="T278" s="382"/>
      <c r="U278" s="382"/>
      <c r="AH278" s="5"/>
      <c r="AI278" s="5"/>
      <c r="AJ278" s="5"/>
      <c r="AK278" s="5"/>
      <c r="AL278" s="5"/>
      <c r="AM278" s="5"/>
      <c r="AN278" s="5"/>
      <c r="AO278" s="5"/>
    </row>
    <row r="279" spans="2:41" s="365" customFormat="1" ht="31.5" x14ac:dyDescent="0.5">
      <c r="B279" s="449" t="s">
        <v>1911</v>
      </c>
      <c r="C279" s="450">
        <v>3.41040856694632E-5</v>
      </c>
      <c r="D279" s="450">
        <v>3.9788099947707072E-5</v>
      </c>
      <c r="E279" s="450">
        <v>4.9261457078113512E-5</v>
      </c>
      <c r="F279" s="404"/>
      <c r="G279" s="404"/>
      <c r="H279" s="348"/>
      <c r="I279" s="349"/>
      <c r="J279" s="349"/>
      <c r="K279" s="349"/>
      <c r="L279" s="349"/>
      <c r="M279" s="349"/>
      <c r="N279" s="349"/>
      <c r="O279" s="349"/>
      <c r="P279" s="349"/>
      <c r="Q279" s="349"/>
      <c r="R279" s="349"/>
      <c r="S279" s="349"/>
      <c r="T279" s="382"/>
      <c r="U279" s="382"/>
      <c r="AH279" s="5"/>
      <c r="AI279" s="5"/>
      <c r="AJ279" s="5"/>
      <c r="AK279" s="5"/>
      <c r="AL279" s="5"/>
      <c r="AM279" s="5"/>
      <c r="AN279" s="5"/>
      <c r="AO279" s="5"/>
    </row>
    <row r="280" spans="2:41" s="365" customFormat="1" x14ac:dyDescent="0.5">
      <c r="B280" s="449" t="s">
        <v>1916</v>
      </c>
      <c r="C280" s="450">
        <v>3.2209414243381916E-5</v>
      </c>
      <c r="D280" s="450">
        <v>4.7366785652032221E-5</v>
      </c>
      <c r="E280" s="450">
        <v>5.3050799930276094E-5</v>
      </c>
      <c r="F280" s="404"/>
      <c r="G280" s="404"/>
      <c r="H280" s="348"/>
      <c r="I280" s="349"/>
      <c r="J280" s="349"/>
      <c r="K280" s="349"/>
      <c r="L280" s="349"/>
      <c r="M280" s="349"/>
      <c r="N280" s="349"/>
      <c r="O280" s="349"/>
      <c r="P280" s="349"/>
      <c r="Q280" s="349"/>
      <c r="R280" s="349"/>
      <c r="S280" s="349"/>
      <c r="T280" s="382"/>
      <c r="U280" s="382"/>
      <c r="AH280" s="5"/>
      <c r="AI280" s="5"/>
      <c r="AJ280" s="5"/>
      <c r="AK280" s="5"/>
      <c r="AL280" s="5"/>
      <c r="AM280" s="5"/>
      <c r="AN280" s="5"/>
      <c r="AO280" s="5"/>
    </row>
    <row r="281" spans="2:41" s="365" customFormat="1" ht="31.5" x14ac:dyDescent="0.5">
      <c r="B281" s="449" t="s">
        <v>1926</v>
      </c>
      <c r="C281" s="450">
        <v>3.2209414243381916E-5</v>
      </c>
      <c r="D281" s="450">
        <v>6.062948563460125E-5</v>
      </c>
      <c r="E281" s="450">
        <v>7.0102842765007683E-5</v>
      </c>
      <c r="F281" s="404"/>
      <c r="G281" s="404"/>
      <c r="H281" s="348"/>
      <c r="I281" s="349"/>
      <c r="J281" s="349"/>
      <c r="K281" s="349"/>
      <c r="L281" s="349"/>
      <c r="M281" s="349"/>
      <c r="N281" s="349"/>
      <c r="O281" s="349"/>
      <c r="P281" s="349"/>
      <c r="Q281" s="349"/>
      <c r="R281" s="349"/>
      <c r="S281" s="349"/>
      <c r="T281" s="382"/>
      <c r="U281" s="382"/>
      <c r="AH281" s="5"/>
      <c r="AI281" s="5"/>
      <c r="AJ281" s="5"/>
      <c r="AK281" s="5"/>
      <c r="AL281" s="5"/>
      <c r="AM281" s="5"/>
      <c r="AN281" s="5"/>
      <c r="AO281" s="5"/>
    </row>
    <row r="282" spans="2:41" s="365" customFormat="1" x14ac:dyDescent="0.5">
      <c r="B282" s="449" t="s">
        <v>1915</v>
      </c>
      <c r="C282" s="450">
        <v>3.2209414243381916E-5</v>
      </c>
      <c r="D282" s="450">
        <v>3.0314742817300625E-5</v>
      </c>
      <c r="E282" s="450">
        <v>4.1682771373788356E-5</v>
      </c>
      <c r="F282" s="404"/>
      <c r="G282" s="404"/>
      <c r="H282" s="348"/>
      <c r="I282" s="349"/>
      <c r="J282" s="349"/>
      <c r="K282" s="349"/>
      <c r="L282" s="349"/>
      <c r="M282" s="349"/>
      <c r="N282" s="349"/>
      <c r="O282" s="349"/>
      <c r="P282" s="349"/>
      <c r="Q282" s="349"/>
      <c r="R282" s="349"/>
      <c r="S282" s="349"/>
      <c r="T282" s="382"/>
      <c r="U282" s="382"/>
      <c r="AH282" s="5"/>
      <c r="AI282" s="5"/>
      <c r="AJ282" s="5"/>
      <c r="AK282" s="5"/>
      <c r="AL282" s="5"/>
      <c r="AM282" s="5"/>
      <c r="AN282" s="5"/>
      <c r="AO282" s="5"/>
    </row>
    <row r="283" spans="2:41" s="365" customFormat="1" ht="31.5" x14ac:dyDescent="0.5">
      <c r="B283" s="449" t="s">
        <v>1914</v>
      </c>
      <c r="C283" s="450">
        <v>3.2209414243381916E-5</v>
      </c>
      <c r="D283" s="450">
        <v>4.5472114225950937E-5</v>
      </c>
      <c r="E283" s="450">
        <v>3.41040856694632E-5</v>
      </c>
      <c r="F283" s="404"/>
      <c r="G283" s="404"/>
      <c r="H283" s="348"/>
      <c r="I283" s="349"/>
      <c r="J283" s="349"/>
      <c r="K283" s="349"/>
      <c r="L283" s="349"/>
      <c r="M283" s="349"/>
      <c r="N283" s="349"/>
      <c r="O283" s="349"/>
      <c r="P283" s="349"/>
      <c r="Q283" s="349"/>
      <c r="R283" s="349"/>
      <c r="S283" s="349"/>
      <c r="T283" s="382"/>
      <c r="U283" s="382"/>
      <c r="AH283" s="5"/>
      <c r="AI283" s="5"/>
      <c r="AJ283" s="5"/>
      <c r="AK283" s="5"/>
      <c r="AL283" s="5"/>
      <c r="AM283" s="5"/>
      <c r="AN283" s="5"/>
      <c r="AO283" s="5"/>
    </row>
    <row r="284" spans="2:41" s="365" customFormat="1" x14ac:dyDescent="0.5">
      <c r="B284" s="449" t="s">
        <v>1913</v>
      </c>
      <c r="C284" s="450">
        <v>3.2209414243381916E-5</v>
      </c>
      <c r="D284" s="450">
        <v>4.1682771373788356E-5</v>
      </c>
      <c r="E284" s="450">
        <v>3.9788099947707072E-5</v>
      </c>
      <c r="F284" s="404"/>
      <c r="G284" s="404"/>
      <c r="H284" s="348"/>
      <c r="I284" s="349"/>
      <c r="J284" s="349"/>
      <c r="K284" s="349"/>
      <c r="L284" s="349"/>
      <c r="M284" s="349"/>
      <c r="N284" s="349"/>
      <c r="O284" s="349"/>
      <c r="P284" s="349"/>
      <c r="Q284" s="349"/>
      <c r="R284" s="349"/>
      <c r="S284" s="349"/>
      <c r="T284" s="382"/>
      <c r="U284" s="382"/>
      <c r="AH284" s="5"/>
      <c r="AI284" s="5"/>
      <c r="AJ284" s="5"/>
      <c r="AK284" s="5"/>
      <c r="AL284" s="5"/>
      <c r="AM284" s="5"/>
      <c r="AN284" s="5"/>
      <c r="AO284" s="5"/>
    </row>
    <row r="285" spans="2:41" s="365" customFormat="1" x14ac:dyDescent="0.5">
      <c r="B285" s="449" t="s">
        <v>1917</v>
      </c>
      <c r="C285" s="450">
        <v>3.2209414243381916E-5</v>
      </c>
      <c r="D285" s="450">
        <v>3.41040856694632E-5</v>
      </c>
      <c r="E285" s="450">
        <v>3.9788099947707072E-5</v>
      </c>
      <c r="F285" s="404"/>
      <c r="G285" s="404"/>
      <c r="H285" s="348"/>
      <c r="I285" s="349"/>
      <c r="J285" s="349"/>
      <c r="K285" s="349"/>
      <c r="L285" s="349"/>
      <c r="M285" s="349"/>
      <c r="N285" s="349"/>
      <c r="O285" s="349"/>
      <c r="P285" s="349"/>
      <c r="Q285" s="349"/>
      <c r="R285" s="349"/>
      <c r="S285" s="349"/>
      <c r="T285" s="382"/>
      <c r="U285" s="382"/>
      <c r="AH285" s="5"/>
      <c r="AI285" s="5"/>
      <c r="AJ285" s="5"/>
      <c r="AK285" s="5"/>
      <c r="AL285" s="5"/>
      <c r="AM285" s="5"/>
      <c r="AN285" s="5"/>
      <c r="AO285" s="5"/>
    </row>
    <row r="286" spans="2:41" s="365" customFormat="1" x14ac:dyDescent="0.5">
      <c r="B286" s="449" t="s">
        <v>2344</v>
      </c>
      <c r="C286" s="450">
        <v>3.2209414243381916E-5</v>
      </c>
      <c r="D286" s="450">
        <v>4.7366785652032221E-5</v>
      </c>
      <c r="E286" s="450">
        <v>4.7366785652032221E-5</v>
      </c>
      <c r="F286" s="404"/>
      <c r="G286" s="404"/>
      <c r="H286" s="348"/>
      <c r="I286" s="349"/>
      <c r="J286" s="349"/>
      <c r="K286" s="349"/>
      <c r="L286" s="349"/>
      <c r="M286" s="349"/>
      <c r="N286" s="349"/>
      <c r="O286" s="349"/>
      <c r="P286" s="349"/>
      <c r="Q286" s="349"/>
      <c r="R286" s="349"/>
      <c r="S286" s="349"/>
      <c r="T286" s="382"/>
      <c r="U286" s="382"/>
      <c r="AH286" s="5"/>
      <c r="AI286" s="5"/>
      <c r="AJ286" s="5"/>
      <c r="AK286" s="5"/>
      <c r="AL286" s="5"/>
      <c r="AM286" s="5"/>
      <c r="AN286" s="5"/>
      <c r="AO286" s="5"/>
    </row>
    <row r="287" spans="2:41" s="365" customFormat="1" x14ac:dyDescent="0.5">
      <c r="B287" s="449" t="s">
        <v>1919</v>
      </c>
      <c r="C287" s="450">
        <v>3.2209414243381916E-5</v>
      </c>
      <c r="D287" s="450">
        <v>7.0102842765007697E-5</v>
      </c>
      <c r="E287" s="450">
        <v>6.6313499912845115E-5</v>
      </c>
      <c r="F287" s="404"/>
      <c r="G287" s="404"/>
      <c r="H287" s="348"/>
      <c r="I287" s="349"/>
      <c r="J287" s="349"/>
      <c r="K287" s="349"/>
      <c r="L287" s="349"/>
      <c r="M287" s="349"/>
      <c r="N287" s="349"/>
      <c r="O287" s="349"/>
      <c r="P287" s="349"/>
      <c r="Q287" s="349"/>
      <c r="R287" s="349"/>
      <c r="S287" s="349"/>
      <c r="T287" s="382"/>
      <c r="U287" s="382"/>
      <c r="AH287" s="5"/>
      <c r="AI287" s="5"/>
      <c r="AJ287" s="5"/>
      <c r="AK287" s="5"/>
      <c r="AL287" s="5"/>
      <c r="AM287" s="5"/>
      <c r="AN287" s="5"/>
      <c r="AO287" s="5"/>
    </row>
    <row r="288" spans="2:41" s="365" customFormat="1" ht="31.5" x14ac:dyDescent="0.5">
      <c r="B288" s="449" t="s">
        <v>1918</v>
      </c>
      <c r="C288" s="450">
        <v>3.2209414243381916E-5</v>
      </c>
      <c r="D288" s="450">
        <v>5.8734814208519959E-5</v>
      </c>
      <c r="E288" s="450">
        <v>5.8734814208519959E-5</v>
      </c>
      <c r="F288" s="404"/>
      <c r="G288" s="404"/>
      <c r="H288" s="348"/>
      <c r="I288" s="349"/>
      <c r="J288" s="349"/>
      <c r="K288" s="349"/>
      <c r="L288" s="349"/>
      <c r="M288" s="349"/>
      <c r="N288" s="349"/>
      <c r="O288" s="349"/>
      <c r="P288" s="349"/>
      <c r="Q288" s="349"/>
      <c r="R288" s="349"/>
      <c r="S288" s="349"/>
      <c r="T288" s="382"/>
      <c r="U288" s="382"/>
      <c r="AH288" s="5"/>
      <c r="AI288" s="5"/>
      <c r="AJ288" s="5"/>
      <c r="AK288" s="5"/>
      <c r="AL288" s="5"/>
      <c r="AM288" s="5"/>
      <c r="AN288" s="5"/>
      <c r="AO288" s="5"/>
    </row>
    <row r="289" spans="2:41" s="365" customFormat="1" ht="31.5" x14ac:dyDescent="0.5">
      <c r="B289" s="449" t="s">
        <v>1923</v>
      </c>
      <c r="C289" s="450">
        <v>3.2209414243381916E-5</v>
      </c>
      <c r="D289" s="450">
        <v>4.7366785652032221E-5</v>
      </c>
      <c r="E289" s="450">
        <v>6.6313499912845115E-5</v>
      </c>
      <c r="F289" s="404"/>
      <c r="G289" s="404"/>
      <c r="H289" s="348"/>
      <c r="I289" s="349"/>
      <c r="J289" s="349"/>
      <c r="K289" s="349"/>
      <c r="L289" s="349"/>
      <c r="M289" s="349"/>
      <c r="N289" s="349"/>
      <c r="O289" s="349"/>
      <c r="P289" s="349"/>
      <c r="Q289" s="349"/>
      <c r="R289" s="349"/>
      <c r="S289" s="349"/>
      <c r="T289" s="382"/>
      <c r="U289" s="382"/>
      <c r="AH289" s="5"/>
      <c r="AI289" s="5"/>
      <c r="AJ289" s="5"/>
      <c r="AK289" s="5"/>
      <c r="AL289" s="5"/>
      <c r="AM289" s="5"/>
      <c r="AN289" s="5"/>
      <c r="AO289" s="5"/>
    </row>
    <row r="290" spans="2:41" s="365" customFormat="1" ht="31.5" x14ac:dyDescent="0.5">
      <c r="B290" s="449" t="s">
        <v>1925</v>
      </c>
      <c r="C290" s="450">
        <v>3.2209414243381916E-5</v>
      </c>
      <c r="D290" s="450">
        <v>4.9261457078113512E-5</v>
      </c>
      <c r="E290" s="450">
        <v>5.1156128504194803E-5</v>
      </c>
      <c r="F290" s="404"/>
      <c r="G290" s="404"/>
      <c r="H290" s="348"/>
      <c r="I290" s="349"/>
      <c r="J290" s="349"/>
      <c r="K290" s="349"/>
      <c r="L290" s="349"/>
      <c r="M290" s="349"/>
      <c r="N290" s="349"/>
      <c r="O290" s="349"/>
      <c r="P290" s="349"/>
      <c r="Q290" s="349"/>
      <c r="R290" s="349"/>
      <c r="S290" s="349"/>
      <c r="T290" s="382"/>
      <c r="U290" s="382"/>
      <c r="AH290" s="5"/>
      <c r="AI290" s="5"/>
      <c r="AJ290" s="5"/>
      <c r="AK290" s="5"/>
      <c r="AL290" s="5"/>
      <c r="AM290" s="5"/>
      <c r="AN290" s="5"/>
      <c r="AO290" s="5"/>
    </row>
    <row r="291" spans="2:41" s="365" customFormat="1" ht="31.5" x14ac:dyDescent="0.5">
      <c r="B291" s="449" t="s">
        <v>1922</v>
      </c>
      <c r="C291" s="450">
        <v>3.2209414243381916E-5</v>
      </c>
      <c r="D291" s="450">
        <v>3.9788099947707072E-5</v>
      </c>
      <c r="E291" s="450">
        <v>3.41040856694632E-5</v>
      </c>
      <c r="F291" s="404"/>
      <c r="G291" s="404"/>
      <c r="H291" s="348"/>
      <c r="I291" s="349"/>
      <c r="J291" s="349"/>
      <c r="K291" s="349"/>
      <c r="L291" s="349"/>
      <c r="M291" s="349"/>
      <c r="N291" s="349"/>
      <c r="O291" s="349"/>
      <c r="P291" s="349"/>
      <c r="Q291" s="349"/>
      <c r="R291" s="349"/>
      <c r="S291" s="349"/>
      <c r="T291" s="382"/>
      <c r="U291" s="382"/>
      <c r="AH291" s="5"/>
      <c r="AI291" s="5"/>
      <c r="AJ291" s="5"/>
      <c r="AK291" s="5"/>
      <c r="AL291" s="5"/>
      <c r="AM291" s="5"/>
      <c r="AN291" s="5"/>
      <c r="AO291" s="5"/>
    </row>
    <row r="292" spans="2:41" s="365" customFormat="1" x14ac:dyDescent="0.5">
      <c r="B292" s="449" t="s">
        <v>1920</v>
      </c>
      <c r="C292" s="450">
        <v>3.2209414243381916E-5</v>
      </c>
      <c r="D292" s="450">
        <v>5.4945471356357378E-5</v>
      </c>
      <c r="E292" s="450">
        <v>5.4945471356357378E-5</v>
      </c>
      <c r="F292" s="404"/>
      <c r="G292" s="404"/>
      <c r="H292" s="348"/>
      <c r="I292" s="349"/>
      <c r="J292" s="349"/>
      <c r="K292" s="349"/>
      <c r="L292" s="349"/>
      <c r="M292" s="349"/>
      <c r="N292" s="349"/>
      <c r="O292" s="349"/>
      <c r="P292" s="349"/>
      <c r="Q292" s="349"/>
      <c r="R292" s="349"/>
      <c r="S292" s="349"/>
      <c r="T292" s="382"/>
      <c r="U292" s="382"/>
      <c r="AH292" s="5"/>
      <c r="AI292" s="5"/>
      <c r="AJ292" s="5"/>
      <c r="AK292" s="5"/>
      <c r="AL292" s="5"/>
      <c r="AM292" s="5"/>
      <c r="AN292" s="5"/>
      <c r="AO292" s="5"/>
    </row>
    <row r="293" spans="2:41" s="365" customFormat="1" ht="31.5" x14ac:dyDescent="0.5">
      <c r="B293" s="449" t="s">
        <v>1921</v>
      </c>
      <c r="C293" s="450">
        <v>3.2209414243381916E-5</v>
      </c>
      <c r="D293" s="450">
        <v>3.9788099947707072E-5</v>
      </c>
      <c r="E293" s="450">
        <v>4.5472114225950937E-5</v>
      </c>
      <c r="F293" s="404"/>
      <c r="G293" s="404"/>
      <c r="H293" s="348"/>
      <c r="I293" s="349"/>
      <c r="J293" s="349"/>
      <c r="K293" s="349"/>
      <c r="L293" s="349"/>
      <c r="M293" s="349"/>
      <c r="N293" s="349"/>
      <c r="O293" s="349"/>
      <c r="P293" s="349"/>
      <c r="Q293" s="349"/>
      <c r="R293" s="349"/>
      <c r="S293" s="349"/>
      <c r="T293" s="382"/>
      <c r="U293" s="382"/>
      <c r="AH293" s="5"/>
      <c r="AI293" s="5"/>
      <c r="AJ293" s="5"/>
      <c r="AK293" s="5"/>
      <c r="AL293" s="5"/>
      <c r="AM293" s="5"/>
      <c r="AN293" s="5"/>
      <c r="AO293" s="5"/>
    </row>
    <row r="294" spans="2:41" s="365" customFormat="1" ht="31.5" x14ac:dyDescent="0.5">
      <c r="B294" s="449" t="s">
        <v>1924</v>
      </c>
      <c r="C294" s="450">
        <v>3.2209414243381916E-5</v>
      </c>
      <c r="D294" s="450">
        <v>2.0841385686894178E-5</v>
      </c>
      <c r="E294" s="450">
        <v>5.1156128504194803E-5</v>
      </c>
      <c r="F294" s="404"/>
      <c r="G294" s="404"/>
      <c r="H294" s="348"/>
      <c r="I294" s="349"/>
      <c r="J294" s="349"/>
      <c r="K294" s="349"/>
      <c r="L294" s="349"/>
      <c r="M294" s="349"/>
      <c r="N294" s="349"/>
      <c r="O294" s="349"/>
      <c r="P294" s="349"/>
      <c r="Q294" s="349"/>
      <c r="R294" s="349"/>
      <c r="S294" s="349"/>
      <c r="T294" s="382"/>
      <c r="U294" s="382"/>
      <c r="AH294" s="5"/>
      <c r="AI294" s="5"/>
      <c r="AJ294" s="5"/>
      <c r="AK294" s="5"/>
      <c r="AL294" s="5"/>
      <c r="AM294" s="5"/>
      <c r="AN294" s="5"/>
      <c r="AO294" s="5"/>
    </row>
    <row r="295" spans="2:41" s="365" customFormat="1" ht="31.5" x14ac:dyDescent="0.5">
      <c r="B295" s="449" t="s">
        <v>1928</v>
      </c>
      <c r="C295" s="450">
        <v>3.0314742817300625E-5</v>
      </c>
      <c r="D295" s="450">
        <v>2.6525399965138047E-5</v>
      </c>
      <c r="E295" s="450">
        <v>3.0314742817300625E-5</v>
      </c>
      <c r="F295" s="404"/>
      <c r="G295" s="404"/>
      <c r="H295" s="348"/>
      <c r="I295" s="349"/>
      <c r="J295" s="349"/>
      <c r="K295" s="349"/>
      <c r="L295" s="349"/>
      <c r="M295" s="349"/>
      <c r="N295" s="349"/>
      <c r="O295" s="349"/>
      <c r="P295" s="349"/>
      <c r="Q295" s="349"/>
      <c r="R295" s="349"/>
      <c r="S295" s="349"/>
      <c r="T295" s="382"/>
      <c r="U295" s="382"/>
      <c r="AH295" s="5"/>
      <c r="AI295" s="5"/>
      <c r="AJ295" s="5"/>
      <c r="AK295" s="5"/>
      <c r="AL295" s="5"/>
      <c r="AM295" s="5"/>
      <c r="AN295" s="5"/>
      <c r="AO295" s="5"/>
    </row>
    <row r="296" spans="2:41" s="365" customFormat="1" x14ac:dyDescent="0.5">
      <c r="B296" s="449" t="s">
        <v>1929</v>
      </c>
      <c r="C296" s="450">
        <v>3.0314742817300625E-5</v>
      </c>
      <c r="D296" s="450">
        <v>2.4630728539056756E-5</v>
      </c>
      <c r="E296" s="450">
        <v>3.0314742817300625E-5</v>
      </c>
      <c r="F296" s="404"/>
      <c r="G296" s="404"/>
      <c r="H296" s="348"/>
      <c r="I296" s="349"/>
      <c r="J296" s="349"/>
      <c r="K296" s="349"/>
      <c r="L296" s="349"/>
      <c r="M296" s="349"/>
      <c r="N296" s="349"/>
      <c r="O296" s="349"/>
      <c r="P296" s="349"/>
      <c r="Q296" s="349"/>
      <c r="R296" s="349"/>
      <c r="S296" s="349"/>
      <c r="T296" s="382"/>
      <c r="U296" s="382"/>
      <c r="AH296" s="5"/>
      <c r="AI296" s="5"/>
      <c r="AJ296" s="5"/>
      <c r="AK296" s="5"/>
      <c r="AL296" s="5"/>
      <c r="AM296" s="5"/>
      <c r="AN296" s="5"/>
      <c r="AO296" s="5"/>
    </row>
    <row r="297" spans="2:41" s="365" customFormat="1" ht="31.5" x14ac:dyDescent="0.5">
      <c r="B297" s="449" t="s">
        <v>1927</v>
      </c>
      <c r="C297" s="450">
        <v>3.0314742817300625E-5</v>
      </c>
      <c r="D297" s="450">
        <v>4.9261457078113512E-5</v>
      </c>
      <c r="E297" s="450">
        <v>5.1156128504194803E-5</v>
      </c>
      <c r="F297" s="404"/>
      <c r="G297" s="404"/>
      <c r="H297" s="348"/>
      <c r="I297" s="349"/>
      <c r="J297" s="349"/>
      <c r="K297" s="349"/>
      <c r="L297" s="349"/>
      <c r="M297" s="349"/>
      <c r="N297" s="349"/>
      <c r="O297" s="349"/>
      <c r="P297" s="349"/>
      <c r="Q297" s="349"/>
      <c r="R297" s="349"/>
      <c r="S297" s="349"/>
      <c r="T297" s="382"/>
      <c r="U297" s="382"/>
      <c r="AH297" s="5"/>
      <c r="AI297" s="5"/>
      <c r="AJ297" s="5"/>
      <c r="AK297" s="5"/>
      <c r="AL297" s="5"/>
      <c r="AM297" s="5"/>
      <c r="AN297" s="5"/>
      <c r="AO297" s="5"/>
    </row>
    <row r="298" spans="2:41" s="365" customFormat="1" ht="31.5" x14ac:dyDescent="0.5">
      <c r="B298" s="449" t="s">
        <v>1932</v>
      </c>
      <c r="C298" s="450">
        <v>3.0314742817300625E-5</v>
      </c>
      <c r="D298" s="450">
        <v>3.2209414243381916E-5</v>
      </c>
      <c r="E298" s="450">
        <v>5.6840142782438668E-5</v>
      </c>
      <c r="F298" s="404"/>
      <c r="G298" s="404"/>
      <c r="H298" s="348"/>
      <c r="I298" s="349"/>
      <c r="J298" s="349"/>
      <c r="K298" s="349"/>
      <c r="L298" s="349"/>
      <c r="M298" s="349"/>
      <c r="N298" s="349"/>
      <c r="O298" s="349"/>
      <c r="P298" s="349"/>
      <c r="Q298" s="349"/>
      <c r="R298" s="349"/>
      <c r="S298" s="349"/>
      <c r="T298" s="382"/>
      <c r="U298" s="382"/>
      <c r="AH298" s="5"/>
      <c r="AI298" s="5"/>
      <c r="AJ298" s="5"/>
      <c r="AK298" s="5"/>
      <c r="AL298" s="5"/>
      <c r="AM298" s="5"/>
      <c r="AN298" s="5"/>
      <c r="AO298" s="5"/>
    </row>
    <row r="299" spans="2:41" s="365" customFormat="1" ht="31.5" x14ac:dyDescent="0.5">
      <c r="B299" s="449" t="s">
        <v>1934</v>
      </c>
      <c r="C299" s="450">
        <v>3.0314742817300625E-5</v>
      </c>
      <c r="D299" s="450">
        <v>5.4945471356357378E-5</v>
      </c>
      <c r="E299" s="450">
        <v>6.2524157060682534E-5</v>
      </c>
      <c r="F299" s="404"/>
      <c r="G299" s="404"/>
      <c r="H299" s="348"/>
      <c r="I299" s="349"/>
      <c r="J299" s="349"/>
      <c r="K299" s="349"/>
      <c r="L299" s="349"/>
      <c r="M299" s="349"/>
      <c r="N299" s="349"/>
      <c r="O299" s="349"/>
      <c r="P299" s="349"/>
      <c r="Q299" s="349"/>
      <c r="R299" s="349"/>
      <c r="S299" s="349"/>
      <c r="T299" s="382"/>
      <c r="U299" s="382"/>
      <c r="AH299" s="5"/>
      <c r="AI299" s="5"/>
      <c r="AJ299" s="5"/>
      <c r="AK299" s="5"/>
      <c r="AL299" s="5"/>
      <c r="AM299" s="5"/>
      <c r="AN299" s="5"/>
      <c r="AO299" s="5"/>
    </row>
    <row r="300" spans="2:41" s="365" customFormat="1" ht="31.5" x14ac:dyDescent="0.5">
      <c r="B300" s="449" t="s">
        <v>1931</v>
      </c>
      <c r="C300" s="450">
        <v>3.0314742817300625E-5</v>
      </c>
      <c r="D300" s="450">
        <v>3.0314742817300625E-5</v>
      </c>
      <c r="E300" s="450">
        <v>3.0314742817300625E-5</v>
      </c>
      <c r="F300" s="404"/>
      <c r="G300" s="404"/>
      <c r="H300" s="348"/>
      <c r="I300" s="349"/>
      <c r="J300" s="349"/>
      <c r="K300" s="349"/>
      <c r="L300" s="349"/>
      <c r="M300" s="349"/>
      <c r="N300" s="349"/>
      <c r="O300" s="349"/>
      <c r="P300" s="349"/>
      <c r="Q300" s="349"/>
      <c r="R300" s="349"/>
      <c r="S300" s="349"/>
      <c r="T300" s="382"/>
      <c r="U300" s="382"/>
      <c r="AH300" s="5"/>
      <c r="AI300" s="5"/>
      <c r="AJ300" s="5"/>
      <c r="AK300" s="5"/>
      <c r="AL300" s="5"/>
      <c r="AM300" s="5"/>
      <c r="AN300" s="5"/>
      <c r="AO300" s="5"/>
    </row>
    <row r="301" spans="2:41" s="365" customFormat="1" ht="31.5" x14ac:dyDescent="0.5">
      <c r="B301" s="449" t="s">
        <v>1930</v>
      </c>
      <c r="C301" s="450">
        <v>3.0314742817300625E-5</v>
      </c>
      <c r="D301" s="450">
        <v>6.062948563460125E-5</v>
      </c>
      <c r="E301" s="450">
        <v>4.9261457078113512E-5</v>
      </c>
      <c r="F301" s="404"/>
      <c r="G301" s="404"/>
      <c r="H301" s="348"/>
      <c r="I301" s="349"/>
      <c r="J301" s="349"/>
      <c r="K301" s="349"/>
      <c r="L301" s="349"/>
      <c r="M301" s="349"/>
      <c r="N301" s="349"/>
      <c r="O301" s="349"/>
      <c r="P301" s="349"/>
      <c r="Q301" s="349"/>
      <c r="R301" s="349"/>
      <c r="S301" s="349"/>
      <c r="T301" s="382"/>
      <c r="U301" s="382"/>
      <c r="AH301" s="5"/>
      <c r="AI301" s="5"/>
      <c r="AJ301" s="5"/>
      <c r="AK301" s="5"/>
      <c r="AL301" s="5"/>
      <c r="AM301" s="5"/>
      <c r="AN301" s="5"/>
      <c r="AO301" s="5"/>
    </row>
    <row r="302" spans="2:41" s="365" customFormat="1" ht="31.5" x14ac:dyDescent="0.5">
      <c r="B302" s="449" t="s">
        <v>1935</v>
      </c>
      <c r="C302" s="450">
        <v>3.0314742817300625E-5</v>
      </c>
      <c r="D302" s="450">
        <v>4.1682771373788356E-5</v>
      </c>
      <c r="E302" s="450">
        <v>3.41040856694632E-5</v>
      </c>
      <c r="F302" s="404"/>
      <c r="G302" s="404"/>
      <c r="H302" s="348"/>
      <c r="I302" s="349"/>
      <c r="J302" s="349"/>
      <c r="K302" s="349"/>
      <c r="L302" s="349"/>
      <c r="M302" s="349"/>
      <c r="N302" s="349"/>
      <c r="O302" s="349"/>
      <c r="P302" s="349"/>
      <c r="Q302" s="349"/>
      <c r="R302" s="349"/>
      <c r="S302" s="349"/>
      <c r="T302" s="382"/>
      <c r="U302" s="382"/>
      <c r="AH302" s="5"/>
      <c r="AI302" s="5"/>
      <c r="AJ302" s="5"/>
      <c r="AK302" s="5"/>
      <c r="AL302" s="5"/>
      <c r="AM302" s="5"/>
      <c r="AN302" s="5"/>
      <c r="AO302" s="5"/>
    </row>
    <row r="303" spans="2:41" s="365" customFormat="1" ht="31.5" x14ac:dyDescent="0.5">
      <c r="B303" s="449" t="s">
        <v>1933</v>
      </c>
      <c r="C303" s="450">
        <v>3.0314742817300625E-5</v>
      </c>
      <c r="D303" s="450">
        <v>4.1682771373788356E-5</v>
      </c>
      <c r="E303" s="450">
        <v>4.5472114225950937E-5</v>
      </c>
      <c r="F303" s="404"/>
      <c r="G303" s="404"/>
      <c r="H303" s="348"/>
      <c r="I303" s="349"/>
      <c r="J303" s="349"/>
      <c r="K303" s="349"/>
      <c r="L303" s="349"/>
      <c r="M303" s="349"/>
      <c r="N303" s="349"/>
      <c r="O303" s="349"/>
      <c r="P303" s="349"/>
      <c r="Q303" s="349"/>
      <c r="R303" s="349"/>
      <c r="S303" s="349"/>
      <c r="T303" s="382"/>
      <c r="U303" s="382"/>
      <c r="AH303" s="5"/>
      <c r="AI303" s="5"/>
      <c r="AJ303" s="5"/>
      <c r="AK303" s="5"/>
      <c r="AL303" s="5"/>
      <c r="AM303" s="5"/>
      <c r="AN303" s="5"/>
      <c r="AO303" s="5"/>
    </row>
    <row r="304" spans="2:41" s="365" customFormat="1" ht="31.5" x14ac:dyDescent="0.5">
      <c r="B304" s="449" t="s">
        <v>1939</v>
      </c>
      <c r="C304" s="450">
        <v>2.8420071391219334E-5</v>
      </c>
      <c r="D304" s="450">
        <v>4.1682771373788356E-5</v>
      </c>
      <c r="E304" s="450">
        <v>5.8734814208519959E-5</v>
      </c>
      <c r="F304" s="404"/>
      <c r="G304" s="404"/>
      <c r="H304" s="348"/>
      <c r="I304" s="349"/>
      <c r="J304" s="349"/>
      <c r="K304" s="349"/>
      <c r="L304" s="349"/>
      <c r="M304" s="349"/>
      <c r="N304" s="349"/>
      <c r="O304" s="349"/>
      <c r="P304" s="349"/>
      <c r="Q304" s="349"/>
      <c r="R304" s="349"/>
      <c r="S304" s="349"/>
      <c r="T304" s="382"/>
      <c r="U304" s="382"/>
      <c r="AH304" s="5"/>
      <c r="AI304" s="5"/>
      <c r="AJ304" s="5"/>
      <c r="AK304" s="5"/>
      <c r="AL304" s="5"/>
      <c r="AM304" s="5"/>
      <c r="AN304" s="5"/>
      <c r="AO304" s="5"/>
    </row>
    <row r="305" spans="2:41" s="365" customFormat="1" ht="31.5" x14ac:dyDescent="0.5">
      <c r="B305" s="449" t="s">
        <v>1938</v>
      </c>
      <c r="C305" s="450">
        <v>2.8420071391219334E-5</v>
      </c>
      <c r="D305" s="450">
        <v>4.3577442799869647E-5</v>
      </c>
      <c r="E305" s="450">
        <v>4.1682771373788356E-5</v>
      </c>
      <c r="F305" s="404"/>
      <c r="G305" s="404"/>
      <c r="H305" s="348"/>
      <c r="I305" s="349"/>
      <c r="J305" s="349"/>
      <c r="K305" s="349"/>
      <c r="L305" s="349"/>
      <c r="M305" s="349"/>
      <c r="N305" s="349"/>
      <c r="O305" s="349"/>
      <c r="P305" s="349"/>
      <c r="Q305" s="349"/>
      <c r="R305" s="349"/>
      <c r="S305" s="349"/>
      <c r="T305" s="382"/>
      <c r="U305" s="382"/>
      <c r="AH305" s="5"/>
      <c r="AI305" s="5"/>
      <c r="AJ305" s="5"/>
      <c r="AK305" s="5"/>
      <c r="AL305" s="5"/>
      <c r="AM305" s="5"/>
      <c r="AN305" s="5"/>
      <c r="AO305" s="5"/>
    </row>
    <row r="306" spans="2:41" s="365" customFormat="1" x14ac:dyDescent="0.5">
      <c r="B306" s="449" t="s">
        <v>1940</v>
      </c>
      <c r="C306" s="450">
        <v>2.8420071391219334E-5</v>
      </c>
      <c r="D306" s="450">
        <v>2.6525399965138047E-5</v>
      </c>
      <c r="E306" s="450">
        <v>3.41040856694632E-5</v>
      </c>
      <c r="F306" s="404"/>
      <c r="G306" s="404"/>
      <c r="H306" s="348"/>
      <c r="I306" s="349"/>
      <c r="J306" s="349"/>
      <c r="K306" s="349"/>
      <c r="L306" s="349"/>
      <c r="M306" s="349"/>
      <c r="N306" s="349"/>
      <c r="O306" s="349"/>
      <c r="P306" s="349"/>
      <c r="Q306" s="349"/>
      <c r="R306" s="349"/>
      <c r="S306" s="349"/>
      <c r="T306" s="382"/>
      <c r="U306" s="382"/>
      <c r="AH306" s="5"/>
      <c r="AI306" s="5"/>
      <c r="AJ306" s="5"/>
      <c r="AK306" s="5"/>
      <c r="AL306" s="5"/>
      <c r="AM306" s="5"/>
      <c r="AN306" s="5"/>
      <c r="AO306" s="5"/>
    </row>
    <row r="307" spans="2:41" s="365" customFormat="1" ht="31.5" x14ac:dyDescent="0.5">
      <c r="B307" s="449" t="s">
        <v>1937</v>
      </c>
      <c r="C307" s="450">
        <v>2.8420071391219334E-5</v>
      </c>
      <c r="D307" s="450">
        <v>4.7366785652032221E-5</v>
      </c>
      <c r="E307" s="450">
        <v>4.1682771373788356E-5</v>
      </c>
      <c r="F307" s="404"/>
      <c r="G307" s="404"/>
      <c r="H307" s="348"/>
      <c r="I307" s="349"/>
      <c r="J307" s="349"/>
      <c r="K307" s="349"/>
      <c r="L307" s="349"/>
      <c r="M307" s="349"/>
      <c r="N307" s="349"/>
      <c r="O307" s="349"/>
      <c r="P307" s="349"/>
      <c r="Q307" s="349"/>
      <c r="R307" s="349"/>
      <c r="S307" s="349"/>
      <c r="T307" s="382"/>
      <c r="U307" s="382"/>
      <c r="AH307" s="5"/>
      <c r="AI307" s="5"/>
      <c r="AJ307" s="5"/>
      <c r="AK307" s="5"/>
      <c r="AL307" s="5"/>
      <c r="AM307" s="5"/>
      <c r="AN307" s="5"/>
      <c r="AO307" s="5"/>
    </row>
    <row r="308" spans="2:41" s="365" customFormat="1" x14ac:dyDescent="0.5">
      <c r="B308" s="449" t="s">
        <v>1936</v>
      </c>
      <c r="C308" s="450">
        <v>2.8420071391219334E-5</v>
      </c>
      <c r="D308" s="450">
        <v>3.41040856694632E-5</v>
      </c>
      <c r="E308" s="450">
        <v>3.599875709554449E-5</v>
      </c>
      <c r="F308" s="404"/>
      <c r="G308" s="404"/>
      <c r="H308" s="348"/>
      <c r="I308" s="349"/>
      <c r="J308" s="349"/>
      <c r="K308" s="349"/>
      <c r="L308" s="349"/>
      <c r="M308" s="349"/>
      <c r="N308" s="349"/>
      <c r="O308" s="349"/>
      <c r="P308" s="349"/>
      <c r="Q308" s="349"/>
      <c r="R308" s="349"/>
      <c r="S308" s="349"/>
      <c r="T308" s="382"/>
      <c r="U308" s="382"/>
      <c r="AH308" s="5"/>
      <c r="AI308" s="5"/>
      <c r="AJ308" s="5"/>
      <c r="AK308" s="5"/>
      <c r="AL308" s="5"/>
      <c r="AM308" s="5"/>
      <c r="AN308" s="5"/>
      <c r="AO308" s="5"/>
    </row>
    <row r="309" spans="2:41" s="365" customFormat="1" ht="31.5" x14ac:dyDescent="0.5">
      <c r="B309" s="449" t="s">
        <v>1949</v>
      </c>
      <c r="C309" s="450">
        <v>2.8420071391219334E-5</v>
      </c>
      <c r="D309" s="450">
        <v>4.1682771373788363E-5</v>
      </c>
      <c r="E309" s="450">
        <v>3.599875709554449E-5</v>
      </c>
      <c r="F309" s="404"/>
      <c r="G309" s="404"/>
      <c r="H309" s="348"/>
      <c r="I309" s="349"/>
      <c r="J309" s="349"/>
      <c r="K309" s="349"/>
      <c r="L309" s="349"/>
      <c r="M309" s="349"/>
      <c r="N309" s="349"/>
      <c r="O309" s="349"/>
      <c r="P309" s="349"/>
      <c r="Q309" s="349"/>
      <c r="R309" s="349"/>
      <c r="S309" s="349"/>
      <c r="T309" s="382"/>
      <c r="U309" s="382"/>
      <c r="AH309" s="5"/>
      <c r="AI309" s="5"/>
      <c r="AJ309" s="5"/>
      <c r="AK309" s="5"/>
      <c r="AL309" s="5"/>
      <c r="AM309" s="5"/>
      <c r="AN309" s="5"/>
      <c r="AO309" s="5"/>
    </row>
    <row r="310" spans="2:41" s="365" customFormat="1" x14ac:dyDescent="0.5">
      <c r="B310" s="449" t="s">
        <v>1947</v>
      </c>
      <c r="C310" s="450">
        <v>2.8420071391219334E-5</v>
      </c>
      <c r="D310" s="450">
        <v>4.7366785652032221E-5</v>
      </c>
      <c r="E310" s="450">
        <v>6.4418828486763831E-5</v>
      </c>
      <c r="F310" s="404"/>
      <c r="G310" s="404"/>
      <c r="H310" s="348"/>
      <c r="I310" s="349"/>
      <c r="J310" s="349"/>
      <c r="K310" s="349"/>
      <c r="L310" s="349"/>
      <c r="M310" s="349"/>
      <c r="N310" s="349"/>
      <c r="O310" s="349"/>
      <c r="P310" s="349"/>
      <c r="Q310" s="349"/>
      <c r="R310" s="349"/>
      <c r="S310" s="349"/>
      <c r="T310" s="382"/>
      <c r="U310" s="382"/>
      <c r="AH310" s="5"/>
      <c r="AI310" s="5"/>
      <c r="AJ310" s="5"/>
      <c r="AK310" s="5"/>
      <c r="AL310" s="5"/>
      <c r="AM310" s="5"/>
      <c r="AN310" s="5"/>
      <c r="AO310" s="5"/>
    </row>
    <row r="311" spans="2:41" s="365" customFormat="1" x14ac:dyDescent="0.5">
      <c r="B311" s="449" t="s">
        <v>1941</v>
      </c>
      <c r="C311" s="450">
        <v>2.8420071391219334E-5</v>
      </c>
      <c r="D311" s="450">
        <v>5.3050799930276094E-5</v>
      </c>
      <c r="E311" s="450">
        <v>4.1682771373788356E-5</v>
      </c>
      <c r="F311" s="404"/>
      <c r="G311" s="404"/>
      <c r="H311" s="348"/>
      <c r="I311" s="349"/>
      <c r="J311" s="349"/>
      <c r="K311" s="349"/>
      <c r="L311" s="349"/>
      <c r="M311" s="349"/>
      <c r="N311" s="349"/>
      <c r="O311" s="349"/>
      <c r="P311" s="349"/>
      <c r="Q311" s="349"/>
      <c r="R311" s="349"/>
      <c r="S311" s="349"/>
      <c r="T311" s="382"/>
      <c r="U311" s="382"/>
      <c r="AH311" s="5"/>
      <c r="AI311" s="5"/>
      <c r="AJ311" s="5"/>
      <c r="AK311" s="5"/>
      <c r="AL311" s="5"/>
      <c r="AM311" s="5"/>
      <c r="AN311" s="5"/>
      <c r="AO311" s="5"/>
    </row>
    <row r="312" spans="2:41" s="365" customFormat="1" x14ac:dyDescent="0.5">
      <c r="B312" s="449" t="s">
        <v>1943</v>
      </c>
      <c r="C312" s="450">
        <v>2.8420071391219334E-5</v>
      </c>
      <c r="D312" s="450">
        <v>4.9261457078113512E-5</v>
      </c>
      <c r="E312" s="450">
        <v>5.4945471356357378E-5</v>
      </c>
      <c r="F312" s="404"/>
      <c r="G312" s="404"/>
      <c r="H312" s="348"/>
      <c r="I312" s="349"/>
      <c r="J312" s="349"/>
      <c r="K312" s="349"/>
      <c r="L312" s="349"/>
      <c r="M312" s="349"/>
      <c r="N312" s="349"/>
      <c r="O312" s="349"/>
      <c r="P312" s="349"/>
      <c r="Q312" s="349"/>
      <c r="R312" s="349"/>
      <c r="S312" s="349"/>
      <c r="T312" s="382"/>
      <c r="U312" s="382"/>
      <c r="AH312" s="5"/>
      <c r="AI312" s="5"/>
      <c r="AJ312" s="5"/>
      <c r="AK312" s="5"/>
      <c r="AL312" s="5"/>
      <c r="AM312" s="5"/>
      <c r="AN312" s="5"/>
      <c r="AO312" s="5"/>
    </row>
    <row r="313" spans="2:41" s="365" customFormat="1" x14ac:dyDescent="0.5">
      <c r="B313" s="449" t="s">
        <v>1942</v>
      </c>
      <c r="C313" s="450">
        <v>2.8420071391219334E-5</v>
      </c>
      <c r="D313" s="450">
        <v>4.7366785652032221E-5</v>
      </c>
      <c r="E313" s="450">
        <v>3.599875709554449E-5</v>
      </c>
      <c r="F313" s="404"/>
      <c r="G313" s="404"/>
      <c r="H313" s="348"/>
      <c r="I313" s="349"/>
      <c r="J313" s="349"/>
      <c r="K313" s="349"/>
      <c r="L313" s="349"/>
      <c r="M313" s="349"/>
      <c r="N313" s="349"/>
      <c r="O313" s="349"/>
      <c r="P313" s="349"/>
      <c r="Q313" s="349"/>
      <c r="R313" s="349"/>
      <c r="S313" s="349"/>
      <c r="T313" s="382"/>
      <c r="U313" s="382"/>
      <c r="AH313" s="5"/>
      <c r="AI313" s="5"/>
      <c r="AJ313" s="5"/>
      <c r="AK313" s="5"/>
      <c r="AL313" s="5"/>
      <c r="AM313" s="5"/>
      <c r="AN313" s="5"/>
      <c r="AO313" s="5"/>
    </row>
    <row r="314" spans="2:41" s="365" customFormat="1" x14ac:dyDescent="0.5">
      <c r="B314" s="449" t="s">
        <v>1944</v>
      </c>
      <c r="C314" s="450">
        <v>2.8420071391219334E-5</v>
      </c>
      <c r="D314" s="450">
        <v>4.5472114225950937E-5</v>
      </c>
      <c r="E314" s="450">
        <v>4.7366785652032221E-5</v>
      </c>
      <c r="F314" s="404"/>
      <c r="G314" s="404"/>
      <c r="H314" s="348"/>
      <c r="I314" s="349"/>
      <c r="J314" s="349"/>
      <c r="K314" s="349"/>
      <c r="L314" s="349"/>
      <c r="M314" s="349"/>
      <c r="N314" s="349"/>
      <c r="O314" s="349"/>
      <c r="P314" s="349"/>
      <c r="Q314" s="349"/>
      <c r="R314" s="349"/>
      <c r="S314" s="349"/>
      <c r="T314" s="382"/>
      <c r="U314" s="382"/>
      <c r="AH314" s="5"/>
      <c r="AI314" s="5"/>
      <c r="AJ314" s="5"/>
      <c r="AK314" s="5"/>
      <c r="AL314" s="5"/>
      <c r="AM314" s="5"/>
      <c r="AN314" s="5"/>
      <c r="AO314" s="5"/>
    </row>
    <row r="315" spans="2:41" s="365" customFormat="1" ht="31.5" x14ac:dyDescent="0.5">
      <c r="B315" s="449" t="s">
        <v>1948</v>
      </c>
      <c r="C315" s="450">
        <v>2.8420071391219334E-5</v>
      </c>
      <c r="D315" s="450">
        <v>3.0314742817300625E-5</v>
      </c>
      <c r="E315" s="450">
        <v>3.599875709554449E-5</v>
      </c>
      <c r="F315" s="404"/>
      <c r="G315" s="404"/>
      <c r="H315" s="348"/>
      <c r="I315" s="349"/>
      <c r="J315" s="349"/>
      <c r="K315" s="349"/>
      <c r="L315" s="349"/>
      <c r="M315" s="349"/>
      <c r="N315" s="349"/>
      <c r="O315" s="349"/>
      <c r="P315" s="349"/>
      <c r="Q315" s="349"/>
      <c r="R315" s="349"/>
      <c r="S315" s="349"/>
      <c r="T315" s="382"/>
      <c r="U315" s="382"/>
      <c r="AH315" s="5"/>
      <c r="AI315" s="5"/>
      <c r="AJ315" s="5"/>
      <c r="AK315" s="5"/>
      <c r="AL315" s="5"/>
      <c r="AM315" s="5"/>
      <c r="AN315" s="5"/>
      <c r="AO315" s="5"/>
    </row>
    <row r="316" spans="2:41" s="365" customFormat="1" x14ac:dyDescent="0.5">
      <c r="B316" s="449" t="s">
        <v>1946</v>
      </c>
      <c r="C316" s="450">
        <v>2.8420071391219334E-5</v>
      </c>
      <c r="D316" s="450">
        <v>3.9788099947707072E-5</v>
      </c>
      <c r="E316" s="450">
        <v>4.5472114225950937E-5</v>
      </c>
      <c r="F316" s="404"/>
      <c r="G316" s="404"/>
      <c r="H316" s="348"/>
      <c r="I316" s="349"/>
      <c r="J316" s="349"/>
      <c r="K316" s="349"/>
      <c r="L316" s="349"/>
      <c r="M316" s="349"/>
      <c r="N316" s="349"/>
      <c r="O316" s="349"/>
      <c r="P316" s="349"/>
      <c r="Q316" s="349"/>
      <c r="R316" s="349"/>
      <c r="S316" s="349"/>
      <c r="T316" s="382"/>
      <c r="U316" s="382"/>
      <c r="AH316" s="5"/>
      <c r="AI316" s="5"/>
      <c r="AJ316" s="5"/>
      <c r="AK316" s="5"/>
      <c r="AL316" s="5"/>
      <c r="AM316" s="5"/>
      <c r="AN316" s="5"/>
      <c r="AO316" s="5"/>
    </row>
    <row r="317" spans="2:41" s="365" customFormat="1" x14ac:dyDescent="0.5">
      <c r="B317" s="449" t="s">
        <v>1945</v>
      </c>
      <c r="C317" s="450">
        <v>2.8420071391219334E-5</v>
      </c>
      <c r="D317" s="450">
        <v>2.4630728539056756E-5</v>
      </c>
      <c r="E317" s="450">
        <v>3.7893428521625781E-5</v>
      </c>
      <c r="F317" s="404"/>
      <c r="G317" s="404"/>
      <c r="H317" s="348"/>
      <c r="I317" s="349"/>
      <c r="J317" s="349"/>
      <c r="K317" s="349"/>
      <c r="L317" s="349"/>
      <c r="M317" s="349"/>
      <c r="N317" s="349"/>
      <c r="O317" s="349"/>
      <c r="P317" s="349"/>
      <c r="Q317" s="349"/>
      <c r="R317" s="349"/>
      <c r="S317" s="349"/>
      <c r="T317" s="382"/>
      <c r="U317" s="382"/>
      <c r="AH317" s="5"/>
      <c r="AI317" s="5"/>
      <c r="AJ317" s="5"/>
      <c r="AK317" s="5"/>
      <c r="AL317" s="5"/>
      <c r="AM317" s="5"/>
      <c r="AN317" s="5"/>
      <c r="AO317" s="5"/>
    </row>
    <row r="318" spans="2:41" s="365" customFormat="1" ht="47.25" x14ac:dyDescent="0.5">
      <c r="B318" s="449" t="s">
        <v>1951</v>
      </c>
      <c r="C318" s="450">
        <v>2.6525399965138047E-5</v>
      </c>
      <c r="D318" s="450">
        <v>1.8946714260812891E-5</v>
      </c>
      <c r="E318" s="450">
        <v>3.599875709554449E-5</v>
      </c>
      <c r="F318" s="404"/>
      <c r="G318" s="404"/>
      <c r="H318" s="348"/>
      <c r="I318" s="349"/>
      <c r="J318" s="349"/>
      <c r="K318" s="349"/>
      <c r="L318" s="349"/>
      <c r="M318" s="349"/>
      <c r="N318" s="349"/>
      <c r="O318" s="349"/>
      <c r="P318" s="349"/>
      <c r="Q318" s="349"/>
      <c r="R318" s="349"/>
      <c r="S318" s="349"/>
      <c r="T318" s="382"/>
      <c r="U318" s="382"/>
      <c r="AH318" s="5"/>
      <c r="AI318" s="5"/>
      <c r="AJ318" s="5"/>
      <c r="AK318" s="5"/>
      <c r="AL318" s="5"/>
      <c r="AM318" s="5"/>
      <c r="AN318" s="5"/>
      <c r="AO318" s="5"/>
    </row>
    <row r="319" spans="2:41" s="365" customFormat="1" ht="47.25" x14ac:dyDescent="0.5">
      <c r="B319" s="449" t="s">
        <v>1955</v>
      </c>
      <c r="C319" s="450">
        <v>2.6525399965138047E-5</v>
      </c>
      <c r="D319" s="450">
        <v>4.9261457078113512E-5</v>
      </c>
      <c r="E319" s="450">
        <v>6.062948563460125E-5</v>
      </c>
      <c r="F319" s="404"/>
      <c r="G319" s="404"/>
      <c r="H319" s="348"/>
      <c r="I319" s="349"/>
      <c r="J319" s="349"/>
      <c r="K319" s="349"/>
      <c r="L319" s="349"/>
      <c r="M319" s="349"/>
      <c r="N319" s="349"/>
      <c r="O319" s="349"/>
      <c r="P319" s="349"/>
      <c r="Q319" s="349"/>
      <c r="R319" s="349"/>
      <c r="S319" s="349"/>
      <c r="T319" s="382"/>
      <c r="U319" s="382"/>
      <c r="AH319" s="5"/>
      <c r="AI319" s="5"/>
      <c r="AJ319" s="5"/>
      <c r="AK319" s="5"/>
      <c r="AL319" s="5"/>
      <c r="AM319" s="5"/>
      <c r="AN319" s="5"/>
      <c r="AO319" s="5"/>
    </row>
    <row r="320" spans="2:41" s="365" customFormat="1" x14ac:dyDescent="0.5">
      <c r="B320" s="449" t="s">
        <v>1954</v>
      </c>
      <c r="C320" s="450">
        <v>2.6525399965138047E-5</v>
      </c>
      <c r="D320" s="450">
        <v>4.3577442799869647E-5</v>
      </c>
      <c r="E320" s="450">
        <v>4.3577442799869647E-5</v>
      </c>
      <c r="F320" s="404"/>
      <c r="G320" s="404"/>
      <c r="H320" s="348"/>
      <c r="I320" s="349"/>
      <c r="J320" s="349"/>
      <c r="K320" s="349"/>
      <c r="L320" s="349"/>
      <c r="M320" s="349"/>
      <c r="N320" s="349"/>
      <c r="O320" s="349"/>
      <c r="P320" s="349"/>
      <c r="Q320" s="349"/>
      <c r="R320" s="349"/>
      <c r="S320" s="349"/>
      <c r="T320" s="382"/>
      <c r="U320" s="382"/>
      <c r="AH320" s="5"/>
      <c r="AI320" s="5"/>
      <c r="AJ320" s="5"/>
      <c r="AK320" s="5"/>
      <c r="AL320" s="5"/>
      <c r="AM320" s="5"/>
      <c r="AN320" s="5"/>
      <c r="AO320" s="5"/>
    </row>
    <row r="321" spans="2:41" s="365" customFormat="1" x14ac:dyDescent="0.5">
      <c r="B321" s="449" t="s">
        <v>1952</v>
      </c>
      <c r="C321" s="450">
        <v>2.6525399965138047E-5</v>
      </c>
      <c r="D321" s="450">
        <v>3.0314742817300625E-5</v>
      </c>
      <c r="E321" s="450">
        <v>3.7893428521625781E-5</v>
      </c>
      <c r="F321" s="404"/>
      <c r="G321" s="404"/>
      <c r="H321" s="348"/>
      <c r="I321" s="349"/>
      <c r="J321" s="349"/>
      <c r="K321" s="349"/>
      <c r="L321" s="349"/>
      <c r="M321" s="349"/>
      <c r="N321" s="349"/>
      <c r="O321" s="349"/>
      <c r="P321" s="349"/>
      <c r="Q321" s="349"/>
      <c r="R321" s="349"/>
      <c r="S321" s="349"/>
      <c r="T321" s="382"/>
      <c r="U321" s="382"/>
      <c r="AH321" s="5"/>
      <c r="AI321" s="5"/>
      <c r="AJ321" s="5"/>
      <c r="AK321" s="5"/>
      <c r="AL321" s="5"/>
      <c r="AM321" s="5"/>
      <c r="AN321" s="5"/>
      <c r="AO321" s="5"/>
    </row>
    <row r="322" spans="2:41" s="365" customFormat="1" x14ac:dyDescent="0.5">
      <c r="B322" s="449" t="s">
        <v>1953</v>
      </c>
      <c r="C322" s="450">
        <v>2.6525399965138047E-5</v>
      </c>
      <c r="D322" s="450">
        <v>4.3577442799869647E-5</v>
      </c>
      <c r="E322" s="450">
        <v>4.9261457078113512E-5</v>
      </c>
      <c r="F322" s="404"/>
      <c r="G322" s="404"/>
      <c r="H322" s="348"/>
      <c r="I322" s="349"/>
      <c r="J322" s="349"/>
      <c r="K322" s="349"/>
      <c r="L322" s="349"/>
      <c r="M322" s="349"/>
      <c r="N322" s="349"/>
      <c r="O322" s="349"/>
      <c r="P322" s="349"/>
      <c r="Q322" s="349"/>
      <c r="R322" s="349"/>
      <c r="S322" s="349"/>
      <c r="T322" s="382"/>
      <c r="U322" s="382"/>
      <c r="AH322" s="5"/>
      <c r="AI322" s="5"/>
      <c r="AJ322" s="5"/>
      <c r="AK322" s="5"/>
      <c r="AL322" s="5"/>
      <c r="AM322" s="5"/>
      <c r="AN322" s="5"/>
      <c r="AO322" s="5"/>
    </row>
    <row r="323" spans="2:41" s="365" customFormat="1" x14ac:dyDescent="0.5">
      <c r="B323" s="449" t="s">
        <v>1958</v>
      </c>
      <c r="C323" s="450">
        <v>2.6525399965138047E-5</v>
      </c>
      <c r="D323" s="450">
        <v>4.3577442799869647E-5</v>
      </c>
      <c r="E323" s="450">
        <v>4.1682771373788356E-5</v>
      </c>
      <c r="F323" s="404"/>
      <c r="G323" s="404"/>
      <c r="H323" s="348"/>
      <c r="I323" s="349"/>
      <c r="J323" s="349"/>
      <c r="K323" s="349"/>
      <c r="L323" s="349"/>
      <c r="M323" s="349"/>
      <c r="N323" s="349"/>
      <c r="O323" s="349"/>
      <c r="P323" s="349"/>
      <c r="Q323" s="349"/>
      <c r="R323" s="349"/>
      <c r="S323" s="349"/>
      <c r="T323" s="382"/>
      <c r="U323" s="382"/>
      <c r="AH323" s="5"/>
      <c r="AI323" s="5"/>
      <c r="AJ323" s="5"/>
      <c r="AK323" s="5"/>
      <c r="AL323" s="5"/>
      <c r="AM323" s="5"/>
      <c r="AN323" s="5"/>
      <c r="AO323" s="5"/>
    </row>
    <row r="324" spans="2:41" s="365" customFormat="1" ht="31.5" x14ac:dyDescent="0.5">
      <c r="B324" s="449" t="s">
        <v>1959</v>
      </c>
      <c r="C324" s="450">
        <v>2.6525399965138047E-5</v>
      </c>
      <c r="D324" s="450">
        <v>3.2209414243381916E-5</v>
      </c>
      <c r="E324" s="450">
        <v>3.599875709554449E-5</v>
      </c>
      <c r="F324" s="404"/>
      <c r="G324" s="404"/>
      <c r="H324" s="348"/>
      <c r="I324" s="349"/>
      <c r="J324" s="349"/>
      <c r="K324" s="349"/>
      <c r="L324" s="349"/>
      <c r="M324" s="349"/>
      <c r="N324" s="349"/>
      <c r="O324" s="349"/>
      <c r="P324" s="349"/>
      <c r="Q324" s="349"/>
      <c r="R324" s="349"/>
      <c r="S324" s="349"/>
      <c r="T324" s="382"/>
      <c r="U324" s="382"/>
      <c r="AH324" s="5"/>
      <c r="AI324" s="5"/>
      <c r="AJ324" s="5"/>
      <c r="AK324" s="5"/>
      <c r="AL324" s="5"/>
      <c r="AM324" s="5"/>
      <c r="AN324" s="5"/>
      <c r="AO324" s="5"/>
    </row>
    <row r="325" spans="2:41" s="365" customFormat="1" x14ac:dyDescent="0.5">
      <c r="B325" s="449" t="s">
        <v>1957</v>
      </c>
      <c r="C325" s="450">
        <v>2.6525399965138047E-5</v>
      </c>
      <c r="D325" s="450">
        <v>2.6525399965138047E-5</v>
      </c>
      <c r="E325" s="450">
        <v>3.599875709554449E-5</v>
      </c>
      <c r="F325" s="404"/>
      <c r="G325" s="404"/>
      <c r="H325" s="348"/>
      <c r="I325" s="349"/>
      <c r="J325" s="349"/>
      <c r="K325" s="349"/>
      <c r="L325" s="349"/>
      <c r="M325" s="349"/>
      <c r="N325" s="349"/>
      <c r="O325" s="349"/>
      <c r="P325" s="349"/>
      <c r="Q325" s="349"/>
      <c r="R325" s="349"/>
      <c r="S325" s="349"/>
      <c r="T325" s="382"/>
      <c r="U325" s="382"/>
      <c r="AH325" s="5"/>
      <c r="AI325" s="5"/>
      <c r="AJ325" s="5"/>
      <c r="AK325" s="5"/>
      <c r="AL325" s="5"/>
      <c r="AM325" s="5"/>
      <c r="AN325" s="5"/>
      <c r="AO325" s="5"/>
    </row>
    <row r="326" spans="2:41" s="365" customFormat="1" x14ac:dyDescent="0.5">
      <c r="B326" s="449" t="s">
        <v>1956</v>
      </c>
      <c r="C326" s="450">
        <v>2.6525399965138047E-5</v>
      </c>
      <c r="D326" s="450">
        <v>4.7366785652032221E-5</v>
      </c>
      <c r="E326" s="450">
        <v>3.7893428521625781E-5</v>
      </c>
      <c r="F326" s="404"/>
      <c r="G326" s="404"/>
      <c r="H326" s="348"/>
      <c r="I326" s="349"/>
      <c r="J326" s="349"/>
      <c r="K326" s="349"/>
      <c r="L326" s="349"/>
      <c r="M326" s="349"/>
      <c r="N326" s="349"/>
      <c r="O326" s="349"/>
      <c r="P326" s="349"/>
      <c r="Q326" s="349"/>
      <c r="R326" s="349"/>
      <c r="S326" s="349"/>
      <c r="T326" s="382"/>
      <c r="U326" s="382"/>
      <c r="AH326" s="5"/>
      <c r="AI326" s="5"/>
      <c r="AJ326" s="5"/>
      <c r="AK326" s="5"/>
      <c r="AL326" s="5"/>
      <c r="AM326" s="5"/>
      <c r="AN326" s="5"/>
      <c r="AO326" s="5"/>
    </row>
    <row r="327" spans="2:41" s="365" customFormat="1" ht="31.5" x14ac:dyDescent="0.5">
      <c r="B327" s="449" t="s">
        <v>1950</v>
      </c>
      <c r="C327" s="450">
        <v>2.6525399965138043E-5</v>
      </c>
      <c r="D327" s="450">
        <v>2.4630728539056759E-5</v>
      </c>
      <c r="E327" s="450">
        <v>1.8946714260812891E-5</v>
      </c>
      <c r="F327" s="404"/>
      <c r="G327" s="404"/>
      <c r="H327" s="348"/>
      <c r="I327" s="349"/>
      <c r="J327" s="349"/>
      <c r="K327" s="349"/>
      <c r="L327" s="349"/>
      <c r="M327" s="349"/>
      <c r="N327" s="349"/>
      <c r="O327" s="349"/>
      <c r="P327" s="349"/>
      <c r="Q327" s="349"/>
      <c r="R327" s="349"/>
      <c r="S327" s="349"/>
      <c r="T327" s="382"/>
      <c r="U327" s="382"/>
      <c r="AH327" s="5"/>
      <c r="AI327" s="5"/>
      <c r="AJ327" s="5"/>
      <c r="AK327" s="5"/>
      <c r="AL327" s="5"/>
      <c r="AM327" s="5"/>
      <c r="AN327" s="5"/>
      <c r="AO327" s="5"/>
    </row>
    <row r="328" spans="2:41" s="365" customFormat="1" ht="31.5" x14ac:dyDescent="0.5">
      <c r="B328" s="449" t="s">
        <v>1962</v>
      </c>
      <c r="C328" s="450">
        <v>2.4630728539056759E-5</v>
      </c>
      <c r="D328" s="450">
        <v>3.0314742817300625E-5</v>
      </c>
      <c r="E328" s="450">
        <v>3.0314742817300625E-5</v>
      </c>
      <c r="F328" s="404"/>
      <c r="G328" s="404"/>
      <c r="H328" s="348"/>
      <c r="I328" s="349"/>
      <c r="J328" s="349"/>
      <c r="K328" s="349"/>
      <c r="L328" s="349"/>
      <c r="M328" s="349"/>
      <c r="N328" s="349"/>
      <c r="O328" s="349"/>
      <c r="P328" s="349"/>
      <c r="Q328" s="349"/>
      <c r="R328" s="349"/>
      <c r="S328" s="349"/>
      <c r="T328" s="382"/>
      <c r="U328" s="382"/>
      <c r="AH328" s="5"/>
      <c r="AI328" s="5"/>
      <c r="AJ328" s="5"/>
      <c r="AK328" s="5"/>
      <c r="AL328" s="5"/>
      <c r="AM328" s="5"/>
      <c r="AN328" s="5"/>
      <c r="AO328" s="5"/>
    </row>
    <row r="329" spans="2:41" s="365" customFormat="1" ht="31.5" x14ac:dyDescent="0.5">
      <c r="B329" s="449" t="s">
        <v>1960</v>
      </c>
      <c r="C329" s="450">
        <v>2.4630728539056759E-5</v>
      </c>
      <c r="D329" s="450">
        <v>3.4104085669463206E-5</v>
      </c>
      <c r="E329" s="450">
        <v>3.9788099947707072E-5</v>
      </c>
      <c r="F329" s="404"/>
      <c r="G329" s="404"/>
      <c r="H329" s="348"/>
      <c r="I329" s="349"/>
      <c r="J329" s="349"/>
      <c r="K329" s="349"/>
      <c r="L329" s="349"/>
      <c r="M329" s="349"/>
      <c r="N329" s="349"/>
      <c r="O329" s="349"/>
      <c r="P329" s="349"/>
      <c r="Q329" s="349"/>
      <c r="R329" s="349"/>
      <c r="S329" s="349"/>
      <c r="T329" s="382"/>
      <c r="U329" s="382"/>
      <c r="AH329" s="5"/>
      <c r="AI329" s="5"/>
      <c r="AJ329" s="5"/>
      <c r="AK329" s="5"/>
      <c r="AL329" s="5"/>
      <c r="AM329" s="5"/>
      <c r="AN329" s="5"/>
      <c r="AO329" s="5"/>
    </row>
    <row r="330" spans="2:41" s="365" customFormat="1" x14ac:dyDescent="0.5">
      <c r="B330" s="449" t="s">
        <v>1961</v>
      </c>
      <c r="C330" s="450">
        <v>2.4630728539056756E-5</v>
      </c>
      <c r="D330" s="450">
        <v>3.2209414243381916E-5</v>
      </c>
      <c r="E330" s="450">
        <v>3.7893428521625781E-5</v>
      </c>
      <c r="F330" s="404"/>
      <c r="G330" s="404"/>
      <c r="H330" s="348"/>
      <c r="I330" s="349"/>
      <c r="J330" s="349"/>
      <c r="K330" s="349"/>
      <c r="L330" s="349"/>
      <c r="M330" s="349"/>
      <c r="N330" s="349"/>
      <c r="O330" s="349"/>
      <c r="P330" s="349"/>
      <c r="Q330" s="349"/>
      <c r="R330" s="349"/>
      <c r="S330" s="349"/>
      <c r="T330" s="382"/>
      <c r="U330" s="382"/>
      <c r="AH330" s="5"/>
      <c r="AI330" s="5"/>
      <c r="AJ330" s="5"/>
      <c r="AK330" s="5"/>
      <c r="AL330" s="5"/>
      <c r="AM330" s="5"/>
      <c r="AN330" s="5"/>
      <c r="AO330" s="5"/>
    </row>
    <row r="331" spans="2:41" s="365" customFormat="1" x14ac:dyDescent="0.5">
      <c r="B331" s="449" t="s">
        <v>1963</v>
      </c>
      <c r="C331" s="450">
        <v>2.4630728539056756E-5</v>
      </c>
      <c r="D331" s="450">
        <v>2.0841385686894178E-5</v>
      </c>
      <c r="E331" s="450">
        <v>2.4630728539056756E-5</v>
      </c>
      <c r="F331" s="404"/>
      <c r="G331" s="404"/>
      <c r="H331" s="348"/>
      <c r="I331" s="349"/>
      <c r="J331" s="349"/>
      <c r="K331" s="349"/>
      <c r="L331" s="349"/>
      <c r="M331" s="349"/>
      <c r="N331" s="349"/>
      <c r="O331" s="349"/>
      <c r="P331" s="349"/>
      <c r="Q331" s="349"/>
      <c r="R331" s="349"/>
      <c r="S331" s="349"/>
      <c r="T331" s="382"/>
      <c r="U331" s="382"/>
      <c r="AH331" s="5"/>
      <c r="AI331" s="5"/>
      <c r="AJ331" s="5"/>
      <c r="AK331" s="5"/>
      <c r="AL331" s="5"/>
      <c r="AM331" s="5"/>
      <c r="AN331" s="5"/>
      <c r="AO331" s="5"/>
    </row>
    <row r="332" spans="2:41" s="365" customFormat="1" x14ac:dyDescent="0.5">
      <c r="B332" s="449" t="s">
        <v>1964</v>
      </c>
      <c r="C332" s="450">
        <v>2.4630728539056756E-5</v>
      </c>
      <c r="D332" s="450">
        <v>3.0314742817300625E-5</v>
      </c>
      <c r="E332" s="450">
        <v>4.7366785652032221E-5</v>
      </c>
      <c r="F332" s="404"/>
      <c r="G332" s="404"/>
      <c r="H332" s="348"/>
      <c r="I332" s="349"/>
      <c r="J332" s="349"/>
      <c r="K332" s="349"/>
      <c r="L332" s="349"/>
      <c r="M332" s="349"/>
      <c r="N332" s="349"/>
      <c r="O332" s="349"/>
      <c r="P332" s="349"/>
      <c r="Q332" s="349"/>
      <c r="R332" s="349"/>
      <c r="S332" s="349"/>
      <c r="T332" s="382"/>
      <c r="U332" s="382"/>
      <c r="AH332" s="5"/>
      <c r="AI332" s="5"/>
      <c r="AJ332" s="5"/>
      <c r="AK332" s="5"/>
      <c r="AL332" s="5"/>
      <c r="AM332" s="5"/>
      <c r="AN332" s="5"/>
      <c r="AO332" s="5"/>
    </row>
    <row r="333" spans="2:41" s="365" customFormat="1" ht="31.5" x14ac:dyDescent="0.5">
      <c r="B333" s="449" t="s">
        <v>1971</v>
      </c>
      <c r="C333" s="450">
        <v>2.4630728539056756E-5</v>
      </c>
      <c r="D333" s="450">
        <v>3.2209414243381916E-5</v>
      </c>
      <c r="E333" s="450">
        <v>3.0314742817300625E-5</v>
      </c>
      <c r="F333" s="404"/>
      <c r="G333" s="404"/>
      <c r="H333" s="348"/>
      <c r="I333" s="349"/>
      <c r="J333" s="349"/>
      <c r="K333" s="349"/>
      <c r="L333" s="349"/>
      <c r="M333" s="349"/>
      <c r="N333" s="349"/>
      <c r="O333" s="349"/>
      <c r="P333" s="349"/>
      <c r="Q333" s="349"/>
      <c r="R333" s="349"/>
      <c r="S333" s="349"/>
      <c r="T333" s="382"/>
      <c r="U333" s="382"/>
      <c r="AH333" s="5"/>
      <c r="AI333" s="5"/>
      <c r="AJ333" s="5"/>
      <c r="AK333" s="5"/>
      <c r="AL333" s="5"/>
      <c r="AM333" s="5"/>
      <c r="AN333" s="5"/>
      <c r="AO333" s="5"/>
    </row>
    <row r="334" spans="2:41" s="365" customFormat="1" ht="31.5" x14ac:dyDescent="0.5">
      <c r="B334" s="449" t="s">
        <v>1969</v>
      </c>
      <c r="C334" s="450">
        <v>2.4630728539056756E-5</v>
      </c>
      <c r="D334" s="450">
        <v>5.6840142782438668E-5</v>
      </c>
      <c r="E334" s="450">
        <v>5.6840142782438668E-5</v>
      </c>
      <c r="F334" s="404"/>
      <c r="G334" s="404"/>
      <c r="H334" s="348"/>
      <c r="I334" s="349"/>
      <c r="J334" s="349"/>
      <c r="K334" s="349"/>
      <c r="L334" s="349"/>
      <c r="M334" s="349"/>
      <c r="N334" s="349"/>
      <c r="O334" s="349"/>
      <c r="P334" s="349"/>
      <c r="Q334" s="349"/>
      <c r="R334" s="349"/>
      <c r="S334" s="349"/>
      <c r="T334" s="382"/>
      <c r="U334" s="382"/>
      <c r="AH334" s="5"/>
      <c r="AI334" s="5"/>
      <c r="AJ334" s="5"/>
      <c r="AK334" s="5"/>
      <c r="AL334" s="5"/>
      <c r="AM334" s="5"/>
      <c r="AN334" s="5"/>
      <c r="AO334" s="5"/>
    </row>
    <row r="335" spans="2:41" s="365" customFormat="1" ht="31.5" x14ac:dyDescent="0.5">
      <c r="B335" s="449" t="s">
        <v>1967</v>
      </c>
      <c r="C335" s="450">
        <v>2.4630728539056756E-5</v>
      </c>
      <c r="D335" s="450">
        <v>3.0314742817300625E-5</v>
      </c>
      <c r="E335" s="450">
        <v>3.0314742817300625E-5</v>
      </c>
      <c r="F335" s="404"/>
      <c r="G335" s="404"/>
      <c r="H335" s="348"/>
      <c r="I335" s="349"/>
      <c r="J335" s="349"/>
      <c r="K335" s="349"/>
      <c r="L335" s="349"/>
      <c r="M335" s="349"/>
      <c r="N335" s="349"/>
      <c r="O335" s="349"/>
      <c r="P335" s="349"/>
      <c r="Q335" s="349"/>
      <c r="R335" s="349"/>
      <c r="S335" s="349"/>
      <c r="T335" s="382"/>
      <c r="U335" s="382"/>
      <c r="AH335" s="5"/>
      <c r="AI335" s="5"/>
      <c r="AJ335" s="5"/>
      <c r="AK335" s="5"/>
      <c r="AL335" s="5"/>
      <c r="AM335" s="5"/>
      <c r="AN335" s="5"/>
      <c r="AO335" s="5"/>
    </row>
    <row r="336" spans="2:41" s="365" customFormat="1" x14ac:dyDescent="0.5">
      <c r="B336" s="449" t="s">
        <v>1966</v>
      </c>
      <c r="C336" s="450">
        <v>2.4630728539056756E-5</v>
      </c>
      <c r="D336" s="450">
        <v>3.599875709554449E-5</v>
      </c>
      <c r="E336" s="450">
        <v>4.1682771373788356E-5</v>
      </c>
      <c r="F336" s="404"/>
      <c r="G336" s="404"/>
      <c r="H336" s="348"/>
      <c r="I336" s="349"/>
      <c r="J336" s="349"/>
      <c r="K336" s="349"/>
      <c r="L336" s="349"/>
      <c r="M336" s="349"/>
      <c r="N336" s="349"/>
      <c r="O336" s="349"/>
      <c r="P336" s="349"/>
      <c r="Q336" s="349"/>
      <c r="R336" s="349"/>
      <c r="S336" s="349"/>
      <c r="T336" s="382"/>
      <c r="U336" s="382"/>
      <c r="AH336" s="5"/>
      <c r="AI336" s="5"/>
      <c r="AJ336" s="5"/>
      <c r="AK336" s="5"/>
      <c r="AL336" s="5"/>
      <c r="AM336" s="5"/>
      <c r="AN336" s="5"/>
      <c r="AO336" s="5"/>
    </row>
    <row r="337" spans="2:41" s="365" customFormat="1" x14ac:dyDescent="0.5">
      <c r="B337" s="449" t="s">
        <v>1965</v>
      </c>
      <c r="C337" s="450">
        <v>2.4630728539056756E-5</v>
      </c>
      <c r="D337" s="450">
        <v>2.4630728539056756E-5</v>
      </c>
      <c r="E337" s="450">
        <v>2.8420071391219334E-5</v>
      </c>
      <c r="F337" s="404"/>
      <c r="G337" s="404"/>
      <c r="H337" s="348"/>
      <c r="I337" s="349"/>
      <c r="J337" s="349"/>
      <c r="K337" s="349"/>
      <c r="L337" s="349"/>
      <c r="M337" s="349"/>
      <c r="N337" s="349"/>
      <c r="O337" s="349"/>
      <c r="P337" s="349"/>
      <c r="Q337" s="349"/>
      <c r="R337" s="349"/>
      <c r="S337" s="349"/>
      <c r="T337" s="382"/>
      <c r="U337" s="382"/>
      <c r="AH337" s="5"/>
      <c r="AI337" s="5"/>
      <c r="AJ337" s="5"/>
      <c r="AK337" s="5"/>
      <c r="AL337" s="5"/>
      <c r="AM337" s="5"/>
      <c r="AN337" s="5"/>
      <c r="AO337" s="5"/>
    </row>
    <row r="338" spans="2:41" s="365" customFormat="1" ht="31.5" x14ac:dyDescent="0.5">
      <c r="B338" s="449" t="s">
        <v>1970</v>
      </c>
      <c r="C338" s="450">
        <v>2.4630728539056756E-5</v>
      </c>
      <c r="D338" s="450">
        <v>2.6525399965138047E-5</v>
      </c>
      <c r="E338" s="450">
        <v>2.8420071391219334E-5</v>
      </c>
      <c r="F338" s="404"/>
      <c r="G338" s="404"/>
      <c r="H338" s="348"/>
      <c r="I338" s="349"/>
      <c r="J338" s="349"/>
      <c r="K338" s="349"/>
      <c r="L338" s="349"/>
      <c r="M338" s="349"/>
      <c r="N338" s="349"/>
      <c r="O338" s="349"/>
      <c r="P338" s="349"/>
      <c r="Q338" s="349"/>
      <c r="R338" s="349"/>
      <c r="S338" s="349"/>
      <c r="T338" s="382"/>
      <c r="U338" s="382"/>
      <c r="AH338" s="5"/>
      <c r="AI338" s="5"/>
      <c r="AJ338" s="5"/>
      <c r="AK338" s="5"/>
      <c r="AL338" s="5"/>
      <c r="AM338" s="5"/>
      <c r="AN338" s="5"/>
      <c r="AO338" s="5"/>
    </row>
    <row r="339" spans="2:41" s="365" customFormat="1" x14ac:dyDescent="0.5">
      <c r="B339" s="449" t="s">
        <v>1968</v>
      </c>
      <c r="C339" s="450">
        <v>2.4630728539056756E-5</v>
      </c>
      <c r="D339" s="450">
        <v>4.7366785652032221E-5</v>
      </c>
      <c r="E339" s="450">
        <v>5.8734814208519959E-5</v>
      </c>
      <c r="F339" s="404"/>
      <c r="G339" s="404"/>
      <c r="H339" s="348"/>
      <c r="I339" s="349"/>
      <c r="J339" s="349"/>
      <c r="K339" s="349"/>
      <c r="L339" s="349"/>
      <c r="M339" s="349"/>
      <c r="N339" s="349"/>
      <c r="O339" s="349"/>
      <c r="P339" s="349"/>
      <c r="Q339" s="349"/>
      <c r="R339" s="349"/>
      <c r="S339" s="349"/>
      <c r="T339" s="382"/>
      <c r="U339" s="382"/>
      <c r="AH339" s="5"/>
      <c r="AI339" s="5"/>
      <c r="AJ339" s="5"/>
      <c r="AK339" s="5"/>
      <c r="AL339" s="5"/>
      <c r="AM339" s="5"/>
      <c r="AN339" s="5"/>
      <c r="AO339" s="5"/>
    </row>
    <row r="340" spans="2:41" s="365" customFormat="1" ht="31.5" x14ac:dyDescent="0.5">
      <c r="B340" s="449" t="s">
        <v>1972</v>
      </c>
      <c r="C340" s="450">
        <v>2.4630728539056756E-5</v>
      </c>
      <c r="D340" s="450">
        <v>2.4630728539056756E-5</v>
      </c>
      <c r="E340" s="450">
        <v>2.6525399965138047E-5</v>
      </c>
      <c r="F340" s="404"/>
      <c r="G340" s="404"/>
      <c r="H340" s="348"/>
      <c r="I340" s="349"/>
      <c r="J340" s="349"/>
      <c r="K340" s="349"/>
      <c r="L340" s="349"/>
      <c r="M340" s="349"/>
      <c r="N340" s="349"/>
      <c r="O340" s="349"/>
      <c r="P340" s="349"/>
      <c r="Q340" s="349"/>
      <c r="R340" s="349"/>
      <c r="S340" s="349"/>
      <c r="T340" s="382"/>
      <c r="U340" s="382"/>
      <c r="AH340" s="5"/>
      <c r="AI340" s="5"/>
      <c r="AJ340" s="5"/>
      <c r="AK340" s="5"/>
      <c r="AL340" s="5"/>
      <c r="AM340" s="5"/>
      <c r="AN340" s="5"/>
      <c r="AO340" s="5"/>
    </row>
    <row r="341" spans="2:41" s="365" customFormat="1" ht="31.5" x14ac:dyDescent="0.5">
      <c r="B341" s="449" t="s">
        <v>1975</v>
      </c>
      <c r="C341" s="450">
        <v>2.2736057112975469E-5</v>
      </c>
      <c r="D341" s="450">
        <v>4.9261457078113512E-5</v>
      </c>
      <c r="E341" s="450">
        <v>4.5472114225950937E-5</v>
      </c>
      <c r="F341" s="404"/>
      <c r="G341" s="404"/>
      <c r="H341" s="348"/>
      <c r="I341" s="349"/>
      <c r="J341" s="349"/>
      <c r="K341" s="349"/>
      <c r="L341" s="349"/>
      <c r="M341" s="349"/>
      <c r="N341" s="349"/>
      <c r="O341" s="349"/>
      <c r="P341" s="349"/>
      <c r="Q341" s="349"/>
      <c r="R341" s="349"/>
      <c r="S341" s="349"/>
      <c r="T341" s="382"/>
      <c r="U341" s="382"/>
      <c r="AH341" s="5"/>
      <c r="AI341" s="5"/>
      <c r="AJ341" s="5"/>
      <c r="AK341" s="5"/>
      <c r="AL341" s="5"/>
      <c r="AM341" s="5"/>
      <c r="AN341" s="5"/>
      <c r="AO341" s="5"/>
    </row>
    <row r="342" spans="2:41" s="365" customFormat="1" x14ac:dyDescent="0.5">
      <c r="B342" s="449" t="s">
        <v>1974</v>
      </c>
      <c r="C342" s="450">
        <v>2.2736057112975469E-5</v>
      </c>
      <c r="D342" s="450">
        <v>4.7366785652032221E-5</v>
      </c>
      <c r="E342" s="450">
        <v>7.1997514191088981E-5</v>
      </c>
      <c r="F342" s="404"/>
      <c r="G342" s="404"/>
      <c r="H342" s="348"/>
      <c r="I342" s="349"/>
      <c r="J342" s="349"/>
      <c r="K342" s="349"/>
      <c r="L342" s="349"/>
      <c r="M342" s="349"/>
      <c r="N342" s="349"/>
      <c r="O342" s="349"/>
      <c r="P342" s="349"/>
      <c r="Q342" s="349"/>
      <c r="R342" s="349"/>
      <c r="S342" s="349"/>
      <c r="T342" s="382"/>
      <c r="U342" s="382"/>
      <c r="AH342" s="5"/>
      <c r="AI342" s="5"/>
      <c r="AJ342" s="5"/>
      <c r="AK342" s="5"/>
      <c r="AL342" s="5"/>
      <c r="AM342" s="5"/>
      <c r="AN342" s="5"/>
      <c r="AO342" s="5"/>
    </row>
    <row r="343" spans="2:41" s="365" customFormat="1" ht="31.5" x14ac:dyDescent="0.5">
      <c r="B343" s="449" t="s">
        <v>1973</v>
      </c>
      <c r="C343" s="450">
        <v>2.2736057112975469E-5</v>
      </c>
      <c r="D343" s="450">
        <v>2.2736057112975469E-5</v>
      </c>
      <c r="E343" s="450">
        <v>3.7893428521625781E-5</v>
      </c>
      <c r="F343" s="404"/>
      <c r="G343" s="404"/>
      <c r="H343" s="348"/>
      <c r="I343" s="349"/>
      <c r="J343" s="349"/>
      <c r="K343" s="349"/>
      <c r="L343" s="349"/>
      <c r="M343" s="349"/>
      <c r="N343" s="349"/>
      <c r="O343" s="349"/>
      <c r="P343" s="349"/>
      <c r="Q343" s="349"/>
      <c r="R343" s="349"/>
      <c r="S343" s="349"/>
      <c r="T343" s="382"/>
      <c r="U343" s="382"/>
      <c r="AH343" s="5"/>
      <c r="AI343" s="5"/>
      <c r="AJ343" s="5"/>
      <c r="AK343" s="5"/>
      <c r="AL343" s="5"/>
      <c r="AM343" s="5"/>
      <c r="AN343" s="5"/>
      <c r="AO343" s="5"/>
    </row>
    <row r="344" spans="2:41" s="365" customFormat="1" ht="31.5" x14ac:dyDescent="0.5">
      <c r="B344" s="449" t="s">
        <v>1977</v>
      </c>
      <c r="C344" s="450">
        <v>2.2736057112975469E-5</v>
      </c>
      <c r="D344" s="450">
        <v>2.0841385686894178E-5</v>
      </c>
      <c r="E344" s="450">
        <v>2.4630728539056756E-5</v>
      </c>
      <c r="F344" s="404"/>
      <c r="G344" s="404"/>
      <c r="H344" s="348"/>
      <c r="I344" s="349"/>
      <c r="J344" s="349"/>
      <c r="K344" s="349"/>
      <c r="L344" s="349"/>
      <c r="M344" s="349"/>
      <c r="N344" s="349"/>
      <c r="O344" s="349"/>
      <c r="P344" s="349"/>
      <c r="Q344" s="349"/>
      <c r="R344" s="349"/>
      <c r="S344" s="349"/>
      <c r="T344" s="382"/>
      <c r="U344" s="382"/>
      <c r="AH344" s="5"/>
      <c r="AI344" s="5"/>
      <c r="AJ344" s="5"/>
      <c r="AK344" s="5"/>
      <c r="AL344" s="5"/>
      <c r="AM344" s="5"/>
      <c r="AN344" s="5"/>
      <c r="AO344" s="5"/>
    </row>
    <row r="345" spans="2:41" s="365" customFormat="1" ht="31.5" x14ac:dyDescent="0.5">
      <c r="B345" s="449" t="s">
        <v>1976</v>
      </c>
      <c r="C345" s="450">
        <v>2.2736057112975469E-5</v>
      </c>
      <c r="D345" s="450">
        <v>3.9788099947707072E-5</v>
      </c>
      <c r="E345" s="450">
        <v>3.9788099947707072E-5</v>
      </c>
      <c r="F345" s="404"/>
      <c r="G345" s="404"/>
      <c r="H345" s="348"/>
      <c r="I345" s="349"/>
      <c r="J345" s="349"/>
      <c r="K345" s="349"/>
      <c r="L345" s="349"/>
      <c r="M345" s="349"/>
      <c r="N345" s="349"/>
      <c r="O345" s="349"/>
      <c r="P345" s="349"/>
      <c r="Q345" s="349"/>
      <c r="R345" s="349"/>
      <c r="S345" s="349"/>
      <c r="T345" s="382"/>
      <c r="U345" s="382"/>
      <c r="AH345" s="5"/>
      <c r="AI345" s="5"/>
      <c r="AJ345" s="5"/>
      <c r="AK345" s="5"/>
      <c r="AL345" s="5"/>
      <c r="AM345" s="5"/>
      <c r="AN345" s="5"/>
      <c r="AO345" s="5"/>
    </row>
    <row r="346" spans="2:41" s="365" customFormat="1" x14ac:dyDescent="0.5">
      <c r="B346" s="449" t="s">
        <v>1978</v>
      </c>
      <c r="C346" s="450">
        <v>2.2736057112975469E-5</v>
      </c>
      <c r="D346" s="450">
        <v>2.8420071391219334E-5</v>
      </c>
      <c r="E346" s="450">
        <v>4.1682771373788356E-5</v>
      </c>
      <c r="F346" s="404"/>
      <c r="G346" s="404"/>
      <c r="H346" s="348"/>
      <c r="I346" s="349"/>
      <c r="J346" s="349"/>
      <c r="K346" s="349"/>
      <c r="L346" s="349"/>
      <c r="M346" s="349"/>
      <c r="N346" s="349"/>
      <c r="O346" s="349"/>
      <c r="P346" s="349"/>
      <c r="Q346" s="349"/>
      <c r="R346" s="349"/>
      <c r="S346" s="349"/>
      <c r="T346" s="382"/>
      <c r="U346" s="382"/>
      <c r="AH346" s="5"/>
      <c r="AI346" s="5"/>
      <c r="AJ346" s="5"/>
      <c r="AK346" s="5"/>
      <c r="AL346" s="5"/>
      <c r="AM346" s="5"/>
      <c r="AN346" s="5"/>
      <c r="AO346" s="5"/>
    </row>
    <row r="347" spans="2:41" s="365" customFormat="1" ht="31.5" x14ac:dyDescent="0.5">
      <c r="B347" s="449" t="s">
        <v>1981</v>
      </c>
      <c r="C347" s="450">
        <v>2.2736057112975469E-5</v>
      </c>
      <c r="D347" s="450">
        <v>4.5472114225950937E-5</v>
      </c>
      <c r="E347" s="450">
        <v>4.3577442799869653E-5</v>
      </c>
      <c r="F347" s="404"/>
      <c r="G347" s="404"/>
      <c r="H347" s="348"/>
      <c r="I347" s="349"/>
      <c r="J347" s="349"/>
      <c r="K347" s="349"/>
      <c r="L347" s="349"/>
      <c r="M347" s="349"/>
      <c r="N347" s="349"/>
      <c r="O347" s="349"/>
      <c r="P347" s="349"/>
      <c r="Q347" s="349"/>
      <c r="R347" s="349"/>
      <c r="S347" s="349"/>
      <c r="T347" s="382"/>
      <c r="U347" s="382"/>
      <c r="AH347" s="5"/>
      <c r="AI347" s="5"/>
      <c r="AJ347" s="5"/>
      <c r="AK347" s="5"/>
      <c r="AL347" s="5"/>
      <c r="AM347" s="5"/>
      <c r="AN347" s="5"/>
      <c r="AO347" s="5"/>
    </row>
    <row r="348" spans="2:41" s="365" customFormat="1" ht="31.5" x14ac:dyDescent="0.5">
      <c r="B348" s="449" t="s">
        <v>1985</v>
      </c>
      <c r="C348" s="450">
        <v>2.2736057112975469E-5</v>
      </c>
      <c r="D348" s="450">
        <v>1.8946714260812891E-5</v>
      </c>
      <c r="E348" s="450">
        <v>3.0314742817300625E-5</v>
      </c>
      <c r="F348" s="404"/>
      <c r="G348" s="404"/>
      <c r="H348" s="348"/>
      <c r="I348" s="349"/>
      <c r="J348" s="349"/>
      <c r="K348" s="349"/>
      <c r="L348" s="349"/>
      <c r="M348" s="349"/>
      <c r="N348" s="349"/>
      <c r="O348" s="349"/>
      <c r="P348" s="349"/>
      <c r="Q348" s="349"/>
      <c r="R348" s="349"/>
      <c r="S348" s="349"/>
      <c r="T348" s="382"/>
      <c r="U348" s="382"/>
      <c r="AH348" s="5"/>
      <c r="AI348" s="5"/>
      <c r="AJ348" s="5"/>
      <c r="AK348" s="5"/>
      <c r="AL348" s="5"/>
      <c r="AM348" s="5"/>
      <c r="AN348" s="5"/>
      <c r="AO348" s="5"/>
    </row>
    <row r="349" spans="2:41" s="365" customFormat="1" ht="31.5" x14ac:dyDescent="0.5">
      <c r="B349" s="449" t="s">
        <v>1980</v>
      </c>
      <c r="C349" s="450">
        <v>2.2736057112975469E-5</v>
      </c>
      <c r="D349" s="450">
        <v>3.0314742817300625E-5</v>
      </c>
      <c r="E349" s="450">
        <v>4.9261457078113512E-5</v>
      </c>
      <c r="F349" s="404"/>
      <c r="G349" s="404"/>
      <c r="H349" s="348"/>
      <c r="I349" s="349"/>
      <c r="J349" s="349"/>
      <c r="K349" s="349"/>
      <c r="L349" s="349"/>
      <c r="M349" s="349"/>
      <c r="N349" s="349"/>
      <c r="O349" s="349"/>
      <c r="P349" s="349"/>
      <c r="Q349" s="349"/>
      <c r="R349" s="349"/>
      <c r="S349" s="349"/>
      <c r="T349" s="382"/>
      <c r="U349" s="382"/>
      <c r="AH349" s="5"/>
      <c r="AI349" s="5"/>
      <c r="AJ349" s="5"/>
      <c r="AK349" s="5"/>
      <c r="AL349" s="5"/>
      <c r="AM349" s="5"/>
      <c r="AN349" s="5"/>
      <c r="AO349" s="5"/>
    </row>
    <row r="350" spans="2:41" s="365" customFormat="1" ht="31.5" x14ac:dyDescent="0.5">
      <c r="B350" s="449" t="s">
        <v>1984</v>
      </c>
      <c r="C350" s="450">
        <v>2.2736057112975469E-5</v>
      </c>
      <c r="D350" s="450">
        <v>3.599875709554449E-5</v>
      </c>
      <c r="E350" s="450">
        <v>3.41040856694632E-5</v>
      </c>
      <c r="F350" s="404"/>
      <c r="G350" s="404"/>
      <c r="H350" s="348"/>
      <c r="I350" s="349"/>
      <c r="J350" s="349"/>
      <c r="K350" s="349"/>
      <c r="L350" s="349"/>
      <c r="M350" s="349"/>
      <c r="N350" s="349"/>
      <c r="O350" s="349"/>
      <c r="P350" s="349"/>
      <c r="Q350" s="349"/>
      <c r="R350" s="349"/>
      <c r="S350" s="349"/>
      <c r="T350" s="382"/>
      <c r="U350" s="382"/>
      <c r="AH350" s="5"/>
      <c r="AI350" s="5"/>
      <c r="AJ350" s="5"/>
      <c r="AK350" s="5"/>
      <c r="AL350" s="5"/>
      <c r="AM350" s="5"/>
      <c r="AN350" s="5"/>
      <c r="AO350" s="5"/>
    </row>
    <row r="351" spans="2:41" s="365" customFormat="1" x14ac:dyDescent="0.5">
      <c r="B351" s="449" t="s">
        <v>1979</v>
      </c>
      <c r="C351" s="450">
        <v>2.2736057112975469E-5</v>
      </c>
      <c r="D351" s="450">
        <v>3.0314742817300625E-5</v>
      </c>
      <c r="E351" s="450">
        <v>3.41040856694632E-5</v>
      </c>
      <c r="F351" s="404"/>
      <c r="G351" s="404"/>
      <c r="H351" s="348"/>
      <c r="I351" s="349"/>
      <c r="J351" s="349"/>
      <c r="K351" s="349"/>
      <c r="L351" s="349"/>
      <c r="M351" s="349"/>
      <c r="N351" s="349"/>
      <c r="O351" s="349"/>
      <c r="P351" s="349"/>
      <c r="Q351" s="349"/>
      <c r="R351" s="349"/>
      <c r="S351" s="349"/>
      <c r="T351" s="382"/>
      <c r="U351" s="382"/>
      <c r="AH351" s="5"/>
      <c r="AI351" s="5"/>
      <c r="AJ351" s="5"/>
      <c r="AK351" s="5"/>
      <c r="AL351" s="5"/>
      <c r="AM351" s="5"/>
      <c r="AN351" s="5"/>
      <c r="AO351" s="5"/>
    </row>
    <row r="352" spans="2:41" s="365" customFormat="1" x14ac:dyDescent="0.5">
      <c r="B352" s="449" t="s">
        <v>1982</v>
      </c>
      <c r="C352" s="450">
        <v>2.2736057112975469E-5</v>
      </c>
      <c r="D352" s="450">
        <v>2.0841385686894178E-5</v>
      </c>
      <c r="E352" s="450">
        <v>3.599875709554449E-5</v>
      </c>
      <c r="F352" s="404"/>
      <c r="G352" s="404"/>
      <c r="H352" s="348"/>
      <c r="I352" s="349"/>
      <c r="J352" s="349"/>
      <c r="K352" s="349"/>
      <c r="L352" s="349"/>
      <c r="M352" s="349"/>
      <c r="N352" s="349"/>
      <c r="O352" s="349"/>
      <c r="P352" s="349"/>
      <c r="Q352" s="349"/>
      <c r="R352" s="349"/>
      <c r="S352" s="349"/>
      <c r="T352" s="382"/>
      <c r="U352" s="382"/>
      <c r="AH352" s="5"/>
      <c r="AI352" s="5"/>
      <c r="AJ352" s="5"/>
      <c r="AK352" s="5"/>
      <c r="AL352" s="5"/>
      <c r="AM352" s="5"/>
      <c r="AN352" s="5"/>
      <c r="AO352" s="5"/>
    </row>
    <row r="353" spans="2:41" s="365" customFormat="1" x14ac:dyDescent="0.5">
      <c r="B353" s="449" t="s">
        <v>1983</v>
      </c>
      <c r="C353" s="450">
        <v>2.2736057112975469E-5</v>
      </c>
      <c r="D353" s="450">
        <v>3.41040856694632E-5</v>
      </c>
      <c r="E353" s="450">
        <v>3.7893428521625781E-5</v>
      </c>
      <c r="F353" s="404"/>
      <c r="G353" s="404"/>
      <c r="H353" s="348"/>
      <c r="I353" s="349"/>
      <c r="J353" s="349"/>
      <c r="K353" s="349"/>
      <c r="L353" s="349"/>
      <c r="M353" s="349"/>
      <c r="N353" s="349"/>
      <c r="O353" s="349"/>
      <c r="P353" s="349"/>
      <c r="Q353" s="349"/>
      <c r="R353" s="349"/>
      <c r="S353" s="349"/>
      <c r="T353" s="382"/>
      <c r="U353" s="382"/>
      <c r="AH353" s="5"/>
      <c r="AI353" s="5"/>
      <c r="AJ353" s="5"/>
      <c r="AK353" s="5"/>
      <c r="AL353" s="5"/>
      <c r="AM353" s="5"/>
      <c r="AN353" s="5"/>
      <c r="AO353" s="5"/>
    </row>
    <row r="354" spans="2:41" s="365" customFormat="1" ht="31.5" x14ac:dyDescent="0.5">
      <c r="B354" s="449" t="s">
        <v>1986</v>
      </c>
      <c r="C354" s="450">
        <v>2.0841385686894178E-5</v>
      </c>
      <c r="D354" s="450">
        <v>2.4630728539056756E-5</v>
      </c>
      <c r="E354" s="450">
        <v>4.5472114225950937E-5</v>
      </c>
      <c r="F354" s="404"/>
      <c r="G354" s="404"/>
      <c r="H354" s="348"/>
      <c r="I354" s="349"/>
      <c r="J354" s="349"/>
      <c r="K354" s="349"/>
      <c r="L354" s="349"/>
      <c r="M354" s="349"/>
      <c r="N354" s="349"/>
      <c r="O354" s="349"/>
      <c r="P354" s="349"/>
      <c r="Q354" s="349"/>
      <c r="R354" s="349"/>
      <c r="S354" s="349"/>
      <c r="T354" s="382"/>
      <c r="U354" s="382"/>
      <c r="AH354" s="5"/>
      <c r="AI354" s="5"/>
      <c r="AJ354" s="5"/>
      <c r="AK354" s="5"/>
      <c r="AL354" s="5"/>
      <c r="AM354" s="5"/>
      <c r="AN354" s="5"/>
      <c r="AO354" s="5"/>
    </row>
    <row r="355" spans="2:41" s="365" customFormat="1" ht="31.5" x14ac:dyDescent="0.5">
      <c r="B355" s="449" t="s">
        <v>1989</v>
      </c>
      <c r="C355" s="450">
        <v>2.0841385686894178E-5</v>
      </c>
      <c r="D355" s="450">
        <v>5.6840142782438668E-5</v>
      </c>
      <c r="E355" s="450">
        <v>4.7366785652032221E-5</v>
      </c>
      <c r="F355" s="404"/>
      <c r="G355" s="404"/>
      <c r="H355" s="348"/>
      <c r="I355" s="349"/>
      <c r="J355" s="349"/>
      <c r="K355" s="349"/>
      <c r="L355" s="349"/>
      <c r="M355" s="349"/>
      <c r="N355" s="349"/>
      <c r="O355" s="349"/>
      <c r="P355" s="349"/>
      <c r="Q355" s="349"/>
      <c r="R355" s="349"/>
      <c r="S355" s="349"/>
      <c r="T355" s="382"/>
      <c r="U355" s="382"/>
      <c r="AH355" s="5"/>
      <c r="AI355" s="5"/>
      <c r="AJ355" s="5"/>
      <c r="AK355" s="5"/>
      <c r="AL355" s="5"/>
      <c r="AM355" s="5"/>
      <c r="AN355" s="5"/>
      <c r="AO355" s="5"/>
    </row>
    <row r="356" spans="2:41" s="365" customFormat="1" ht="31.5" x14ac:dyDescent="0.5">
      <c r="B356" s="449" t="s">
        <v>2116</v>
      </c>
      <c r="C356" s="450">
        <v>2.0841385686894178E-5</v>
      </c>
      <c r="D356" s="450">
        <v>3.9788099947707072E-5</v>
      </c>
      <c r="E356" s="450">
        <v>3.599875709554449E-5</v>
      </c>
      <c r="F356" s="404"/>
      <c r="G356" s="404"/>
      <c r="H356" s="348"/>
      <c r="I356" s="349"/>
      <c r="J356" s="349"/>
      <c r="K356" s="349"/>
      <c r="L356" s="349"/>
      <c r="M356" s="349"/>
      <c r="N356" s="349"/>
      <c r="O356" s="349"/>
      <c r="P356" s="349"/>
      <c r="Q356" s="349"/>
      <c r="R356" s="349"/>
      <c r="S356" s="349"/>
      <c r="T356" s="382"/>
      <c r="U356" s="382"/>
      <c r="AH356" s="5"/>
      <c r="AI356" s="5"/>
      <c r="AJ356" s="5"/>
      <c r="AK356" s="5"/>
      <c r="AL356" s="5"/>
      <c r="AM356" s="5"/>
      <c r="AN356" s="5"/>
      <c r="AO356" s="5"/>
    </row>
    <row r="357" spans="2:41" s="365" customFormat="1" x14ac:dyDescent="0.5">
      <c r="B357" s="449" t="s">
        <v>1988</v>
      </c>
      <c r="C357" s="450">
        <v>2.0841385686894178E-5</v>
      </c>
      <c r="D357" s="450">
        <v>2.8420071391219334E-5</v>
      </c>
      <c r="E357" s="450">
        <v>2.2736057112975469E-5</v>
      </c>
      <c r="F357" s="404"/>
      <c r="G357" s="404"/>
      <c r="H357" s="348"/>
      <c r="I357" s="349"/>
      <c r="J357" s="349"/>
      <c r="K357" s="349"/>
      <c r="L357" s="349"/>
      <c r="M357" s="349"/>
      <c r="N357" s="349"/>
      <c r="O357" s="349"/>
      <c r="P357" s="349"/>
      <c r="Q357" s="349"/>
      <c r="R357" s="349"/>
      <c r="S357" s="349"/>
      <c r="T357" s="382"/>
      <c r="U357" s="382"/>
      <c r="AH357" s="5"/>
      <c r="AI357" s="5"/>
      <c r="AJ357" s="5"/>
      <c r="AK357" s="5"/>
      <c r="AL357" s="5"/>
      <c r="AM357" s="5"/>
      <c r="AN357" s="5"/>
      <c r="AO357" s="5"/>
    </row>
    <row r="358" spans="2:41" s="365" customFormat="1" ht="31.5" x14ac:dyDescent="0.5">
      <c r="B358" s="449" t="s">
        <v>1987</v>
      </c>
      <c r="C358" s="450">
        <v>2.0841385686894178E-5</v>
      </c>
      <c r="D358" s="450">
        <v>2.8420071391219334E-5</v>
      </c>
      <c r="E358" s="450">
        <v>2.8420071391219334E-5</v>
      </c>
      <c r="F358" s="404"/>
      <c r="G358" s="404"/>
      <c r="H358" s="348"/>
      <c r="I358" s="349"/>
      <c r="J358" s="349"/>
      <c r="K358" s="349"/>
      <c r="L358" s="349"/>
      <c r="M358" s="349"/>
      <c r="N358" s="349"/>
      <c r="O358" s="349"/>
      <c r="P358" s="349"/>
      <c r="Q358" s="349"/>
      <c r="R358" s="349"/>
      <c r="S358" s="349"/>
      <c r="T358" s="382"/>
      <c r="U358" s="382"/>
      <c r="AH358" s="5"/>
      <c r="AI358" s="5"/>
      <c r="AJ358" s="5"/>
      <c r="AK358" s="5"/>
      <c r="AL358" s="5"/>
      <c r="AM358" s="5"/>
      <c r="AN358" s="5"/>
      <c r="AO358" s="5"/>
    </row>
    <row r="359" spans="2:41" s="365" customFormat="1" ht="31.5" x14ac:dyDescent="0.5">
      <c r="B359" s="449" t="s">
        <v>1996</v>
      </c>
      <c r="C359" s="450">
        <v>2.0841385686894178E-5</v>
      </c>
      <c r="D359" s="450">
        <v>3.2209414243381916E-5</v>
      </c>
      <c r="E359" s="450">
        <v>3.599875709554449E-5</v>
      </c>
      <c r="F359" s="404"/>
      <c r="G359" s="404"/>
      <c r="H359" s="348"/>
      <c r="I359" s="349"/>
      <c r="J359" s="349"/>
      <c r="K359" s="349"/>
      <c r="L359" s="349"/>
      <c r="M359" s="349"/>
      <c r="N359" s="349"/>
      <c r="O359" s="349"/>
      <c r="P359" s="349"/>
      <c r="Q359" s="349"/>
      <c r="R359" s="349"/>
      <c r="S359" s="349"/>
      <c r="T359" s="382"/>
      <c r="U359" s="382"/>
      <c r="AH359" s="5"/>
      <c r="AI359" s="5"/>
      <c r="AJ359" s="5"/>
      <c r="AK359" s="5"/>
      <c r="AL359" s="5"/>
      <c r="AM359" s="5"/>
      <c r="AN359" s="5"/>
      <c r="AO359" s="5"/>
    </row>
    <row r="360" spans="2:41" s="365" customFormat="1" ht="31.5" x14ac:dyDescent="0.5">
      <c r="B360" s="449" t="s">
        <v>1991</v>
      </c>
      <c r="C360" s="450">
        <v>2.0841385686894178E-5</v>
      </c>
      <c r="D360" s="450">
        <v>3.9788099947707072E-5</v>
      </c>
      <c r="E360" s="450">
        <v>4.5472114225950937E-5</v>
      </c>
      <c r="F360" s="404"/>
      <c r="G360" s="404"/>
      <c r="H360" s="348"/>
      <c r="I360" s="349"/>
      <c r="J360" s="349"/>
      <c r="K360" s="349"/>
      <c r="L360" s="349"/>
      <c r="M360" s="349"/>
      <c r="N360" s="349"/>
      <c r="O360" s="349"/>
      <c r="P360" s="349"/>
      <c r="Q360" s="349"/>
      <c r="R360" s="349"/>
      <c r="S360" s="349"/>
      <c r="T360" s="382"/>
      <c r="U360" s="382"/>
      <c r="AH360" s="5"/>
      <c r="AI360" s="5"/>
      <c r="AJ360" s="5"/>
      <c r="AK360" s="5"/>
      <c r="AL360" s="5"/>
      <c r="AM360" s="5"/>
      <c r="AN360" s="5"/>
      <c r="AO360" s="5"/>
    </row>
    <row r="361" spans="2:41" s="365" customFormat="1" x14ac:dyDescent="0.5">
      <c r="B361" s="449" t="s">
        <v>1995</v>
      </c>
      <c r="C361" s="450">
        <v>2.0841385686894178E-5</v>
      </c>
      <c r="D361" s="450">
        <v>3.2209414243381916E-5</v>
      </c>
      <c r="E361" s="450">
        <v>5.1156128504194803E-5</v>
      </c>
      <c r="F361" s="404"/>
      <c r="G361" s="404"/>
      <c r="H361" s="348"/>
      <c r="I361" s="349"/>
      <c r="J361" s="349"/>
      <c r="K361" s="349"/>
      <c r="L361" s="349"/>
      <c r="M361" s="349"/>
      <c r="N361" s="349"/>
      <c r="O361" s="349"/>
      <c r="P361" s="349"/>
      <c r="Q361" s="349"/>
      <c r="R361" s="349"/>
      <c r="S361" s="349"/>
      <c r="T361" s="382"/>
      <c r="U361" s="382"/>
      <c r="AH361" s="5"/>
      <c r="AI361" s="5"/>
      <c r="AJ361" s="5"/>
      <c r="AK361" s="5"/>
      <c r="AL361" s="5"/>
      <c r="AM361" s="5"/>
      <c r="AN361" s="5"/>
      <c r="AO361" s="5"/>
    </row>
    <row r="362" spans="2:41" s="365" customFormat="1" ht="31.5" x14ac:dyDescent="0.5">
      <c r="B362" s="449" t="s">
        <v>1994</v>
      </c>
      <c r="C362" s="450">
        <v>2.0841385686894178E-5</v>
      </c>
      <c r="D362" s="450">
        <v>4.5472114225950937E-5</v>
      </c>
      <c r="E362" s="450">
        <v>4.9261457078113512E-5</v>
      </c>
      <c r="F362" s="404"/>
      <c r="G362" s="404"/>
      <c r="H362" s="348"/>
      <c r="I362" s="349"/>
      <c r="J362" s="349"/>
      <c r="K362" s="349"/>
      <c r="L362" s="349"/>
      <c r="M362" s="349"/>
      <c r="N362" s="349"/>
      <c r="O362" s="349"/>
      <c r="P362" s="349"/>
      <c r="Q362" s="349"/>
      <c r="R362" s="349"/>
      <c r="S362" s="349"/>
      <c r="T362" s="382"/>
      <c r="U362" s="382"/>
      <c r="AH362" s="5"/>
      <c r="AI362" s="5"/>
      <c r="AJ362" s="5"/>
      <c r="AK362" s="5"/>
      <c r="AL362" s="5"/>
      <c r="AM362" s="5"/>
      <c r="AN362" s="5"/>
      <c r="AO362" s="5"/>
    </row>
    <row r="363" spans="2:41" s="365" customFormat="1" ht="31.5" x14ac:dyDescent="0.5">
      <c r="B363" s="449" t="s">
        <v>1993</v>
      </c>
      <c r="C363" s="450">
        <v>2.0841385686894178E-5</v>
      </c>
      <c r="D363" s="450">
        <v>2.6525399965138047E-5</v>
      </c>
      <c r="E363" s="450">
        <v>2.2736057112975469E-5</v>
      </c>
      <c r="F363" s="404"/>
      <c r="G363" s="404"/>
      <c r="H363" s="348"/>
      <c r="I363" s="349"/>
      <c r="J363" s="349"/>
      <c r="K363" s="349"/>
      <c r="L363" s="349"/>
      <c r="M363" s="349"/>
      <c r="N363" s="349"/>
      <c r="O363" s="349"/>
      <c r="P363" s="349"/>
      <c r="Q363" s="349"/>
      <c r="R363" s="349"/>
      <c r="S363" s="349"/>
      <c r="T363" s="382"/>
      <c r="U363" s="382"/>
      <c r="AH363" s="5"/>
      <c r="AI363" s="5"/>
      <c r="AJ363" s="5"/>
      <c r="AK363" s="5"/>
      <c r="AL363" s="5"/>
      <c r="AM363" s="5"/>
      <c r="AN363" s="5"/>
      <c r="AO363" s="5"/>
    </row>
    <row r="364" spans="2:41" s="365" customFormat="1" x14ac:dyDescent="0.5">
      <c r="B364" s="449" t="s">
        <v>1990</v>
      </c>
      <c r="C364" s="450">
        <v>2.0841385686894178E-5</v>
      </c>
      <c r="D364" s="450">
        <v>2.0841385686894178E-5</v>
      </c>
      <c r="E364" s="450">
        <v>2.2736057112975469E-5</v>
      </c>
      <c r="F364" s="404"/>
      <c r="G364" s="404"/>
      <c r="H364" s="348"/>
      <c r="I364" s="349"/>
      <c r="J364" s="349"/>
      <c r="K364" s="349"/>
      <c r="L364" s="349"/>
      <c r="M364" s="349"/>
      <c r="N364" s="349"/>
      <c r="O364" s="349"/>
      <c r="P364" s="349"/>
      <c r="Q364" s="349"/>
      <c r="R364" s="349"/>
      <c r="S364" s="349"/>
      <c r="T364" s="382"/>
      <c r="U364" s="382"/>
      <c r="AH364" s="5"/>
      <c r="AI364" s="5"/>
      <c r="AJ364" s="5"/>
      <c r="AK364" s="5"/>
      <c r="AL364" s="5"/>
      <c r="AM364" s="5"/>
      <c r="AN364" s="5"/>
      <c r="AO364" s="5"/>
    </row>
    <row r="365" spans="2:41" s="365" customFormat="1" x14ac:dyDescent="0.5">
      <c r="B365" s="449" t="s">
        <v>1992</v>
      </c>
      <c r="C365" s="450">
        <v>2.0841385686894178E-5</v>
      </c>
      <c r="D365" s="450">
        <v>2.4630728539056756E-5</v>
      </c>
      <c r="E365" s="450">
        <v>3.0314742817300625E-5</v>
      </c>
      <c r="F365" s="404"/>
      <c r="G365" s="404"/>
      <c r="H365" s="348"/>
      <c r="I365" s="349"/>
      <c r="J365" s="349"/>
      <c r="K365" s="349"/>
      <c r="L365" s="349"/>
      <c r="M365" s="349"/>
      <c r="N365" s="349"/>
      <c r="O365" s="349"/>
      <c r="P365" s="349"/>
      <c r="Q365" s="349"/>
      <c r="R365" s="349"/>
      <c r="S365" s="349"/>
      <c r="T365" s="382"/>
      <c r="U365" s="382"/>
      <c r="AH365" s="5"/>
      <c r="AI365" s="5"/>
      <c r="AJ365" s="5"/>
      <c r="AK365" s="5"/>
      <c r="AL365" s="5"/>
      <c r="AM365" s="5"/>
      <c r="AN365" s="5"/>
      <c r="AO365" s="5"/>
    </row>
    <row r="366" spans="2:41" s="365" customFormat="1" x14ac:dyDescent="0.5">
      <c r="B366" s="449" t="s">
        <v>1998</v>
      </c>
      <c r="C366" s="450">
        <v>1.8946714260812891E-5</v>
      </c>
      <c r="D366" s="450">
        <v>3.41040856694632E-5</v>
      </c>
      <c r="E366" s="450">
        <v>3.2209414243381916E-5</v>
      </c>
      <c r="F366" s="404"/>
      <c r="G366" s="404"/>
      <c r="H366" s="348"/>
      <c r="I366" s="349"/>
      <c r="J366" s="349"/>
      <c r="K366" s="349"/>
      <c r="L366" s="349"/>
      <c r="M366" s="349"/>
      <c r="N366" s="349"/>
      <c r="O366" s="349"/>
      <c r="P366" s="349"/>
      <c r="Q366" s="349"/>
      <c r="R366" s="349"/>
      <c r="S366" s="349"/>
      <c r="T366" s="382"/>
      <c r="U366" s="382"/>
      <c r="AH366" s="5"/>
      <c r="AI366" s="5"/>
      <c r="AJ366" s="5"/>
      <c r="AK366" s="5"/>
      <c r="AL366" s="5"/>
      <c r="AM366" s="5"/>
      <c r="AN366" s="5"/>
      <c r="AO366" s="5"/>
    </row>
    <row r="367" spans="2:41" s="365" customFormat="1" x14ac:dyDescent="0.5">
      <c r="B367" s="449" t="s">
        <v>1999</v>
      </c>
      <c r="C367" s="450">
        <v>1.8946714260812891E-5</v>
      </c>
      <c r="D367" s="450">
        <v>2.2736057112975469E-5</v>
      </c>
      <c r="E367" s="450">
        <v>2.2736057112975469E-5</v>
      </c>
      <c r="F367" s="404"/>
      <c r="G367" s="404"/>
      <c r="H367" s="348"/>
      <c r="I367" s="349"/>
      <c r="J367" s="349"/>
      <c r="K367" s="349"/>
      <c r="L367" s="349"/>
      <c r="M367" s="349"/>
      <c r="N367" s="349"/>
      <c r="O367" s="349"/>
      <c r="P367" s="349"/>
      <c r="Q367" s="349"/>
      <c r="R367" s="349"/>
      <c r="S367" s="349"/>
      <c r="T367" s="382"/>
      <c r="U367" s="382"/>
      <c r="AH367" s="5"/>
      <c r="AI367" s="5"/>
      <c r="AJ367" s="5"/>
      <c r="AK367" s="5"/>
      <c r="AL367" s="5"/>
      <c r="AM367" s="5"/>
      <c r="AN367" s="5"/>
      <c r="AO367" s="5"/>
    </row>
    <row r="368" spans="2:41" s="365" customFormat="1" x14ac:dyDescent="0.5">
      <c r="B368" s="449" t="s">
        <v>1997</v>
      </c>
      <c r="C368" s="450">
        <v>1.8946714260812891E-5</v>
      </c>
      <c r="D368" s="450">
        <v>2.6525399965138047E-5</v>
      </c>
      <c r="E368" s="450">
        <v>3.0314742817300625E-5</v>
      </c>
      <c r="F368" s="404"/>
      <c r="G368" s="404"/>
      <c r="H368" s="348"/>
      <c r="I368" s="349"/>
      <c r="J368" s="349"/>
      <c r="K368" s="349"/>
      <c r="L368" s="349"/>
      <c r="M368" s="349"/>
      <c r="N368" s="349"/>
      <c r="O368" s="349"/>
      <c r="P368" s="349"/>
      <c r="Q368" s="349"/>
      <c r="R368" s="349"/>
      <c r="S368" s="349"/>
      <c r="T368" s="382"/>
      <c r="U368" s="382"/>
      <c r="AH368" s="5"/>
      <c r="AI368" s="5"/>
      <c r="AJ368" s="5"/>
      <c r="AK368" s="5"/>
      <c r="AL368" s="5"/>
      <c r="AM368" s="5"/>
      <c r="AN368" s="5"/>
      <c r="AO368" s="5"/>
    </row>
    <row r="369" spans="2:41" s="365" customFormat="1" x14ac:dyDescent="0.5">
      <c r="B369" s="449" t="s">
        <v>2012</v>
      </c>
      <c r="C369" s="450">
        <v>1.8946714260812891E-5</v>
      </c>
      <c r="D369" s="450">
        <v>1.5157371408650312E-5</v>
      </c>
      <c r="E369" s="450">
        <v>2.2736057112975469E-5</v>
      </c>
      <c r="F369" s="404"/>
      <c r="G369" s="404"/>
      <c r="H369" s="348"/>
      <c r="I369" s="349"/>
      <c r="J369" s="349"/>
      <c r="K369" s="349"/>
      <c r="L369" s="349"/>
      <c r="M369" s="349"/>
      <c r="N369" s="349"/>
      <c r="O369" s="349"/>
      <c r="P369" s="349"/>
      <c r="Q369" s="349"/>
      <c r="R369" s="349"/>
      <c r="S369" s="349"/>
      <c r="T369" s="382"/>
      <c r="U369" s="382"/>
      <c r="AH369" s="5"/>
      <c r="AI369" s="5"/>
      <c r="AJ369" s="5"/>
      <c r="AK369" s="5"/>
      <c r="AL369" s="5"/>
      <c r="AM369" s="5"/>
      <c r="AN369" s="5"/>
      <c r="AO369" s="5"/>
    </row>
    <row r="370" spans="2:41" s="365" customFormat="1" x14ac:dyDescent="0.5">
      <c r="B370" s="449" t="s">
        <v>2005</v>
      </c>
      <c r="C370" s="450">
        <v>1.8946714260812891E-5</v>
      </c>
      <c r="D370" s="450">
        <v>2.8420071391219334E-5</v>
      </c>
      <c r="E370" s="450">
        <v>3.2209414243381916E-5</v>
      </c>
      <c r="F370" s="404"/>
      <c r="G370" s="404"/>
      <c r="H370" s="348"/>
      <c r="I370" s="349"/>
      <c r="J370" s="349"/>
      <c r="K370" s="349"/>
      <c r="L370" s="349"/>
      <c r="M370" s="349"/>
      <c r="N370" s="349"/>
      <c r="O370" s="349"/>
      <c r="P370" s="349"/>
      <c r="Q370" s="349"/>
      <c r="R370" s="349"/>
      <c r="S370" s="349"/>
      <c r="T370" s="382"/>
      <c r="U370" s="382"/>
      <c r="AH370" s="5"/>
      <c r="AI370" s="5"/>
      <c r="AJ370" s="5"/>
      <c r="AK370" s="5"/>
      <c r="AL370" s="5"/>
      <c r="AM370" s="5"/>
      <c r="AN370" s="5"/>
      <c r="AO370" s="5"/>
    </row>
    <row r="371" spans="2:41" s="365" customFormat="1" x14ac:dyDescent="0.5">
      <c r="B371" s="449" t="s">
        <v>2003</v>
      </c>
      <c r="C371" s="450">
        <v>1.8946714260812891E-5</v>
      </c>
      <c r="D371" s="450">
        <v>3.0314742817300625E-5</v>
      </c>
      <c r="E371" s="450">
        <v>4.1682771373788356E-5</v>
      </c>
      <c r="F371" s="404"/>
      <c r="G371" s="404"/>
      <c r="H371" s="348"/>
      <c r="I371" s="349"/>
      <c r="J371" s="349"/>
      <c r="K371" s="349"/>
      <c r="L371" s="349"/>
      <c r="M371" s="349"/>
      <c r="N371" s="349"/>
      <c r="O371" s="349"/>
      <c r="P371" s="349"/>
      <c r="Q371" s="349"/>
      <c r="R371" s="349"/>
      <c r="S371" s="349"/>
      <c r="T371" s="382"/>
      <c r="U371" s="382"/>
      <c r="AH371" s="5"/>
      <c r="AI371" s="5"/>
      <c r="AJ371" s="5"/>
      <c r="AK371" s="5"/>
      <c r="AL371" s="5"/>
      <c r="AM371" s="5"/>
      <c r="AN371" s="5"/>
      <c r="AO371" s="5"/>
    </row>
    <row r="372" spans="2:41" s="365" customFormat="1" x14ac:dyDescent="0.5">
      <c r="B372" s="449" t="s">
        <v>2001</v>
      </c>
      <c r="C372" s="450">
        <v>1.8946714260812891E-5</v>
      </c>
      <c r="D372" s="450">
        <v>2.2736057112975469E-5</v>
      </c>
      <c r="E372" s="450">
        <v>3.0314742817300625E-5</v>
      </c>
      <c r="F372" s="404"/>
      <c r="G372" s="404"/>
      <c r="H372" s="348"/>
      <c r="I372" s="349"/>
      <c r="J372" s="349"/>
      <c r="K372" s="349"/>
      <c r="L372" s="349"/>
      <c r="M372" s="349"/>
      <c r="N372" s="349"/>
      <c r="O372" s="349"/>
      <c r="P372" s="349"/>
      <c r="Q372" s="349"/>
      <c r="R372" s="349"/>
      <c r="S372" s="349"/>
      <c r="T372" s="382"/>
      <c r="U372" s="382"/>
      <c r="AH372" s="5"/>
      <c r="AI372" s="5"/>
      <c r="AJ372" s="5"/>
      <c r="AK372" s="5"/>
      <c r="AL372" s="5"/>
      <c r="AM372" s="5"/>
      <c r="AN372" s="5"/>
      <c r="AO372" s="5"/>
    </row>
    <row r="373" spans="2:41" s="365" customFormat="1" ht="31.5" x14ac:dyDescent="0.5">
      <c r="B373" s="449" t="s">
        <v>2007</v>
      </c>
      <c r="C373" s="450">
        <v>1.8946714260812891E-5</v>
      </c>
      <c r="D373" s="450">
        <v>1.8946714260812891E-5</v>
      </c>
      <c r="E373" s="450">
        <v>3.41040856694632E-5</v>
      </c>
      <c r="F373" s="404"/>
      <c r="G373" s="404"/>
      <c r="H373" s="348"/>
      <c r="I373" s="349"/>
      <c r="J373" s="349"/>
      <c r="K373" s="349"/>
      <c r="L373" s="349"/>
      <c r="M373" s="349"/>
      <c r="N373" s="349"/>
      <c r="O373" s="349"/>
      <c r="P373" s="349"/>
      <c r="Q373" s="349"/>
      <c r="R373" s="349"/>
      <c r="S373" s="349"/>
      <c r="T373" s="382"/>
      <c r="U373" s="382"/>
      <c r="AH373" s="5"/>
      <c r="AI373" s="5"/>
      <c r="AJ373" s="5"/>
      <c r="AK373" s="5"/>
      <c r="AL373" s="5"/>
      <c r="AM373" s="5"/>
      <c r="AN373" s="5"/>
      <c r="AO373" s="5"/>
    </row>
    <row r="374" spans="2:41" s="365" customFormat="1" ht="31.5" x14ac:dyDescent="0.5">
      <c r="B374" s="449" t="s">
        <v>2008</v>
      </c>
      <c r="C374" s="450">
        <v>1.8946714260812891E-5</v>
      </c>
      <c r="D374" s="450">
        <v>2.6525399965138047E-5</v>
      </c>
      <c r="E374" s="450">
        <v>2.2736057112975469E-5</v>
      </c>
      <c r="F374" s="404"/>
      <c r="G374" s="404"/>
      <c r="H374" s="348"/>
      <c r="I374" s="349"/>
      <c r="J374" s="349"/>
      <c r="K374" s="349"/>
      <c r="L374" s="349"/>
      <c r="M374" s="349"/>
      <c r="N374" s="349"/>
      <c r="O374" s="349"/>
      <c r="P374" s="349"/>
      <c r="Q374" s="349"/>
      <c r="R374" s="349"/>
      <c r="S374" s="349"/>
      <c r="T374" s="382"/>
      <c r="U374" s="382"/>
      <c r="AH374" s="5"/>
      <c r="AI374" s="5"/>
      <c r="AJ374" s="5"/>
      <c r="AK374" s="5"/>
      <c r="AL374" s="5"/>
      <c r="AM374" s="5"/>
      <c r="AN374" s="5"/>
      <c r="AO374" s="5"/>
    </row>
    <row r="375" spans="2:41" s="365" customFormat="1" x14ac:dyDescent="0.5">
      <c r="B375" s="449" t="s">
        <v>2000</v>
      </c>
      <c r="C375" s="450">
        <v>1.8946714260812891E-5</v>
      </c>
      <c r="D375" s="450">
        <v>4.5472114225950937E-5</v>
      </c>
      <c r="E375" s="450">
        <v>4.5472114225950937E-5</v>
      </c>
      <c r="F375" s="404"/>
      <c r="G375" s="404"/>
      <c r="H375" s="348"/>
      <c r="I375" s="349"/>
      <c r="J375" s="349"/>
      <c r="K375" s="349"/>
      <c r="L375" s="349"/>
      <c r="M375" s="349"/>
      <c r="N375" s="349"/>
      <c r="O375" s="349"/>
      <c r="P375" s="349"/>
      <c r="Q375" s="349"/>
      <c r="R375" s="349"/>
      <c r="S375" s="349"/>
      <c r="T375" s="382"/>
      <c r="U375" s="382"/>
      <c r="AH375" s="5"/>
      <c r="AI375" s="5"/>
      <c r="AJ375" s="5"/>
      <c r="AK375" s="5"/>
      <c r="AL375" s="5"/>
      <c r="AM375" s="5"/>
      <c r="AN375" s="5"/>
      <c r="AO375" s="5"/>
    </row>
    <row r="376" spans="2:41" s="365" customFormat="1" x14ac:dyDescent="0.5">
      <c r="B376" s="449" t="s">
        <v>2002</v>
      </c>
      <c r="C376" s="450">
        <v>1.8946714260812891E-5</v>
      </c>
      <c r="D376" s="450">
        <v>2.2736057112975469E-5</v>
      </c>
      <c r="E376" s="450">
        <v>2.2736057112975469E-5</v>
      </c>
      <c r="F376" s="404"/>
      <c r="G376" s="404"/>
      <c r="H376" s="348"/>
      <c r="I376" s="349"/>
      <c r="J376" s="349"/>
      <c r="K376" s="349"/>
      <c r="L376" s="349"/>
      <c r="M376" s="349"/>
      <c r="N376" s="349"/>
      <c r="O376" s="349"/>
      <c r="P376" s="349"/>
      <c r="Q376" s="349"/>
      <c r="R376" s="349"/>
      <c r="S376" s="349"/>
      <c r="T376" s="382"/>
      <c r="U376" s="382"/>
      <c r="AH376" s="5"/>
      <c r="AI376" s="5"/>
      <c r="AJ376" s="5"/>
      <c r="AK376" s="5"/>
      <c r="AL376" s="5"/>
      <c r="AM376" s="5"/>
      <c r="AN376" s="5"/>
      <c r="AO376" s="5"/>
    </row>
    <row r="377" spans="2:41" s="365" customFormat="1" ht="63" x14ac:dyDescent="0.5">
      <c r="B377" s="449" t="s">
        <v>2004</v>
      </c>
      <c r="C377" s="450">
        <v>1.8946714260812891E-5</v>
      </c>
      <c r="D377" s="450">
        <v>2.0841385686894178E-5</v>
      </c>
      <c r="E377" s="450">
        <v>3.0314742817300625E-5</v>
      </c>
      <c r="F377" s="404"/>
      <c r="G377" s="404"/>
      <c r="H377" s="348"/>
      <c r="I377" s="349"/>
      <c r="J377" s="349"/>
      <c r="K377" s="349"/>
      <c r="L377" s="349"/>
      <c r="M377" s="349"/>
      <c r="N377" s="349"/>
      <c r="O377" s="349"/>
      <c r="P377" s="349"/>
      <c r="Q377" s="349"/>
      <c r="R377" s="349"/>
      <c r="S377" s="349"/>
      <c r="T377" s="382"/>
      <c r="U377" s="382"/>
      <c r="AH377" s="5"/>
      <c r="AI377" s="5"/>
      <c r="AJ377" s="5"/>
      <c r="AK377" s="5"/>
      <c r="AL377" s="5"/>
      <c r="AM377" s="5"/>
      <c r="AN377" s="5"/>
      <c r="AO377" s="5"/>
    </row>
    <row r="378" spans="2:41" s="365" customFormat="1" ht="31.5" x14ac:dyDescent="0.5">
      <c r="B378" s="449" t="s">
        <v>2006</v>
      </c>
      <c r="C378" s="450">
        <v>1.8946714260812887E-5</v>
      </c>
      <c r="D378" s="450">
        <v>4.3577442799869647E-5</v>
      </c>
      <c r="E378" s="450">
        <v>4.1682771373788356E-5</v>
      </c>
      <c r="F378" s="404"/>
      <c r="G378" s="404"/>
      <c r="H378" s="348"/>
      <c r="I378" s="349"/>
      <c r="J378" s="349"/>
      <c r="K378" s="349"/>
      <c r="L378" s="349"/>
      <c r="M378" s="349"/>
      <c r="N378" s="349"/>
      <c r="O378" s="349"/>
      <c r="P378" s="349"/>
      <c r="Q378" s="349"/>
      <c r="R378" s="349"/>
      <c r="S378" s="349"/>
      <c r="T378" s="382"/>
      <c r="U378" s="382"/>
      <c r="AH378" s="5"/>
      <c r="AI378" s="5"/>
      <c r="AJ378" s="5"/>
      <c r="AK378" s="5"/>
      <c r="AL378" s="5"/>
      <c r="AM378" s="5"/>
      <c r="AN378" s="5"/>
      <c r="AO378" s="5"/>
    </row>
    <row r="379" spans="2:41" s="365" customFormat="1" x14ac:dyDescent="0.5">
      <c r="B379" s="449" t="s">
        <v>2014</v>
      </c>
      <c r="C379" s="450">
        <v>1.70520428347316E-5</v>
      </c>
      <c r="D379" s="450">
        <v>1.70520428347316E-5</v>
      </c>
      <c r="E379" s="450">
        <v>1.70520428347316E-5</v>
      </c>
      <c r="F379" s="404"/>
      <c r="G379" s="404"/>
      <c r="H379" s="348"/>
      <c r="I379" s="349"/>
      <c r="J379" s="349"/>
      <c r="K379" s="349"/>
      <c r="L379" s="349"/>
      <c r="M379" s="349"/>
      <c r="N379" s="349"/>
      <c r="O379" s="349"/>
      <c r="P379" s="349"/>
      <c r="Q379" s="349"/>
      <c r="R379" s="349"/>
      <c r="S379" s="349"/>
      <c r="T379" s="382"/>
      <c r="U379" s="382"/>
      <c r="AH379" s="5"/>
      <c r="AI379" s="5"/>
      <c r="AJ379" s="5"/>
      <c r="AK379" s="5"/>
      <c r="AL379" s="5"/>
      <c r="AM379" s="5"/>
      <c r="AN379" s="5"/>
      <c r="AO379" s="5"/>
    </row>
    <row r="380" spans="2:41" s="365" customFormat="1" ht="31.5" x14ac:dyDescent="0.5">
      <c r="B380" s="449" t="s">
        <v>2009</v>
      </c>
      <c r="C380" s="450">
        <v>1.70520428347316E-5</v>
      </c>
      <c r="D380" s="450">
        <v>2.0841385686894178E-5</v>
      </c>
      <c r="E380" s="450">
        <v>2.4630728539056756E-5</v>
      </c>
      <c r="F380" s="404"/>
      <c r="G380" s="404"/>
      <c r="H380" s="348"/>
      <c r="I380" s="349"/>
      <c r="J380" s="349"/>
      <c r="K380" s="349"/>
      <c r="L380" s="349"/>
      <c r="M380" s="349"/>
      <c r="N380" s="349"/>
      <c r="O380" s="349"/>
      <c r="P380" s="349"/>
      <c r="Q380" s="349"/>
      <c r="R380" s="349"/>
      <c r="S380" s="349"/>
      <c r="T380" s="382"/>
      <c r="U380" s="382"/>
      <c r="AH380" s="5"/>
      <c r="AI380" s="5"/>
      <c r="AJ380" s="5"/>
      <c r="AK380" s="5"/>
      <c r="AL380" s="5"/>
      <c r="AM380" s="5"/>
      <c r="AN380" s="5"/>
      <c r="AO380" s="5"/>
    </row>
    <row r="381" spans="2:41" s="365" customFormat="1" ht="31.5" x14ac:dyDescent="0.5">
      <c r="B381" s="449" t="s">
        <v>2010</v>
      </c>
      <c r="C381" s="450">
        <v>1.70520428347316E-5</v>
      </c>
      <c r="D381" s="450">
        <v>2.2736057112975469E-5</v>
      </c>
      <c r="E381" s="450">
        <v>3.599875709554449E-5</v>
      </c>
      <c r="F381" s="404"/>
      <c r="G381" s="404"/>
      <c r="H381" s="348"/>
      <c r="I381" s="349"/>
      <c r="J381" s="349"/>
      <c r="K381" s="349"/>
      <c r="L381" s="349"/>
      <c r="M381" s="349"/>
      <c r="N381" s="349"/>
      <c r="O381" s="349"/>
      <c r="P381" s="349"/>
      <c r="Q381" s="349"/>
      <c r="R381" s="349"/>
      <c r="S381" s="349"/>
      <c r="T381" s="382"/>
      <c r="U381" s="382"/>
      <c r="AH381" s="5"/>
      <c r="AI381" s="5"/>
      <c r="AJ381" s="5"/>
      <c r="AK381" s="5"/>
      <c r="AL381" s="5"/>
      <c r="AM381" s="5"/>
      <c r="AN381" s="5"/>
      <c r="AO381" s="5"/>
    </row>
    <row r="382" spans="2:41" s="365" customFormat="1" x14ac:dyDescent="0.5">
      <c r="B382" s="449" t="s">
        <v>2013</v>
      </c>
      <c r="C382" s="450">
        <v>1.70520428347316E-5</v>
      </c>
      <c r="D382" s="450">
        <v>2.4630728539056756E-5</v>
      </c>
      <c r="E382" s="450">
        <v>3.41040856694632E-5</v>
      </c>
      <c r="F382" s="404"/>
      <c r="G382" s="404"/>
      <c r="H382" s="348"/>
      <c r="I382" s="349"/>
      <c r="J382" s="349"/>
      <c r="K382" s="349"/>
      <c r="L382" s="349"/>
      <c r="M382" s="349"/>
      <c r="N382" s="349"/>
      <c r="O382" s="349"/>
      <c r="P382" s="349"/>
      <c r="Q382" s="349"/>
      <c r="R382" s="349"/>
      <c r="S382" s="349"/>
      <c r="T382" s="382"/>
      <c r="U382" s="382"/>
      <c r="AH382" s="5"/>
      <c r="AI382" s="5"/>
      <c r="AJ382" s="5"/>
      <c r="AK382" s="5"/>
      <c r="AL382" s="5"/>
      <c r="AM382" s="5"/>
      <c r="AN382" s="5"/>
      <c r="AO382" s="5"/>
    </row>
    <row r="383" spans="2:41" s="365" customFormat="1" x14ac:dyDescent="0.5">
      <c r="B383" s="449" t="s">
        <v>2017</v>
      </c>
      <c r="C383" s="450">
        <v>1.70520428347316E-5</v>
      </c>
      <c r="D383" s="450">
        <v>1.70520428347316E-5</v>
      </c>
      <c r="E383" s="450">
        <v>2.0841385686894178E-5</v>
      </c>
      <c r="F383" s="404"/>
      <c r="G383" s="404"/>
      <c r="H383" s="348"/>
      <c r="I383" s="349"/>
      <c r="J383" s="349"/>
      <c r="K383" s="349"/>
      <c r="L383" s="349"/>
      <c r="M383" s="349"/>
      <c r="N383" s="349"/>
      <c r="O383" s="349"/>
      <c r="P383" s="349"/>
      <c r="Q383" s="349"/>
      <c r="R383" s="349"/>
      <c r="S383" s="349"/>
      <c r="T383" s="382"/>
      <c r="U383" s="382"/>
      <c r="AH383" s="5"/>
      <c r="AI383" s="5"/>
      <c r="AJ383" s="5"/>
      <c r="AK383" s="5"/>
      <c r="AL383" s="5"/>
      <c r="AM383" s="5"/>
      <c r="AN383" s="5"/>
      <c r="AO383" s="5"/>
    </row>
    <row r="384" spans="2:41" s="365" customFormat="1" ht="31.5" x14ac:dyDescent="0.5">
      <c r="B384" s="449" t="s">
        <v>2018</v>
      </c>
      <c r="C384" s="450">
        <v>1.70520428347316E-5</v>
      </c>
      <c r="D384" s="450">
        <v>3.2209414243381916E-5</v>
      </c>
      <c r="E384" s="450">
        <v>3.0314742817300625E-5</v>
      </c>
      <c r="F384" s="404"/>
      <c r="G384" s="404"/>
      <c r="H384" s="348"/>
      <c r="I384" s="349"/>
      <c r="J384" s="349"/>
      <c r="K384" s="349"/>
      <c r="L384" s="349"/>
      <c r="M384" s="349"/>
      <c r="N384" s="349"/>
      <c r="O384" s="349"/>
      <c r="P384" s="349"/>
      <c r="Q384" s="349"/>
      <c r="R384" s="349"/>
      <c r="S384" s="349"/>
      <c r="T384" s="382"/>
      <c r="U384" s="382"/>
      <c r="AH384" s="5"/>
      <c r="AI384" s="5"/>
      <c r="AJ384" s="5"/>
      <c r="AK384" s="5"/>
      <c r="AL384" s="5"/>
      <c r="AM384" s="5"/>
      <c r="AN384" s="5"/>
      <c r="AO384" s="5"/>
    </row>
    <row r="385" spans="2:41" s="365" customFormat="1" x14ac:dyDescent="0.5">
      <c r="B385" s="449" t="s">
        <v>2011</v>
      </c>
      <c r="C385" s="450">
        <v>1.70520428347316E-5</v>
      </c>
      <c r="D385" s="450">
        <v>2.4630728539056756E-5</v>
      </c>
      <c r="E385" s="450">
        <v>1.8946714260812891E-5</v>
      </c>
      <c r="F385" s="404"/>
      <c r="G385" s="404"/>
      <c r="H385" s="348"/>
      <c r="I385" s="349"/>
      <c r="J385" s="349"/>
      <c r="K385" s="349"/>
      <c r="L385" s="349"/>
      <c r="M385" s="349"/>
      <c r="N385" s="349"/>
      <c r="O385" s="349"/>
      <c r="P385" s="349"/>
      <c r="Q385" s="349"/>
      <c r="R385" s="349"/>
      <c r="S385" s="349"/>
      <c r="T385" s="382"/>
      <c r="U385" s="382"/>
      <c r="AH385" s="5"/>
      <c r="AI385" s="5"/>
      <c r="AJ385" s="5"/>
      <c r="AK385" s="5"/>
      <c r="AL385" s="5"/>
      <c r="AM385" s="5"/>
      <c r="AN385" s="5"/>
      <c r="AO385" s="5"/>
    </row>
    <row r="386" spans="2:41" s="365" customFormat="1" x14ac:dyDescent="0.5">
      <c r="B386" s="449" t="s">
        <v>2016</v>
      </c>
      <c r="C386" s="450">
        <v>1.70520428347316E-5</v>
      </c>
      <c r="D386" s="450">
        <v>3.41040856694632E-5</v>
      </c>
      <c r="E386" s="450">
        <v>3.0314742817300625E-5</v>
      </c>
      <c r="F386" s="404"/>
      <c r="G386" s="404"/>
      <c r="H386" s="348"/>
      <c r="I386" s="349"/>
      <c r="J386" s="349"/>
      <c r="K386" s="349"/>
      <c r="L386" s="349"/>
      <c r="M386" s="349"/>
      <c r="N386" s="349"/>
      <c r="O386" s="349"/>
      <c r="P386" s="349"/>
      <c r="Q386" s="349"/>
      <c r="R386" s="349"/>
      <c r="S386" s="349"/>
      <c r="T386" s="382"/>
      <c r="U386" s="382"/>
      <c r="AH386" s="5"/>
      <c r="AI386" s="5"/>
      <c r="AJ386" s="5"/>
      <c r="AK386" s="5"/>
      <c r="AL386" s="5"/>
      <c r="AM386" s="5"/>
      <c r="AN386" s="5"/>
      <c r="AO386" s="5"/>
    </row>
    <row r="387" spans="2:41" s="365" customFormat="1" x14ac:dyDescent="0.5">
      <c r="B387" s="449" t="s">
        <v>2015</v>
      </c>
      <c r="C387" s="450">
        <v>1.70520428347316E-5</v>
      </c>
      <c r="D387" s="450">
        <v>2.8420071391219334E-5</v>
      </c>
      <c r="E387" s="450">
        <v>2.2736057112975469E-5</v>
      </c>
      <c r="F387" s="404"/>
      <c r="G387" s="404"/>
      <c r="H387" s="348"/>
      <c r="I387" s="349"/>
      <c r="J387" s="349"/>
      <c r="K387" s="349"/>
      <c r="L387" s="349"/>
      <c r="M387" s="349"/>
      <c r="N387" s="349"/>
      <c r="O387" s="349"/>
      <c r="P387" s="349"/>
      <c r="Q387" s="349"/>
      <c r="R387" s="349"/>
      <c r="S387" s="349"/>
      <c r="T387" s="382"/>
      <c r="U387" s="382"/>
      <c r="AH387" s="5"/>
      <c r="AI387" s="5"/>
      <c r="AJ387" s="5"/>
      <c r="AK387" s="5"/>
      <c r="AL387" s="5"/>
      <c r="AM387" s="5"/>
      <c r="AN387" s="5"/>
      <c r="AO387" s="5"/>
    </row>
    <row r="388" spans="2:41" s="365" customFormat="1" ht="31.5" x14ac:dyDescent="0.5">
      <c r="B388" s="449" t="s">
        <v>2019</v>
      </c>
      <c r="C388" s="450">
        <v>1.70520428347316E-5</v>
      </c>
      <c r="D388" s="450">
        <v>3.9788099947707072E-5</v>
      </c>
      <c r="E388" s="450">
        <v>3.41040856694632E-5</v>
      </c>
      <c r="F388" s="404"/>
      <c r="G388" s="404"/>
      <c r="H388" s="348"/>
      <c r="I388" s="349"/>
      <c r="J388" s="349"/>
      <c r="K388" s="349"/>
      <c r="L388" s="349"/>
      <c r="M388" s="349"/>
      <c r="N388" s="349"/>
      <c r="O388" s="349"/>
      <c r="P388" s="349"/>
      <c r="Q388" s="349"/>
      <c r="R388" s="349"/>
      <c r="S388" s="349"/>
      <c r="T388" s="382"/>
      <c r="U388" s="382"/>
      <c r="AH388" s="5"/>
      <c r="AI388" s="5"/>
      <c r="AJ388" s="5"/>
      <c r="AK388" s="5"/>
      <c r="AL388" s="5"/>
      <c r="AM388" s="5"/>
      <c r="AN388" s="5"/>
      <c r="AO388" s="5"/>
    </row>
    <row r="389" spans="2:41" s="365" customFormat="1" ht="47.25" x14ac:dyDescent="0.5">
      <c r="B389" s="449" t="s">
        <v>2025</v>
      </c>
      <c r="C389" s="450">
        <v>1.70520428347316E-5</v>
      </c>
      <c r="D389" s="450">
        <v>3.41040856694632E-5</v>
      </c>
      <c r="E389" s="450">
        <v>3.9788099947707072E-5</v>
      </c>
      <c r="F389" s="404"/>
      <c r="G389" s="404"/>
      <c r="H389" s="348"/>
      <c r="I389" s="349"/>
      <c r="J389" s="349"/>
      <c r="K389" s="349"/>
      <c r="L389" s="349"/>
      <c r="M389" s="349"/>
      <c r="N389" s="349"/>
      <c r="O389" s="349"/>
      <c r="P389" s="349"/>
      <c r="Q389" s="349"/>
      <c r="R389" s="349"/>
      <c r="S389" s="349"/>
      <c r="T389" s="382"/>
      <c r="U389" s="382"/>
      <c r="AH389" s="5"/>
      <c r="AI389" s="5"/>
      <c r="AJ389" s="5"/>
      <c r="AK389" s="5"/>
      <c r="AL389" s="5"/>
      <c r="AM389" s="5"/>
      <c r="AN389" s="5"/>
      <c r="AO389" s="5"/>
    </row>
    <row r="390" spans="2:41" s="365" customFormat="1" x14ac:dyDescent="0.5">
      <c r="B390" s="449" t="s">
        <v>2020</v>
      </c>
      <c r="C390" s="450">
        <v>1.70520428347316E-5</v>
      </c>
      <c r="D390" s="450">
        <v>3.2209414243381916E-5</v>
      </c>
      <c r="E390" s="450">
        <v>2.8420071391219334E-5</v>
      </c>
      <c r="F390" s="404"/>
      <c r="G390" s="404"/>
      <c r="H390" s="348"/>
      <c r="I390" s="349"/>
      <c r="J390" s="349"/>
      <c r="K390" s="349"/>
      <c r="L390" s="349"/>
      <c r="M390" s="349"/>
      <c r="N390" s="349"/>
      <c r="O390" s="349"/>
      <c r="P390" s="349"/>
      <c r="Q390" s="349"/>
      <c r="R390" s="349"/>
      <c r="S390" s="349"/>
      <c r="T390" s="382"/>
      <c r="U390" s="382"/>
      <c r="AH390" s="5"/>
      <c r="AI390" s="5"/>
      <c r="AJ390" s="5"/>
      <c r="AK390" s="5"/>
      <c r="AL390" s="5"/>
      <c r="AM390" s="5"/>
      <c r="AN390" s="5"/>
      <c r="AO390" s="5"/>
    </row>
    <row r="391" spans="2:41" s="365" customFormat="1" x14ac:dyDescent="0.5">
      <c r="B391" s="449" t="s">
        <v>2023</v>
      </c>
      <c r="C391" s="450">
        <v>1.70520428347316E-5</v>
      </c>
      <c r="D391" s="450">
        <v>1.70520428347316E-5</v>
      </c>
      <c r="E391" s="450">
        <v>1.8946714260812891E-5</v>
      </c>
      <c r="F391" s="404"/>
      <c r="G391" s="404"/>
      <c r="H391" s="348"/>
      <c r="I391" s="349"/>
      <c r="J391" s="349"/>
      <c r="K391" s="349"/>
      <c r="L391" s="349"/>
      <c r="M391" s="349"/>
      <c r="N391" s="349"/>
      <c r="O391" s="349"/>
      <c r="P391" s="349"/>
      <c r="Q391" s="349"/>
      <c r="R391" s="349"/>
      <c r="S391" s="349"/>
      <c r="T391" s="382"/>
      <c r="U391" s="382"/>
      <c r="AH391" s="5"/>
      <c r="AI391" s="5"/>
      <c r="AJ391" s="5"/>
      <c r="AK391" s="5"/>
      <c r="AL391" s="5"/>
      <c r="AM391" s="5"/>
      <c r="AN391" s="5"/>
      <c r="AO391" s="5"/>
    </row>
    <row r="392" spans="2:41" s="365" customFormat="1" x14ac:dyDescent="0.5">
      <c r="B392" s="449" t="s">
        <v>2024</v>
      </c>
      <c r="C392" s="450">
        <v>1.70520428347316E-5</v>
      </c>
      <c r="D392" s="450">
        <v>3.41040856694632E-5</v>
      </c>
      <c r="E392" s="450">
        <v>3.41040856694632E-5</v>
      </c>
      <c r="F392" s="404"/>
      <c r="G392" s="404"/>
      <c r="H392" s="348"/>
      <c r="I392" s="349"/>
      <c r="J392" s="349"/>
      <c r="K392" s="349"/>
      <c r="L392" s="349"/>
      <c r="M392" s="349"/>
      <c r="N392" s="349"/>
      <c r="O392" s="349"/>
      <c r="P392" s="349"/>
      <c r="Q392" s="349"/>
      <c r="R392" s="349"/>
      <c r="S392" s="349"/>
      <c r="T392" s="382"/>
      <c r="U392" s="382"/>
      <c r="AH392" s="5"/>
      <c r="AI392" s="5"/>
      <c r="AJ392" s="5"/>
      <c r="AK392" s="5"/>
      <c r="AL392" s="5"/>
      <c r="AM392" s="5"/>
      <c r="AN392" s="5"/>
      <c r="AO392" s="5"/>
    </row>
    <row r="393" spans="2:41" s="365" customFormat="1" x14ac:dyDescent="0.5">
      <c r="B393" s="449" t="s">
        <v>2022</v>
      </c>
      <c r="C393" s="450">
        <v>1.70520428347316E-5</v>
      </c>
      <c r="D393" s="450">
        <v>3.0314742817300625E-5</v>
      </c>
      <c r="E393" s="450">
        <v>2.6525399965138047E-5</v>
      </c>
      <c r="F393" s="404"/>
      <c r="G393" s="404"/>
      <c r="H393" s="348"/>
      <c r="I393" s="349"/>
      <c r="J393" s="349"/>
      <c r="K393" s="349"/>
      <c r="L393" s="349"/>
      <c r="M393" s="349"/>
      <c r="N393" s="349"/>
      <c r="O393" s="349"/>
      <c r="P393" s="349"/>
      <c r="Q393" s="349"/>
      <c r="R393" s="349"/>
      <c r="S393" s="349"/>
      <c r="T393" s="382"/>
      <c r="U393" s="382"/>
      <c r="AH393" s="5"/>
      <c r="AI393" s="5"/>
      <c r="AJ393" s="5"/>
      <c r="AK393" s="5"/>
      <c r="AL393" s="5"/>
      <c r="AM393" s="5"/>
      <c r="AN393" s="5"/>
      <c r="AO393" s="5"/>
    </row>
    <row r="394" spans="2:41" s="365" customFormat="1" x14ac:dyDescent="0.5">
      <c r="B394" s="449" t="s">
        <v>2021</v>
      </c>
      <c r="C394" s="450">
        <v>1.70520428347316E-5</v>
      </c>
      <c r="D394" s="450">
        <v>1.70520428347316E-5</v>
      </c>
      <c r="E394" s="450">
        <v>1.70520428347316E-5</v>
      </c>
      <c r="F394" s="404"/>
      <c r="G394" s="404"/>
      <c r="H394" s="348"/>
      <c r="I394" s="349"/>
      <c r="J394" s="349"/>
      <c r="K394" s="349"/>
      <c r="L394" s="349"/>
      <c r="M394" s="349"/>
      <c r="N394" s="349"/>
      <c r="O394" s="349"/>
      <c r="P394" s="349"/>
      <c r="Q394" s="349"/>
      <c r="R394" s="349"/>
      <c r="S394" s="349"/>
      <c r="T394" s="382"/>
      <c r="U394" s="382"/>
      <c r="AH394" s="5"/>
      <c r="AI394" s="5"/>
      <c r="AJ394" s="5"/>
      <c r="AK394" s="5"/>
      <c r="AL394" s="5"/>
      <c r="AM394" s="5"/>
      <c r="AN394" s="5"/>
      <c r="AO394" s="5"/>
    </row>
    <row r="395" spans="2:41" s="365" customFormat="1" x14ac:dyDescent="0.5">
      <c r="B395" s="449" t="s">
        <v>2033</v>
      </c>
      <c r="C395" s="450">
        <v>1.5157371408650312E-5</v>
      </c>
      <c r="D395" s="450">
        <v>3.0314742817300625E-5</v>
      </c>
      <c r="E395" s="450">
        <v>2.4630728539056756E-5</v>
      </c>
      <c r="F395" s="404"/>
      <c r="G395" s="404"/>
      <c r="H395" s="348"/>
      <c r="I395" s="349"/>
      <c r="J395" s="349"/>
      <c r="K395" s="349"/>
      <c r="L395" s="349"/>
      <c r="M395" s="349"/>
      <c r="N395" s="349"/>
      <c r="O395" s="349"/>
      <c r="P395" s="349"/>
      <c r="Q395" s="349"/>
      <c r="R395" s="349"/>
      <c r="S395" s="349"/>
      <c r="T395" s="382"/>
      <c r="U395" s="382"/>
      <c r="AH395" s="5"/>
      <c r="AI395" s="5"/>
      <c r="AJ395" s="5"/>
      <c r="AK395" s="5"/>
      <c r="AL395" s="5"/>
      <c r="AM395" s="5"/>
      <c r="AN395" s="5"/>
      <c r="AO395" s="5"/>
    </row>
    <row r="396" spans="2:41" s="365" customFormat="1" ht="31.5" x14ac:dyDescent="0.5">
      <c r="B396" s="449" t="s">
        <v>2032</v>
      </c>
      <c r="C396" s="450">
        <v>1.5157371408650312E-5</v>
      </c>
      <c r="D396" s="450">
        <v>9.4733571304064453E-6</v>
      </c>
      <c r="E396" s="450">
        <v>1.8946714260812891E-5</v>
      </c>
      <c r="F396" s="404"/>
      <c r="G396" s="404"/>
      <c r="H396" s="348"/>
      <c r="I396" s="349"/>
      <c r="J396" s="349"/>
      <c r="K396" s="349"/>
      <c r="L396" s="349"/>
      <c r="M396" s="349"/>
      <c r="N396" s="349"/>
      <c r="O396" s="349"/>
      <c r="P396" s="349"/>
      <c r="Q396" s="349"/>
      <c r="R396" s="349"/>
      <c r="S396" s="349"/>
      <c r="T396" s="382"/>
      <c r="U396" s="382"/>
      <c r="AH396" s="5"/>
      <c r="AI396" s="5"/>
      <c r="AJ396" s="5"/>
      <c r="AK396" s="5"/>
      <c r="AL396" s="5"/>
      <c r="AM396" s="5"/>
      <c r="AN396" s="5"/>
      <c r="AO396" s="5"/>
    </row>
    <row r="397" spans="2:41" s="365" customFormat="1" ht="31.5" x14ac:dyDescent="0.5">
      <c r="B397" s="449" t="s">
        <v>2027</v>
      </c>
      <c r="C397" s="450">
        <v>1.5157371408650312E-5</v>
      </c>
      <c r="D397" s="450">
        <v>3.7893428521625781E-5</v>
      </c>
      <c r="E397" s="450">
        <v>3.7893428521625781E-5</v>
      </c>
      <c r="F397" s="404"/>
      <c r="G397" s="404"/>
      <c r="H397" s="348"/>
      <c r="I397" s="349"/>
      <c r="J397" s="349"/>
      <c r="K397" s="349"/>
      <c r="L397" s="349"/>
      <c r="M397" s="349"/>
      <c r="N397" s="349"/>
      <c r="O397" s="349"/>
      <c r="P397" s="349"/>
      <c r="Q397" s="349"/>
      <c r="R397" s="349"/>
      <c r="S397" s="349"/>
      <c r="T397" s="382"/>
      <c r="U397" s="382"/>
      <c r="AH397" s="5"/>
      <c r="AI397" s="5"/>
      <c r="AJ397" s="5"/>
      <c r="AK397" s="5"/>
      <c r="AL397" s="5"/>
      <c r="AM397" s="5"/>
      <c r="AN397" s="5"/>
      <c r="AO397" s="5"/>
    </row>
    <row r="398" spans="2:41" s="365" customFormat="1" ht="31.5" x14ac:dyDescent="0.5">
      <c r="B398" s="449" t="s">
        <v>2029</v>
      </c>
      <c r="C398" s="450">
        <v>1.5157371408650312E-5</v>
      </c>
      <c r="D398" s="450">
        <v>2.4630728539056756E-5</v>
      </c>
      <c r="E398" s="450">
        <v>2.6525399965138047E-5</v>
      </c>
      <c r="F398" s="404"/>
      <c r="G398" s="404"/>
      <c r="H398" s="348"/>
      <c r="I398" s="349"/>
      <c r="J398" s="349"/>
      <c r="K398" s="349"/>
      <c r="L398" s="349"/>
      <c r="M398" s="349"/>
      <c r="N398" s="349"/>
      <c r="O398" s="349"/>
      <c r="P398" s="349"/>
      <c r="Q398" s="349"/>
      <c r="R398" s="349"/>
      <c r="S398" s="349"/>
      <c r="T398" s="382"/>
      <c r="U398" s="382"/>
      <c r="AH398" s="5"/>
      <c r="AI398" s="5"/>
      <c r="AJ398" s="5"/>
      <c r="AK398" s="5"/>
      <c r="AL398" s="5"/>
      <c r="AM398" s="5"/>
      <c r="AN398" s="5"/>
      <c r="AO398" s="5"/>
    </row>
    <row r="399" spans="2:41" s="365" customFormat="1" ht="31.5" x14ac:dyDescent="0.5">
      <c r="B399" s="449" t="s">
        <v>2026</v>
      </c>
      <c r="C399" s="450">
        <v>1.5157371408650312E-5</v>
      </c>
      <c r="D399" s="450">
        <v>1.70520428347316E-5</v>
      </c>
      <c r="E399" s="450">
        <v>1.3262699982569023E-5</v>
      </c>
      <c r="F399" s="404"/>
      <c r="G399" s="404"/>
      <c r="H399" s="348"/>
      <c r="I399" s="349"/>
      <c r="J399" s="349"/>
      <c r="K399" s="349"/>
      <c r="L399" s="349"/>
      <c r="M399" s="349"/>
      <c r="N399" s="349"/>
      <c r="O399" s="349"/>
      <c r="P399" s="349"/>
      <c r="Q399" s="349"/>
      <c r="R399" s="349"/>
      <c r="S399" s="349"/>
      <c r="T399" s="382"/>
      <c r="U399" s="382"/>
      <c r="AH399" s="5"/>
      <c r="AI399" s="5"/>
      <c r="AJ399" s="5"/>
      <c r="AK399" s="5"/>
      <c r="AL399" s="5"/>
      <c r="AM399" s="5"/>
      <c r="AN399" s="5"/>
      <c r="AO399" s="5"/>
    </row>
    <row r="400" spans="2:41" s="365" customFormat="1" x14ac:dyDescent="0.5">
      <c r="B400" s="449" t="s">
        <v>2031</v>
      </c>
      <c r="C400" s="450">
        <v>1.5157371408650312E-5</v>
      </c>
      <c r="D400" s="450">
        <v>2.2736057112975469E-5</v>
      </c>
      <c r="E400" s="450">
        <v>3.41040856694632E-5</v>
      </c>
      <c r="F400" s="404"/>
      <c r="G400" s="404"/>
      <c r="H400" s="348"/>
      <c r="I400" s="349"/>
      <c r="J400" s="349"/>
      <c r="K400" s="349"/>
      <c r="L400" s="349"/>
      <c r="M400" s="349"/>
      <c r="N400" s="349"/>
      <c r="O400" s="349"/>
      <c r="P400" s="349"/>
      <c r="Q400" s="349"/>
      <c r="R400" s="349"/>
      <c r="S400" s="349"/>
      <c r="T400" s="382"/>
      <c r="U400" s="382"/>
      <c r="AH400" s="5"/>
      <c r="AI400" s="5"/>
      <c r="AJ400" s="5"/>
      <c r="AK400" s="5"/>
      <c r="AL400" s="5"/>
      <c r="AM400" s="5"/>
      <c r="AN400" s="5"/>
      <c r="AO400" s="5"/>
    </row>
    <row r="401" spans="2:41" s="365" customFormat="1" x14ac:dyDescent="0.5">
      <c r="B401" s="449" t="s">
        <v>2030</v>
      </c>
      <c r="C401" s="450">
        <v>1.5157371408650312E-5</v>
      </c>
      <c r="D401" s="450">
        <v>4.1682771373788356E-5</v>
      </c>
      <c r="E401" s="450">
        <v>5.1156128504194803E-5</v>
      </c>
      <c r="F401" s="404"/>
      <c r="G401" s="404"/>
      <c r="H401" s="348"/>
      <c r="I401" s="349"/>
      <c r="J401" s="349"/>
      <c r="K401" s="349"/>
      <c r="L401" s="349"/>
      <c r="M401" s="349"/>
      <c r="N401" s="349"/>
      <c r="O401" s="349"/>
      <c r="P401" s="349"/>
      <c r="Q401" s="349"/>
      <c r="R401" s="349"/>
      <c r="S401" s="349"/>
      <c r="T401" s="382"/>
      <c r="U401" s="382"/>
      <c r="AH401" s="5"/>
      <c r="AI401" s="5"/>
      <c r="AJ401" s="5"/>
      <c r="AK401" s="5"/>
      <c r="AL401" s="5"/>
      <c r="AM401" s="5"/>
      <c r="AN401" s="5"/>
      <c r="AO401" s="5"/>
    </row>
    <row r="402" spans="2:41" s="365" customFormat="1" ht="31.5" x14ac:dyDescent="0.5">
      <c r="B402" s="449" t="s">
        <v>2028</v>
      </c>
      <c r="C402" s="450">
        <v>1.5157371408650312E-5</v>
      </c>
      <c r="D402" s="450">
        <v>1.5157371408650312E-5</v>
      </c>
      <c r="E402" s="450">
        <v>2.0841385686894178E-5</v>
      </c>
      <c r="F402" s="404"/>
      <c r="G402" s="404"/>
      <c r="H402" s="348"/>
      <c r="I402" s="349"/>
      <c r="J402" s="349"/>
      <c r="K402" s="349"/>
      <c r="L402" s="349"/>
      <c r="M402" s="349"/>
      <c r="N402" s="349"/>
      <c r="O402" s="349"/>
      <c r="P402" s="349"/>
      <c r="Q402" s="349"/>
      <c r="R402" s="349"/>
      <c r="S402" s="349"/>
      <c r="T402" s="382"/>
      <c r="U402" s="382"/>
      <c r="AH402" s="5"/>
      <c r="AI402" s="5"/>
      <c r="AJ402" s="5"/>
      <c r="AK402" s="5"/>
      <c r="AL402" s="5"/>
      <c r="AM402" s="5"/>
      <c r="AN402" s="5"/>
      <c r="AO402" s="5"/>
    </row>
    <row r="403" spans="2:41" s="365" customFormat="1" x14ac:dyDescent="0.5">
      <c r="B403" s="449" t="s">
        <v>2041</v>
      </c>
      <c r="C403" s="450">
        <v>1.5157371408650312E-5</v>
      </c>
      <c r="D403" s="450">
        <v>1.70520428347316E-5</v>
      </c>
      <c r="E403" s="450">
        <v>2.6525399965138047E-5</v>
      </c>
      <c r="F403" s="404"/>
      <c r="G403" s="404"/>
      <c r="H403" s="348"/>
      <c r="I403" s="349"/>
      <c r="J403" s="349"/>
      <c r="K403" s="349"/>
      <c r="L403" s="349"/>
      <c r="M403" s="349"/>
      <c r="N403" s="349"/>
      <c r="O403" s="349"/>
      <c r="P403" s="349"/>
      <c r="Q403" s="349"/>
      <c r="R403" s="349"/>
      <c r="S403" s="349"/>
      <c r="T403" s="382"/>
      <c r="U403" s="382"/>
      <c r="AH403" s="5"/>
      <c r="AI403" s="5"/>
      <c r="AJ403" s="5"/>
      <c r="AK403" s="5"/>
      <c r="AL403" s="5"/>
      <c r="AM403" s="5"/>
      <c r="AN403" s="5"/>
      <c r="AO403" s="5"/>
    </row>
    <row r="404" spans="2:41" s="365" customFormat="1" ht="31.5" x14ac:dyDescent="0.5">
      <c r="B404" s="449" t="s">
        <v>2039</v>
      </c>
      <c r="C404" s="450">
        <v>1.5157371408650312E-5</v>
      </c>
      <c r="D404" s="450">
        <v>7.5786857043251562E-6</v>
      </c>
      <c r="E404" s="450">
        <v>9.4733571304064453E-6</v>
      </c>
      <c r="F404" s="404"/>
      <c r="G404" s="404"/>
      <c r="H404" s="348"/>
      <c r="I404" s="349"/>
      <c r="J404" s="349"/>
      <c r="K404" s="349"/>
      <c r="L404" s="349"/>
      <c r="M404" s="349"/>
      <c r="N404" s="349"/>
      <c r="O404" s="349"/>
      <c r="P404" s="349"/>
      <c r="Q404" s="349"/>
      <c r="R404" s="349"/>
      <c r="S404" s="349"/>
      <c r="T404" s="382"/>
      <c r="U404" s="382"/>
      <c r="AH404" s="5"/>
      <c r="AI404" s="5"/>
      <c r="AJ404" s="5"/>
      <c r="AK404" s="5"/>
      <c r="AL404" s="5"/>
      <c r="AM404" s="5"/>
      <c r="AN404" s="5"/>
      <c r="AO404" s="5"/>
    </row>
    <row r="405" spans="2:41" s="365" customFormat="1" x14ac:dyDescent="0.5">
      <c r="B405" s="449" t="s">
        <v>2037</v>
      </c>
      <c r="C405" s="450">
        <v>1.5157371408650312E-5</v>
      </c>
      <c r="D405" s="450">
        <v>3.2209414243381916E-5</v>
      </c>
      <c r="E405" s="450">
        <v>2.6525399965138047E-5</v>
      </c>
      <c r="F405" s="404"/>
      <c r="G405" s="404"/>
      <c r="H405" s="348"/>
      <c r="I405" s="349"/>
      <c r="J405" s="349"/>
      <c r="K405" s="349"/>
      <c r="L405" s="349"/>
      <c r="M405" s="349"/>
      <c r="N405" s="349"/>
      <c r="O405" s="349"/>
      <c r="P405" s="349"/>
      <c r="Q405" s="349"/>
      <c r="R405" s="349"/>
      <c r="S405" s="349"/>
      <c r="T405" s="382"/>
      <c r="U405" s="382"/>
      <c r="AH405" s="5"/>
      <c r="AI405" s="5"/>
      <c r="AJ405" s="5"/>
      <c r="AK405" s="5"/>
      <c r="AL405" s="5"/>
      <c r="AM405" s="5"/>
      <c r="AN405" s="5"/>
      <c r="AO405" s="5"/>
    </row>
    <row r="406" spans="2:41" s="365" customFormat="1" x14ac:dyDescent="0.5">
      <c r="B406" s="449" t="s">
        <v>2036</v>
      </c>
      <c r="C406" s="450">
        <v>1.5157371408650312E-5</v>
      </c>
      <c r="D406" s="450">
        <v>3.2209414243381916E-5</v>
      </c>
      <c r="E406" s="450">
        <v>3.2209414243381916E-5</v>
      </c>
      <c r="F406" s="404"/>
      <c r="G406" s="404"/>
      <c r="H406" s="348"/>
      <c r="I406" s="349"/>
      <c r="J406" s="349"/>
      <c r="K406" s="349"/>
      <c r="L406" s="349"/>
      <c r="M406" s="349"/>
      <c r="N406" s="349"/>
      <c r="O406" s="349"/>
      <c r="P406" s="349"/>
      <c r="Q406" s="349"/>
      <c r="R406" s="349"/>
      <c r="S406" s="349"/>
      <c r="T406" s="382"/>
      <c r="U406" s="382"/>
      <c r="AH406" s="5"/>
      <c r="AI406" s="5"/>
      <c r="AJ406" s="5"/>
      <c r="AK406" s="5"/>
      <c r="AL406" s="5"/>
      <c r="AM406" s="5"/>
      <c r="AN406" s="5"/>
      <c r="AO406" s="5"/>
    </row>
    <row r="407" spans="2:41" s="365" customFormat="1" ht="31.5" x14ac:dyDescent="0.5">
      <c r="B407" s="449" t="s">
        <v>2040</v>
      </c>
      <c r="C407" s="450">
        <v>1.5157371408650312E-5</v>
      </c>
      <c r="D407" s="450">
        <v>2.2736057112975469E-5</v>
      </c>
      <c r="E407" s="450">
        <v>2.0841385686894178E-5</v>
      </c>
      <c r="F407" s="404"/>
      <c r="G407" s="404"/>
      <c r="H407" s="348"/>
      <c r="I407" s="349"/>
      <c r="J407" s="349"/>
      <c r="K407" s="349"/>
      <c r="L407" s="349"/>
      <c r="M407" s="349"/>
      <c r="N407" s="349"/>
      <c r="O407" s="349"/>
      <c r="P407" s="349"/>
      <c r="Q407" s="349"/>
      <c r="R407" s="349"/>
      <c r="S407" s="349"/>
      <c r="T407" s="382"/>
      <c r="U407" s="382"/>
      <c r="AH407" s="5"/>
      <c r="AI407" s="5"/>
      <c r="AJ407" s="5"/>
      <c r="AK407" s="5"/>
      <c r="AL407" s="5"/>
      <c r="AM407" s="5"/>
      <c r="AN407" s="5"/>
      <c r="AO407" s="5"/>
    </row>
    <row r="408" spans="2:41" s="365" customFormat="1" ht="31.5" x14ac:dyDescent="0.5">
      <c r="B408" s="449" t="s">
        <v>2035</v>
      </c>
      <c r="C408" s="450">
        <v>1.5157371408650312E-5</v>
      </c>
      <c r="D408" s="450">
        <v>3.0314742817300625E-5</v>
      </c>
      <c r="E408" s="450">
        <v>2.0841385686894178E-5</v>
      </c>
      <c r="F408" s="404"/>
      <c r="G408" s="404"/>
      <c r="H408" s="348"/>
      <c r="I408" s="349"/>
      <c r="J408" s="349"/>
      <c r="K408" s="349"/>
      <c r="L408" s="349"/>
      <c r="M408" s="349"/>
      <c r="N408" s="349"/>
      <c r="O408" s="349"/>
      <c r="P408" s="349"/>
      <c r="Q408" s="349"/>
      <c r="R408" s="349"/>
      <c r="S408" s="349"/>
      <c r="T408" s="382"/>
      <c r="U408" s="382"/>
      <c r="AH408" s="5"/>
      <c r="AI408" s="5"/>
      <c r="AJ408" s="5"/>
      <c r="AK408" s="5"/>
      <c r="AL408" s="5"/>
      <c r="AM408" s="5"/>
      <c r="AN408" s="5"/>
      <c r="AO408" s="5"/>
    </row>
    <row r="409" spans="2:41" s="365" customFormat="1" ht="31.5" x14ac:dyDescent="0.5">
      <c r="B409" s="449" t="s">
        <v>2034</v>
      </c>
      <c r="C409" s="450">
        <v>1.5157371408650312E-5</v>
      </c>
      <c r="D409" s="450">
        <v>3.9788099947707072E-5</v>
      </c>
      <c r="E409" s="450">
        <v>3.2209414243381916E-5</v>
      </c>
      <c r="F409" s="404"/>
      <c r="G409" s="404"/>
      <c r="H409" s="348"/>
      <c r="I409" s="349"/>
      <c r="J409" s="349"/>
      <c r="K409" s="349"/>
      <c r="L409" s="349"/>
      <c r="M409" s="349"/>
      <c r="N409" s="349"/>
      <c r="O409" s="349"/>
      <c r="P409" s="349"/>
      <c r="Q409" s="349"/>
      <c r="R409" s="349"/>
      <c r="S409" s="349"/>
      <c r="T409" s="382"/>
      <c r="U409" s="382"/>
      <c r="AH409" s="5"/>
      <c r="AI409" s="5"/>
      <c r="AJ409" s="5"/>
      <c r="AK409" s="5"/>
      <c r="AL409" s="5"/>
      <c r="AM409" s="5"/>
      <c r="AN409" s="5"/>
      <c r="AO409" s="5"/>
    </row>
    <row r="410" spans="2:41" s="365" customFormat="1" x14ac:dyDescent="0.5">
      <c r="B410" s="449" t="s">
        <v>2038</v>
      </c>
      <c r="C410" s="450">
        <v>1.5157371408650312E-5</v>
      </c>
      <c r="D410" s="450">
        <v>3.41040856694632E-5</v>
      </c>
      <c r="E410" s="450">
        <v>3.9788099947707072E-5</v>
      </c>
      <c r="F410" s="404"/>
      <c r="G410" s="404"/>
      <c r="H410" s="348"/>
      <c r="I410" s="349"/>
      <c r="J410" s="349"/>
      <c r="K410" s="349"/>
      <c r="L410" s="349"/>
      <c r="M410" s="349"/>
      <c r="N410" s="349"/>
      <c r="O410" s="349"/>
      <c r="P410" s="349"/>
      <c r="Q410" s="349"/>
      <c r="R410" s="349"/>
      <c r="S410" s="349"/>
      <c r="T410" s="382"/>
      <c r="U410" s="382"/>
      <c r="AH410" s="5"/>
      <c r="AI410" s="5"/>
      <c r="AJ410" s="5"/>
      <c r="AK410" s="5"/>
      <c r="AL410" s="5"/>
      <c r="AM410" s="5"/>
      <c r="AN410" s="5"/>
      <c r="AO410" s="5"/>
    </row>
    <row r="411" spans="2:41" s="365" customFormat="1" x14ac:dyDescent="0.5">
      <c r="B411" s="449" t="s">
        <v>2049</v>
      </c>
      <c r="C411" s="450">
        <v>1.3262699982569023E-5</v>
      </c>
      <c r="D411" s="450">
        <v>1.3262699982569023E-5</v>
      </c>
      <c r="E411" s="450">
        <v>1.8946714260812891E-5</v>
      </c>
      <c r="F411" s="404"/>
      <c r="G411" s="404"/>
      <c r="H411" s="348"/>
      <c r="I411" s="349"/>
      <c r="J411" s="349"/>
      <c r="K411" s="349"/>
      <c r="L411" s="349"/>
      <c r="M411" s="349"/>
      <c r="N411" s="349"/>
      <c r="O411" s="349"/>
      <c r="P411" s="349"/>
      <c r="Q411" s="349"/>
      <c r="R411" s="349"/>
      <c r="S411" s="349"/>
      <c r="T411" s="382"/>
      <c r="U411" s="382"/>
      <c r="AH411" s="5"/>
      <c r="AI411" s="5"/>
      <c r="AJ411" s="5"/>
      <c r="AK411" s="5"/>
      <c r="AL411" s="5"/>
      <c r="AM411" s="5"/>
      <c r="AN411" s="5"/>
      <c r="AO411" s="5"/>
    </row>
    <row r="412" spans="2:41" s="365" customFormat="1" ht="31.5" x14ac:dyDescent="0.5">
      <c r="B412" s="449" t="s">
        <v>2046</v>
      </c>
      <c r="C412" s="450">
        <v>1.3262699982569023E-5</v>
      </c>
      <c r="D412" s="450">
        <v>2.2736057112975469E-5</v>
      </c>
      <c r="E412" s="450">
        <v>1.8946714260812891E-5</v>
      </c>
      <c r="F412" s="404"/>
      <c r="G412" s="404"/>
      <c r="H412" s="348"/>
      <c r="I412" s="349"/>
      <c r="J412" s="349"/>
      <c r="K412" s="349"/>
      <c r="L412" s="349"/>
      <c r="M412" s="349"/>
      <c r="N412" s="349"/>
      <c r="O412" s="349"/>
      <c r="P412" s="349"/>
      <c r="Q412" s="349"/>
      <c r="R412" s="349"/>
      <c r="S412" s="349"/>
      <c r="T412" s="382"/>
      <c r="U412" s="382"/>
      <c r="AH412" s="5"/>
      <c r="AI412" s="5"/>
      <c r="AJ412" s="5"/>
      <c r="AK412" s="5"/>
      <c r="AL412" s="5"/>
      <c r="AM412" s="5"/>
      <c r="AN412" s="5"/>
      <c r="AO412" s="5"/>
    </row>
    <row r="413" spans="2:41" s="365" customFormat="1" x14ac:dyDescent="0.5">
      <c r="B413" s="449" t="s">
        <v>2044</v>
      </c>
      <c r="C413" s="450">
        <v>1.3262699982569023E-5</v>
      </c>
      <c r="D413" s="450">
        <v>2.2736057112975469E-5</v>
      </c>
      <c r="E413" s="450">
        <v>1.70520428347316E-5</v>
      </c>
      <c r="F413" s="404"/>
      <c r="G413" s="404"/>
      <c r="H413" s="348"/>
      <c r="I413" s="349"/>
      <c r="J413" s="349"/>
      <c r="K413" s="349"/>
      <c r="L413" s="349"/>
      <c r="M413" s="349"/>
      <c r="N413" s="349"/>
      <c r="O413" s="349"/>
      <c r="P413" s="349"/>
      <c r="Q413" s="349"/>
      <c r="R413" s="349"/>
      <c r="S413" s="349"/>
      <c r="T413" s="382"/>
      <c r="U413" s="382"/>
      <c r="AH413" s="5"/>
      <c r="AI413" s="5"/>
      <c r="AJ413" s="5"/>
      <c r="AK413" s="5"/>
      <c r="AL413" s="5"/>
      <c r="AM413" s="5"/>
      <c r="AN413" s="5"/>
      <c r="AO413" s="5"/>
    </row>
    <row r="414" spans="2:41" s="365" customFormat="1" x14ac:dyDescent="0.5">
      <c r="B414" s="449" t="s">
        <v>2050</v>
      </c>
      <c r="C414" s="450">
        <v>1.3262699982569023E-5</v>
      </c>
      <c r="D414" s="450">
        <v>1.5157371408650312E-5</v>
      </c>
      <c r="E414" s="450">
        <v>1.8946714260812891E-5</v>
      </c>
      <c r="F414" s="404"/>
      <c r="G414" s="404"/>
      <c r="H414" s="348"/>
      <c r="I414" s="349"/>
      <c r="J414" s="349"/>
      <c r="K414" s="349"/>
      <c r="L414" s="349"/>
      <c r="M414" s="349"/>
      <c r="N414" s="349"/>
      <c r="O414" s="349"/>
      <c r="P414" s="349"/>
      <c r="Q414" s="349"/>
      <c r="R414" s="349"/>
      <c r="S414" s="349"/>
      <c r="T414" s="382"/>
      <c r="U414" s="382"/>
      <c r="AH414" s="5"/>
      <c r="AI414" s="5"/>
      <c r="AJ414" s="5"/>
      <c r="AK414" s="5"/>
      <c r="AL414" s="5"/>
      <c r="AM414" s="5"/>
      <c r="AN414" s="5"/>
      <c r="AO414" s="5"/>
    </row>
    <row r="415" spans="2:41" s="365" customFormat="1" x14ac:dyDescent="0.5">
      <c r="B415" s="449" t="s">
        <v>2080</v>
      </c>
      <c r="C415" s="450">
        <v>1.3262699982569023E-5</v>
      </c>
      <c r="D415" s="450">
        <v>1.5157371408650312E-5</v>
      </c>
      <c r="E415" s="450">
        <v>1.1368028556487734E-5</v>
      </c>
      <c r="F415" s="404"/>
      <c r="G415" s="404"/>
      <c r="H415" s="348"/>
      <c r="I415" s="349"/>
      <c r="J415" s="349"/>
      <c r="K415" s="349"/>
      <c r="L415" s="349"/>
      <c r="M415" s="349"/>
      <c r="N415" s="349"/>
      <c r="O415" s="349"/>
      <c r="P415" s="349"/>
      <c r="Q415" s="349"/>
      <c r="R415" s="349"/>
      <c r="S415" s="349"/>
      <c r="T415" s="382"/>
      <c r="U415" s="382"/>
      <c r="AH415" s="5"/>
      <c r="AI415" s="5"/>
      <c r="AJ415" s="5"/>
      <c r="AK415" s="5"/>
      <c r="AL415" s="5"/>
      <c r="AM415" s="5"/>
      <c r="AN415" s="5"/>
      <c r="AO415" s="5"/>
    </row>
    <row r="416" spans="2:41" s="365" customFormat="1" ht="31.5" x14ac:dyDescent="0.5">
      <c r="B416" s="449" t="s">
        <v>2045</v>
      </c>
      <c r="C416" s="450">
        <v>1.3262699982569023E-5</v>
      </c>
      <c r="D416" s="450">
        <v>1.1368028556487734E-5</v>
      </c>
      <c r="E416" s="450">
        <v>1.5157371408650312E-5</v>
      </c>
      <c r="F416" s="404"/>
      <c r="G416" s="404"/>
      <c r="H416" s="348"/>
      <c r="I416" s="349"/>
      <c r="J416" s="349"/>
      <c r="K416" s="349"/>
      <c r="L416" s="349"/>
      <c r="M416" s="349"/>
      <c r="N416" s="349"/>
      <c r="O416" s="349"/>
      <c r="P416" s="349"/>
      <c r="Q416" s="349"/>
      <c r="R416" s="349"/>
      <c r="S416" s="349"/>
      <c r="T416" s="382"/>
      <c r="U416" s="382"/>
      <c r="AH416" s="5"/>
      <c r="AI416" s="5"/>
      <c r="AJ416" s="5"/>
      <c r="AK416" s="5"/>
      <c r="AL416" s="5"/>
      <c r="AM416" s="5"/>
      <c r="AN416" s="5"/>
      <c r="AO416" s="5"/>
    </row>
    <row r="417" spans="2:41" s="365" customFormat="1" ht="31.5" x14ac:dyDescent="0.5">
      <c r="B417" s="449" t="s">
        <v>2051</v>
      </c>
      <c r="C417" s="450">
        <v>1.3262699982569023E-5</v>
      </c>
      <c r="D417" s="450">
        <v>7.5786857043251562E-6</v>
      </c>
      <c r="E417" s="450">
        <v>9.4733571304064453E-6</v>
      </c>
      <c r="F417" s="404"/>
      <c r="G417" s="404"/>
      <c r="H417" s="348"/>
      <c r="I417" s="349"/>
      <c r="J417" s="349"/>
      <c r="K417" s="349"/>
      <c r="L417" s="349"/>
      <c r="M417" s="349"/>
      <c r="N417" s="349"/>
      <c r="O417" s="349"/>
      <c r="P417" s="349"/>
      <c r="Q417" s="349"/>
      <c r="R417" s="349"/>
      <c r="S417" s="349"/>
      <c r="T417" s="382"/>
      <c r="U417" s="382"/>
      <c r="AH417" s="5"/>
      <c r="AI417" s="5"/>
      <c r="AJ417" s="5"/>
      <c r="AK417" s="5"/>
      <c r="AL417" s="5"/>
      <c r="AM417" s="5"/>
      <c r="AN417" s="5"/>
      <c r="AO417" s="5"/>
    </row>
    <row r="418" spans="2:41" s="365" customFormat="1" x14ac:dyDescent="0.5">
      <c r="B418" s="449" t="s">
        <v>2043</v>
      </c>
      <c r="C418" s="450">
        <v>1.3262699982569023E-5</v>
      </c>
      <c r="D418" s="450">
        <v>1.3262699982569023E-5</v>
      </c>
      <c r="E418" s="450">
        <v>1.5157371408650312E-5</v>
      </c>
      <c r="F418" s="404"/>
      <c r="G418" s="404"/>
      <c r="H418" s="348"/>
      <c r="I418" s="349"/>
      <c r="J418" s="349"/>
      <c r="K418" s="349"/>
      <c r="L418" s="349"/>
      <c r="M418" s="349"/>
      <c r="N418" s="349"/>
      <c r="O418" s="349"/>
      <c r="P418" s="349"/>
      <c r="Q418" s="349"/>
      <c r="R418" s="349"/>
      <c r="S418" s="349"/>
      <c r="T418" s="382"/>
      <c r="U418" s="382"/>
      <c r="AH418" s="5"/>
      <c r="AI418" s="5"/>
      <c r="AJ418" s="5"/>
      <c r="AK418" s="5"/>
      <c r="AL418" s="5"/>
      <c r="AM418" s="5"/>
      <c r="AN418" s="5"/>
      <c r="AO418" s="5"/>
    </row>
    <row r="419" spans="2:41" s="365" customFormat="1" x14ac:dyDescent="0.5">
      <c r="B419" s="449" t="s">
        <v>2048</v>
      </c>
      <c r="C419" s="450">
        <v>1.3262699982569023E-5</v>
      </c>
      <c r="D419" s="450">
        <v>1.70520428347316E-5</v>
      </c>
      <c r="E419" s="450">
        <v>2.8420071391219334E-5</v>
      </c>
      <c r="F419" s="404"/>
      <c r="G419" s="404"/>
      <c r="H419" s="348"/>
      <c r="I419" s="349"/>
      <c r="J419" s="349"/>
      <c r="K419" s="349"/>
      <c r="L419" s="349"/>
      <c r="M419" s="349"/>
      <c r="N419" s="349"/>
      <c r="O419" s="349"/>
      <c r="P419" s="349"/>
      <c r="Q419" s="349"/>
      <c r="R419" s="349"/>
      <c r="S419" s="349"/>
      <c r="T419" s="382"/>
      <c r="U419" s="382"/>
      <c r="AH419" s="5"/>
      <c r="AI419" s="5"/>
      <c r="AJ419" s="5"/>
      <c r="AK419" s="5"/>
      <c r="AL419" s="5"/>
      <c r="AM419" s="5"/>
      <c r="AN419" s="5"/>
      <c r="AO419" s="5"/>
    </row>
    <row r="420" spans="2:41" s="365" customFormat="1" ht="31.5" x14ac:dyDescent="0.5">
      <c r="B420" s="449" t="s">
        <v>2047</v>
      </c>
      <c r="C420" s="450">
        <v>1.3262699982569023E-5</v>
      </c>
      <c r="D420" s="450">
        <v>2.0841385686894178E-5</v>
      </c>
      <c r="E420" s="450">
        <v>1.8946714260812891E-5</v>
      </c>
      <c r="F420" s="404"/>
      <c r="G420" s="404"/>
      <c r="H420" s="348"/>
      <c r="I420" s="349"/>
      <c r="J420" s="349"/>
      <c r="K420" s="349"/>
      <c r="L420" s="349"/>
      <c r="M420" s="349"/>
      <c r="N420" s="349"/>
      <c r="O420" s="349"/>
      <c r="P420" s="349"/>
      <c r="Q420" s="349"/>
      <c r="R420" s="349"/>
      <c r="S420" s="349"/>
      <c r="T420" s="382"/>
      <c r="U420" s="382"/>
      <c r="AH420" s="5"/>
      <c r="AI420" s="5"/>
      <c r="AJ420" s="5"/>
      <c r="AK420" s="5"/>
      <c r="AL420" s="5"/>
      <c r="AM420" s="5"/>
      <c r="AN420" s="5"/>
      <c r="AO420" s="5"/>
    </row>
    <row r="421" spans="2:41" s="365" customFormat="1" x14ac:dyDescent="0.5">
      <c r="B421" s="449" t="s">
        <v>2042</v>
      </c>
      <c r="C421" s="450">
        <v>1.3262699982569023E-5</v>
      </c>
      <c r="D421" s="450">
        <v>1.3262699982569023E-5</v>
      </c>
      <c r="E421" s="450">
        <v>1.3262699982569023E-5</v>
      </c>
      <c r="F421" s="404"/>
      <c r="G421" s="404"/>
      <c r="H421" s="348"/>
      <c r="I421" s="349"/>
      <c r="J421" s="349"/>
      <c r="K421" s="349"/>
      <c r="L421" s="349"/>
      <c r="M421" s="349"/>
      <c r="N421" s="349"/>
      <c r="O421" s="349"/>
      <c r="P421" s="349"/>
      <c r="Q421" s="349"/>
      <c r="R421" s="349"/>
      <c r="S421" s="349"/>
      <c r="T421" s="382"/>
      <c r="U421" s="382"/>
      <c r="AH421" s="5"/>
      <c r="AI421" s="5"/>
      <c r="AJ421" s="5"/>
      <c r="AK421" s="5"/>
      <c r="AL421" s="5"/>
      <c r="AM421" s="5"/>
      <c r="AN421" s="5"/>
      <c r="AO421" s="5"/>
    </row>
    <row r="422" spans="2:41" s="365" customFormat="1" ht="31.5" x14ac:dyDescent="0.5">
      <c r="B422" s="449" t="s">
        <v>2056</v>
      </c>
      <c r="C422" s="450">
        <v>1.3262699982569023E-5</v>
      </c>
      <c r="D422" s="450">
        <v>3.41040856694632E-5</v>
      </c>
      <c r="E422" s="450">
        <v>2.2736057112975469E-5</v>
      </c>
      <c r="F422" s="404"/>
      <c r="G422" s="404"/>
      <c r="H422" s="348"/>
      <c r="I422" s="349"/>
      <c r="J422" s="349"/>
      <c r="K422" s="349"/>
      <c r="L422" s="349"/>
      <c r="M422" s="349"/>
      <c r="N422" s="349"/>
      <c r="O422" s="349"/>
      <c r="P422" s="349"/>
      <c r="Q422" s="349"/>
      <c r="R422" s="349"/>
      <c r="S422" s="349"/>
      <c r="T422" s="382"/>
      <c r="U422" s="382"/>
      <c r="AH422" s="5"/>
      <c r="AI422" s="5"/>
      <c r="AJ422" s="5"/>
      <c r="AK422" s="5"/>
      <c r="AL422" s="5"/>
      <c r="AM422" s="5"/>
      <c r="AN422" s="5"/>
      <c r="AO422" s="5"/>
    </row>
    <row r="423" spans="2:41" s="365" customFormat="1" ht="31.5" x14ac:dyDescent="0.5">
      <c r="B423" s="449" t="s">
        <v>2054</v>
      </c>
      <c r="C423" s="450">
        <v>1.3262699982569023E-5</v>
      </c>
      <c r="D423" s="450">
        <v>3.9788099947707072E-5</v>
      </c>
      <c r="E423" s="450">
        <v>5.4945471356357378E-5</v>
      </c>
      <c r="F423" s="404"/>
      <c r="G423" s="404"/>
      <c r="H423" s="348"/>
      <c r="I423" s="349"/>
      <c r="J423" s="349"/>
      <c r="K423" s="349"/>
      <c r="L423" s="349"/>
      <c r="M423" s="349"/>
      <c r="N423" s="349"/>
      <c r="O423" s="349"/>
      <c r="P423" s="349"/>
      <c r="Q423" s="349"/>
      <c r="R423" s="349"/>
      <c r="S423" s="349"/>
      <c r="T423" s="382"/>
      <c r="U423" s="382"/>
      <c r="AH423" s="5"/>
      <c r="AI423" s="5"/>
      <c r="AJ423" s="5"/>
      <c r="AK423" s="5"/>
      <c r="AL423" s="5"/>
      <c r="AM423" s="5"/>
      <c r="AN423" s="5"/>
      <c r="AO423" s="5"/>
    </row>
    <row r="424" spans="2:41" s="365" customFormat="1" x14ac:dyDescent="0.5">
      <c r="B424" s="449" t="s">
        <v>2055</v>
      </c>
      <c r="C424" s="450">
        <v>1.3262699982569023E-5</v>
      </c>
      <c r="D424" s="450">
        <v>2.8420071391219334E-5</v>
      </c>
      <c r="E424" s="450">
        <v>2.4630728539056756E-5</v>
      </c>
      <c r="F424" s="404"/>
      <c r="G424" s="404"/>
      <c r="H424" s="348"/>
      <c r="I424" s="349"/>
      <c r="J424" s="349"/>
      <c r="K424" s="349"/>
      <c r="L424" s="349"/>
      <c r="M424" s="349"/>
      <c r="N424" s="349"/>
      <c r="O424" s="349"/>
      <c r="P424" s="349"/>
      <c r="Q424" s="349"/>
      <c r="R424" s="349"/>
      <c r="S424" s="349"/>
      <c r="T424" s="382"/>
      <c r="U424" s="382"/>
      <c r="AH424" s="5"/>
      <c r="AI424" s="5"/>
      <c r="AJ424" s="5"/>
      <c r="AK424" s="5"/>
      <c r="AL424" s="5"/>
      <c r="AM424" s="5"/>
      <c r="AN424" s="5"/>
      <c r="AO424" s="5"/>
    </row>
    <row r="425" spans="2:41" s="365" customFormat="1" ht="31.5" x14ac:dyDescent="0.5">
      <c r="B425" s="449" t="s">
        <v>2057</v>
      </c>
      <c r="C425" s="450">
        <v>1.3262699982569023E-5</v>
      </c>
      <c r="D425" s="450">
        <v>1.70520428347316E-5</v>
      </c>
      <c r="E425" s="450">
        <v>1.70520428347316E-5</v>
      </c>
      <c r="F425" s="404"/>
      <c r="G425" s="404"/>
      <c r="H425" s="348"/>
      <c r="I425" s="349"/>
      <c r="J425" s="349"/>
      <c r="K425" s="349"/>
      <c r="L425" s="349"/>
      <c r="M425" s="349"/>
      <c r="N425" s="349"/>
      <c r="O425" s="349"/>
      <c r="P425" s="349"/>
      <c r="Q425" s="349"/>
      <c r="R425" s="349"/>
      <c r="S425" s="349"/>
      <c r="T425" s="382"/>
      <c r="U425" s="382"/>
      <c r="AH425" s="5"/>
      <c r="AI425" s="5"/>
      <c r="AJ425" s="5"/>
      <c r="AK425" s="5"/>
      <c r="AL425" s="5"/>
      <c r="AM425" s="5"/>
      <c r="AN425" s="5"/>
      <c r="AO425" s="5"/>
    </row>
    <row r="426" spans="2:41" s="365" customFormat="1" x14ac:dyDescent="0.5">
      <c r="B426" s="449" t="s">
        <v>2053</v>
      </c>
      <c r="C426" s="450">
        <v>1.3262699982569023E-5</v>
      </c>
      <c r="D426" s="450">
        <v>1.70520428347316E-5</v>
      </c>
      <c r="E426" s="450">
        <v>2.2736057112975469E-5</v>
      </c>
      <c r="F426" s="404"/>
      <c r="G426" s="404"/>
      <c r="H426" s="348"/>
      <c r="I426" s="349"/>
      <c r="J426" s="349"/>
      <c r="K426" s="349"/>
      <c r="L426" s="349"/>
      <c r="M426" s="349"/>
      <c r="N426" s="349"/>
      <c r="O426" s="349"/>
      <c r="P426" s="349"/>
      <c r="Q426" s="349"/>
      <c r="R426" s="349"/>
      <c r="S426" s="349"/>
      <c r="T426" s="382"/>
      <c r="U426" s="382"/>
      <c r="AH426" s="5"/>
      <c r="AI426" s="5"/>
      <c r="AJ426" s="5"/>
      <c r="AK426" s="5"/>
      <c r="AL426" s="5"/>
      <c r="AM426" s="5"/>
      <c r="AN426" s="5"/>
      <c r="AO426" s="5"/>
    </row>
    <row r="427" spans="2:41" s="365" customFormat="1" x14ac:dyDescent="0.5">
      <c r="B427" s="449" t="s">
        <v>2052</v>
      </c>
      <c r="C427" s="450">
        <v>1.3262699982569023E-5</v>
      </c>
      <c r="D427" s="450">
        <v>2.0841385686894178E-5</v>
      </c>
      <c r="E427" s="450">
        <v>2.2736057112975469E-5</v>
      </c>
      <c r="F427" s="404"/>
      <c r="G427" s="404"/>
      <c r="H427" s="348"/>
      <c r="I427" s="349"/>
      <c r="J427" s="349"/>
      <c r="K427" s="349"/>
      <c r="L427" s="349"/>
      <c r="M427" s="349"/>
      <c r="N427" s="349"/>
      <c r="O427" s="349"/>
      <c r="P427" s="349"/>
      <c r="Q427" s="349"/>
      <c r="R427" s="349"/>
      <c r="S427" s="349"/>
      <c r="T427" s="382"/>
      <c r="U427" s="382"/>
      <c r="AH427" s="5"/>
      <c r="AI427" s="5"/>
      <c r="AJ427" s="5"/>
      <c r="AK427" s="5"/>
      <c r="AL427" s="5"/>
      <c r="AM427" s="5"/>
      <c r="AN427" s="5"/>
      <c r="AO427" s="5"/>
    </row>
    <row r="428" spans="2:41" s="365" customFormat="1" x14ac:dyDescent="0.5">
      <c r="B428" s="449" t="s">
        <v>2058</v>
      </c>
      <c r="C428" s="450">
        <v>1.3262699982569023E-5</v>
      </c>
      <c r="D428" s="450">
        <v>2.4630728539056756E-5</v>
      </c>
      <c r="E428" s="450">
        <v>2.4630728539056756E-5</v>
      </c>
      <c r="F428" s="404"/>
      <c r="G428" s="404"/>
      <c r="H428" s="348"/>
      <c r="I428" s="349"/>
      <c r="J428" s="349"/>
      <c r="K428" s="349"/>
      <c r="L428" s="349"/>
      <c r="M428" s="349"/>
      <c r="N428" s="349"/>
      <c r="O428" s="349"/>
      <c r="P428" s="349"/>
      <c r="Q428" s="349"/>
      <c r="R428" s="349"/>
      <c r="S428" s="349"/>
      <c r="T428" s="382"/>
      <c r="U428" s="382"/>
      <c r="AH428" s="5"/>
      <c r="AI428" s="5"/>
      <c r="AJ428" s="5"/>
      <c r="AK428" s="5"/>
      <c r="AL428" s="5"/>
      <c r="AM428" s="5"/>
      <c r="AN428" s="5"/>
      <c r="AO428" s="5"/>
    </row>
    <row r="429" spans="2:41" s="365" customFormat="1" ht="47.25" x14ac:dyDescent="0.5">
      <c r="B429" s="449" t="s">
        <v>2059</v>
      </c>
      <c r="C429" s="450">
        <v>1.3262699982569023E-5</v>
      </c>
      <c r="D429" s="450">
        <v>1.8946714260812891E-5</v>
      </c>
      <c r="E429" s="450">
        <v>2.4630728539056756E-5</v>
      </c>
      <c r="F429" s="404"/>
      <c r="G429" s="404"/>
      <c r="H429" s="348"/>
      <c r="I429" s="349"/>
      <c r="J429" s="349"/>
      <c r="K429" s="349"/>
      <c r="L429" s="349"/>
      <c r="M429" s="349"/>
      <c r="N429" s="349"/>
      <c r="O429" s="349"/>
      <c r="P429" s="349"/>
      <c r="Q429" s="349"/>
      <c r="R429" s="349"/>
      <c r="S429" s="349"/>
      <c r="T429" s="382"/>
      <c r="U429" s="382"/>
      <c r="AH429" s="5"/>
      <c r="AI429" s="5"/>
      <c r="AJ429" s="5"/>
      <c r="AK429" s="5"/>
      <c r="AL429" s="5"/>
      <c r="AM429" s="5"/>
      <c r="AN429" s="5"/>
      <c r="AO429" s="5"/>
    </row>
    <row r="430" spans="2:41" s="365" customFormat="1" ht="47.25" x14ac:dyDescent="0.5">
      <c r="B430" s="449" t="s">
        <v>2062</v>
      </c>
      <c r="C430" s="450">
        <v>1.1368028556487734E-5</v>
      </c>
      <c r="D430" s="450">
        <v>1.7052042834731603E-5</v>
      </c>
      <c r="E430" s="450">
        <v>1.70520428347316E-5</v>
      </c>
      <c r="F430" s="404"/>
      <c r="G430" s="404"/>
      <c r="H430" s="348"/>
      <c r="I430" s="349"/>
      <c r="J430" s="349"/>
      <c r="K430" s="349"/>
      <c r="L430" s="349"/>
      <c r="M430" s="349"/>
      <c r="N430" s="349"/>
      <c r="O430" s="349"/>
      <c r="P430" s="349"/>
      <c r="Q430" s="349"/>
      <c r="R430" s="349"/>
      <c r="S430" s="349"/>
      <c r="T430" s="382"/>
      <c r="U430" s="382"/>
      <c r="AH430" s="5"/>
      <c r="AI430" s="5"/>
      <c r="AJ430" s="5"/>
      <c r="AK430" s="5"/>
      <c r="AL430" s="5"/>
      <c r="AM430" s="5"/>
      <c r="AN430" s="5"/>
      <c r="AO430" s="5"/>
    </row>
    <row r="431" spans="2:41" s="365" customFormat="1" ht="31.5" x14ac:dyDescent="0.5">
      <c r="B431" s="449" t="s">
        <v>2063</v>
      </c>
      <c r="C431" s="450">
        <v>1.1368028556487734E-5</v>
      </c>
      <c r="D431" s="450">
        <v>1.1368028556487734E-5</v>
      </c>
      <c r="E431" s="450">
        <v>1.70520428347316E-5</v>
      </c>
      <c r="F431" s="404"/>
      <c r="G431" s="404"/>
      <c r="H431" s="348"/>
      <c r="I431" s="349"/>
      <c r="J431" s="349"/>
      <c r="K431" s="349"/>
      <c r="L431" s="349"/>
      <c r="M431" s="349"/>
      <c r="N431" s="349"/>
      <c r="O431" s="349"/>
      <c r="P431" s="349"/>
      <c r="Q431" s="349"/>
      <c r="R431" s="349"/>
      <c r="S431" s="349"/>
      <c r="T431" s="382"/>
      <c r="U431" s="382"/>
      <c r="AH431" s="5"/>
      <c r="AI431" s="5"/>
      <c r="AJ431" s="5"/>
      <c r="AK431" s="5"/>
      <c r="AL431" s="5"/>
      <c r="AM431" s="5"/>
      <c r="AN431" s="5"/>
      <c r="AO431" s="5"/>
    </row>
    <row r="432" spans="2:41" s="365" customFormat="1" ht="31.5" x14ac:dyDescent="0.5">
      <c r="B432" s="449" t="s">
        <v>2061</v>
      </c>
      <c r="C432" s="450">
        <v>1.1368028556487734E-5</v>
      </c>
      <c r="D432" s="450">
        <v>3.7893428521625781E-5</v>
      </c>
      <c r="E432" s="450">
        <v>4.3577442799869653E-5</v>
      </c>
      <c r="F432" s="404"/>
      <c r="G432" s="404"/>
      <c r="H432" s="348"/>
      <c r="I432" s="349"/>
      <c r="J432" s="349"/>
      <c r="K432" s="349"/>
      <c r="L432" s="349"/>
      <c r="M432" s="349"/>
      <c r="N432" s="349"/>
      <c r="O432" s="349"/>
      <c r="P432" s="349"/>
      <c r="Q432" s="349"/>
      <c r="R432" s="349"/>
      <c r="S432" s="349"/>
      <c r="T432" s="382"/>
      <c r="U432" s="382"/>
      <c r="AH432" s="5"/>
      <c r="AI432" s="5"/>
      <c r="AJ432" s="5"/>
      <c r="AK432" s="5"/>
      <c r="AL432" s="5"/>
      <c r="AM432" s="5"/>
      <c r="AN432" s="5"/>
      <c r="AO432" s="5"/>
    </row>
    <row r="433" spans="2:41" s="365" customFormat="1" ht="31.5" x14ac:dyDescent="0.5">
      <c r="B433" s="449" t="s">
        <v>2060</v>
      </c>
      <c r="C433" s="450">
        <v>1.1368028556487734E-5</v>
      </c>
      <c r="D433" s="450">
        <v>9.4733571304064453E-6</v>
      </c>
      <c r="E433" s="450">
        <v>1.70520428347316E-5</v>
      </c>
      <c r="F433" s="404"/>
      <c r="G433" s="404"/>
      <c r="H433" s="348"/>
      <c r="I433" s="349"/>
      <c r="J433" s="349"/>
      <c r="K433" s="349"/>
      <c r="L433" s="349"/>
      <c r="M433" s="349"/>
      <c r="N433" s="349"/>
      <c r="O433" s="349"/>
      <c r="P433" s="349"/>
      <c r="Q433" s="349"/>
      <c r="R433" s="349"/>
      <c r="S433" s="349"/>
      <c r="T433" s="382"/>
      <c r="U433" s="382"/>
      <c r="AH433" s="5"/>
      <c r="AI433" s="5"/>
      <c r="AJ433" s="5"/>
      <c r="AK433" s="5"/>
      <c r="AL433" s="5"/>
      <c r="AM433" s="5"/>
      <c r="AN433" s="5"/>
      <c r="AO433" s="5"/>
    </row>
    <row r="434" spans="2:41" s="365" customFormat="1" x14ac:dyDescent="0.5">
      <c r="B434" s="449" t="s">
        <v>2065</v>
      </c>
      <c r="C434" s="450">
        <v>1.1368028556487734E-5</v>
      </c>
      <c r="D434" s="450">
        <v>1.3262699982569023E-5</v>
      </c>
      <c r="E434" s="450">
        <v>1.70520428347316E-5</v>
      </c>
      <c r="F434" s="404"/>
      <c r="G434" s="404"/>
      <c r="H434" s="348"/>
      <c r="I434" s="349"/>
      <c r="J434" s="349"/>
      <c r="K434" s="349"/>
      <c r="L434" s="349"/>
      <c r="M434" s="349"/>
      <c r="N434" s="349"/>
      <c r="O434" s="349"/>
      <c r="P434" s="349"/>
      <c r="Q434" s="349"/>
      <c r="R434" s="349"/>
      <c r="S434" s="349"/>
      <c r="T434" s="382"/>
      <c r="U434" s="382"/>
      <c r="AH434" s="5"/>
      <c r="AI434" s="5"/>
      <c r="AJ434" s="5"/>
      <c r="AK434" s="5"/>
      <c r="AL434" s="5"/>
      <c r="AM434" s="5"/>
      <c r="AN434" s="5"/>
      <c r="AO434" s="5"/>
    </row>
    <row r="435" spans="2:41" s="365" customFormat="1" x14ac:dyDescent="0.5">
      <c r="B435" s="449" t="s">
        <v>2073</v>
      </c>
      <c r="C435" s="450">
        <v>1.1368028556487734E-5</v>
      </c>
      <c r="D435" s="450">
        <v>1.8946714260812891E-5</v>
      </c>
      <c r="E435" s="450">
        <v>1.7052042834731603E-5</v>
      </c>
      <c r="F435" s="404"/>
      <c r="G435" s="404"/>
      <c r="H435" s="348"/>
      <c r="I435" s="349"/>
      <c r="J435" s="349"/>
      <c r="K435" s="349"/>
      <c r="L435" s="349"/>
      <c r="M435" s="349"/>
      <c r="N435" s="349"/>
      <c r="O435" s="349"/>
      <c r="P435" s="349"/>
      <c r="Q435" s="349"/>
      <c r="R435" s="349"/>
      <c r="S435" s="349"/>
      <c r="T435" s="382"/>
      <c r="U435" s="382"/>
      <c r="AH435" s="5"/>
      <c r="AI435" s="5"/>
      <c r="AJ435" s="5"/>
      <c r="AK435" s="5"/>
      <c r="AL435" s="5"/>
      <c r="AM435" s="5"/>
      <c r="AN435" s="5"/>
      <c r="AO435" s="5"/>
    </row>
    <row r="436" spans="2:41" s="365" customFormat="1" ht="31.5" x14ac:dyDescent="0.5">
      <c r="B436" s="449" t="s">
        <v>2064</v>
      </c>
      <c r="C436" s="450">
        <v>1.1368028556487734E-5</v>
      </c>
      <c r="D436" s="450">
        <v>2.2736057112975469E-5</v>
      </c>
      <c r="E436" s="450">
        <v>1.8946714260812891E-5</v>
      </c>
      <c r="F436" s="404"/>
      <c r="G436" s="404"/>
      <c r="H436" s="348"/>
      <c r="I436" s="349"/>
      <c r="J436" s="349"/>
      <c r="K436" s="349"/>
      <c r="L436" s="349"/>
      <c r="M436" s="349"/>
      <c r="N436" s="349"/>
      <c r="O436" s="349"/>
      <c r="P436" s="349"/>
      <c r="Q436" s="349"/>
      <c r="R436" s="349"/>
      <c r="S436" s="349"/>
      <c r="T436" s="382"/>
      <c r="U436" s="382"/>
      <c r="AH436" s="5"/>
      <c r="AI436" s="5"/>
      <c r="AJ436" s="5"/>
      <c r="AK436" s="5"/>
      <c r="AL436" s="5"/>
      <c r="AM436" s="5"/>
      <c r="AN436" s="5"/>
      <c r="AO436" s="5"/>
    </row>
    <row r="437" spans="2:41" s="365" customFormat="1" x14ac:dyDescent="0.5">
      <c r="B437" s="449" t="s">
        <v>2072</v>
      </c>
      <c r="C437" s="450">
        <v>1.1368028556487734E-5</v>
      </c>
      <c r="D437" s="450">
        <v>4.1682771373788356E-5</v>
      </c>
      <c r="E437" s="450">
        <v>3.2209414243381916E-5</v>
      </c>
      <c r="F437" s="404"/>
      <c r="G437" s="404"/>
      <c r="H437" s="348"/>
      <c r="I437" s="349"/>
      <c r="J437" s="349"/>
      <c r="K437" s="349"/>
      <c r="L437" s="349"/>
      <c r="M437" s="349"/>
      <c r="N437" s="349"/>
      <c r="O437" s="349"/>
      <c r="P437" s="349"/>
      <c r="Q437" s="349"/>
      <c r="R437" s="349"/>
      <c r="S437" s="349"/>
      <c r="T437" s="382"/>
      <c r="U437" s="382"/>
      <c r="AH437" s="5"/>
      <c r="AI437" s="5"/>
      <c r="AJ437" s="5"/>
      <c r="AK437" s="5"/>
      <c r="AL437" s="5"/>
      <c r="AM437" s="5"/>
      <c r="AN437" s="5"/>
      <c r="AO437" s="5"/>
    </row>
    <row r="438" spans="2:41" s="365" customFormat="1" x14ac:dyDescent="0.5">
      <c r="B438" s="449" t="s">
        <v>2067</v>
      </c>
      <c r="C438" s="450">
        <v>1.1368028556487734E-5</v>
      </c>
      <c r="D438" s="450">
        <v>3.2209414243381916E-5</v>
      </c>
      <c r="E438" s="450">
        <v>3.9788099947707072E-5</v>
      </c>
      <c r="F438" s="404"/>
      <c r="G438" s="404"/>
      <c r="H438" s="348"/>
      <c r="I438" s="349"/>
      <c r="J438" s="349"/>
      <c r="K438" s="349"/>
      <c r="L438" s="349"/>
      <c r="M438" s="349"/>
      <c r="N438" s="349"/>
      <c r="O438" s="349"/>
      <c r="P438" s="349"/>
      <c r="Q438" s="349"/>
      <c r="R438" s="349"/>
      <c r="S438" s="349"/>
      <c r="T438" s="382"/>
      <c r="U438" s="382"/>
      <c r="AH438" s="5"/>
      <c r="AI438" s="5"/>
      <c r="AJ438" s="5"/>
      <c r="AK438" s="5"/>
      <c r="AL438" s="5"/>
      <c r="AM438" s="5"/>
      <c r="AN438" s="5"/>
      <c r="AO438" s="5"/>
    </row>
    <row r="439" spans="2:41" s="365" customFormat="1" x14ac:dyDescent="0.5">
      <c r="B439" s="449" t="s">
        <v>2070</v>
      </c>
      <c r="C439" s="450">
        <v>1.1368028556487734E-5</v>
      </c>
      <c r="D439" s="450">
        <v>1.70520428347316E-5</v>
      </c>
      <c r="E439" s="450">
        <v>2.4630728539056756E-5</v>
      </c>
      <c r="F439" s="404"/>
      <c r="G439" s="404"/>
      <c r="H439" s="348"/>
      <c r="I439" s="349"/>
      <c r="J439" s="349"/>
      <c r="K439" s="349"/>
      <c r="L439" s="349"/>
      <c r="M439" s="349"/>
      <c r="N439" s="349"/>
      <c r="O439" s="349"/>
      <c r="P439" s="349"/>
      <c r="Q439" s="349"/>
      <c r="R439" s="349"/>
      <c r="S439" s="349"/>
      <c r="T439" s="382"/>
      <c r="U439" s="382"/>
      <c r="AH439" s="5"/>
      <c r="AI439" s="5"/>
      <c r="AJ439" s="5"/>
      <c r="AK439" s="5"/>
      <c r="AL439" s="5"/>
      <c r="AM439" s="5"/>
      <c r="AN439" s="5"/>
      <c r="AO439" s="5"/>
    </row>
    <row r="440" spans="2:41" s="365" customFormat="1" ht="31.5" x14ac:dyDescent="0.5">
      <c r="B440" s="449" t="s">
        <v>2066</v>
      </c>
      <c r="C440" s="450">
        <v>1.1368028556487734E-5</v>
      </c>
      <c r="D440" s="450">
        <v>2.2736057112975469E-5</v>
      </c>
      <c r="E440" s="450">
        <v>3.2209414243381916E-5</v>
      </c>
      <c r="F440" s="404"/>
      <c r="G440" s="404"/>
      <c r="H440" s="348"/>
      <c r="I440" s="349"/>
      <c r="J440" s="349"/>
      <c r="K440" s="349"/>
      <c r="L440" s="349"/>
      <c r="M440" s="349"/>
      <c r="N440" s="349"/>
      <c r="O440" s="349"/>
      <c r="P440" s="349"/>
      <c r="Q440" s="349"/>
      <c r="R440" s="349"/>
      <c r="S440" s="349"/>
      <c r="T440" s="382"/>
      <c r="U440" s="382"/>
      <c r="AH440" s="5"/>
      <c r="AI440" s="5"/>
      <c r="AJ440" s="5"/>
      <c r="AK440" s="5"/>
      <c r="AL440" s="5"/>
      <c r="AM440" s="5"/>
      <c r="AN440" s="5"/>
      <c r="AO440" s="5"/>
    </row>
    <row r="441" spans="2:41" s="365" customFormat="1" x14ac:dyDescent="0.5">
      <c r="B441" s="449" t="s">
        <v>2069</v>
      </c>
      <c r="C441" s="450">
        <v>1.1368028556487734E-5</v>
      </c>
      <c r="D441" s="450">
        <v>1.5157371408650312E-5</v>
      </c>
      <c r="E441" s="450">
        <v>1.3262699982569023E-5</v>
      </c>
      <c r="F441" s="404"/>
      <c r="G441" s="404"/>
      <c r="H441" s="348"/>
      <c r="I441" s="349"/>
      <c r="J441" s="349"/>
      <c r="K441" s="349"/>
      <c r="L441" s="349"/>
      <c r="M441" s="349"/>
      <c r="N441" s="349"/>
      <c r="O441" s="349"/>
      <c r="P441" s="349"/>
      <c r="Q441" s="349"/>
      <c r="R441" s="349"/>
      <c r="S441" s="349"/>
      <c r="T441" s="382"/>
      <c r="U441" s="382"/>
      <c r="AH441" s="5"/>
      <c r="AI441" s="5"/>
      <c r="AJ441" s="5"/>
      <c r="AK441" s="5"/>
      <c r="AL441" s="5"/>
      <c r="AM441" s="5"/>
      <c r="AN441" s="5"/>
      <c r="AO441" s="5"/>
    </row>
    <row r="442" spans="2:41" s="365" customFormat="1" x14ac:dyDescent="0.5">
      <c r="B442" s="449" t="s">
        <v>2071</v>
      </c>
      <c r="C442" s="450">
        <v>1.1368028556487734E-5</v>
      </c>
      <c r="D442" s="450">
        <v>3.2209414243381916E-5</v>
      </c>
      <c r="E442" s="450">
        <v>2.2736057112975469E-5</v>
      </c>
      <c r="F442" s="404"/>
      <c r="G442" s="404"/>
      <c r="H442" s="348"/>
      <c r="I442" s="349"/>
      <c r="J442" s="349"/>
      <c r="K442" s="349"/>
      <c r="L442" s="349"/>
      <c r="M442" s="349"/>
      <c r="N442" s="349"/>
      <c r="O442" s="349"/>
      <c r="P442" s="349"/>
      <c r="Q442" s="349"/>
      <c r="R442" s="349"/>
      <c r="S442" s="349"/>
      <c r="T442" s="382"/>
      <c r="U442" s="382"/>
      <c r="AH442" s="5"/>
      <c r="AI442" s="5"/>
      <c r="AJ442" s="5"/>
      <c r="AK442" s="5"/>
      <c r="AL442" s="5"/>
      <c r="AM442" s="5"/>
      <c r="AN442" s="5"/>
      <c r="AO442" s="5"/>
    </row>
    <row r="443" spans="2:41" s="365" customFormat="1" x14ac:dyDescent="0.5">
      <c r="B443" s="449" t="s">
        <v>2068</v>
      </c>
      <c r="C443" s="450">
        <v>1.1368028556487734E-5</v>
      </c>
      <c r="D443" s="450">
        <v>2.2736057112975469E-5</v>
      </c>
      <c r="E443" s="450">
        <v>2.0841385686894178E-5</v>
      </c>
      <c r="F443" s="404"/>
      <c r="G443" s="404"/>
      <c r="H443" s="348"/>
      <c r="I443" s="349"/>
      <c r="J443" s="349"/>
      <c r="K443" s="349"/>
      <c r="L443" s="349"/>
      <c r="M443" s="349"/>
      <c r="N443" s="349"/>
      <c r="O443" s="349"/>
      <c r="P443" s="349"/>
      <c r="Q443" s="349"/>
      <c r="R443" s="349"/>
      <c r="S443" s="349"/>
      <c r="T443" s="382"/>
      <c r="U443" s="382"/>
      <c r="AH443" s="5"/>
      <c r="AI443" s="5"/>
      <c r="AJ443" s="5"/>
      <c r="AK443" s="5"/>
      <c r="AL443" s="5"/>
      <c r="AM443" s="5"/>
      <c r="AN443" s="5"/>
      <c r="AO443" s="5"/>
    </row>
    <row r="444" spans="2:41" s="365" customFormat="1" ht="31.5" x14ac:dyDescent="0.5">
      <c r="B444" s="449" t="s">
        <v>2075</v>
      </c>
      <c r="C444" s="450">
        <v>9.4733571304064453E-6</v>
      </c>
      <c r="D444" s="450">
        <v>1.3262699982569023E-5</v>
      </c>
      <c r="E444" s="450">
        <v>1.70520428347316E-5</v>
      </c>
      <c r="F444" s="404"/>
      <c r="G444" s="404"/>
      <c r="H444" s="348"/>
      <c r="I444" s="349"/>
      <c r="J444" s="349"/>
      <c r="K444" s="349"/>
      <c r="L444" s="349"/>
      <c r="M444" s="349"/>
      <c r="N444" s="349"/>
      <c r="O444" s="349"/>
      <c r="P444" s="349"/>
      <c r="Q444" s="349"/>
      <c r="R444" s="349"/>
      <c r="S444" s="349"/>
      <c r="T444" s="382"/>
      <c r="U444" s="382"/>
      <c r="AH444" s="5"/>
      <c r="AI444" s="5"/>
      <c r="AJ444" s="5"/>
      <c r="AK444" s="5"/>
      <c r="AL444" s="5"/>
      <c r="AM444" s="5"/>
      <c r="AN444" s="5"/>
      <c r="AO444" s="5"/>
    </row>
    <row r="445" spans="2:41" s="365" customFormat="1" ht="31.5" x14ac:dyDescent="0.5">
      <c r="B445" s="449" t="s">
        <v>2077</v>
      </c>
      <c r="C445" s="450">
        <v>9.4733571304064453E-6</v>
      </c>
      <c r="D445" s="450">
        <v>9.4733571304064453E-6</v>
      </c>
      <c r="E445" s="450">
        <v>1.1368028556487734E-5</v>
      </c>
      <c r="F445" s="404"/>
      <c r="G445" s="404"/>
      <c r="H445" s="348"/>
      <c r="I445" s="349"/>
      <c r="J445" s="349"/>
      <c r="K445" s="349"/>
      <c r="L445" s="349"/>
      <c r="M445" s="349"/>
      <c r="N445" s="349"/>
      <c r="O445" s="349"/>
      <c r="P445" s="349"/>
      <c r="Q445" s="349"/>
      <c r="R445" s="349"/>
      <c r="S445" s="349"/>
      <c r="T445" s="382"/>
      <c r="U445" s="382"/>
      <c r="AH445" s="5"/>
      <c r="AI445" s="5"/>
      <c r="AJ445" s="5"/>
      <c r="AK445" s="5"/>
      <c r="AL445" s="5"/>
      <c r="AM445" s="5"/>
      <c r="AN445" s="5"/>
      <c r="AO445" s="5"/>
    </row>
    <row r="446" spans="2:41" s="365" customFormat="1" x14ac:dyDescent="0.5">
      <c r="B446" s="449" t="s">
        <v>2084</v>
      </c>
      <c r="C446" s="450">
        <v>9.4733571304064453E-6</v>
      </c>
      <c r="D446" s="450">
        <v>1.5157371408650312E-5</v>
      </c>
      <c r="E446" s="450">
        <v>1.3262699982569023E-5</v>
      </c>
      <c r="F446" s="404"/>
      <c r="G446" s="404"/>
      <c r="H446" s="348"/>
      <c r="I446" s="349"/>
      <c r="J446" s="349"/>
      <c r="K446" s="349"/>
      <c r="L446" s="349"/>
      <c r="M446" s="349"/>
      <c r="N446" s="349"/>
      <c r="O446" s="349"/>
      <c r="P446" s="349"/>
      <c r="Q446" s="349"/>
      <c r="R446" s="349"/>
      <c r="S446" s="349"/>
      <c r="T446" s="382"/>
      <c r="U446" s="382"/>
      <c r="AH446" s="5"/>
      <c r="AI446" s="5"/>
      <c r="AJ446" s="5"/>
      <c r="AK446" s="5"/>
      <c r="AL446" s="5"/>
      <c r="AM446" s="5"/>
      <c r="AN446" s="5"/>
      <c r="AO446" s="5"/>
    </row>
    <row r="447" spans="2:41" s="365" customFormat="1" x14ac:dyDescent="0.5">
      <c r="B447" s="449" t="s">
        <v>2076</v>
      </c>
      <c r="C447" s="450">
        <v>9.4733571304064453E-6</v>
      </c>
      <c r="D447" s="450">
        <v>1.8946714260812891E-5</v>
      </c>
      <c r="E447" s="450">
        <v>1.70520428347316E-5</v>
      </c>
      <c r="F447" s="404"/>
      <c r="G447" s="404"/>
      <c r="H447" s="348"/>
      <c r="I447" s="349"/>
      <c r="J447" s="349"/>
      <c r="K447" s="349"/>
      <c r="L447" s="349"/>
      <c r="M447" s="349"/>
      <c r="N447" s="349"/>
      <c r="O447" s="349"/>
      <c r="P447" s="349"/>
      <c r="Q447" s="349"/>
      <c r="R447" s="349"/>
      <c r="S447" s="349"/>
      <c r="T447" s="382"/>
      <c r="U447" s="382"/>
      <c r="AH447" s="5"/>
      <c r="AI447" s="5"/>
      <c r="AJ447" s="5"/>
      <c r="AK447" s="5"/>
      <c r="AL447" s="5"/>
      <c r="AM447" s="5"/>
      <c r="AN447" s="5"/>
      <c r="AO447" s="5"/>
    </row>
    <row r="448" spans="2:41" s="365" customFormat="1" x14ac:dyDescent="0.5">
      <c r="B448" s="449" t="s">
        <v>2074</v>
      </c>
      <c r="C448" s="450">
        <v>9.4733571304064453E-6</v>
      </c>
      <c r="D448" s="450">
        <v>2.2736057112975469E-5</v>
      </c>
      <c r="E448" s="450">
        <v>1.70520428347316E-5</v>
      </c>
      <c r="F448" s="404"/>
      <c r="G448" s="404"/>
      <c r="H448" s="348"/>
      <c r="I448" s="349"/>
      <c r="J448" s="349"/>
      <c r="K448" s="349"/>
      <c r="L448" s="349"/>
      <c r="M448" s="349"/>
      <c r="N448" s="349"/>
      <c r="O448" s="349"/>
      <c r="P448" s="349"/>
      <c r="Q448" s="349"/>
      <c r="R448" s="349"/>
      <c r="S448" s="349"/>
      <c r="T448" s="382"/>
      <c r="U448" s="382"/>
      <c r="AH448" s="5"/>
      <c r="AI448" s="5"/>
      <c r="AJ448" s="5"/>
      <c r="AK448" s="5"/>
      <c r="AL448" s="5"/>
      <c r="AM448" s="5"/>
      <c r="AN448" s="5"/>
      <c r="AO448" s="5"/>
    </row>
    <row r="449" spans="2:41" s="365" customFormat="1" ht="31.5" x14ac:dyDescent="0.5">
      <c r="B449" s="449" t="s">
        <v>2079</v>
      </c>
      <c r="C449" s="450">
        <v>9.4733571304064453E-6</v>
      </c>
      <c r="D449" s="450">
        <v>1.8946714260812891E-5</v>
      </c>
      <c r="E449" s="450">
        <v>1.70520428347316E-5</v>
      </c>
      <c r="F449" s="404"/>
      <c r="G449" s="404"/>
      <c r="H449" s="348"/>
      <c r="I449" s="349"/>
      <c r="J449" s="349"/>
      <c r="K449" s="349"/>
      <c r="L449" s="349"/>
      <c r="M449" s="349"/>
      <c r="N449" s="349"/>
      <c r="O449" s="349"/>
      <c r="P449" s="349"/>
      <c r="Q449" s="349"/>
      <c r="R449" s="349"/>
      <c r="S449" s="349"/>
      <c r="T449" s="382"/>
      <c r="U449" s="382"/>
      <c r="AH449" s="5"/>
      <c r="AI449" s="5"/>
      <c r="AJ449" s="5"/>
      <c r="AK449" s="5"/>
      <c r="AL449" s="5"/>
      <c r="AM449" s="5"/>
      <c r="AN449" s="5"/>
      <c r="AO449" s="5"/>
    </row>
    <row r="450" spans="2:41" s="365" customFormat="1" x14ac:dyDescent="0.5">
      <c r="B450" s="449" t="s">
        <v>2081</v>
      </c>
      <c r="C450" s="450">
        <v>9.4733571304064453E-6</v>
      </c>
      <c r="D450" s="450">
        <v>7.5786857043251562E-6</v>
      </c>
      <c r="E450" s="450">
        <v>5.6840142782438672E-6</v>
      </c>
      <c r="F450" s="404"/>
      <c r="G450" s="404"/>
      <c r="H450" s="348"/>
      <c r="I450" s="349"/>
      <c r="J450" s="349"/>
      <c r="K450" s="349"/>
      <c r="L450" s="349"/>
      <c r="M450" s="349"/>
      <c r="N450" s="349"/>
      <c r="O450" s="349"/>
      <c r="P450" s="349"/>
      <c r="Q450" s="349"/>
      <c r="R450" s="349"/>
      <c r="S450" s="349"/>
      <c r="T450" s="382"/>
      <c r="U450" s="382"/>
      <c r="AH450" s="5"/>
      <c r="AI450" s="5"/>
      <c r="AJ450" s="5"/>
      <c r="AK450" s="5"/>
      <c r="AL450" s="5"/>
      <c r="AM450" s="5"/>
      <c r="AN450" s="5"/>
      <c r="AO450" s="5"/>
    </row>
    <row r="451" spans="2:41" s="365" customFormat="1" x14ac:dyDescent="0.5">
      <c r="B451" s="449" t="s">
        <v>2078</v>
      </c>
      <c r="C451" s="450">
        <v>9.4733571304064453E-6</v>
      </c>
      <c r="D451" s="450">
        <v>5.6840142782438672E-6</v>
      </c>
      <c r="E451" s="450">
        <v>1.3262699982569023E-5</v>
      </c>
      <c r="F451" s="404"/>
      <c r="G451" s="404"/>
      <c r="H451" s="348"/>
      <c r="I451" s="349"/>
      <c r="J451" s="349"/>
      <c r="K451" s="349"/>
      <c r="L451" s="349"/>
      <c r="M451" s="349"/>
      <c r="N451" s="349"/>
      <c r="O451" s="349"/>
      <c r="P451" s="349"/>
      <c r="Q451" s="349"/>
      <c r="R451" s="349"/>
      <c r="S451" s="349"/>
      <c r="T451" s="382"/>
      <c r="U451" s="382"/>
      <c r="AH451" s="5"/>
      <c r="AI451" s="5"/>
      <c r="AJ451" s="5"/>
      <c r="AK451" s="5"/>
      <c r="AL451" s="5"/>
      <c r="AM451" s="5"/>
      <c r="AN451" s="5"/>
      <c r="AO451" s="5"/>
    </row>
    <row r="452" spans="2:41" s="365" customFormat="1" x14ac:dyDescent="0.5">
      <c r="B452" s="449" t="s">
        <v>2083</v>
      </c>
      <c r="C452" s="450">
        <v>9.4733571304064453E-6</v>
      </c>
      <c r="D452" s="450">
        <v>1.1368028556487734E-5</v>
      </c>
      <c r="E452" s="450">
        <v>2.0841385686894178E-5</v>
      </c>
      <c r="F452" s="404"/>
      <c r="G452" s="404"/>
      <c r="H452" s="348"/>
      <c r="I452" s="349"/>
      <c r="J452" s="349"/>
      <c r="K452" s="349"/>
      <c r="L452" s="349"/>
      <c r="M452" s="349"/>
      <c r="N452" s="349"/>
      <c r="O452" s="349"/>
      <c r="P452" s="349"/>
      <c r="Q452" s="349"/>
      <c r="R452" s="349"/>
      <c r="S452" s="349"/>
      <c r="T452" s="382"/>
      <c r="U452" s="382"/>
      <c r="AH452" s="5"/>
      <c r="AI452" s="5"/>
      <c r="AJ452" s="5"/>
      <c r="AK452" s="5"/>
      <c r="AL452" s="5"/>
      <c r="AM452" s="5"/>
      <c r="AN452" s="5"/>
      <c r="AO452" s="5"/>
    </row>
    <row r="453" spans="2:41" s="365" customFormat="1" x14ac:dyDescent="0.5">
      <c r="B453" s="449" t="s">
        <v>2082</v>
      </c>
      <c r="C453" s="450">
        <v>9.4733571304064453E-6</v>
      </c>
      <c r="D453" s="450">
        <v>1.5157371408650312E-5</v>
      </c>
      <c r="E453" s="450">
        <v>9.4733571304064453E-6</v>
      </c>
      <c r="F453" s="404"/>
      <c r="G453" s="404"/>
      <c r="H453" s="348"/>
      <c r="I453" s="349"/>
      <c r="J453" s="349"/>
      <c r="K453" s="349"/>
      <c r="L453" s="349"/>
      <c r="M453" s="349"/>
      <c r="N453" s="349"/>
      <c r="O453" s="349"/>
      <c r="P453" s="349"/>
      <c r="Q453" s="349"/>
      <c r="R453" s="349"/>
      <c r="S453" s="349"/>
      <c r="T453" s="382"/>
      <c r="U453" s="382"/>
      <c r="AH453" s="5"/>
      <c r="AI453" s="5"/>
      <c r="AJ453" s="5"/>
      <c r="AK453" s="5"/>
      <c r="AL453" s="5"/>
      <c r="AM453" s="5"/>
      <c r="AN453" s="5"/>
      <c r="AO453" s="5"/>
    </row>
    <row r="454" spans="2:41" s="365" customFormat="1" ht="31.5" x14ac:dyDescent="0.5">
      <c r="B454" s="449" t="s">
        <v>2091</v>
      </c>
      <c r="C454" s="450">
        <v>9.4733571304064453E-6</v>
      </c>
      <c r="D454" s="450">
        <v>1.3262699982569023E-5</v>
      </c>
      <c r="E454" s="450">
        <v>1.3262699982569023E-5</v>
      </c>
      <c r="F454" s="404"/>
      <c r="G454" s="404"/>
      <c r="H454" s="348"/>
      <c r="I454" s="349"/>
      <c r="J454" s="349"/>
      <c r="K454" s="349"/>
      <c r="L454" s="349"/>
      <c r="M454" s="349"/>
      <c r="N454" s="349"/>
      <c r="O454" s="349"/>
      <c r="P454" s="349"/>
      <c r="Q454" s="349"/>
      <c r="R454" s="349"/>
      <c r="S454" s="349"/>
      <c r="T454" s="382"/>
      <c r="U454" s="382"/>
      <c r="AH454" s="5"/>
      <c r="AI454" s="5"/>
      <c r="AJ454" s="5"/>
      <c r="AK454" s="5"/>
      <c r="AL454" s="5"/>
      <c r="AM454" s="5"/>
      <c r="AN454" s="5"/>
      <c r="AO454" s="5"/>
    </row>
    <row r="455" spans="2:41" s="365" customFormat="1" x14ac:dyDescent="0.5">
      <c r="B455" s="449" t="s">
        <v>2086</v>
      </c>
      <c r="C455" s="450">
        <v>9.4733571304064453E-6</v>
      </c>
      <c r="D455" s="450">
        <v>7.5786857043251562E-6</v>
      </c>
      <c r="E455" s="450">
        <v>9.4733571304064453E-6</v>
      </c>
      <c r="F455" s="404"/>
      <c r="G455" s="404"/>
      <c r="H455" s="348"/>
      <c r="I455" s="349"/>
      <c r="J455" s="349"/>
      <c r="K455" s="349"/>
      <c r="L455" s="349"/>
      <c r="M455" s="349"/>
      <c r="N455" s="349"/>
      <c r="O455" s="349"/>
      <c r="P455" s="349"/>
      <c r="Q455" s="349"/>
      <c r="R455" s="349"/>
      <c r="S455" s="349"/>
      <c r="T455" s="382"/>
      <c r="U455" s="382"/>
      <c r="AH455" s="5"/>
      <c r="AI455" s="5"/>
      <c r="AJ455" s="5"/>
      <c r="AK455" s="5"/>
      <c r="AL455" s="5"/>
      <c r="AM455" s="5"/>
      <c r="AN455" s="5"/>
      <c r="AO455" s="5"/>
    </row>
    <row r="456" spans="2:41" s="365" customFormat="1" x14ac:dyDescent="0.5">
      <c r="B456" s="449" t="s">
        <v>2089</v>
      </c>
      <c r="C456" s="450">
        <v>9.4733571304064453E-6</v>
      </c>
      <c r="D456" s="450">
        <v>1.1368028556487734E-5</v>
      </c>
      <c r="E456" s="450">
        <v>1.3262699982569023E-5</v>
      </c>
      <c r="F456" s="404"/>
      <c r="G456" s="404"/>
      <c r="H456" s="348"/>
      <c r="I456" s="349"/>
      <c r="J456" s="349"/>
      <c r="K456" s="349"/>
      <c r="L456" s="349"/>
      <c r="M456" s="349"/>
      <c r="N456" s="349"/>
      <c r="O456" s="349"/>
      <c r="P456" s="349"/>
      <c r="Q456" s="349"/>
      <c r="R456" s="349"/>
      <c r="S456" s="349"/>
      <c r="T456" s="382"/>
      <c r="U456" s="382"/>
      <c r="AH456" s="5"/>
      <c r="AI456" s="5"/>
      <c r="AJ456" s="5"/>
      <c r="AK456" s="5"/>
      <c r="AL456" s="5"/>
      <c r="AM456" s="5"/>
      <c r="AN456" s="5"/>
      <c r="AO456" s="5"/>
    </row>
    <row r="457" spans="2:41" s="365" customFormat="1" ht="31.5" x14ac:dyDescent="0.5">
      <c r="B457" s="449" t="s">
        <v>2087</v>
      </c>
      <c r="C457" s="450">
        <v>9.4733571304064453E-6</v>
      </c>
      <c r="D457" s="450">
        <v>1.5157371408650312E-5</v>
      </c>
      <c r="E457" s="450">
        <v>1.8946714260812891E-5</v>
      </c>
      <c r="F457" s="404"/>
      <c r="G457" s="404"/>
      <c r="H457" s="348"/>
      <c r="I457" s="349"/>
      <c r="J457" s="349"/>
      <c r="K457" s="349"/>
      <c r="L457" s="349"/>
      <c r="M457" s="349"/>
      <c r="N457" s="349"/>
      <c r="O457" s="349"/>
      <c r="P457" s="349"/>
      <c r="Q457" s="349"/>
      <c r="R457" s="349"/>
      <c r="S457" s="349"/>
      <c r="T457" s="382"/>
      <c r="U457" s="382"/>
      <c r="AH457" s="5"/>
      <c r="AI457" s="5"/>
      <c r="AJ457" s="5"/>
      <c r="AK457" s="5"/>
      <c r="AL457" s="5"/>
      <c r="AM457" s="5"/>
      <c r="AN457" s="5"/>
      <c r="AO457" s="5"/>
    </row>
    <row r="458" spans="2:41" s="365" customFormat="1" ht="31.5" x14ac:dyDescent="0.5">
      <c r="B458" s="449" t="s">
        <v>2085</v>
      </c>
      <c r="C458" s="450">
        <v>9.4733571304064453E-6</v>
      </c>
      <c r="D458" s="450">
        <v>2.8420071391219334E-5</v>
      </c>
      <c r="E458" s="450">
        <v>2.0841385686894178E-5</v>
      </c>
      <c r="F458" s="404"/>
      <c r="G458" s="404"/>
      <c r="H458" s="348"/>
      <c r="I458" s="349"/>
      <c r="J458" s="349"/>
      <c r="K458" s="349"/>
      <c r="L458" s="349"/>
      <c r="M458" s="349"/>
      <c r="N458" s="349"/>
      <c r="O458" s="349"/>
      <c r="P458" s="349"/>
      <c r="Q458" s="349"/>
      <c r="R458" s="349"/>
      <c r="S458" s="349"/>
      <c r="T458" s="382"/>
      <c r="U458" s="382"/>
      <c r="AH458" s="5"/>
      <c r="AI458" s="5"/>
      <c r="AJ458" s="5"/>
      <c r="AK458" s="5"/>
      <c r="AL458" s="5"/>
      <c r="AM458" s="5"/>
      <c r="AN458" s="5"/>
      <c r="AO458" s="5"/>
    </row>
    <row r="459" spans="2:41" s="365" customFormat="1" x14ac:dyDescent="0.5">
      <c r="B459" s="449" t="s">
        <v>2088</v>
      </c>
      <c r="C459" s="450">
        <v>9.4733571304064453E-6</v>
      </c>
      <c r="D459" s="450">
        <v>3.0314742817300625E-5</v>
      </c>
      <c r="E459" s="450">
        <v>4.3577442799869647E-5</v>
      </c>
      <c r="F459" s="404"/>
      <c r="G459" s="404"/>
      <c r="H459" s="348"/>
      <c r="I459" s="349"/>
      <c r="J459" s="349"/>
      <c r="K459" s="349"/>
      <c r="L459" s="349"/>
      <c r="M459" s="349"/>
      <c r="N459" s="349"/>
      <c r="O459" s="349"/>
      <c r="P459" s="349"/>
      <c r="Q459" s="349"/>
      <c r="R459" s="349"/>
      <c r="S459" s="349"/>
      <c r="T459" s="382"/>
      <c r="U459" s="382"/>
      <c r="AH459" s="5"/>
      <c r="AI459" s="5"/>
      <c r="AJ459" s="5"/>
      <c r="AK459" s="5"/>
      <c r="AL459" s="5"/>
      <c r="AM459" s="5"/>
      <c r="AN459" s="5"/>
      <c r="AO459" s="5"/>
    </row>
    <row r="460" spans="2:41" s="365" customFormat="1" x14ac:dyDescent="0.5">
      <c r="B460" s="449" t="s">
        <v>2092</v>
      </c>
      <c r="C460" s="450">
        <v>9.4733571304064453E-6</v>
      </c>
      <c r="D460" s="450">
        <v>2.2736057112975469E-5</v>
      </c>
      <c r="E460" s="450">
        <v>2.2736057112975469E-5</v>
      </c>
      <c r="F460" s="404"/>
      <c r="G460" s="404"/>
      <c r="H460" s="348"/>
      <c r="I460" s="349"/>
      <c r="J460" s="349"/>
      <c r="K460" s="349"/>
      <c r="L460" s="349"/>
      <c r="M460" s="349"/>
      <c r="N460" s="349"/>
      <c r="O460" s="349"/>
      <c r="P460" s="349"/>
      <c r="Q460" s="349"/>
      <c r="R460" s="349"/>
      <c r="S460" s="349"/>
      <c r="T460" s="382"/>
      <c r="U460" s="382"/>
      <c r="AH460" s="5"/>
      <c r="AI460" s="5"/>
      <c r="AJ460" s="5"/>
      <c r="AK460" s="5"/>
      <c r="AL460" s="5"/>
      <c r="AM460" s="5"/>
      <c r="AN460" s="5"/>
      <c r="AO460" s="5"/>
    </row>
    <row r="461" spans="2:41" s="365" customFormat="1" x14ac:dyDescent="0.5">
      <c r="B461" s="449" t="s">
        <v>2093</v>
      </c>
      <c r="C461" s="450">
        <v>9.4733571304064453E-6</v>
      </c>
      <c r="D461" s="450">
        <v>3.0314742817300625E-5</v>
      </c>
      <c r="E461" s="450">
        <v>3.2209414243381916E-5</v>
      </c>
      <c r="F461" s="404"/>
      <c r="G461" s="404"/>
      <c r="H461" s="348"/>
      <c r="I461" s="349"/>
      <c r="J461" s="349"/>
      <c r="K461" s="349"/>
      <c r="L461" s="349"/>
      <c r="M461" s="349"/>
      <c r="N461" s="349"/>
      <c r="O461" s="349"/>
      <c r="P461" s="349"/>
      <c r="Q461" s="349"/>
      <c r="R461" s="349"/>
      <c r="S461" s="349"/>
      <c r="T461" s="382"/>
      <c r="U461" s="382"/>
      <c r="AH461" s="5"/>
      <c r="AI461" s="5"/>
      <c r="AJ461" s="5"/>
      <c r="AK461" s="5"/>
      <c r="AL461" s="5"/>
      <c r="AM461" s="5"/>
      <c r="AN461" s="5"/>
      <c r="AO461" s="5"/>
    </row>
    <row r="462" spans="2:41" s="365" customFormat="1" x14ac:dyDescent="0.5">
      <c r="B462" s="449" t="s">
        <v>2090</v>
      </c>
      <c r="C462" s="450">
        <v>9.4733571304064453E-6</v>
      </c>
      <c r="D462" s="450">
        <v>2.4630728539056756E-5</v>
      </c>
      <c r="E462" s="450">
        <v>3.0314742817300625E-5</v>
      </c>
      <c r="F462" s="404"/>
      <c r="G462" s="404"/>
      <c r="H462" s="348"/>
      <c r="I462" s="349"/>
      <c r="J462" s="349"/>
      <c r="K462" s="349"/>
      <c r="L462" s="349"/>
      <c r="M462" s="349"/>
      <c r="N462" s="349"/>
      <c r="O462" s="349"/>
      <c r="P462" s="349"/>
      <c r="Q462" s="349"/>
      <c r="R462" s="349"/>
      <c r="S462" s="349"/>
      <c r="T462" s="382"/>
      <c r="U462" s="382"/>
      <c r="AH462" s="5"/>
      <c r="AI462" s="5"/>
      <c r="AJ462" s="5"/>
      <c r="AK462" s="5"/>
      <c r="AL462" s="5"/>
      <c r="AM462" s="5"/>
      <c r="AN462" s="5"/>
      <c r="AO462" s="5"/>
    </row>
    <row r="463" spans="2:41" s="365" customFormat="1" x14ac:dyDescent="0.5">
      <c r="B463" s="449" t="s">
        <v>2096</v>
      </c>
      <c r="C463" s="450">
        <v>7.5786857043251562E-6</v>
      </c>
      <c r="D463" s="450">
        <v>5.6840142782438672E-6</v>
      </c>
      <c r="E463" s="450">
        <v>9.4733571304064453E-6</v>
      </c>
      <c r="F463" s="404"/>
      <c r="G463" s="404"/>
      <c r="H463" s="348"/>
      <c r="I463" s="349"/>
      <c r="J463" s="349"/>
      <c r="K463" s="349"/>
      <c r="L463" s="349"/>
      <c r="M463" s="349"/>
      <c r="N463" s="349"/>
      <c r="O463" s="349"/>
      <c r="P463" s="349"/>
      <c r="Q463" s="349"/>
      <c r="R463" s="349"/>
      <c r="S463" s="349"/>
      <c r="T463" s="382"/>
      <c r="U463" s="382"/>
      <c r="AH463" s="5"/>
      <c r="AI463" s="5"/>
      <c r="AJ463" s="5"/>
      <c r="AK463" s="5"/>
      <c r="AL463" s="5"/>
      <c r="AM463" s="5"/>
      <c r="AN463" s="5"/>
      <c r="AO463" s="5"/>
    </row>
    <row r="464" spans="2:41" s="365" customFormat="1" x14ac:dyDescent="0.5">
      <c r="B464" s="449" t="s">
        <v>2094</v>
      </c>
      <c r="C464" s="450">
        <v>7.5786857043251562E-6</v>
      </c>
      <c r="D464" s="450">
        <v>7.5786857043251562E-6</v>
      </c>
      <c r="E464" s="450">
        <v>7.5786857043251562E-6</v>
      </c>
      <c r="F464" s="404"/>
      <c r="G464" s="404"/>
      <c r="H464" s="348"/>
      <c r="I464" s="349"/>
      <c r="J464" s="349"/>
      <c r="K464" s="349"/>
      <c r="L464" s="349"/>
      <c r="M464" s="349"/>
      <c r="N464" s="349"/>
      <c r="O464" s="349"/>
      <c r="P464" s="349"/>
      <c r="Q464" s="349"/>
      <c r="R464" s="349"/>
      <c r="S464" s="349"/>
      <c r="T464" s="382"/>
      <c r="U464" s="382"/>
      <c r="AH464" s="5"/>
      <c r="AI464" s="5"/>
      <c r="AJ464" s="5"/>
      <c r="AK464" s="5"/>
      <c r="AL464" s="5"/>
      <c r="AM464" s="5"/>
      <c r="AN464" s="5"/>
      <c r="AO464" s="5"/>
    </row>
    <row r="465" spans="2:41" s="365" customFormat="1" x14ac:dyDescent="0.5">
      <c r="B465" s="449" t="s">
        <v>2095</v>
      </c>
      <c r="C465" s="450">
        <v>7.5786857043251562E-6</v>
      </c>
      <c r="D465" s="450">
        <v>5.6840142782438672E-6</v>
      </c>
      <c r="E465" s="450">
        <v>7.5786857043251562E-6</v>
      </c>
      <c r="F465" s="404"/>
      <c r="G465" s="404"/>
      <c r="H465" s="348"/>
      <c r="I465" s="349"/>
      <c r="J465" s="349"/>
      <c r="K465" s="349"/>
      <c r="L465" s="349"/>
      <c r="M465" s="349"/>
      <c r="N465" s="349"/>
      <c r="O465" s="349"/>
      <c r="P465" s="349"/>
      <c r="Q465" s="349"/>
      <c r="R465" s="349"/>
      <c r="S465" s="349"/>
      <c r="T465" s="382"/>
      <c r="U465" s="382"/>
      <c r="AH465" s="5"/>
      <c r="AI465" s="5"/>
      <c r="AJ465" s="5"/>
      <c r="AK465" s="5"/>
      <c r="AL465" s="5"/>
      <c r="AM465" s="5"/>
      <c r="AN465" s="5"/>
      <c r="AO465" s="5"/>
    </row>
    <row r="466" spans="2:41" s="365" customFormat="1" ht="31.5" x14ac:dyDescent="0.5">
      <c r="B466" s="449" t="s">
        <v>2097</v>
      </c>
      <c r="C466" s="450">
        <v>7.5786857043251562E-6</v>
      </c>
      <c r="D466" s="450">
        <v>9.4733571304064453E-6</v>
      </c>
      <c r="E466" s="450">
        <v>9.4733571304064453E-6</v>
      </c>
      <c r="F466" s="404"/>
      <c r="G466" s="404"/>
      <c r="H466" s="348"/>
      <c r="I466" s="349"/>
      <c r="J466" s="349"/>
      <c r="K466" s="349"/>
      <c r="L466" s="349"/>
      <c r="M466" s="349"/>
      <c r="N466" s="349"/>
      <c r="O466" s="349"/>
      <c r="P466" s="349"/>
      <c r="Q466" s="349"/>
      <c r="R466" s="349"/>
      <c r="S466" s="349"/>
      <c r="T466" s="382"/>
      <c r="U466" s="382"/>
      <c r="AH466" s="5"/>
      <c r="AI466" s="5"/>
      <c r="AJ466" s="5"/>
      <c r="AK466" s="5"/>
      <c r="AL466" s="5"/>
      <c r="AM466" s="5"/>
      <c r="AN466" s="5"/>
      <c r="AO466" s="5"/>
    </row>
    <row r="467" spans="2:41" s="365" customFormat="1" x14ac:dyDescent="0.5">
      <c r="B467" s="449" t="s">
        <v>2101</v>
      </c>
      <c r="C467" s="450">
        <v>7.5786857043251562E-6</v>
      </c>
      <c r="D467" s="450">
        <v>9.4733571304064453E-6</v>
      </c>
      <c r="E467" s="450">
        <v>7.5786857043251562E-6</v>
      </c>
      <c r="F467" s="404"/>
      <c r="G467" s="404"/>
      <c r="H467" s="348"/>
      <c r="I467" s="349"/>
      <c r="J467" s="349"/>
      <c r="K467" s="349"/>
      <c r="L467" s="349"/>
      <c r="M467" s="349"/>
      <c r="N467" s="349"/>
      <c r="O467" s="349"/>
      <c r="P467" s="349"/>
      <c r="Q467" s="349"/>
      <c r="R467" s="349"/>
      <c r="S467" s="349"/>
      <c r="T467" s="382"/>
      <c r="U467" s="382"/>
      <c r="AH467" s="5"/>
      <c r="AI467" s="5"/>
      <c r="AJ467" s="5"/>
      <c r="AK467" s="5"/>
      <c r="AL467" s="5"/>
      <c r="AM467" s="5"/>
      <c r="AN467" s="5"/>
      <c r="AO467" s="5"/>
    </row>
    <row r="468" spans="2:41" s="365" customFormat="1" x14ac:dyDescent="0.5">
      <c r="B468" s="449" t="s">
        <v>2104</v>
      </c>
      <c r="C468" s="450">
        <v>7.5786857043251562E-6</v>
      </c>
      <c r="D468" s="450">
        <v>9.4733571304064453E-6</v>
      </c>
      <c r="E468" s="450">
        <v>1.3262699982569023E-5</v>
      </c>
      <c r="F468" s="404"/>
      <c r="G468" s="404"/>
      <c r="H468" s="348"/>
      <c r="I468" s="349"/>
      <c r="J468" s="349"/>
      <c r="K468" s="349"/>
      <c r="L468" s="349"/>
      <c r="M468" s="349"/>
      <c r="N468" s="349"/>
      <c r="O468" s="349"/>
      <c r="P468" s="349"/>
      <c r="Q468" s="349"/>
      <c r="R468" s="349"/>
      <c r="S468" s="349"/>
      <c r="T468" s="382"/>
      <c r="U468" s="382"/>
      <c r="AH468" s="5"/>
      <c r="AI468" s="5"/>
      <c r="AJ468" s="5"/>
      <c r="AK468" s="5"/>
      <c r="AL468" s="5"/>
      <c r="AM468" s="5"/>
      <c r="AN468" s="5"/>
      <c r="AO468" s="5"/>
    </row>
    <row r="469" spans="2:41" s="365" customFormat="1" x14ac:dyDescent="0.5">
      <c r="B469" s="449" t="s">
        <v>2105</v>
      </c>
      <c r="C469" s="450">
        <v>7.5786857043251562E-6</v>
      </c>
      <c r="D469" s="450">
        <v>1.8946714260812891E-5</v>
      </c>
      <c r="E469" s="450">
        <v>1.8946714260812891E-5</v>
      </c>
      <c r="F469" s="404"/>
      <c r="G469" s="404"/>
      <c r="H469" s="348"/>
      <c r="I469" s="349"/>
      <c r="J469" s="349"/>
      <c r="K469" s="349"/>
      <c r="L469" s="349"/>
      <c r="M469" s="349"/>
      <c r="N469" s="349"/>
      <c r="O469" s="349"/>
      <c r="P469" s="349"/>
      <c r="Q469" s="349"/>
      <c r="R469" s="349"/>
      <c r="S469" s="349"/>
      <c r="T469" s="382"/>
      <c r="U469" s="382"/>
      <c r="AH469" s="5"/>
      <c r="AI469" s="5"/>
      <c r="AJ469" s="5"/>
      <c r="AK469" s="5"/>
      <c r="AL469" s="5"/>
      <c r="AM469" s="5"/>
      <c r="AN469" s="5"/>
      <c r="AO469" s="5"/>
    </row>
    <row r="470" spans="2:41" s="365" customFormat="1" ht="31.5" x14ac:dyDescent="0.5">
      <c r="B470" s="449" t="s">
        <v>2098</v>
      </c>
      <c r="C470" s="450">
        <v>7.5786857043251562E-6</v>
      </c>
      <c r="D470" s="450">
        <v>7.5786857043251562E-6</v>
      </c>
      <c r="E470" s="450">
        <v>3.7893428521625781E-6</v>
      </c>
      <c r="F470" s="404"/>
      <c r="G470" s="404"/>
      <c r="H470" s="348"/>
      <c r="I470" s="349"/>
      <c r="J470" s="349"/>
      <c r="K470" s="349"/>
      <c r="L470" s="349"/>
      <c r="M470" s="349"/>
      <c r="N470" s="349"/>
      <c r="O470" s="349"/>
      <c r="P470" s="349"/>
      <c r="Q470" s="349"/>
      <c r="R470" s="349"/>
      <c r="S470" s="349"/>
      <c r="T470" s="382"/>
      <c r="U470" s="382"/>
      <c r="AH470" s="5"/>
      <c r="AI470" s="5"/>
      <c r="AJ470" s="5"/>
      <c r="AK470" s="5"/>
      <c r="AL470" s="5"/>
      <c r="AM470" s="5"/>
      <c r="AN470" s="5"/>
      <c r="AO470" s="5"/>
    </row>
    <row r="471" spans="2:41" s="365" customFormat="1" x14ac:dyDescent="0.5">
      <c r="B471" s="449" t="s">
        <v>2099</v>
      </c>
      <c r="C471" s="450">
        <v>7.5786857043251562E-6</v>
      </c>
      <c r="D471" s="450">
        <v>1.1368028556487734E-5</v>
      </c>
      <c r="E471" s="450">
        <v>1.8946714260812891E-5</v>
      </c>
      <c r="F471" s="404"/>
      <c r="G471" s="404"/>
      <c r="H471" s="348"/>
      <c r="I471" s="349"/>
      <c r="J471" s="349"/>
      <c r="K471" s="349"/>
      <c r="L471" s="349"/>
      <c r="M471" s="349"/>
      <c r="N471" s="349"/>
      <c r="O471" s="349"/>
      <c r="P471" s="349"/>
      <c r="Q471" s="349"/>
      <c r="R471" s="349"/>
      <c r="S471" s="349"/>
      <c r="T471" s="382"/>
      <c r="U471" s="382"/>
      <c r="AH471" s="5"/>
      <c r="AI471" s="5"/>
      <c r="AJ471" s="5"/>
      <c r="AK471" s="5"/>
      <c r="AL471" s="5"/>
      <c r="AM471" s="5"/>
      <c r="AN471" s="5"/>
      <c r="AO471" s="5"/>
    </row>
    <row r="472" spans="2:41" s="365" customFormat="1" x14ac:dyDescent="0.5">
      <c r="B472" s="449" t="s">
        <v>2109</v>
      </c>
      <c r="C472" s="450">
        <v>7.5786857043251562E-6</v>
      </c>
      <c r="D472" s="450">
        <v>1.8946714260812891E-5</v>
      </c>
      <c r="E472" s="450">
        <v>1.5157371408650312E-5</v>
      </c>
      <c r="F472" s="404"/>
      <c r="G472" s="404"/>
      <c r="H472" s="348"/>
      <c r="I472" s="349"/>
      <c r="J472" s="349"/>
      <c r="K472" s="349"/>
      <c r="L472" s="349"/>
      <c r="M472" s="349"/>
      <c r="N472" s="349"/>
      <c r="O472" s="349"/>
      <c r="P472" s="349"/>
      <c r="Q472" s="349"/>
      <c r="R472" s="349"/>
      <c r="S472" s="349"/>
      <c r="T472" s="382"/>
      <c r="U472" s="382"/>
      <c r="AH472" s="5"/>
      <c r="AI472" s="5"/>
      <c r="AJ472" s="5"/>
      <c r="AK472" s="5"/>
      <c r="AL472" s="5"/>
      <c r="AM472" s="5"/>
      <c r="AN472" s="5"/>
      <c r="AO472" s="5"/>
    </row>
    <row r="473" spans="2:41" s="365" customFormat="1" x14ac:dyDescent="0.5">
      <c r="B473" s="449" t="s">
        <v>2100</v>
      </c>
      <c r="C473" s="450">
        <v>7.5786857043251562E-6</v>
      </c>
      <c r="D473" s="450">
        <v>5.6840142782438672E-6</v>
      </c>
      <c r="E473" s="450">
        <v>1.3262699982569023E-5</v>
      </c>
      <c r="F473" s="404"/>
      <c r="G473" s="404"/>
      <c r="H473" s="348"/>
      <c r="I473" s="349"/>
      <c r="J473" s="349"/>
      <c r="K473" s="349"/>
      <c r="L473" s="349"/>
      <c r="M473" s="349"/>
      <c r="N473" s="349"/>
      <c r="O473" s="349"/>
      <c r="P473" s="349"/>
      <c r="Q473" s="349"/>
      <c r="R473" s="349"/>
      <c r="S473" s="349"/>
      <c r="T473" s="382"/>
      <c r="U473" s="382"/>
      <c r="AH473" s="5"/>
      <c r="AI473" s="5"/>
      <c r="AJ473" s="5"/>
      <c r="AK473" s="5"/>
      <c r="AL473" s="5"/>
      <c r="AM473" s="5"/>
      <c r="AN473" s="5"/>
      <c r="AO473" s="5"/>
    </row>
    <row r="474" spans="2:41" s="365" customFormat="1" x14ac:dyDescent="0.5">
      <c r="B474" s="449" t="s">
        <v>2111</v>
      </c>
      <c r="C474" s="450">
        <v>7.5786857043251562E-6</v>
      </c>
      <c r="D474" s="450">
        <v>1.3262699982569023E-5</v>
      </c>
      <c r="E474" s="450">
        <v>2.0841385686894178E-5</v>
      </c>
      <c r="F474" s="404"/>
      <c r="G474" s="404"/>
      <c r="H474" s="348"/>
      <c r="I474" s="349"/>
      <c r="J474" s="349"/>
      <c r="K474" s="349"/>
      <c r="L474" s="349"/>
      <c r="M474" s="349"/>
      <c r="N474" s="349"/>
      <c r="O474" s="349"/>
      <c r="P474" s="349"/>
      <c r="Q474" s="349"/>
      <c r="R474" s="349"/>
      <c r="S474" s="349"/>
      <c r="T474" s="382"/>
      <c r="U474" s="382"/>
      <c r="AH474" s="5"/>
      <c r="AI474" s="5"/>
      <c r="AJ474" s="5"/>
      <c r="AK474" s="5"/>
      <c r="AL474" s="5"/>
      <c r="AM474" s="5"/>
      <c r="AN474" s="5"/>
      <c r="AO474" s="5"/>
    </row>
    <row r="475" spans="2:41" s="365" customFormat="1" x14ac:dyDescent="0.5">
      <c r="B475" s="449" t="s">
        <v>2108</v>
      </c>
      <c r="C475" s="450">
        <v>7.5786857043251562E-6</v>
      </c>
      <c r="D475" s="450">
        <v>7.5786857043251562E-6</v>
      </c>
      <c r="E475" s="450">
        <v>1.3262699982569023E-5</v>
      </c>
      <c r="F475" s="404"/>
      <c r="G475" s="404"/>
      <c r="H475" s="348"/>
      <c r="I475" s="349"/>
      <c r="J475" s="349"/>
      <c r="K475" s="349"/>
      <c r="L475" s="349"/>
      <c r="M475" s="349"/>
      <c r="N475" s="349"/>
      <c r="O475" s="349"/>
      <c r="P475" s="349"/>
      <c r="Q475" s="349"/>
      <c r="R475" s="349"/>
      <c r="S475" s="349"/>
      <c r="T475" s="382"/>
      <c r="U475" s="382"/>
      <c r="AH475" s="5"/>
      <c r="AI475" s="5"/>
      <c r="AJ475" s="5"/>
      <c r="AK475" s="5"/>
      <c r="AL475" s="5"/>
      <c r="AM475" s="5"/>
      <c r="AN475" s="5"/>
      <c r="AO475" s="5"/>
    </row>
    <row r="476" spans="2:41" s="365" customFormat="1" ht="31.5" x14ac:dyDescent="0.5">
      <c r="B476" s="449" t="s">
        <v>2110</v>
      </c>
      <c r="C476" s="450">
        <v>7.5786857043251562E-6</v>
      </c>
      <c r="D476" s="450">
        <v>2.8420071391219334E-5</v>
      </c>
      <c r="E476" s="450">
        <v>1.70520428347316E-5</v>
      </c>
      <c r="F476" s="404"/>
      <c r="G476" s="404"/>
      <c r="H476" s="348"/>
      <c r="I476" s="349"/>
      <c r="J476" s="349"/>
      <c r="K476" s="349"/>
      <c r="L476" s="349"/>
      <c r="M476" s="349"/>
      <c r="N476" s="349"/>
      <c r="O476" s="349"/>
      <c r="P476" s="349"/>
      <c r="Q476" s="349"/>
      <c r="R476" s="349"/>
      <c r="S476" s="349"/>
      <c r="T476" s="382"/>
      <c r="U476" s="382"/>
      <c r="AH476" s="5"/>
      <c r="AI476" s="5"/>
      <c r="AJ476" s="5"/>
      <c r="AK476" s="5"/>
      <c r="AL476" s="5"/>
      <c r="AM476" s="5"/>
      <c r="AN476" s="5"/>
      <c r="AO476" s="5"/>
    </row>
    <row r="477" spans="2:41" s="365" customFormat="1" ht="31.5" x14ac:dyDescent="0.5">
      <c r="B477" s="449" t="s">
        <v>2107</v>
      </c>
      <c r="C477" s="450">
        <v>7.5786857043251562E-6</v>
      </c>
      <c r="D477" s="450">
        <v>7.5786857043251562E-6</v>
      </c>
      <c r="E477" s="450">
        <v>1.3262699982569023E-5</v>
      </c>
      <c r="F477" s="404"/>
      <c r="G477" s="404"/>
      <c r="H477" s="348"/>
      <c r="I477" s="349"/>
      <c r="J477" s="349"/>
      <c r="K477" s="349"/>
      <c r="L477" s="349"/>
      <c r="M477" s="349"/>
      <c r="N477" s="349"/>
      <c r="O477" s="349"/>
      <c r="P477" s="349"/>
      <c r="Q477" s="349"/>
      <c r="R477" s="349"/>
      <c r="S477" s="349"/>
      <c r="T477" s="382"/>
      <c r="U477" s="382"/>
      <c r="AH477" s="5"/>
      <c r="AI477" s="5"/>
      <c r="AJ477" s="5"/>
      <c r="AK477" s="5"/>
      <c r="AL477" s="5"/>
      <c r="AM477" s="5"/>
      <c r="AN477" s="5"/>
      <c r="AO477" s="5"/>
    </row>
    <row r="478" spans="2:41" s="365" customFormat="1" ht="31.5" x14ac:dyDescent="0.5">
      <c r="B478" s="449" t="s">
        <v>2106</v>
      </c>
      <c r="C478" s="450">
        <v>7.5786857043251562E-6</v>
      </c>
      <c r="D478" s="450">
        <v>1.5157371408650312E-5</v>
      </c>
      <c r="E478" s="450">
        <v>1.70520428347316E-5</v>
      </c>
      <c r="F478" s="404"/>
      <c r="G478" s="404"/>
      <c r="H478" s="348"/>
      <c r="I478" s="349"/>
      <c r="J478" s="349"/>
      <c r="K478" s="349"/>
      <c r="L478" s="349"/>
      <c r="M478" s="349"/>
      <c r="N478" s="349"/>
      <c r="O478" s="349"/>
      <c r="P478" s="349"/>
      <c r="Q478" s="349"/>
      <c r="R478" s="349"/>
      <c r="S478" s="349"/>
      <c r="T478" s="382"/>
      <c r="U478" s="382"/>
      <c r="AH478" s="5"/>
      <c r="AI478" s="5"/>
      <c r="AJ478" s="5"/>
      <c r="AK478" s="5"/>
      <c r="AL478" s="5"/>
      <c r="AM478" s="5"/>
      <c r="AN478" s="5"/>
      <c r="AO478" s="5"/>
    </row>
    <row r="479" spans="2:41" s="365" customFormat="1" x14ac:dyDescent="0.5">
      <c r="B479" s="449" t="s">
        <v>2103</v>
      </c>
      <c r="C479" s="450">
        <v>7.5786857043251562E-6</v>
      </c>
      <c r="D479" s="450">
        <v>9.4733571304064453E-6</v>
      </c>
      <c r="E479" s="450">
        <v>5.6840142782438672E-6</v>
      </c>
      <c r="F479" s="404"/>
      <c r="G479" s="404"/>
      <c r="H479" s="348"/>
      <c r="I479" s="349"/>
      <c r="J479" s="349"/>
      <c r="K479" s="349"/>
      <c r="L479" s="349"/>
      <c r="M479" s="349"/>
      <c r="N479" s="349"/>
      <c r="O479" s="349"/>
      <c r="P479" s="349"/>
      <c r="Q479" s="349"/>
      <c r="R479" s="349"/>
      <c r="S479" s="349"/>
      <c r="T479" s="382"/>
      <c r="U479" s="382"/>
      <c r="AH479" s="5"/>
      <c r="AI479" s="5"/>
      <c r="AJ479" s="5"/>
      <c r="AK479" s="5"/>
      <c r="AL479" s="5"/>
      <c r="AM479" s="5"/>
      <c r="AN479" s="5"/>
      <c r="AO479" s="5"/>
    </row>
    <row r="480" spans="2:41" s="365" customFormat="1" x14ac:dyDescent="0.5">
      <c r="B480" s="449" t="s">
        <v>2102</v>
      </c>
      <c r="C480" s="450">
        <v>7.5786857043251562E-6</v>
      </c>
      <c r="D480" s="450">
        <v>1.3262699982569023E-5</v>
      </c>
      <c r="E480" s="450">
        <v>2.8420071391219334E-5</v>
      </c>
      <c r="F480" s="404"/>
      <c r="G480" s="404"/>
      <c r="H480" s="348"/>
      <c r="I480" s="349"/>
      <c r="J480" s="349"/>
      <c r="K480" s="349"/>
      <c r="L480" s="349"/>
      <c r="M480" s="349"/>
      <c r="N480" s="349"/>
      <c r="O480" s="349"/>
      <c r="P480" s="349"/>
      <c r="Q480" s="349"/>
      <c r="R480" s="349"/>
      <c r="S480" s="349"/>
      <c r="T480" s="382"/>
      <c r="U480" s="382"/>
      <c r="AH480" s="5"/>
      <c r="AI480" s="5"/>
      <c r="AJ480" s="5"/>
      <c r="AK480" s="5"/>
      <c r="AL480" s="5"/>
      <c r="AM480" s="5"/>
      <c r="AN480" s="5"/>
      <c r="AO480" s="5"/>
    </row>
    <row r="481" spans="2:41" s="365" customFormat="1" x14ac:dyDescent="0.5">
      <c r="B481" s="449" t="s">
        <v>2112</v>
      </c>
      <c r="C481" s="450">
        <v>5.6840142782438672E-6</v>
      </c>
      <c r="D481" s="450">
        <v>5.6840142782438672E-6</v>
      </c>
      <c r="E481" s="450">
        <v>9.4733571304064453E-6</v>
      </c>
      <c r="F481" s="404"/>
      <c r="G481" s="404"/>
      <c r="H481" s="348"/>
      <c r="I481" s="349"/>
      <c r="J481" s="349"/>
      <c r="K481" s="349"/>
      <c r="L481" s="349"/>
      <c r="M481" s="349"/>
      <c r="N481" s="349"/>
      <c r="O481" s="349"/>
      <c r="P481" s="349"/>
      <c r="Q481" s="349"/>
      <c r="R481" s="349"/>
      <c r="S481" s="349"/>
      <c r="T481" s="382"/>
      <c r="U481" s="382"/>
      <c r="AH481" s="5"/>
      <c r="AI481" s="5"/>
      <c r="AJ481" s="5"/>
      <c r="AK481" s="5"/>
      <c r="AL481" s="5"/>
      <c r="AM481" s="5"/>
      <c r="AN481" s="5"/>
      <c r="AO481" s="5"/>
    </row>
    <row r="482" spans="2:41" s="365" customFormat="1" x14ac:dyDescent="0.5">
      <c r="B482" s="449" t="s">
        <v>2113</v>
      </c>
      <c r="C482" s="450">
        <v>5.6840142782438672E-6</v>
      </c>
      <c r="D482" s="450">
        <v>3.7893428521625781E-6</v>
      </c>
      <c r="E482" s="450">
        <v>3.7893428521625781E-6</v>
      </c>
      <c r="F482" s="404"/>
      <c r="G482" s="404"/>
      <c r="H482" s="348"/>
      <c r="I482" s="349"/>
      <c r="J482" s="349"/>
      <c r="K482" s="349"/>
      <c r="L482" s="349"/>
      <c r="M482" s="349"/>
      <c r="N482" s="349"/>
      <c r="O482" s="349"/>
      <c r="P482" s="349"/>
      <c r="Q482" s="349"/>
      <c r="R482" s="349"/>
      <c r="S482" s="349"/>
      <c r="T482" s="382"/>
      <c r="U482" s="382"/>
      <c r="AH482" s="5"/>
      <c r="AI482" s="5"/>
      <c r="AJ482" s="5"/>
      <c r="AK482" s="5"/>
      <c r="AL482" s="5"/>
      <c r="AM482" s="5"/>
      <c r="AN482" s="5"/>
      <c r="AO482" s="5"/>
    </row>
    <row r="483" spans="2:41" s="365" customFormat="1" x14ac:dyDescent="0.5">
      <c r="B483" s="449" t="s">
        <v>2120</v>
      </c>
      <c r="C483" s="450">
        <v>5.6840142782438672E-6</v>
      </c>
      <c r="D483" s="450">
        <v>3.7893428521625781E-6</v>
      </c>
      <c r="E483" s="450">
        <v>5.6840142782438672E-6</v>
      </c>
      <c r="F483" s="404"/>
      <c r="G483" s="404"/>
      <c r="H483" s="348"/>
      <c r="I483" s="349"/>
      <c r="J483" s="349"/>
      <c r="K483" s="349"/>
      <c r="L483" s="349"/>
      <c r="M483" s="349"/>
      <c r="N483" s="349"/>
      <c r="O483" s="349"/>
      <c r="P483" s="349"/>
      <c r="Q483" s="349"/>
      <c r="R483" s="349"/>
      <c r="S483" s="349"/>
      <c r="T483" s="382"/>
      <c r="U483" s="382"/>
      <c r="AH483" s="5"/>
      <c r="AI483" s="5"/>
      <c r="AJ483" s="5"/>
      <c r="AK483" s="5"/>
      <c r="AL483" s="5"/>
      <c r="AM483" s="5"/>
      <c r="AN483" s="5"/>
      <c r="AO483" s="5"/>
    </row>
    <row r="484" spans="2:41" s="365" customFormat="1" x14ac:dyDescent="0.5">
      <c r="B484" s="449" t="s">
        <v>2115</v>
      </c>
      <c r="C484" s="450">
        <v>5.6840142782438672E-6</v>
      </c>
      <c r="D484" s="450">
        <v>1.70520428347316E-5</v>
      </c>
      <c r="E484" s="450">
        <v>1.3262699982569023E-5</v>
      </c>
      <c r="F484" s="404"/>
      <c r="G484" s="404"/>
      <c r="H484" s="348"/>
      <c r="I484" s="349"/>
      <c r="J484" s="349"/>
      <c r="K484" s="349"/>
      <c r="L484" s="349"/>
      <c r="M484" s="349"/>
      <c r="N484" s="349"/>
      <c r="O484" s="349"/>
      <c r="P484" s="349"/>
      <c r="Q484" s="349"/>
      <c r="R484" s="349"/>
      <c r="S484" s="349"/>
      <c r="T484" s="382"/>
      <c r="U484" s="382"/>
      <c r="AH484" s="5"/>
      <c r="AI484" s="5"/>
      <c r="AJ484" s="5"/>
      <c r="AK484" s="5"/>
      <c r="AL484" s="5"/>
      <c r="AM484" s="5"/>
      <c r="AN484" s="5"/>
      <c r="AO484" s="5"/>
    </row>
    <row r="485" spans="2:41" s="365" customFormat="1" x14ac:dyDescent="0.5">
      <c r="B485" s="449" t="s">
        <v>2114</v>
      </c>
      <c r="C485" s="450">
        <v>5.6840142782438672E-6</v>
      </c>
      <c r="D485" s="450">
        <v>7.5786857043251562E-6</v>
      </c>
      <c r="E485" s="450">
        <v>7.5786857043251562E-6</v>
      </c>
      <c r="F485" s="404"/>
      <c r="G485" s="404"/>
      <c r="H485" s="348"/>
      <c r="I485" s="349"/>
      <c r="J485" s="349"/>
      <c r="K485" s="349"/>
      <c r="L485" s="349"/>
      <c r="M485" s="349"/>
      <c r="N485" s="349"/>
      <c r="O485" s="349"/>
      <c r="P485" s="349"/>
      <c r="Q485" s="349"/>
      <c r="R485" s="349"/>
      <c r="S485" s="349"/>
      <c r="T485" s="382"/>
      <c r="U485" s="382"/>
      <c r="AH485" s="5"/>
      <c r="AI485" s="5"/>
      <c r="AJ485" s="5"/>
      <c r="AK485" s="5"/>
      <c r="AL485" s="5"/>
      <c r="AM485" s="5"/>
      <c r="AN485" s="5"/>
      <c r="AO485" s="5"/>
    </row>
    <row r="486" spans="2:41" s="365" customFormat="1" ht="31.5" x14ac:dyDescent="0.5">
      <c r="B486" s="449" t="s">
        <v>2118</v>
      </c>
      <c r="C486" s="450">
        <v>5.6840142782438672E-6</v>
      </c>
      <c r="D486" s="450">
        <v>1.5157371408650312E-5</v>
      </c>
      <c r="E486" s="450">
        <v>3.7893428521625781E-6</v>
      </c>
      <c r="F486" s="404"/>
      <c r="G486" s="404"/>
      <c r="H486" s="348"/>
      <c r="I486" s="349"/>
      <c r="J486" s="349"/>
      <c r="K486" s="349"/>
      <c r="L486" s="349"/>
      <c r="M486" s="349"/>
      <c r="N486" s="349"/>
      <c r="O486" s="349"/>
      <c r="P486" s="349"/>
      <c r="Q486" s="349"/>
      <c r="R486" s="349"/>
      <c r="S486" s="349"/>
      <c r="T486" s="382"/>
      <c r="U486" s="382"/>
      <c r="AH486" s="5"/>
      <c r="AI486" s="5"/>
      <c r="AJ486" s="5"/>
      <c r="AK486" s="5"/>
      <c r="AL486" s="5"/>
      <c r="AM486" s="5"/>
      <c r="AN486" s="5"/>
      <c r="AO486" s="5"/>
    </row>
    <row r="487" spans="2:41" s="365" customFormat="1" x14ac:dyDescent="0.5">
      <c r="B487" s="449" t="s">
        <v>2117</v>
      </c>
      <c r="C487" s="450">
        <v>5.6840142782438672E-6</v>
      </c>
      <c r="D487" s="450">
        <v>1.1368028556487734E-5</v>
      </c>
      <c r="E487" s="450">
        <v>1.5157371408650312E-5</v>
      </c>
      <c r="F487" s="404"/>
      <c r="G487" s="404"/>
      <c r="H487" s="348"/>
      <c r="I487" s="349"/>
      <c r="J487" s="349"/>
      <c r="K487" s="349"/>
      <c r="L487" s="349"/>
      <c r="M487" s="349"/>
      <c r="N487" s="349"/>
      <c r="O487" s="349"/>
      <c r="P487" s="349"/>
      <c r="Q487" s="349"/>
      <c r="R487" s="349"/>
      <c r="S487" s="349"/>
      <c r="T487" s="382"/>
      <c r="U487" s="382"/>
      <c r="AH487" s="5"/>
      <c r="AI487" s="5"/>
      <c r="AJ487" s="5"/>
      <c r="AK487" s="5"/>
      <c r="AL487" s="5"/>
      <c r="AM487" s="5"/>
      <c r="AN487" s="5"/>
      <c r="AO487" s="5"/>
    </row>
    <row r="488" spans="2:41" s="365" customFormat="1" x14ac:dyDescent="0.5">
      <c r="B488" s="449" t="s">
        <v>2121</v>
      </c>
      <c r="C488" s="450">
        <v>5.6840142782438672E-6</v>
      </c>
      <c r="D488" s="450">
        <v>7.5786857043251562E-6</v>
      </c>
      <c r="E488" s="450">
        <v>0</v>
      </c>
      <c r="F488" s="404"/>
      <c r="G488" s="404"/>
      <c r="H488" s="348"/>
      <c r="I488" s="349"/>
      <c r="J488" s="349"/>
      <c r="K488" s="349"/>
      <c r="L488" s="349"/>
      <c r="M488" s="349"/>
      <c r="N488" s="349"/>
      <c r="O488" s="349"/>
      <c r="P488" s="349"/>
      <c r="Q488" s="349"/>
      <c r="R488" s="349"/>
      <c r="S488" s="349"/>
      <c r="T488" s="382"/>
      <c r="U488" s="382"/>
      <c r="AH488" s="5"/>
      <c r="AI488" s="5"/>
      <c r="AJ488" s="5"/>
      <c r="AK488" s="5"/>
      <c r="AL488" s="5"/>
      <c r="AM488" s="5"/>
      <c r="AN488" s="5"/>
      <c r="AO488" s="5"/>
    </row>
    <row r="489" spans="2:41" s="365" customFormat="1" x14ac:dyDescent="0.5">
      <c r="B489" s="449" t="s">
        <v>2123</v>
      </c>
      <c r="C489" s="450">
        <v>5.6840142782438672E-6</v>
      </c>
      <c r="D489" s="450">
        <v>7.5786857043251562E-6</v>
      </c>
      <c r="E489" s="450">
        <v>9.4733571304064453E-6</v>
      </c>
      <c r="F489" s="404"/>
      <c r="G489" s="404"/>
      <c r="H489" s="348"/>
      <c r="I489" s="349"/>
      <c r="J489" s="349"/>
      <c r="K489" s="349"/>
      <c r="L489" s="349"/>
      <c r="M489" s="349"/>
      <c r="N489" s="349"/>
      <c r="O489" s="349"/>
      <c r="P489" s="349"/>
      <c r="Q489" s="349"/>
      <c r="R489" s="349"/>
      <c r="S489" s="349"/>
      <c r="T489" s="382"/>
      <c r="U489" s="382"/>
      <c r="AH489" s="5"/>
      <c r="AI489" s="5"/>
      <c r="AJ489" s="5"/>
      <c r="AK489" s="5"/>
      <c r="AL489" s="5"/>
      <c r="AM489" s="5"/>
      <c r="AN489" s="5"/>
      <c r="AO489" s="5"/>
    </row>
    <row r="490" spans="2:41" s="365" customFormat="1" ht="31.5" x14ac:dyDescent="0.5">
      <c r="B490" s="449" t="s">
        <v>2119</v>
      </c>
      <c r="C490" s="450">
        <v>5.6840142782438672E-6</v>
      </c>
      <c r="D490" s="450">
        <v>1.1368028556487734E-5</v>
      </c>
      <c r="E490" s="450">
        <v>1.3262699982569023E-5</v>
      </c>
      <c r="F490" s="404"/>
      <c r="G490" s="404"/>
      <c r="H490" s="348"/>
      <c r="I490" s="349"/>
      <c r="J490" s="349"/>
      <c r="K490" s="349"/>
      <c r="L490" s="349"/>
      <c r="M490" s="349"/>
      <c r="N490" s="349"/>
      <c r="O490" s="349"/>
      <c r="P490" s="349"/>
      <c r="Q490" s="349"/>
      <c r="R490" s="349"/>
      <c r="S490" s="349"/>
      <c r="T490" s="382"/>
      <c r="U490" s="382"/>
      <c r="AH490" s="5"/>
      <c r="AI490" s="5"/>
      <c r="AJ490" s="5"/>
      <c r="AK490" s="5"/>
      <c r="AL490" s="5"/>
      <c r="AM490" s="5"/>
      <c r="AN490" s="5"/>
      <c r="AO490" s="5"/>
    </row>
    <row r="491" spans="2:41" s="365" customFormat="1" x14ac:dyDescent="0.5">
      <c r="B491" s="449" t="s">
        <v>2122</v>
      </c>
      <c r="C491" s="450">
        <v>5.6840142782438672E-6</v>
      </c>
      <c r="D491" s="450">
        <v>5.6840142782438672E-6</v>
      </c>
      <c r="E491" s="450">
        <v>7.5786857043251562E-6</v>
      </c>
      <c r="F491" s="404"/>
      <c r="G491" s="404"/>
      <c r="H491" s="348"/>
      <c r="I491" s="349"/>
      <c r="J491" s="349"/>
      <c r="K491" s="349"/>
      <c r="L491" s="349"/>
      <c r="M491" s="349"/>
      <c r="N491" s="349"/>
      <c r="O491" s="349"/>
      <c r="P491" s="349"/>
      <c r="Q491" s="349"/>
      <c r="R491" s="349"/>
      <c r="S491" s="349"/>
      <c r="T491" s="382"/>
      <c r="U491" s="382"/>
      <c r="AH491" s="5"/>
      <c r="AI491" s="5"/>
      <c r="AJ491" s="5"/>
      <c r="AK491" s="5"/>
      <c r="AL491" s="5"/>
      <c r="AM491" s="5"/>
      <c r="AN491" s="5"/>
      <c r="AO491" s="5"/>
    </row>
    <row r="492" spans="2:41" s="365" customFormat="1" ht="31.5" x14ac:dyDescent="0.5">
      <c r="B492" s="449" t="s">
        <v>2135</v>
      </c>
      <c r="C492" s="450">
        <v>5.6840142782438672E-6</v>
      </c>
      <c r="D492" s="450">
        <v>1.8946714260812891E-5</v>
      </c>
      <c r="E492" s="450">
        <v>1.5157371408650312E-5</v>
      </c>
      <c r="F492" s="404"/>
      <c r="G492" s="404"/>
      <c r="H492" s="348"/>
      <c r="I492" s="349"/>
      <c r="J492" s="349"/>
      <c r="K492" s="349"/>
      <c r="L492" s="349"/>
      <c r="M492" s="349"/>
      <c r="N492" s="349"/>
      <c r="O492" s="349"/>
      <c r="P492" s="349"/>
      <c r="Q492" s="349"/>
      <c r="R492" s="349"/>
      <c r="S492" s="349"/>
      <c r="T492" s="382"/>
      <c r="U492" s="382"/>
      <c r="AH492" s="5"/>
      <c r="AI492" s="5"/>
      <c r="AJ492" s="5"/>
      <c r="AK492" s="5"/>
      <c r="AL492" s="5"/>
      <c r="AM492" s="5"/>
      <c r="AN492" s="5"/>
      <c r="AO492" s="5"/>
    </row>
    <row r="493" spans="2:41" s="365" customFormat="1" ht="31.5" x14ac:dyDescent="0.5">
      <c r="B493" s="449" t="s">
        <v>2125</v>
      </c>
      <c r="C493" s="450">
        <v>5.6840142782438672E-6</v>
      </c>
      <c r="D493" s="450">
        <v>7.5786857043251562E-6</v>
      </c>
      <c r="E493" s="450">
        <v>7.5786857043251562E-6</v>
      </c>
      <c r="F493" s="404"/>
      <c r="G493" s="404"/>
      <c r="H493" s="348"/>
      <c r="I493" s="349"/>
      <c r="J493" s="349"/>
      <c r="K493" s="349"/>
      <c r="L493" s="349"/>
      <c r="M493" s="349"/>
      <c r="N493" s="349"/>
      <c r="O493" s="349"/>
      <c r="P493" s="349"/>
      <c r="Q493" s="349"/>
      <c r="R493" s="349"/>
      <c r="S493" s="349"/>
      <c r="T493" s="382"/>
      <c r="U493" s="382"/>
      <c r="AH493" s="5"/>
      <c r="AI493" s="5"/>
      <c r="AJ493" s="5"/>
      <c r="AK493" s="5"/>
      <c r="AL493" s="5"/>
      <c r="AM493" s="5"/>
      <c r="AN493" s="5"/>
      <c r="AO493" s="5"/>
    </row>
    <row r="494" spans="2:41" s="365" customFormat="1" ht="31.5" x14ac:dyDescent="0.5">
      <c r="B494" s="449" t="s">
        <v>2128</v>
      </c>
      <c r="C494" s="450">
        <v>5.6840142782438672E-6</v>
      </c>
      <c r="D494" s="450">
        <v>9.4733571304064453E-6</v>
      </c>
      <c r="E494" s="450">
        <v>1.70520428347316E-5</v>
      </c>
      <c r="F494" s="404"/>
      <c r="G494" s="404"/>
      <c r="H494" s="348"/>
      <c r="I494" s="349"/>
      <c r="J494" s="349"/>
      <c r="K494" s="349"/>
      <c r="L494" s="349"/>
      <c r="M494" s="349"/>
      <c r="N494" s="349"/>
      <c r="O494" s="349"/>
      <c r="P494" s="349"/>
      <c r="Q494" s="349"/>
      <c r="R494" s="349"/>
      <c r="S494" s="349"/>
      <c r="T494" s="382"/>
      <c r="U494" s="382"/>
      <c r="AH494" s="5"/>
      <c r="AI494" s="5"/>
      <c r="AJ494" s="5"/>
      <c r="AK494" s="5"/>
      <c r="AL494" s="5"/>
      <c r="AM494" s="5"/>
      <c r="AN494" s="5"/>
      <c r="AO494" s="5"/>
    </row>
    <row r="495" spans="2:41" s="365" customFormat="1" x14ac:dyDescent="0.5">
      <c r="B495" s="449" t="s">
        <v>2134</v>
      </c>
      <c r="C495" s="450">
        <v>5.6840142782438672E-6</v>
      </c>
      <c r="D495" s="450">
        <v>1.1368028556487734E-5</v>
      </c>
      <c r="E495" s="450">
        <v>1.5157371408650312E-5</v>
      </c>
      <c r="F495" s="404"/>
      <c r="G495" s="404"/>
      <c r="H495" s="348"/>
      <c r="I495" s="349"/>
      <c r="J495" s="349"/>
      <c r="K495" s="349"/>
      <c r="L495" s="349"/>
      <c r="M495" s="349"/>
      <c r="N495" s="349"/>
      <c r="O495" s="349"/>
      <c r="P495" s="349"/>
      <c r="Q495" s="349"/>
      <c r="R495" s="349"/>
      <c r="S495" s="349"/>
      <c r="T495" s="382"/>
      <c r="U495" s="382"/>
      <c r="AH495" s="5"/>
      <c r="AI495" s="5"/>
      <c r="AJ495" s="5"/>
      <c r="AK495" s="5"/>
      <c r="AL495" s="5"/>
      <c r="AM495" s="5"/>
      <c r="AN495" s="5"/>
      <c r="AO495" s="5"/>
    </row>
    <row r="496" spans="2:41" s="365" customFormat="1" ht="31.5" x14ac:dyDescent="0.5">
      <c r="B496" s="449" t="s">
        <v>2127</v>
      </c>
      <c r="C496" s="450">
        <v>5.6840142782438672E-6</v>
      </c>
      <c r="D496" s="450">
        <v>1.5157371408650312E-5</v>
      </c>
      <c r="E496" s="450">
        <v>1.5157371408650312E-5</v>
      </c>
      <c r="F496" s="404"/>
      <c r="G496" s="404"/>
      <c r="H496" s="348"/>
      <c r="I496" s="349"/>
      <c r="J496" s="349"/>
      <c r="K496" s="349"/>
      <c r="L496" s="349"/>
      <c r="M496" s="349"/>
      <c r="N496" s="349"/>
      <c r="O496" s="349"/>
      <c r="P496" s="349"/>
      <c r="Q496" s="349"/>
      <c r="R496" s="349"/>
      <c r="S496" s="349"/>
      <c r="T496" s="382"/>
      <c r="U496" s="382"/>
      <c r="AH496" s="5"/>
      <c r="AI496" s="5"/>
      <c r="AJ496" s="5"/>
      <c r="AK496" s="5"/>
      <c r="AL496" s="5"/>
      <c r="AM496" s="5"/>
      <c r="AN496" s="5"/>
      <c r="AO496" s="5"/>
    </row>
    <row r="497" spans="2:41" s="365" customFormat="1" ht="31.5" x14ac:dyDescent="0.5">
      <c r="B497" s="449" t="s">
        <v>2132</v>
      </c>
      <c r="C497" s="450">
        <v>5.6840142782438672E-6</v>
      </c>
      <c r="D497" s="450">
        <v>5.6840142782438672E-6</v>
      </c>
      <c r="E497" s="450">
        <v>3.7893428521625781E-6</v>
      </c>
      <c r="F497" s="404"/>
      <c r="G497" s="404"/>
      <c r="H497" s="348"/>
      <c r="I497" s="349"/>
      <c r="J497" s="349"/>
      <c r="K497" s="349"/>
      <c r="L497" s="349"/>
      <c r="M497" s="349"/>
      <c r="N497" s="349"/>
      <c r="O497" s="349"/>
      <c r="P497" s="349"/>
      <c r="Q497" s="349"/>
      <c r="R497" s="349"/>
      <c r="S497" s="349"/>
      <c r="T497" s="382"/>
      <c r="U497" s="382"/>
      <c r="AH497" s="5"/>
      <c r="AI497" s="5"/>
      <c r="AJ497" s="5"/>
      <c r="AK497" s="5"/>
      <c r="AL497" s="5"/>
      <c r="AM497" s="5"/>
      <c r="AN497" s="5"/>
      <c r="AO497" s="5"/>
    </row>
    <row r="498" spans="2:41" s="365" customFormat="1" x14ac:dyDescent="0.5">
      <c r="B498" s="449" t="s">
        <v>2126</v>
      </c>
      <c r="C498" s="450">
        <v>5.6840142782438672E-6</v>
      </c>
      <c r="D498" s="450">
        <v>1.3262699982569023E-5</v>
      </c>
      <c r="E498" s="450">
        <v>7.5786857043251562E-6</v>
      </c>
      <c r="F498" s="404"/>
      <c r="G498" s="404"/>
      <c r="H498" s="348"/>
      <c r="I498" s="349"/>
      <c r="J498" s="349"/>
      <c r="K498" s="349"/>
      <c r="L498" s="349"/>
      <c r="M498" s="349"/>
      <c r="N498" s="349"/>
      <c r="O498" s="349"/>
      <c r="P498" s="349"/>
      <c r="Q498" s="349"/>
      <c r="R498" s="349"/>
      <c r="S498" s="349"/>
      <c r="T498" s="382"/>
      <c r="U498" s="382"/>
      <c r="AH498" s="5"/>
      <c r="AI498" s="5"/>
      <c r="AJ498" s="5"/>
      <c r="AK498" s="5"/>
      <c r="AL498" s="5"/>
      <c r="AM498" s="5"/>
      <c r="AN498" s="5"/>
      <c r="AO498" s="5"/>
    </row>
    <row r="499" spans="2:41" s="365" customFormat="1" ht="31.5" x14ac:dyDescent="0.5">
      <c r="B499" s="449" t="s">
        <v>2131</v>
      </c>
      <c r="C499" s="450">
        <v>5.6840142782438672E-6</v>
      </c>
      <c r="D499" s="450">
        <v>9.4733571304064453E-6</v>
      </c>
      <c r="E499" s="450">
        <v>7.5786857043251562E-6</v>
      </c>
      <c r="F499" s="404"/>
      <c r="G499" s="404"/>
      <c r="H499" s="348"/>
      <c r="I499" s="349"/>
      <c r="J499" s="349"/>
      <c r="K499" s="349"/>
      <c r="L499" s="349"/>
      <c r="M499" s="349"/>
      <c r="N499" s="349"/>
      <c r="O499" s="349"/>
      <c r="P499" s="349"/>
      <c r="Q499" s="349"/>
      <c r="R499" s="349"/>
      <c r="S499" s="349"/>
      <c r="T499" s="382"/>
      <c r="U499" s="382"/>
      <c r="AH499" s="5"/>
      <c r="AI499" s="5"/>
      <c r="AJ499" s="5"/>
      <c r="AK499" s="5"/>
      <c r="AL499" s="5"/>
      <c r="AM499" s="5"/>
      <c r="AN499" s="5"/>
      <c r="AO499" s="5"/>
    </row>
    <row r="500" spans="2:41" s="365" customFormat="1" x14ac:dyDescent="0.5">
      <c r="B500" s="449" t="s">
        <v>2130</v>
      </c>
      <c r="C500" s="450">
        <v>5.6840142782438672E-6</v>
      </c>
      <c r="D500" s="450">
        <v>7.5786857043251562E-6</v>
      </c>
      <c r="E500" s="450">
        <v>5.6840142782438672E-6</v>
      </c>
      <c r="F500" s="404"/>
      <c r="G500" s="404"/>
      <c r="H500" s="348"/>
      <c r="I500" s="349"/>
      <c r="J500" s="349"/>
      <c r="K500" s="349"/>
      <c r="L500" s="349"/>
      <c r="M500" s="349"/>
      <c r="N500" s="349"/>
      <c r="O500" s="349"/>
      <c r="P500" s="349"/>
      <c r="Q500" s="349"/>
      <c r="R500" s="349"/>
      <c r="S500" s="349"/>
      <c r="T500" s="382"/>
      <c r="U500" s="382"/>
      <c r="AH500" s="5"/>
      <c r="AI500" s="5"/>
      <c r="AJ500" s="5"/>
      <c r="AK500" s="5"/>
      <c r="AL500" s="5"/>
      <c r="AM500" s="5"/>
      <c r="AN500" s="5"/>
      <c r="AO500" s="5"/>
    </row>
    <row r="501" spans="2:41" s="365" customFormat="1" ht="31.5" x14ac:dyDescent="0.5">
      <c r="B501" s="449" t="s">
        <v>2129</v>
      </c>
      <c r="C501" s="450">
        <v>5.6840142782438672E-6</v>
      </c>
      <c r="D501" s="450">
        <v>3.7893428521625781E-6</v>
      </c>
      <c r="E501" s="450">
        <v>3.7893428521625781E-6</v>
      </c>
      <c r="F501" s="404"/>
      <c r="G501" s="404"/>
      <c r="H501" s="348"/>
      <c r="I501" s="349"/>
      <c r="J501" s="349"/>
      <c r="K501" s="349"/>
      <c r="L501" s="349"/>
      <c r="M501" s="349"/>
      <c r="N501" s="349"/>
      <c r="O501" s="349"/>
      <c r="P501" s="349"/>
      <c r="Q501" s="349"/>
      <c r="R501" s="349"/>
      <c r="S501" s="349"/>
      <c r="T501" s="382"/>
      <c r="U501" s="382"/>
      <c r="AH501" s="5"/>
      <c r="AI501" s="5"/>
      <c r="AJ501" s="5"/>
      <c r="AK501" s="5"/>
      <c r="AL501" s="5"/>
      <c r="AM501" s="5"/>
      <c r="AN501" s="5"/>
      <c r="AO501" s="5"/>
    </row>
    <row r="502" spans="2:41" s="365" customFormat="1" x14ac:dyDescent="0.5">
      <c r="B502" s="449" t="s">
        <v>2124</v>
      </c>
      <c r="C502" s="450">
        <v>5.6840142782438672E-6</v>
      </c>
      <c r="D502" s="450">
        <v>1.3262699982569023E-5</v>
      </c>
      <c r="E502" s="450">
        <v>7.5786857043251562E-6</v>
      </c>
      <c r="F502" s="404"/>
      <c r="G502" s="404"/>
      <c r="H502" s="348"/>
      <c r="I502" s="349"/>
      <c r="J502" s="349"/>
      <c r="K502" s="349"/>
      <c r="L502" s="349"/>
      <c r="M502" s="349"/>
      <c r="N502" s="349"/>
      <c r="O502" s="349"/>
      <c r="P502" s="349"/>
      <c r="Q502" s="349"/>
      <c r="R502" s="349"/>
      <c r="S502" s="349"/>
      <c r="T502" s="382"/>
      <c r="U502" s="382"/>
      <c r="AH502" s="5"/>
      <c r="AI502" s="5"/>
      <c r="AJ502" s="5"/>
      <c r="AK502" s="5"/>
      <c r="AL502" s="5"/>
      <c r="AM502" s="5"/>
      <c r="AN502" s="5"/>
      <c r="AO502" s="5"/>
    </row>
    <row r="503" spans="2:41" s="365" customFormat="1" ht="31.5" x14ac:dyDescent="0.5">
      <c r="B503" s="449" t="s">
        <v>2133</v>
      </c>
      <c r="C503" s="450">
        <v>5.6840142782438672E-6</v>
      </c>
      <c r="D503" s="450">
        <v>1.3262699982569023E-5</v>
      </c>
      <c r="E503" s="450">
        <v>1.3262699982569023E-5</v>
      </c>
      <c r="F503" s="404"/>
      <c r="G503" s="404"/>
      <c r="H503" s="348"/>
      <c r="I503" s="349"/>
      <c r="J503" s="349"/>
      <c r="K503" s="349"/>
      <c r="L503" s="349"/>
      <c r="M503" s="349"/>
      <c r="N503" s="349"/>
      <c r="O503" s="349"/>
      <c r="P503" s="349"/>
      <c r="Q503" s="349"/>
      <c r="R503" s="349"/>
      <c r="S503" s="349"/>
      <c r="T503" s="382"/>
      <c r="U503" s="382"/>
      <c r="AH503" s="5"/>
      <c r="AI503" s="5"/>
      <c r="AJ503" s="5"/>
      <c r="AK503" s="5"/>
      <c r="AL503" s="5"/>
      <c r="AM503" s="5"/>
      <c r="AN503" s="5"/>
      <c r="AO503" s="5"/>
    </row>
    <row r="504" spans="2:41" s="365" customFormat="1" ht="31.5" x14ac:dyDescent="0.5">
      <c r="B504" s="449" t="s">
        <v>2136</v>
      </c>
      <c r="C504" s="450">
        <v>3.7893428521625781E-6</v>
      </c>
      <c r="D504" s="450">
        <v>1.1368028556487734E-5</v>
      </c>
      <c r="E504" s="450">
        <v>1.5157371408650312E-5</v>
      </c>
      <c r="F504" s="404"/>
      <c r="G504" s="404"/>
      <c r="H504" s="348"/>
      <c r="I504" s="349"/>
      <c r="J504" s="349"/>
      <c r="K504" s="349"/>
      <c r="L504" s="349"/>
      <c r="M504" s="349"/>
      <c r="N504" s="349"/>
      <c r="O504" s="349"/>
      <c r="P504" s="349"/>
      <c r="Q504" s="349"/>
      <c r="R504" s="349"/>
      <c r="S504" s="349"/>
      <c r="T504" s="382"/>
      <c r="U504" s="382"/>
      <c r="AH504" s="5"/>
      <c r="AI504" s="5"/>
      <c r="AJ504" s="5"/>
      <c r="AK504" s="5"/>
      <c r="AL504" s="5"/>
      <c r="AM504" s="5"/>
      <c r="AN504" s="5"/>
      <c r="AO504" s="5"/>
    </row>
    <row r="505" spans="2:41" s="365" customFormat="1" x14ac:dyDescent="0.5">
      <c r="B505" s="449" t="s">
        <v>2162</v>
      </c>
      <c r="C505" s="450">
        <v>3.7893428521625781E-6</v>
      </c>
      <c r="D505" s="450">
        <v>5.6840142782438672E-6</v>
      </c>
      <c r="E505" s="450">
        <v>1.8946714260812891E-6</v>
      </c>
      <c r="F505" s="404"/>
      <c r="G505" s="404"/>
      <c r="H505" s="348"/>
      <c r="I505" s="349"/>
      <c r="J505" s="349"/>
      <c r="K505" s="349"/>
      <c r="L505" s="349"/>
      <c r="M505" s="349"/>
      <c r="N505" s="349"/>
      <c r="O505" s="349"/>
      <c r="P505" s="349"/>
      <c r="Q505" s="349"/>
      <c r="R505" s="349"/>
      <c r="S505" s="349"/>
      <c r="T505" s="382"/>
      <c r="U505" s="382"/>
      <c r="AH505" s="5"/>
      <c r="AI505" s="5"/>
      <c r="AJ505" s="5"/>
      <c r="AK505" s="5"/>
      <c r="AL505" s="5"/>
      <c r="AM505" s="5"/>
      <c r="AN505" s="5"/>
      <c r="AO505" s="5"/>
    </row>
    <row r="506" spans="2:41" s="365" customFormat="1" x14ac:dyDescent="0.5">
      <c r="B506" s="449" t="s">
        <v>2150</v>
      </c>
      <c r="C506" s="450">
        <v>3.7893428521625781E-6</v>
      </c>
      <c r="D506" s="450">
        <v>3.7893428521625781E-6</v>
      </c>
      <c r="E506" s="450">
        <v>3.7893428521625781E-6</v>
      </c>
      <c r="F506" s="404"/>
      <c r="G506" s="404"/>
      <c r="H506" s="348"/>
      <c r="I506" s="349"/>
      <c r="J506" s="349"/>
      <c r="K506" s="349"/>
      <c r="L506" s="349"/>
      <c r="M506" s="349"/>
      <c r="N506" s="349"/>
      <c r="O506" s="349"/>
      <c r="P506" s="349"/>
      <c r="Q506" s="349"/>
      <c r="R506" s="349"/>
      <c r="S506" s="349"/>
      <c r="T506" s="382"/>
      <c r="U506" s="382"/>
      <c r="AH506" s="5"/>
      <c r="AI506" s="5"/>
      <c r="AJ506" s="5"/>
      <c r="AK506" s="5"/>
      <c r="AL506" s="5"/>
      <c r="AM506" s="5"/>
      <c r="AN506" s="5"/>
      <c r="AO506" s="5"/>
    </row>
    <row r="507" spans="2:41" s="365" customFormat="1" x14ac:dyDescent="0.5">
      <c r="B507" s="449" t="s">
        <v>2145</v>
      </c>
      <c r="C507" s="450">
        <v>3.7893428521625781E-6</v>
      </c>
      <c r="D507" s="450">
        <v>1.8946714260812891E-6</v>
      </c>
      <c r="E507" s="450">
        <v>7.5786857043251562E-6</v>
      </c>
      <c r="F507" s="404"/>
      <c r="G507" s="404"/>
      <c r="H507" s="348"/>
      <c r="I507" s="349"/>
      <c r="J507" s="349"/>
      <c r="K507" s="349"/>
      <c r="L507" s="349"/>
      <c r="M507" s="349"/>
      <c r="N507" s="349"/>
      <c r="O507" s="349"/>
      <c r="P507" s="349"/>
      <c r="Q507" s="349"/>
      <c r="R507" s="349"/>
      <c r="S507" s="349"/>
      <c r="T507" s="382"/>
      <c r="U507" s="382"/>
      <c r="AH507" s="5"/>
      <c r="AI507" s="5"/>
      <c r="AJ507" s="5"/>
      <c r="AK507" s="5"/>
      <c r="AL507" s="5"/>
      <c r="AM507" s="5"/>
      <c r="AN507" s="5"/>
      <c r="AO507" s="5"/>
    </row>
    <row r="508" spans="2:41" s="365" customFormat="1" x14ac:dyDescent="0.5">
      <c r="B508" s="449" t="s">
        <v>2138</v>
      </c>
      <c r="C508" s="450">
        <v>3.7893428521625781E-6</v>
      </c>
      <c r="D508" s="450">
        <v>3.7893428521625781E-6</v>
      </c>
      <c r="E508" s="450">
        <v>3.7893428521625781E-6</v>
      </c>
      <c r="F508" s="404"/>
      <c r="G508" s="404"/>
      <c r="H508" s="348"/>
      <c r="I508" s="349"/>
      <c r="J508" s="349"/>
      <c r="K508" s="349"/>
      <c r="L508" s="349"/>
      <c r="M508" s="349"/>
      <c r="N508" s="349"/>
      <c r="O508" s="349"/>
      <c r="P508" s="349"/>
      <c r="Q508" s="349"/>
      <c r="R508" s="349"/>
      <c r="S508" s="349"/>
      <c r="T508" s="382"/>
      <c r="U508" s="382"/>
      <c r="AH508" s="5"/>
      <c r="AI508" s="5"/>
      <c r="AJ508" s="5"/>
      <c r="AK508" s="5"/>
      <c r="AL508" s="5"/>
      <c r="AM508" s="5"/>
      <c r="AN508" s="5"/>
      <c r="AO508" s="5"/>
    </row>
    <row r="509" spans="2:41" s="365" customFormat="1" ht="31.5" x14ac:dyDescent="0.5">
      <c r="B509" s="449" t="s">
        <v>2161</v>
      </c>
      <c r="C509" s="450">
        <v>3.7893428521625781E-6</v>
      </c>
      <c r="D509" s="450">
        <v>1.8946714260812891E-6</v>
      </c>
      <c r="E509" s="450">
        <v>3.7893428521625781E-6</v>
      </c>
      <c r="F509" s="404"/>
      <c r="G509" s="404"/>
      <c r="H509" s="348"/>
      <c r="I509" s="349"/>
      <c r="J509" s="349"/>
      <c r="K509" s="349"/>
      <c r="L509" s="349"/>
      <c r="M509" s="349"/>
      <c r="N509" s="349"/>
      <c r="O509" s="349"/>
      <c r="P509" s="349"/>
      <c r="Q509" s="349"/>
      <c r="R509" s="349"/>
      <c r="S509" s="349"/>
      <c r="T509" s="382"/>
      <c r="U509" s="382"/>
      <c r="AH509" s="5"/>
      <c r="AI509" s="5"/>
      <c r="AJ509" s="5"/>
      <c r="AK509" s="5"/>
      <c r="AL509" s="5"/>
      <c r="AM509" s="5"/>
      <c r="AN509" s="5"/>
      <c r="AO509" s="5"/>
    </row>
    <row r="510" spans="2:41" s="365" customFormat="1" x14ac:dyDescent="0.5">
      <c r="B510" s="449" t="s">
        <v>2142</v>
      </c>
      <c r="C510" s="450">
        <v>3.7893428521625781E-6</v>
      </c>
      <c r="D510" s="450">
        <v>1.1368028556487734E-5</v>
      </c>
      <c r="E510" s="450">
        <v>5.6840142782438672E-6</v>
      </c>
      <c r="F510" s="404"/>
      <c r="G510" s="404"/>
      <c r="H510" s="348"/>
      <c r="I510" s="349"/>
      <c r="J510" s="349"/>
      <c r="K510" s="349"/>
      <c r="L510" s="349"/>
      <c r="M510" s="349"/>
      <c r="N510" s="349"/>
      <c r="O510" s="349"/>
      <c r="P510" s="349"/>
      <c r="Q510" s="349"/>
      <c r="R510" s="349"/>
      <c r="S510" s="349"/>
      <c r="T510" s="382"/>
      <c r="U510" s="382"/>
      <c r="AH510" s="5"/>
      <c r="AI510" s="5"/>
      <c r="AJ510" s="5"/>
      <c r="AK510" s="5"/>
      <c r="AL510" s="5"/>
      <c r="AM510" s="5"/>
      <c r="AN510" s="5"/>
      <c r="AO510" s="5"/>
    </row>
    <row r="511" spans="2:41" s="365" customFormat="1" ht="31.5" x14ac:dyDescent="0.5">
      <c r="B511" s="449" t="s">
        <v>2153</v>
      </c>
      <c r="C511" s="450">
        <v>3.7893428521625781E-6</v>
      </c>
      <c r="D511" s="450">
        <v>0</v>
      </c>
      <c r="E511" s="450">
        <v>3.7893428521625781E-6</v>
      </c>
      <c r="F511" s="404"/>
      <c r="G511" s="404"/>
      <c r="H511" s="348"/>
      <c r="I511" s="349"/>
      <c r="J511" s="349"/>
      <c r="K511" s="349"/>
      <c r="L511" s="349"/>
      <c r="M511" s="349"/>
      <c r="N511" s="349"/>
      <c r="O511" s="349"/>
      <c r="P511" s="349"/>
      <c r="Q511" s="349"/>
      <c r="R511" s="349"/>
      <c r="S511" s="349"/>
      <c r="T511" s="382"/>
      <c r="U511" s="382"/>
      <c r="AH511" s="5"/>
      <c r="AI511" s="5"/>
      <c r="AJ511" s="5"/>
      <c r="AK511" s="5"/>
      <c r="AL511" s="5"/>
      <c r="AM511" s="5"/>
      <c r="AN511" s="5"/>
      <c r="AO511" s="5"/>
    </row>
    <row r="512" spans="2:41" s="365" customFormat="1" x14ac:dyDescent="0.5">
      <c r="B512" s="449" t="s">
        <v>2165</v>
      </c>
      <c r="C512" s="450">
        <v>3.7893428521625781E-6</v>
      </c>
      <c r="D512" s="450">
        <v>9.4733571304064453E-6</v>
      </c>
      <c r="E512" s="450">
        <v>9.4733571304064453E-6</v>
      </c>
      <c r="F512" s="404"/>
      <c r="G512" s="404"/>
      <c r="H512" s="348"/>
      <c r="I512" s="349"/>
      <c r="J512" s="349"/>
      <c r="K512" s="349"/>
      <c r="L512" s="349"/>
      <c r="M512" s="349"/>
      <c r="N512" s="349"/>
      <c r="O512" s="349"/>
      <c r="P512" s="349"/>
      <c r="Q512" s="349"/>
      <c r="R512" s="349"/>
      <c r="S512" s="349"/>
      <c r="T512" s="382"/>
      <c r="U512" s="382"/>
      <c r="AH512" s="5"/>
      <c r="AI512" s="5"/>
      <c r="AJ512" s="5"/>
      <c r="AK512" s="5"/>
      <c r="AL512" s="5"/>
      <c r="AM512" s="5"/>
      <c r="AN512" s="5"/>
      <c r="AO512" s="5"/>
    </row>
    <row r="513" spans="2:41" s="365" customFormat="1" ht="31.5" x14ac:dyDescent="0.5">
      <c r="B513" s="449" t="s">
        <v>2167</v>
      </c>
      <c r="C513" s="450">
        <v>3.7893428521625781E-6</v>
      </c>
      <c r="D513" s="450">
        <v>1.8946714260812891E-6</v>
      </c>
      <c r="E513" s="450">
        <v>3.7893428521625781E-6</v>
      </c>
      <c r="F513" s="404"/>
      <c r="G513" s="404"/>
      <c r="H513" s="348"/>
      <c r="I513" s="349"/>
      <c r="J513" s="349"/>
      <c r="K513" s="349"/>
      <c r="L513" s="349"/>
      <c r="M513" s="349"/>
      <c r="N513" s="349"/>
      <c r="O513" s="349"/>
      <c r="P513" s="349"/>
      <c r="Q513" s="349"/>
      <c r="R513" s="349"/>
      <c r="S513" s="349"/>
      <c r="T513" s="382"/>
      <c r="U513" s="382"/>
      <c r="AH513" s="5"/>
      <c r="AI513" s="5"/>
      <c r="AJ513" s="5"/>
      <c r="AK513" s="5"/>
      <c r="AL513" s="5"/>
      <c r="AM513" s="5"/>
      <c r="AN513" s="5"/>
      <c r="AO513" s="5"/>
    </row>
    <row r="514" spans="2:41" s="365" customFormat="1" ht="31.5" x14ac:dyDescent="0.5">
      <c r="B514" s="449" t="s">
        <v>2166</v>
      </c>
      <c r="C514" s="450">
        <v>3.7893428521625781E-6</v>
      </c>
      <c r="D514" s="450">
        <v>3.7893428521625781E-6</v>
      </c>
      <c r="E514" s="450">
        <v>5.6840142782438672E-6</v>
      </c>
      <c r="F514" s="404"/>
      <c r="G514" s="404"/>
      <c r="H514" s="348"/>
      <c r="I514" s="349"/>
      <c r="J514" s="349"/>
      <c r="K514" s="349"/>
      <c r="L514" s="349"/>
      <c r="M514" s="349"/>
      <c r="N514" s="349"/>
      <c r="O514" s="349"/>
      <c r="P514" s="349"/>
      <c r="Q514" s="349"/>
      <c r="R514" s="349"/>
      <c r="S514" s="349"/>
      <c r="T514" s="382"/>
      <c r="U514" s="382"/>
      <c r="AH514" s="5"/>
      <c r="AI514" s="5"/>
      <c r="AJ514" s="5"/>
      <c r="AK514" s="5"/>
      <c r="AL514" s="5"/>
      <c r="AM514" s="5"/>
      <c r="AN514" s="5"/>
      <c r="AO514" s="5"/>
    </row>
    <row r="515" spans="2:41" s="365" customFormat="1" x14ac:dyDescent="0.5">
      <c r="B515" s="449" t="s">
        <v>2143</v>
      </c>
      <c r="C515" s="450">
        <v>3.7893428521625781E-6</v>
      </c>
      <c r="D515" s="450">
        <v>3.7893428521625781E-6</v>
      </c>
      <c r="E515" s="450">
        <v>1.8946714260812891E-6</v>
      </c>
      <c r="F515" s="404"/>
      <c r="G515" s="404"/>
      <c r="H515" s="348"/>
      <c r="I515" s="349"/>
      <c r="J515" s="349"/>
      <c r="K515" s="349"/>
      <c r="L515" s="349"/>
      <c r="M515" s="349"/>
      <c r="N515" s="349"/>
      <c r="O515" s="349"/>
      <c r="P515" s="349"/>
      <c r="Q515" s="349"/>
      <c r="R515" s="349"/>
      <c r="S515" s="349"/>
      <c r="T515" s="382"/>
      <c r="U515" s="382"/>
      <c r="AH515" s="5"/>
      <c r="AI515" s="5"/>
      <c r="AJ515" s="5"/>
      <c r="AK515" s="5"/>
      <c r="AL515" s="5"/>
      <c r="AM515" s="5"/>
      <c r="AN515" s="5"/>
      <c r="AO515" s="5"/>
    </row>
    <row r="516" spans="2:41" s="365" customFormat="1" ht="31.5" x14ac:dyDescent="0.5">
      <c r="B516" s="449" t="s">
        <v>2155</v>
      </c>
      <c r="C516" s="450">
        <v>3.7893428521625781E-6</v>
      </c>
      <c r="D516" s="450">
        <v>1.8946714260812891E-6</v>
      </c>
      <c r="E516" s="450">
        <v>3.7893428521625781E-6</v>
      </c>
      <c r="F516" s="404"/>
      <c r="G516" s="404"/>
      <c r="H516" s="348"/>
      <c r="I516" s="349"/>
      <c r="J516" s="349"/>
      <c r="K516" s="349"/>
      <c r="L516" s="349"/>
      <c r="M516" s="349"/>
      <c r="N516" s="349"/>
      <c r="O516" s="349"/>
      <c r="P516" s="349"/>
      <c r="Q516" s="349"/>
      <c r="R516" s="349"/>
      <c r="S516" s="349"/>
      <c r="T516" s="382"/>
      <c r="U516" s="382"/>
      <c r="AH516" s="5"/>
      <c r="AI516" s="5"/>
      <c r="AJ516" s="5"/>
      <c r="AK516" s="5"/>
      <c r="AL516" s="5"/>
      <c r="AM516" s="5"/>
      <c r="AN516" s="5"/>
      <c r="AO516" s="5"/>
    </row>
    <row r="517" spans="2:41" s="365" customFormat="1" x14ac:dyDescent="0.5">
      <c r="B517" s="449" t="s">
        <v>2140</v>
      </c>
      <c r="C517" s="450">
        <v>3.7893428521625781E-6</v>
      </c>
      <c r="D517" s="450">
        <v>3.7893428521625781E-6</v>
      </c>
      <c r="E517" s="450">
        <v>7.5786857043251562E-6</v>
      </c>
      <c r="F517" s="404"/>
      <c r="G517" s="404"/>
      <c r="H517" s="348"/>
      <c r="I517" s="349"/>
      <c r="J517" s="349"/>
      <c r="K517" s="349"/>
      <c r="L517" s="349"/>
      <c r="M517" s="349"/>
      <c r="N517" s="349"/>
      <c r="O517" s="349"/>
      <c r="P517" s="349"/>
      <c r="Q517" s="349"/>
      <c r="R517" s="349"/>
      <c r="S517" s="349"/>
      <c r="T517" s="382"/>
      <c r="U517" s="382"/>
      <c r="AH517" s="5"/>
      <c r="AI517" s="5"/>
      <c r="AJ517" s="5"/>
      <c r="AK517" s="5"/>
      <c r="AL517" s="5"/>
      <c r="AM517" s="5"/>
      <c r="AN517" s="5"/>
      <c r="AO517" s="5"/>
    </row>
    <row r="518" spans="2:41" s="365" customFormat="1" x14ac:dyDescent="0.5">
      <c r="B518" s="449" t="s">
        <v>2139</v>
      </c>
      <c r="C518" s="450">
        <v>3.7893428521625781E-6</v>
      </c>
      <c r="D518" s="450">
        <v>3.7893428521625781E-6</v>
      </c>
      <c r="E518" s="450">
        <v>5.6840142782438672E-6</v>
      </c>
      <c r="F518" s="404"/>
      <c r="G518" s="404"/>
      <c r="H518" s="348"/>
      <c r="I518" s="349"/>
      <c r="J518" s="349"/>
      <c r="K518" s="349"/>
      <c r="L518" s="349"/>
      <c r="M518" s="349"/>
      <c r="N518" s="349"/>
      <c r="O518" s="349"/>
      <c r="P518" s="349"/>
      <c r="Q518" s="349"/>
      <c r="R518" s="349"/>
      <c r="S518" s="349"/>
      <c r="T518" s="382"/>
      <c r="U518" s="382"/>
      <c r="AH518" s="5"/>
      <c r="AI518" s="5"/>
      <c r="AJ518" s="5"/>
      <c r="AK518" s="5"/>
      <c r="AL518" s="5"/>
      <c r="AM518" s="5"/>
      <c r="AN518" s="5"/>
      <c r="AO518" s="5"/>
    </row>
    <row r="519" spans="2:41" s="365" customFormat="1" ht="31.5" x14ac:dyDescent="0.5">
      <c r="B519" s="449" t="s">
        <v>2144</v>
      </c>
      <c r="C519" s="450">
        <v>3.7893428521625781E-6</v>
      </c>
      <c r="D519" s="450">
        <v>0</v>
      </c>
      <c r="E519" s="450">
        <v>1.8946714260812891E-6</v>
      </c>
      <c r="F519" s="404"/>
      <c r="G519" s="404"/>
      <c r="H519" s="348"/>
      <c r="I519" s="349"/>
      <c r="J519" s="349"/>
      <c r="K519" s="349"/>
      <c r="L519" s="349"/>
      <c r="M519" s="349"/>
      <c r="N519" s="349"/>
      <c r="O519" s="349"/>
      <c r="P519" s="349"/>
      <c r="Q519" s="349"/>
      <c r="R519" s="349"/>
      <c r="S519" s="349"/>
      <c r="T519" s="382"/>
      <c r="U519" s="382"/>
      <c r="AH519" s="5"/>
      <c r="AI519" s="5"/>
      <c r="AJ519" s="5"/>
      <c r="AK519" s="5"/>
      <c r="AL519" s="5"/>
      <c r="AM519" s="5"/>
      <c r="AN519" s="5"/>
      <c r="AO519" s="5"/>
    </row>
    <row r="520" spans="2:41" s="365" customFormat="1" x14ac:dyDescent="0.5">
      <c r="B520" s="449" t="s">
        <v>2159</v>
      </c>
      <c r="C520" s="450">
        <v>3.7893428521625781E-6</v>
      </c>
      <c r="D520" s="450">
        <v>1.8946714260812891E-6</v>
      </c>
      <c r="E520" s="450">
        <v>0</v>
      </c>
      <c r="F520" s="404"/>
      <c r="G520" s="404"/>
      <c r="H520" s="348"/>
      <c r="I520" s="349"/>
      <c r="J520" s="349"/>
      <c r="K520" s="349"/>
      <c r="L520" s="349"/>
      <c r="M520" s="349"/>
      <c r="N520" s="349"/>
      <c r="O520" s="349"/>
      <c r="P520" s="349"/>
      <c r="Q520" s="349"/>
      <c r="R520" s="349"/>
      <c r="S520" s="349"/>
      <c r="T520" s="382"/>
      <c r="U520" s="382"/>
      <c r="AH520" s="5"/>
      <c r="AI520" s="5"/>
      <c r="AJ520" s="5"/>
      <c r="AK520" s="5"/>
      <c r="AL520" s="5"/>
      <c r="AM520" s="5"/>
      <c r="AN520" s="5"/>
      <c r="AO520" s="5"/>
    </row>
    <row r="521" spans="2:41" s="365" customFormat="1" x14ac:dyDescent="0.5">
      <c r="B521" s="449" t="s">
        <v>2146</v>
      </c>
      <c r="C521" s="450">
        <v>3.7893428521625781E-6</v>
      </c>
      <c r="D521" s="450">
        <v>9.4733571304064453E-6</v>
      </c>
      <c r="E521" s="450">
        <v>7.5786857043251562E-6</v>
      </c>
      <c r="F521" s="404"/>
      <c r="G521" s="404"/>
      <c r="H521" s="348"/>
      <c r="I521" s="349"/>
      <c r="J521" s="349"/>
      <c r="K521" s="349"/>
      <c r="L521" s="349"/>
      <c r="M521" s="349"/>
      <c r="N521" s="349"/>
      <c r="O521" s="349"/>
      <c r="P521" s="349"/>
      <c r="Q521" s="349"/>
      <c r="R521" s="349"/>
      <c r="S521" s="349"/>
      <c r="T521" s="382"/>
      <c r="U521" s="382"/>
      <c r="AH521" s="5"/>
      <c r="AI521" s="5"/>
      <c r="AJ521" s="5"/>
      <c r="AK521" s="5"/>
      <c r="AL521" s="5"/>
      <c r="AM521" s="5"/>
      <c r="AN521" s="5"/>
      <c r="AO521" s="5"/>
    </row>
    <row r="522" spans="2:41" s="365" customFormat="1" ht="31.5" x14ac:dyDescent="0.5">
      <c r="B522" s="449" t="s">
        <v>2156</v>
      </c>
      <c r="C522" s="450">
        <v>3.7893428521625781E-6</v>
      </c>
      <c r="D522" s="450">
        <v>3.7893428521625781E-6</v>
      </c>
      <c r="E522" s="450">
        <v>0</v>
      </c>
      <c r="F522" s="404"/>
      <c r="G522" s="404"/>
      <c r="H522" s="348"/>
      <c r="I522" s="349"/>
      <c r="J522" s="349"/>
      <c r="K522" s="349"/>
      <c r="L522" s="349"/>
      <c r="M522" s="349"/>
      <c r="N522" s="349"/>
      <c r="O522" s="349"/>
      <c r="P522" s="349"/>
      <c r="Q522" s="349"/>
      <c r="R522" s="349"/>
      <c r="S522" s="349"/>
      <c r="T522" s="382"/>
      <c r="U522" s="382"/>
      <c r="AH522" s="5"/>
      <c r="AI522" s="5"/>
      <c r="AJ522" s="5"/>
      <c r="AK522" s="5"/>
      <c r="AL522" s="5"/>
      <c r="AM522" s="5"/>
      <c r="AN522" s="5"/>
      <c r="AO522" s="5"/>
    </row>
    <row r="523" spans="2:41" s="365" customFormat="1" ht="31.5" x14ac:dyDescent="0.5">
      <c r="B523" s="449" t="s">
        <v>2152</v>
      </c>
      <c r="C523" s="450">
        <v>3.7893428521625781E-6</v>
      </c>
      <c r="D523" s="450">
        <v>1.8946714260812891E-6</v>
      </c>
      <c r="E523" s="450">
        <v>1.8946714260812891E-6</v>
      </c>
      <c r="F523" s="404"/>
      <c r="G523" s="404"/>
      <c r="H523" s="348"/>
      <c r="I523" s="349"/>
      <c r="J523" s="349"/>
      <c r="K523" s="349"/>
      <c r="L523" s="349"/>
      <c r="M523" s="349"/>
      <c r="N523" s="349"/>
      <c r="O523" s="349"/>
      <c r="P523" s="349"/>
      <c r="Q523" s="349"/>
      <c r="R523" s="349"/>
      <c r="S523" s="349"/>
      <c r="T523" s="382"/>
      <c r="U523" s="382"/>
      <c r="AH523" s="5"/>
      <c r="AI523" s="5"/>
      <c r="AJ523" s="5"/>
      <c r="AK523" s="5"/>
      <c r="AL523" s="5"/>
      <c r="AM523" s="5"/>
      <c r="AN523" s="5"/>
      <c r="AO523" s="5"/>
    </row>
    <row r="524" spans="2:41" s="365" customFormat="1" ht="31.5" x14ac:dyDescent="0.5">
      <c r="B524" s="449" t="s">
        <v>2160</v>
      </c>
      <c r="C524" s="450">
        <v>3.7893428521625781E-6</v>
      </c>
      <c r="D524" s="450">
        <v>3.7893428521625781E-6</v>
      </c>
      <c r="E524" s="450">
        <v>3.7893428521625781E-6</v>
      </c>
      <c r="F524" s="404"/>
      <c r="G524" s="404"/>
      <c r="H524" s="348"/>
      <c r="I524" s="349"/>
      <c r="J524" s="349"/>
      <c r="K524" s="349"/>
      <c r="L524" s="349"/>
      <c r="M524" s="349"/>
      <c r="N524" s="349"/>
      <c r="O524" s="349"/>
      <c r="P524" s="349"/>
      <c r="Q524" s="349"/>
      <c r="R524" s="349"/>
      <c r="S524" s="349"/>
      <c r="T524" s="382"/>
      <c r="U524" s="382"/>
      <c r="AH524" s="5"/>
      <c r="AI524" s="5"/>
      <c r="AJ524" s="5"/>
      <c r="AK524" s="5"/>
      <c r="AL524" s="5"/>
      <c r="AM524" s="5"/>
      <c r="AN524" s="5"/>
      <c r="AO524" s="5"/>
    </row>
    <row r="525" spans="2:41" s="365" customFormat="1" ht="31.5" x14ac:dyDescent="0.5">
      <c r="B525" s="449" t="s">
        <v>2158</v>
      </c>
      <c r="C525" s="450">
        <v>3.7893428521625781E-6</v>
      </c>
      <c r="D525" s="450">
        <v>9.4733571304064453E-6</v>
      </c>
      <c r="E525" s="450">
        <v>7.5786857043251562E-6</v>
      </c>
      <c r="F525" s="404"/>
      <c r="G525" s="404"/>
      <c r="H525" s="348"/>
      <c r="I525" s="349"/>
      <c r="J525" s="349"/>
      <c r="K525" s="349"/>
      <c r="L525" s="349"/>
      <c r="M525" s="349"/>
      <c r="N525" s="349"/>
      <c r="O525" s="349"/>
      <c r="P525" s="349"/>
      <c r="Q525" s="349"/>
      <c r="R525" s="349"/>
      <c r="S525" s="349"/>
      <c r="T525" s="382"/>
      <c r="U525" s="382"/>
      <c r="AH525" s="5"/>
      <c r="AI525" s="5"/>
      <c r="AJ525" s="5"/>
      <c r="AK525" s="5"/>
      <c r="AL525" s="5"/>
      <c r="AM525" s="5"/>
      <c r="AN525" s="5"/>
      <c r="AO525" s="5"/>
    </row>
    <row r="526" spans="2:41" s="365" customFormat="1" x14ac:dyDescent="0.5">
      <c r="B526" s="449" t="s">
        <v>2164</v>
      </c>
      <c r="C526" s="450">
        <v>3.7893428521625781E-6</v>
      </c>
      <c r="D526" s="450">
        <v>5.6840142782438672E-6</v>
      </c>
      <c r="E526" s="450">
        <v>3.7893428521625781E-6</v>
      </c>
      <c r="F526" s="404"/>
      <c r="G526" s="404"/>
      <c r="H526" s="348"/>
      <c r="I526" s="349"/>
      <c r="J526" s="349"/>
      <c r="K526" s="349"/>
      <c r="L526" s="349"/>
      <c r="M526" s="349"/>
      <c r="N526" s="349"/>
      <c r="O526" s="349"/>
      <c r="P526" s="349"/>
      <c r="Q526" s="349"/>
      <c r="R526" s="349"/>
      <c r="S526" s="349"/>
      <c r="T526" s="382"/>
      <c r="U526" s="382"/>
      <c r="AH526" s="5"/>
      <c r="AI526" s="5"/>
      <c r="AJ526" s="5"/>
      <c r="AK526" s="5"/>
      <c r="AL526" s="5"/>
      <c r="AM526" s="5"/>
      <c r="AN526" s="5"/>
      <c r="AO526" s="5"/>
    </row>
    <row r="527" spans="2:41" s="365" customFormat="1" ht="31.5" x14ac:dyDescent="0.5">
      <c r="B527" s="449" t="s">
        <v>2148</v>
      </c>
      <c r="C527" s="450">
        <v>3.7893428521625781E-6</v>
      </c>
      <c r="D527" s="450">
        <v>5.6840142782438672E-6</v>
      </c>
      <c r="E527" s="450">
        <v>3.7893428521625781E-6</v>
      </c>
      <c r="F527" s="404"/>
      <c r="G527" s="404"/>
      <c r="H527" s="348"/>
      <c r="I527" s="349"/>
      <c r="J527" s="349"/>
      <c r="K527" s="349"/>
      <c r="L527" s="349"/>
      <c r="M527" s="349"/>
      <c r="N527" s="349"/>
      <c r="O527" s="349"/>
      <c r="P527" s="349"/>
      <c r="Q527" s="349"/>
      <c r="R527" s="349"/>
      <c r="S527" s="349"/>
      <c r="T527" s="382"/>
      <c r="U527" s="382"/>
      <c r="AH527" s="5"/>
      <c r="AI527" s="5"/>
      <c r="AJ527" s="5"/>
      <c r="AK527" s="5"/>
      <c r="AL527" s="5"/>
      <c r="AM527" s="5"/>
      <c r="AN527" s="5"/>
      <c r="AO527" s="5"/>
    </row>
    <row r="528" spans="2:41" s="365" customFormat="1" x14ac:dyDescent="0.5">
      <c r="B528" s="449" t="s">
        <v>2151</v>
      </c>
      <c r="C528" s="450">
        <v>3.7893428521625781E-6</v>
      </c>
      <c r="D528" s="450">
        <v>7.5786857043251562E-6</v>
      </c>
      <c r="E528" s="450">
        <v>7.5786857043251562E-6</v>
      </c>
      <c r="F528" s="404"/>
      <c r="G528" s="404"/>
      <c r="H528" s="348"/>
      <c r="I528" s="349"/>
      <c r="J528" s="349"/>
      <c r="K528" s="349"/>
      <c r="L528" s="349"/>
      <c r="M528" s="349"/>
      <c r="N528" s="349"/>
      <c r="O528" s="349"/>
      <c r="P528" s="349"/>
      <c r="Q528" s="349"/>
      <c r="R528" s="349"/>
      <c r="S528" s="349"/>
      <c r="T528" s="382"/>
      <c r="U528" s="382"/>
      <c r="AH528" s="5"/>
      <c r="AI528" s="5"/>
      <c r="AJ528" s="5"/>
      <c r="AK528" s="5"/>
      <c r="AL528" s="5"/>
      <c r="AM528" s="5"/>
      <c r="AN528" s="5"/>
      <c r="AO528" s="5"/>
    </row>
    <row r="529" spans="2:41" s="365" customFormat="1" ht="31.5" x14ac:dyDescent="0.5">
      <c r="B529" s="449" t="s">
        <v>2141</v>
      </c>
      <c r="C529" s="450">
        <v>3.7893428521625781E-6</v>
      </c>
      <c r="D529" s="450">
        <v>1.1368028556487734E-5</v>
      </c>
      <c r="E529" s="450">
        <v>1.3262699982569023E-5</v>
      </c>
      <c r="F529" s="404"/>
      <c r="G529" s="404"/>
      <c r="H529" s="348"/>
      <c r="I529" s="349"/>
      <c r="J529" s="349"/>
      <c r="K529" s="349"/>
      <c r="L529" s="349"/>
      <c r="M529" s="349"/>
      <c r="N529" s="349"/>
      <c r="O529" s="349"/>
      <c r="P529" s="349"/>
      <c r="Q529" s="349"/>
      <c r="R529" s="349"/>
      <c r="S529" s="349"/>
      <c r="T529" s="382"/>
      <c r="U529" s="382"/>
      <c r="AH529" s="5"/>
      <c r="AI529" s="5"/>
      <c r="AJ529" s="5"/>
      <c r="AK529" s="5"/>
      <c r="AL529" s="5"/>
      <c r="AM529" s="5"/>
      <c r="AN529" s="5"/>
      <c r="AO529" s="5"/>
    </row>
    <row r="530" spans="2:41" s="365" customFormat="1" x14ac:dyDescent="0.5">
      <c r="B530" s="449" t="s">
        <v>2137</v>
      </c>
      <c r="C530" s="450">
        <v>3.7893428521625781E-6</v>
      </c>
      <c r="D530" s="450">
        <v>7.5786857043251562E-6</v>
      </c>
      <c r="E530" s="450">
        <v>7.5786857043251562E-6</v>
      </c>
      <c r="F530" s="404"/>
      <c r="G530" s="404"/>
      <c r="H530" s="348"/>
      <c r="I530" s="349"/>
      <c r="J530" s="349"/>
      <c r="K530" s="349"/>
      <c r="L530" s="349"/>
      <c r="M530" s="349"/>
      <c r="N530" s="349"/>
      <c r="O530" s="349"/>
      <c r="P530" s="349"/>
      <c r="Q530" s="349"/>
      <c r="R530" s="349"/>
      <c r="S530" s="349"/>
      <c r="T530" s="382"/>
      <c r="U530" s="382"/>
      <c r="AH530" s="5"/>
      <c r="AI530" s="5"/>
      <c r="AJ530" s="5"/>
      <c r="AK530" s="5"/>
      <c r="AL530" s="5"/>
      <c r="AM530" s="5"/>
      <c r="AN530" s="5"/>
      <c r="AO530" s="5"/>
    </row>
    <row r="531" spans="2:41" s="365" customFormat="1" x14ac:dyDescent="0.5">
      <c r="B531" s="449" t="s">
        <v>2154</v>
      </c>
      <c r="C531" s="450">
        <v>3.7893428521625781E-6</v>
      </c>
      <c r="D531" s="450">
        <v>0</v>
      </c>
      <c r="E531" s="450">
        <v>1.8946714260812891E-6</v>
      </c>
      <c r="F531" s="404"/>
      <c r="G531" s="404"/>
      <c r="H531" s="348"/>
      <c r="I531" s="349"/>
      <c r="J531" s="349"/>
      <c r="K531" s="349"/>
      <c r="L531" s="349"/>
      <c r="M531" s="349"/>
      <c r="N531" s="349"/>
      <c r="O531" s="349"/>
      <c r="P531" s="349"/>
      <c r="Q531" s="349"/>
      <c r="R531" s="349"/>
      <c r="S531" s="349"/>
      <c r="T531" s="382"/>
      <c r="U531" s="382"/>
      <c r="AH531" s="5"/>
      <c r="AI531" s="5"/>
      <c r="AJ531" s="5"/>
      <c r="AK531" s="5"/>
      <c r="AL531" s="5"/>
      <c r="AM531" s="5"/>
      <c r="AN531" s="5"/>
      <c r="AO531" s="5"/>
    </row>
    <row r="532" spans="2:41" s="365" customFormat="1" x14ac:dyDescent="0.5">
      <c r="B532" s="449" t="s">
        <v>2157</v>
      </c>
      <c r="C532" s="450">
        <v>3.7893428521625781E-6</v>
      </c>
      <c r="D532" s="450">
        <v>3.7893428521625781E-6</v>
      </c>
      <c r="E532" s="450">
        <v>3.7893428521625781E-6</v>
      </c>
      <c r="F532" s="404"/>
      <c r="G532" s="404"/>
      <c r="H532" s="348"/>
      <c r="I532" s="349"/>
      <c r="J532" s="349"/>
      <c r="K532" s="349"/>
      <c r="L532" s="349"/>
      <c r="M532" s="349"/>
      <c r="N532" s="349"/>
      <c r="O532" s="349"/>
      <c r="P532" s="349"/>
      <c r="Q532" s="349"/>
      <c r="R532" s="349"/>
      <c r="S532" s="349"/>
      <c r="T532" s="382"/>
      <c r="U532" s="382"/>
      <c r="AH532" s="5"/>
      <c r="AI532" s="5"/>
      <c r="AJ532" s="5"/>
      <c r="AK532" s="5"/>
      <c r="AL532" s="5"/>
      <c r="AM532" s="5"/>
      <c r="AN532" s="5"/>
      <c r="AO532" s="5"/>
    </row>
    <row r="533" spans="2:41" s="365" customFormat="1" x14ac:dyDescent="0.5">
      <c r="B533" s="449" t="s">
        <v>2147</v>
      </c>
      <c r="C533" s="450">
        <v>3.7893428521625781E-6</v>
      </c>
      <c r="D533" s="450">
        <v>3.7893428521625781E-6</v>
      </c>
      <c r="E533" s="450">
        <v>3.7893428521625781E-6</v>
      </c>
      <c r="F533" s="404"/>
      <c r="G533" s="404"/>
      <c r="H533" s="348"/>
      <c r="I533" s="349"/>
      <c r="J533" s="349"/>
      <c r="K533" s="349"/>
      <c r="L533" s="349"/>
      <c r="M533" s="349"/>
      <c r="N533" s="349"/>
      <c r="O533" s="349"/>
      <c r="P533" s="349"/>
      <c r="Q533" s="349"/>
      <c r="R533" s="349"/>
      <c r="S533" s="349"/>
      <c r="T533" s="382"/>
      <c r="U533" s="382"/>
      <c r="AH533" s="5"/>
      <c r="AI533" s="5"/>
      <c r="AJ533" s="5"/>
      <c r="AK533" s="5"/>
      <c r="AL533" s="5"/>
      <c r="AM533" s="5"/>
      <c r="AN533" s="5"/>
      <c r="AO533" s="5"/>
    </row>
    <row r="534" spans="2:41" s="365" customFormat="1" x14ac:dyDescent="0.5">
      <c r="B534" s="449" t="s">
        <v>2149</v>
      </c>
      <c r="C534" s="450">
        <v>3.7893428521625781E-6</v>
      </c>
      <c r="D534" s="450">
        <v>3.7893428521625781E-6</v>
      </c>
      <c r="E534" s="450">
        <v>3.7893428521625781E-6</v>
      </c>
      <c r="F534" s="404"/>
      <c r="G534" s="404"/>
      <c r="H534" s="348"/>
      <c r="I534" s="349"/>
      <c r="J534" s="349"/>
      <c r="K534" s="349"/>
      <c r="L534" s="349"/>
      <c r="M534" s="349"/>
      <c r="N534" s="349"/>
      <c r="O534" s="349"/>
      <c r="P534" s="349"/>
      <c r="Q534" s="349"/>
      <c r="R534" s="349"/>
      <c r="S534" s="349"/>
      <c r="T534" s="382"/>
      <c r="U534" s="382"/>
      <c r="AH534" s="5"/>
      <c r="AI534" s="5"/>
      <c r="AJ534" s="5"/>
      <c r="AK534" s="5"/>
      <c r="AL534" s="5"/>
      <c r="AM534" s="5"/>
      <c r="AN534" s="5"/>
      <c r="AO534" s="5"/>
    </row>
    <row r="535" spans="2:41" s="365" customFormat="1" x14ac:dyDescent="0.5">
      <c r="B535" s="449" t="s">
        <v>2163</v>
      </c>
      <c r="C535" s="450">
        <v>3.7893428521625781E-6</v>
      </c>
      <c r="D535" s="450">
        <v>5.6840142782438672E-6</v>
      </c>
      <c r="E535" s="450">
        <v>5.6840142782438672E-6</v>
      </c>
      <c r="F535" s="404"/>
      <c r="G535" s="404"/>
      <c r="H535" s="348"/>
      <c r="I535" s="349"/>
      <c r="J535" s="349"/>
      <c r="K535" s="349"/>
      <c r="L535" s="349"/>
      <c r="M535" s="349"/>
      <c r="N535" s="349"/>
      <c r="O535" s="349"/>
      <c r="P535" s="349"/>
      <c r="Q535" s="349"/>
      <c r="R535" s="349"/>
      <c r="S535" s="349"/>
      <c r="T535" s="382"/>
      <c r="U535" s="382"/>
      <c r="AH535" s="5"/>
      <c r="AI535" s="5"/>
      <c r="AJ535" s="5"/>
      <c r="AK535" s="5"/>
      <c r="AL535" s="5"/>
      <c r="AM535" s="5"/>
      <c r="AN535" s="5"/>
      <c r="AO535" s="5"/>
    </row>
    <row r="536" spans="2:41" s="365" customFormat="1" x14ac:dyDescent="0.5">
      <c r="B536" s="449" t="s">
        <v>2171</v>
      </c>
      <c r="C536" s="450">
        <v>3.7893428521625781E-6</v>
      </c>
      <c r="D536" s="450">
        <v>5.6840142782438672E-6</v>
      </c>
      <c r="E536" s="450">
        <v>9.4733571304064453E-6</v>
      </c>
      <c r="F536" s="404"/>
      <c r="G536" s="404"/>
      <c r="H536" s="348"/>
      <c r="I536" s="349"/>
      <c r="J536" s="349"/>
      <c r="K536" s="349"/>
      <c r="L536" s="349"/>
      <c r="M536" s="349"/>
      <c r="N536" s="349"/>
      <c r="O536" s="349"/>
      <c r="P536" s="349"/>
      <c r="Q536" s="349"/>
      <c r="R536" s="349"/>
      <c r="S536" s="349"/>
      <c r="T536" s="382"/>
      <c r="U536" s="382"/>
      <c r="AH536" s="5"/>
      <c r="AI536" s="5"/>
      <c r="AJ536" s="5"/>
      <c r="AK536" s="5"/>
      <c r="AL536" s="5"/>
      <c r="AM536" s="5"/>
      <c r="AN536" s="5"/>
      <c r="AO536" s="5"/>
    </row>
    <row r="537" spans="2:41" s="365" customFormat="1" x14ac:dyDescent="0.5">
      <c r="B537" s="449" t="s">
        <v>2170</v>
      </c>
      <c r="C537" s="450">
        <v>3.7893428521625781E-6</v>
      </c>
      <c r="D537" s="450">
        <v>5.6840142782438672E-6</v>
      </c>
      <c r="E537" s="450">
        <v>3.7893428521625781E-6</v>
      </c>
      <c r="F537" s="404"/>
      <c r="G537" s="404"/>
      <c r="H537" s="348"/>
      <c r="I537" s="349"/>
      <c r="J537" s="349"/>
      <c r="K537" s="349"/>
      <c r="L537" s="349"/>
      <c r="M537" s="349"/>
      <c r="N537" s="349"/>
      <c r="O537" s="349"/>
      <c r="P537" s="349"/>
      <c r="Q537" s="349"/>
      <c r="R537" s="349"/>
      <c r="S537" s="349"/>
      <c r="T537" s="382"/>
      <c r="U537" s="382"/>
      <c r="AH537" s="5"/>
      <c r="AI537" s="5"/>
      <c r="AJ537" s="5"/>
      <c r="AK537" s="5"/>
      <c r="AL537" s="5"/>
      <c r="AM537" s="5"/>
      <c r="AN537" s="5"/>
      <c r="AO537" s="5"/>
    </row>
    <row r="538" spans="2:41" s="365" customFormat="1" x14ac:dyDescent="0.5">
      <c r="B538" s="449" t="s">
        <v>2177</v>
      </c>
      <c r="C538" s="450">
        <v>3.7893428521625781E-6</v>
      </c>
      <c r="D538" s="450">
        <v>7.5786857043251562E-6</v>
      </c>
      <c r="E538" s="450">
        <v>9.4733571304064453E-6</v>
      </c>
      <c r="F538" s="404"/>
      <c r="G538" s="404"/>
      <c r="H538" s="348"/>
      <c r="I538" s="349"/>
      <c r="J538" s="349"/>
      <c r="K538" s="349"/>
      <c r="L538" s="349"/>
      <c r="M538" s="349"/>
      <c r="N538" s="349"/>
      <c r="O538" s="349"/>
      <c r="P538" s="349"/>
      <c r="Q538" s="349"/>
      <c r="R538" s="349"/>
      <c r="S538" s="349"/>
      <c r="T538" s="382"/>
      <c r="U538" s="382"/>
      <c r="AH538" s="5"/>
      <c r="AI538" s="5"/>
      <c r="AJ538" s="5"/>
      <c r="AK538" s="5"/>
      <c r="AL538" s="5"/>
      <c r="AM538" s="5"/>
      <c r="AN538" s="5"/>
      <c r="AO538" s="5"/>
    </row>
    <row r="539" spans="2:41" s="365" customFormat="1" x14ac:dyDescent="0.5">
      <c r="B539" s="449" t="s">
        <v>2178</v>
      </c>
      <c r="C539" s="450">
        <v>3.7893428521625781E-6</v>
      </c>
      <c r="D539" s="450">
        <v>5.6840142782438672E-6</v>
      </c>
      <c r="E539" s="450">
        <v>5.6840142782438672E-6</v>
      </c>
      <c r="F539" s="404"/>
      <c r="G539" s="404"/>
      <c r="H539" s="348"/>
      <c r="I539" s="349"/>
      <c r="J539" s="349"/>
      <c r="K539" s="349"/>
      <c r="L539" s="349"/>
      <c r="M539" s="349"/>
      <c r="N539" s="349"/>
      <c r="O539" s="349"/>
      <c r="P539" s="349"/>
      <c r="Q539" s="349"/>
      <c r="R539" s="349"/>
      <c r="S539" s="349"/>
      <c r="T539" s="382"/>
      <c r="U539" s="382"/>
      <c r="AH539" s="5"/>
      <c r="AI539" s="5"/>
      <c r="AJ539" s="5"/>
      <c r="AK539" s="5"/>
      <c r="AL539" s="5"/>
      <c r="AM539" s="5"/>
      <c r="AN539" s="5"/>
      <c r="AO539" s="5"/>
    </row>
    <row r="540" spans="2:41" s="365" customFormat="1" x14ac:dyDescent="0.5">
      <c r="B540" s="449" t="s">
        <v>2179</v>
      </c>
      <c r="C540" s="450">
        <v>3.7893428521625781E-6</v>
      </c>
      <c r="D540" s="450">
        <v>1.1368028556487734E-5</v>
      </c>
      <c r="E540" s="450">
        <v>1.8946714260812891E-5</v>
      </c>
      <c r="F540" s="404"/>
      <c r="G540" s="404"/>
      <c r="H540" s="348"/>
      <c r="I540" s="349"/>
      <c r="J540" s="349"/>
      <c r="K540" s="349"/>
      <c r="L540" s="349"/>
      <c r="M540" s="349"/>
      <c r="N540" s="349"/>
      <c r="O540" s="349"/>
      <c r="P540" s="349"/>
      <c r="Q540" s="349"/>
      <c r="R540" s="349"/>
      <c r="S540" s="349"/>
      <c r="T540" s="382"/>
      <c r="U540" s="382"/>
      <c r="AH540" s="5"/>
      <c r="AI540" s="5"/>
      <c r="AJ540" s="5"/>
      <c r="AK540" s="5"/>
      <c r="AL540" s="5"/>
      <c r="AM540" s="5"/>
      <c r="AN540" s="5"/>
      <c r="AO540" s="5"/>
    </row>
    <row r="541" spans="2:41" s="365" customFormat="1" x14ac:dyDescent="0.5">
      <c r="B541" s="449" t="s">
        <v>2172</v>
      </c>
      <c r="C541" s="450">
        <v>3.7893428521625781E-6</v>
      </c>
      <c r="D541" s="450">
        <v>7.5786857043251562E-6</v>
      </c>
      <c r="E541" s="450">
        <v>3.7893428521625781E-6</v>
      </c>
      <c r="F541" s="404"/>
      <c r="G541" s="404"/>
      <c r="H541" s="348"/>
      <c r="I541" s="349"/>
      <c r="J541" s="349"/>
      <c r="K541" s="349"/>
      <c r="L541" s="349"/>
      <c r="M541" s="349"/>
      <c r="N541" s="349"/>
      <c r="O541" s="349"/>
      <c r="P541" s="349"/>
      <c r="Q541" s="349"/>
      <c r="R541" s="349"/>
      <c r="S541" s="349"/>
      <c r="T541" s="382"/>
      <c r="U541" s="382"/>
      <c r="AH541" s="5"/>
      <c r="AI541" s="5"/>
      <c r="AJ541" s="5"/>
      <c r="AK541" s="5"/>
      <c r="AL541" s="5"/>
      <c r="AM541" s="5"/>
      <c r="AN541" s="5"/>
      <c r="AO541" s="5"/>
    </row>
    <row r="542" spans="2:41" s="365" customFormat="1" ht="31.5" x14ac:dyDescent="0.5">
      <c r="B542" s="449" t="s">
        <v>2175</v>
      </c>
      <c r="C542" s="450">
        <v>3.7893428521625781E-6</v>
      </c>
      <c r="D542" s="450">
        <v>0</v>
      </c>
      <c r="E542" s="450">
        <v>3.7893428521625781E-6</v>
      </c>
      <c r="F542" s="404"/>
      <c r="G542" s="404"/>
      <c r="H542" s="348"/>
      <c r="I542" s="349"/>
      <c r="J542" s="349"/>
      <c r="K542" s="349"/>
      <c r="L542" s="349"/>
      <c r="M542" s="349"/>
      <c r="N542" s="349"/>
      <c r="O542" s="349"/>
      <c r="P542" s="349"/>
      <c r="Q542" s="349"/>
      <c r="R542" s="349"/>
      <c r="S542" s="349"/>
      <c r="T542" s="382"/>
      <c r="U542" s="382"/>
      <c r="AH542" s="5"/>
      <c r="AI542" s="5"/>
      <c r="AJ542" s="5"/>
      <c r="AK542" s="5"/>
      <c r="AL542" s="5"/>
      <c r="AM542" s="5"/>
      <c r="AN542" s="5"/>
      <c r="AO542" s="5"/>
    </row>
    <row r="543" spans="2:41" s="365" customFormat="1" ht="31.5" x14ac:dyDescent="0.5">
      <c r="B543" s="449" t="s">
        <v>2168</v>
      </c>
      <c r="C543" s="450">
        <v>3.7893428521625781E-6</v>
      </c>
      <c r="D543" s="450">
        <v>7.5786857043251562E-6</v>
      </c>
      <c r="E543" s="450">
        <v>9.4733571304064453E-6</v>
      </c>
      <c r="F543" s="404"/>
      <c r="G543" s="404"/>
      <c r="H543" s="348"/>
      <c r="I543" s="349"/>
      <c r="J543" s="349"/>
      <c r="K543" s="349"/>
      <c r="L543" s="349"/>
      <c r="M543" s="349"/>
      <c r="N543" s="349"/>
      <c r="O543" s="349"/>
      <c r="P543" s="349"/>
      <c r="Q543" s="349"/>
      <c r="R543" s="349"/>
      <c r="S543" s="349"/>
      <c r="T543" s="382"/>
      <c r="U543" s="382"/>
      <c r="AH543" s="5"/>
      <c r="AI543" s="5"/>
      <c r="AJ543" s="5"/>
      <c r="AK543" s="5"/>
      <c r="AL543" s="5"/>
      <c r="AM543" s="5"/>
      <c r="AN543" s="5"/>
      <c r="AO543" s="5"/>
    </row>
    <row r="544" spans="2:41" s="365" customFormat="1" ht="31.5" x14ac:dyDescent="0.5">
      <c r="B544" s="449" t="s">
        <v>2176</v>
      </c>
      <c r="C544" s="450">
        <v>3.7893428521625781E-6</v>
      </c>
      <c r="D544" s="450">
        <v>5.6840142782438672E-6</v>
      </c>
      <c r="E544" s="450">
        <v>1.1368028556487734E-5</v>
      </c>
      <c r="F544" s="404"/>
      <c r="G544" s="404"/>
      <c r="H544" s="348"/>
      <c r="I544" s="349"/>
      <c r="J544" s="349"/>
      <c r="K544" s="349"/>
      <c r="L544" s="349"/>
      <c r="M544" s="349"/>
      <c r="N544" s="349"/>
      <c r="O544" s="349"/>
      <c r="P544" s="349"/>
      <c r="Q544" s="349"/>
      <c r="R544" s="349"/>
      <c r="S544" s="349"/>
      <c r="T544" s="382"/>
      <c r="U544" s="382"/>
      <c r="AH544" s="5"/>
      <c r="AI544" s="5"/>
      <c r="AJ544" s="5"/>
      <c r="AK544" s="5"/>
      <c r="AL544" s="5"/>
      <c r="AM544" s="5"/>
      <c r="AN544" s="5"/>
      <c r="AO544" s="5"/>
    </row>
    <row r="545" spans="2:41" s="365" customFormat="1" x14ac:dyDescent="0.5">
      <c r="B545" s="449" t="s">
        <v>2174</v>
      </c>
      <c r="C545" s="450">
        <v>3.7893428521625781E-6</v>
      </c>
      <c r="D545" s="450">
        <v>5.6840142782438672E-6</v>
      </c>
      <c r="E545" s="450">
        <v>7.5786857043251562E-6</v>
      </c>
      <c r="F545" s="404"/>
      <c r="G545" s="404"/>
      <c r="H545" s="348"/>
      <c r="I545" s="349"/>
      <c r="J545" s="349"/>
      <c r="K545" s="349"/>
      <c r="L545" s="349"/>
      <c r="M545" s="349"/>
      <c r="N545" s="349"/>
      <c r="O545" s="349"/>
      <c r="P545" s="349"/>
      <c r="Q545" s="349"/>
      <c r="R545" s="349"/>
      <c r="S545" s="349"/>
      <c r="T545" s="382"/>
      <c r="U545" s="382"/>
      <c r="AH545" s="5"/>
      <c r="AI545" s="5"/>
      <c r="AJ545" s="5"/>
      <c r="AK545" s="5"/>
      <c r="AL545" s="5"/>
      <c r="AM545" s="5"/>
      <c r="AN545" s="5"/>
      <c r="AO545" s="5"/>
    </row>
    <row r="546" spans="2:41" s="365" customFormat="1" x14ac:dyDescent="0.5">
      <c r="B546" s="449" t="s">
        <v>2180</v>
      </c>
      <c r="C546" s="450">
        <v>3.7893428521625781E-6</v>
      </c>
      <c r="D546" s="450">
        <v>3.7893428521625781E-6</v>
      </c>
      <c r="E546" s="450">
        <v>3.7893428521625781E-6</v>
      </c>
      <c r="F546" s="404"/>
      <c r="G546" s="404"/>
      <c r="H546" s="348"/>
      <c r="I546" s="349"/>
      <c r="J546" s="349"/>
      <c r="K546" s="349"/>
      <c r="L546" s="349"/>
      <c r="M546" s="349"/>
      <c r="N546" s="349"/>
      <c r="O546" s="349"/>
      <c r="P546" s="349"/>
      <c r="Q546" s="349"/>
      <c r="R546" s="349"/>
      <c r="S546" s="349"/>
      <c r="T546" s="382"/>
      <c r="U546" s="382"/>
      <c r="AH546" s="5"/>
      <c r="AI546" s="5"/>
      <c r="AJ546" s="5"/>
      <c r="AK546" s="5"/>
      <c r="AL546" s="5"/>
      <c r="AM546" s="5"/>
      <c r="AN546" s="5"/>
      <c r="AO546" s="5"/>
    </row>
    <row r="547" spans="2:41" s="365" customFormat="1" x14ac:dyDescent="0.5">
      <c r="B547" s="449" t="s">
        <v>2169</v>
      </c>
      <c r="C547" s="450">
        <v>3.7893428521625781E-6</v>
      </c>
      <c r="D547" s="450">
        <v>5.6840142782438672E-6</v>
      </c>
      <c r="E547" s="450">
        <v>7.5786857043251562E-6</v>
      </c>
      <c r="F547" s="404"/>
      <c r="G547" s="404"/>
      <c r="H547" s="348"/>
      <c r="I547" s="349"/>
      <c r="J547" s="349"/>
      <c r="K547" s="349"/>
      <c r="L547" s="349"/>
      <c r="M547" s="349"/>
      <c r="N547" s="349"/>
      <c r="O547" s="349"/>
      <c r="P547" s="349"/>
      <c r="Q547" s="349"/>
      <c r="R547" s="349"/>
      <c r="S547" s="349"/>
      <c r="T547" s="382"/>
      <c r="U547" s="382"/>
      <c r="AH547" s="5"/>
      <c r="AI547" s="5"/>
      <c r="AJ547" s="5"/>
      <c r="AK547" s="5"/>
      <c r="AL547" s="5"/>
      <c r="AM547" s="5"/>
      <c r="AN547" s="5"/>
      <c r="AO547" s="5"/>
    </row>
    <row r="548" spans="2:41" s="365" customFormat="1" x14ac:dyDescent="0.5">
      <c r="B548" s="449" t="s">
        <v>2173</v>
      </c>
      <c r="C548" s="450">
        <v>3.7893428521625781E-6</v>
      </c>
      <c r="D548" s="450">
        <v>3.7893428521625781E-6</v>
      </c>
      <c r="E548" s="450">
        <v>5.6840142782438672E-6</v>
      </c>
      <c r="F548" s="404"/>
      <c r="G548" s="404"/>
      <c r="H548" s="348"/>
      <c r="I548" s="349"/>
      <c r="J548" s="349"/>
      <c r="K548" s="349"/>
      <c r="L548" s="349"/>
      <c r="M548" s="349"/>
      <c r="N548" s="349"/>
      <c r="O548" s="349"/>
      <c r="P548" s="349"/>
      <c r="Q548" s="349"/>
      <c r="R548" s="349"/>
      <c r="S548" s="349"/>
      <c r="T548" s="382"/>
      <c r="U548" s="382"/>
      <c r="AH548" s="5"/>
      <c r="AI548" s="5"/>
      <c r="AJ548" s="5"/>
      <c r="AK548" s="5"/>
      <c r="AL548" s="5"/>
      <c r="AM548" s="5"/>
      <c r="AN548" s="5"/>
      <c r="AO548" s="5"/>
    </row>
    <row r="549" spans="2:41" s="365" customFormat="1" x14ac:dyDescent="0.5">
      <c r="B549" s="449" t="s">
        <v>2186</v>
      </c>
      <c r="C549" s="450">
        <v>1.8946714260812891E-6</v>
      </c>
      <c r="D549" s="450">
        <v>1.8946714260812891E-6</v>
      </c>
      <c r="E549" s="450">
        <v>1.8946714260812891E-6</v>
      </c>
      <c r="F549" s="404"/>
      <c r="G549" s="404"/>
      <c r="H549" s="348"/>
      <c r="I549" s="349"/>
      <c r="J549" s="349"/>
      <c r="K549" s="349"/>
      <c r="L549" s="349"/>
      <c r="M549" s="349"/>
      <c r="N549" s="349"/>
      <c r="O549" s="349"/>
      <c r="P549" s="349"/>
      <c r="Q549" s="349"/>
      <c r="R549" s="349"/>
      <c r="S549" s="349"/>
      <c r="T549" s="382"/>
      <c r="U549" s="382"/>
      <c r="AH549" s="5"/>
      <c r="AI549" s="5"/>
      <c r="AJ549" s="5"/>
      <c r="AK549" s="5"/>
      <c r="AL549" s="5"/>
      <c r="AM549" s="5"/>
      <c r="AN549" s="5"/>
      <c r="AO549" s="5"/>
    </row>
    <row r="550" spans="2:41" s="365" customFormat="1" x14ac:dyDescent="0.5">
      <c r="B550" s="449" t="s">
        <v>2217</v>
      </c>
      <c r="C550" s="450">
        <v>1.8946714260812891E-6</v>
      </c>
      <c r="D550" s="450">
        <v>0</v>
      </c>
      <c r="E550" s="450">
        <v>0</v>
      </c>
      <c r="F550" s="404"/>
      <c r="G550" s="404"/>
      <c r="H550" s="348"/>
      <c r="I550" s="349"/>
      <c r="J550" s="349"/>
      <c r="K550" s="349"/>
      <c r="L550" s="349"/>
      <c r="M550" s="349"/>
      <c r="N550" s="349"/>
      <c r="O550" s="349"/>
      <c r="P550" s="349"/>
      <c r="Q550" s="349"/>
      <c r="R550" s="349"/>
      <c r="S550" s="349"/>
      <c r="T550" s="382"/>
      <c r="U550" s="382"/>
      <c r="AH550" s="5"/>
      <c r="AI550" s="5"/>
      <c r="AJ550" s="5"/>
      <c r="AK550" s="5"/>
      <c r="AL550" s="5"/>
      <c r="AM550" s="5"/>
      <c r="AN550" s="5"/>
      <c r="AO550" s="5"/>
    </row>
    <row r="551" spans="2:41" s="365" customFormat="1" x14ac:dyDescent="0.5">
      <c r="B551" s="449" t="s">
        <v>2215</v>
      </c>
      <c r="C551" s="450">
        <v>1.8946714260812891E-6</v>
      </c>
      <c r="D551" s="450">
        <v>5.6840142782438672E-6</v>
      </c>
      <c r="E551" s="450">
        <v>7.5786857043251562E-6</v>
      </c>
      <c r="F551" s="404"/>
      <c r="G551" s="404"/>
      <c r="H551" s="348"/>
      <c r="I551" s="349"/>
      <c r="J551" s="349"/>
      <c r="K551" s="349"/>
      <c r="L551" s="349"/>
      <c r="M551" s="349"/>
      <c r="N551" s="349"/>
      <c r="O551" s="349"/>
      <c r="P551" s="349"/>
      <c r="Q551" s="349"/>
      <c r="R551" s="349"/>
      <c r="S551" s="349"/>
      <c r="T551" s="382"/>
      <c r="U551" s="382"/>
      <c r="AH551" s="5"/>
      <c r="AI551" s="5"/>
      <c r="AJ551" s="5"/>
      <c r="AK551" s="5"/>
      <c r="AL551" s="5"/>
      <c r="AM551" s="5"/>
      <c r="AN551" s="5"/>
      <c r="AO551" s="5"/>
    </row>
    <row r="552" spans="2:41" s="365" customFormat="1" x14ac:dyDescent="0.5">
      <c r="B552" s="449" t="s">
        <v>2194</v>
      </c>
      <c r="C552" s="450">
        <v>1.8946714260812891E-6</v>
      </c>
      <c r="D552" s="450">
        <v>3.7893428521625781E-6</v>
      </c>
      <c r="E552" s="450">
        <v>3.7893428521625781E-6</v>
      </c>
      <c r="F552" s="404"/>
      <c r="G552" s="404"/>
      <c r="H552" s="348"/>
      <c r="I552" s="349"/>
      <c r="J552" s="349"/>
      <c r="K552" s="349"/>
      <c r="L552" s="349"/>
      <c r="M552" s="349"/>
      <c r="N552" s="349"/>
      <c r="O552" s="349"/>
      <c r="P552" s="349"/>
      <c r="Q552" s="349"/>
      <c r="R552" s="349"/>
      <c r="S552" s="349"/>
      <c r="T552" s="382"/>
      <c r="U552" s="382"/>
      <c r="AH552" s="5"/>
      <c r="AI552" s="5"/>
      <c r="AJ552" s="5"/>
      <c r="AK552" s="5"/>
      <c r="AL552" s="5"/>
      <c r="AM552" s="5"/>
      <c r="AN552" s="5"/>
      <c r="AO552" s="5"/>
    </row>
    <row r="553" spans="2:41" s="365" customFormat="1" x14ac:dyDescent="0.5">
      <c r="B553" s="449" t="s">
        <v>2183</v>
      </c>
      <c r="C553" s="450">
        <v>1.8946714260812891E-6</v>
      </c>
      <c r="D553" s="450">
        <v>3.7893428521625781E-6</v>
      </c>
      <c r="E553" s="450">
        <v>1.8946714260812891E-6</v>
      </c>
      <c r="F553" s="404"/>
      <c r="G553" s="404"/>
      <c r="H553" s="348"/>
      <c r="I553" s="349"/>
      <c r="J553" s="349"/>
      <c r="K553" s="349"/>
      <c r="L553" s="349"/>
      <c r="M553" s="349"/>
      <c r="N553" s="349"/>
      <c r="O553" s="349"/>
      <c r="P553" s="349"/>
      <c r="Q553" s="349"/>
      <c r="R553" s="349"/>
      <c r="S553" s="349"/>
      <c r="T553" s="382"/>
      <c r="U553" s="382"/>
      <c r="AH553" s="5"/>
      <c r="AI553" s="5"/>
      <c r="AJ553" s="5"/>
      <c r="AK553" s="5"/>
      <c r="AL553" s="5"/>
      <c r="AM553" s="5"/>
      <c r="AN553" s="5"/>
      <c r="AO553" s="5"/>
    </row>
    <row r="554" spans="2:41" s="365" customFormat="1" x14ac:dyDescent="0.5">
      <c r="B554" s="449" t="s">
        <v>2218</v>
      </c>
      <c r="C554" s="450">
        <v>1.8946714260812891E-6</v>
      </c>
      <c r="D554" s="450">
        <v>1.8946714260812891E-6</v>
      </c>
      <c r="E554" s="450">
        <v>0</v>
      </c>
      <c r="F554" s="404"/>
      <c r="G554" s="404"/>
      <c r="H554" s="348"/>
      <c r="I554" s="349"/>
      <c r="J554" s="349"/>
      <c r="K554" s="349"/>
      <c r="L554" s="349"/>
      <c r="M554" s="349"/>
      <c r="N554" s="349"/>
      <c r="O554" s="349"/>
      <c r="P554" s="349"/>
      <c r="Q554" s="349"/>
      <c r="R554" s="349"/>
      <c r="S554" s="349"/>
      <c r="T554" s="382"/>
      <c r="U554" s="382"/>
      <c r="AH554" s="5"/>
      <c r="AI554" s="5"/>
      <c r="AJ554" s="5"/>
      <c r="AK554" s="5"/>
      <c r="AL554" s="5"/>
      <c r="AM554" s="5"/>
      <c r="AN554" s="5"/>
      <c r="AO554" s="5"/>
    </row>
    <row r="555" spans="2:41" s="365" customFormat="1" x14ac:dyDescent="0.5">
      <c r="B555" s="449" t="s">
        <v>2187</v>
      </c>
      <c r="C555" s="450">
        <v>1.8946714260812891E-6</v>
      </c>
      <c r="D555" s="450">
        <v>3.7893428521625781E-6</v>
      </c>
      <c r="E555" s="450">
        <v>5.6840142782438672E-6</v>
      </c>
      <c r="F555" s="404"/>
      <c r="G555" s="404"/>
      <c r="H555" s="348"/>
      <c r="I555" s="349"/>
      <c r="J555" s="349"/>
      <c r="K555" s="349"/>
      <c r="L555" s="349"/>
      <c r="M555" s="349"/>
      <c r="N555" s="349"/>
      <c r="O555" s="349"/>
      <c r="P555" s="349"/>
      <c r="Q555" s="349"/>
      <c r="R555" s="349"/>
      <c r="S555" s="349"/>
      <c r="T555" s="382"/>
      <c r="U555" s="382"/>
      <c r="AH555" s="5"/>
      <c r="AI555" s="5"/>
      <c r="AJ555" s="5"/>
      <c r="AK555" s="5"/>
      <c r="AL555" s="5"/>
      <c r="AM555" s="5"/>
      <c r="AN555" s="5"/>
      <c r="AO555" s="5"/>
    </row>
    <row r="556" spans="2:41" s="365" customFormat="1" x14ac:dyDescent="0.5">
      <c r="B556" s="449" t="s">
        <v>2198</v>
      </c>
      <c r="C556" s="450">
        <v>1.8946714260812891E-6</v>
      </c>
      <c r="D556" s="450">
        <v>1.8946714260812891E-6</v>
      </c>
      <c r="E556" s="450">
        <v>1.8946714260812891E-6</v>
      </c>
      <c r="F556" s="404"/>
      <c r="G556" s="404"/>
      <c r="H556" s="348"/>
      <c r="I556" s="349"/>
      <c r="J556" s="349"/>
      <c r="K556" s="349"/>
      <c r="L556" s="349"/>
      <c r="M556" s="349"/>
      <c r="N556" s="349"/>
      <c r="O556" s="349"/>
      <c r="P556" s="349"/>
      <c r="Q556" s="349"/>
      <c r="R556" s="349"/>
      <c r="S556" s="349"/>
      <c r="T556" s="382"/>
      <c r="U556" s="382"/>
      <c r="AH556" s="5"/>
      <c r="AI556" s="5"/>
      <c r="AJ556" s="5"/>
      <c r="AK556" s="5"/>
      <c r="AL556" s="5"/>
      <c r="AM556" s="5"/>
      <c r="AN556" s="5"/>
      <c r="AO556" s="5"/>
    </row>
    <row r="557" spans="2:41" s="365" customFormat="1" ht="31.5" x14ac:dyDescent="0.5">
      <c r="B557" s="449" t="s">
        <v>2216</v>
      </c>
      <c r="C557" s="450">
        <v>1.8946714260812891E-6</v>
      </c>
      <c r="D557" s="450">
        <v>1.8946714260812891E-6</v>
      </c>
      <c r="E557" s="450">
        <v>3.7893428521625781E-6</v>
      </c>
      <c r="F557" s="404"/>
      <c r="G557" s="404"/>
      <c r="H557" s="348"/>
      <c r="I557" s="349"/>
      <c r="J557" s="349"/>
      <c r="K557" s="349"/>
      <c r="L557" s="349"/>
      <c r="M557" s="349"/>
      <c r="N557" s="349"/>
      <c r="O557" s="349"/>
      <c r="P557" s="349"/>
      <c r="Q557" s="349"/>
      <c r="R557" s="349"/>
      <c r="S557" s="349"/>
      <c r="T557" s="382"/>
      <c r="U557" s="382"/>
      <c r="AH557" s="5"/>
      <c r="AI557" s="5"/>
      <c r="AJ557" s="5"/>
      <c r="AK557" s="5"/>
      <c r="AL557" s="5"/>
      <c r="AM557" s="5"/>
      <c r="AN557" s="5"/>
      <c r="AO557" s="5"/>
    </row>
    <row r="558" spans="2:41" s="365" customFormat="1" ht="31.5" x14ac:dyDescent="0.5">
      <c r="B558" s="449" t="s">
        <v>2200</v>
      </c>
      <c r="C558" s="450">
        <v>1.8946714260812891E-6</v>
      </c>
      <c r="D558" s="450">
        <v>5.6840142782438672E-6</v>
      </c>
      <c r="E558" s="450">
        <v>5.6840142782438672E-6</v>
      </c>
      <c r="F558" s="404"/>
      <c r="G558" s="404"/>
      <c r="H558" s="348"/>
      <c r="I558" s="349"/>
      <c r="J558" s="349"/>
      <c r="K558" s="349"/>
      <c r="L558" s="349"/>
      <c r="M558" s="349"/>
      <c r="N558" s="349"/>
      <c r="O558" s="349"/>
      <c r="P558" s="349"/>
      <c r="Q558" s="349"/>
      <c r="R558" s="349"/>
      <c r="S558" s="349"/>
      <c r="T558" s="382"/>
      <c r="U558" s="382"/>
      <c r="AH558" s="5"/>
      <c r="AI558" s="5"/>
      <c r="AJ558" s="5"/>
      <c r="AK558" s="5"/>
      <c r="AL558" s="5"/>
      <c r="AM558" s="5"/>
      <c r="AN558" s="5"/>
      <c r="AO558" s="5"/>
    </row>
    <row r="559" spans="2:41" s="365" customFormat="1" x14ac:dyDescent="0.5">
      <c r="B559" s="449" t="s">
        <v>2195</v>
      </c>
      <c r="C559" s="450">
        <v>1.8946714260812891E-6</v>
      </c>
      <c r="D559" s="450">
        <v>3.7893428521625781E-6</v>
      </c>
      <c r="E559" s="450">
        <v>3.7893428521625781E-6</v>
      </c>
      <c r="F559" s="404"/>
      <c r="G559" s="404"/>
      <c r="H559" s="348"/>
      <c r="I559" s="349"/>
      <c r="J559" s="349"/>
      <c r="K559" s="349"/>
      <c r="L559" s="349"/>
      <c r="M559" s="349"/>
      <c r="N559" s="349"/>
      <c r="O559" s="349"/>
      <c r="P559" s="349"/>
      <c r="Q559" s="349"/>
      <c r="R559" s="349"/>
      <c r="S559" s="349"/>
      <c r="T559" s="382"/>
      <c r="U559" s="382"/>
      <c r="AH559" s="5"/>
      <c r="AI559" s="5"/>
      <c r="AJ559" s="5"/>
      <c r="AK559" s="5"/>
      <c r="AL559" s="5"/>
      <c r="AM559" s="5"/>
      <c r="AN559" s="5"/>
      <c r="AO559" s="5"/>
    </row>
    <row r="560" spans="2:41" s="365" customFormat="1" x14ac:dyDescent="0.5">
      <c r="B560" s="449" t="s">
        <v>2210</v>
      </c>
      <c r="C560" s="450">
        <v>1.8946714260812891E-6</v>
      </c>
      <c r="D560" s="450">
        <v>3.7893428521625781E-6</v>
      </c>
      <c r="E560" s="450">
        <v>1.8946714260812891E-6</v>
      </c>
      <c r="F560" s="404"/>
      <c r="G560" s="404"/>
      <c r="H560" s="348"/>
      <c r="I560" s="349"/>
      <c r="J560" s="349"/>
      <c r="K560" s="349"/>
      <c r="L560" s="349"/>
      <c r="M560" s="349"/>
      <c r="N560" s="349"/>
      <c r="O560" s="349"/>
      <c r="P560" s="349"/>
      <c r="Q560" s="349"/>
      <c r="R560" s="349"/>
      <c r="S560" s="349"/>
      <c r="T560" s="382"/>
      <c r="U560" s="382"/>
      <c r="AH560" s="5"/>
      <c r="AI560" s="5"/>
      <c r="AJ560" s="5"/>
      <c r="AK560" s="5"/>
      <c r="AL560" s="5"/>
      <c r="AM560" s="5"/>
      <c r="AN560" s="5"/>
      <c r="AO560" s="5"/>
    </row>
    <row r="561" spans="2:41" s="365" customFormat="1" ht="31.5" x14ac:dyDescent="0.5">
      <c r="B561" s="449" t="s">
        <v>2221</v>
      </c>
      <c r="C561" s="450">
        <v>1.8946714260812891E-6</v>
      </c>
      <c r="D561" s="450">
        <v>1.8946714260812891E-6</v>
      </c>
      <c r="E561" s="450">
        <v>1.8946714260812891E-6</v>
      </c>
      <c r="F561" s="404"/>
      <c r="G561" s="404"/>
      <c r="H561" s="348"/>
      <c r="I561" s="349"/>
      <c r="J561" s="349"/>
      <c r="K561" s="349"/>
      <c r="L561" s="349"/>
      <c r="M561" s="349"/>
      <c r="N561" s="349"/>
      <c r="O561" s="349"/>
      <c r="P561" s="349"/>
      <c r="Q561" s="349"/>
      <c r="R561" s="349"/>
      <c r="S561" s="349"/>
      <c r="T561" s="382"/>
      <c r="U561" s="382"/>
      <c r="AH561" s="5"/>
      <c r="AI561" s="5"/>
      <c r="AJ561" s="5"/>
      <c r="AK561" s="5"/>
      <c r="AL561" s="5"/>
      <c r="AM561" s="5"/>
      <c r="AN561" s="5"/>
      <c r="AO561" s="5"/>
    </row>
    <row r="562" spans="2:41" s="365" customFormat="1" x14ac:dyDescent="0.5">
      <c r="B562" s="449" t="s">
        <v>2229</v>
      </c>
      <c r="C562" s="450">
        <v>1.8946714260812891E-6</v>
      </c>
      <c r="D562" s="450">
        <v>1.8946714260812891E-6</v>
      </c>
      <c r="E562" s="450">
        <v>1.8946714260812891E-6</v>
      </c>
      <c r="F562" s="404"/>
      <c r="G562" s="404"/>
      <c r="H562" s="348"/>
      <c r="I562" s="349"/>
      <c r="J562" s="349"/>
      <c r="K562" s="349"/>
      <c r="L562" s="349"/>
      <c r="M562" s="349"/>
      <c r="N562" s="349"/>
      <c r="O562" s="349"/>
      <c r="P562" s="349"/>
      <c r="Q562" s="349"/>
      <c r="R562" s="349"/>
      <c r="S562" s="349"/>
      <c r="T562" s="382"/>
      <c r="U562" s="382"/>
      <c r="AH562" s="5"/>
      <c r="AI562" s="5"/>
      <c r="AJ562" s="5"/>
      <c r="AK562" s="5"/>
      <c r="AL562" s="5"/>
      <c r="AM562" s="5"/>
      <c r="AN562" s="5"/>
      <c r="AO562" s="5"/>
    </row>
    <row r="563" spans="2:41" s="365" customFormat="1" x14ac:dyDescent="0.5">
      <c r="B563" s="449" t="s">
        <v>2219</v>
      </c>
      <c r="C563" s="450">
        <v>1.8946714260812891E-6</v>
      </c>
      <c r="D563" s="450">
        <v>1.8946714260812891E-6</v>
      </c>
      <c r="E563" s="450">
        <v>1.8946714260812891E-6</v>
      </c>
      <c r="F563" s="404"/>
      <c r="G563" s="404"/>
      <c r="H563" s="348"/>
      <c r="I563" s="349"/>
      <c r="J563" s="349"/>
      <c r="K563" s="349"/>
      <c r="L563" s="349"/>
      <c r="M563" s="349"/>
      <c r="N563" s="349"/>
      <c r="O563" s="349"/>
      <c r="P563" s="349"/>
      <c r="Q563" s="349"/>
      <c r="R563" s="349"/>
      <c r="S563" s="349"/>
      <c r="T563" s="382"/>
      <c r="U563" s="382"/>
      <c r="AH563" s="5"/>
      <c r="AI563" s="5"/>
      <c r="AJ563" s="5"/>
      <c r="AK563" s="5"/>
      <c r="AL563" s="5"/>
      <c r="AM563" s="5"/>
      <c r="AN563" s="5"/>
      <c r="AO563" s="5"/>
    </row>
    <row r="564" spans="2:41" s="365" customFormat="1" x14ac:dyDescent="0.5">
      <c r="B564" s="449" t="s">
        <v>2191</v>
      </c>
      <c r="C564" s="450">
        <v>1.8946714260812891E-6</v>
      </c>
      <c r="D564" s="450">
        <v>3.7893428521625781E-6</v>
      </c>
      <c r="E564" s="450">
        <v>1.8946714260812891E-6</v>
      </c>
      <c r="F564" s="404"/>
      <c r="G564" s="404"/>
      <c r="H564" s="348"/>
      <c r="I564" s="349"/>
      <c r="J564" s="349"/>
      <c r="K564" s="349"/>
      <c r="L564" s="349"/>
      <c r="M564" s="349"/>
      <c r="N564" s="349"/>
      <c r="O564" s="349"/>
      <c r="P564" s="349"/>
      <c r="Q564" s="349"/>
      <c r="R564" s="349"/>
      <c r="S564" s="349"/>
      <c r="T564" s="382"/>
      <c r="U564" s="382"/>
      <c r="AH564" s="5"/>
      <c r="AI564" s="5"/>
      <c r="AJ564" s="5"/>
      <c r="AK564" s="5"/>
      <c r="AL564" s="5"/>
      <c r="AM564" s="5"/>
      <c r="AN564" s="5"/>
      <c r="AO564" s="5"/>
    </row>
    <row r="565" spans="2:41" s="365" customFormat="1" ht="31.5" x14ac:dyDescent="0.5">
      <c r="B565" s="449" t="s">
        <v>2182</v>
      </c>
      <c r="C565" s="450">
        <v>1.8946714260812891E-6</v>
      </c>
      <c r="D565" s="450">
        <v>3.7893428521625781E-6</v>
      </c>
      <c r="E565" s="450">
        <v>5.6840142782438672E-6</v>
      </c>
      <c r="F565" s="404"/>
      <c r="G565" s="404"/>
      <c r="H565" s="348"/>
      <c r="I565" s="349"/>
      <c r="J565" s="349"/>
      <c r="K565" s="349"/>
      <c r="L565" s="349"/>
      <c r="M565" s="349"/>
      <c r="N565" s="349"/>
      <c r="O565" s="349"/>
      <c r="P565" s="349"/>
      <c r="Q565" s="349"/>
      <c r="R565" s="349"/>
      <c r="S565" s="349"/>
      <c r="T565" s="382"/>
      <c r="U565" s="382"/>
      <c r="AH565" s="5"/>
      <c r="AI565" s="5"/>
      <c r="AJ565" s="5"/>
      <c r="AK565" s="5"/>
      <c r="AL565" s="5"/>
      <c r="AM565" s="5"/>
      <c r="AN565" s="5"/>
      <c r="AO565" s="5"/>
    </row>
    <row r="566" spans="2:41" s="365" customFormat="1" x14ac:dyDescent="0.5">
      <c r="B566" s="449" t="s">
        <v>2224</v>
      </c>
      <c r="C566" s="450">
        <v>1.8946714260812891E-6</v>
      </c>
      <c r="D566" s="450">
        <v>1.8946714260812891E-6</v>
      </c>
      <c r="E566" s="450">
        <v>3.7893428521625781E-6</v>
      </c>
      <c r="F566" s="404"/>
      <c r="G566" s="404"/>
      <c r="H566" s="348"/>
      <c r="I566" s="349"/>
      <c r="J566" s="349"/>
      <c r="K566" s="349"/>
      <c r="L566" s="349"/>
      <c r="M566" s="349"/>
      <c r="N566" s="349"/>
      <c r="O566" s="349"/>
      <c r="P566" s="349"/>
      <c r="Q566" s="349"/>
      <c r="R566" s="349"/>
      <c r="S566" s="349"/>
      <c r="T566" s="382"/>
      <c r="U566" s="382"/>
      <c r="AH566" s="5"/>
      <c r="AI566" s="5"/>
      <c r="AJ566" s="5"/>
      <c r="AK566" s="5"/>
      <c r="AL566" s="5"/>
      <c r="AM566" s="5"/>
      <c r="AN566" s="5"/>
      <c r="AO566" s="5"/>
    </row>
    <row r="567" spans="2:41" s="365" customFormat="1" x14ac:dyDescent="0.5">
      <c r="B567" s="449" t="s">
        <v>2227</v>
      </c>
      <c r="C567" s="450">
        <v>1.8946714260812891E-6</v>
      </c>
      <c r="D567" s="450">
        <v>0</v>
      </c>
      <c r="E567" s="450">
        <v>0</v>
      </c>
      <c r="F567" s="404"/>
      <c r="G567" s="404"/>
      <c r="H567" s="348"/>
      <c r="I567" s="349"/>
      <c r="J567" s="349"/>
      <c r="K567" s="349"/>
      <c r="L567" s="349"/>
      <c r="M567" s="349"/>
      <c r="N567" s="349"/>
      <c r="O567" s="349"/>
      <c r="P567" s="349"/>
      <c r="Q567" s="349"/>
      <c r="R567" s="349"/>
      <c r="S567" s="349"/>
      <c r="T567" s="382"/>
      <c r="U567" s="382"/>
      <c r="AH567" s="5"/>
      <c r="AI567" s="5"/>
      <c r="AJ567" s="5"/>
      <c r="AK567" s="5"/>
      <c r="AL567" s="5"/>
      <c r="AM567" s="5"/>
      <c r="AN567" s="5"/>
      <c r="AO567" s="5"/>
    </row>
    <row r="568" spans="2:41" s="365" customFormat="1" x14ac:dyDescent="0.5">
      <c r="B568" s="449" t="s">
        <v>2214</v>
      </c>
      <c r="C568" s="450">
        <v>1.8946714260812891E-6</v>
      </c>
      <c r="D568" s="450">
        <v>1.8946714260812891E-6</v>
      </c>
      <c r="E568" s="450">
        <v>1.8946714260812891E-6</v>
      </c>
      <c r="F568" s="404"/>
      <c r="G568" s="404"/>
      <c r="H568" s="348"/>
      <c r="I568" s="349"/>
      <c r="J568" s="349"/>
      <c r="K568" s="349"/>
      <c r="L568" s="349"/>
      <c r="M568" s="349"/>
      <c r="N568" s="349"/>
      <c r="O568" s="349"/>
      <c r="P568" s="349"/>
      <c r="Q568" s="349"/>
      <c r="R568" s="349"/>
      <c r="S568" s="349"/>
      <c r="T568" s="382"/>
      <c r="U568" s="382"/>
      <c r="AH568" s="5"/>
      <c r="AI568" s="5"/>
      <c r="AJ568" s="5"/>
      <c r="AK568" s="5"/>
      <c r="AL568" s="5"/>
      <c r="AM568" s="5"/>
      <c r="AN568" s="5"/>
      <c r="AO568" s="5"/>
    </row>
    <row r="569" spans="2:41" s="365" customFormat="1" x14ac:dyDescent="0.5">
      <c r="B569" s="449" t="s">
        <v>2211</v>
      </c>
      <c r="C569" s="450">
        <v>1.8946714260812891E-6</v>
      </c>
      <c r="D569" s="450">
        <v>1.8946714260812891E-6</v>
      </c>
      <c r="E569" s="450">
        <v>1.8946714260812891E-6</v>
      </c>
      <c r="F569" s="404"/>
      <c r="G569" s="404"/>
      <c r="H569" s="348"/>
      <c r="I569" s="349"/>
      <c r="J569" s="349"/>
      <c r="K569" s="349"/>
      <c r="L569" s="349"/>
      <c r="M569" s="349"/>
      <c r="N569" s="349"/>
      <c r="O569" s="349"/>
      <c r="P569" s="349"/>
      <c r="Q569" s="349"/>
      <c r="R569" s="349"/>
      <c r="S569" s="349"/>
      <c r="T569" s="382"/>
      <c r="U569" s="382"/>
      <c r="AH569" s="5"/>
      <c r="AI569" s="5"/>
      <c r="AJ569" s="5"/>
      <c r="AK569" s="5"/>
      <c r="AL569" s="5"/>
      <c r="AM569" s="5"/>
      <c r="AN569" s="5"/>
      <c r="AO569" s="5"/>
    </row>
    <row r="570" spans="2:41" s="365" customFormat="1" ht="31.5" x14ac:dyDescent="0.5">
      <c r="B570" s="449" t="s">
        <v>2226</v>
      </c>
      <c r="C570" s="450">
        <v>1.8946714260812891E-6</v>
      </c>
      <c r="D570" s="450">
        <v>0</v>
      </c>
      <c r="E570" s="450">
        <v>0</v>
      </c>
      <c r="F570" s="404"/>
      <c r="G570" s="404"/>
      <c r="H570" s="348"/>
      <c r="I570" s="349"/>
      <c r="J570" s="349"/>
      <c r="K570" s="349"/>
      <c r="L570" s="349"/>
      <c r="M570" s="349"/>
      <c r="N570" s="349"/>
      <c r="O570" s="349"/>
      <c r="P570" s="349"/>
      <c r="Q570" s="349"/>
      <c r="R570" s="349"/>
      <c r="S570" s="349"/>
      <c r="T570" s="382"/>
      <c r="U570" s="382"/>
      <c r="AH570" s="5"/>
      <c r="AI570" s="5"/>
      <c r="AJ570" s="5"/>
      <c r="AK570" s="5"/>
      <c r="AL570" s="5"/>
      <c r="AM570" s="5"/>
      <c r="AN570" s="5"/>
      <c r="AO570" s="5"/>
    </row>
    <row r="571" spans="2:41" s="365" customFormat="1" ht="31.5" x14ac:dyDescent="0.5">
      <c r="B571" s="449" t="s">
        <v>2188</v>
      </c>
      <c r="C571" s="450">
        <v>1.8946714260812891E-6</v>
      </c>
      <c r="D571" s="450">
        <v>1.8946714260812891E-6</v>
      </c>
      <c r="E571" s="450">
        <v>1.8946714260812891E-6</v>
      </c>
      <c r="F571" s="404"/>
      <c r="G571" s="404"/>
      <c r="H571" s="348"/>
      <c r="I571" s="349"/>
      <c r="J571" s="349"/>
      <c r="K571" s="349"/>
      <c r="L571" s="349"/>
      <c r="M571" s="349"/>
      <c r="N571" s="349"/>
      <c r="O571" s="349"/>
      <c r="P571" s="349"/>
      <c r="Q571" s="349"/>
      <c r="R571" s="349"/>
      <c r="S571" s="349"/>
      <c r="T571" s="382"/>
      <c r="U571" s="382"/>
      <c r="AH571" s="5"/>
      <c r="AI571" s="5"/>
      <c r="AJ571" s="5"/>
      <c r="AK571" s="5"/>
      <c r="AL571" s="5"/>
      <c r="AM571" s="5"/>
      <c r="AN571" s="5"/>
      <c r="AO571" s="5"/>
    </row>
    <row r="572" spans="2:41" s="365" customFormat="1" x14ac:dyDescent="0.5">
      <c r="B572" s="449" t="s">
        <v>2228</v>
      </c>
      <c r="C572" s="450">
        <v>1.8946714260812891E-6</v>
      </c>
      <c r="D572" s="450">
        <v>1.8946714260812891E-6</v>
      </c>
      <c r="E572" s="450">
        <v>1.8946714260812891E-6</v>
      </c>
      <c r="F572" s="404"/>
      <c r="G572" s="404"/>
      <c r="H572" s="348"/>
      <c r="I572" s="349"/>
      <c r="J572" s="349"/>
      <c r="K572" s="349"/>
      <c r="L572" s="349"/>
      <c r="M572" s="349"/>
      <c r="N572" s="349"/>
      <c r="O572" s="349"/>
      <c r="P572" s="349"/>
      <c r="Q572" s="349"/>
      <c r="R572" s="349"/>
      <c r="S572" s="349"/>
      <c r="T572" s="382"/>
      <c r="U572" s="382"/>
      <c r="AH572" s="5"/>
      <c r="AI572" s="5"/>
      <c r="AJ572" s="5"/>
      <c r="AK572" s="5"/>
      <c r="AL572" s="5"/>
      <c r="AM572" s="5"/>
      <c r="AN572" s="5"/>
      <c r="AO572" s="5"/>
    </row>
    <row r="573" spans="2:41" s="365" customFormat="1" x14ac:dyDescent="0.5">
      <c r="B573" s="449" t="s">
        <v>2190</v>
      </c>
      <c r="C573" s="450">
        <v>1.8946714260812891E-6</v>
      </c>
      <c r="D573" s="450">
        <v>1.8946714260812891E-6</v>
      </c>
      <c r="E573" s="450">
        <v>1.8946714260812891E-6</v>
      </c>
      <c r="F573" s="404"/>
      <c r="G573" s="404"/>
      <c r="H573" s="348"/>
      <c r="I573" s="349"/>
      <c r="J573" s="349"/>
      <c r="K573" s="349"/>
      <c r="L573" s="349"/>
      <c r="M573" s="349"/>
      <c r="N573" s="349"/>
      <c r="O573" s="349"/>
      <c r="P573" s="349"/>
      <c r="Q573" s="349"/>
      <c r="R573" s="349"/>
      <c r="S573" s="349"/>
      <c r="T573" s="382"/>
      <c r="U573" s="382"/>
      <c r="AH573" s="5"/>
      <c r="AI573" s="5"/>
      <c r="AJ573" s="5"/>
      <c r="AK573" s="5"/>
      <c r="AL573" s="5"/>
      <c r="AM573" s="5"/>
      <c r="AN573" s="5"/>
      <c r="AO573" s="5"/>
    </row>
    <row r="574" spans="2:41" s="365" customFormat="1" x14ac:dyDescent="0.5">
      <c r="B574" s="449" t="s">
        <v>2230</v>
      </c>
      <c r="C574" s="450">
        <v>1.8946714260812891E-6</v>
      </c>
      <c r="D574" s="450">
        <v>1.8946714260812891E-6</v>
      </c>
      <c r="E574" s="450">
        <v>1.8946714260812891E-6</v>
      </c>
      <c r="F574" s="404"/>
      <c r="G574" s="404"/>
      <c r="H574" s="348"/>
      <c r="I574" s="349"/>
      <c r="J574" s="349"/>
      <c r="K574" s="349"/>
      <c r="L574" s="349"/>
      <c r="M574" s="349"/>
      <c r="N574" s="349"/>
      <c r="O574" s="349"/>
      <c r="P574" s="349"/>
      <c r="Q574" s="349"/>
      <c r="R574" s="349"/>
      <c r="S574" s="349"/>
      <c r="T574" s="382"/>
      <c r="U574" s="382"/>
      <c r="AH574" s="5"/>
      <c r="AI574" s="5"/>
      <c r="AJ574" s="5"/>
      <c r="AK574" s="5"/>
      <c r="AL574" s="5"/>
      <c r="AM574" s="5"/>
      <c r="AN574" s="5"/>
      <c r="AO574" s="5"/>
    </row>
    <row r="575" spans="2:41" s="365" customFormat="1" x14ac:dyDescent="0.5">
      <c r="B575" s="449" t="s">
        <v>2213</v>
      </c>
      <c r="C575" s="450">
        <v>1.8946714260812891E-6</v>
      </c>
      <c r="D575" s="450">
        <v>3.7893428521625781E-6</v>
      </c>
      <c r="E575" s="450">
        <v>3.7893428521625781E-6</v>
      </c>
      <c r="F575" s="404"/>
      <c r="G575" s="404"/>
      <c r="H575" s="348"/>
      <c r="I575" s="349"/>
      <c r="J575" s="349"/>
      <c r="K575" s="349"/>
      <c r="L575" s="349"/>
      <c r="M575" s="349"/>
      <c r="N575" s="349"/>
      <c r="O575" s="349"/>
      <c r="P575" s="349"/>
      <c r="Q575" s="349"/>
      <c r="R575" s="349"/>
      <c r="S575" s="349"/>
      <c r="T575" s="382"/>
      <c r="U575" s="382"/>
      <c r="AH575" s="5"/>
      <c r="AI575" s="5"/>
      <c r="AJ575" s="5"/>
      <c r="AK575" s="5"/>
      <c r="AL575" s="5"/>
      <c r="AM575" s="5"/>
      <c r="AN575" s="5"/>
      <c r="AO575" s="5"/>
    </row>
    <row r="576" spans="2:41" s="365" customFormat="1" ht="31.5" x14ac:dyDescent="0.5">
      <c r="B576" s="449" t="s">
        <v>2205</v>
      </c>
      <c r="C576" s="450">
        <v>1.8946714260812891E-6</v>
      </c>
      <c r="D576" s="450">
        <v>3.7893428521625781E-6</v>
      </c>
      <c r="E576" s="450">
        <v>5.6840142782438672E-6</v>
      </c>
      <c r="F576" s="404"/>
      <c r="G576" s="404"/>
      <c r="H576" s="348"/>
      <c r="I576" s="349"/>
      <c r="J576" s="349"/>
      <c r="K576" s="349"/>
      <c r="L576" s="349"/>
      <c r="M576" s="349"/>
      <c r="N576" s="349"/>
      <c r="O576" s="349"/>
      <c r="P576" s="349"/>
      <c r="Q576" s="349"/>
      <c r="R576" s="349"/>
      <c r="S576" s="349"/>
      <c r="T576" s="382"/>
      <c r="U576" s="382"/>
      <c r="AH576" s="5"/>
      <c r="AI576" s="5"/>
      <c r="AJ576" s="5"/>
      <c r="AK576" s="5"/>
      <c r="AL576" s="5"/>
      <c r="AM576" s="5"/>
      <c r="AN576" s="5"/>
      <c r="AO576" s="5"/>
    </row>
    <row r="577" spans="2:41" s="365" customFormat="1" ht="31.5" x14ac:dyDescent="0.5">
      <c r="B577" s="449" t="s">
        <v>2196</v>
      </c>
      <c r="C577" s="450">
        <v>1.8946714260812891E-6</v>
      </c>
      <c r="D577" s="450">
        <v>3.7893428521625781E-6</v>
      </c>
      <c r="E577" s="450">
        <v>1.8946714260812891E-6</v>
      </c>
      <c r="F577" s="404"/>
      <c r="G577" s="404"/>
      <c r="H577" s="348"/>
      <c r="I577" s="349"/>
      <c r="J577" s="349"/>
      <c r="K577" s="349"/>
      <c r="L577" s="349"/>
      <c r="M577" s="349"/>
      <c r="N577" s="349"/>
      <c r="O577" s="349"/>
      <c r="P577" s="349"/>
      <c r="Q577" s="349"/>
      <c r="R577" s="349"/>
      <c r="S577" s="349"/>
      <c r="T577" s="382"/>
      <c r="U577" s="382"/>
      <c r="AH577" s="5"/>
      <c r="AI577" s="5"/>
      <c r="AJ577" s="5"/>
      <c r="AK577" s="5"/>
      <c r="AL577" s="5"/>
      <c r="AM577" s="5"/>
      <c r="AN577" s="5"/>
      <c r="AO577" s="5"/>
    </row>
    <row r="578" spans="2:41" s="365" customFormat="1" ht="31.5" x14ac:dyDescent="0.5">
      <c r="B578" s="449" t="s">
        <v>2192</v>
      </c>
      <c r="C578" s="450">
        <v>1.8946714260812891E-6</v>
      </c>
      <c r="D578" s="450">
        <v>1.8946714260812891E-6</v>
      </c>
      <c r="E578" s="450">
        <v>1.8946714260812891E-6</v>
      </c>
      <c r="F578" s="404"/>
      <c r="G578" s="404"/>
      <c r="H578" s="348"/>
      <c r="I578" s="349"/>
      <c r="J578" s="349"/>
      <c r="K578" s="349"/>
      <c r="L578" s="349"/>
      <c r="M578" s="349"/>
      <c r="N578" s="349"/>
      <c r="O578" s="349"/>
      <c r="P578" s="349"/>
      <c r="Q578" s="349"/>
      <c r="R578" s="349"/>
      <c r="S578" s="349"/>
      <c r="T578" s="382"/>
      <c r="U578" s="382"/>
      <c r="AH578" s="5"/>
      <c r="AI578" s="5"/>
      <c r="AJ578" s="5"/>
      <c r="AK578" s="5"/>
      <c r="AL578" s="5"/>
      <c r="AM578" s="5"/>
      <c r="AN578" s="5"/>
      <c r="AO578" s="5"/>
    </row>
    <row r="579" spans="2:41" s="365" customFormat="1" ht="47.25" x14ac:dyDescent="0.5">
      <c r="B579" s="449" t="s">
        <v>2199</v>
      </c>
      <c r="C579" s="450">
        <v>1.8946714260812891E-6</v>
      </c>
      <c r="D579" s="450">
        <v>7.5786857043251562E-6</v>
      </c>
      <c r="E579" s="450">
        <v>3.7893428521625781E-6</v>
      </c>
      <c r="F579" s="404"/>
      <c r="G579" s="404"/>
      <c r="H579" s="348"/>
      <c r="I579" s="349"/>
      <c r="J579" s="349"/>
      <c r="K579" s="349"/>
      <c r="L579" s="349"/>
      <c r="M579" s="349"/>
      <c r="N579" s="349"/>
      <c r="O579" s="349"/>
      <c r="P579" s="349"/>
      <c r="Q579" s="349"/>
      <c r="R579" s="349"/>
      <c r="S579" s="349"/>
      <c r="T579" s="382"/>
      <c r="U579" s="382"/>
      <c r="AH579" s="5"/>
      <c r="AI579" s="5"/>
      <c r="AJ579" s="5"/>
      <c r="AK579" s="5"/>
      <c r="AL579" s="5"/>
      <c r="AM579" s="5"/>
      <c r="AN579" s="5"/>
      <c r="AO579" s="5"/>
    </row>
    <row r="580" spans="2:41" s="365" customFormat="1" x14ac:dyDescent="0.5">
      <c r="B580" s="449" t="s">
        <v>2207</v>
      </c>
      <c r="C580" s="450">
        <v>1.8946714260812891E-6</v>
      </c>
      <c r="D580" s="450">
        <v>0</v>
      </c>
      <c r="E580" s="450">
        <v>1.8946714260812891E-6</v>
      </c>
      <c r="F580" s="404"/>
      <c r="G580" s="404"/>
      <c r="H580" s="348"/>
      <c r="I580" s="349"/>
      <c r="J580" s="349"/>
      <c r="K580" s="349"/>
      <c r="L580" s="349"/>
      <c r="M580" s="349"/>
      <c r="N580" s="349"/>
      <c r="O580" s="349"/>
      <c r="P580" s="349"/>
      <c r="Q580" s="349"/>
      <c r="R580" s="349"/>
      <c r="S580" s="349"/>
      <c r="T580" s="382"/>
      <c r="U580" s="382"/>
      <c r="AH580" s="5"/>
      <c r="AI580" s="5"/>
      <c r="AJ580" s="5"/>
      <c r="AK580" s="5"/>
      <c r="AL580" s="5"/>
      <c r="AM580" s="5"/>
      <c r="AN580" s="5"/>
      <c r="AO580" s="5"/>
    </row>
    <row r="581" spans="2:41" s="365" customFormat="1" ht="31.5" x14ac:dyDescent="0.5">
      <c r="B581" s="449" t="s">
        <v>2202</v>
      </c>
      <c r="C581" s="450">
        <v>1.8946714260812891E-6</v>
      </c>
      <c r="D581" s="450">
        <v>3.7893428521625781E-6</v>
      </c>
      <c r="E581" s="450">
        <v>0</v>
      </c>
      <c r="F581" s="404"/>
      <c r="G581" s="404"/>
      <c r="H581" s="348"/>
      <c r="I581" s="349"/>
      <c r="J581" s="349"/>
      <c r="K581" s="349"/>
      <c r="L581" s="349"/>
      <c r="M581" s="349"/>
      <c r="N581" s="349"/>
      <c r="O581" s="349"/>
      <c r="P581" s="349"/>
      <c r="Q581" s="349"/>
      <c r="R581" s="349"/>
      <c r="S581" s="349"/>
      <c r="T581" s="382"/>
      <c r="U581" s="382"/>
      <c r="AH581" s="5"/>
      <c r="AI581" s="5"/>
      <c r="AJ581" s="5"/>
      <c r="AK581" s="5"/>
      <c r="AL581" s="5"/>
      <c r="AM581" s="5"/>
      <c r="AN581" s="5"/>
      <c r="AO581" s="5"/>
    </row>
    <row r="582" spans="2:41" s="365" customFormat="1" x14ac:dyDescent="0.5">
      <c r="B582" s="449" t="s">
        <v>2193</v>
      </c>
      <c r="C582" s="450">
        <v>1.8946714260812891E-6</v>
      </c>
      <c r="D582" s="450">
        <v>1.8946714260812891E-6</v>
      </c>
      <c r="E582" s="450">
        <v>0</v>
      </c>
      <c r="F582" s="404"/>
      <c r="G582" s="404"/>
      <c r="H582" s="348"/>
      <c r="I582" s="349"/>
      <c r="J582" s="349"/>
      <c r="K582" s="349"/>
      <c r="L582" s="349"/>
      <c r="M582" s="349"/>
      <c r="N582" s="349"/>
      <c r="O582" s="349"/>
      <c r="P582" s="349"/>
      <c r="Q582" s="349"/>
      <c r="R582" s="349"/>
      <c r="S582" s="349"/>
      <c r="T582" s="382"/>
      <c r="U582" s="382"/>
      <c r="AH582" s="5"/>
      <c r="AI582" s="5"/>
      <c r="AJ582" s="5"/>
      <c r="AK582" s="5"/>
      <c r="AL582" s="5"/>
      <c r="AM582" s="5"/>
      <c r="AN582" s="5"/>
      <c r="AO582" s="5"/>
    </row>
    <row r="583" spans="2:41" s="365" customFormat="1" ht="31.5" x14ac:dyDescent="0.5">
      <c r="B583" s="449" t="s">
        <v>2223</v>
      </c>
      <c r="C583" s="450">
        <v>1.8946714260812891E-6</v>
      </c>
      <c r="D583" s="450">
        <v>1.8946714260812891E-6</v>
      </c>
      <c r="E583" s="450">
        <v>1.8946714260812891E-6</v>
      </c>
      <c r="F583" s="404"/>
      <c r="G583" s="404"/>
      <c r="H583" s="348"/>
      <c r="I583" s="349"/>
      <c r="J583" s="349"/>
      <c r="K583" s="349"/>
      <c r="L583" s="349"/>
      <c r="M583" s="349"/>
      <c r="N583" s="349"/>
      <c r="O583" s="349"/>
      <c r="P583" s="349"/>
      <c r="Q583" s="349"/>
      <c r="R583" s="349"/>
      <c r="S583" s="349"/>
      <c r="T583" s="382"/>
      <c r="U583" s="382"/>
      <c r="AH583" s="5"/>
      <c r="AI583" s="5"/>
      <c r="AJ583" s="5"/>
      <c r="AK583" s="5"/>
      <c r="AL583" s="5"/>
      <c r="AM583" s="5"/>
      <c r="AN583" s="5"/>
      <c r="AO583" s="5"/>
    </row>
    <row r="584" spans="2:41" s="365" customFormat="1" x14ac:dyDescent="0.5">
      <c r="B584" s="449" t="s">
        <v>2231</v>
      </c>
      <c r="C584" s="450">
        <v>1.8946714260812891E-6</v>
      </c>
      <c r="D584" s="450">
        <v>0</v>
      </c>
      <c r="E584" s="450">
        <v>1.8946714260812891E-6</v>
      </c>
      <c r="F584" s="404"/>
      <c r="G584" s="404"/>
      <c r="H584" s="348"/>
      <c r="I584" s="349"/>
      <c r="J584" s="349"/>
      <c r="K584" s="349"/>
      <c r="L584" s="349"/>
      <c r="M584" s="349"/>
      <c r="N584" s="349"/>
      <c r="O584" s="349"/>
      <c r="P584" s="349"/>
      <c r="Q584" s="349"/>
      <c r="R584" s="349"/>
      <c r="S584" s="349"/>
      <c r="T584" s="382"/>
      <c r="U584" s="382"/>
      <c r="AH584" s="5"/>
      <c r="AI584" s="5"/>
      <c r="AJ584" s="5"/>
      <c r="AK584" s="5"/>
      <c r="AL584" s="5"/>
      <c r="AM584" s="5"/>
      <c r="AN584" s="5"/>
      <c r="AO584" s="5"/>
    </row>
    <row r="585" spans="2:41" s="365" customFormat="1" ht="31.5" x14ac:dyDescent="0.5">
      <c r="B585" s="449" t="s">
        <v>2222</v>
      </c>
      <c r="C585" s="450">
        <v>1.8946714260812891E-6</v>
      </c>
      <c r="D585" s="450">
        <v>1.8946714260812891E-6</v>
      </c>
      <c r="E585" s="450">
        <v>3.7893428521625781E-6</v>
      </c>
      <c r="F585" s="404"/>
      <c r="G585" s="404"/>
      <c r="H585" s="348"/>
      <c r="I585" s="349"/>
      <c r="J585" s="349"/>
      <c r="K585" s="349"/>
      <c r="L585" s="349"/>
      <c r="M585" s="349"/>
      <c r="N585" s="349"/>
      <c r="O585" s="349"/>
      <c r="P585" s="349"/>
      <c r="Q585" s="349"/>
      <c r="R585" s="349"/>
      <c r="S585" s="349"/>
      <c r="T585" s="382"/>
      <c r="U585" s="382"/>
      <c r="AH585" s="5"/>
      <c r="AI585" s="5"/>
      <c r="AJ585" s="5"/>
      <c r="AK585" s="5"/>
      <c r="AL585" s="5"/>
      <c r="AM585" s="5"/>
      <c r="AN585" s="5"/>
      <c r="AO585" s="5"/>
    </row>
    <row r="586" spans="2:41" s="365" customFormat="1" x14ac:dyDescent="0.5">
      <c r="B586" s="449" t="s">
        <v>2209</v>
      </c>
      <c r="C586" s="450">
        <v>1.8946714260812891E-6</v>
      </c>
      <c r="D586" s="450">
        <v>1.8946714260812891E-6</v>
      </c>
      <c r="E586" s="450">
        <v>1.8946714260812891E-6</v>
      </c>
      <c r="F586" s="404"/>
      <c r="G586" s="404"/>
      <c r="H586" s="348"/>
      <c r="I586" s="349"/>
      <c r="J586" s="349"/>
      <c r="K586" s="349"/>
      <c r="L586" s="349"/>
      <c r="M586" s="349"/>
      <c r="N586" s="349"/>
      <c r="O586" s="349"/>
      <c r="P586" s="349"/>
      <c r="Q586" s="349"/>
      <c r="R586" s="349"/>
      <c r="S586" s="349"/>
      <c r="T586" s="382"/>
      <c r="U586" s="382"/>
      <c r="AH586" s="5"/>
      <c r="AI586" s="5"/>
      <c r="AJ586" s="5"/>
      <c r="AK586" s="5"/>
      <c r="AL586" s="5"/>
      <c r="AM586" s="5"/>
      <c r="AN586" s="5"/>
      <c r="AO586" s="5"/>
    </row>
    <row r="587" spans="2:41" s="365" customFormat="1" ht="31.5" x14ac:dyDescent="0.5">
      <c r="B587" s="449" t="s">
        <v>2185</v>
      </c>
      <c r="C587" s="450">
        <v>1.8946714260812891E-6</v>
      </c>
      <c r="D587" s="450">
        <v>1.8946714260812891E-6</v>
      </c>
      <c r="E587" s="450">
        <v>1.8946714260812891E-6</v>
      </c>
      <c r="F587" s="404"/>
      <c r="G587" s="404"/>
      <c r="H587" s="348"/>
      <c r="I587" s="349"/>
      <c r="J587" s="349"/>
      <c r="K587" s="349"/>
      <c r="L587" s="349"/>
      <c r="M587" s="349"/>
      <c r="N587" s="349"/>
      <c r="O587" s="349"/>
      <c r="P587" s="349"/>
      <c r="Q587" s="349"/>
      <c r="R587" s="349"/>
      <c r="S587" s="349"/>
      <c r="T587" s="382"/>
      <c r="U587" s="382"/>
      <c r="AH587" s="5"/>
      <c r="AI587" s="5"/>
      <c r="AJ587" s="5"/>
      <c r="AK587" s="5"/>
      <c r="AL587" s="5"/>
      <c r="AM587" s="5"/>
      <c r="AN587" s="5"/>
      <c r="AO587" s="5"/>
    </row>
    <row r="588" spans="2:41" s="365" customFormat="1" x14ac:dyDescent="0.5">
      <c r="B588" s="449" t="s">
        <v>2181</v>
      </c>
      <c r="C588" s="450">
        <v>1.8946714260812891E-6</v>
      </c>
      <c r="D588" s="450">
        <v>1.8946714260812891E-6</v>
      </c>
      <c r="E588" s="450">
        <v>1.8946714260812891E-6</v>
      </c>
      <c r="F588" s="404"/>
      <c r="G588" s="404"/>
      <c r="H588" s="348"/>
      <c r="I588" s="349"/>
      <c r="J588" s="349"/>
      <c r="K588" s="349"/>
      <c r="L588" s="349"/>
      <c r="M588" s="349"/>
      <c r="N588" s="349"/>
      <c r="O588" s="349"/>
      <c r="P588" s="349"/>
      <c r="Q588" s="349"/>
      <c r="R588" s="349"/>
      <c r="S588" s="349"/>
      <c r="T588" s="382"/>
      <c r="U588" s="382"/>
      <c r="AH588" s="5"/>
      <c r="AI588" s="5"/>
      <c r="AJ588" s="5"/>
      <c r="AK588" s="5"/>
      <c r="AL588" s="5"/>
      <c r="AM588" s="5"/>
      <c r="AN588" s="5"/>
      <c r="AO588" s="5"/>
    </row>
    <row r="589" spans="2:41" s="365" customFormat="1" ht="31.5" x14ac:dyDescent="0.5">
      <c r="B589" s="449" t="s">
        <v>2201</v>
      </c>
      <c r="C589" s="450">
        <v>1.8946714260812891E-6</v>
      </c>
      <c r="D589" s="450">
        <v>3.7893428521625781E-6</v>
      </c>
      <c r="E589" s="450">
        <v>3.7893428521625781E-6</v>
      </c>
      <c r="F589" s="404"/>
      <c r="G589" s="404"/>
      <c r="H589" s="348"/>
      <c r="I589" s="349"/>
      <c r="J589" s="349"/>
      <c r="K589" s="349"/>
      <c r="L589" s="349"/>
      <c r="M589" s="349"/>
      <c r="N589" s="349"/>
      <c r="O589" s="349"/>
      <c r="P589" s="349"/>
      <c r="Q589" s="349"/>
      <c r="R589" s="349"/>
      <c r="S589" s="349"/>
      <c r="T589" s="382"/>
      <c r="U589" s="382"/>
      <c r="AH589" s="5"/>
      <c r="AI589" s="5"/>
      <c r="AJ589" s="5"/>
      <c r="AK589" s="5"/>
      <c r="AL589" s="5"/>
      <c r="AM589" s="5"/>
      <c r="AN589" s="5"/>
      <c r="AO589" s="5"/>
    </row>
    <row r="590" spans="2:41" s="365" customFormat="1" ht="31.5" x14ac:dyDescent="0.5">
      <c r="B590" s="449" t="s">
        <v>2189</v>
      </c>
      <c r="C590" s="450">
        <v>1.8946714260812891E-6</v>
      </c>
      <c r="D590" s="450">
        <v>0</v>
      </c>
      <c r="E590" s="450">
        <v>0</v>
      </c>
      <c r="F590" s="404"/>
      <c r="G590" s="404"/>
      <c r="H590" s="348"/>
      <c r="I590" s="349"/>
      <c r="J590" s="349"/>
      <c r="K590" s="349"/>
      <c r="L590" s="349"/>
      <c r="M590" s="349"/>
      <c r="N590" s="349"/>
      <c r="O590" s="349"/>
      <c r="P590" s="349"/>
      <c r="Q590" s="349"/>
      <c r="R590" s="349"/>
      <c r="S590" s="349"/>
      <c r="T590" s="382"/>
      <c r="U590" s="382"/>
      <c r="AH590" s="5"/>
      <c r="AI590" s="5"/>
      <c r="AJ590" s="5"/>
      <c r="AK590" s="5"/>
      <c r="AL590" s="5"/>
      <c r="AM590" s="5"/>
      <c r="AN590" s="5"/>
      <c r="AO590" s="5"/>
    </row>
    <row r="591" spans="2:41" s="365" customFormat="1" ht="31.5" x14ac:dyDescent="0.5">
      <c r="B591" s="449" t="s">
        <v>2197</v>
      </c>
      <c r="C591" s="450">
        <v>1.8946714260812891E-6</v>
      </c>
      <c r="D591" s="450">
        <v>1.8946714260812891E-6</v>
      </c>
      <c r="E591" s="450">
        <v>3.7893428521625781E-6</v>
      </c>
      <c r="F591" s="404"/>
      <c r="G591" s="404"/>
      <c r="H591" s="348"/>
      <c r="I591" s="349"/>
      <c r="J591" s="349"/>
      <c r="K591" s="349"/>
      <c r="L591" s="349"/>
      <c r="M591" s="349"/>
      <c r="N591" s="349"/>
      <c r="O591" s="349"/>
      <c r="P591" s="349"/>
      <c r="Q591" s="349"/>
      <c r="R591" s="349"/>
      <c r="S591" s="349"/>
      <c r="T591" s="382"/>
      <c r="U591" s="382"/>
      <c r="AH591" s="5"/>
      <c r="AI591" s="5"/>
      <c r="AJ591" s="5"/>
      <c r="AK591" s="5"/>
      <c r="AL591" s="5"/>
      <c r="AM591" s="5"/>
      <c r="AN591" s="5"/>
      <c r="AO591" s="5"/>
    </row>
    <row r="592" spans="2:41" s="365" customFormat="1" ht="31.5" x14ac:dyDescent="0.5">
      <c r="B592" s="449" t="s">
        <v>2225</v>
      </c>
      <c r="C592" s="450">
        <v>1.8946714260812891E-6</v>
      </c>
      <c r="D592" s="450">
        <v>3.7893428521625781E-6</v>
      </c>
      <c r="E592" s="450">
        <v>3.7893428521625781E-6</v>
      </c>
      <c r="F592" s="404"/>
      <c r="G592" s="404"/>
      <c r="H592" s="348"/>
      <c r="I592" s="349"/>
      <c r="J592" s="349"/>
      <c r="K592" s="349"/>
      <c r="L592" s="349"/>
      <c r="M592" s="349"/>
      <c r="N592" s="349"/>
      <c r="O592" s="349"/>
      <c r="P592" s="349"/>
      <c r="Q592" s="349"/>
      <c r="R592" s="349"/>
      <c r="S592" s="349"/>
      <c r="T592" s="382"/>
      <c r="U592" s="382"/>
      <c r="AH592" s="5"/>
      <c r="AI592" s="5"/>
      <c r="AJ592" s="5"/>
      <c r="AK592" s="5"/>
      <c r="AL592" s="5"/>
      <c r="AM592" s="5"/>
      <c r="AN592" s="5"/>
      <c r="AO592" s="5"/>
    </row>
    <row r="593" spans="2:41" s="365" customFormat="1" x14ac:dyDescent="0.5">
      <c r="B593" s="449" t="s">
        <v>2212</v>
      </c>
      <c r="C593" s="450">
        <v>1.8946714260812891E-6</v>
      </c>
      <c r="D593" s="450">
        <v>1.8946714260812891E-6</v>
      </c>
      <c r="E593" s="450">
        <v>0</v>
      </c>
      <c r="F593" s="404"/>
      <c r="G593" s="404"/>
      <c r="H593" s="348"/>
      <c r="I593" s="349"/>
      <c r="J593" s="349"/>
      <c r="K593" s="349"/>
      <c r="L593" s="349"/>
      <c r="M593" s="349"/>
      <c r="N593" s="349"/>
      <c r="O593" s="349"/>
      <c r="P593" s="349"/>
      <c r="Q593" s="349"/>
      <c r="R593" s="349"/>
      <c r="S593" s="349"/>
      <c r="T593" s="382"/>
      <c r="U593" s="382"/>
      <c r="AH593" s="5"/>
      <c r="AI593" s="5"/>
      <c r="AJ593" s="5"/>
      <c r="AK593" s="5"/>
      <c r="AL593" s="5"/>
      <c r="AM593" s="5"/>
      <c r="AN593" s="5"/>
      <c r="AO593" s="5"/>
    </row>
    <row r="594" spans="2:41" s="365" customFormat="1" x14ac:dyDescent="0.5">
      <c r="B594" s="449" t="s">
        <v>2184</v>
      </c>
      <c r="C594" s="450">
        <v>1.8946714260812891E-6</v>
      </c>
      <c r="D594" s="450">
        <v>3.7893428521625781E-6</v>
      </c>
      <c r="E594" s="450">
        <v>3.7893428521625781E-6</v>
      </c>
      <c r="F594" s="404"/>
      <c r="G594" s="404"/>
      <c r="H594" s="348"/>
      <c r="I594" s="349"/>
      <c r="J594" s="349"/>
      <c r="K594" s="349"/>
      <c r="L594" s="349"/>
      <c r="M594" s="349"/>
      <c r="N594" s="349"/>
      <c r="O594" s="349"/>
      <c r="P594" s="349"/>
      <c r="Q594" s="349"/>
      <c r="R594" s="349"/>
      <c r="S594" s="349"/>
      <c r="T594" s="382"/>
      <c r="U594" s="382"/>
      <c r="AH594" s="5"/>
      <c r="AI594" s="5"/>
      <c r="AJ594" s="5"/>
      <c r="AK594" s="5"/>
      <c r="AL594" s="5"/>
      <c r="AM594" s="5"/>
      <c r="AN594" s="5"/>
      <c r="AO594" s="5"/>
    </row>
    <row r="595" spans="2:41" s="365" customFormat="1" x14ac:dyDescent="0.5">
      <c r="B595" s="449" t="s">
        <v>2203</v>
      </c>
      <c r="C595" s="450">
        <v>1.8946714260812891E-6</v>
      </c>
      <c r="D595" s="450">
        <v>1.8946714260812891E-6</v>
      </c>
      <c r="E595" s="450">
        <v>1.8946714260812891E-6</v>
      </c>
      <c r="F595" s="404"/>
      <c r="G595" s="404"/>
      <c r="H595" s="348"/>
      <c r="I595" s="349"/>
      <c r="J595" s="349"/>
      <c r="K595" s="349"/>
      <c r="L595" s="349"/>
      <c r="M595" s="349"/>
      <c r="N595" s="349"/>
      <c r="O595" s="349"/>
      <c r="P595" s="349"/>
      <c r="Q595" s="349"/>
      <c r="R595" s="349"/>
      <c r="S595" s="349"/>
      <c r="T595" s="382"/>
      <c r="U595" s="382"/>
      <c r="AH595" s="5"/>
      <c r="AI595" s="5"/>
      <c r="AJ595" s="5"/>
      <c r="AK595" s="5"/>
      <c r="AL595" s="5"/>
      <c r="AM595" s="5"/>
      <c r="AN595" s="5"/>
      <c r="AO595" s="5"/>
    </row>
    <row r="596" spans="2:41" s="365" customFormat="1" ht="31.5" x14ac:dyDescent="0.5">
      <c r="B596" s="449" t="s">
        <v>2220</v>
      </c>
      <c r="C596" s="450">
        <v>1.8946714260812891E-6</v>
      </c>
      <c r="D596" s="450">
        <v>3.7893428521625781E-6</v>
      </c>
      <c r="E596" s="450">
        <v>5.6840142782438672E-6</v>
      </c>
      <c r="F596" s="404"/>
      <c r="G596" s="404"/>
      <c r="H596" s="348"/>
      <c r="I596" s="349"/>
      <c r="J596" s="349"/>
      <c r="K596" s="349"/>
      <c r="L596" s="349"/>
      <c r="M596" s="349"/>
      <c r="N596" s="349"/>
      <c r="O596" s="349"/>
      <c r="P596" s="349"/>
      <c r="Q596" s="349"/>
      <c r="R596" s="349"/>
      <c r="S596" s="349"/>
      <c r="T596" s="382"/>
      <c r="U596" s="382"/>
      <c r="AH596" s="5"/>
      <c r="AI596" s="5"/>
      <c r="AJ596" s="5"/>
      <c r="AK596" s="5"/>
      <c r="AL596" s="5"/>
      <c r="AM596" s="5"/>
      <c r="AN596" s="5"/>
      <c r="AO596" s="5"/>
    </row>
    <row r="597" spans="2:41" s="365" customFormat="1" ht="31.5" x14ac:dyDescent="0.5">
      <c r="B597" s="449" t="s">
        <v>2204</v>
      </c>
      <c r="C597" s="450">
        <v>1.8946714260812891E-6</v>
      </c>
      <c r="D597" s="450">
        <v>1.8946714260812891E-6</v>
      </c>
      <c r="E597" s="450">
        <v>1.8946714260812891E-6</v>
      </c>
      <c r="F597" s="404"/>
      <c r="G597" s="404"/>
      <c r="H597" s="348"/>
      <c r="I597" s="349"/>
      <c r="J597" s="349"/>
      <c r="K597" s="349"/>
      <c r="L597" s="349"/>
      <c r="M597" s="349"/>
      <c r="N597" s="349"/>
      <c r="O597" s="349"/>
      <c r="P597" s="349"/>
      <c r="Q597" s="349"/>
      <c r="R597" s="349"/>
      <c r="S597" s="349"/>
      <c r="T597" s="382"/>
      <c r="U597" s="382"/>
      <c r="AH597" s="5"/>
      <c r="AI597" s="5"/>
      <c r="AJ597" s="5"/>
      <c r="AK597" s="5"/>
      <c r="AL597" s="5"/>
      <c r="AM597" s="5"/>
      <c r="AN597" s="5"/>
      <c r="AO597" s="5"/>
    </row>
    <row r="598" spans="2:41" s="365" customFormat="1" x14ac:dyDescent="0.5">
      <c r="B598" s="449" t="s">
        <v>2208</v>
      </c>
      <c r="C598" s="450">
        <v>1.8946714260812891E-6</v>
      </c>
      <c r="D598" s="450">
        <v>1.8946714260812891E-6</v>
      </c>
      <c r="E598" s="450">
        <v>1.8946714260812891E-6</v>
      </c>
      <c r="F598" s="404"/>
      <c r="G598" s="404"/>
      <c r="H598" s="348"/>
      <c r="I598" s="349"/>
      <c r="J598" s="349"/>
      <c r="K598" s="349"/>
      <c r="L598" s="349"/>
      <c r="M598" s="349"/>
      <c r="N598" s="349"/>
      <c r="O598" s="349"/>
      <c r="P598" s="349"/>
      <c r="Q598" s="349"/>
      <c r="R598" s="349"/>
      <c r="S598" s="349"/>
      <c r="T598" s="382"/>
      <c r="U598" s="382"/>
      <c r="AH598" s="5"/>
      <c r="AI598" s="5"/>
      <c r="AJ598" s="5"/>
      <c r="AK598" s="5"/>
      <c r="AL598" s="5"/>
      <c r="AM598" s="5"/>
      <c r="AN598" s="5"/>
      <c r="AO598" s="5"/>
    </row>
    <row r="599" spans="2:41" s="365" customFormat="1" ht="31.5" x14ac:dyDescent="0.5">
      <c r="B599" s="449" t="s">
        <v>2206</v>
      </c>
      <c r="C599" s="450">
        <v>1.8946714260812891E-6</v>
      </c>
      <c r="D599" s="450">
        <v>1.8946714260812891E-6</v>
      </c>
      <c r="E599" s="450">
        <v>1.8946714260812891E-6</v>
      </c>
      <c r="F599" s="404"/>
      <c r="G599" s="404"/>
      <c r="H599" s="348"/>
      <c r="I599" s="349"/>
      <c r="J599" s="349"/>
      <c r="K599" s="349"/>
      <c r="L599" s="349"/>
      <c r="M599" s="349"/>
      <c r="N599" s="349"/>
      <c r="O599" s="349"/>
      <c r="P599" s="349"/>
      <c r="Q599" s="349"/>
      <c r="R599" s="349"/>
      <c r="S599" s="349"/>
      <c r="T599" s="382"/>
      <c r="U599" s="382"/>
      <c r="AH599" s="5"/>
      <c r="AI599" s="5"/>
      <c r="AJ599" s="5"/>
      <c r="AK599" s="5"/>
      <c r="AL599" s="5"/>
      <c r="AM599" s="5"/>
      <c r="AN599" s="5"/>
      <c r="AO599" s="5"/>
    </row>
    <row r="600" spans="2:41" s="365" customFormat="1" ht="31.5" x14ac:dyDescent="0.5">
      <c r="B600" s="449" t="s">
        <v>2247</v>
      </c>
      <c r="C600" s="450">
        <v>1.8946714260812891E-6</v>
      </c>
      <c r="D600" s="450">
        <v>1.8946714260812891E-6</v>
      </c>
      <c r="E600" s="450">
        <v>1.8946714260812891E-6</v>
      </c>
      <c r="F600" s="404"/>
      <c r="G600" s="404"/>
      <c r="H600" s="348"/>
      <c r="I600" s="349"/>
      <c r="J600" s="349"/>
      <c r="K600" s="349"/>
      <c r="L600" s="349"/>
      <c r="M600" s="349"/>
      <c r="N600" s="349"/>
      <c r="O600" s="349"/>
      <c r="P600" s="349"/>
      <c r="Q600" s="349"/>
      <c r="R600" s="349"/>
      <c r="S600" s="349"/>
      <c r="T600" s="382"/>
      <c r="U600" s="382"/>
      <c r="AH600" s="5"/>
      <c r="AI600" s="5"/>
      <c r="AJ600" s="5"/>
      <c r="AK600" s="5"/>
      <c r="AL600" s="5"/>
      <c r="AM600" s="5"/>
      <c r="AN600" s="5"/>
      <c r="AO600" s="5"/>
    </row>
    <row r="601" spans="2:41" s="365" customFormat="1" x14ac:dyDescent="0.5">
      <c r="B601" s="449" t="s">
        <v>2242</v>
      </c>
      <c r="C601" s="450">
        <v>1.8946714260812891E-6</v>
      </c>
      <c r="D601" s="450">
        <v>3.7893428521625781E-6</v>
      </c>
      <c r="E601" s="450">
        <v>3.7893428521625781E-6</v>
      </c>
      <c r="F601" s="404"/>
      <c r="G601" s="404"/>
      <c r="H601" s="348"/>
      <c r="I601" s="349"/>
      <c r="J601" s="349"/>
      <c r="K601" s="349"/>
      <c r="L601" s="349"/>
      <c r="M601" s="349"/>
      <c r="N601" s="349"/>
      <c r="O601" s="349"/>
      <c r="P601" s="349"/>
      <c r="Q601" s="349"/>
      <c r="R601" s="349"/>
      <c r="S601" s="349"/>
      <c r="T601" s="382"/>
      <c r="U601" s="382"/>
      <c r="AH601" s="5"/>
      <c r="AI601" s="5"/>
      <c r="AJ601" s="5"/>
      <c r="AK601" s="5"/>
      <c r="AL601" s="5"/>
      <c r="AM601" s="5"/>
      <c r="AN601" s="5"/>
      <c r="AO601" s="5"/>
    </row>
    <row r="602" spans="2:41" s="365" customFormat="1" ht="31.5" x14ac:dyDescent="0.5">
      <c r="B602" s="449" t="s">
        <v>2233</v>
      </c>
      <c r="C602" s="450">
        <v>1.8946714260812891E-6</v>
      </c>
      <c r="D602" s="450">
        <v>3.7893428521625781E-6</v>
      </c>
      <c r="E602" s="450">
        <v>3.7893428521625781E-6</v>
      </c>
      <c r="F602" s="404"/>
      <c r="G602" s="404"/>
      <c r="H602" s="348"/>
      <c r="I602" s="349"/>
      <c r="J602" s="349"/>
      <c r="K602" s="349"/>
      <c r="L602" s="349"/>
      <c r="M602" s="349"/>
      <c r="N602" s="349"/>
      <c r="O602" s="349"/>
      <c r="P602" s="349"/>
      <c r="Q602" s="349"/>
      <c r="R602" s="349"/>
      <c r="S602" s="349"/>
      <c r="T602" s="382"/>
      <c r="U602" s="382"/>
      <c r="AH602" s="5"/>
      <c r="AI602" s="5"/>
      <c r="AJ602" s="5"/>
      <c r="AK602" s="5"/>
      <c r="AL602" s="5"/>
      <c r="AM602" s="5"/>
      <c r="AN602" s="5"/>
      <c r="AO602" s="5"/>
    </row>
    <row r="603" spans="2:41" s="365" customFormat="1" ht="31.5" x14ac:dyDescent="0.5">
      <c r="B603" s="449" t="s">
        <v>2244</v>
      </c>
      <c r="C603" s="450">
        <v>1.8946714260812891E-6</v>
      </c>
      <c r="D603" s="450">
        <v>3.7893428521625781E-6</v>
      </c>
      <c r="E603" s="450">
        <v>3.7893428521625781E-6</v>
      </c>
      <c r="F603" s="404"/>
      <c r="G603" s="404"/>
      <c r="H603" s="348"/>
      <c r="I603" s="349"/>
      <c r="J603" s="349"/>
      <c r="K603" s="349"/>
      <c r="L603" s="349"/>
      <c r="M603" s="349"/>
      <c r="N603" s="349"/>
      <c r="O603" s="349"/>
      <c r="P603" s="349"/>
      <c r="Q603" s="349"/>
      <c r="R603" s="349"/>
      <c r="S603" s="349"/>
      <c r="T603" s="382"/>
      <c r="U603" s="382"/>
      <c r="AH603" s="5"/>
      <c r="AI603" s="5"/>
      <c r="AJ603" s="5"/>
      <c r="AK603" s="5"/>
      <c r="AL603" s="5"/>
      <c r="AM603" s="5"/>
      <c r="AN603" s="5"/>
      <c r="AO603" s="5"/>
    </row>
    <row r="604" spans="2:41" s="365" customFormat="1" x14ac:dyDescent="0.5">
      <c r="B604" s="449" t="s">
        <v>2245</v>
      </c>
      <c r="C604" s="450">
        <v>1.8946714260812891E-6</v>
      </c>
      <c r="D604" s="450">
        <v>3.7893428521625781E-6</v>
      </c>
      <c r="E604" s="450">
        <v>1.8946714260812891E-6</v>
      </c>
      <c r="F604" s="404"/>
      <c r="G604" s="404"/>
      <c r="H604" s="348"/>
      <c r="I604" s="349"/>
      <c r="J604" s="349"/>
      <c r="K604" s="349"/>
      <c r="L604" s="349"/>
      <c r="M604" s="349"/>
      <c r="N604" s="349"/>
      <c r="O604" s="349"/>
      <c r="P604" s="349"/>
      <c r="Q604" s="349"/>
      <c r="R604" s="349"/>
      <c r="S604" s="349"/>
      <c r="T604" s="382"/>
      <c r="U604" s="382"/>
      <c r="AH604" s="5"/>
      <c r="AI604" s="5"/>
      <c r="AJ604" s="5"/>
      <c r="AK604" s="5"/>
      <c r="AL604" s="5"/>
      <c r="AM604" s="5"/>
      <c r="AN604" s="5"/>
      <c r="AO604" s="5"/>
    </row>
    <row r="605" spans="2:41" s="365" customFormat="1" x14ac:dyDescent="0.5">
      <c r="B605" s="449" t="s">
        <v>2249</v>
      </c>
      <c r="C605" s="450">
        <v>1.8946714260812891E-6</v>
      </c>
      <c r="D605" s="450">
        <v>1.8946714260812891E-6</v>
      </c>
      <c r="E605" s="450">
        <v>1.8946714260812891E-6</v>
      </c>
      <c r="F605" s="404"/>
      <c r="G605" s="404"/>
      <c r="H605" s="348"/>
      <c r="I605" s="349"/>
      <c r="J605" s="349"/>
      <c r="K605" s="349"/>
      <c r="L605" s="349"/>
      <c r="M605" s="349"/>
      <c r="N605" s="349"/>
      <c r="O605" s="349"/>
      <c r="P605" s="349"/>
      <c r="Q605" s="349"/>
      <c r="R605" s="349"/>
      <c r="S605" s="349"/>
      <c r="T605" s="382"/>
      <c r="U605" s="382"/>
      <c r="AH605" s="5"/>
      <c r="AI605" s="5"/>
      <c r="AJ605" s="5"/>
      <c r="AK605" s="5"/>
      <c r="AL605" s="5"/>
      <c r="AM605" s="5"/>
      <c r="AN605" s="5"/>
      <c r="AO605" s="5"/>
    </row>
    <row r="606" spans="2:41" s="365" customFormat="1" ht="31.5" x14ac:dyDescent="0.5">
      <c r="B606" s="449" t="s">
        <v>2234</v>
      </c>
      <c r="C606" s="450">
        <v>1.8946714260812891E-6</v>
      </c>
      <c r="D606" s="450">
        <v>1.8946714260812891E-6</v>
      </c>
      <c r="E606" s="450">
        <v>1.8946714260812891E-6</v>
      </c>
      <c r="F606" s="404"/>
      <c r="G606" s="404"/>
      <c r="H606" s="348"/>
      <c r="I606" s="349"/>
      <c r="J606" s="349"/>
      <c r="K606" s="349"/>
      <c r="L606" s="349"/>
      <c r="M606" s="349"/>
      <c r="N606" s="349"/>
      <c r="O606" s="349"/>
      <c r="P606" s="349"/>
      <c r="Q606" s="349"/>
      <c r="R606" s="349"/>
      <c r="S606" s="349"/>
      <c r="T606" s="382"/>
      <c r="U606" s="382"/>
      <c r="AH606" s="5"/>
      <c r="AI606" s="5"/>
      <c r="AJ606" s="5"/>
      <c r="AK606" s="5"/>
      <c r="AL606" s="5"/>
      <c r="AM606" s="5"/>
      <c r="AN606" s="5"/>
      <c r="AO606" s="5"/>
    </row>
    <row r="607" spans="2:41" s="365" customFormat="1" ht="31.5" x14ac:dyDescent="0.5">
      <c r="B607" s="449" t="s">
        <v>2238</v>
      </c>
      <c r="C607" s="450">
        <v>1.8946714260812891E-6</v>
      </c>
      <c r="D607" s="450">
        <v>5.6840142782438672E-6</v>
      </c>
      <c r="E607" s="450">
        <v>7.5786857043251562E-6</v>
      </c>
      <c r="F607" s="404"/>
      <c r="G607" s="404"/>
      <c r="H607" s="348"/>
      <c r="I607" s="349"/>
      <c r="J607" s="349"/>
      <c r="K607" s="349"/>
      <c r="L607" s="349"/>
      <c r="M607" s="349"/>
      <c r="N607" s="349"/>
      <c r="O607" s="349"/>
      <c r="P607" s="349"/>
      <c r="Q607" s="349"/>
      <c r="R607" s="349"/>
      <c r="S607" s="349"/>
      <c r="T607" s="382"/>
      <c r="U607" s="382"/>
      <c r="AH607" s="5"/>
      <c r="AI607" s="5"/>
      <c r="AJ607" s="5"/>
      <c r="AK607" s="5"/>
      <c r="AL607" s="5"/>
      <c r="AM607" s="5"/>
      <c r="AN607" s="5"/>
      <c r="AO607" s="5"/>
    </row>
    <row r="608" spans="2:41" s="365" customFormat="1" x14ac:dyDescent="0.5">
      <c r="B608" s="449" t="s">
        <v>2240</v>
      </c>
      <c r="C608" s="450">
        <v>1.8946714260812891E-6</v>
      </c>
      <c r="D608" s="450">
        <v>1.8946714260812891E-6</v>
      </c>
      <c r="E608" s="450">
        <v>3.7893428521625781E-6</v>
      </c>
      <c r="F608" s="404"/>
      <c r="G608" s="404"/>
      <c r="H608" s="348"/>
      <c r="I608" s="349"/>
      <c r="J608" s="349"/>
      <c r="K608" s="349"/>
      <c r="L608" s="349"/>
      <c r="M608" s="349"/>
      <c r="N608" s="349"/>
      <c r="O608" s="349"/>
      <c r="P608" s="349"/>
      <c r="Q608" s="349"/>
      <c r="R608" s="349"/>
      <c r="S608" s="349"/>
      <c r="T608" s="382"/>
      <c r="U608" s="382"/>
      <c r="AH608" s="5"/>
      <c r="AI608" s="5"/>
      <c r="AJ608" s="5"/>
      <c r="AK608" s="5"/>
      <c r="AL608" s="5"/>
      <c r="AM608" s="5"/>
      <c r="AN608" s="5"/>
      <c r="AO608" s="5"/>
    </row>
    <row r="609" spans="2:41" s="365" customFormat="1" ht="31.5" x14ac:dyDescent="0.5">
      <c r="B609" s="449" t="s">
        <v>2248</v>
      </c>
      <c r="C609" s="450">
        <v>1.8946714260812891E-6</v>
      </c>
      <c r="D609" s="450">
        <v>0</v>
      </c>
      <c r="E609" s="450">
        <v>1.8946714260812891E-6</v>
      </c>
      <c r="F609" s="404"/>
      <c r="G609" s="404"/>
      <c r="H609" s="348"/>
      <c r="I609" s="349"/>
      <c r="J609" s="349"/>
      <c r="K609" s="349"/>
      <c r="L609" s="349"/>
      <c r="M609" s="349"/>
      <c r="N609" s="349"/>
      <c r="O609" s="349"/>
      <c r="P609" s="349"/>
      <c r="Q609" s="349"/>
      <c r="R609" s="349"/>
      <c r="S609" s="349"/>
      <c r="T609" s="382"/>
      <c r="U609" s="382"/>
      <c r="AH609" s="5"/>
      <c r="AI609" s="5"/>
      <c r="AJ609" s="5"/>
      <c r="AK609" s="5"/>
      <c r="AL609" s="5"/>
      <c r="AM609" s="5"/>
      <c r="AN609" s="5"/>
      <c r="AO609" s="5"/>
    </row>
    <row r="610" spans="2:41" s="365" customFormat="1" x14ac:dyDescent="0.5">
      <c r="B610" s="449" t="s">
        <v>2243</v>
      </c>
      <c r="C610" s="450">
        <v>1.8946714260812891E-6</v>
      </c>
      <c r="D610" s="450">
        <v>7.5786857043251562E-6</v>
      </c>
      <c r="E610" s="450">
        <v>7.5786857043251562E-6</v>
      </c>
      <c r="F610" s="404"/>
      <c r="G610" s="404"/>
      <c r="H610" s="348"/>
      <c r="I610" s="349"/>
      <c r="J610" s="349"/>
      <c r="K610" s="349"/>
      <c r="L610" s="349"/>
      <c r="M610" s="349"/>
      <c r="N610" s="349"/>
      <c r="O610" s="349"/>
      <c r="P610" s="349"/>
      <c r="Q610" s="349"/>
      <c r="R610" s="349"/>
      <c r="S610" s="349"/>
      <c r="T610" s="382"/>
      <c r="U610" s="382"/>
      <c r="AH610" s="5"/>
      <c r="AI610" s="5"/>
      <c r="AJ610" s="5"/>
      <c r="AK610" s="5"/>
      <c r="AL610" s="5"/>
      <c r="AM610" s="5"/>
      <c r="AN610" s="5"/>
      <c r="AO610" s="5"/>
    </row>
    <row r="611" spans="2:41" s="365" customFormat="1" ht="31.5" x14ac:dyDescent="0.5">
      <c r="B611" s="449" t="s">
        <v>2251</v>
      </c>
      <c r="C611" s="450">
        <v>1.8946714260812891E-6</v>
      </c>
      <c r="D611" s="450">
        <v>1.8946714260812891E-6</v>
      </c>
      <c r="E611" s="450">
        <v>1.8946714260812891E-6</v>
      </c>
      <c r="F611" s="404"/>
      <c r="G611" s="404"/>
      <c r="H611" s="348"/>
      <c r="I611" s="349"/>
      <c r="J611" s="349"/>
      <c r="K611" s="349"/>
      <c r="L611" s="349"/>
      <c r="M611" s="349"/>
      <c r="N611" s="349"/>
      <c r="O611" s="349"/>
      <c r="P611" s="349"/>
      <c r="Q611" s="349"/>
      <c r="R611" s="349"/>
      <c r="S611" s="349"/>
      <c r="T611" s="382"/>
      <c r="U611" s="382"/>
      <c r="AH611" s="5"/>
      <c r="AI611" s="5"/>
      <c r="AJ611" s="5"/>
      <c r="AK611" s="5"/>
      <c r="AL611" s="5"/>
      <c r="AM611" s="5"/>
      <c r="AN611" s="5"/>
      <c r="AO611" s="5"/>
    </row>
    <row r="612" spans="2:41" s="365" customFormat="1" x14ac:dyDescent="0.5">
      <c r="B612" s="449" t="s">
        <v>2232</v>
      </c>
      <c r="C612" s="450">
        <v>1.8946714260812891E-6</v>
      </c>
      <c r="D612" s="450">
        <v>3.7893428521625781E-6</v>
      </c>
      <c r="E612" s="450">
        <v>3.7893428521625781E-6</v>
      </c>
      <c r="F612" s="404"/>
      <c r="G612" s="404"/>
      <c r="H612" s="348"/>
      <c r="I612" s="349"/>
      <c r="J612" s="349"/>
      <c r="K612" s="349"/>
      <c r="L612" s="349"/>
      <c r="M612" s="349"/>
      <c r="N612" s="349"/>
      <c r="O612" s="349"/>
      <c r="P612" s="349"/>
      <c r="Q612" s="349"/>
      <c r="R612" s="349"/>
      <c r="S612" s="349"/>
      <c r="T612" s="382"/>
      <c r="U612" s="382"/>
      <c r="AH612" s="5"/>
      <c r="AI612" s="5"/>
      <c r="AJ612" s="5"/>
      <c r="AK612" s="5"/>
      <c r="AL612" s="5"/>
      <c r="AM612" s="5"/>
      <c r="AN612" s="5"/>
      <c r="AO612" s="5"/>
    </row>
    <row r="613" spans="2:41" s="365" customFormat="1" x14ac:dyDescent="0.5">
      <c r="B613" s="449" t="s">
        <v>2241</v>
      </c>
      <c r="C613" s="450">
        <v>1.8946714260812891E-6</v>
      </c>
      <c r="D613" s="450">
        <v>7.5786857043251562E-6</v>
      </c>
      <c r="E613" s="450">
        <v>9.4733571304064453E-6</v>
      </c>
      <c r="F613" s="404"/>
      <c r="G613" s="404"/>
      <c r="H613" s="348"/>
      <c r="I613" s="349"/>
      <c r="J613" s="349"/>
      <c r="K613" s="349"/>
      <c r="L613" s="349"/>
      <c r="M613" s="349"/>
      <c r="N613" s="349"/>
      <c r="O613" s="349"/>
      <c r="P613" s="349"/>
      <c r="Q613" s="349"/>
      <c r="R613" s="349"/>
      <c r="S613" s="349"/>
      <c r="T613" s="382"/>
      <c r="U613" s="382"/>
      <c r="AH613" s="5"/>
      <c r="AI613" s="5"/>
      <c r="AJ613" s="5"/>
      <c r="AK613" s="5"/>
      <c r="AL613" s="5"/>
      <c r="AM613" s="5"/>
      <c r="AN613" s="5"/>
      <c r="AO613" s="5"/>
    </row>
    <row r="614" spans="2:41" s="365" customFormat="1" x14ac:dyDescent="0.5">
      <c r="B614" s="449" t="s">
        <v>2235</v>
      </c>
      <c r="C614" s="450">
        <v>1.8946714260812891E-6</v>
      </c>
      <c r="D614" s="450">
        <v>1.8946714260812891E-6</v>
      </c>
      <c r="E614" s="450">
        <v>1.8946714260812891E-6</v>
      </c>
      <c r="F614" s="404"/>
      <c r="G614" s="404"/>
      <c r="H614" s="348"/>
      <c r="I614" s="349"/>
      <c r="J614" s="349"/>
      <c r="K614" s="349"/>
      <c r="L614" s="349"/>
      <c r="M614" s="349"/>
      <c r="N614" s="349"/>
      <c r="O614" s="349"/>
      <c r="P614" s="349"/>
      <c r="Q614" s="349"/>
      <c r="R614" s="349"/>
      <c r="S614" s="349"/>
      <c r="T614" s="382"/>
      <c r="U614" s="382"/>
      <c r="AH614" s="5"/>
      <c r="AI614" s="5"/>
      <c r="AJ614" s="5"/>
      <c r="AK614" s="5"/>
      <c r="AL614" s="5"/>
      <c r="AM614" s="5"/>
      <c r="AN614" s="5"/>
      <c r="AO614" s="5"/>
    </row>
    <row r="615" spans="2:41" s="365" customFormat="1" ht="47.25" x14ac:dyDescent="0.5">
      <c r="B615" s="449" t="s">
        <v>2252</v>
      </c>
      <c r="C615" s="450">
        <v>1.8946714260812891E-6</v>
      </c>
      <c r="D615" s="450">
        <v>5.6840142782438672E-6</v>
      </c>
      <c r="E615" s="450">
        <v>5.6840142782438672E-6</v>
      </c>
      <c r="F615" s="404"/>
      <c r="G615" s="404"/>
      <c r="H615" s="348"/>
      <c r="I615" s="349"/>
      <c r="J615" s="349"/>
      <c r="K615" s="349"/>
      <c r="L615" s="349"/>
      <c r="M615" s="349"/>
      <c r="N615" s="349"/>
      <c r="O615" s="349"/>
      <c r="P615" s="349"/>
      <c r="Q615" s="349"/>
      <c r="R615" s="349"/>
      <c r="S615" s="349"/>
      <c r="T615" s="382"/>
      <c r="U615" s="382"/>
      <c r="AH615" s="5"/>
      <c r="AI615" s="5"/>
      <c r="AJ615" s="5"/>
      <c r="AK615" s="5"/>
      <c r="AL615" s="5"/>
      <c r="AM615" s="5"/>
      <c r="AN615" s="5"/>
      <c r="AO615" s="5"/>
    </row>
    <row r="616" spans="2:41" s="365" customFormat="1" ht="31.5" x14ac:dyDescent="0.5">
      <c r="B616" s="449" t="s">
        <v>2237</v>
      </c>
      <c r="C616" s="450">
        <v>1.8946714260812891E-6</v>
      </c>
      <c r="D616" s="450">
        <v>1.8946714260812891E-6</v>
      </c>
      <c r="E616" s="450">
        <v>3.7893428521625781E-6</v>
      </c>
      <c r="F616" s="404"/>
      <c r="G616" s="404"/>
      <c r="H616" s="348"/>
      <c r="I616" s="349"/>
      <c r="J616" s="349"/>
      <c r="K616" s="349"/>
      <c r="L616" s="349"/>
      <c r="M616" s="349"/>
      <c r="N616" s="349"/>
      <c r="O616" s="349"/>
      <c r="P616" s="349"/>
      <c r="Q616" s="349"/>
      <c r="R616" s="349"/>
      <c r="S616" s="349"/>
      <c r="T616" s="382"/>
      <c r="U616" s="382"/>
      <c r="AH616" s="5"/>
      <c r="AI616" s="5"/>
      <c r="AJ616" s="5"/>
      <c r="AK616" s="5"/>
      <c r="AL616" s="5"/>
      <c r="AM616" s="5"/>
      <c r="AN616" s="5"/>
      <c r="AO616" s="5"/>
    </row>
    <row r="617" spans="2:41" s="365" customFormat="1" x14ac:dyDescent="0.5">
      <c r="B617" s="449" t="s">
        <v>2250</v>
      </c>
      <c r="C617" s="450">
        <v>1.8946714260812891E-6</v>
      </c>
      <c r="D617" s="450">
        <v>0</v>
      </c>
      <c r="E617" s="450">
        <v>1.8946714260812891E-6</v>
      </c>
      <c r="F617" s="404"/>
      <c r="G617" s="404"/>
      <c r="H617" s="348"/>
      <c r="I617" s="349"/>
      <c r="J617" s="349"/>
      <c r="K617" s="349"/>
      <c r="L617" s="349"/>
      <c r="M617" s="349"/>
      <c r="N617" s="349"/>
      <c r="O617" s="349"/>
      <c r="P617" s="349"/>
      <c r="Q617" s="349"/>
      <c r="R617" s="349"/>
      <c r="S617" s="349"/>
      <c r="T617" s="382"/>
      <c r="U617" s="382"/>
      <c r="AH617" s="5"/>
      <c r="AI617" s="5"/>
      <c r="AJ617" s="5"/>
      <c r="AK617" s="5"/>
      <c r="AL617" s="5"/>
      <c r="AM617" s="5"/>
      <c r="AN617" s="5"/>
      <c r="AO617" s="5"/>
    </row>
    <row r="618" spans="2:41" s="365" customFormat="1" x14ac:dyDescent="0.5">
      <c r="B618" s="449" t="s">
        <v>2246</v>
      </c>
      <c r="C618" s="450">
        <v>1.8946714260812891E-6</v>
      </c>
      <c r="D618" s="450">
        <v>1.8946714260812891E-6</v>
      </c>
      <c r="E618" s="450">
        <v>1.8946714260812891E-6</v>
      </c>
      <c r="F618" s="404"/>
      <c r="G618" s="404"/>
      <c r="H618" s="348"/>
      <c r="I618" s="349"/>
      <c r="J618" s="349"/>
      <c r="K618" s="349"/>
      <c r="L618" s="349"/>
      <c r="M618" s="349"/>
      <c r="N618" s="349"/>
      <c r="O618" s="349"/>
      <c r="P618" s="349"/>
      <c r="Q618" s="349"/>
      <c r="R618" s="349"/>
      <c r="S618" s="349"/>
      <c r="T618" s="382"/>
      <c r="U618" s="382"/>
      <c r="AH618" s="5"/>
      <c r="AI618" s="5"/>
      <c r="AJ618" s="5"/>
      <c r="AK618" s="5"/>
      <c r="AL618" s="5"/>
      <c r="AM618" s="5"/>
      <c r="AN618" s="5"/>
      <c r="AO618" s="5"/>
    </row>
    <row r="619" spans="2:41" s="365" customFormat="1" ht="31.5" x14ac:dyDescent="0.5">
      <c r="B619" s="449" t="s">
        <v>2239</v>
      </c>
      <c r="C619" s="450">
        <v>1.8946714260812891E-6</v>
      </c>
      <c r="D619" s="450">
        <v>3.7893428521625781E-6</v>
      </c>
      <c r="E619" s="450">
        <v>1.8946714260812891E-6</v>
      </c>
      <c r="F619" s="404"/>
      <c r="G619" s="404"/>
      <c r="H619" s="348"/>
      <c r="I619" s="349"/>
      <c r="J619" s="349"/>
      <c r="K619" s="349"/>
      <c r="L619" s="349"/>
      <c r="M619" s="349"/>
      <c r="N619" s="349"/>
      <c r="O619" s="349"/>
      <c r="P619" s="349"/>
      <c r="Q619" s="349"/>
      <c r="R619" s="349"/>
      <c r="S619" s="349"/>
      <c r="T619" s="382"/>
      <c r="U619" s="382"/>
      <c r="AH619" s="5"/>
      <c r="AI619" s="5"/>
      <c r="AJ619" s="5"/>
      <c r="AK619" s="5"/>
      <c r="AL619" s="5"/>
      <c r="AM619" s="5"/>
      <c r="AN619" s="5"/>
      <c r="AO619" s="5"/>
    </row>
    <row r="620" spans="2:41" s="365" customFormat="1" ht="31.5" x14ac:dyDescent="0.5">
      <c r="B620" s="449" t="s">
        <v>2236</v>
      </c>
      <c r="C620" s="450">
        <v>1.8946714260812891E-6</v>
      </c>
      <c r="D620" s="450">
        <v>1.8946714260812891E-6</v>
      </c>
      <c r="E620" s="450">
        <v>5.6840142782438672E-6</v>
      </c>
      <c r="F620" s="404"/>
      <c r="G620" s="404"/>
      <c r="H620" s="348"/>
      <c r="I620" s="349"/>
      <c r="J620" s="349"/>
      <c r="K620" s="349"/>
      <c r="L620" s="349"/>
      <c r="M620" s="349"/>
      <c r="N620" s="349"/>
      <c r="O620" s="349"/>
      <c r="P620" s="349"/>
      <c r="Q620" s="349"/>
      <c r="R620" s="349"/>
      <c r="S620" s="349"/>
      <c r="T620" s="382"/>
      <c r="U620" s="382"/>
      <c r="AH620" s="5"/>
      <c r="AI620" s="5"/>
      <c r="AJ620" s="5"/>
      <c r="AK620" s="5"/>
      <c r="AL620" s="5"/>
      <c r="AM620" s="5"/>
      <c r="AN620" s="5"/>
      <c r="AO620" s="5"/>
    </row>
    <row r="621" spans="2:41" s="365" customFormat="1" x14ac:dyDescent="0.5">
      <c r="B621" s="449" t="s">
        <v>2292</v>
      </c>
      <c r="C621" s="450">
        <v>0</v>
      </c>
      <c r="D621" s="450">
        <v>0</v>
      </c>
      <c r="E621" s="450">
        <v>0</v>
      </c>
      <c r="F621" s="404"/>
      <c r="G621" s="404"/>
      <c r="H621" s="348"/>
      <c r="I621" s="349"/>
      <c r="J621" s="349"/>
      <c r="K621" s="349"/>
      <c r="L621" s="349"/>
      <c r="M621" s="349"/>
      <c r="N621" s="349"/>
      <c r="O621" s="349"/>
      <c r="P621" s="349"/>
      <c r="Q621" s="349"/>
      <c r="R621" s="349"/>
      <c r="S621" s="349"/>
      <c r="T621" s="382"/>
      <c r="U621" s="382"/>
      <c r="AH621" s="5"/>
      <c r="AI621" s="5"/>
      <c r="AJ621" s="5"/>
      <c r="AK621" s="5"/>
      <c r="AL621" s="5"/>
      <c r="AM621" s="5"/>
      <c r="AN621" s="5"/>
      <c r="AO621" s="5"/>
    </row>
    <row r="622" spans="2:41" s="365" customFormat="1" x14ac:dyDescent="0.5">
      <c r="B622" s="449" t="s">
        <v>2285</v>
      </c>
      <c r="C622" s="450">
        <v>0</v>
      </c>
      <c r="D622" s="450">
        <v>0</v>
      </c>
      <c r="E622" s="450">
        <v>0</v>
      </c>
      <c r="F622" s="404"/>
      <c r="G622" s="404"/>
      <c r="H622" s="348"/>
      <c r="I622" s="349"/>
      <c r="J622" s="349"/>
      <c r="K622" s="349"/>
      <c r="L622" s="349"/>
      <c r="M622" s="349"/>
      <c r="N622" s="349"/>
      <c r="O622" s="349"/>
      <c r="P622" s="349"/>
      <c r="Q622" s="349"/>
      <c r="R622" s="349"/>
      <c r="S622" s="349"/>
      <c r="T622" s="382"/>
      <c r="U622" s="382"/>
      <c r="AH622" s="5"/>
      <c r="AI622" s="5"/>
      <c r="AJ622" s="5"/>
      <c r="AK622" s="5"/>
      <c r="AL622" s="5"/>
      <c r="AM622" s="5"/>
      <c r="AN622" s="5"/>
      <c r="AO622" s="5"/>
    </row>
    <row r="623" spans="2:41" s="365" customFormat="1" ht="31.5" x14ac:dyDescent="0.5">
      <c r="B623" s="449" t="s">
        <v>2255</v>
      </c>
      <c r="C623" s="450">
        <v>0</v>
      </c>
      <c r="D623" s="450">
        <v>0</v>
      </c>
      <c r="E623" s="450">
        <v>0</v>
      </c>
      <c r="F623" s="404"/>
      <c r="G623" s="404"/>
      <c r="H623" s="348"/>
      <c r="I623" s="349"/>
      <c r="J623" s="349"/>
      <c r="K623" s="349"/>
      <c r="L623" s="349"/>
      <c r="M623" s="349"/>
      <c r="N623" s="349"/>
      <c r="O623" s="349"/>
      <c r="P623" s="349"/>
      <c r="Q623" s="349"/>
      <c r="R623" s="349"/>
      <c r="S623" s="349"/>
      <c r="T623" s="382"/>
      <c r="U623" s="382"/>
      <c r="AH623" s="5"/>
      <c r="AI623" s="5"/>
      <c r="AJ623" s="5"/>
      <c r="AK623" s="5"/>
      <c r="AL623" s="5"/>
      <c r="AM623" s="5"/>
      <c r="AN623" s="5"/>
      <c r="AO623" s="5"/>
    </row>
    <row r="624" spans="2:41" s="365" customFormat="1" ht="31.5" x14ac:dyDescent="0.5">
      <c r="B624" s="449" t="s">
        <v>2273</v>
      </c>
      <c r="C624" s="450">
        <v>0</v>
      </c>
      <c r="D624" s="450">
        <v>3.7893428521625781E-6</v>
      </c>
      <c r="E624" s="450">
        <v>1.8946714260812891E-6</v>
      </c>
      <c r="F624" s="404"/>
      <c r="G624" s="404"/>
      <c r="H624" s="348"/>
      <c r="I624" s="349"/>
      <c r="J624" s="349"/>
      <c r="K624" s="349"/>
      <c r="L624" s="349"/>
      <c r="M624" s="349"/>
      <c r="N624" s="349"/>
      <c r="O624" s="349"/>
      <c r="P624" s="349"/>
      <c r="Q624" s="349"/>
      <c r="R624" s="349"/>
      <c r="S624" s="349"/>
      <c r="T624" s="382"/>
      <c r="U624" s="382"/>
      <c r="AH624" s="5"/>
      <c r="AI624" s="5"/>
      <c r="AJ624" s="5"/>
      <c r="AK624" s="5"/>
      <c r="AL624" s="5"/>
      <c r="AM624" s="5"/>
      <c r="AN624" s="5"/>
      <c r="AO624" s="5"/>
    </row>
    <row r="625" spans="2:41" s="365" customFormat="1" x14ac:dyDescent="0.5">
      <c r="B625" s="449" t="s">
        <v>2289</v>
      </c>
      <c r="C625" s="450">
        <v>0</v>
      </c>
      <c r="D625" s="450">
        <v>3.7893428521625781E-6</v>
      </c>
      <c r="E625" s="450">
        <v>3.7893428521625781E-6</v>
      </c>
      <c r="F625" s="404"/>
      <c r="G625" s="404"/>
      <c r="H625" s="348"/>
      <c r="I625" s="349"/>
      <c r="J625" s="349"/>
      <c r="K625" s="349"/>
      <c r="L625" s="349"/>
      <c r="M625" s="349"/>
      <c r="N625" s="349"/>
      <c r="O625" s="349"/>
      <c r="P625" s="349"/>
      <c r="Q625" s="349"/>
      <c r="R625" s="349"/>
      <c r="S625" s="349"/>
      <c r="T625" s="382"/>
      <c r="U625" s="382"/>
      <c r="AH625" s="5"/>
      <c r="AI625" s="5"/>
      <c r="AJ625" s="5"/>
      <c r="AK625" s="5"/>
      <c r="AL625" s="5"/>
      <c r="AM625" s="5"/>
      <c r="AN625" s="5"/>
      <c r="AO625" s="5"/>
    </row>
    <row r="626" spans="2:41" s="365" customFormat="1" x14ac:dyDescent="0.5">
      <c r="B626" s="449" t="s">
        <v>2309</v>
      </c>
      <c r="C626" s="450">
        <v>0</v>
      </c>
      <c r="D626" s="450">
        <v>0</v>
      </c>
      <c r="E626" s="450">
        <v>0</v>
      </c>
      <c r="F626" s="404"/>
      <c r="G626" s="404"/>
      <c r="H626" s="348"/>
      <c r="I626" s="349"/>
      <c r="J626" s="349"/>
      <c r="K626" s="349"/>
      <c r="L626" s="349"/>
      <c r="M626" s="349"/>
      <c r="N626" s="349"/>
      <c r="O626" s="349"/>
      <c r="P626" s="349"/>
      <c r="Q626" s="349"/>
      <c r="R626" s="349"/>
      <c r="S626" s="349"/>
      <c r="T626" s="382"/>
      <c r="U626" s="382"/>
      <c r="AH626" s="5"/>
      <c r="AI626" s="5"/>
      <c r="AJ626" s="5"/>
      <c r="AK626" s="5"/>
      <c r="AL626" s="5"/>
      <c r="AM626" s="5"/>
      <c r="AN626" s="5"/>
      <c r="AO626" s="5"/>
    </row>
    <row r="627" spans="2:41" s="365" customFormat="1" x14ac:dyDescent="0.5">
      <c r="B627" s="449" t="s">
        <v>2265</v>
      </c>
      <c r="C627" s="450">
        <v>0</v>
      </c>
      <c r="D627" s="450">
        <v>1.8946714260812891E-6</v>
      </c>
      <c r="E627" s="450">
        <v>0</v>
      </c>
      <c r="F627" s="404"/>
      <c r="G627" s="404"/>
      <c r="H627" s="348"/>
      <c r="I627" s="349"/>
      <c r="J627" s="349"/>
      <c r="K627" s="349"/>
      <c r="L627" s="349"/>
      <c r="M627" s="349"/>
      <c r="N627" s="349"/>
      <c r="O627" s="349"/>
      <c r="P627" s="349"/>
      <c r="Q627" s="349"/>
      <c r="R627" s="349"/>
      <c r="S627" s="349"/>
      <c r="T627" s="382"/>
      <c r="U627" s="382"/>
      <c r="AH627" s="5"/>
      <c r="AI627" s="5"/>
      <c r="AJ627" s="5"/>
      <c r="AK627" s="5"/>
      <c r="AL627" s="5"/>
      <c r="AM627" s="5"/>
      <c r="AN627" s="5"/>
      <c r="AO627" s="5"/>
    </row>
    <row r="628" spans="2:41" s="365" customFormat="1" x14ac:dyDescent="0.5">
      <c r="B628" s="449" t="s">
        <v>2260</v>
      </c>
      <c r="C628" s="450">
        <v>0</v>
      </c>
      <c r="D628" s="450">
        <v>0</v>
      </c>
      <c r="E628" s="450">
        <v>1.8946714260812891E-6</v>
      </c>
      <c r="F628" s="404"/>
      <c r="G628" s="404"/>
      <c r="H628" s="348"/>
      <c r="I628" s="349"/>
      <c r="J628" s="349"/>
      <c r="K628" s="349"/>
      <c r="L628" s="349"/>
      <c r="M628" s="349"/>
      <c r="N628" s="349"/>
      <c r="O628" s="349"/>
      <c r="P628" s="349"/>
      <c r="Q628" s="349"/>
      <c r="R628" s="349"/>
      <c r="S628" s="349"/>
      <c r="T628" s="382"/>
      <c r="U628" s="382"/>
      <c r="AH628" s="5"/>
      <c r="AI628" s="5"/>
      <c r="AJ628" s="5"/>
      <c r="AK628" s="5"/>
      <c r="AL628" s="5"/>
      <c r="AM628" s="5"/>
      <c r="AN628" s="5"/>
      <c r="AO628" s="5"/>
    </row>
    <row r="629" spans="2:41" s="365" customFormat="1" x14ac:dyDescent="0.5">
      <c r="B629" s="449" t="s">
        <v>2261</v>
      </c>
      <c r="C629" s="450">
        <v>0</v>
      </c>
      <c r="D629" s="450">
        <v>1.8946714260812891E-6</v>
      </c>
      <c r="E629" s="450">
        <v>0</v>
      </c>
      <c r="F629" s="404"/>
      <c r="G629" s="404"/>
      <c r="H629" s="348"/>
      <c r="I629" s="349"/>
      <c r="J629" s="349"/>
      <c r="K629" s="349"/>
      <c r="L629" s="349"/>
      <c r="M629" s="349"/>
      <c r="N629" s="349"/>
      <c r="O629" s="349"/>
      <c r="P629" s="349"/>
      <c r="Q629" s="349"/>
      <c r="R629" s="349"/>
      <c r="S629" s="349"/>
      <c r="T629" s="382"/>
      <c r="U629" s="382"/>
      <c r="AH629" s="5"/>
      <c r="AI629" s="5"/>
      <c r="AJ629" s="5"/>
      <c r="AK629" s="5"/>
      <c r="AL629" s="5"/>
      <c r="AM629" s="5"/>
      <c r="AN629" s="5"/>
      <c r="AO629" s="5"/>
    </row>
    <row r="630" spans="2:41" s="365" customFormat="1" ht="31.5" x14ac:dyDescent="0.5">
      <c r="B630" s="449" t="s">
        <v>2262</v>
      </c>
      <c r="C630" s="450">
        <v>0</v>
      </c>
      <c r="D630" s="450">
        <v>0</v>
      </c>
      <c r="E630" s="450">
        <v>0</v>
      </c>
      <c r="F630" s="404"/>
      <c r="G630" s="404"/>
      <c r="H630" s="348"/>
      <c r="I630" s="349"/>
      <c r="J630" s="349"/>
      <c r="K630" s="349"/>
      <c r="L630" s="349"/>
      <c r="M630" s="349"/>
      <c r="N630" s="349"/>
      <c r="O630" s="349"/>
      <c r="P630" s="349"/>
      <c r="Q630" s="349"/>
      <c r="R630" s="349"/>
      <c r="S630" s="349"/>
      <c r="T630" s="382"/>
      <c r="U630" s="382"/>
      <c r="AH630" s="5"/>
      <c r="AI630" s="5"/>
      <c r="AJ630" s="5"/>
      <c r="AK630" s="5"/>
      <c r="AL630" s="5"/>
      <c r="AM630" s="5"/>
      <c r="AN630" s="5"/>
      <c r="AO630" s="5"/>
    </row>
    <row r="631" spans="2:41" s="365" customFormat="1" x14ac:dyDescent="0.5">
      <c r="B631" s="449" t="s">
        <v>2299</v>
      </c>
      <c r="C631" s="450">
        <v>0</v>
      </c>
      <c r="D631" s="450">
        <v>3.7893428521625781E-6</v>
      </c>
      <c r="E631" s="450">
        <v>1.8946714260812891E-6</v>
      </c>
      <c r="F631" s="404"/>
      <c r="G631" s="404"/>
      <c r="H631" s="348"/>
      <c r="I631" s="349"/>
      <c r="J631" s="349"/>
      <c r="K631" s="349"/>
      <c r="L631" s="349"/>
      <c r="M631" s="349"/>
      <c r="N631" s="349"/>
      <c r="O631" s="349"/>
      <c r="P631" s="349"/>
      <c r="Q631" s="349"/>
      <c r="R631" s="349"/>
      <c r="S631" s="349"/>
      <c r="T631" s="382"/>
      <c r="U631" s="382"/>
      <c r="AH631" s="5"/>
      <c r="AI631" s="5"/>
      <c r="AJ631" s="5"/>
      <c r="AK631" s="5"/>
      <c r="AL631" s="5"/>
      <c r="AM631" s="5"/>
      <c r="AN631" s="5"/>
      <c r="AO631" s="5"/>
    </row>
    <row r="632" spans="2:41" s="365" customFormat="1" ht="31.5" x14ac:dyDescent="0.5">
      <c r="B632" s="449" t="s">
        <v>2283</v>
      </c>
      <c r="C632" s="450">
        <v>0</v>
      </c>
      <c r="D632" s="450">
        <v>5.6840142782438672E-6</v>
      </c>
      <c r="E632" s="450">
        <v>3.7893428521625781E-6</v>
      </c>
      <c r="F632" s="404"/>
      <c r="G632" s="404"/>
      <c r="H632" s="348"/>
      <c r="I632" s="349"/>
      <c r="J632" s="349"/>
      <c r="K632" s="349"/>
      <c r="L632" s="349"/>
      <c r="M632" s="349"/>
      <c r="N632" s="349"/>
      <c r="O632" s="349"/>
      <c r="P632" s="349"/>
      <c r="Q632" s="349"/>
      <c r="R632" s="349"/>
      <c r="S632" s="349"/>
      <c r="T632" s="382"/>
      <c r="U632" s="382"/>
      <c r="AH632" s="5"/>
      <c r="AI632" s="5"/>
      <c r="AJ632" s="5"/>
      <c r="AK632" s="5"/>
      <c r="AL632" s="5"/>
      <c r="AM632" s="5"/>
      <c r="AN632" s="5"/>
      <c r="AO632" s="5"/>
    </row>
    <row r="633" spans="2:41" s="365" customFormat="1" x14ac:dyDescent="0.5">
      <c r="B633" s="449" t="s">
        <v>2270</v>
      </c>
      <c r="C633" s="450">
        <v>0</v>
      </c>
      <c r="D633" s="450">
        <v>0</v>
      </c>
      <c r="E633" s="450">
        <v>0</v>
      </c>
      <c r="F633" s="404"/>
      <c r="G633" s="404"/>
      <c r="H633" s="348"/>
      <c r="I633" s="349"/>
      <c r="J633" s="349"/>
      <c r="K633" s="349"/>
      <c r="L633" s="349"/>
      <c r="M633" s="349"/>
      <c r="N633" s="349"/>
      <c r="O633" s="349"/>
      <c r="P633" s="349"/>
      <c r="Q633" s="349"/>
      <c r="R633" s="349"/>
      <c r="S633" s="349"/>
      <c r="T633" s="382"/>
      <c r="U633" s="382"/>
      <c r="AH633" s="5"/>
      <c r="AI633" s="5"/>
      <c r="AJ633" s="5"/>
      <c r="AK633" s="5"/>
      <c r="AL633" s="5"/>
      <c r="AM633" s="5"/>
      <c r="AN633" s="5"/>
      <c r="AO633" s="5"/>
    </row>
    <row r="634" spans="2:41" s="365" customFormat="1" x14ac:dyDescent="0.5">
      <c r="B634" s="449" t="s">
        <v>2276</v>
      </c>
      <c r="C634" s="450">
        <v>0</v>
      </c>
      <c r="D634" s="450">
        <v>0</v>
      </c>
      <c r="E634" s="450">
        <v>1.8946714260812891E-6</v>
      </c>
      <c r="F634" s="404"/>
      <c r="G634" s="404"/>
      <c r="H634" s="348"/>
      <c r="I634" s="349"/>
      <c r="J634" s="349"/>
      <c r="K634" s="349"/>
      <c r="L634" s="349"/>
      <c r="M634" s="349"/>
      <c r="N634" s="349"/>
      <c r="O634" s="349"/>
      <c r="P634" s="349"/>
      <c r="Q634" s="349"/>
      <c r="R634" s="349"/>
      <c r="S634" s="349"/>
      <c r="T634" s="382"/>
      <c r="U634" s="382"/>
      <c r="AH634" s="5"/>
      <c r="AI634" s="5"/>
      <c r="AJ634" s="5"/>
      <c r="AK634" s="5"/>
      <c r="AL634" s="5"/>
      <c r="AM634" s="5"/>
      <c r="AN634" s="5"/>
      <c r="AO634" s="5"/>
    </row>
    <row r="635" spans="2:41" s="365" customFormat="1" x14ac:dyDescent="0.5">
      <c r="B635" s="449" t="s">
        <v>2258</v>
      </c>
      <c r="C635" s="450">
        <v>0</v>
      </c>
      <c r="D635" s="450">
        <v>0</v>
      </c>
      <c r="E635" s="450">
        <v>1.8946714260812891E-6</v>
      </c>
      <c r="F635" s="404"/>
      <c r="G635" s="404"/>
      <c r="H635" s="348"/>
      <c r="I635" s="349"/>
      <c r="J635" s="349"/>
      <c r="K635" s="349"/>
      <c r="L635" s="349"/>
      <c r="M635" s="349"/>
      <c r="N635" s="349"/>
      <c r="O635" s="349"/>
      <c r="P635" s="349"/>
      <c r="Q635" s="349"/>
      <c r="R635" s="349"/>
      <c r="S635" s="349"/>
      <c r="T635" s="382"/>
      <c r="U635" s="382"/>
      <c r="AH635" s="5"/>
      <c r="AI635" s="5"/>
      <c r="AJ635" s="5"/>
      <c r="AK635" s="5"/>
      <c r="AL635" s="5"/>
      <c r="AM635" s="5"/>
      <c r="AN635" s="5"/>
      <c r="AO635" s="5"/>
    </row>
    <row r="636" spans="2:41" s="365" customFormat="1" x14ac:dyDescent="0.5">
      <c r="B636" s="449" t="s">
        <v>2268</v>
      </c>
      <c r="C636" s="450">
        <v>0</v>
      </c>
      <c r="D636" s="450">
        <v>0</v>
      </c>
      <c r="E636" s="450">
        <v>0</v>
      </c>
      <c r="F636" s="404"/>
      <c r="G636" s="404"/>
      <c r="H636" s="348"/>
      <c r="I636" s="349"/>
      <c r="J636" s="349"/>
      <c r="K636" s="349"/>
      <c r="L636" s="349"/>
      <c r="M636" s="349"/>
      <c r="N636" s="349"/>
      <c r="O636" s="349"/>
      <c r="P636" s="349"/>
      <c r="Q636" s="349"/>
      <c r="R636" s="349"/>
      <c r="S636" s="349"/>
      <c r="T636" s="382"/>
      <c r="U636" s="382"/>
      <c r="AH636" s="5"/>
      <c r="AI636" s="5"/>
      <c r="AJ636" s="5"/>
      <c r="AK636" s="5"/>
      <c r="AL636" s="5"/>
      <c r="AM636" s="5"/>
      <c r="AN636" s="5"/>
      <c r="AO636" s="5"/>
    </row>
    <row r="637" spans="2:41" s="365" customFormat="1" x14ac:dyDescent="0.5">
      <c r="B637" s="449" t="s">
        <v>2269</v>
      </c>
      <c r="C637" s="450">
        <v>0</v>
      </c>
      <c r="D637" s="450">
        <v>1.8946714260812891E-6</v>
      </c>
      <c r="E637" s="450">
        <v>0</v>
      </c>
      <c r="F637" s="404"/>
      <c r="G637" s="404"/>
      <c r="H637" s="348"/>
      <c r="I637" s="349"/>
      <c r="J637" s="349"/>
      <c r="K637" s="349"/>
      <c r="L637" s="349"/>
      <c r="M637" s="349"/>
      <c r="N637" s="349"/>
      <c r="O637" s="349"/>
      <c r="P637" s="349"/>
      <c r="Q637" s="349"/>
      <c r="R637" s="349"/>
      <c r="S637" s="349"/>
      <c r="T637" s="382"/>
      <c r="U637" s="382"/>
      <c r="AH637" s="5"/>
      <c r="AI637" s="5"/>
      <c r="AJ637" s="5"/>
      <c r="AK637" s="5"/>
      <c r="AL637" s="5"/>
      <c r="AM637" s="5"/>
      <c r="AN637" s="5"/>
      <c r="AO637" s="5"/>
    </row>
    <row r="638" spans="2:41" s="365" customFormat="1" x14ac:dyDescent="0.5">
      <c r="B638" s="449" t="s">
        <v>2278</v>
      </c>
      <c r="C638" s="450">
        <v>0</v>
      </c>
      <c r="D638" s="450">
        <v>0</v>
      </c>
      <c r="E638" s="450">
        <v>0</v>
      </c>
      <c r="F638" s="404"/>
      <c r="G638" s="404"/>
      <c r="H638" s="348"/>
      <c r="I638" s="349"/>
      <c r="J638" s="349"/>
      <c r="K638" s="349"/>
      <c r="L638" s="349"/>
      <c r="M638" s="349"/>
      <c r="N638" s="349"/>
      <c r="O638" s="349"/>
      <c r="P638" s="349"/>
      <c r="Q638" s="349"/>
      <c r="R638" s="349"/>
      <c r="S638" s="349"/>
      <c r="T638" s="382"/>
      <c r="U638" s="382"/>
      <c r="AH638" s="5"/>
      <c r="AI638" s="5"/>
      <c r="AJ638" s="5"/>
      <c r="AK638" s="5"/>
      <c r="AL638" s="5"/>
      <c r="AM638" s="5"/>
      <c r="AN638" s="5"/>
      <c r="AO638" s="5"/>
    </row>
    <row r="639" spans="2:41" s="365" customFormat="1" ht="31.5" x14ac:dyDescent="0.5">
      <c r="B639" s="449" t="s">
        <v>2271</v>
      </c>
      <c r="C639" s="450">
        <v>0</v>
      </c>
      <c r="D639" s="450">
        <v>0</v>
      </c>
      <c r="E639" s="450">
        <v>0</v>
      </c>
      <c r="F639" s="404"/>
      <c r="G639" s="404"/>
      <c r="H639" s="348"/>
      <c r="I639" s="349"/>
      <c r="J639" s="349"/>
      <c r="K639" s="349"/>
      <c r="L639" s="349"/>
      <c r="M639" s="349"/>
      <c r="N639" s="349"/>
      <c r="O639" s="349"/>
      <c r="P639" s="349"/>
      <c r="Q639" s="349"/>
      <c r="R639" s="349"/>
      <c r="S639" s="349"/>
      <c r="T639" s="382"/>
      <c r="U639" s="382"/>
      <c r="AH639" s="5"/>
      <c r="AI639" s="5"/>
      <c r="AJ639" s="5"/>
      <c r="AK639" s="5"/>
      <c r="AL639" s="5"/>
      <c r="AM639" s="5"/>
      <c r="AN639" s="5"/>
      <c r="AO639" s="5"/>
    </row>
    <row r="640" spans="2:41" s="365" customFormat="1" ht="31.5" x14ac:dyDescent="0.5">
      <c r="B640" s="449" t="s">
        <v>2297</v>
      </c>
      <c r="C640" s="450">
        <v>0</v>
      </c>
      <c r="D640" s="450">
        <v>5.6840142782438672E-6</v>
      </c>
      <c r="E640" s="450">
        <v>3.7893428521625781E-6</v>
      </c>
      <c r="F640" s="404"/>
      <c r="G640" s="404"/>
      <c r="H640" s="348"/>
      <c r="I640" s="349"/>
      <c r="J640" s="349"/>
      <c r="K640" s="349"/>
      <c r="L640" s="349"/>
      <c r="M640" s="349"/>
      <c r="N640" s="349"/>
      <c r="O640" s="349"/>
      <c r="P640" s="349"/>
      <c r="Q640" s="349"/>
      <c r="R640" s="349"/>
      <c r="S640" s="349"/>
      <c r="T640" s="382"/>
      <c r="U640" s="382"/>
      <c r="AH640" s="5"/>
      <c r="AI640" s="5"/>
      <c r="AJ640" s="5"/>
      <c r="AK640" s="5"/>
      <c r="AL640" s="5"/>
      <c r="AM640" s="5"/>
      <c r="AN640" s="5"/>
      <c r="AO640" s="5"/>
    </row>
    <row r="641" spans="2:41" s="365" customFormat="1" ht="31.5" x14ac:dyDescent="0.5">
      <c r="B641" s="449" t="s">
        <v>2274</v>
      </c>
      <c r="C641" s="450">
        <v>0</v>
      </c>
      <c r="D641" s="450">
        <v>1.8946714260812891E-6</v>
      </c>
      <c r="E641" s="450">
        <v>1.8946714260812891E-6</v>
      </c>
      <c r="F641" s="404"/>
      <c r="G641" s="404"/>
      <c r="H641" s="348"/>
      <c r="I641" s="349"/>
      <c r="J641" s="349"/>
      <c r="K641" s="349"/>
      <c r="L641" s="349"/>
      <c r="M641" s="349"/>
      <c r="N641" s="349"/>
      <c r="O641" s="349"/>
      <c r="P641" s="349"/>
      <c r="Q641" s="349"/>
      <c r="R641" s="349"/>
      <c r="S641" s="349"/>
      <c r="T641" s="382"/>
      <c r="U641" s="382"/>
      <c r="AH641" s="5"/>
      <c r="AI641" s="5"/>
      <c r="AJ641" s="5"/>
      <c r="AK641" s="5"/>
      <c r="AL641" s="5"/>
      <c r="AM641" s="5"/>
      <c r="AN641" s="5"/>
      <c r="AO641" s="5"/>
    </row>
    <row r="642" spans="2:41" s="365" customFormat="1" x14ac:dyDescent="0.5">
      <c r="B642" s="449" t="s">
        <v>2300</v>
      </c>
      <c r="C642" s="450">
        <v>0</v>
      </c>
      <c r="D642" s="450">
        <v>1.8946714260812891E-6</v>
      </c>
      <c r="E642" s="450">
        <v>1.8946714260812891E-6</v>
      </c>
      <c r="F642" s="404"/>
      <c r="G642" s="404"/>
      <c r="H642" s="348"/>
      <c r="I642" s="349"/>
      <c r="J642" s="349"/>
      <c r="K642" s="349"/>
      <c r="L642" s="349"/>
      <c r="M642" s="349"/>
      <c r="N642" s="349"/>
      <c r="O642" s="349"/>
      <c r="P642" s="349"/>
      <c r="Q642" s="349"/>
      <c r="R642" s="349"/>
      <c r="S642" s="349"/>
      <c r="T642" s="382"/>
      <c r="U642" s="382"/>
      <c r="AH642" s="5"/>
      <c r="AI642" s="5"/>
      <c r="AJ642" s="5"/>
      <c r="AK642" s="5"/>
      <c r="AL642" s="5"/>
      <c r="AM642" s="5"/>
      <c r="AN642" s="5"/>
      <c r="AO642" s="5"/>
    </row>
    <row r="643" spans="2:41" s="365" customFormat="1" ht="31.5" x14ac:dyDescent="0.5">
      <c r="B643" s="449" t="s">
        <v>2275</v>
      </c>
      <c r="C643" s="450">
        <v>0</v>
      </c>
      <c r="D643" s="450">
        <v>0</v>
      </c>
      <c r="E643" s="450">
        <v>0</v>
      </c>
      <c r="F643" s="404"/>
      <c r="G643" s="404"/>
      <c r="H643" s="348"/>
      <c r="I643" s="349"/>
      <c r="J643" s="349"/>
      <c r="K643" s="349"/>
      <c r="L643" s="349"/>
      <c r="M643" s="349"/>
      <c r="N643" s="349"/>
      <c r="O643" s="349"/>
      <c r="P643" s="349"/>
      <c r="Q643" s="349"/>
      <c r="R643" s="349"/>
      <c r="S643" s="349"/>
      <c r="T643" s="382"/>
      <c r="U643" s="382"/>
      <c r="AH643" s="5"/>
      <c r="AI643" s="5"/>
      <c r="AJ643" s="5"/>
      <c r="AK643" s="5"/>
      <c r="AL643" s="5"/>
      <c r="AM643" s="5"/>
      <c r="AN643" s="5"/>
      <c r="AO643" s="5"/>
    </row>
    <row r="644" spans="2:41" s="365" customFormat="1" x14ac:dyDescent="0.5">
      <c r="B644" s="449" t="s">
        <v>2301</v>
      </c>
      <c r="C644" s="450">
        <v>0</v>
      </c>
      <c r="D644" s="450">
        <v>3.7893428521625781E-6</v>
      </c>
      <c r="E644" s="450">
        <v>0</v>
      </c>
      <c r="F644" s="404"/>
      <c r="G644" s="404"/>
      <c r="H644" s="348"/>
      <c r="I644" s="349"/>
      <c r="J644" s="349"/>
      <c r="K644" s="349"/>
      <c r="L644" s="349"/>
      <c r="M644" s="349"/>
      <c r="N644" s="349"/>
      <c r="O644" s="349"/>
      <c r="P644" s="349"/>
      <c r="Q644" s="349"/>
      <c r="R644" s="349"/>
      <c r="S644" s="349"/>
      <c r="T644" s="382"/>
      <c r="U644" s="382"/>
      <c r="AH644" s="5"/>
      <c r="AI644" s="5"/>
      <c r="AJ644" s="5"/>
      <c r="AK644" s="5"/>
      <c r="AL644" s="5"/>
      <c r="AM644" s="5"/>
      <c r="AN644" s="5"/>
      <c r="AO644" s="5"/>
    </row>
    <row r="645" spans="2:41" s="365" customFormat="1" x14ac:dyDescent="0.5">
      <c r="B645" s="449" t="s">
        <v>2288</v>
      </c>
      <c r="C645" s="450">
        <v>0</v>
      </c>
      <c r="D645" s="450">
        <v>0</v>
      </c>
      <c r="E645" s="450">
        <v>1.8946714260812891E-6</v>
      </c>
      <c r="F645" s="404"/>
      <c r="G645" s="404"/>
      <c r="H645" s="348"/>
      <c r="I645" s="349"/>
      <c r="J645" s="349"/>
      <c r="K645" s="349"/>
      <c r="L645" s="349"/>
      <c r="M645" s="349"/>
      <c r="N645" s="349"/>
      <c r="O645" s="349"/>
      <c r="P645" s="349"/>
      <c r="Q645" s="349"/>
      <c r="R645" s="349"/>
      <c r="S645" s="349"/>
      <c r="T645" s="382"/>
      <c r="U645" s="382"/>
      <c r="AH645" s="5"/>
      <c r="AI645" s="5"/>
      <c r="AJ645" s="5"/>
      <c r="AK645" s="5"/>
      <c r="AL645" s="5"/>
      <c r="AM645" s="5"/>
      <c r="AN645" s="5"/>
      <c r="AO645" s="5"/>
    </row>
    <row r="646" spans="2:41" s="365" customFormat="1" x14ac:dyDescent="0.5">
      <c r="B646" s="449" t="s">
        <v>2272</v>
      </c>
      <c r="C646" s="450">
        <v>0</v>
      </c>
      <c r="D646" s="450">
        <v>0</v>
      </c>
      <c r="E646" s="450">
        <v>0</v>
      </c>
      <c r="F646" s="404"/>
      <c r="G646" s="404"/>
      <c r="H646" s="348"/>
      <c r="I646" s="349"/>
      <c r="J646" s="349"/>
      <c r="K646" s="349"/>
      <c r="L646" s="349"/>
      <c r="M646" s="349"/>
      <c r="N646" s="349"/>
      <c r="O646" s="349"/>
      <c r="P646" s="349"/>
      <c r="Q646" s="349"/>
      <c r="R646" s="349"/>
      <c r="S646" s="349"/>
      <c r="T646" s="382"/>
      <c r="U646" s="382"/>
      <c r="AH646" s="5"/>
      <c r="AI646" s="5"/>
      <c r="AJ646" s="5"/>
      <c r="AK646" s="5"/>
      <c r="AL646" s="5"/>
      <c r="AM646" s="5"/>
      <c r="AN646" s="5"/>
      <c r="AO646" s="5"/>
    </row>
    <row r="647" spans="2:41" s="365" customFormat="1" x14ac:dyDescent="0.5">
      <c r="B647" s="449" t="s">
        <v>2307</v>
      </c>
      <c r="C647" s="450">
        <v>0</v>
      </c>
      <c r="D647" s="450">
        <v>0</v>
      </c>
      <c r="E647" s="450">
        <v>1.8946714260812891E-6</v>
      </c>
      <c r="F647" s="404"/>
      <c r="G647" s="404"/>
      <c r="H647" s="348"/>
      <c r="I647" s="349"/>
      <c r="J647" s="349"/>
      <c r="K647" s="349"/>
      <c r="L647" s="349"/>
      <c r="M647" s="349"/>
      <c r="N647" s="349"/>
      <c r="O647" s="349"/>
      <c r="P647" s="349"/>
      <c r="Q647" s="349"/>
      <c r="R647" s="349"/>
      <c r="S647" s="349"/>
      <c r="T647" s="382"/>
      <c r="U647" s="382"/>
      <c r="AH647" s="5"/>
      <c r="AI647" s="5"/>
      <c r="AJ647" s="5"/>
      <c r="AK647" s="5"/>
      <c r="AL647" s="5"/>
      <c r="AM647" s="5"/>
      <c r="AN647" s="5"/>
      <c r="AO647" s="5"/>
    </row>
    <row r="648" spans="2:41" s="365" customFormat="1" x14ac:dyDescent="0.5">
      <c r="B648" s="449" t="s">
        <v>2279</v>
      </c>
      <c r="C648" s="450">
        <v>0</v>
      </c>
      <c r="D648" s="450">
        <v>1.8946714260812891E-6</v>
      </c>
      <c r="E648" s="450">
        <v>0</v>
      </c>
      <c r="F648" s="404"/>
      <c r="G648" s="404"/>
      <c r="H648" s="348"/>
      <c r="I648" s="349"/>
      <c r="J648" s="349"/>
      <c r="K648" s="349"/>
      <c r="L648" s="349"/>
      <c r="M648" s="349"/>
      <c r="N648" s="349"/>
      <c r="O648" s="349"/>
      <c r="P648" s="349"/>
      <c r="Q648" s="349"/>
      <c r="R648" s="349"/>
      <c r="S648" s="349"/>
      <c r="T648" s="382"/>
      <c r="U648" s="382"/>
      <c r="AH648" s="5"/>
      <c r="AI648" s="5"/>
      <c r="AJ648" s="5"/>
      <c r="AK648" s="5"/>
      <c r="AL648" s="5"/>
      <c r="AM648" s="5"/>
      <c r="AN648" s="5"/>
      <c r="AO648" s="5"/>
    </row>
    <row r="649" spans="2:41" s="365" customFormat="1" x14ac:dyDescent="0.5">
      <c r="B649" s="449" t="s">
        <v>2290</v>
      </c>
      <c r="C649" s="450">
        <v>0</v>
      </c>
      <c r="D649" s="450">
        <v>0</v>
      </c>
      <c r="E649" s="450">
        <v>0</v>
      </c>
      <c r="F649" s="404"/>
      <c r="G649" s="404"/>
      <c r="H649" s="348"/>
      <c r="I649" s="349"/>
      <c r="J649" s="349"/>
      <c r="K649" s="349"/>
      <c r="L649" s="349"/>
      <c r="M649" s="349"/>
      <c r="N649" s="349"/>
      <c r="O649" s="349"/>
      <c r="P649" s="349"/>
      <c r="Q649" s="349"/>
      <c r="R649" s="349"/>
      <c r="S649" s="349"/>
      <c r="T649" s="382"/>
      <c r="U649" s="382"/>
      <c r="AH649" s="5"/>
      <c r="AI649" s="5"/>
      <c r="AJ649" s="5"/>
      <c r="AK649" s="5"/>
      <c r="AL649" s="5"/>
      <c r="AM649" s="5"/>
      <c r="AN649" s="5"/>
      <c r="AO649" s="5"/>
    </row>
    <row r="650" spans="2:41" s="365" customFormat="1" ht="31.5" x14ac:dyDescent="0.5">
      <c r="B650" s="449" t="s">
        <v>2263</v>
      </c>
      <c r="C650" s="450">
        <v>0</v>
      </c>
      <c r="D650" s="450">
        <v>0</v>
      </c>
      <c r="E650" s="450">
        <v>1.8946714260812891E-6</v>
      </c>
      <c r="F650" s="404"/>
      <c r="G650" s="404"/>
      <c r="H650" s="348"/>
      <c r="I650" s="349"/>
      <c r="J650" s="349"/>
      <c r="K650" s="349"/>
      <c r="L650" s="349"/>
      <c r="M650" s="349"/>
      <c r="N650" s="349"/>
      <c r="O650" s="349"/>
      <c r="P650" s="349"/>
      <c r="Q650" s="349"/>
      <c r="R650" s="349"/>
      <c r="S650" s="349"/>
      <c r="T650" s="382"/>
      <c r="U650" s="382"/>
      <c r="AH650" s="5"/>
      <c r="AI650" s="5"/>
      <c r="AJ650" s="5"/>
      <c r="AK650" s="5"/>
      <c r="AL650" s="5"/>
      <c r="AM650" s="5"/>
      <c r="AN650" s="5"/>
      <c r="AO650" s="5"/>
    </row>
    <row r="651" spans="2:41" s="365" customFormat="1" x14ac:dyDescent="0.5">
      <c r="B651" s="449" t="s">
        <v>2298</v>
      </c>
      <c r="C651" s="450">
        <v>0</v>
      </c>
      <c r="D651" s="450">
        <v>3.7893428521625781E-6</v>
      </c>
      <c r="E651" s="450">
        <v>0</v>
      </c>
      <c r="F651" s="404"/>
      <c r="G651" s="404"/>
      <c r="H651" s="348"/>
      <c r="I651" s="349"/>
      <c r="J651" s="349"/>
      <c r="K651" s="349"/>
      <c r="L651" s="349"/>
      <c r="M651" s="349"/>
      <c r="N651" s="349"/>
      <c r="O651" s="349"/>
      <c r="P651" s="349"/>
      <c r="Q651" s="349"/>
      <c r="R651" s="349"/>
      <c r="S651" s="349"/>
      <c r="T651" s="382"/>
      <c r="U651" s="382"/>
      <c r="AH651" s="5"/>
      <c r="AI651" s="5"/>
      <c r="AJ651" s="5"/>
      <c r="AK651" s="5"/>
      <c r="AL651" s="5"/>
      <c r="AM651" s="5"/>
      <c r="AN651" s="5"/>
      <c r="AO651" s="5"/>
    </row>
    <row r="652" spans="2:41" s="365" customFormat="1" x14ac:dyDescent="0.5">
      <c r="B652" s="449" t="s">
        <v>2304</v>
      </c>
      <c r="C652" s="450">
        <v>0</v>
      </c>
      <c r="D652" s="450">
        <v>0</v>
      </c>
      <c r="E652" s="450">
        <v>1.8946714260812891E-6</v>
      </c>
      <c r="F652" s="404"/>
      <c r="G652" s="404"/>
      <c r="H652" s="348"/>
      <c r="I652" s="349"/>
      <c r="J652" s="349"/>
      <c r="K652" s="349"/>
      <c r="L652" s="349"/>
      <c r="M652" s="349"/>
      <c r="N652" s="349"/>
      <c r="O652" s="349"/>
      <c r="P652" s="349"/>
      <c r="Q652" s="349"/>
      <c r="R652" s="349"/>
      <c r="S652" s="349"/>
      <c r="T652" s="382"/>
      <c r="U652" s="382"/>
      <c r="AH652" s="5"/>
      <c r="AI652" s="5"/>
      <c r="AJ652" s="5"/>
      <c r="AK652" s="5"/>
      <c r="AL652" s="5"/>
      <c r="AM652" s="5"/>
      <c r="AN652" s="5"/>
      <c r="AO652" s="5"/>
    </row>
    <row r="653" spans="2:41" s="365" customFormat="1" x14ac:dyDescent="0.5">
      <c r="B653" s="449" t="s">
        <v>2253</v>
      </c>
      <c r="C653" s="450">
        <v>0</v>
      </c>
      <c r="D653" s="450">
        <v>0</v>
      </c>
      <c r="E653" s="450">
        <v>1.8946714260812891E-6</v>
      </c>
      <c r="F653" s="404"/>
      <c r="G653" s="404"/>
      <c r="H653" s="348"/>
      <c r="I653" s="349"/>
      <c r="J653" s="349"/>
      <c r="K653" s="349"/>
      <c r="L653" s="349"/>
      <c r="M653" s="349"/>
      <c r="N653" s="349"/>
      <c r="O653" s="349"/>
      <c r="P653" s="349"/>
      <c r="Q653" s="349"/>
      <c r="R653" s="349"/>
      <c r="S653" s="349"/>
      <c r="T653" s="382"/>
      <c r="U653" s="382"/>
      <c r="AH653" s="5"/>
      <c r="AI653" s="5"/>
      <c r="AJ653" s="5"/>
      <c r="AK653" s="5"/>
      <c r="AL653" s="5"/>
      <c r="AM653" s="5"/>
      <c r="AN653" s="5"/>
      <c r="AO653" s="5"/>
    </row>
    <row r="654" spans="2:41" s="365" customFormat="1" ht="31.5" x14ac:dyDescent="0.5">
      <c r="B654" s="449" t="s">
        <v>2305</v>
      </c>
      <c r="C654" s="450">
        <v>0</v>
      </c>
      <c r="D654" s="450">
        <v>1.8946714260812891E-6</v>
      </c>
      <c r="E654" s="450">
        <v>0</v>
      </c>
      <c r="F654" s="404"/>
      <c r="G654" s="404"/>
      <c r="H654" s="348"/>
      <c r="I654" s="349"/>
      <c r="J654" s="349"/>
      <c r="K654" s="349"/>
      <c r="L654" s="349"/>
      <c r="M654" s="349"/>
      <c r="N654" s="349"/>
      <c r="O654" s="349"/>
      <c r="P654" s="349"/>
      <c r="Q654" s="349"/>
      <c r="R654" s="349"/>
      <c r="S654" s="349"/>
      <c r="T654" s="382"/>
      <c r="U654" s="382"/>
      <c r="AH654" s="5"/>
      <c r="AI654" s="5"/>
      <c r="AJ654" s="5"/>
      <c r="AK654" s="5"/>
      <c r="AL654" s="5"/>
      <c r="AM654" s="5"/>
      <c r="AN654" s="5"/>
      <c r="AO654" s="5"/>
    </row>
    <row r="655" spans="2:41" s="365" customFormat="1" ht="31.5" x14ac:dyDescent="0.5">
      <c r="B655" s="449" t="s">
        <v>2287</v>
      </c>
      <c r="C655" s="450">
        <v>0</v>
      </c>
      <c r="D655" s="450">
        <v>3.7893428521625781E-6</v>
      </c>
      <c r="E655" s="450">
        <v>0</v>
      </c>
      <c r="F655" s="404"/>
      <c r="G655" s="404"/>
      <c r="H655" s="348"/>
      <c r="I655" s="349"/>
      <c r="J655" s="349"/>
      <c r="K655" s="349"/>
      <c r="L655" s="349"/>
      <c r="M655" s="349"/>
      <c r="N655" s="349"/>
      <c r="O655" s="349"/>
      <c r="P655" s="349"/>
      <c r="Q655" s="349"/>
      <c r="R655" s="349"/>
      <c r="S655" s="349"/>
      <c r="T655" s="382"/>
      <c r="U655" s="382"/>
      <c r="AH655" s="5"/>
      <c r="AI655" s="5"/>
      <c r="AJ655" s="5"/>
      <c r="AK655" s="5"/>
      <c r="AL655" s="5"/>
      <c r="AM655" s="5"/>
      <c r="AN655" s="5"/>
      <c r="AO655" s="5"/>
    </row>
    <row r="656" spans="2:41" s="365" customFormat="1" ht="31.5" x14ac:dyDescent="0.5">
      <c r="B656" s="449" t="s">
        <v>2256</v>
      </c>
      <c r="C656" s="450">
        <v>0</v>
      </c>
      <c r="D656" s="450">
        <v>1.8946714260812891E-6</v>
      </c>
      <c r="E656" s="450">
        <v>1.8946714260812891E-6</v>
      </c>
      <c r="F656" s="404"/>
      <c r="G656" s="404"/>
      <c r="H656" s="348"/>
      <c r="I656" s="349"/>
      <c r="J656" s="349"/>
      <c r="K656" s="349"/>
      <c r="L656" s="349"/>
      <c r="M656" s="349"/>
      <c r="N656" s="349"/>
      <c r="O656" s="349"/>
      <c r="P656" s="349"/>
      <c r="Q656" s="349"/>
      <c r="R656" s="349"/>
      <c r="S656" s="349"/>
      <c r="T656" s="382"/>
      <c r="U656" s="382"/>
      <c r="AH656" s="5"/>
      <c r="AI656" s="5"/>
      <c r="AJ656" s="5"/>
      <c r="AK656" s="5"/>
      <c r="AL656" s="5"/>
      <c r="AM656" s="5"/>
      <c r="AN656" s="5"/>
      <c r="AO656" s="5"/>
    </row>
    <row r="657" spans="2:41" s="365" customFormat="1" ht="31.5" x14ac:dyDescent="0.5">
      <c r="B657" s="449" t="s">
        <v>2259</v>
      </c>
      <c r="C657" s="450">
        <v>0</v>
      </c>
      <c r="D657" s="450">
        <v>1.8946714260812891E-6</v>
      </c>
      <c r="E657" s="450">
        <v>3.7893428521625781E-6</v>
      </c>
      <c r="F657" s="404"/>
      <c r="G657" s="404"/>
      <c r="H657" s="348"/>
      <c r="I657" s="349"/>
      <c r="J657" s="349"/>
      <c r="K657" s="349"/>
      <c r="L657" s="349"/>
      <c r="M657" s="349"/>
      <c r="N657" s="349"/>
      <c r="O657" s="349"/>
      <c r="P657" s="349"/>
      <c r="Q657" s="349"/>
      <c r="R657" s="349"/>
      <c r="S657" s="349"/>
      <c r="T657" s="382"/>
      <c r="U657" s="382"/>
      <c r="AH657" s="5"/>
      <c r="AI657" s="5"/>
      <c r="AJ657" s="5"/>
      <c r="AK657" s="5"/>
      <c r="AL657" s="5"/>
      <c r="AM657" s="5"/>
      <c r="AN657" s="5"/>
      <c r="AO657" s="5"/>
    </row>
    <row r="658" spans="2:41" s="365" customFormat="1" x14ac:dyDescent="0.5">
      <c r="B658" s="449" t="s">
        <v>2308</v>
      </c>
      <c r="C658" s="450">
        <v>0</v>
      </c>
      <c r="D658" s="450">
        <v>0</v>
      </c>
      <c r="E658" s="450">
        <v>0</v>
      </c>
      <c r="F658" s="404"/>
      <c r="G658" s="404"/>
      <c r="H658" s="348"/>
      <c r="I658" s="349"/>
      <c r="J658" s="349"/>
      <c r="K658" s="349"/>
      <c r="L658" s="349"/>
      <c r="M658" s="349"/>
      <c r="N658" s="349"/>
      <c r="O658" s="349"/>
      <c r="P658" s="349"/>
      <c r="Q658" s="349"/>
      <c r="R658" s="349"/>
      <c r="S658" s="349"/>
      <c r="T658" s="382"/>
      <c r="U658" s="382"/>
      <c r="AH658" s="5"/>
      <c r="AI658" s="5"/>
      <c r="AJ658" s="5"/>
      <c r="AK658" s="5"/>
      <c r="AL658" s="5"/>
      <c r="AM658" s="5"/>
      <c r="AN658" s="5"/>
      <c r="AO658" s="5"/>
    </row>
    <row r="659" spans="2:41" s="365" customFormat="1" x14ac:dyDescent="0.5">
      <c r="B659" s="449" t="s">
        <v>2291</v>
      </c>
      <c r="C659" s="450">
        <v>0</v>
      </c>
      <c r="D659" s="450">
        <v>1.8946714260812891E-6</v>
      </c>
      <c r="E659" s="450">
        <v>0</v>
      </c>
      <c r="F659" s="404"/>
      <c r="G659" s="404"/>
      <c r="H659" s="348"/>
      <c r="I659" s="349"/>
      <c r="J659" s="349"/>
      <c r="K659" s="349"/>
      <c r="L659" s="349"/>
      <c r="M659" s="349"/>
      <c r="N659" s="349"/>
      <c r="O659" s="349"/>
      <c r="P659" s="349"/>
      <c r="Q659" s="349"/>
      <c r="R659" s="349"/>
      <c r="S659" s="349"/>
      <c r="T659" s="382"/>
      <c r="U659" s="382"/>
      <c r="AH659" s="5"/>
      <c r="AI659" s="5"/>
      <c r="AJ659" s="5"/>
      <c r="AK659" s="5"/>
      <c r="AL659" s="5"/>
      <c r="AM659" s="5"/>
      <c r="AN659" s="5"/>
      <c r="AO659" s="5"/>
    </row>
    <row r="660" spans="2:41" s="365" customFormat="1" x14ac:dyDescent="0.5">
      <c r="B660" s="449" t="s">
        <v>2303</v>
      </c>
      <c r="C660" s="450">
        <v>0</v>
      </c>
      <c r="D660" s="450">
        <v>0</v>
      </c>
      <c r="E660" s="450">
        <v>0</v>
      </c>
      <c r="F660" s="404"/>
      <c r="G660" s="404"/>
      <c r="H660" s="348"/>
      <c r="I660" s="349"/>
      <c r="J660" s="349"/>
      <c r="K660" s="349"/>
      <c r="L660" s="349"/>
      <c r="M660" s="349"/>
      <c r="N660" s="349"/>
      <c r="O660" s="349"/>
      <c r="P660" s="349"/>
      <c r="Q660" s="349"/>
      <c r="R660" s="349"/>
      <c r="S660" s="349"/>
      <c r="T660" s="382"/>
      <c r="U660" s="382"/>
      <c r="AH660" s="5"/>
      <c r="AI660" s="5"/>
      <c r="AJ660" s="5"/>
      <c r="AK660" s="5"/>
      <c r="AL660" s="5"/>
      <c r="AM660" s="5"/>
      <c r="AN660" s="5"/>
      <c r="AO660" s="5"/>
    </row>
    <row r="661" spans="2:41" s="365" customFormat="1" x14ac:dyDescent="0.5">
      <c r="B661" s="449" t="s">
        <v>2293</v>
      </c>
      <c r="C661" s="450">
        <v>0</v>
      </c>
      <c r="D661" s="450">
        <v>0</v>
      </c>
      <c r="E661" s="450">
        <v>0</v>
      </c>
      <c r="F661" s="404"/>
      <c r="G661" s="404"/>
      <c r="H661" s="348"/>
      <c r="I661" s="349"/>
      <c r="J661" s="349"/>
      <c r="K661" s="349"/>
      <c r="L661" s="349"/>
      <c r="M661" s="349"/>
      <c r="N661" s="349"/>
      <c r="O661" s="349"/>
      <c r="P661" s="349"/>
      <c r="Q661" s="349"/>
      <c r="R661" s="349"/>
      <c r="S661" s="349"/>
      <c r="T661" s="382"/>
      <c r="U661" s="382"/>
      <c r="AH661" s="5"/>
      <c r="AI661" s="5"/>
      <c r="AJ661" s="5"/>
      <c r="AK661" s="5"/>
      <c r="AL661" s="5"/>
      <c r="AM661" s="5"/>
      <c r="AN661" s="5"/>
      <c r="AO661" s="5"/>
    </row>
    <row r="662" spans="2:41" s="365" customFormat="1" ht="31.5" x14ac:dyDescent="0.5">
      <c r="B662" s="449" t="s">
        <v>2294</v>
      </c>
      <c r="C662" s="450">
        <v>0</v>
      </c>
      <c r="D662" s="450">
        <v>0</v>
      </c>
      <c r="E662" s="450">
        <v>1.8946714260812891E-6</v>
      </c>
      <c r="F662" s="404"/>
      <c r="G662" s="404"/>
      <c r="H662" s="348"/>
      <c r="I662" s="349"/>
      <c r="J662" s="349"/>
      <c r="K662" s="349"/>
      <c r="L662" s="349"/>
      <c r="M662" s="349"/>
      <c r="N662" s="349"/>
      <c r="O662" s="349"/>
      <c r="P662" s="349"/>
      <c r="Q662" s="349"/>
      <c r="R662" s="349"/>
      <c r="S662" s="349"/>
      <c r="T662" s="382"/>
      <c r="U662" s="382"/>
      <c r="AH662" s="5"/>
      <c r="AI662" s="5"/>
      <c r="AJ662" s="5"/>
      <c r="AK662" s="5"/>
      <c r="AL662" s="5"/>
      <c r="AM662" s="5"/>
      <c r="AN662" s="5"/>
      <c r="AO662" s="5"/>
    </row>
    <row r="663" spans="2:41" s="365" customFormat="1" x14ac:dyDescent="0.5">
      <c r="B663" s="449" t="s">
        <v>2295</v>
      </c>
      <c r="C663" s="450">
        <v>0</v>
      </c>
      <c r="D663" s="450">
        <v>0</v>
      </c>
      <c r="E663" s="450">
        <v>0</v>
      </c>
      <c r="F663" s="404"/>
      <c r="G663" s="404"/>
      <c r="H663" s="348"/>
      <c r="I663" s="349"/>
      <c r="J663" s="349"/>
      <c r="K663" s="349"/>
      <c r="L663" s="349"/>
      <c r="M663" s="349"/>
      <c r="N663" s="349"/>
      <c r="O663" s="349"/>
      <c r="P663" s="349"/>
      <c r="Q663" s="349"/>
      <c r="R663" s="349"/>
      <c r="S663" s="349"/>
      <c r="T663" s="382"/>
      <c r="U663" s="382"/>
      <c r="AH663" s="5"/>
      <c r="AI663" s="5"/>
      <c r="AJ663" s="5"/>
      <c r="AK663" s="5"/>
      <c r="AL663" s="5"/>
      <c r="AM663" s="5"/>
      <c r="AN663" s="5"/>
      <c r="AO663" s="5"/>
    </row>
    <row r="664" spans="2:41" s="365" customFormat="1" x14ac:dyDescent="0.5">
      <c r="B664" s="449" t="s">
        <v>2264</v>
      </c>
      <c r="C664" s="450">
        <v>0</v>
      </c>
      <c r="D664" s="450">
        <v>0</v>
      </c>
      <c r="E664" s="450">
        <v>0</v>
      </c>
      <c r="F664" s="404"/>
      <c r="G664" s="404"/>
      <c r="H664" s="348"/>
      <c r="I664" s="349"/>
      <c r="J664" s="349"/>
      <c r="K664" s="349"/>
      <c r="L664" s="349"/>
      <c r="M664" s="349"/>
      <c r="N664" s="349"/>
      <c r="O664" s="349"/>
      <c r="P664" s="349"/>
      <c r="Q664" s="349"/>
      <c r="R664" s="349"/>
      <c r="S664" s="349"/>
      <c r="T664" s="382"/>
      <c r="U664" s="382"/>
      <c r="AH664" s="5"/>
      <c r="AI664" s="5"/>
      <c r="AJ664" s="5"/>
      <c r="AK664" s="5"/>
      <c r="AL664" s="5"/>
      <c r="AM664" s="5"/>
      <c r="AN664" s="5"/>
      <c r="AO664" s="5"/>
    </row>
    <row r="665" spans="2:41" s="365" customFormat="1" x14ac:dyDescent="0.5">
      <c r="B665" s="449" t="s">
        <v>2254</v>
      </c>
      <c r="C665" s="450">
        <v>0</v>
      </c>
      <c r="D665" s="450">
        <v>5.6840142782438672E-6</v>
      </c>
      <c r="E665" s="450">
        <v>7.5786857043251562E-6</v>
      </c>
      <c r="F665" s="404"/>
      <c r="G665" s="404"/>
      <c r="H665" s="348"/>
      <c r="I665" s="349"/>
      <c r="J665" s="349"/>
      <c r="K665" s="349"/>
      <c r="L665" s="349"/>
      <c r="M665" s="349"/>
      <c r="N665" s="349"/>
      <c r="O665" s="349"/>
      <c r="P665" s="349"/>
      <c r="Q665" s="349"/>
      <c r="R665" s="349"/>
      <c r="S665" s="349"/>
      <c r="T665" s="382"/>
      <c r="U665" s="382"/>
      <c r="AH665" s="5"/>
      <c r="AI665" s="5"/>
      <c r="AJ665" s="5"/>
      <c r="AK665" s="5"/>
      <c r="AL665" s="5"/>
      <c r="AM665" s="5"/>
      <c r="AN665" s="5"/>
      <c r="AO665" s="5"/>
    </row>
    <row r="666" spans="2:41" s="365" customFormat="1" x14ac:dyDescent="0.5">
      <c r="B666" s="449" t="s">
        <v>2266</v>
      </c>
      <c r="C666" s="450">
        <v>0</v>
      </c>
      <c r="D666" s="450">
        <v>0</v>
      </c>
      <c r="E666" s="450">
        <v>0</v>
      </c>
      <c r="F666" s="404"/>
      <c r="G666" s="404"/>
      <c r="H666" s="348"/>
      <c r="I666" s="349"/>
      <c r="J666" s="349"/>
      <c r="K666" s="349"/>
      <c r="L666" s="349"/>
      <c r="M666" s="349"/>
      <c r="N666" s="349"/>
      <c r="O666" s="349"/>
      <c r="P666" s="349"/>
      <c r="Q666" s="349"/>
      <c r="R666" s="349"/>
      <c r="S666" s="349"/>
      <c r="T666" s="382"/>
      <c r="U666" s="382"/>
      <c r="AH666" s="5"/>
      <c r="AI666" s="5"/>
      <c r="AJ666" s="5"/>
      <c r="AK666" s="5"/>
      <c r="AL666" s="5"/>
      <c r="AM666" s="5"/>
      <c r="AN666" s="5"/>
      <c r="AO666" s="5"/>
    </row>
    <row r="667" spans="2:41" s="365" customFormat="1" ht="31.5" x14ac:dyDescent="0.5">
      <c r="B667" s="449" t="s">
        <v>2280</v>
      </c>
      <c r="C667" s="450">
        <v>0</v>
      </c>
      <c r="D667" s="450">
        <v>0</v>
      </c>
      <c r="E667" s="450">
        <v>5.6840142782438672E-6</v>
      </c>
      <c r="F667" s="404"/>
      <c r="G667" s="404"/>
      <c r="H667" s="348"/>
      <c r="I667" s="349"/>
      <c r="J667" s="349"/>
      <c r="K667" s="349"/>
      <c r="L667" s="349"/>
      <c r="M667" s="349"/>
      <c r="N667" s="349"/>
      <c r="O667" s="349"/>
      <c r="P667" s="349"/>
      <c r="Q667" s="349"/>
      <c r="R667" s="349"/>
      <c r="S667" s="349"/>
      <c r="T667" s="382"/>
      <c r="U667" s="382"/>
      <c r="AH667" s="5"/>
      <c r="AI667" s="5"/>
      <c r="AJ667" s="5"/>
      <c r="AK667" s="5"/>
      <c r="AL667" s="5"/>
      <c r="AM667" s="5"/>
      <c r="AN667" s="5"/>
      <c r="AO667" s="5"/>
    </row>
    <row r="668" spans="2:41" s="365" customFormat="1" x14ac:dyDescent="0.5">
      <c r="B668" s="449" t="s">
        <v>2302</v>
      </c>
      <c r="C668" s="450">
        <v>0</v>
      </c>
      <c r="D668" s="450">
        <v>1.8946714260812891E-6</v>
      </c>
      <c r="E668" s="450">
        <v>1.8946714260812891E-6</v>
      </c>
      <c r="F668" s="404"/>
      <c r="G668" s="404"/>
      <c r="H668" s="348"/>
      <c r="I668" s="349"/>
      <c r="J668" s="349"/>
      <c r="K668" s="349"/>
      <c r="L668" s="349"/>
      <c r="M668" s="349"/>
      <c r="N668" s="349"/>
      <c r="O668" s="349"/>
      <c r="P668" s="349"/>
      <c r="Q668" s="349"/>
      <c r="R668" s="349"/>
      <c r="S668" s="349"/>
      <c r="T668" s="382"/>
      <c r="U668" s="382"/>
      <c r="AH668" s="5"/>
      <c r="AI668" s="5"/>
      <c r="AJ668" s="5"/>
      <c r="AK668" s="5"/>
      <c r="AL668" s="5"/>
      <c r="AM668" s="5"/>
      <c r="AN668" s="5"/>
      <c r="AO668" s="5"/>
    </row>
    <row r="669" spans="2:41" s="365" customFormat="1" ht="31.5" x14ac:dyDescent="0.5">
      <c r="B669" s="449" t="s">
        <v>2282</v>
      </c>
      <c r="C669" s="450">
        <v>0</v>
      </c>
      <c r="D669" s="450">
        <v>0</v>
      </c>
      <c r="E669" s="450">
        <v>0</v>
      </c>
      <c r="F669" s="404"/>
      <c r="G669" s="404"/>
      <c r="H669" s="348"/>
      <c r="I669" s="349"/>
      <c r="J669" s="349"/>
      <c r="K669" s="349"/>
      <c r="L669" s="349"/>
      <c r="M669" s="349"/>
      <c r="N669" s="349"/>
      <c r="O669" s="349"/>
      <c r="P669" s="349"/>
      <c r="Q669" s="349"/>
      <c r="R669" s="349"/>
      <c r="S669" s="349"/>
      <c r="T669" s="382"/>
      <c r="U669" s="382"/>
      <c r="AH669" s="5"/>
      <c r="AI669" s="5"/>
      <c r="AJ669" s="5"/>
      <c r="AK669" s="5"/>
      <c r="AL669" s="5"/>
      <c r="AM669" s="5"/>
      <c r="AN669" s="5"/>
      <c r="AO669" s="5"/>
    </row>
    <row r="670" spans="2:41" s="365" customFormat="1" x14ac:dyDescent="0.5">
      <c r="B670" s="449" t="s">
        <v>2257</v>
      </c>
      <c r="C670" s="450">
        <v>0</v>
      </c>
      <c r="D670" s="450">
        <v>0</v>
      </c>
      <c r="E670" s="450">
        <v>0</v>
      </c>
      <c r="F670" s="404"/>
      <c r="G670" s="404"/>
      <c r="H670" s="348"/>
      <c r="I670" s="349"/>
      <c r="J670" s="349"/>
      <c r="K670" s="349"/>
      <c r="L670" s="349"/>
      <c r="M670" s="349"/>
      <c r="N670" s="349"/>
      <c r="O670" s="349"/>
      <c r="P670" s="349"/>
      <c r="Q670" s="349"/>
      <c r="R670" s="349"/>
      <c r="S670" s="349"/>
      <c r="T670" s="382"/>
      <c r="U670" s="382"/>
      <c r="AH670" s="5"/>
      <c r="AI670" s="5"/>
      <c r="AJ670" s="5"/>
      <c r="AK670" s="5"/>
      <c r="AL670" s="5"/>
      <c r="AM670" s="5"/>
      <c r="AN670" s="5"/>
      <c r="AO670" s="5"/>
    </row>
    <row r="671" spans="2:41" s="365" customFormat="1" x14ac:dyDescent="0.5">
      <c r="B671" s="449" t="s">
        <v>2296</v>
      </c>
      <c r="C671" s="450">
        <v>0</v>
      </c>
      <c r="D671" s="450">
        <v>0</v>
      </c>
      <c r="E671" s="450">
        <v>1.8946714260812891E-6</v>
      </c>
      <c r="F671" s="404"/>
      <c r="G671" s="404"/>
      <c r="H671" s="348"/>
      <c r="I671" s="349"/>
      <c r="J671" s="349"/>
      <c r="K671" s="349"/>
      <c r="L671" s="349"/>
      <c r="M671" s="349"/>
      <c r="N671" s="349"/>
      <c r="O671" s="349"/>
      <c r="P671" s="349"/>
      <c r="Q671" s="349"/>
      <c r="R671" s="349"/>
      <c r="S671" s="349"/>
      <c r="T671" s="382"/>
      <c r="U671" s="382"/>
      <c r="AH671" s="5"/>
      <c r="AI671" s="5"/>
      <c r="AJ671" s="5"/>
      <c r="AK671" s="5"/>
      <c r="AL671" s="5"/>
      <c r="AM671" s="5"/>
      <c r="AN671" s="5"/>
      <c r="AO671" s="5"/>
    </row>
    <row r="672" spans="2:41" s="365" customFormat="1" x14ac:dyDescent="0.5">
      <c r="B672" s="449" t="s">
        <v>2286</v>
      </c>
      <c r="C672" s="450">
        <v>0</v>
      </c>
      <c r="D672" s="450">
        <v>0</v>
      </c>
      <c r="E672" s="450">
        <v>0</v>
      </c>
      <c r="F672" s="404"/>
      <c r="G672" s="404"/>
      <c r="H672" s="348"/>
      <c r="I672" s="349"/>
      <c r="J672" s="349"/>
      <c r="K672" s="349"/>
      <c r="L672" s="349"/>
      <c r="M672" s="349"/>
      <c r="N672" s="349"/>
      <c r="O672" s="349"/>
      <c r="P672" s="349"/>
      <c r="Q672" s="349"/>
      <c r="R672" s="349"/>
      <c r="S672" s="349"/>
      <c r="T672" s="382"/>
      <c r="U672" s="382"/>
      <c r="AH672" s="5"/>
      <c r="AI672" s="5"/>
      <c r="AJ672" s="5"/>
      <c r="AK672" s="5"/>
      <c r="AL672" s="5"/>
      <c r="AM672" s="5"/>
      <c r="AN672" s="5"/>
      <c r="AO672" s="5"/>
    </row>
    <row r="673" spans="2:41" s="365" customFormat="1" ht="31.5" x14ac:dyDescent="0.5">
      <c r="B673" s="449" t="s">
        <v>2267</v>
      </c>
      <c r="C673" s="450">
        <v>0</v>
      </c>
      <c r="D673" s="450">
        <v>0</v>
      </c>
      <c r="E673" s="450">
        <v>0</v>
      </c>
      <c r="F673" s="404"/>
      <c r="G673" s="404"/>
      <c r="H673" s="348"/>
      <c r="I673" s="349"/>
      <c r="J673" s="349"/>
      <c r="K673" s="349"/>
      <c r="L673" s="349"/>
      <c r="M673" s="349"/>
      <c r="N673" s="349"/>
      <c r="O673" s="349"/>
      <c r="P673" s="349"/>
      <c r="Q673" s="349"/>
      <c r="R673" s="349"/>
      <c r="S673" s="349"/>
      <c r="T673" s="382"/>
      <c r="U673" s="382"/>
      <c r="AH673" s="5"/>
      <c r="AI673" s="5"/>
      <c r="AJ673" s="5"/>
      <c r="AK673" s="5"/>
      <c r="AL673" s="5"/>
      <c r="AM673" s="5"/>
      <c r="AN673" s="5"/>
      <c r="AO673" s="5"/>
    </row>
    <row r="674" spans="2:41" s="365" customFormat="1" x14ac:dyDescent="0.5">
      <c r="B674" s="449" t="s">
        <v>2306</v>
      </c>
      <c r="C674" s="450">
        <v>0</v>
      </c>
      <c r="D674" s="450">
        <v>0</v>
      </c>
      <c r="E674" s="450">
        <v>0</v>
      </c>
      <c r="F674" s="404"/>
      <c r="G674" s="404"/>
      <c r="H674" s="348"/>
      <c r="I674" s="349"/>
      <c r="J674" s="349"/>
      <c r="K674" s="349"/>
      <c r="L674" s="349"/>
      <c r="M674" s="349"/>
      <c r="N674" s="349"/>
      <c r="O674" s="349"/>
      <c r="P674" s="349"/>
      <c r="Q674" s="349"/>
      <c r="R674" s="349"/>
      <c r="S674" s="349"/>
      <c r="T674" s="382"/>
      <c r="U674" s="382"/>
      <c r="AH674" s="5"/>
      <c r="AI674" s="5"/>
      <c r="AJ674" s="5"/>
      <c r="AK674" s="5"/>
      <c r="AL674" s="5"/>
      <c r="AM674" s="5"/>
      <c r="AN674" s="5"/>
      <c r="AO674" s="5"/>
    </row>
    <row r="675" spans="2:41" s="365" customFormat="1" x14ac:dyDescent="0.5">
      <c r="B675" s="449" t="s">
        <v>2277</v>
      </c>
      <c r="C675" s="450">
        <v>0</v>
      </c>
      <c r="D675" s="450">
        <v>3.7893428521625781E-6</v>
      </c>
      <c r="E675" s="450">
        <v>1.8946714260812891E-6</v>
      </c>
      <c r="F675" s="404"/>
      <c r="G675" s="404"/>
      <c r="H675" s="348"/>
      <c r="I675" s="349"/>
      <c r="J675" s="349"/>
      <c r="K675" s="349"/>
      <c r="L675" s="349"/>
      <c r="M675" s="349"/>
      <c r="N675" s="349"/>
      <c r="O675" s="349"/>
      <c r="P675" s="349"/>
      <c r="Q675" s="349"/>
      <c r="R675" s="349"/>
      <c r="S675" s="349"/>
      <c r="T675" s="382"/>
      <c r="U675" s="382"/>
      <c r="AH675" s="5"/>
      <c r="AI675" s="5"/>
      <c r="AJ675" s="5"/>
      <c r="AK675" s="5"/>
      <c r="AL675" s="5"/>
      <c r="AM675" s="5"/>
      <c r="AN675" s="5"/>
      <c r="AO675" s="5"/>
    </row>
    <row r="676" spans="2:41" s="365" customFormat="1" x14ac:dyDescent="0.5">
      <c r="B676" s="449" t="s">
        <v>2281</v>
      </c>
      <c r="C676" s="450">
        <v>0</v>
      </c>
      <c r="D676" s="450">
        <v>1.8946714260812891E-6</v>
      </c>
      <c r="E676" s="450">
        <v>3.7893428521625781E-6</v>
      </c>
      <c r="F676" s="404"/>
      <c r="G676" s="404"/>
      <c r="H676" s="348"/>
      <c r="I676" s="349"/>
      <c r="J676" s="349"/>
      <c r="K676" s="349"/>
      <c r="L676" s="349"/>
      <c r="M676" s="349"/>
      <c r="N676" s="349"/>
      <c r="O676" s="349"/>
      <c r="P676" s="349"/>
      <c r="Q676" s="349"/>
      <c r="R676" s="349"/>
      <c r="S676" s="349"/>
      <c r="T676" s="382"/>
      <c r="U676" s="382"/>
      <c r="AH676" s="5"/>
      <c r="AI676" s="5"/>
      <c r="AJ676" s="5"/>
      <c r="AK676" s="5"/>
      <c r="AL676" s="5"/>
      <c r="AM676" s="5"/>
      <c r="AN676" s="5"/>
      <c r="AO676" s="5"/>
    </row>
    <row r="677" spans="2:41" s="365" customFormat="1" x14ac:dyDescent="0.5">
      <c r="B677" s="449" t="s">
        <v>2284</v>
      </c>
      <c r="C677" s="450">
        <v>0</v>
      </c>
      <c r="D677" s="450">
        <v>5.6840142782438672E-6</v>
      </c>
      <c r="E677" s="450">
        <v>3.7893428521625781E-6</v>
      </c>
      <c r="F677" s="404"/>
      <c r="G677" s="404"/>
      <c r="H677" s="348"/>
      <c r="I677" s="349"/>
      <c r="J677" s="349"/>
      <c r="K677" s="349"/>
      <c r="L677" s="349"/>
      <c r="M677" s="349"/>
      <c r="N677" s="349"/>
      <c r="O677" s="349"/>
      <c r="P677" s="349"/>
      <c r="Q677" s="349"/>
      <c r="R677" s="349"/>
      <c r="S677" s="349"/>
      <c r="T677" s="382"/>
      <c r="U677" s="382"/>
      <c r="AH677" s="5"/>
      <c r="AI677" s="5"/>
      <c r="AJ677" s="5"/>
      <c r="AK677" s="5"/>
      <c r="AL677" s="5"/>
      <c r="AM677" s="5"/>
      <c r="AN677" s="5"/>
      <c r="AO677" s="5"/>
    </row>
    <row r="678" spans="2:41" s="365" customFormat="1" ht="31.5" x14ac:dyDescent="0.5">
      <c r="B678" s="449" t="s">
        <v>2310</v>
      </c>
      <c r="C678" s="450">
        <v>0</v>
      </c>
      <c r="D678" s="450">
        <v>0</v>
      </c>
      <c r="E678" s="450">
        <v>0</v>
      </c>
      <c r="F678" s="404"/>
      <c r="G678" s="404"/>
      <c r="H678" s="348"/>
      <c r="I678" s="349"/>
      <c r="J678" s="349"/>
      <c r="K678" s="349"/>
      <c r="L678" s="349"/>
      <c r="M678" s="349"/>
      <c r="N678" s="349"/>
      <c r="O678" s="349"/>
      <c r="P678" s="349"/>
      <c r="Q678" s="349"/>
      <c r="R678" s="349"/>
      <c r="S678" s="349"/>
      <c r="T678" s="382"/>
      <c r="U678" s="382"/>
      <c r="AH678" s="5"/>
      <c r="AI678" s="5"/>
      <c r="AJ678" s="5"/>
      <c r="AK678" s="5"/>
      <c r="AL678" s="5"/>
      <c r="AM678" s="5"/>
      <c r="AN678" s="5"/>
      <c r="AO678" s="5"/>
    </row>
    <row r="679" spans="2:41" s="365" customFormat="1" x14ac:dyDescent="0.5">
      <c r="B679" s="449" t="s">
        <v>2335</v>
      </c>
      <c r="C679" s="450">
        <v>0</v>
      </c>
      <c r="D679" s="450">
        <v>0</v>
      </c>
      <c r="E679" s="450">
        <v>0</v>
      </c>
      <c r="F679" s="404"/>
      <c r="G679" s="404"/>
      <c r="H679" s="348"/>
      <c r="I679" s="349"/>
      <c r="J679" s="349"/>
      <c r="K679" s="349"/>
      <c r="L679" s="349"/>
      <c r="M679" s="349"/>
      <c r="N679" s="349"/>
      <c r="O679" s="349"/>
      <c r="P679" s="349"/>
      <c r="Q679" s="349"/>
      <c r="R679" s="349"/>
      <c r="S679" s="349"/>
      <c r="T679" s="382"/>
      <c r="U679" s="382"/>
      <c r="AH679" s="5"/>
      <c r="AI679" s="5"/>
      <c r="AJ679" s="5"/>
      <c r="AK679" s="5"/>
      <c r="AL679" s="5"/>
      <c r="AM679" s="5"/>
      <c r="AN679" s="5"/>
      <c r="AO679" s="5"/>
    </row>
    <row r="680" spans="2:41" s="365" customFormat="1" x14ac:dyDescent="0.5">
      <c r="B680" s="449" t="s">
        <v>2324</v>
      </c>
      <c r="C680" s="450">
        <v>0</v>
      </c>
      <c r="D680" s="450">
        <v>0</v>
      </c>
      <c r="E680" s="450">
        <v>0</v>
      </c>
      <c r="F680" s="404"/>
      <c r="G680" s="404"/>
      <c r="H680" s="348"/>
      <c r="I680" s="349"/>
      <c r="J680" s="349"/>
      <c r="K680" s="349"/>
      <c r="L680" s="349"/>
      <c r="M680" s="349"/>
      <c r="N680" s="349"/>
      <c r="O680" s="349"/>
      <c r="P680" s="349"/>
      <c r="Q680" s="349"/>
      <c r="R680" s="349"/>
      <c r="S680" s="349"/>
      <c r="T680" s="382"/>
      <c r="U680" s="382"/>
      <c r="AH680" s="5"/>
      <c r="AI680" s="5"/>
      <c r="AJ680" s="5"/>
      <c r="AK680" s="5"/>
      <c r="AL680" s="5"/>
      <c r="AM680" s="5"/>
      <c r="AN680" s="5"/>
      <c r="AO680" s="5"/>
    </row>
    <row r="681" spans="2:41" s="365" customFormat="1" x14ac:dyDescent="0.5">
      <c r="B681" s="449" t="s">
        <v>2314</v>
      </c>
      <c r="C681" s="450">
        <v>0</v>
      </c>
      <c r="D681" s="450">
        <v>0</v>
      </c>
      <c r="E681" s="450">
        <v>0</v>
      </c>
      <c r="F681" s="404"/>
      <c r="G681" s="404"/>
      <c r="H681" s="348"/>
      <c r="I681" s="349"/>
      <c r="J681" s="349"/>
      <c r="K681" s="349"/>
      <c r="L681" s="349"/>
      <c r="M681" s="349"/>
      <c r="N681" s="349"/>
      <c r="O681" s="349"/>
      <c r="P681" s="349"/>
      <c r="Q681" s="349"/>
      <c r="R681" s="349"/>
      <c r="S681" s="349"/>
      <c r="T681" s="382"/>
      <c r="U681" s="382"/>
      <c r="AH681" s="5"/>
      <c r="AI681" s="5"/>
      <c r="AJ681" s="5"/>
      <c r="AK681" s="5"/>
      <c r="AL681" s="5"/>
      <c r="AM681" s="5"/>
      <c r="AN681" s="5"/>
      <c r="AO681" s="5"/>
    </row>
    <row r="682" spans="2:41" s="365" customFormat="1" x14ac:dyDescent="0.5">
      <c r="B682" s="449" t="s">
        <v>2334</v>
      </c>
      <c r="C682" s="450">
        <v>0</v>
      </c>
      <c r="D682" s="450">
        <v>1.8946714260812891E-6</v>
      </c>
      <c r="E682" s="450">
        <v>3.7893428521625781E-6</v>
      </c>
      <c r="F682" s="404"/>
      <c r="G682" s="404"/>
      <c r="H682" s="348"/>
      <c r="I682" s="349"/>
      <c r="J682" s="349"/>
      <c r="K682" s="349"/>
      <c r="L682" s="349"/>
      <c r="M682" s="349"/>
      <c r="N682" s="349"/>
      <c r="O682" s="349"/>
      <c r="P682" s="349"/>
      <c r="Q682" s="349"/>
      <c r="R682" s="349"/>
      <c r="S682" s="349"/>
      <c r="T682" s="382"/>
      <c r="U682" s="382"/>
      <c r="AH682" s="5"/>
      <c r="AI682" s="5"/>
      <c r="AJ682" s="5"/>
      <c r="AK682" s="5"/>
      <c r="AL682" s="5"/>
      <c r="AM682" s="5"/>
      <c r="AN682" s="5"/>
      <c r="AO682" s="5"/>
    </row>
    <row r="683" spans="2:41" s="365" customFormat="1" x14ac:dyDescent="0.5">
      <c r="B683" s="449" t="s">
        <v>2333</v>
      </c>
      <c r="C683" s="450">
        <v>0</v>
      </c>
      <c r="D683" s="450">
        <v>0</v>
      </c>
      <c r="E683" s="450">
        <v>0</v>
      </c>
      <c r="F683" s="404"/>
      <c r="G683" s="404"/>
      <c r="H683" s="348"/>
      <c r="I683" s="349"/>
      <c r="J683" s="349"/>
      <c r="K683" s="349"/>
      <c r="L683" s="349"/>
      <c r="M683" s="349"/>
      <c r="N683" s="349"/>
      <c r="O683" s="349"/>
      <c r="P683" s="349"/>
      <c r="Q683" s="349"/>
      <c r="R683" s="349"/>
      <c r="S683" s="349"/>
      <c r="T683" s="382"/>
      <c r="U683" s="382"/>
      <c r="AH683" s="5"/>
      <c r="AI683" s="5"/>
      <c r="AJ683" s="5"/>
      <c r="AK683" s="5"/>
      <c r="AL683" s="5"/>
      <c r="AM683" s="5"/>
      <c r="AN683" s="5"/>
      <c r="AO683" s="5"/>
    </row>
    <row r="684" spans="2:41" s="365" customFormat="1" ht="47.25" x14ac:dyDescent="0.5">
      <c r="B684" s="449" t="s">
        <v>2331</v>
      </c>
      <c r="C684" s="450">
        <v>0</v>
      </c>
      <c r="D684" s="450">
        <v>3.7893428521625781E-6</v>
      </c>
      <c r="E684" s="450">
        <v>1.8946714260812891E-6</v>
      </c>
      <c r="F684" s="404"/>
      <c r="G684" s="404"/>
      <c r="H684" s="348"/>
      <c r="I684" s="349"/>
      <c r="J684" s="349"/>
      <c r="K684" s="349"/>
      <c r="L684" s="349"/>
      <c r="M684" s="349"/>
      <c r="N684" s="349"/>
      <c r="O684" s="349"/>
      <c r="P684" s="349"/>
      <c r="Q684" s="349"/>
      <c r="R684" s="349"/>
      <c r="S684" s="349"/>
      <c r="T684" s="382"/>
      <c r="U684" s="382"/>
      <c r="AH684" s="5"/>
      <c r="AI684" s="5"/>
      <c r="AJ684" s="5"/>
      <c r="AK684" s="5"/>
      <c r="AL684" s="5"/>
      <c r="AM684" s="5"/>
      <c r="AN684" s="5"/>
      <c r="AO684" s="5"/>
    </row>
    <row r="685" spans="2:41" s="365" customFormat="1" x14ac:dyDescent="0.5">
      <c r="B685" s="449" t="s">
        <v>2311</v>
      </c>
      <c r="C685" s="450">
        <v>0</v>
      </c>
      <c r="D685" s="450">
        <v>1.8946714260812891E-6</v>
      </c>
      <c r="E685" s="450">
        <v>1.8946714260812891E-6</v>
      </c>
      <c r="F685" s="404"/>
      <c r="G685" s="404"/>
      <c r="H685" s="348"/>
      <c r="I685" s="349"/>
      <c r="J685" s="349"/>
      <c r="K685" s="349"/>
      <c r="L685" s="349"/>
      <c r="M685" s="349"/>
      <c r="N685" s="349"/>
      <c r="O685" s="349"/>
      <c r="P685" s="349"/>
      <c r="Q685" s="349"/>
      <c r="R685" s="349"/>
      <c r="S685" s="349"/>
      <c r="T685" s="382"/>
      <c r="U685" s="382"/>
      <c r="AH685" s="5"/>
      <c r="AI685" s="5"/>
      <c r="AJ685" s="5"/>
      <c r="AK685" s="5"/>
      <c r="AL685" s="5"/>
      <c r="AM685" s="5"/>
      <c r="AN685" s="5"/>
      <c r="AO685" s="5"/>
    </row>
    <row r="686" spans="2:41" s="365" customFormat="1" x14ac:dyDescent="0.5">
      <c r="B686" s="449" t="s">
        <v>2325</v>
      </c>
      <c r="C686" s="450">
        <v>0</v>
      </c>
      <c r="D686" s="450">
        <v>1.8946714260812891E-6</v>
      </c>
      <c r="E686" s="450">
        <v>0</v>
      </c>
      <c r="F686" s="404"/>
      <c r="G686" s="404"/>
      <c r="H686" s="348"/>
      <c r="I686" s="349"/>
      <c r="J686" s="349"/>
      <c r="K686" s="349"/>
      <c r="L686" s="349"/>
      <c r="M686" s="349"/>
      <c r="N686" s="349"/>
      <c r="O686" s="349"/>
      <c r="P686" s="349"/>
      <c r="Q686" s="349"/>
      <c r="R686" s="349"/>
      <c r="S686" s="349"/>
      <c r="T686" s="382"/>
      <c r="U686" s="382"/>
      <c r="AH686" s="5"/>
      <c r="AI686" s="5"/>
      <c r="AJ686" s="5"/>
      <c r="AK686" s="5"/>
      <c r="AL686" s="5"/>
      <c r="AM686" s="5"/>
      <c r="AN686" s="5"/>
      <c r="AO686" s="5"/>
    </row>
    <row r="687" spans="2:41" s="365" customFormat="1" ht="31.5" x14ac:dyDescent="0.5">
      <c r="B687" s="449" t="s">
        <v>2332</v>
      </c>
      <c r="C687" s="450">
        <v>0</v>
      </c>
      <c r="D687" s="450">
        <v>1.8946714260812891E-6</v>
      </c>
      <c r="E687" s="450">
        <v>0</v>
      </c>
      <c r="F687" s="404"/>
      <c r="G687" s="404"/>
      <c r="H687" s="348"/>
      <c r="I687" s="349"/>
      <c r="J687" s="349"/>
      <c r="K687" s="349"/>
      <c r="L687" s="349"/>
      <c r="M687" s="349"/>
      <c r="N687" s="349"/>
      <c r="O687" s="349"/>
      <c r="P687" s="349"/>
      <c r="Q687" s="349"/>
      <c r="R687" s="349"/>
      <c r="S687" s="349"/>
      <c r="T687" s="382"/>
      <c r="U687" s="382"/>
      <c r="AH687" s="5"/>
      <c r="AI687" s="5"/>
      <c r="AJ687" s="5"/>
      <c r="AK687" s="5"/>
      <c r="AL687" s="5"/>
      <c r="AM687" s="5"/>
      <c r="AN687" s="5"/>
      <c r="AO687" s="5"/>
    </row>
    <row r="688" spans="2:41" s="365" customFormat="1" ht="31.5" x14ac:dyDescent="0.5">
      <c r="B688" s="449" t="s">
        <v>2320</v>
      </c>
      <c r="C688" s="450">
        <v>0</v>
      </c>
      <c r="D688" s="450">
        <v>3.7893428521625781E-6</v>
      </c>
      <c r="E688" s="450">
        <v>5.6840142782438672E-6</v>
      </c>
      <c r="F688" s="404"/>
      <c r="G688" s="404"/>
      <c r="H688" s="348"/>
      <c r="I688" s="349"/>
      <c r="J688" s="349"/>
      <c r="K688" s="349"/>
      <c r="L688" s="349"/>
      <c r="M688" s="349"/>
      <c r="N688" s="349"/>
      <c r="O688" s="349"/>
      <c r="P688" s="349"/>
      <c r="Q688" s="349"/>
      <c r="R688" s="349"/>
      <c r="S688" s="349"/>
      <c r="T688" s="382"/>
      <c r="U688" s="382"/>
      <c r="AH688" s="5"/>
      <c r="AI688" s="5"/>
      <c r="AJ688" s="5"/>
      <c r="AK688" s="5"/>
      <c r="AL688" s="5"/>
      <c r="AM688" s="5"/>
      <c r="AN688" s="5"/>
      <c r="AO688" s="5"/>
    </row>
    <row r="689" spans="2:41" s="365" customFormat="1" x14ac:dyDescent="0.5">
      <c r="B689" s="449" t="s">
        <v>2323</v>
      </c>
      <c r="C689" s="450">
        <v>0</v>
      </c>
      <c r="D689" s="450">
        <v>0</v>
      </c>
      <c r="E689" s="450">
        <v>0</v>
      </c>
      <c r="F689" s="404"/>
      <c r="G689" s="404"/>
      <c r="H689" s="348"/>
      <c r="I689" s="349"/>
      <c r="J689" s="349"/>
      <c r="K689" s="349"/>
      <c r="L689" s="349"/>
      <c r="M689" s="349"/>
      <c r="N689" s="349"/>
      <c r="O689" s="349"/>
      <c r="P689" s="349"/>
      <c r="Q689" s="349"/>
      <c r="R689" s="349"/>
      <c r="S689" s="349"/>
      <c r="T689" s="382"/>
      <c r="U689" s="382"/>
      <c r="AH689" s="5"/>
      <c r="AI689" s="5"/>
      <c r="AJ689" s="5"/>
      <c r="AK689" s="5"/>
      <c r="AL689" s="5"/>
      <c r="AM689" s="5"/>
      <c r="AN689" s="5"/>
      <c r="AO689" s="5"/>
    </row>
    <row r="690" spans="2:41" s="365" customFormat="1" x14ac:dyDescent="0.5">
      <c r="B690" s="449" t="s">
        <v>2317</v>
      </c>
      <c r="C690" s="450">
        <v>0</v>
      </c>
      <c r="D690" s="450">
        <v>1.8946714260812891E-6</v>
      </c>
      <c r="E690" s="450">
        <v>1.8946714260812891E-6</v>
      </c>
      <c r="F690" s="404"/>
      <c r="G690" s="404"/>
      <c r="H690" s="348"/>
      <c r="I690" s="349"/>
      <c r="J690" s="349"/>
      <c r="K690" s="349"/>
      <c r="L690" s="349"/>
      <c r="M690" s="349"/>
      <c r="N690" s="349"/>
      <c r="O690" s="349"/>
      <c r="P690" s="349"/>
      <c r="Q690" s="349"/>
      <c r="R690" s="349"/>
      <c r="S690" s="349"/>
      <c r="T690" s="382"/>
      <c r="U690" s="382"/>
      <c r="AH690" s="5"/>
      <c r="AI690" s="5"/>
      <c r="AJ690" s="5"/>
      <c r="AK690" s="5"/>
      <c r="AL690" s="5"/>
      <c r="AM690" s="5"/>
      <c r="AN690" s="5"/>
      <c r="AO690" s="5"/>
    </row>
    <row r="691" spans="2:41" s="365" customFormat="1" ht="31.5" x14ac:dyDescent="0.5">
      <c r="B691" s="449" t="s">
        <v>2312</v>
      </c>
      <c r="C691" s="450">
        <v>0</v>
      </c>
      <c r="D691" s="450">
        <v>3.7893428521625781E-6</v>
      </c>
      <c r="E691" s="450">
        <v>0</v>
      </c>
      <c r="F691" s="404"/>
      <c r="G691" s="404"/>
      <c r="H691" s="348"/>
      <c r="I691" s="349"/>
      <c r="J691" s="349"/>
      <c r="K691" s="349"/>
      <c r="L691" s="349"/>
      <c r="M691" s="349"/>
      <c r="N691" s="349"/>
      <c r="O691" s="349"/>
      <c r="P691" s="349"/>
      <c r="Q691" s="349"/>
      <c r="R691" s="349"/>
      <c r="S691" s="349"/>
      <c r="T691" s="382"/>
      <c r="U691" s="382"/>
      <c r="AH691" s="5"/>
      <c r="AI691" s="5"/>
      <c r="AJ691" s="5"/>
      <c r="AK691" s="5"/>
      <c r="AL691" s="5"/>
      <c r="AM691" s="5"/>
      <c r="AN691" s="5"/>
      <c r="AO691" s="5"/>
    </row>
    <row r="692" spans="2:41" s="365" customFormat="1" ht="31.5" x14ac:dyDescent="0.5">
      <c r="B692" s="449" t="s">
        <v>2327</v>
      </c>
      <c r="C692" s="450">
        <v>0</v>
      </c>
      <c r="D692" s="450">
        <v>0</v>
      </c>
      <c r="E692" s="450">
        <v>0</v>
      </c>
      <c r="F692" s="404"/>
      <c r="G692" s="404"/>
      <c r="H692" s="348"/>
      <c r="I692" s="349"/>
      <c r="J692" s="349"/>
      <c r="K692" s="349"/>
      <c r="L692" s="349"/>
      <c r="M692" s="349"/>
      <c r="N692" s="349"/>
      <c r="O692" s="349"/>
      <c r="P692" s="349"/>
      <c r="Q692" s="349"/>
      <c r="R692" s="349"/>
      <c r="S692" s="349"/>
      <c r="T692" s="382"/>
      <c r="U692" s="382"/>
      <c r="AH692" s="5"/>
      <c r="AI692" s="5"/>
      <c r="AJ692" s="5"/>
      <c r="AK692" s="5"/>
      <c r="AL692" s="5"/>
      <c r="AM692" s="5"/>
      <c r="AN692" s="5"/>
      <c r="AO692" s="5"/>
    </row>
    <row r="693" spans="2:41" s="365" customFormat="1" ht="31.5" x14ac:dyDescent="0.5">
      <c r="B693" s="449" t="s">
        <v>2319</v>
      </c>
      <c r="C693" s="450">
        <v>0</v>
      </c>
      <c r="D693" s="450">
        <v>0</v>
      </c>
      <c r="E693" s="450">
        <v>0</v>
      </c>
      <c r="F693" s="404"/>
      <c r="G693" s="404"/>
      <c r="H693" s="348"/>
      <c r="I693" s="349"/>
      <c r="J693" s="349"/>
      <c r="K693" s="349"/>
      <c r="L693" s="349"/>
      <c r="M693" s="349"/>
      <c r="N693" s="349"/>
      <c r="O693" s="349"/>
      <c r="P693" s="349"/>
      <c r="Q693" s="349"/>
      <c r="R693" s="349"/>
      <c r="S693" s="349"/>
      <c r="T693" s="382"/>
      <c r="U693" s="382"/>
      <c r="AH693" s="5"/>
      <c r="AI693" s="5"/>
      <c r="AJ693" s="5"/>
      <c r="AK693" s="5"/>
      <c r="AL693" s="5"/>
      <c r="AM693" s="5"/>
      <c r="AN693" s="5"/>
      <c r="AO693" s="5"/>
    </row>
    <row r="694" spans="2:41" s="365" customFormat="1" x14ac:dyDescent="0.5">
      <c r="B694" s="449" t="s">
        <v>2316</v>
      </c>
      <c r="C694" s="450">
        <v>0</v>
      </c>
      <c r="D694" s="450">
        <v>1.8946714260812891E-6</v>
      </c>
      <c r="E694" s="450">
        <v>3.7893428521625781E-6</v>
      </c>
      <c r="F694" s="404"/>
      <c r="G694" s="404"/>
      <c r="H694" s="348"/>
      <c r="I694" s="349"/>
      <c r="J694" s="349"/>
      <c r="K694" s="349"/>
      <c r="L694" s="349"/>
      <c r="M694" s="349"/>
      <c r="N694" s="349"/>
      <c r="O694" s="349"/>
      <c r="P694" s="349"/>
      <c r="Q694" s="349"/>
      <c r="R694" s="349"/>
      <c r="S694" s="349"/>
      <c r="T694" s="382"/>
      <c r="U694" s="382"/>
      <c r="AH694" s="5"/>
      <c r="AI694" s="5"/>
      <c r="AJ694" s="5"/>
      <c r="AK694" s="5"/>
      <c r="AL694" s="5"/>
      <c r="AM694" s="5"/>
      <c r="AN694" s="5"/>
      <c r="AO694" s="5"/>
    </row>
    <row r="695" spans="2:41" s="365" customFormat="1" x14ac:dyDescent="0.5">
      <c r="B695" s="449" t="s">
        <v>2321</v>
      </c>
      <c r="C695" s="450">
        <v>0</v>
      </c>
      <c r="D695" s="450">
        <v>0</v>
      </c>
      <c r="E695" s="450">
        <v>0</v>
      </c>
      <c r="F695" s="404"/>
      <c r="G695" s="404"/>
      <c r="H695" s="348"/>
      <c r="I695" s="349"/>
      <c r="J695" s="349"/>
      <c r="K695" s="349"/>
      <c r="L695" s="349"/>
      <c r="M695" s="349"/>
      <c r="N695" s="349"/>
      <c r="O695" s="349"/>
      <c r="P695" s="349"/>
      <c r="Q695" s="349"/>
      <c r="R695" s="349"/>
      <c r="S695" s="349"/>
      <c r="T695" s="382"/>
      <c r="U695" s="382"/>
      <c r="AH695" s="5"/>
      <c r="AI695" s="5"/>
      <c r="AJ695" s="5"/>
      <c r="AK695" s="5"/>
      <c r="AL695" s="5"/>
      <c r="AM695" s="5"/>
      <c r="AN695" s="5"/>
      <c r="AO695" s="5"/>
    </row>
    <row r="696" spans="2:41" s="365" customFormat="1" x14ac:dyDescent="0.5">
      <c r="B696" s="449" t="s">
        <v>2322</v>
      </c>
      <c r="C696" s="450">
        <v>0</v>
      </c>
      <c r="D696" s="450">
        <v>0</v>
      </c>
      <c r="E696" s="450">
        <v>5.6840142782438672E-6</v>
      </c>
      <c r="F696" s="404"/>
      <c r="G696" s="404"/>
      <c r="H696" s="348"/>
      <c r="I696" s="349"/>
      <c r="J696" s="349"/>
      <c r="K696" s="349"/>
      <c r="L696" s="349"/>
      <c r="M696" s="349"/>
      <c r="N696" s="349"/>
      <c r="O696" s="349"/>
      <c r="P696" s="349"/>
      <c r="Q696" s="349"/>
      <c r="R696" s="349"/>
      <c r="S696" s="349"/>
      <c r="T696" s="382"/>
      <c r="U696" s="382"/>
      <c r="AH696" s="5"/>
      <c r="AI696" s="5"/>
      <c r="AJ696" s="5"/>
      <c r="AK696" s="5"/>
      <c r="AL696" s="5"/>
      <c r="AM696" s="5"/>
      <c r="AN696" s="5"/>
      <c r="AO696" s="5"/>
    </row>
    <row r="697" spans="2:41" s="365" customFormat="1" ht="31.5" x14ac:dyDescent="0.5">
      <c r="B697" s="449" t="s">
        <v>2329</v>
      </c>
      <c r="C697" s="450">
        <v>0</v>
      </c>
      <c r="D697" s="450">
        <v>0</v>
      </c>
      <c r="E697" s="450">
        <v>1.8946714260812891E-6</v>
      </c>
      <c r="F697" s="404"/>
      <c r="G697" s="404"/>
      <c r="H697" s="348"/>
      <c r="I697" s="349"/>
      <c r="J697" s="349"/>
      <c r="K697" s="349"/>
      <c r="L697" s="349"/>
      <c r="M697" s="349"/>
      <c r="N697" s="349"/>
      <c r="O697" s="349"/>
      <c r="P697" s="349"/>
      <c r="Q697" s="349"/>
      <c r="R697" s="349"/>
      <c r="S697" s="349"/>
      <c r="T697" s="382"/>
      <c r="U697" s="382"/>
      <c r="AH697" s="5"/>
      <c r="AI697" s="5"/>
      <c r="AJ697" s="5"/>
      <c r="AK697" s="5"/>
      <c r="AL697" s="5"/>
      <c r="AM697" s="5"/>
      <c r="AN697" s="5"/>
      <c r="AO697" s="5"/>
    </row>
    <row r="698" spans="2:41" s="365" customFormat="1" x14ac:dyDescent="0.5">
      <c r="B698" s="449" t="s">
        <v>2330</v>
      </c>
      <c r="C698" s="450">
        <v>0</v>
      </c>
      <c r="D698" s="450">
        <v>1.8946714260812891E-6</v>
      </c>
      <c r="E698" s="450">
        <v>0</v>
      </c>
      <c r="F698" s="404"/>
      <c r="G698" s="404"/>
      <c r="H698" s="348"/>
      <c r="I698" s="349"/>
      <c r="J698" s="349"/>
      <c r="K698" s="349"/>
      <c r="L698" s="349"/>
      <c r="M698" s="349"/>
      <c r="N698" s="349"/>
      <c r="O698" s="349"/>
      <c r="P698" s="349"/>
      <c r="Q698" s="349"/>
      <c r="R698" s="349"/>
      <c r="S698" s="349"/>
      <c r="T698" s="382"/>
      <c r="U698" s="382"/>
      <c r="AH698" s="5"/>
      <c r="AI698" s="5"/>
      <c r="AJ698" s="5"/>
      <c r="AK698" s="5"/>
      <c r="AL698" s="5"/>
      <c r="AM698" s="5"/>
      <c r="AN698" s="5"/>
      <c r="AO698" s="5"/>
    </row>
    <row r="699" spans="2:41" s="365" customFormat="1" ht="31.5" x14ac:dyDescent="0.5">
      <c r="B699" s="449" t="s">
        <v>2313</v>
      </c>
      <c r="C699" s="450">
        <v>0</v>
      </c>
      <c r="D699" s="450">
        <v>0</v>
      </c>
      <c r="E699" s="450">
        <v>0</v>
      </c>
      <c r="F699" s="404"/>
      <c r="G699" s="404"/>
      <c r="H699" s="348"/>
      <c r="I699" s="349"/>
      <c r="J699" s="349"/>
      <c r="K699" s="349"/>
      <c r="L699" s="349"/>
      <c r="M699" s="349"/>
      <c r="N699" s="349"/>
      <c r="O699" s="349"/>
      <c r="P699" s="349"/>
      <c r="Q699" s="349"/>
      <c r="R699" s="349"/>
      <c r="S699" s="349"/>
      <c r="T699" s="382"/>
      <c r="U699" s="382"/>
      <c r="AH699" s="5"/>
      <c r="AI699" s="5"/>
      <c r="AJ699" s="5"/>
      <c r="AK699" s="5"/>
      <c r="AL699" s="5"/>
      <c r="AM699" s="5"/>
      <c r="AN699" s="5"/>
      <c r="AO699" s="5"/>
    </row>
    <row r="700" spans="2:41" s="365" customFormat="1" x14ac:dyDescent="0.5">
      <c r="B700" s="449" t="s">
        <v>2326</v>
      </c>
      <c r="C700" s="450">
        <v>0</v>
      </c>
      <c r="D700" s="450">
        <v>1.8946714260812891E-6</v>
      </c>
      <c r="E700" s="450">
        <v>0</v>
      </c>
      <c r="F700" s="404"/>
      <c r="G700" s="404"/>
      <c r="H700" s="348"/>
      <c r="I700" s="349"/>
      <c r="J700" s="349"/>
      <c r="K700" s="349"/>
      <c r="L700" s="349"/>
      <c r="M700" s="349"/>
      <c r="N700" s="349"/>
      <c r="O700" s="349"/>
      <c r="P700" s="349"/>
      <c r="Q700" s="349"/>
      <c r="R700" s="349"/>
      <c r="S700" s="349"/>
      <c r="T700" s="382"/>
      <c r="U700" s="382"/>
      <c r="AH700" s="5"/>
      <c r="AI700" s="5"/>
      <c r="AJ700" s="5"/>
      <c r="AK700" s="5"/>
      <c r="AL700" s="5"/>
      <c r="AM700" s="5"/>
      <c r="AN700" s="5"/>
      <c r="AO700" s="5"/>
    </row>
    <row r="701" spans="2:41" s="365" customFormat="1" x14ac:dyDescent="0.5">
      <c r="B701" s="449" t="s">
        <v>2315</v>
      </c>
      <c r="C701" s="450">
        <v>0</v>
      </c>
      <c r="D701" s="450">
        <v>0</v>
      </c>
      <c r="E701" s="450">
        <v>1.8946714260812891E-6</v>
      </c>
      <c r="F701" s="404"/>
      <c r="G701" s="404"/>
      <c r="H701" s="348"/>
      <c r="I701" s="349"/>
      <c r="J701" s="349"/>
      <c r="K701" s="349"/>
      <c r="L701" s="349"/>
      <c r="M701" s="349"/>
      <c r="N701" s="349"/>
      <c r="O701" s="349"/>
      <c r="P701" s="349"/>
      <c r="Q701" s="349"/>
      <c r="R701" s="349"/>
      <c r="S701" s="349"/>
      <c r="T701" s="382"/>
      <c r="U701" s="382"/>
      <c r="AH701" s="5"/>
      <c r="AI701" s="5"/>
      <c r="AJ701" s="5"/>
      <c r="AK701" s="5"/>
      <c r="AL701" s="5"/>
      <c r="AM701" s="5"/>
      <c r="AN701" s="5"/>
      <c r="AO701" s="5"/>
    </row>
    <row r="702" spans="2:41" s="365" customFormat="1" x14ac:dyDescent="0.5">
      <c r="B702" s="449" t="s">
        <v>2328</v>
      </c>
      <c r="C702" s="450">
        <v>0</v>
      </c>
      <c r="D702" s="450">
        <v>3.7893428521625781E-6</v>
      </c>
      <c r="E702" s="450">
        <v>3.7893428521625781E-6</v>
      </c>
      <c r="F702" s="404"/>
      <c r="G702" s="404"/>
      <c r="H702" s="348"/>
      <c r="I702" s="349"/>
      <c r="J702" s="349"/>
      <c r="K702" s="349"/>
      <c r="L702" s="349"/>
      <c r="M702" s="349"/>
      <c r="N702" s="349"/>
      <c r="O702" s="349"/>
      <c r="P702" s="349"/>
      <c r="Q702" s="349"/>
      <c r="R702" s="349"/>
      <c r="S702" s="349"/>
      <c r="T702" s="382"/>
      <c r="U702" s="382"/>
      <c r="AH702" s="5"/>
      <c r="AI702" s="5"/>
      <c r="AJ702" s="5"/>
      <c r="AK702" s="5"/>
      <c r="AL702" s="5"/>
      <c r="AM702" s="5"/>
      <c r="AN702" s="5"/>
      <c r="AO702" s="5"/>
    </row>
    <row r="703" spans="2:41" s="365" customFormat="1" x14ac:dyDescent="0.5">
      <c r="B703" s="449" t="s">
        <v>2318</v>
      </c>
      <c r="C703" s="450">
        <v>0</v>
      </c>
      <c r="D703" s="450">
        <v>1.8946714260812891E-6</v>
      </c>
      <c r="E703" s="450">
        <v>1.8946714260812891E-6</v>
      </c>
      <c r="F703" s="404"/>
      <c r="G703" s="404"/>
      <c r="H703" s="348"/>
      <c r="I703" s="349"/>
      <c r="J703" s="349"/>
      <c r="K703" s="349"/>
      <c r="L703" s="349"/>
      <c r="M703" s="349"/>
      <c r="N703" s="349"/>
      <c r="O703" s="349"/>
      <c r="P703" s="349"/>
      <c r="Q703" s="349"/>
      <c r="R703" s="349"/>
      <c r="S703" s="349"/>
      <c r="T703" s="382"/>
      <c r="U703" s="382"/>
      <c r="AH703" s="5"/>
      <c r="AI703" s="5"/>
      <c r="AJ703" s="5"/>
      <c r="AK703" s="5"/>
      <c r="AL703" s="5"/>
      <c r="AM703" s="5"/>
      <c r="AN703" s="5"/>
      <c r="AO703" s="5"/>
    </row>
    <row r="704" spans="2:41" s="365" customFormat="1" x14ac:dyDescent="0.5">
      <c r="B704"/>
      <c r="C704"/>
      <c r="D704"/>
      <c r="E704"/>
      <c r="F704" s="404"/>
      <c r="G704" s="404"/>
      <c r="H704" s="348"/>
      <c r="I704" s="349"/>
      <c r="J704" s="349"/>
      <c r="K704" s="349"/>
      <c r="L704" s="349"/>
      <c r="M704" s="349"/>
      <c r="N704" s="349"/>
      <c r="O704" s="349"/>
      <c r="P704" s="349"/>
      <c r="Q704" s="349"/>
      <c r="R704" s="349"/>
      <c r="S704" s="349"/>
      <c r="T704" s="382"/>
      <c r="U704" s="382"/>
      <c r="AH704" s="5"/>
      <c r="AI704" s="5"/>
      <c r="AJ704" s="5"/>
      <c r="AK704" s="5"/>
      <c r="AL704" s="5"/>
      <c r="AM704" s="5"/>
      <c r="AN704" s="5"/>
      <c r="AO704" s="5"/>
    </row>
    <row r="705" spans="2:41" s="365" customFormat="1" x14ac:dyDescent="0.5">
      <c r="B705"/>
      <c r="C705"/>
      <c r="D705"/>
      <c r="E705"/>
      <c r="F705" s="404"/>
      <c r="G705" s="404"/>
      <c r="H705" s="348"/>
      <c r="I705" s="349"/>
      <c r="J705" s="349"/>
      <c r="K705" s="349"/>
      <c r="L705" s="349"/>
      <c r="M705" s="349"/>
      <c r="N705" s="349"/>
      <c r="O705" s="349"/>
      <c r="P705" s="349"/>
      <c r="Q705" s="349"/>
      <c r="R705" s="349"/>
      <c r="S705" s="349"/>
      <c r="T705" s="382"/>
      <c r="U705" s="382"/>
      <c r="AH705" s="5"/>
      <c r="AI705" s="5"/>
      <c r="AJ705" s="5"/>
      <c r="AK705" s="5"/>
      <c r="AL705" s="5"/>
      <c r="AM705" s="5"/>
      <c r="AN705" s="5"/>
      <c r="AO705" s="5"/>
    </row>
    <row r="706" spans="2:41" s="365" customFormat="1" x14ac:dyDescent="0.5">
      <c r="B706"/>
      <c r="C706"/>
      <c r="D706"/>
      <c r="E706"/>
      <c r="F706" s="404"/>
      <c r="G706" s="404"/>
      <c r="H706" s="348"/>
      <c r="I706" s="349"/>
      <c r="J706" s="349"/>
      <c r="K706" s="349"/>
      <c r="L706" s="349"/>
      <c r="M706" s="349"/>
      <c r="N706" s="349"/>
      <c r="O706" s="349"/>
      <c r="P706" s="349"/>
      <c r="Q706" s="349"/>
      <c r="R706" s="349"/>
      <c r="S706" s="349"/>
      <c r="T706" s="382"/>
      <c r="U706" s="382"/>
      <c r="AH706" s="5"/>
      <c r="AI706" s="5"/>
      <c r="AJ706" s="5"/>
      <c r="AK706" s="5"/>
      <c r="AL706" s="5"/>
      <c r="AM706" s="5"/>
      <c r="AN706" s="5"/>
      <c r="AO706" s="5"/>
    </row>
    <row r="707" spans="2:41" s="365" customFormat="1" x14ac:dyDescent="0.5">
      <c r="B707"/>
      <c r="C707"/>
      <c r="D707"/>
      <c r="E707"/>
      <c r="F707" s="404"/>
      <c r="G707" s="404"/>
      <c r="H707" s="348"/>
      <c r="I707" s="349"/>
      <c r="J707" s="349"/>
      <c r="K707" s="349"/>
      <c r="L707" s="349"/>
      <c r="M707" s="349"/>
      <c r="N707" s="349"/>
      <c r="O707" s="349"/>
      <c r="P707" s="349"/>
      <c r="Q707" s="349"/>
      <c r="R707" s="349"/>
      <c r="S707" s="349"/>
      <c r="T707" s="382"/>
      <c r="U707" s="382"/>
      <c r="AH707" s="5"/>
      <c r="AI707" s="5"/>
      <c r="AJ707" s="5"/>
      <c r="AK707" s="5"/>
      <c r="AL707" s="5"/>
      <c r="AM707" s="5"/>
      <c r="AN707" s="5"/>
      <c r="AO707" s="5"/>
    </row>
    <row r="708" spans="2:41" s="365" customFormat="1" x14ac:dyDescent="0.5">
      <c r="B708"/>
      <c r="C708"/>
      <c r="D708"/>
      <c r="E708"/>
      <c r="F708" s="404"/>
      <c r="G708" s="404"/>
      <c r="H708" s="348"/>
      <c r="I708" s="349"/>
      <c r="J708" s="349"/>
      <c r="K708" s="349"/>
      <c r="L708" s="349"/>
      <c r="M708" s="349"/>
      <c r="N708" s="349"/>
      <c r="O708" s="349"/>
      <c r="P708" s="349"/>
      <c r="Q708" s="349"/>
      <c r="R708" s="349"/>
      <c r="S708" s="349"/>
      <c r="T708" s="382"/>
      <c r="U708" s="382"/>
      <c r="AH708" s="5"/>
      <c r="AI708" s="5"/>
      <c r="AJ708" s="5"/>
      <c r="AK708" s="5"/>
      <c r="AL708" s="5"/>
      <c r="AM708" s="5"/>
      <c r="AN708" s="5"/>
      <c r="AO708" s="5"/>
    </row>
    <row r="709" spans="2:41" s="365" customFormat="1" x14ac:dyDescent="0.5">
      <c r="B709"/>
      <c r="C709"/>
      <c r="D709"/>
      <c r="E709"/>
      <c r="F709" s="404"/>
      <c r="G709" s="404"/>
      <c r="H709" s="348"/>
      <c r="I709" s="349"/>
      <c r="J709" s="349"/>
      <c r="K709" s="349"/>
      <c r="L709" s="349"/>
      <c r="M709" s="349"/>
      <c r="N709" s="349"/>
      <c r="O709" s="349"/>
      <c r="P709" s="349"/>
      <c r="Q709" s="349"/>
      <c r="R709" s="349"/>
      <c r="S709" s="349"/>
      <c r="T709" s="382"/>
      <c r="U709" s="382"/>
      <c r="AH709" s="5"/>
      <c r="AI709" s="5"/>
      <c r="AJ709" s="5"/>
      <c r="AK709" s="5"/>
      <c r="AL709" s="5"/>
      <c r="AM709" s="5"/>
      <c r="AN709" s="5"/>
      <c r="AO709" s="5"/>
    </row>
    <row r="710" spans="2:41" s="365" customFormat="1" x14ac:dyDescent="0.5">
      <c r="B710"/>
      <c r="C710"/>
      <c r="D710"/>
      <c r="E710"/>
      <c r="F710" s="404"/>
      <c r="G710" s="404"/>
      <c r="H710" s="348"/>
      <c r="I710" s="349"/>
      <c r="J710" s="349"/>
      <c r="K710" s="349"/>
      <c r="L710" s="349"/>
      <c r="M710" s="349"/>
      <c r="N710" s="349"/>
      <c r="O710" s="349"/>
      <c r="P710" s="349"/>
      <c r="Q710" s="349"/>
      <c r="R710" s="349"/>
      <c r="S710" s="349"/>
      <c r="T710" s="382"/>
      <c r="U710" s="382"/>
      <c r="AH710" s="5"/>
      <c r="AI710" s="5"/>
      <c r="AJ710" s="5"/>
      <c r="AK710" s="5"/>
      <c r="AL710" s="5"/>
      <c r="AM710" s="5"/>
      <c r="AN710" s="5"/>
      <c r="AO710" s="5"/>
    </row>
    <row r="711" spans="2:41" s="365" customFormat="1" x14ac:dyDescent="0.5">
      <c r="B711"/>
      <c r="C711"/>
      <c r="D711"/>
      <c r="E711"/>
      <c r="F711" s="404"/>
      <c r="G711" s="404"/>
      <c r="H711" s="348"/>
      <c r="I711" s="349"/>
      <c r="J711" s="349"/>
      <c r="K711" s="349"/>
      <c r="L711" s="349"/>
      <c r="M711" s="349"/>
      <c r="N711" s="349"/>
      <c r="O711" s="349"/>
      <c r="P711" s="349"/>
      <c r="Q711" s="349"/>
      <c r="R711" s="349"/>
      <c r="S711" s="349"/>
      <c r="T711" s="382"/>
      <c r="U711" s="382"/>
      <c r="AH711" s="5"/>
      <c r="AI711" s="5"/>
      <c r="AJ711" s="5"/>
      <c r="AK711" s="5"/>
      <c r="AL711" s="5"/>
      <c r="AM711" s="5"/>
      <c r="AN711" s="5"/>
      <c r="AO711" s="5"/>
    </row>
    <row r="712" spans="2:41" s="365" customFormat="1" x14ac:dyDescent="0.5">
      <c r="B712"/>
      <c r="C712"/>
      <c r="D712"/>
      <c r="E712"/>
      <c r="F712" s="404"/>
      <c r="G712" s="404"/>
      <c r="H712" s="348"/>
      <c r="I712" s="349"/>
      <c r="J712" s="349"/>
      <c r="K712" s="349"/>
      <c r="L712" s="349"/>
      <c r="M712" s="349"/>
      <c r="N712" s="349"/>
      <c r="O712" s="349"/>
      <c r="P712" s="349"/>
      <c r="Q712" s="349"/>
      <c r="R712" s="349"/>
      <c r="S712" s="349"/>
      <c r="T712" s="382"/>
      <c r="U712" s="382"/>
      <c r="AH712" s="5"/>
      <c r="AI712" s="5"/>
      <c r="AJ712" s="5"/>
      <c r="AK712" s="5"/>
      <c r="AL712" s="5"/>
      <c r="AM712" s="5"/>
      <c r="AN712" s="5"/>
      <c r="AO712" s="5"/>
    </row>
    <row r="713" spans="2:41" s="365" customFormat="1" x14ac:dyDescent="0.5">
      <c r="B713"/>
      <c r="C713"/>
      <c r="D713"/>
      <c r="E713"/>
      <c r="F713" s="404"/>
      <c r="G713" s="404"/>
      <c r="H713" s="348"/>
      <c r="I713" s="349"/>
      <c r="J713" s="349"/>
      <c r="K713" s="349"/>
      <c r="L713" s="349"/>
      <c r="M713" s="349"/>
      <c r="N713" s="349"/>
      <c r="O713" s="349"/>
      <c r="P713" s="349"/>
      <c r="Q713" s="349"/>
      <c r="R713" s="349"/>
      <c r="S713" s="349"/>
      <c r="T713" s="382"/>
      <c r="U713" s="382"/>
      <c r="AH713" s="5"/>
      <c r="AI713" s="5"/>
      <c r="AJ713" s="5"/>
      <c r="AK713" s="5"/>
      <c r="AL713" s="5"/>
      <c r="AM713" s="5"/>
      <c r="AN713" s="5"/>
      <c r="AO713" s="5"/>
    </row>
    <row r="714" spans="2:41" s="365" customFormat="1" x14ac:dyDescent="0.5">
      <c r="B714"/>
      <c r="C714"/>
      <c r="D714"/>
      <c r="E714"/>
      <c r="F714" s="404"/>
      <c r="G714" s="404"/>
      <c r="H714" s="348"/>
      <c r="I714" s="349"/>
      <c r="J714" s="349"/>
      <c r="K714" s="349"/>
      <c r="L714" s="349"/>
      <c r="M714" s="349"/>
      <c r="N714" s="349"/>
      <c r="O714" s="349"/>
      <c r="P714" s="349"/>
      <c r="Q714" s="349"/>
      <c r="R714" s="349"/>
      <c r="S714" s="349"/>
      <c r="T714" s="382"/>
      <c r="U714" s="382"/>
      <c r="AH714" s="5"/>
      <c r="AI714" s="5"/>
      <c r="AJ714" s="5"/>
      <c r="AK714" s="5"/>
      <c r="AL714" s="5"/>
      <c r="AM714" s="5"/>
      <c r="AN714" s="5"/>
      <c r="AO714" s="5"/>
    </row>
    <row r="715" spans="2:41" s="365" customFormat="1" x14ac:dyDescent="0.5">
      <c r="B715"/>
      <c r="C715"/>
      <c r="D715"/>
      <c r="E715"/>
      <c r="F715" s="404"/>
      <c r="G715" s="404"/>
      <c r="H715" s="348"/>
      <c r="I715" s="349"/>
      <c r="J715" s="349"/>
      <c r="K715" s="349"/>
      <c r="L715" s="349"/>
      <c r="M715" s="349"/>
      <c r="N715" s="349"/>
      <c r="O715" s="349"/>
      <c r="P715" s="349"/>
      <c r="Q715" s="349"/>
      <c r="R715" s="349"/>
      <c r="S715" s="349"/>
      <c r="T715" s="382"/>
      <c r="U715" s="382"/>
      <c r="AH715" s="5"/>
      <c r="AI715" s="5"/>
      <c r="AJ715" s="5"/>
      <c r="AK715" s="5"/>
      <c r="AL715" s="5"/>
      <c r="AM715" s="5"/>
      <c r="AN715" s="5"/>
      <c r="AO715" s="5"/>
    </row>
    <row r="716" spans="2:41" s="365" customFormat="1" x14ac:dyDescent="0.5">
      <c r="B716"/>
      <c r="C716"/>
      <c r="D716"/>
      <c r="E716"/>
      <c r="F716" s="404"/>
      <c r="G716" s="404"/>
      <c r="H716" s="348"/>
      <c r="I716" s="349"/>
      <c r="J716" s="349"/>
      <c r="K716" s="349"/>
      <c r="L716" s="349"/>
      <c r="M716" s="349"/>
      <c r="N716" s="349"/>
      <c r="O716" s="349"/>
      <c r="P716" s="349"/>
      <c r="Q716" s="349"/>
      <c r="R716" s="349"/>
      <c r="S716" s="349"/>
      <c r="T716" s="382"/>
      <c r="U716" s="382"/>
      <c r="AH716" s="5"/>
      <c r="AI716" s="5"/>
      <c r="AJ716" s="5"/>
      <c r="AK716" s="5"/>
      <c r="AL716" s="5"/>
      <c r="AM716" s="5"/>
      <c r="AN716" s="5"/>
      <c r="AO716" s="5"/>
    </row>
    <row r="717" spans="2:41" s="365" customFormat="1" x14ac:dyDescent="0.5">
      <c r="B717"/>
      <c r="C717"/>
      <c r="D717"/>
      <c r="E717"/>
      <c r="F717" s="404"/>
      <c r="G717" s="404"/>
      <c r="H717" s="348"/>
      <c r="I717" s="349"/>
      <c r="J717" s="349"/>
      <c r="K717" s="349"/>
      <c r="L717" s="349"/>
      <c r="M717" s="349"/>
      <c r="N717" s="349"/>
      <c r="O717" s="349"/>
      <c r="P717" s="349"/>
      <c r="Q717" s="349"/>
      <c r="R717" s="349"/>
      <c r="S717" s="349"/>
      <c r="T717" s="382"/>
      <c r="U717" s="382"/>
      <c r="AH717" s="5"/>
      <c r="AI717" s="5"/>
      <c r="AJ717" s="5"/>
      <c r="AK717" s="5"/>
      <c r="AL717" s="5"/>
      <c r="AM717" s="5"/>
      <c r="AN717" s="5"/>
      <c r="AO717" s="5"/>
    </row>
    <row r="718" spans="2:41" s="365" customFormat="1" x14ac:dyDescent="0.5">
      <c r="B718"/>
      <c r="C718"/>
      <c r="D718"/>
      <c r="E718"/>
      <c r="F718" s="404"/>
      <c r="G718" s="404"/>
      <c r="H718" s="348"/>
      <c r="I718" s="349"/>
      <c r="J718" s="349"/>
      <c r="K718" s="349"/>
      <c r="L718" s="349"/>
      <c r="M718" s="349"/>
      <c r="N718" s="349"/>
      <c r="O718" s="349"/>
      <c r="P718" s="349"/>
      <c r="Q718" s="349"/>
      <c r="R718" s="349"/>
      <c r="S718" s="349"/>
      <c r="T718" s="382"/>
      <c r="U718" s="382"/>
      <c r="AH718" s="5"/>
      <c r="AI718" s="5"/>
      <c r="AJ718" s="5"/>
      <c r="AK718" s="5"/>
      <c r="AL718" s="5"/>
      <c r="AM718" s="5"/>
      <c r="AN718" s="5"/>
      <c r="AO718" s="5"/>
    </row>
    <row r="719" spans="2:41" s="365" customFormat="1" x14ac:dyDescent="0.5">
      <c r="B719"/>
      <c r="C719"/>
      <c r="D719"/>
      <c r="E719"/>
      <c r="F719" s="404"/>
      <c r="G719" s="404"/>
      <c r="H719" s="348"/>
      <c r="I719" s="349"/>
      <c r="J719" s="349"/>
      <c r="K719" s="349"/>
      <c r="L719" s="349"/>
      <c r="M719" s="349"/>
      <c r="N719" s="349"/>
      <c r="O719" s="349"/>
      <c r="P719" s="349"/>
      <c r="Q719" s="349"/>
      <c r="R719" s="349"/>
      <c r="S719" s="349"/>
      <c r="T719" s="382"/>
      <c r="U719" s="382"/>
      <c r="AH719" s="5"/>
      <c r="AI719" s="5"/>
      <c r="AJ719" s="5"/>
      <c r="AK719" s="5"/>
      <c r="AL719" s="5"/>
      <c r="AM719" s="5"/>
      <c r="AN719" s="5"/>
      <c r="AO719" s="5"/>
    </row>
    <row r="720" spans="2:41" s="365" customFormat="1" x14ac:dyDescent="0.5">
      <c r="B720"/>
      <c r="C720"/>
      <c r="D720"/>
      <c r="E720"/>
      <c r="F720" s="404"/>
      <c r="G720" s="404"/>
      <c r="H720" s="348"/>
      <c r="I720" s="349"/>
      <c r="J720" s="349"/>
      <c r="K720" s="349"/>
      <c r="L720" s="349"/>
      <c r="M720" s="349"/>
      <c r="N720" s="349"/>
      <c r="O720" s="349"/>
      <c r="P720" s="349"/>
      <c r="Q720" s="349"/>
      <c r="R720" s="349"/>
      <c r="S720" s="349"/>
      <c r="T720" s="382"/>
      <c r="U720" s="382"/>
      <c r="AH720" s="5"/>
      <c r="AI720" s="5"/>
      <c r="AJ720" s="5"/>
      <c r="AK720" s="5"/>
      <c r="AL720" s="5"/>
      <c r="AM720" s="5"/>
      <c r="AN720" s="5"/>
      <c r="AO720" s="5"/>
    </row>
    <row r="721" spans="2:41" s="365" customFormat="1" x14ac:dyDescent="0.5">
      <c r="B721"/>
      <c r="C721"/>
      <c r="D721"/>
      <c r="E721"/>
      <c r="F721" s="404"/>
      <c r="G721" s="404"/>
      <c r="H721" s="348"/>
      <c r="I721" s="349"/>
      <c r="J721" s="349"/>
      <c r="K721" s="349"/>
      <c r="L721" s="349"/>
      <c r="M721" s="349"/>
      <c r="N721" s="349"/>
      <c r="O721" s="349"/>
      <c r="P721" s="349"/>
      <c r="Q721" s="349"/>
      <c r="R721" s="349"/>
      <c r="S721" s="349"/>
      <c r="T721" s="382"/>
      <c r="U721" s="382"/>
      <c r="AH721" s="5"/>
      <c r="AI721" s="5"/>
      <c r="AJ721" s="5"/>
      <c r="AK721" s="5"/>
      <c r="AL721" s="5"/>
      <c r="AM721" s="5"/>
      <c r="AN721" s="5"/>
      <c r="AO721" s="5"/>
    </row>
    <row r="722" spans="2:41" s="365" customFormat="1" x14ac:dyDescent="0.5">
      <c r="B722"/>
      <c r="C722"/>
      <c r="D722"/>
      <c r="E722"/>
      <c r="F722" s="404"/>
      <c r="G722" s="404"/>
      <c r="H722" s="348"/>
      <c r="I722" s="349"/>
      <c r="J722" s="349"/>
      <c r="K722" s="349"/>
      <c r="L722" s="349"/>
      <c r="M722" s="349"/>
      <c r="N722" s="349"/>
      <c r="O722" s="349"/>
      <c r="P722" s="349"/>
      <c r="Q722" s="349"/>
      <c r="R722" s="349"/>
      <c r="S722" s="349"/>
      <c r="T722" s="382"/>
      <c r="U722" s="382"/>
      <c r="AH722" s="5"/>
      <c r="AI722" s="5"/>
      <c r="AJ722" s="5"/>
      <c r="AK722" s="5"/>
      <c r="AL722" s="5"/>
      <c r="AM722" s="5"/>
      <c r="AN722" s="5"/>
      <c r="AO722" s="5"/>
    </row>
    <row r="723" spans="2:41" s="365" customFormat="1" x14ac:dyDescent="0.5">
      <c r="B723"/>
      <c r="C723"/>
      <c r="D723"/>
      <c r="E723"/>
      <c r="F723" s="404"/>
      <c r="G723" s="404"/>
      <c r="H723" s="348"/>
      <c r="I723" s="349"/>
      <c r="J723" s="349"/>
      <c r="K723" s="349"/>
      <c r="L723" s="349"/>
      <c r="M723" s="349"/>
      <c r="N723" s="349"/>
      <c r="O723" s="349"/>
      <c r="P723" s="349"/>
      <c r="Q723" s="349"/>
      <c r="R723" s="349"/>
      <c r="S723" s="349"/>
      <c r="T723" s="382"/>
      <c r="U723" s="382"/>
      <c r="AH723" s="5"/>
      <c r="AI723" s="5"/>
      <c r="AJ723" s="5"/>
      <c r="AK723" s="5"/>
      <c r="AL723" s="5"/>
      <c r="AM723" s="5"/>
      <c r="AN723" s="5"/>
      <c r="AO723" s="5"/>
    </row>
    <row r="724" spans="2:41" s="365" customFormat="1" x14ac:dyDescent="0.5">
      <c r="B724"/>
      <c r="C724"/>
      <c r="D724"/>
      <c r="E724"/>
      <c r="F724" s="404"/>
      <c r="G724" s="404"/>
      <c r="H724" s="348"/>
      <c r="I724" s="349"/>
      <c r="J724" s="349"/>
      <c r="K724" s="349"/>
      <c r="L724" s="349"/>
      <c r="M724" s="349"/>
      <c r="N724" s="349"/>
      <c r="O724" s="349"/>
      <c r="P724" s="349"/>
      <c r="Q724" s="349"/>
      <c r="R724" s="349"/>
      <c r="S724" s="349"/>
      <c r="T724" s="382"/>
      <c r="U724" s="382"/>
      <c r="AH724" s="5"/>
      <c r="AI724" s="5"/>
      <c r="AJ724" s="5"/>
      <c r="AK724" s="5"/>
      <c r="AL724" s="5"/>
      <c r="AM724" s="5"/>
      <c r="AN724" s="5"/>
      <c r="AO724" s="5"/>
    </row>
    <row r="725" spans="2:41" s="365" customFormat="1" x14ac:dyDescent="0.5">
      <c r="B725"/>
      <c r="C725"/>
      <c r="D725"/>
      <c r="E725"/>
      <c r="F725" s="404"/>
      <c r="G725" s="404"/>
      <c r="H725" s="348"/>
      <c r="I725" s="349"/>
      <c r="J725" s="349"/>
      <c r="K725" s="349"/>
      <c r="L725" s="349"/>
      <c r="M725" s="349"/>
      <c r="N725" s="349"/>
      <c r="O725" s="349"/>
      <c r="P725" s="349"/>
      <c r="Q725" s="349"/>
      <c r="R725" s="349"/>
      <c r="S725" s="349"/>
      <c r="T725" s="382"/>
      <c r="U725" s="382"/>
      <c r="AH725" s="5"/>
      <c r="AI725" s="5"/>
      <c r="AJ725" s="5"/>
      <c r="AK725" s="5"/>
      <c r="AL725" s="5"/>
      <c r="AM725" s="5"/>
      <c r="AN725" s="5"/>
      <c r="AO725" s="5"/>
    </row>
    <row r="726" spans="2:41" s="365" customFormat="1" x14ac:dyDescent="0.5">
      <c r="B726"/>
      <c r="C726"/>
      <c r="D726"/>
      <c r="E726"/>
      <c r="F726" s="404"/>
      <c r="G726" s="404"/>
      <c r="H726" s="348"/>
      <c r="I726" s="349"/>
      <c r="J726" s="349"/>
      <c r="K726" s="349"/>
      <c r="L726" s="349"/>
      <c r="M726" s="349"/>
      <c r="N726" s="349"/>
      <c r="O726" s="349"/>
      <c r="P726" s="349"/>
      <c r="Q726" s="349"/>
      <c r="R726" s="349"/>
      <c r="S726" s="349"/>
      <c r="T726" s="382"/>
      <c r="U726" s="382"/>
      <c r="AH726" s="5"/>
      <c r="AI726" s="5"/>
      <c r="AJ726" s="5"/>
      <c r="AK726" s="5"/>
      <c r="AL726" s="5"/>
      <c r="AM726" s="5"/>
      <c r="AN726" s="5"/>
      <c r="AO726" s="5"/>
    </row>
    <row r="727" spans="2:41" s="365" customFormat="1" x14ac:dyDescent="0.5">
      <c r="B727"/>
      <c r="C727"/>
      <c r="D727"/>
      <c r="E727"/>
      <c r="F727" s="404"/>
      <c r="G727" s="404"/>
      <c r="H727" s="348"/>
      <c r="I727" s="349"/>
      <c r="J727" s="349"/>
      <c r="K727" s="349"/>
      <c r="L727" s="349"/>
      <c r="M727" s="349"/>
      <c r="N727" s="349"/>
      <c r="O727" s="349"/>
      <c r="P727" s="349"/>
      <c r="Q727" s="349"/>
      <c r="R727" s="349"/>
      <c r="S727" s="349"/>
      <c r="T727" s="382"/>
      <c r="U727" s="382"/>
      <c r="AH727" s="5"/>
      <c r="AI727" s="5"/>
      <c r="AJ727" s="5"/>
      <c r="AK727" s="5"/>
      <c r="AL727" s="5"/>
      <c r="AM727" s="5"/>
      <c r="AN727" s="5"/>
      <c r="AO727" s="5"/>
    </row>
    <row r="728" spans="2:41" s="365" customFormat="1" x14ac:dyDescent="0.5">
      <c r="B728"/>
      <c r="C728"/>
      <c r="D728"/>
      <c r="E728"/>
      <c r="F728" s="404"/>
      <c r="G728" s="404"/>
      <c r="H728" s="348"/>
      <c r="I728" s="349"/>
      <c r="J728" s="349"/>
      <c r="K728" s="349"/>
      <c r="L728" s="349"/>
      <c r="M728" s="349"/>
      <c r="N728" s="349"/>
      <c r="O728" s="349"/>
      <c r="P728" s="349"/>
      <c r="Q728" s="349"/>
      <c r="R728" s="349"/>
      <c r="S728" s="349"/>
      <c r="T728" s="382"/>
      <c r="U728" s="382"/>
      <c r="AH728" s="5"/>
      <c r="AI728" s="5"/>
      <c r="AJ728" s="5"/>
      <c r="AK728" s="5"/>
      <c r="AL728" s="5"/>
      <c r="AM728" s="5"/>
      <c r="AN728" s="5"/>
      <c r="AO728" s="5"/>
    </row>
    <row r="729" spans="2:41" s="365" customFormat="1" x14ac:dyDescent="0.5">
      <c r="B729"/>
      <c r="C729"/>
      <c r="D729"/>
      <c r="E729"/>
      <c r="F729" s="404"/>
      <c r="G729" s="404"/>
      <c r="H729" s="348"/>
      <c r="I729" s="349"/>
      <c r="J729" s="349"/>
      <c r="K729" s="349"/>
      <c r="L729" s="349"/>
      <c r="M729" s="349"/>
      <c r="N729" s="349"/>
      <c r="O729" s="349"/>
      <c r="P729" s="349"/>
      <c r="Q729" s="349"/>
      <c r="R729" s="349"/>
      <c r="S729" s="349"/>
      <c r="T729" s="382"/>
      <c r="U729" s="382"/>
      <c r="AH729" s="5"/>
      <c r="AI729" s="5"/>
      <c r="AJ729" s="5"/>
      <c r="AK729" s="5"/>
      <c r="AL729" s="5"/>
      <c r="AM729" s="5"/>
      <c r="AN729" s="5"/>
      <c r="AO729" s="5"/>
    </row>
    <row r="730" spans="2:41" s="365" customFormat="1" x14ac:dyDescent="0.5">
      <c r="B730"/>
      <c r="C730"/>
      <c r="D730"/>
      <c r="E730"/>
      <c r="F730" s="404"/>
      <c r="G730" s="404"/>
      <c r="H730" s="348"/>
      <c r="I730" s="349"/>
      <c r="J730" s="349"/>
      <c r="K730" s="349"/>
      <c r="L730" s="349"/>
      <c r="M730" s="349"/>
      <c r="N730" s="349"/>
      <c r="O730" s="349"/>
      <c r="P730" s="349"/>
      <c r="Q730" s="349"/>
      <c r="R730" s="349"/>
      <c r="S730" s="349"/>
      <c r="T730" s="382"/>
      <c r="U730" s="382"/>
      <c r="AH730" s="5"/>
      <c r="AI730" s="5"/>
      <c r="AJ730" s="5"/>
      <c r="AK730" s="5"/>
      <c r="AL730" s="5"/>
      <c r="AM730" s="5"/>
      <c r="AN730" s="5"/>
      <c r="AO730" s="5"/>
    </row>
    <row r="731" spans="2:41" s="365" customFormat="1" x14ac:dyDescent="0.5">
      <c r="B731"/>
      <c r="C731"/>
      <c r="D731"/>
      <c r="E731"/>
      <c r="F731" s="404"/>
      <c r="G731" s="404"/>
      <c r="H731" s="348"/>
      <c r="I731" s="349"/>
      <c r="J731" s="349"/>
      <c r="K731" s="349"/>
      <c r="L731" s="349"/>
      <c r="M731" s="349"/>
      <c r="N731" s="349"/>
      <c r="O731" s="349"/>
      <c r="P731" s="349"/>
      <c r="Q731" s="349"/>
      <c r="R731" s="349"/>
      <c r="S731" s="349"/>
      <c r="T731" s="382"/>
      <c r="U731" s="382"/>
      <c r="AH731" s="5"/>
      <c r="AI731" s="5"/>
      <c r="AJ731" s="5"/>
      <c r="AK731" s="5"/>
      <c r="AL731" s="5"/>
      <c r="AM731" s="5"/>
      <c r="AN731" s="5"/>
      <c r="AO731" s="5"/>
    </row>
    <row r="732" spans="2:41" s="365" customFormat="1" x14ac:dyDescent="0.5">
      <c r="B732"/>
      <c r="C732"/>
      <c r="D732"/>
      <c r="E732"/>
      <c r="F732" s="404"/>
      <c r="G732" s="404"/>
      <c r="H732" s="348"/>
      <c r="I732" s="349"/>
      <c r="J732" s="349"/>
      <c r="K732" s="349"/>
      <c r="L732" s="349"/>
      <c r="M732" s="349"/>
      <c r="N732" s="349"/>
      <c r="O732" s="349"/>
      <c r="P732" s="349"/>
      <c r="Q732" s="349"/>
      <c r="R732" s="349"/>
      <c r="S732" s="349"/>
      <c r="T732" s="382"/>
      <c r="U732" s="382"/>
      <c r="AH732" s="5"/>
      <c r="AI732" s="5"/>
      <c r="AJ732" s="5"/>
      <c r="AK732" s="5"/>
      <c r="AL732" s="5"/>
      <c r="AM732" s="5"/>
      <c r="AN732" s="5"/>
      <c r="AO732" s="5"/>
    </row>
    <row r="733" spans="2:41" s="365" customFormat="1" x14ac:dyDescent="0.5">
      <c r="B733"/>
      <c r="C733"/>
      <c r="D733"/>
      <c r="E733"/>
      <c r="F733" s="404"/>
      <c r="G733" s="404"/>
      <c r="H733" s="348"/>
      <c r="I733" s="349"/>
      <c r="J733" s="349"/>
      <c r="K733" s="349"/>
      <c r="L733" s="349"/>
      <c r="M733" s="349"/>
      <c r="N733" s="349"/>
      <c r="O733" s="349"/>
      <c r="P733" s="349"/>
      <c r="Q733" s="349"/>
      <c r="R733" s="349"/>
      <c r="S733" s="349"/>
      <c r="T733" s="382"/>
      <c r="U733" s="382"/>
      <c r="AH733" s="5"/>
      <c r="AI733" s="5"/>
      <c r="AJ733" s="5"/>
      <c r="AK733" s="5"/>
      <c r="AL733" s="5"/>
      <c r="AM733" s="5"/>
      <c r="AN733" s="5"/>
      <c r="AO733" s="5"/>
    </row>
    <row r="734" spans="2:41" s="365" customFormat="1" x14ac:dyDescent="0.5">
      <c r="B734"/>
      <c r="C734"/>
      <c r="D734"/>
      <c r="E734"/>
      <c r="F734" s="404"/>
      <c r="G734" s="404"/>
      <c r="H734" s="348"/>
      <c r="I734" s="349"/>
      <c r="J734" s="349"/>
      <c r="K734" s="349"/>
      <c r="L734" s="349"/>
      <c r="M734" s="349"/>
      <c r="N734" s="349"/>
      <c r="O734" s="349"/>
      <c r="P734" s="349"/>
      <c r="Q734" s="349"/>
      <c r="R734" s="349"/>
      <c r="S734" s="349"/>
      <c r="T734" s="382"/>
      <c r="U734" s="382"/>
      <c r="AH734" s="5"/>
      <c r="AI734" s="5"/>
      <c r="AJ734" s="5"/>
      <c r="AK734" s="5"/>
      <c r="AL734" s="5"/>
      <c r="AM734" s="5"/>
      <c r="AN734" s="5"/>
      <c r="AO734" s="5"/>
    </row>
    <row r="735" spans="2:41" s="365" customFormat="1" x14ac:dyDescent="0.5">
      <c r="B735"/>
      <c r="C735"/>
      <c r="D735"/>
      <c r="E735"/>
      <c r="F735" s="404"/>
      <c r="G735" s="404"/>
      <c r="H735" s="348"/>
      <c r="I735" s="349"/>
      <c r="J735" s="349"/>
      <c r="K735" s="349"/>
      <c r="L735" s="349"/>
      <c r="M735" s="349"/>
      <c r="N735" s="349"/>
      <c r="O735" s="349"/>
      <c r="P735" s="349"/>
      <c r="Q735" s="349"/>
      <c r="R735" s="349"/>
      <c r="S735" s="349"/>
      <c r="T735" s="382"/>
      <c r="U735" s="382"/>
      <c r="AH735" s="5"/>
      <c r="AI735" s="5"/>
      <c r="AJ735" s="5"/>
      <c r="AK735" s="5"/>
      <c r="AL735" s="5"/>
      <c r="AM735" s="5"/>
      <c r="AN735" s="5"/>
      <c r="AO735" s="5"/>
    </row>
    <row r="736" spans="2:41" s="365" customFormat="1" x14ac:dyDescent="0.5">
      <c r="B736"/>
      <c r="C736"/>
      <c r="D736"/>
      <c r="E736"/>
      <c r="F736" s="404"/>
      <c r="G736" s="404"/>
      <c r="H736" s="348"/>
      <c r="I736" s="349"/>
      <c r="J736" s="349"/>
      <c r="K736" s="349"/>
      <c r="L736" s="349"/>
      <c r="M736" s="349"/>
      <c r="N736" s="349"/>
      <c r="O736" s="349"/>
      <c r="P736" s="349"/>
      <c r="Q736" s="349"/>
      <c r="R736" s="349"/>
      <c r="S736" s="349"/>
      <c r="T736" s="382"/>
      <c r="U736" s="382"/>
      <c r="AH736" s="5"/>
      <c r="AI736" s="5"/>
      <c r="AJ736" s="5"/>
      <c r="AK736" s="5"/>
      <c r="AL736" s="5"/>
      <c r="AM736" s="5"/>
      <c r="AN736" s="5"/>
      <c r="AO736" s="5"/>
    </row>
    <row r="737" spans="2:41" s="365" customFormat="1" x14ac:dyDescent="0.5">
      <c r="B737"/>
      <c r="C737"/>
      <c r="D737"/>
      <c r="E737"/>
      <c r="F737" s="404"/>
      <c r="G737" s="404"/>
      <c r="H737" s="348"/>
      <c r="I737" s="349"/>
      <c r="J737" s="349"/>
      <c r="K737" s="349"/>
      <c r="L737" s="349"/>
      <c r="M737" s="349"/>
      <c r="N737" s="349"/>
      <c r="O737" s="349"/>
      <c r="P737" s="349"/>
      <c r="Q737" s="349"/>
      <c r="R737" s="349"/>
      <c r="S737" s="349"/>
      <c r="T737" s="382"/>
      <c r="U737" s="382"/>
      <c r="AH737" s="5"/>
      <c r="AI737" s="5"/>
      <c r="AJ737" s="5"/>
      <c r="AK737" s="5"/>
      <c r="AL737" s="5"/>
      <c r="AM737" s="5"/>
      <c r="AN737" s="5"/>
      <c r="AO737" s="5"/>
    </row>
    <row r="738" spans="2:41" s="365" customFormat="1" x14ac:dyDescent="0.5">
      <c r="B738"/>
      <c r="C738"/>
      <c r="D738"/>
      <c r="E738"/>
      <c r="F738" s="404"/>
      <c r="G738" s="404"/>
      <c r="H738" s="348"/>
      <c r="I738" s="349"/>
      <c r="J738" s="349"/>
      <c r="K738" s="349"/>
      <c r="L738" s="349"/>
      <c r="M738" s="349"/>
      <c r="N738" s="349"/>
      <c r="O738" s="349"/>
      <c r="P738" s="349"/>
      <c r="Q738" s="349"/>
      <c r="R738" s="349"/>
      <c r="S738" s="349"/>
      <c r="T738" s="382"/>
      <c r="U738" s="382"/>
      <c r="AH738" s="5"/>
      <c r="AI738" s="5"/>
      <c r="AJ738" s="5"/>
      <c r="AK738" s="5"/>
      <c r="AL738" s="5"/>
      <c r="AM738" s="5"/>
      <c r="AN738" s="5"/>
      <c r="AO738" s="5"/>
    </row>
    <row r="739" spans="2:41" s="365" customFormat="1" x14ac:dyDescent="0.5">
      <c r="B739"/>
      <c r="C739"/>
      <c r="D739"/>
      <c r="E739"/>
      <c r="F739" s="404"/>
      <c r="G739" s="404"/>
      <c r="H739" s="348"/>
      <c r="I739" s="349"/>
      <c r="J739" s="349"/>
      <c r="K739" s="349"/>
      <c r="L739" s="349"/>
      <c r="M739" s="349"/>
      <c r="N739" s="349"/>
      <c r="O739" s="349"/>
      <c r="P739" s="349"/>
      <c r="Q739" s="349"/>
      <c r="R739" s="349"/>
      <c r="S739" s="349"/>
      <c r="T739" s="382"/>
      <c r="U739" s="382"/>
      <c r="AH739" s="5"/>
      <c r="AI739" s="5"/>
      <c r="AJ739" s="5"/>
      <c r="AK739" s="5"/>
      <c r="AL739" s="5"/>
      <c r="AM739" s="5"/>
      <c r="AN739" s="5"/>
      <c r="AO739" s="5"/>
    </row>
    <row r="740" spans="2:41" s="365" customFormat="1" x14ac:dyDescent="0.5">
      <c r="B740"/>
      <c r="C740"/>
      <c r="D740"/>
      <c r="E740"/>
      <c r="F740" s="404"/>
      <c r="G740" s="404"/>
      <c r="H740" s="348"/>
      <c r="I740" s="349"/>
      <c r="J740" s="349"/>
      <c r="K740" s="349"/>
      <c r="L740" s="349"/>
      <c r="M740" s="349"/>
      <c r="N740" s="349"/>
      <c r="O740" s="349"/>
      <c r="P740" s="349"/>
      <c r="Q740" s="349"/>
      <c r="R740" s="349"/>
      <c r="S740" s="349"/>
      <c r="T740" s="382"/>
      <c r="U740" s="382"/>
      <c r="AH740" s="5"/>
      <c r="AI740" s="5"/>
      <c r="AJ740" s="5"/>
      <c r="AK740" s="5"/>
      <c r="AL740" s="5"/>
      <c r="AM740" s="5"/>
      <c r="AN740" s="5"/>
      <c r="AO740" s="5"/>
    </row>
    <row r="741" spans="2:41" s="365" customFormat="1" x14ac:dyDescent="0.5">
      <c r="B741"/>
      <c r="C741"/>
      <c r="D741"/>
      <c r="E741"/>
      <c r="F741" s="404"/>
      <c r="G741" s="404"/>
      <c r="H741" s="348"/>
      <c r="I741" s="349"/>
      <c r="J741" s="349"/>
      <c r="K741" s="349"/>
      <c r="L741" s="349"/>
      <c r="M741" s="349"/>
      <c r="N741" s="349"/>
      <c r="O741" s="349"/>
      <c r="P741" s="349"/>
      <c r="Q741" s="349"/>
      <c r="R741" s="349"/>
      <c r="S741" s="349"/>
      <c r="T741" s="382"/>
      <c r="U741" s="382"/>
      <c r="AH741" s="5"/>
      <c r="AI741" s="5"/>
      <c r="AJ741" s="5"/>
      <c r="AK741" s="5"/>
      <c r="AL741" s="5"/>
      <c r="AM741" s="5"/>
      <c r="AN741" s="5"/>
      <c r="AO741" s="5"/>
    </row>
    <row r="742" spans="2:41" s="365" customFormat="1" x14ac:dyDescent="0.5">
      <c r="B742"/>
      <c r="C742"/>
      <c r="D742"/>
      <c r="E742"/>
      <c r="F742" s="404"/>
      <c r="G742" s="404"/>
      <c r="H742" s="348"/>
      <c r="I742" s="349"/>
      <c r="J742" s="349"/>
      <c r="K742" s="349"/>
      <c r="L742" s="349"/>
      <c r="M742" s="349"/>
      <c r="N742" s="349"/>
      <c r="O742" s="349"/>
      <c r="P742" s="349"/>
      <c r="Q742" s="349"/>
      <c r="R742" s="349"/>
      <c r="S742" s="349"/>
      <c r="T742" s="382"/>
      <c r="U742" s="382"/>
      <c r="AH742" s="5"/>
      <c r="AI742" s="5"/>
      <c r="AJ742" s="5"/>
      <c r="AK742" s="5"/>
      <c r="AL742" s="5"/>
      <c r="AM742" s="5"/>
      <c r="AN742" s="5"/>
      <c r="AO742" s="5"/>
    </row>
    <row r="743" spans="2:41" s="365" customFormat="1" x14ac:dyDescent="0.5">
      <c r="B743"/>
      <c r="C743"/>
      <c r="D743"/>
      <c r="E743"/>
      <c r="F743" s="404"/>
      <c r="G743" s="404"/>
      <c r="H743" s="348"/>
      <c r="I743" s="349"/>
      <c r="J743" s="349"/>
      <c r="K743" s="349"/>
      <c r="L743" s="349"/>
      <c r="M743" s="349"/>
      <c r="N743" s="349"/>
      <c r="O743" s="349"/>
      <c r="P743" s="349"/>
      <c r="Q743" s="349"/>
      <c r="R743" s="349"/>
      <c r="S743" s="349"/>
      <c r="T743" s="382"/>
      <c r="U743" s="382"/>
      <c r="AH743" s="5"/>
      <c r="AI743" s="5"/>
      <c r="AJ743" s="5"/>
      <c r="AK743" s="5"/>
      <c r="AL743" s="5"/>
      <c r="AM743" s="5"/>
      <c r="AN743" s="5"/>
      <c r="AO743" s="5"/>
    </row>
    <row r="744" spans="2:41" s="365" customFormat="1" x14ac:dyDescent="0.5">
      <c r="B744"/>
      <c r="C744"/>
      <c r="D744"/>
      <c r="E744"/>
      <c r="F744" s="404"/>
      <c r="G744" s="404"/>
      <c r="H744" s="348"/>
      <c r="I744" s="349"/>
      <c r="J744" s="349"/>
      <c r="K744" s="349"/>
      <c r="L744" s="349"/>
      <c r="M744" s="349"/>
      <c r="N744" s="349"/>
      <c r="O744" s="349"/>
      <c r="P744" s="349"/>
      <c r="Q744" s="349"/>
      <c r="R744" s="349"/>
      <c r="S744" s="349"/>
      <c r="T744" s="382"/>
      <c r="U744" s="382"/>
      <c r="AH744" s="5"/>
      <c r="AI744" s="5"/>
      <c r="AJ744" s="5"/>
      <c r="AK744" s="5"/>
      <c r="AL744" s="5"/>
      <c r="AM744" s="5"/>
      <c r="AN744" s="5"/>
      <c r="AO744" s="5"/>
    </row>
    <row r="745" spans="2:41" s="365" customFormat="1" x14ac:dyDescent="0.5">
      <c r="B745"/>
      <c r="C745"/>
      <c r="D745"/>
      <c r="E745"/>
      <c r="F745" s="404"/>
      <c r="G745" s="404"/>
      <c r="H745" s="348"/>
      <c r="I745" s="349"/>
      <c r="J745" s="349"/>
      <c r="K745" s="349"/>
      <c r="L745" s="349"/>
      <c r="M745" s="349"/>
      <c r="N745" s="349"/>
      <c r="O745" s="349"/>
      <c r="P745" s="349"/>
      <c r="Q745" s="349"/>
      <c r="R745" s="349"/>
      <c r="S745" s="349"/>
      <c r="T745" s="382"/>
      <c r="U745" s="382"/>
      <c r="AH745" s="5"/>
      <c r="AI745" s="5"/>
      <c r="AJ745" s="5"/>
      <c r="AK745" s="5"/>
      <c r="AL745" s="5"/>
      <c r="AM745" s="5"/>
      <c r="AN745" s="5"/>
      <c r="AO745" s="5"/>
    </row>
    <row r="746" spans="2:41" s="365" customFormat="1" x14ac:dyDescent="0.5">
      <c r="B746"/>
      <c r="C746"/>
      <c r="D746"/>
      <c r="E746"/>
      <c r="F746" s="404"/>
      <c r="G746" s="404"/>
      <c r="H746" s="348"/>
      <c r="I746" s="349"/>
      <c r="J746" s="349"/>
      <c r="K746" s="349"/>
      <c r="L746" s="349"/>
      <c r="M746" s="349"/>
      <c r="N746" s="349"/>
      <c r="O746" s="349"/>
      <c r="P746" s="349"/>
      <c r="Q746" s="349"/>
      <c r="R746" s="349"/>
      <c r="S746" s="349"/>
      <c r="T746" s="382"/>
      <c r="U746" s="382"/>
      <c r="AH746" s="5"/>
      <c r="AI746" s="5"/>
      <c r="AJ746" s="5"/>
      <c r="AK746" s="5"/>
      <c r="AL746" s="5"/>
      <c r="AM746" s="5"/>
      <c r="AN746" s="5"/>
      <c r="AO746" s="5"/>
    </row>
    <row r="747" spans="2:41" s="365" customFormat="1" x14ac:dyDescent="0.5">
      <c r="B747"/>
      <c r="C747"/>
      <c r="D747"/>
      <c r="E747"/>
      <c r="F747" s="404"/>
      <c r="G747" s="404"/>
      <c r="H747" s="348"/>
      <c r="I747" s="349"/>
      <c r="J747" s="349"/>
      <c r="K747" s="349"/>
      <c r="L747" s="349"/>
      <c r="M747" s="349"/>
      <c r="N747" s="349"/>
      <c r="O747" s="349"/>
      <c r="P747" s="349"/>
      <c r="Q747" s="349"/>
      <c r="R747" s="349"/>
      <c r="S747" s="349"/>
      <c r="T747" s="382"/>
      <c r="U747" s="382"/>
      <c r="AH747" s="5"/>
      <c r="AI747" s="5"/>
      <c r="AJ747" s="5"/>
      <c r="AK747" s="5"/>
      <c r="AL747" s="5"/>
      <c r="AM747" s="5"/>
      <c r="AN747" s="5"/>
      <c r="AO747" s="5"/>
    </row>
    <row r="748" spans="2:41" s="365" customFormat="1" x14ac:dyDescent="0.5">
      <c r="B748"/>
      <c r="C748"/>
      <c r="D748"/>
      <c r="E748"/>
      <c r="F748" s="404"/>
      <c r="G748" s="404"/>
      <c r="H748" s="348"/>
      <c r="I748" s="349"/>
      <c r="J748" s="349"/>
      <c r="K748" s="349"/>
      <c r="L748" s="349"/>
      <c r="M748" s="349"/>
      <c r="N748" s="349"/>
      <c r="O748" s="349"/>
      <c r="P748" s="349"/>
      <c r="Q748" s="349"/>
      <c r="R748" s="349"/>
      <c r="S748" s="349"/>
      <c r="T748" s="382"/>
      <c r="U748" s="382"/>
      <c r="AH748" s="5"/>
      <c r="AI748" s="5"/>
      <c r="AJ748" s="5"/>
      <c r="AK748" s="5"/>
      <c r="AL748" s="5"/>
      <c r="AM748" s="5"/>
      <c r="AN748" s="5"/>
      <c r="AO748" s="5"/>
    </row>
    <row r="749" spans="2:41" s="365" customFormat="1" x14ac:dyDescent="0.5">
      <c r="B749"/>
      <c r="C749"/>
      <c r="D749"/>
      <c r="E749"/>
      <c r="F749" s="404"/>
      <c r="G749" s="404"/>
      <c r="H749" s="348"/>
      <c r="I749" s="349"/>
      <c r="J749" s="349"/>
      <c r="K749" s="349"/>
      <c r="L749" s="349"/>
      <c r="M749" s="349"/>
      <c r="N749" s="349"/>
      <c r="O749" s="349"/>
      <c r="P749" s="349"/>
      <c r="Q749" s="349"/>
      <c r="R749" s="349"/>
      <c r="S749" s="349"/>
      <c r="T749" s="382"/>
      <c r="U749" s="382"/>
      <c r="AH749" s="5"/>
      <c r="AI749" s="5"/>
      <c r="AJ749" s="5"/>
      <c r="AK749" s="5"/>
      <c r="AL749" s="5"/>
      <c r="AM749" s="5"/>
      <c r="AN749" s="5"/>
      <c r="AO749" s="5"/>
    </row>
    <row r="750" spans="2:41" s="365" customFormat="1" x14ac:dyDescent="0.5">
      <c r="B750"/>
      <c r="C750"/>
      <c r="D750"/>
      <c r="E750"/>
      <c r="F750" s="404"/>
      <c r="G750" s="404"/>
      <c r="H750" s="348"/>
      <c r="I750" s="349"/>
      <c r="J750" s="349"/>
      <c r="K750" s="349"/>
      <c r="L750" s="349"/>
      <c r="M750" s="349"/>
      <c r="N750" s="349"/>
      <c r="O750" s="349"/>
      <c r="P750" s="349"/>
      <c r="Q750" s="349"/>
      <c r="R750" s="349"/>
      <c r="S750" s="349"/>
      <c r="T750" s="382"/>
      <c r="U750" s="382"/>
      <c r="AH750" s="5"/>
      <c r="AI750" s="5"/>
      <c r="AJ750" s="5"/>
      <c r="AK750" s="5"/>
      <c r="AL750" s="5"/>
      <c r="AM750" s="5"/>
      <c r="AN750" s="5"/>
      <c r="AO750" s="5"/>
    </row>
    <row r="751" spans="2:41" s="365" customFormat="1" x14ac:dyDescent="0.5">
      <c r="B751"/>
      <c r="C751"/>
      <c r="D751"/>
      <c r="E751"/>
      <c r="F751" s="404"/>
      <c r="G751" s="404"/>
      <c r="H751" s="348"/>
      <c r="I751" s="349"/>
      <c r="J751" s="349"/>
      <c r="K751" s="349"/>
      <c r="L751" s="349"/>
      <c r="M751" s="349"/>
      <c r="N751" s="349"/>
      <c r="O751" s="349"/>
      <c r="P751" s="349"/>
      <c r="Q751" s="349"/>
      <c r="R751" s="349"/>
      <c r="S751" s="349"/>
      <c r="T751" s="382"/>
      <c r="U751" s="382"/>
      <c r="AH751" s="5"/>
      <c r="AI751" s="5"/>
      <c r="AJ751" s="5"/>
      <c r="AK751" s="5"/>
      <c r="AL751" s="5"/>
      <c r="AM751" s="5"/>
      <c r="AN751" s="5"/>
      <c r="AO751" s="5"/>
    </row>
    <row r="752" spans="2:41" s="365" customFormat="1" x14ac:dyDescent="0.5">
      <c r="B752"/>
      <c r="C752"/>
      <c r="D752"/>
      <c r="E752"/>
      <c r="F752" s="404"/>
      <c r="G752" s="404"/>
      <c r="H752" s="348"/>
      <c r="I752" s="349"/>
      <c r="J752" s="349"/>
      <c r="K752" s="349"/>
      <c r="L752" s="349"/>
      <c r="M752" s="349"/>
      <c r="N752" s="349"/>
      <c r="O752" s="349"/>
      <c r="P752" s="349"/>
      <c r="Q752" s="349"/>
      <c r="R752" s="349"/>
      <c r="S752" s="349"/>
      <c r="T752" s="382"/>
      <c r="U752" s="382"/>
      <c r="AH752" s="5"/>
      <c r="AI752" s="5"/>
      <c r="AJ752" s="5"/>
      <c r="AK752" s="5"/>
      <c r="AL752" s="5"/>
      <c r="AM752" s="5"/>
      <c r="AN752" s="5"/>
      <c r="AO752" s="5"/>
    </row>
    <row r="753" spans="2:41" s="365" customFormat="1" x14ac:dyDescent="0.5">
      <c r="B753"/>
      <c r="C753"/>
      <c r="D753"/>
      <c r="E753"/>
      <c r="F753" s="404"/>
      <c r="G753" s="404"/>
      <c r="H753" s="348"/>
      <c r="I753" s="349"/>
      <c r="J753" s="349"/>
      <c r="K753" s="349"/>
      <c r="L753" s="349"/>
      <c r="M753" s="349"/>
      <c r="N753" s="349"/>
      <c r="O753" s="349"/>
      <c r="P753" s="349"/>
      <c r="Q753" s="349"/>
      <c r="R753" s="349"/>
      <c r="S753" s="349"/>
      <c r="T753" s="382"/>
      <c r="U753" s="382"/>
      <c r="AH753" s="5"/>
      <c r="AI753" s="5"/>
      <c r="AJ753" s="5"/>
      <c r="AK753" s="5"/>
      <c r="AL753" s="5"/>
      <c r="AM753" s="5"/>
      <c r="AN753" s="5"/>
      <c r="AO753" s="5"/>
    </row>
    <row r="754" spans="2:41" s="365" customFormat="1" x14ac:dyDescent="0.5">
      <c r="B754"/>
      <c r="C754"/>
      <c r="D754"/>
      <c r="E754"/>
      <c r="F754" s="404"/>
      <c r="G754" s="404"/>
      <c r="H754" s="348"/>
      <c r="I754" s="349"/>
      <c r="J754" s="349"/>
      <c r="K754" s="349"/>
      <c r="L754" s="349"/>
      <c r="M754" s="349"/>
      <c r="N754" s="349"/>
      <c r="O754" s="349"/>
      <c r="P754" s="349"/>
      <c r="Q754" s="349"/>
      <c r="R754" s="349"/>
      <c r="S754" s="349"/>
      <c r="T754" s="382"/>
      <c r="U754" s="382"/>
      <c r="AH754" s="5"/>
      <c r="AI754" s="5"/>
      <c r="AJ754" s="5"/>
      <c r="AK754" s="5"/>
      <c r="AL754" s="5"/>
      <c r="AM754" s="5"/>
      <c r="AN754" s="5"/>
      <c r="AO754" s="5"/>
    </row>
    <row r="755" spans="2:41" s="365" customFormat="1" x14ac:dyDescent="0.5">
      <c r="B755"/>
      <c r="C755"/>
      <c r="D755"/>
      <c r="E755"/>
      <c r="F755" s="404"/>
      <c r="G755" s="404"/>
      <c r="H755" s="348"/>
      <c r="I755" s="349"/>
      <c r="J755" s="349"/>
      <c r="K755" s="349"/>
      <c r="L755" s="349"/>
      <c r="M755" s="349"/>
      <c r="N755" s="349"/>
      <c r="O755" s="349"/>
      <c r="P755" s="349"/>
      <c r="Q755" s="349"/>
      <c r="R755" s="349"/>
      <c r="S755" s="349"/>
      <c r="T755" s="382"/>
      <c r="U755" s="382"/>
      <c r="AH755" s="5"/>
      <c r="AI755" s="5"/>
      <c r="AJ755" s="5"/>
      <c r="AK755" s="5"/>
      <c r="AL755" s="5"/>
      <c r="AM755" s="5"/>
      <c r="AN755" s="5"/>
      <c r="AO755" s="5"/>
    </row>
    <row r="756" spans="2:41" s="365" customFormat="1" x14ac:dyDescent="0.5">
      <c r="B756"/>
      <c r="C756"/>
      <c r="D756"/>
      <c r="E756"/>
      <c r="F756" s="404"/>
      <c r="G756" s="404"/>
      <c r="H756" s="348"/>
      <c r="I756" s="349"/>
      <c r="J756" s="349"/>
      <c r="K756" s="349"/>
      <c r="L756" s="349"/>
      <c r="M756" s="349"/>
      <c r="N756" s="349"/>
      <c r="O756" s="349"/>
      <c r="P756" s="349"/>
      <c r="Q756" s="349"/>
      <c r="R756" s="349"/>
      <c r="S756" s="349"/>
      <c r="T756" s="382"/>
      <c r="U756" s="382"/>
      <c r="AH756" s="5"/>
      <c r="AI756" s="5"/>
      <c r="AJ756" s="5"/>
      <c r="AK756" s="5"/>
      <c r="AL756" s="5"/>
      <c r="AM756" s="5"/>
      <c r="AN756" s="5"/>
      <c r="AO756" s="5"/>
    </row>
    <row r="757" spans="2:41" s="365" customFormat="1" x14ac:dyDescent="0.5">
      <c r="B757"/>
      <c r="C757"/>
      <c r="D757"/>
      <c r="E757"/>
      <c r="F757" s="404"/>
      <c r="G757" s="404"/>
      <c r="H757" s="348"/>
      <c r="I757" s="349"/>
      <c r="J757" s="349"/>
      <c r="K757" s="349"/>
      <c r="L757" s="349"/>
      <c r="M757" s="349"/>
      <c r="N757" s="349"/>
      <c r="O757" s="349"/>
      <c r="P757" s="349"/>
      <c r="Q757" s="349"/>
      <c r="R757" s="349"/>
      <c r="S757" s="349"/>
      <c r="T757" s="382"/>
      <c r="U757" s="382"/>
      <c r="AH757" s="5"/>
      <c r="AI757" s="5"/>
      <c r="AJ757" s="5"/>
      <c r="AK757" s="5"/>
      <c r="AL757" s="5"/>
      <c r="AM757" s="5"/>
      <c r="AN757" s="5"/>
      <c r="AO757" s="5"/>
    </row>
    <row r="758" spans="2:41" s="365" customFormat="1" x14ac:dyDescent="0.5">
      <c r="B758"/>
      <c r="C758"/>
      <c r="D758"/>
      <c r="E758"/>
      <c r="F758" s="404"/>
      <c r="G758" s="404"/>
      <c r="H758" s="348"/>
      <c r="I758" s="349"/>
      <c r="J758" s="349"/>
      <c r="K758" s="349"/>
      <c r="L758" s="349"/>
      <c r="M758" s="349"/>
      <c r="N758" s="349"/>
      <c r="O758" s="349"/>
      <c r="P758" s="349"/>
      <c r="Q758" s="349"/>
      <c r="R758" s="349"/>
      <c r="S758" s="349"/>
      <c r="T758" s="382"/>
      <c r="U758" s="382"/>
      <c r="AH758" s="5"/>
      <c r="AI758" s="5"/>
      <c r="AJ758" s="5"/>
      <c r="AK758" s="5"/>
      <c r="AL758" s="5"/>
      <c r="AM758" s="5"/>
      <c r="AN758" s="5"/>
      <c r="AO758" s="5"/>
    </row>
    <row r="759" spans="2:41" s="365" customFormat="1" x14ac:dyDescent="0.5">
      <c r="B759"/>
      <c r="C759"/>
      <c r="D759"/>
      <c r="E759"/>
      <c r="F759" s="404"/>
      <c r="G759" s="404"/>
      <c r="H759" s="348"/>
      <c r="I759" s="349"/>
      <c r="J759" s="349"/>
      <c r="K759" s="349"/>
      <c r="L759" s="349"/>
      <c r="M759" s="349"/>
      <c r="N759" s="349"/>
      <c r="O759" s="349"/>
      <c r="P759" s="349"/>
      <c r="Q759" s="349"/>
      <c r="R759" s="349"/>
      <c r="S759" s="349"/>
      <c r="T759" s="382"/>
      <c r="U759" s="382"/>
      <c r="AH759" s="5"/>
      <c r="AI759" s="5"/>
      <c r="AJ759" s="5"/>
      <c r="AK759" s="5"/>
      <c r="AL759" s="5"/>
      <c r="AM759" s="5"/>
      <c r="AN759" s="5"/>
      <c r="AO759" s="5"/>
    </row>
    <row r="760" spans="2:41" s="365" customFormat="1" x14ac:dyDescent="0.5">
      <c r="B760"/>
      <c r="C760"/>
      <c r="D760"/>
      <c r="E760"/>
      <c r="F760" s="404"/>
      <c r="G760" s="404"/>
      <c r="H760" s="348"/>
      <c r="I760" s="349"/>
      <c r="J760" s="349"/>
      <c r="K760" s="349"/>
      <c r="L760" s="349"/>
      <c r="M760" s="349"/>
      <c r="N760" s="349"/>
      <c r="O760" s="349"/>
      <c r="P760" s="349"/>
      <c r="Q760" s="349"/>
      <c r="R760" s="349"/>
      <c r="S760" s="349"/>
      <c r="T760" s="382"/>
      <c r="U760" s="382"/>
      <c r="AH760" s="5"/>
      <c r="AI760" s="5"/>
      <c r="AJ760" s="5"/>
      <c r="AK760" s="5"/>
      <c r="AL760" s="5"/>
      <c r="AM760" s="5"/>
      <c r="AN760" s="5"/>
      <c r="AO760" s="5"/>
    </row>
    <row r="761" spans="2:41" s="365" customFormat="1" x14ac:dyDescent="0.5">
      <c r="B761"/>
      <c r="C761"/>
      <c r="D761"/>
      <c r="E761"/>
      <c r="F761" s="404"/>
      <c r="G761" s="404"/>
      <c r="H761" s="348"/>
      <c r="I761" s="349"/>
      <c r="J761" s="349"/>
      <c r="K761" s="349"/>
      <c r="L761" s="349"/>
      <c r="M761" s="349"/>
      <c r="N761" s="349"/>
      <c r="O761" s="349"/>
      <c r="P761" s="349"/>
      <c r="Q761" s="349"/>
      <c r="R761" s="349"/>
      <c r="S761" s="349"/>
      <c r="T761" s="382"/>
      <c r="U761" s="382"/>
      <c r="AH761" s="5"/>
      <c r="AI761" s="5"/>
      <c r="AJ761" s="5"/>
      <c r="AK761" s="5"/>
      <c r="AL761" s="5"/>
      <c r="AM761" s="5"/>
      <c r="AN761" s="5"/>
      <c r="AO761" s="5"/>
    </row>
    <row r="762" spans="2:41" s="365" customFormat="1" x14ac:dyDescent="0.5">
      <c r="B762"/>
      <c r="C762"/>
      <c r="D762"/>
      <c r="E762"/>
      <c r="F762" s="404"/>
      <c r="G762" s="404"/>
      <c r="H762" s="348"/>
      <c r="I762" s="349"/>
      <c r="J762" s="349"/>
      <c r="K762" s="349"/>
      <c r="L762" s="349"/>
      <c r="M762" s="349"/>
      <c r="N762" s="349"/>
      <c r="O762" s="349"/>
      <c r="P762" s="349"/>
      <c r="Q762" s="349"/>
      <c r="R762" s="349"/>
      <c r="S762" s="349"/>
      <c r="T762" s="382"/>
      <c r="U762" s="382"/>
      <c r="AH762" s="5"/>
      <c r="AI762" s="5"/>
      <c r="AJ762" s="5"/>
      <c r="AK762" s="5"/>
      <c r="AL762" s="5"/>
      <c r="AM762" s="5"/>
      <c r="AN762" s="5"/>
      <c r="AO762" s="5"/>
    </row>
    <row r="763" spans="2:41" s="365" customFormat="1" x14ac:dyDescent="0.5">
      <c r="B763"/>
      <c r="C763" s="423"/>
      <c r="D763" s="423"/>
      <c r="E763" s="423"/>
      <c r="F763" s="404"/>
      <c r="G763" s="404"/>
      <c r="H763" s="348"/>
      <c r="I763" s="349"/>
      <c r="J763" s="349"/>
      <c r="K763" s="349"/>
      <c r="L763" s="349"/>
      <c r="M763" s="349"/>
      <c r="N763" s="349"/>
      <c r="O763" s="349"/>
      <c r="P763" s="349"/>
      <c r="Q763" s="349"/>
      <c r="R763" s="349"/>
      <c r="S763" s="349"/>
      <c r="T763" s="382"/>
      <c r="U763" s="382"/>
      <c r="AH763" s="5"/>
      <c r="AI763" s="5"/>
      <c r="AJ763" s="5"/>
      <c r="AK763" s="5"/>
      <c r="AL763" s="5"/>
      <c r="AM763" s="5"/>
      <c r="AN763" s="5"/>
      <c r="AO763" s="5"/>
    </row>
    <row r="764" spans="2:41" s="365" customFormat="1" x14ac:dyDescent="0.5">
      <c r="B764"/>
      <c r="C764" s="423"/>
      <c r="D764" s="423"/>
      <c r="E764" s="423"/>
      <c r="F764" s="404"/>
      <c r="G764" s="404"/>
      <c r="H764" s="348"/>
      <c r="I764" s="349"/>
      <c r="J764" s="349"/>
      <c r="K764" s="349"/>
      <c r="L764" s="349"/>
      <c r="M764" s="349"/>
      <c r="N764" s="349"/>
      <c r="O764" s="349"/>
      <c r="P764" s="349"/>
      <c r="Q764" s="349"/>
      <c r="R764" s="349"/>
      <c r="S764" s="349"/>
      <c r="T764" s="382"/>
      <c r="U764" s="382"/>
      <c r="AH764" s="5"/>
      <c r="AI764" s="5"/>
      <c r="AJ764" s="5"/>
      <c r="AK764" s="5"/>
      <c r="AL764" s="5"/>
      <c r="AM764" s="5"/>
      <c r="AN764" s="5"/>
      <c r="AO764" s="5"/>
    </row>
    <row r="765" spans="2:41" s="365" customFormat="1" x14ac:dyDescent="0.5">
      <c r="B765"/>
      <c r="C765" s="423"/>
      <c r="D765" s="423"/>
      <c r="E765" s="423"/>
      <c r="F765" s="404"/>
      <c r="G765" s="404"/>
      <c r="H765" s="348"/>
      <c r="I765" s="349"/>
      <c r="J765" s="349"/>
      <c r="K765" s="349"/>
      <c r="L765" s="349"/>
      <c r="M765" s="349"/>
      <c r="N765" s="349"/>
      <c r="O765" s="349"/>
      <c r="P765" s="349"/>
      <c r="Q765" s="349"/>
      <c r="R765" s="349"/>
      <c r="S765" s="349"/>
      <c r="T765" s="382"/>
      <c r="U765" s="382"/>
      <c r="AH765" s="5"/>
      <c r="AI765" s="5"/>
      <c r="AJ765" s="5"/>
      <c r="AK765" s="5"/>
      <c r="AL765" s="5"/>
      <c r="AM765" s="5"/>
      <c r="AN765" s="5"/>
      <c r="AO765" s="5"/>
    </row>
    <row r="766" spans="2:41" s="365" customFormat="1" x14ac:dyDescent="0.5">
      <c r="B766"/>
      <c r="C766" s="423"/>
      <c r="D766" s="423"/>
      <c r="E766" s="423"/>
      <c r="F766" s="404"/>
      <c r="G766" s="404"/>
      <c r="H766" s="348"/>
      <c r="I766" s="349"/>
      <c r="J766" s="349"/>
      <c r="K766" s="349"/>
      <c r="L766" s="349"/>
      <c r="M766" s="349"/>
      <c r="N766" s="349"/>
      <c r="O766" s="349"/>
      <c r="P766" s="349"/>
      <c r="Q766" s="349"/>
      <c r="R766" s="349"/>
      <c r="S766" s="349"/>
      <c r="T766" s="382"/>
      <c r="U766" s="382"/>
      <c r="AH766" s="5"/>
      <c r="AI766" s="5"/>
      <c r="AJ766" s="5"/>
      <c r="AK766" s="5"/>
      <c r="AL766" s="5"/>
      <c r="AM766" s="5"/>
      <c r="AN766" s="5"/>
      <c r="AO766" s="5"/>
    </row>
    <row r="767" spans="2:41" s="365" customFormat="1" x14ac:dyDescent="0.5">
      <c r="B767"/>
      <c r="C767" s="423"/>
      <c r="D767" s="423"/>
      <c r="E767" s="423"/>
      <c r="F767" s="404"/>
      <c r="G767" s="404"/>
      <c r="H767" s="348"/>
      <c r="I767" s="349"/>
      <c r="J767" s="349"/>
      <c r="K767" s="349"/>
      <c r="L767" s="349"/>
      <c r="M767" s="349"/>
      <c r="N767" s="349"/>
      <c r="O767" s="349"/>
      <c r="P767" s="349"/>
      <c r="Q767" s="349"/>
      <c r="R767" s="349"/>
      <c r="S767" s="349"/>
      <c r="T767" s="382"/>
      <c r="U767" s="382"/>
      <c r="AH767" s="5"/>
      <c r="AI767" s="5"/>
      <c r="AJ767" s="5"/>
      <c r="AK767" s="5"/>
      <c r="AL767" s="5"/>
      <c r="AM767" s="5"/>
      <c r="AN767" s="5"/>
      <c r="AO767" s="5"/>
    </row>
    <row r="768" spans="2:41" s="365" customFormat="1" x14ac:dyDescent="0.5">
      <c r="B768"/>
      <c r="C768" s="423"/>
      <c r="D768" s="423"/>
      <c r="E768" s="423"/>
      <c r="F768" s="404"/>
      <c r="G768" s="404"/>
      <c r="H768" s="348"/>
      <c r="I768" s="349"/>
      <c r="J768" s="349"/>
      <c r="K768" s="349"/>
      <c r="L768" s="349"/>
      <c r="M768" s="349"/>
      <c r="N768" s="349"/>
      <c r="O768" s="349"/>
      <c r="P768" s="349"/>
      <c r="Q768" s="349"/>
      <c r="R768" s="349"/>
      <c r="S768" s="349"/>
      <c r="T768" s="382"/>
      <c r="U768" s="382"/>
      <c r="AH768" s="5"/>
      <c r="AI768" s="5"/>
      <c r="AJ768" s="5"/>
      <c r="AK768" s="5"/>
      <c r="AL768" s="5"/>
      <c r="AM768" s="5"/>
      <c r="AN768" s="5"/>
      <c r="AO768" s="5"/>
    </row>
    <row r="769" spans="2:41" s="365" customFormat="1" x14ac:dyDescent="0.5">
      <c r="B769"/>
      <c r="C769" s="423"/>
      <c r="D769" s="423"/>
      <c r="E769" s="423"/>
      <c r="F769" s="404"/>
      <c r="G769" s="404"/>
      <c r="H769" s="348"/>
      <c r="I769" s="349"/>
      <c r="J769" s="349"/>
      <c r="K769" s="349"/>
      <c r="L769" s="349"/>
      <c r="M769" s="349"/>
      <c r="N769" s="349"/>
      <c r="O769" s="349"/>
      <c r="P769" s="349"/>
      <c r="Q769" s="349"/>
      <c r="R769" s="349"/>
      <c r="S769" s="349"/>
      <c r="T769" s="382"/>
      <c r="U769" s="382"/>
      <c r="AH769" s="5"/>
      <c r="AI769" s="5"/>
      <c r="AJ769" s="5"/>
      <c r="AK769" s="5"/>
      <c r="AL769" s="5"/>
      <c r="AM769" s="5"/>
      <c r="AN769" s="5"/>
      <c r="AO769" s="5"/>
    </row>
    <row r="770" spans="2:41" s="365" customFormat="1" x14ac:dyDescent="0.5">
      <c r="B770"/>
      <c r="C770" s="423"/>
      <c r="D770" s="423"/>
      <c r="E770" s="423"/>
      <c r="F770" s="404"/>
      <c r="G770" s="404"/>
      <c r="H770" s="348"/>
      <c r="I770" s="349"/>
      <c r="J770" s="349"/>
      <c r="K770" s="349"/>
      <c r="L770" s="349"/>
      <c r="M770" s="349"/>
      <c r="N770" s="349"/>
      <c r="O770" s="349"/>
      <c r="P770" s="349"/>
      <c r="Q770" s="349"/>
      <c r="R770" s="349"/>
      <c r="S770" s="349"/>
      <c r="T770" s="382"/>
      <c r="U770" s="382"/>
      <c r="AH770" s="5"/>
      <c r="AI770" s="5"/>
      <c r="AJ770" s="5"/>
      <c r="AK770" s="5"/>
      <c r="AL770" s="5"/>
      <c r="AM770" s="5"/>
      <c r="AN770" s="5"/>
      <c r="AO770" s="5"/>
    </row>
    <row r="771" spans="2:41" s="365" customFormat="1" x14ac:dyDescent="0.5">
      <c r="B771"/>
      <c r="C771" s="423"/>
      <c r="D771" s="423"/>
      <c r="E771" s="423"/>
      <c r="F771" s="404"/>
      <c r="G771" s="404"/>
      <c r="H771" s="348"/>
      <c r="I771" s="349"/>
      <c r="J771" s="349"/>
      <c r="K771" s="349"/>
      <c r="L771" s="349"/>
      <c r="M771" s="349"/>
      <c r="N771" s="349"/>
      <c r="O771" s="349"/>
      <c r="P771" s="349"/>
      <c r="Q771" s="349"/>
      <c r="R771" s="349"/>
      <c r="S771" s="349"/>
      <c r="T771" s="382"/>
      <c r="U771" s="382"/>
      <c r="AH771" s="5"/>
      <c r="AI771" s="5"/>
      <c r="AJ771" s="5"/>
      <c r="AK771" s="5"/>
      <c r="AL771" s="5"/>
      <c r="AM771" s="5"/>
      <c r="AN771" s="5"/>
      <c r="AO771" s="5"/>
    </row>
    <row r="772" spans="2:41" s="365" customFormat="1" x14ac:dyDescent="0.5">
      <c r="B772"/>
      <c r="C772" s="423"/>
      <c r="D772" s="423"/>
      <c r="E772" s="423"/>
      <c r="F772" s="404"/>
      <c r="G772" s="404"/>
      <c r="H772" s="348"/>
      <c r="I772" s="349"/>
      <c r="J772" s="349"/>
      <c r="K772" s="349"/>
      <c r="L772" s="349"/>
      <c r="M772" s="349"/>
      <c r="N772" s="349"/>
      <c r="O772" s="349"/>
      <c r="P772" s="349"/>
      <c r="Q772" s="349"/>
      <c r="R772" s="349"/>
      <c r="S772" s="349"/>
      <c r="T772" s="382"/>
      <c r="U772" s="382"/>
      <c r="AH772" s="5"/>
      <c r="AI772" s="5"/>
      <c r="AJ772" s="5"/>
      <c r="AK772" s="5"/>
      <c r="AL772" s="5"/>
      <c r="AM772" s="5"/>
      <c r="AN772" s="5"/>
      <c r="AO772" s="5"/>
    </row>
    <row r="773" spans="2:41" s="365" customFormat="1" x14ac:dyDescent="0.5">
      <c r="B773"/>
      <c r="C773" s="423"/>
      <c r="D773" s="423"/>
      <c r="E773" s="423"/>
      <c r="F773" s="404"/>
      <c r="G773" s="404"/>
      <c r="H773" s="348"/>
      <c r="I773" s="349"/>
      <c r="J773" s="349"/>
      <c r="K773" s="349"/>
      <c r="L773" s="349"/>
      <c r="M773" s="349"/>
      <c r="N773" s="349"/>
      <c r="O773" s="349"/>
      <c r="P773" s="349"/>
      <c r="Q773" s="349"/>
      <c r="R773" s="349"/>
      <c r="S773" s="349"/>
      <c r="T773" s="382"/>
      <c r="U773" s="382"/>
      <c r="AH773" s="5"/>
      <c r="AI773" s="5"/>
      <c r="AJ773" s="5"/>
      <c r="AK773" s="5"/>
      <c r="AL773" s="5"/>
      <c r="AM773" s="5"/>
      <c r="AN773" s="5"/>
      <c r="AO773" s="5"/>
    </row>
    <row r="774" spans="2:41" s="365" customFormat="1" x14ac:dyDescent="0.5">
      <c r="B774"/>
      <c r="C774" s="423"/>
      <c r="D774" s="423"/>
      <c r="E774" s="423"/>
      <c r="F774" s="404"/>
      <c r="G774" s="404"/>
      <c r="H774" s="348"/>
      <c r="I774" s="349"/>
      <c r="J774" s="349"/>
      <c r="K774" s="349"/>
      <c r="L774" s="349"/>
      <c r="M774" s="349"/>
      <c r="N774" s="349"/>
      <c r="O774" s="349"/>
      <c r="P774" s="349"/>
      <c r="Q774" s="349"/>
      <c r="R774" s="349"/>
      <c r="S774" s="349"/>
      <c r="T774" s="382"/>
      <c r="U774" s="382"/>
      <c r="AH774" s="5"/>
      <c r="AI774" s="5"/>
      <c r="AJ774" s="5"/>
      <c r="AK774" s="5"/>
      <c r="AL774" s="5"/>
      <c r="AM774" s="5"/>
      <c r="AN774" s="5"/>
      <c r="AO774" s="5"/>
    </row>
    <row r="775" spans="2:41" s="365" customFormat="1" x14ac:dyDescent="0.5">
      <c r="B775"/>
      <c r="C775" s="423"/>
      <c r="D775" s="423"/>
      <c r="E775" s="423"/>
      <c r="F775" s="404"/>
      <c r="G775" s="404"/>
      <c r="H775" s="348"/>
      <c r="I775" s="349"/>
      <c r="J775" s="349"/>
      <c r="K775" s="349"/>
      <c r="L775" s="349"/>
      <c r="M775" s="349"/>
      <c r="N775" s="349"/>
      <c r="O775" s="349"/>
      <c r="P775" s="349"/>
      <c r="Q775" s="349"/>
      <c r="R775" s="349"/>
      <c r="S775" s="349"/>
      <c r="T775" s="382"/>
      <c r="U775" s="382"/>
      <c r="AH775" s="5"/>
      <c r="AI775" s="5"/>
      <c r="AJ775" s="5"/>
      <c r="AK775" s="5"/>
      <c r="AL775" s="5"/>
      <c r="AM775" s="5"/>
      <c r="AN775" s="5"/>
      <c r="AO775" s="5"/>
    </row>
    <row r="776" spans="2:41" s="365" customFormat="1" x14ac:dyDescent="0.5">
      <c r="B776"/>
      <c r="C776" s="423"/>
      <c r="D776" s="423"/>
      <c r="E776" s="423"/>
      <c r="F776" s="404"/>
      <c r="G776" s="404"/>
      <c r="H776" s="348"/>
      <c r="I776" s="349"/>
      <c r="J776" s="349"/>
      <c r="K776" s="349"/>
      <c r="L776" s="349"/>
      <c r="M776" s="349"/>
      <c r="N776" s="349"/>
      <c r="O776" s="349"/>
      <c r="P776" s="349"/>
      <c r="Q776" s="349"/>
      <c r="R776" s="349"/>
      <c r="S776" s="349"/>
      <c r="T776" s="382"/>
      <c r="U776" s="382"/>
      <c r="AH776" s="5"/>
      <c r="AI776" s="5"/>
      <c r="AJ776" s="5"/>
      <c r="AK776" s="5"/>
      <c r="AL776" s="5"/>
      <c r="AM776" s="5"/>
      <c r="AN776" s="5"/>
      <c r="AO776" s="5"/>
    </row>
    <row r="777" spans="2:41" s="365" customFormat="1" x14ac:dyDescent="0.5">
      <c r="B777"/>
      <c r="C777" s="423"/>
      <c r="D777" s="423"/>
      <c r="E777" s="423"/>
      <c r="F777" s="404"/>
      <c r="G777" s="404"/>
      <c r="H777" s="348"/>
      <c r="I777" s="349"/>
      <c r="J777" s="349"/>
      <c r="K777" s="349"/>
      <c r="L777" s="349"/>
      <c r="M777" s="349"/>
      <c r="N777" s="349"/>
      <c r="O777" s="349"/>
      <c r="P777" s="349"/>
      <c r="Q777" s="349"/>
      <c r="R777" s="349"/>
      <c r="S777" s="349"/>
      <c r="T777" s="382"/>
      <c r="U777" s="382"/>
      <c r="AH777" s="5"/>
      <c r="AI777" s="5"/>
      <c r="AJ777" s="5"/>
      <c r="AK777" s="5"/>
      <c r="AL777" s="5"/>
      <c r="AM777" s="5"/>
      <c r="AN777" s="5"/>
      <c r="AO777" s="5"/>
    </row>
    <row r="778" spans="2:41" s="365" customFormat="1" x14ac:dyDescent="0.5">
      <c r="B778"/>
      <c r="C778" s="423"/>
      <c r="D778" s="423"/>
      <c r="E778" s="423"/>
      <c r="F778" s="404"/>
      <c r="G778" s="404"/>
      <c r="H778" s="348"/>
      <c r="I778" s="349"/>
      <c r="J778" s="349"/>
      <c r="K778" s="349"/>
      <c r="L778" s="349"/>
      <c r="M778" s="349"/>
      <c r="N778" s="349"/>
      <c r="O778" s="349"/>
      <c r="P778" s="349"/>
      <c r="Q778" s="349"/>
      <c r="R778" s="349"/>
      <c r="S778" s="349"/>
      <c r="T778" s="382"/>
      <c r="U778" s="382"/>
      <c r="AH778" s="5"/>
      <c r="AI778" s="5"/>
      <c r="AJ778" s="5"/>
      <c r="AK778" s="5"/>
      <c r="AL778" s="5"/>
      <c r="AM778" s="5"/>
      <c r="AN778" s="5"/>
      <c r="AO778" s="5"/>
    </row>
    <row r="779" spans="2:41" s="365" customFormat="1" x14ac:dyDescent="0.5">
      <c r="B779"/>
      <c r="C779" s="423"/>
      <c r="D779" s="423"/>
      <c r="E779" s="423"/>
      <c r="F779" s="404"/>
      <c r="G779" s="404"/>
      <c r="H779" s="348"/>
      <c r="I779" s="349"/>
      <c r="J779" s="349"/>
      <c r="K779" s="349"/>
      <c r="L779" s="349"/>
      <c r="M779" s="349"/>
      <c r="N779" s="349"/>
      <c r="O779" s="349"/>
      <c r="P779" s="349"/>
      <c r="Q779" s="349"/>
      <c r="R779" s="349"/>
      <c r="S779" s="349"/>
      <c r="T779" s="382"/>
      <c r="U779" s="382"/>
      <c r="AH779" s="5"/>
      <c r="AI779" s="5"/>
      <c r="AJ779" s="5"/>
      <c r="AK779" s="5"/>
      <c r="AL779" s="5"/>
      <c r="AM779" s="5"/>
      <c r="AN779" s="5"/>
      <c r="AO779" s="5"/>
    </row>
    <row r="780" spans="2:41" s="365" customFormat="1" x14ac:dyDescent="0.5">
      <c r="B780"/>
      <c r="C780" s="423"/>
      <c r="D780" s="423"/>
      <c r="E780" s="423"/>
      <c r="F780" s="404"/>
      <c r="G780" s="404"/>
      <c r="H780" s="348"/>
      <c r="I780" s="349"/>
      <c r="J780" s="349"/>
      <c r="K780" s="349"/>
      <c r="L780" s="349"/>
      <c r="M780" s="349"/>
      <c r="N780" s="349"/>
      <c r="O780" s="349"/>
      <c r="P780" s="349"/>
      <c r="Q780" s="349"/>
      <c r="R780" s="349"/>
      <c r="S780" s="349"/>
      <c r="T780" s="382"/>
      <c r="U780" s="382"/>
      <c r="AH780" s="5"/>
      <c r="AI780" s="5"/>
      <c r="AJ780" s="5"/>
      <c r="AK780" s="5"/>
      <c r="AL780" s="5"/>
      <c r="AM780" s="5"/>
      <c r="AN780" s="5"/>
      <c r="AO780" s="5"/>
    </row>
    <row r="781" spans="2:41" s="365" customFormat="1" x14ac:dyDescent="0.5">
      <c r="B781"/>
      <c r="C781" s="423"/>
      <c r="D781" s="423"/>
      <c r="E781" s="423"/>
      <c r="F781" s="404"/>
      <c r="G781" s="404"/>
      <c r="H781" s="348"/>
      <c r="I781" s="349"/>
      <c r="J781" s="349"/>
      <c r="K781" s="349"/>
      <c r="L781" s="349"/>
      <c r="M781" s="349"/>
      <c r="N781" s="349"/>
      <c r="O781" s="349"/>
      <c r="P781" s="349"/>
      <c r="Q781" s="349"/>
      <c r="R781" s="349"/>
      <c r="S781" s="349"/>
      <c r="T781" s="382"/>
      <c r="U781" s="382"/>
      <c r="AH781" s="5"/>
      <c r="AI781" s="5"/>
      <c r="AJ781" s="5"/>
      <c r="AK781" s="5"/>
      <c r="AL781" s="5"/>
      <c r="AM781" s="5"/>
      <c r="AN781" s="5"/>
      <c r="AO781" s="5"/>
    </row>
    <row r="782" spans="2:41" s="365" customFormat="1" x14ac:dyDescent="0.5">
      <c r="B782"/>
      <c r="C782" s="423"/>
      <c r="D782" s="423"/>
      <c r="E782" s="423"/>
      <c r="F782" s="404"/>
      <c r="G782" s="404"/>
      <c r="H782" s="348"/>
      <c r="I782" s="349"/>
      <c r="J782" s="349"/>
      <c r="K782" s="349"/>
      <c r="L782" s="349"/>
      <c r="M782" s="349"/>
      <c r="N782" s="349"/>
      <c r="O782" s="349"/>
      <c r="P782" s="349"/>
      <c r="Q782" s="349"/>
      <c r="R782" s="349"/>
      <c r="S782" s="349"/>
      <c r="T782" s="382"/>
      <c r="U782" s="382"/>
      <c r="AH782" s="5"/>
      <c r="AI782" s="5"/>
      <c r="AJ782" s="5"/>
      <c r="AK782" s="5"/>
      <c r="AL782" s="5"/>
      <c r="AM782" s="5"/>
      <c r="AN782" s="5"/>
      <c r="AO782" s="5"/>
    </row>
    <row r="783" spans="2:41" s="365" customFormat="1" x14ac:dyDescent="0.5">
      <c r="B783"/>
      <c r="C783" s="423"/>
      <c r="D783" s="423"/>
      <c r="E783" s="423"/>
      <c r="F783" s="404"/>
      <c r="G783" s="404"/>
      <c r="H783" s="348"/>
      <c r="I783" s="349"/>
      <c r="J783" s="349"/>
      <c r="K783" s="349"/>
      <c r="L783" s="349"/>
      <c r="M783" s="349"/>
      <c r="N783" s="349"/>
      <c r="O783" s="349"/>
      <c r="P783" s="349"/>
      <c r="Q783" s="349"/>
      <c r="R783" s="349"/>
      <c r="S783" s="349"/>
      <c r="T783" s="382"/>
      <c r="U783" s="382"/>
      <c r="AH783" s="5"/>
      <c r="AI783" s="5"/>
      <c r="AJ783" s="5"/>
      <c r="AK783" s="5"/>
      <c r="AL783" s="5"/>
      <c r="AM783" s="5"/>
      <c r="AN783" s="5"/>
      <c r="AO783" s="5"/>
    </row>
    <row r="784" spans="2:41" s="365" customFormat="1" x14ac:dyDescent="0.5">
      <c r="B784"/>
      <c r="C784" s="423"/>
      <c r="D784" s="423"/>
      <c r="E784" s="423"/>
      <c r="F784" s="404"/>
      <c r="G784" s="404"/>
      <c r="H784" s="348"/>
      <c r="I784" s="349"/>
      <c r="J784" s="349"/>
      <c r="K784" s="349"/>
      <c r="L784" s="349"/>
      <c r="M784" s="349"/>
      <c r="N784" s="349"/>
      <c r="O784" s="349"/>
      <c r="P784" s="349"/>
      <c r="Q784" s="349"/>
      <c r="R784" s="349"/>
      <c r="S784" s="349"/>
      <c r="T784" s="382"/>
      <c r="U784" s="382"/>
      <c r="AH784" s="5"/>
      <c r="AI784" s="5"/>
      <c r="AJ784" s="5"/>
      <c r="AK784" s="5"/>
      <c r="AL784" s="5"/>
      <c r="AM784" s="5"/>
      <c r="AN784" s="5"/>
      <c r="AO784" s="5"/>
    </row>
    <row r="785" spans="2:41" s="365" customFormat="1" x14ac:dyDescent="0.5">
      <c r="B785"/>
      <c r="C785" s="423"/>
      <c r="D785" s="423"/>
      <c r="E785" s="423"/>
      <c r="F785" s="404"/>
      <c r="G785" s="404"/>
      <c r="H785" s="348"/>
      <c r="I785" s="349"/>
      <c r="J785" s="349"/>
      <c r="K785" s="349"/>
      <c r="L785" s="349"/>
      <c r="M785" s="349"/>
      <c r="N785" s="349"/>
      <c r="O785" s="349"/>
      <c r="P785" s="349"/>
      <c r="Q785" s="349"/>
      <c r="R785" s="349"/>
      <c r="S785" s="349"/>
      <c r="T785" s="382"/>
      <c r="U785" s="382"/>
      <c r="AH785" s="5"/>
      <c r="AI785" s="5"/>
      <c r="AJ785" s="5"/>
      <c r="AK785" s="5"/>
      <c r="AL785" s="5"/>
      <c r="AM785" s="5"/>
      <c r="AN785" s="5"/>
      <c r="AO785" s="5"/>
    </row>
    <row r="786" spans="2:41" s="365" customFormat="1" x14ac:dyDescent="0.5">
      <c r="B786"/>
      <c r="C786" s="423"/>
      <c r="D786" s="423"/>
      <c r="E786" s="423"/>
      <c r="F786" s="404"/>
      <c r="G786" s="404"/>
      <c r="H786" s="348"/>
      <c r="I786" s="349"/>
      <c r="J786" s="349"/>
      <c r="K786" s="349"/>
      <c r="L786" s="349"/>
      <c r="M786" s="349"/>
      <c r="N786" s="349"/>
      <c r="O786" s="349"/>
      <c r="P786" s="349"/>
      <c r="Q786" s="349"/>
      <c r="R786" s="349"/>
      <c r="S786" s="349"/>
      <c r="T786" s="382"/>
      <c r="U786" s="382"/>
      <c r="AH786" s="5"/>
      <c r="AI786" s="5"/>
      <c r="AJ786" s="5"/>
      <c r="AK786" s="5"/>
      <c r="AL786" s="5"/>
      <c r="AM786" s="5"/>
      <c r="AN786" s="5"/>
      <c r="AO786" s="5"/>
    </row>
    <row r="787" spans="2:41" s="365" customFormat="1" x14ac:dyDescent="0.5">
      <c r="B787"/>
      <c r="C787" s="423"/>
      <c r="D787" s="423"/>
      <c r="E787" s="423"/>
      <c r="F787" s="404"/>
      <c r="G787" s="404"/>
      <c r="H787" s="348"/>
      <c r="I787" s="349"/>
      <c r="J787" s="349"/>
      <c r="K787" s="349"/>
      <c r="L787" s="349"/>
      <c r="M787" s="349"/>
      <c r="N787" s="349"/>
      <c r="O787" s="349"/>
      <c r="P787" s="349"/>
      <c r="Q787" s="349"/>
      <c r="R787" s="349"/>
      <c r="S787" s="349"/>
      <c r="T787" s="382"/>
      <c r="U787" s="382"/>
      <c r="AH787" s="5"/>
      <c r="AI787" s="5"/>
      <c r="AJ787" s="5"/>
      <c r="AK787" s="5"/>
      <c r="AL787" s="5"/>
      <c r="AM787" s="5"/>
      <c r="AN787" s="5"/>
      <c r="AO787" s="5"/>
    </row>
    <row r="788" spans="2:41" s="365" customFormat="1" x14ac:dyDescent="0.5">
      <c r="B788"/>
      <c r="C788" s="423"/>
      <c r="D788" s="423"/>
      <c r="E788" s="423"/>
      <c r="F788" s="404"/>
      <c r="G788" s="404"/>
      <c r="H788" s="348"/>
      <c r="I788" s="349"/>
      <c r="J788" s="349"/>
      <c r="K788" s="349"/>
      <c r="L788" s="349"/>
      <c r="M788" s="349"/>
      <c r="N788" s="349"/>
      <c r="O788" s="349"/>
      <c r="P788" s="349"/>
      <c r="Q788" s="349"/>
      <c r="R788" s="349"/>
      <c r="S788" s="349"/>
      <c r="T788" s="382"/>
      <c r="U788" s="382"/>
      <c r="AH788" s="5"/>
      <c r="AI788" s="5"/>
      <c r="AJ788" s="5"/>
      <c r="AK788" s="5"/>
      <c r="AL788" s="5"/>
      <c r="AM788" s="5"/>
      <c r="AN788" s="5"/>
      <c r="AO788" s="5"/>
    </row>
    <row r="789" spans="2:41" s="365" customFormat="1" x14ac:dyDescent="0.5">
      <c r="B789"/>
      <c r="C789" s="423"/>
      <c r="D789" s="423"/>
      <c r="E789" s="423"/>
      <c r="F789" s="404"/>
      <c r="G789" s="404"/>
      <c r="H789" s="348"/>
      <c r="I789" s="349"/>
      <c r="J789" s="349"/>
      <c r="K789" s="349"/>
      <c r="L789" s="349"/>
      <c r="M789" s="349"/>
      <c r="N789" s="349"/>
      <c r="O789" s="349"/>
      <c r="P789" s="349"/>
      <c r="Q789" s="349"/>
      <c r="R789" s="349"/>
      <c r="S789" s="349"/>
      <c r="T789" s="382"/>
      <c r="U789" s="382"/>
      <c r="AH789" s="5"/>
      <c r="AI789" s="5"/>
      <c r="AJ789" s="5"/>
      <c r="AK789" s="5"/>
      <c r="AL789" s="5"/>
      <c r="AM789" s="5"/>
      <c r="AN789" s="5"/>
      <c r="AO789" s="5"/>
    </row>
    <row r="790" spans="2:41" s="365" customFormat="1" x14ac:dyDescent="0.5">
      <c r="B790"/>
      <c r="C790" s="423"/>
      <c r="D790" s="423"/>
      <c r="E790" s="423"/>
      <c r="F790" s="404"/>
      <c r="G790" s="404"/>
      <c r="H790" s="348"/>
      <c r="I790" s="349"/>
      <c r="J790" s="349"/>
      <c r="K790" s="349"/>
      <c r="L790" s="349"/>
      <c r="M790" s="349"/>
      <c r="N790" s="349"/>
      <c r="O790" s="349"/>
      <c r="P790" s="349"/>
      <c r="Q790" s="349"/>
      <c r="R790" s="349"/>
      <c r="S790" s="349"/>
      <c r="T790" s="382"/>
      <c r="U790" s="382"/>
      <c r="AH790" s="5"/>
      <c r="AI790" s="5"/>
      <c r="AJ790" s="5"/>
      <c r="AK790" s="5"/>
      <c r="AL790" s="5"/>
      <c r="AM790" s="5"/>
      <c r="AN790" s="5"/>
      <c r="AO790" s="5"/>
    </row>
    <row r="791" spans="2:41" s="365" customFormat="1" x14ac:dyDescent="0.5">
      <c r="B791"/>
      <c r="C791" s="423"/>
      <c r="D791" s="423"/>
      <c r="E791" s="423"/>
      <c r="F791" s="404"/>
      <c r="G791" s="404"/>
      <c r="H791" s="348"/>
      <c r="I791" s="349"/>
      <c r="J791" s="349"/>
      <c r="K791" s="349"/>
      <c r="L791" s="349"/>
      <c r="M791" s="349"/>
      <c r="N791" s="349"/>
      <c r="O791" s="349"/>
      <c r="P791" s="349"/>
      <c r="Q791" s="349"/>
      <c r="R791" s="349"/>
      <c r="S791" s="349"/>
      <c r="T791" s="382"/>
      <c r="U791" s="382"/>
      <c r="AH791" s="5"/>
      <c r="AI791" s="5"/>
      <c r="AJ791" s="5"/>
      <c r="AK791" s="5"/>
      <c r="AL791" s="5"/>
      <c r="AM791" s="5"/>
      <c r="AN791" s="5"/>
      <c r="AO791" s="5"/>
    </row>
    <row r="792" spans="2:41" s="365" customFormat="1" x14ac:dyDescent="0.5">
      <c r="B792"/>
      <c r="C792" s="423"/>
      <c r="D792" s="423"/>
      <c r="E792" s="423"/>
      <c r="F792" s="404"/>
      <c r="G792" s="404"/>
      <c r="H792" s="348"/>
      <c r="I792" s="349"/>
      <c r="J792" s="349"/>
      <c r="K792" s="349"/>
      <c r="L792" s="349"/>
      <c r="M792" s="349"/>
      <c r="N792" s="349"/>
      <c r="O792" s="349"/>
      <c r="P792" s="349"/>
      <c r="Q792" s="349"/>
      <c r="R792" s="349"/>
      <c r="S792" s="349"/>
      <c r="T792" s="382"/>
      <c r="U792" s="382"/>
      <c r="AH792" s="5"/>
      <c r="AI792" s="5"/>
      <c r="AJ792" s="5"/>
      <c r="AK792" s="5"/>
      <c r="AL792" s="5"/>
      <c r="AM792" s="5"/>
      <c r="AN792" s="5"/>
      <c r="AO792" s="5"/>
    </row>
    <row r="793" spans="2:41" s="365" customFormat="1" x14ac:dyDescent="0.5">
      <c r="B793"/>
      <c r="C793" s="423"/>
      <c r="D793" s="423"/>
      <c r="E793" s="423"/>
      <c r="F793" s="404"/>
      <c r="G793" s="404"/>
      <c r="H793" s="348"/>
      <c r="I793" s="349"/>
      <c r="J793" s="349"/>
      <c r="K793" s="349"/>
      <c r="L793" s="349"/>
      <c r="M793" s="349"/>
      <c r="N793" s="349"/>
      <c r="O793" s="349"/>
      <c r="P793" s="349"/>
      <c r="Q793" s="349"/>
      <c r="R793" s="349"/>
      <c r="S793" s="349"/>
      <c r="T793" s="382"/>
      <c r="U793" s="382"/>
      <c r="AH793" s="5"/>
      <c r="AI793" s="5"/>
      <c r="AJ793" s="5"/>
      <c r="AK793" s="5"/>
      <c r="AL793" s="5"/>
      <c r="AM793" s="5"/>
      <c r="AN793" s="5"/>
      <c r="AO793" s="5"/>
    </row>
    <row r="794" spans="2:41" s="365" customFormat="1" x14ac:dyDescent="0.5">
      <c r="B794"/>
      <c r="C794" s="423"/>
      <c r="D794" s="423"/>
      <c r="E794" s="423"/>
      <c r="F794" s="404"/>
      <c r="G794" s="404"/>
      <c r="H794" s="348"/>
      <c r="I794" s="349"/>
      <c r="J794" s="349"/>
      <c r="K794" s="349"/>
      <c r="L794" s="349"/>
      <c r="M794" s="349"/>
      <c r="N794" s="349"/>
      <c r="O794" s="349"/>
      <c r="P794" s="349"/>
      <c r="Q794" s="349"/>
      <c r="R794" s="349"/>
      <c r="S794" s="349"/>
      <c r="T794" s="383"/>
      <c r="U794" s="383"/>
      <c r="V794" s="382"/>
      <c r="W794" s="382"/>
      <c r="AH794" s="5"/>
      <c r="AI794" s="5"/>
      <c r="AJ794" s="5"/>
      <c r="AK794" s="5"/>
      <c r="AL794" s="5"/>
      <c r="AM794" s="5"/>
      <c r="AN794" s="5"/>
      <c r="AO794" s="5"/>
    </row>
    <row r="795" spans="2:41" s="365" customFormat="1" x14ac:dyDescent="0.5">
      <c r="B795"/>
      <c r="C795" s="423"/>
      <c r="D795" s="423"/>
      <c r="E795" s="423"/>
      <c r="F795" s="404"/>
      <c r="G795" s="404"/>
      <c r="H795" s="348"/>
      <c r="I795" s="349"/>
      <c r="J795" s="349"/>
      <c r="K795" s="349"/>
      <c r="L795" s="349"/>
      <c r="M795" s="349"/>
      <c r="N795" s="349"/>
      <c r="O795" s="349"/>
      <c r="P795" s="349"/>
      <c r="Q795" s="349"/>
      <c r="R795" s="349"/>
      <c r="S795" s="349"/>
      <c r="T795" s="383"/>
      <c r="U795" s="383"/>
      <c r="V795" s="382"/>
      <c r="W795" s="382"/>
      <c r="AH795" s="5"/>
      <c r="AI795" s="5"/>
      <c r="AJ795" s="5"/>
      <c r="AK795" s="5"/>
      <c r="AL795" s="5"/>
      <c r="AM795" s="5"/>
      <c r="AN795" s="5"/>
      <c r="AO795" s="5"/>
    </row>
    <row r="796" spans="2:41" s="365" customFormat="1" x14ac:dyDescent="0.5">
      <c r="B796"/>
      <c r="C796" s="423"/>
      <c r="D796" s="423"/>
      <c r="E796" s="423"/>
      <c r="F796" s="404"/>
      <c r="G796" s="404"/>
      <c r="H796" s="348"/>
      <c r="I796" s="349"/>
      <c r="J796" s="349"/>
      <c r="K796" s="349"/>
      <c r="L796" s="349"/>
      <c r="M796" s="349"/>
      <c r="N796" s="349"/>
      <c r="O796" s="349"/>
      <c r="P796" s="349"/>
      <c r="Q796" s="349"/>
      <c r="R796" s="349"/>
      <c r="S796" s="349"/>
      <c r="T796" s="383"/>
      <c r="U796" s="383"/>
      <c r="V796" s="382"/>
      <c r="W796" s="382"/>
      <c r="AH796" s="5"/>
      <c r="AI796" s="5"/>
      <c r="AJ796" s="5"/>
      <c r="AK796" s="5"/>
      <c r="AL796" s="5"/>
      <c r="AM796" s="5"/>
      <c r="AN796" s="5"/>
      <c r="AO796" s="5"/>
    </row>
    <row r="797" spans="2:41" s="365" customFormat="1" x14ac:dyDescent="0.5">
      <c r="B797"/>
      <c r="C797" s="423"/>
      <c r="D797" s="423"/>
      <c r="E797" s="423"/>
      <c r="F797" s="404"/>
      <c r="G797" s="404"/>
      <c r="H797" s="348"/>
      <c r="I797" s="349"/>
      <c r="J797" s="349"/>
      <c r="K797" s="349"/>
      <c r="L797" s="349"/>
      <c r="M797" s="349"/>
      <c r="N797" s="349"/>
      <c r="O797" s="349"/>
      <c r="P797" s="349"/>
      <c r="Q797" s="349"/>
      <c r="R797" s="349"/>
      <c r="S797" s="349"/>
      <c r="T797" s="383"/>
      <c r="U797" s="383"/>
      <c r="V797" s="382"/>
      <c r="W797" s="382"/>
      <c r="AH797" s="5"/>
      <c r="AI797" s="5"/>
      <c r="AJ797" s="5"/>
      <c r="AK797" s="5"/>
      <c r="AL797" s="5"/>
      <c r="AM797" s="5"/>
      <c r="AN797" s="5"/>
      <c r="AO797" s="5"/>
    </row>
    <row r="798" spans="2:41" s="365" customFormat="1" x14ac:dyDescent="0.5">
      <c r="B798"/>
      <c r="C798" s="423"/>
      <c r="D798" s="423"/>
      <c r="E798" s="423"/>
      <c r="F798" s="404"/>
      <c r="G798" s="404"/>
      <c r="H798" s="348"/>
      <c r="I798" s="349"/>
      <c r="J798" s="349"/>
      <c r="K798" s="349"/>
      <c r="L798" s="349"/>
      <c r="M798" s="349"/>
      <c r="N798" s="349"/>
      <c r="O798" s="349"/>
      <c r="P798" s="349"/>
      <c r="Q798" s="349"/>
      <c r="R798" s="349"/>
      <c r="S798" s="349"/>
      <c r="T798" s="383"/>
      <c r="U798" s="383"/>
      <c r="V798" s="382"/>
      <c r="W798" s="382"/>
      <c r="AH798" s="5"/>
      <c r="AI798" s="5"/>
      <c r="AJ798" s="5"/>
      <c r="AK798" s="5"/>
      <c r="AL798" s="5"/>
      <c r="AM798" s="5"/>
      <c r="AN798" s="5"/>
      <c r="AO798" s="5"/>
    </row>
    <row r="799" spans="2:41" s="365" customFormat="1" x14ac:dyDescent="0.5">
      <c r="B799"/>
      <c r="C799" s="423"/>
      <c r="D799" s="423"/>
      <c r="E799" s="423"/>
      <c r="F799" s="404"/>
      <c r="G799" s="404"/>
      <c r="H799" s="348"/>
      <c r="I799" s="349"/>
      <c r="J799" s="349"/>
      <c r="K799" s="349"/>
      <c r="L799" s="349"/>
      <c r="M799" s="349"/>
      <c r="N799" s="349"/>
      <c r="O799" s="349"/>
      <c r="P799" s="349"/>
      <c r="Q799" s="349"/>
      <c r="R799" s="349"/>
      <c r="S799" s="349"/>
      <c r="T799" s="383"/>
      <c r="U799" s="383"/>
      <c r="V799" s="382"/>
      <c r="W799" s="382"/>
      <c r="AH799" s="5"/>
      <c r="AI799" s="5"/>
      <c r="AJ799" s="5"/>
      <c r="AK799" s="5"/>
      <c r="AL799" s="5"/>
      <c r="AM799" s="5"/>
      <c r="AN799" s="5"/>
      <c r="AO799" s="5"/>
    </row>
    <row r="800" spans="2:41" s="365" customFormat="1" x14ac:dyDescent="0.5">
      <c r="B800"/>
      <c r="C800" s="423"/>
      <c r="D800" s="423"/>
      <c r="E800" s="423"/>
      <c r="F800" s="404"/>
      <c r="G800" s="404"/>
      <c r="H800" s="348"/>
      <c r="I800" s="349"/>
      <c r="J800" s="349"/>
      <c r="K800" s="349"/>
      <c r="L800" s="349"/>
      <c r="M800" s="349"/>
      <c r="N800" s="349"/>
      <c r="O800" s="349"/>
      <c r="P800" s="349"/>
      <c r="Q800" s="349"/>
      <c r="R800" s="349"/>
      <c r="S800" s="349"/>
      <c r="T800" s="383"/>
      <c r="U800" s="383"/>
      <c r="V800" s="382"/>
      <c r="W800" s="382"/>
      <c r="AH800" s="5"/>
      <c r="AI800" s="5"/>
      <c r="AJ800" s="5"/>
      <c r="AK800" s="5"/>
      <c r="AL800" s="5"/>
      <c r="AM800" s="5"/>
      <c r="AN800" s="5"/>
      <c r="AO800" s="5"/>
    </row>
    <row r="801" spans="1:41" s="365" customFormat="1" x14ac:dyDescent="0.5">
      <c r="B801"/>
      <c r="C801" s="423"/>
      <c r="D801" s="423"/>
      <c r="E801" s="423"/>
      <c r="F801" s="404"/>
      <c r="G801" s="404"/>
      <c r="H801" s="348"/>
      <c r="I801" s="349"/>
      <c r="J801" s="349"/>
      <c r="K801" s="349"/>
      <c r="L801" s="349"/>
      <c r="M801" s="349"/>
      <c r="N801" s="349"/>
      <c r="O801" s="349"/>
      <c r="P801" s="349"/>
      <c r="Q801" s="349"/>
      <c r="R801" s="349"/>
      <c r="S801" s="349"/>
      <c r="T801" s="383"/>
      <c r="U801" s="383"/>
      <c r="V801" s="382"/>
      <c r="W801" s="382"/>
      <c r="AH801" s="5"/>
      <c r="AI801" s="5"/>
      <c r="AJ801" s="5"/>
      <c r="AK801" s="5"/>
      <c r="AL801" s="5"/>
      <c r="AM801" s="5"/>
      <c r="AN801" s="5"/>
      <c r="AO801" s="5"/>
    </row>
    <row r="802" spans="1:41" s="349" customFormat="1" x14ac:dyDescent="0.5">
      <c r="A802" s="365"/>
      <c r="B802"/>
      <c r="C802" s="423"/>
      <c r="D802" s="423"/>
      <c r="E802" s="423"/>
      <c r="F802" s="404"/>
      <c r="G802" s="404"/>
      <c r="H802" s="348"/>
      <c r="T802" s="383"/>
      <c r="U802" s="383"/>
      <c r="V802" s="382"/>
      <c r="W802" s="382"/>
      <c r="X802" s="365"/>
      <c r="Y802" s="365"/>
      <c r="Z802" s="365"/>
      <c r="AA802" s="365"/>
      <c r="AB802" s="365"/>
      <c r="AC802" s="365"/>
      <c r="AD802" s="365"/>
      <c r="AE802" s="365"/>
      <c r="AF802" s="365"/>
      <c r="AG802" s="365"/>
      <c r="AH802" s="5"/>
      <c r="AI802" s="5"/>
      <c r="AJ802" s="5"/>
      <c r="AK802" s="5"/>
      <c r="AL802" s="5"/>
      <c r="AM802" s="5"/>
      <c r="AN802" s="5"/>
      <c r="AO802" s="5"/>
    </row>
    <row r="803" spans="1:41" s="349" customFormat="1" x14ac:dyDescent="0.5">
      <c r="A803" s="365"/>
      <c r="B803"/>
      <c r="C803" s="423"/>
      <c r="D803" s="423"/>
      <c r="E803" s="423"/>
      <c r="F803" s="404"/>
      <c r="G803" s="404"/>
      <c r="H803" s="348"/>
      <c r="T803" s="383"/>
      <c r="U803" s="383"/>
      <c r="V803" s="382"/>
      <c r="W803" s="382"/>
      <c r="X803" s="365"/>
      <c r="Y803" s="365"/>
      <c r="Z803" s="365"/>
      <c r="AA803" s="365"/>
      <c r="AB803" s="365"/>
      <c r="AC803" s="365"/>
      <c r="AD803" s="365"/>
      <c r="AE803" s="365"/>
      <c r="AF803" s="365"/>
      <c r="AG803" s="365"/>
      <c r="AH803" s="5"/>
      <c r="AI803" s="5"/>
      <c r="AJ803" s="5"/>
      <c r="AK803" s="5"/>
      <c r="AL803" s="5"/>
      <c r="AM803" s="5"/>
      <c r="AN803" s="5"/>
      <c r="AO803" s="5"/>
    </row>
    <row r="804" spans="1:41" s="349" customFormat="1" x14ac:dyDescent="0.5">
      <c r="A804" s="365"/>
      <c r="B804"/>
      <c r="C804" s="423"/>
      <c r="D804" s="423"/>
      <c r="E804" s="423"/>
      <c r="F804" s="404"/>
      <c r="G804" s="404"/>
      <c r="H804" s="348"/>
      <c r="T804" s="383"/>
      <c r="U804" s="383"/>
      <c r="V804" s="382"/>
      <c r="W804" s="382"/>
      <c r="X804" s="365"/>
      <c r="Y804" s="365"/>
      <c r="Z804" s="365"/>
      <c r="AA804" s="365"/>
      <c r="AB804" s="365"/>
      <c r="AC804" s="365"/>
      <c r="AD804" s="365"/>
      <c r="AE804" s="365"/>
      <c r="AF804" s="365"/>
      <c r="AG804" s="365"/>
      <c r="AH804" s="5"/>
      <c r="AI804" s="5"/>
      <c r="AJ804" s="5"/>
      <c r="AK804" s="5"/>
      <c r="AL804" s="5"/>
      <c r="AM804" s="5"/>
      <c r="AN804" s="5"/>
      <c r="AO804" s="5"/>
    </row>
    <row r="805" spans="1:41" s="349" customFormat="1" x14ac:dyDescent="0.5">
      <c r="A805" s="365"/>
      <c r="B805"/>
      <c r="C805" s="423"/>
      <c r="D805" s="423"/>
      <c r="E805" s="423"/>
      <c r="F805" s="404"/>
      <c r="G805" s="404"/>
      <c r="H805" s="348"/>
      <c r="T805" s="383"/>
      <c r="U805" s="383"/>
      <c r="V805" s="382"/>
      <c r="W805" s="382"/>
      <c r="X805" s="365"/>
      <c r="Y805" s="365"/>
      <c r="Z805" s="365"/>
      <c r="AA805" s="365"/>
      <c r="AB805" s="365"/>
      <c r="AC805" s="365"/>
      <c r="AD805" s="365"/>
      <c r="AE805" s="365"/>
      <c r="AF805" s="365"/>
      <c r="AG805" s="365"/>
      <c r="AH805" s="5"/>
      <c r="AI805" s="5"/>
      <c r="AJ805" s="5"/>
      <c r="AK805" s="5"/>
      <c r="AL805" s="5"/>
      <c r="AM805" s="5"/>
      <c r="AN805" s="5"/>
      <c r="AO805" s="5"/>
    </row>
    <row r="806" spans="1:41" s="349" customFormat="1" x14ac:dyDescent="0.5">
      <c r="A806" s="365"/>
      <c r="B806"/>
      <c r="C806" s="423"/>
      <c r="D806" s="423"/>
      <c r="E806" s="423"/>
      <c r="F806" s="404"/>
      <c r="G806" s="404"/>
      <c r="H806" s="348"/>
      <c r="T806" s="383"/>
      <c r="U806" s="383"/>
      <c r="V806" s="382"/>
      <c r="W806" s="382"/>
      <c r="X806" s="365"/>
      <c r="Y806" s="365"/>
      <c r="Z806" s="365"/>
      <c r="AA806" s="365"/>
      <c r="AB806" s="365"/>
      <c r="AC806" s="365"/>
      <c r="AD806" s="365"/>
      <c r="AE806" s="365"/>
      <c r="AF806" s="365"/>
      <c r="AG806" s="365"/>
      <c r="AH806" s="5"/>
      <c r="AI806" s="5"/>
      <c r="AJ806" s="5"/>
      <c r="AK806" s="5"/>
      <c r="AL806" s="5"/>
      <c r="AM806" s="5"/>
      <c r="AN806" s="5"/>
      <c r="AO806" s="5"/>
    </row>
    <row r="807" spans="1:41" s="349" customFormat="1" x14ac:dyDescent="0.5">
      <c r="A807" s="365"/>
      <c r="B807"/>
      <c r="C807" s="423"/>
      <c r="D807" s="423"/>
      <c r="E807" s="423"/>
      <c r="F807" s="404"/>
      <c r="G807" s="404"/>
      <c r="H807" s="348"/>
      <c r="T807" s="383"/>
      <c r="U807" s="383"/>
      <c r="V807" s="382"/>
      <c r="W807" s="382"/>
      <c r="X807" s="365"/>
      <c r="Y807" s="365"/>
      <c r="Z807" s="365"/>
      <c r="AA807" s="365"/>
      <c r="AB807" s="365"/>
      <c r="AC807" s="365"/>
      <c r="AD807" s="365"/>
      <c r="AE807" s="365"/>
      <c r="AF807" s="365"/>
      <c r="AG807" s="365"/>
      <c r="AH807" s="5"/>
      <c r="AI807" s="5"/>
      <c r="AJ807" s="5"/>
      <c r="AK807" s="5"/>
      <c r="AL807" s="5"/>
      <c r="AM807" s="5"/>
      <c r="AN807" s="5"/>
      <c r="AO807" s="5"/>
    </row>
    <row r="808" spans="1:41" s="349" customFormat="1" x14ac:dyDescent="0.5">
      <c r="A808" s="365"/>
      <c r="B808" s="404"/>
      <c r="C808" s="423"/>
      <c r="D808" s="423"/>
      <c r="E808" s="423"/>
      <c r="F808" s="404"/>
      <c r="G808" s="404"/>
      <c r="H808" s="348"/>
      <c r="T808" s="383"/>
      <c r="U808" s="383"/>
      <c r="V808" s="382"/>
      <c r="W808" s="382"/>
      <c r="X808" s="365"/>
      <c r="Y808" s="365"/>
      <c r="Z808" s="365"/>
      <c r="AA808" s="365"/>
      <c r="AB808" s="365"/>
      <c r="AC808" s="365"/>
      <c r="AD808" s="365"/>
      <c r="AE808" s="365"/>
      <c r="AF808" s="365"/>
      <c r="AG808" s="365"/>
      <c r="AH808" s="5"/>
      <c r="AI808" s="5"/>
      <c r="AJ808" s="5"/>
      <c r="AK808" s="5"/>
      <c r="AL808" s="5"/>
      <c r="AM808" s="5"/>
      <c r="AN808" s="5"/>
      <c r="AO808" s="5"/>
    </row>
    <row r="809" spans="1:41" s="349" customFormat="1" x14ac:dyDescent="0.5">
      <c r="A809" s="365"/>
      <c r="B809" s="404"/>
      <c r="C809" s="423"/>
      <c r="D809" s="423"/>
      <c r="E809" s="423"/>
      <c r="F809" s="404"/>
      <c r="G809" s="404"/>
      <c r="H809" s="348"/>
      <c r="T809" s="383"/>
      <c r="U809" s="383"/>
      <c r="V809" s="382"/>
      <c r="W809" s="382"/>
      <c r="X809" s="365"/>
      <c r="Y809" s="365"/>
      <c r="Z809" s="365"/>
      <c r="AA809" s="365"/>
      <c r="AB809" s="365"/>
      <c r="AC809" s="365"/>
      <c r="AD809" s="365"/>
      <c r="AE809" s="365"/>
      <c r="AF809" s="365"/>
      <c r="AG809" s="365"/>
      <c r="AH809" s="5"/>
      <c r="AI809" s="5"/>
      <c r="AJ809" s="5"/>
      <c r="AK809" s="5"/>
      <c r="AL809" s="5"/>
      <c r="AM809" s="5"/>
      <c r="AN809" s="5"/>
      <c r="AO809" s="5"/>
    </row>
    <row r="810" spans="1:41" s="349" customFormat="1" x14ac:dyDescent="0.5">
      <c r="A810" s="365"/>
      <c r="B810" s="404"/>
      <c r="C810" s="423"/>
      <c r="D810" s="423"/>
      <c r="E810" s="423"/>
      <c r="F810" s="404"/>
      <c r="G810" s="404"/>
      <c r="H810" s="348"/>
      <c r="T810" s="383"/>
      <c r="U810" s="383"/>
      <c r="V810" s="382"/>
      <c r="W810" s="382"/>
      <c r="X810" s="365"/>
      <c r="Y810" s="365"/>
      <c r="Z810" s="365"/>
      <c r="AA810" s="365"/>
      <c r="AB810" s="365"/>
      <c r="AC810" s="365"/>
      <c r="AD810" s="365"/>
      <c r="AE810" s="365"/>
      <c r="AF810" s="365"/>
      <c r="AG810" s="365"/>
      <c r="AH810" s="5"/>
      <c r="AI810" s="5"/>
      <c r="AJ810" s="5"/>
      <c r="AK810" s="5"/>
      <c r="AL810" s="5"/>
      <c r="AM810" s="5"/>
      <c r="AN810" s="5"/>
      <c r="AO810" s="5"/>
    </row>
    <row r="811" spans="1:41" s="349" customFormat="1" x14ac:dyDescent="0.5">
      <c r="A811" s="365"/>
      <c r="B811" s="404"/>
      <c r="C811" s="423"/>
      <c r="D811" s="423"/>
      <c r="E811" s="423"/>
      <c r="F811" s="404"/>
      <c r="G811" s="404"/>
      <c r="H811" s="348"/>
      <c r="T811" s="383"/>
      <c r="U811" s="383"/>
      <c r="V811" s="382"/>
      <c r="W811" s="382"/>
      <c r="X811" s="365"/>
      <c r="Y811" s="365"/>
      <c r="Z811" s="365"/>
      <c r="AA811" s="365"/>
      <c r="AB811" s="365"/>
      <c r="AC811" s="365"/>
      <c r="AD811" s="365"/>
      <c r="AE811" s="365"/>
      <c r="AF811" s="365"/>
      <c r="AG811" s="365"/>
      <c r="AH811" s="5"/>
      <c r="AI811" s="5"/>
      <c r="AJ811" s="5"/>
      <c r="AK811" s="5"/>
      <c r="AL811" s="5"/>
      <c r="AM811" s="5"/>
      <c r="AN811" s="5"/>
      <c r="AO811" s="5"/>
    </row>
    <row r="812" spans="1:41" s="349" customFormat="1" x14ac:dyDescent="0.5">
      <c r="A812" s="365"/>
      <c r="B812" s="404"/>
      <c r="C812" s="423"/>
      <c r="D812" s="423"/>
      <c r="E812" s="423"/>
      <c r="F812" s="404"/>
      <c r="G812" s="404"/>
      <c r="H812" s="348"/>
      <c r="T812" s="383"/>
      <c r="U812" s="383"/>
      <c r="V812" s="382"/>
      <c r="W812" s="382"/>
      <c r="X812" s="365"/>
      <c r="Y812" s="365"/>
      <c r="Z812" s="365"/>
      <c r="AA812" s="365"/>
      <c r="AB812" s="365"/>
      <c r="AC812" s="365"/>
      <c r="AD812" s="365"/>
      <c r="AE812" s="365"/>
      <c r="AF812" s="365"/>
      <c r="AG812" s="365"/>
      <c r="AH812" s="5"/>
      <c r="AI812" s="5"/>
      <c r="AJ812" s="5"/>
      <c r="AK812" s="5"/>
      <c r="AL812" s="5"/>
      <c r="AM812" s="5"/>
      <c r="AN812" s="5"/>
      <c r="AO812" s="5"/>
    </row>
    <row r="813" spans="1:41" s="349" customFormat="1" ht="27.4" customHeight="1" x14ac:dyDescent="0.5">
      <c r="A813" s="365"/>
      <c r="B813" s="404"/>
      <c r="C813" s="423"/>
      <c r="D813" s="423"/>
      <c r="E813" s="423"/>
      <c r="F813" s="404"/>
      <c r="G813" s="404"/>
      <c r="H813" s="348"/>
      <c r="T813" s="383"/>
      <c r="U813" s="383"/>
      <c r="V813" s="382"/>
      <c r="W813" s="382"/>
      <c r="X813" s="365"/>
      <c r="Y813" s="365"/>
      <c r="Z813" s="365"/>
      <c r="AA813" s="365"/>
      <c r="AB813" s="365"/>
      <c r="AC813" s="365"/>
      <c r="AD813" s="365"/>
      <c r="AE813" s="365"/>
      <c r="AF813" s="365"/>
      <c r="AG813" s="365"/>
      <c r="AH813" s="5"/>
      <c r="AI813" s="5"/>
      <c r="AJ813" s="5"/>
      <c r="AK813" s="5"/>
      <c r="AL813" s="5"/>
      <c r="AM813" s="5"/>
      <c r="AN813" s="5"/>
      <c r="AO813" s="5"/>
    </row>
    <row r="814" spans="1:41" s="349" customFormat="1" x14ac:dyDescent="0.5">
      <c r="A814" s="365"/>
      <c r="B814" s="404"/>
      <c r="C814" s="423"/>
      <c r="D814" s="423"/>
      <c r="E814" s="423"/>
      <c r="F814" s="404"/>
      <c r="G814" s="404"/>
      <c r="H814" s="348"/>
      <c r="T814" s="383"/>
      <c r="U814" s="383"/>
      <c r="V814" s="382"/>
      <c r="W814" s="382"/>
      <c r="X814" s="365"/>
      <c r="Y814" s="365"/>
      <c r="Z814" s="365"/>
      <c r="AA814" s="365"/>
      <c r="AB814" s="365"/>
      <c r="AC814" s="365"/>
      <c r="AD814" s="365"/>
      <c r="AE814" s="365"/>
      <c r="AF814" s="365"/>
      <c r="AG814" s="365"/>
      <c r="AH814" s="5"/>
      <c r="AI814" s="5"/>
      <c r="AJ814" s="5"/>
      <c r="AK814" s="5"/>
      <c r="AL814" s="5"/>
      <c r="AM814" s="5"/>
      <c r="AN814" s="5"/>
      <c r="AO814" s="5"/>
    </row>
    <row r="815" spans="1:41" s="349" customFormat="1" x14ac:dyDescent="0.5">
      <c r="A815" s="365"/>
      <c r="B815" s="404"/>
      <c r="C815" s="423"/>
      <c r="D815" s="423"/>
      <c r="E815" s="423"/>
      <c r="F815" s="404"/>
      <c r="G815" s="404"/>
      <c r="H815" s="348"/>
      <c r="T815" s="383"/>
      <c r="U815" s="383"/>
      <c r="V815" s="382"/>
      <c r="W815" s="382"/>
      <c r="X815" s="365"/>
      <c r="Y815" s="365"/>
      <c r="Z815" s="365"/>
      <c r="AA815" s="365"/>
      <c r="AB815" s="365"/>
      <c r="AC815" s="365"/>
      <c r="AD815" s="365"/>
      <c r="AE815" s="365"/>
      <c r="AF815" s="365"/>
      <c r="AG815" s="365"/>
      <c r="AH815" s="5"/>
      <c r="AI815" s="5"/>
      <c r="AJ815" s="5"/>
      <c r="AK815" s="5"/>
      <c r="AL815" s="5"/>
      <c r="AM815" s="5"/>
      <c r="AN815" s="5"/>
      <c r="AO815" s="5"/>
    </row>
    <row r="816" spans="1:41" s="349" customFormat="1" x14ac:dyDescent="0.5">
      <c r="A816" s="365"/>
      <c r="B816" s="404"/>
      <c r="C816" s="423"/>
      <c r="D816" s="423"/>
      <c r="E816" s="423"/>
      <c r="F816" s="404"/>
      <c r="G816" s="404"/>
      <c r="H816" s="348"/>
      <c r="T816" s="383"/>
      <c r="U816" s="383"/>
      <c r="V816" s="382"/>
      <c r="W816" s="382"/>
      <c r="X816" s="365"/>
      <c r="Y816" s="365"/>
      <c r="Z816" s="365"/>
      <c r="AA816" s="365"/>
      <c r="AB816" s="365"/>
      <c r="AC816" s="365"/>
      <c r="AD816" s="365"/>
      <c r="AE816" s="365"/>
      <c r="AF816" s="365"/>
      <c r="AG816" s="365"/>
      <c r="AH816" s="5"/>
      <c r="AI816" s="5"/>
      <c r="AJ816" s="5"/>
      <c r="AK816" s="5"/>
      <c r="AL816" s="5"/>
      <c r="AM816" s="5"/>
      <c r="AN816" s="5"/>
      <c r="AO816" s="5"/>
    </row>
    <row r="817" spans="1:41" s="349" customFormat="1" x14ac:dyDescent="0.5">
      <c r="A817" s="365"/>
      <c r="B817" s="404"/>
      <c r="C817" s="423"/>
      <c r="D817" s="423"/>
      <c r="E817" s="423"/>
      <c r="F817" s="404"/>
      <c r="G817" s="404"/>
      <c r="H817" s="348"/>
      <c r="T817" s="383"/>
      <c r="U817" s="383"/>
      <c r="V817" s="382"/>
      <c r="W817" s="382"/>
      <c r="X817" s="365"/>
      <c r="Y817" s="365"/>
      <c r="Z817" s="365"/>
      <c r="AA817" s="365"/>
      <c r="AB817" s="365"/>
      <c r="AC817" s="365"/>
      <c r="AD817" s="365"/>
      <c r="AE817" s="365"/>
      <c r="AF817" s="365"/>
      <c r="AG817" s="365"/>
      <c r="AH817" s="5"/>
      <c r="AI817" s="5"/>
      <c r="AJ817" s="5"/>
      <c r="AK817" s="5"/>
      <c r="AL817" s="5"/>
      <c r="AM817" s="5"/>
      <c r="AN817" s="5"/>
      <c r="AO817" s="5"/>
    </row>
    <row r="818" spans="1:41" s="349" customFormat="1" x14ac:dyDescent="0.5">
      <c r="A818" s="365"/>
      <c r="B818" s="404"/>
      <c r="C818" s="423"/>
      <c r="D818" s="423"/>
      <c r="E818" s="423"/>
      <c r="F818" s="404"/>
      <c r="G818" s="404"/>
      <c r="H818" s="348"/>
      <c r="T818" s="383"/>
      <c r="U818" s="383"/>
      <c r="V818" s="382"/>
      <c r="W818" s="382"/>
      <c r="X818" s="365"/>
      <c r="Y818" s="365"/>
      <c r="Z818" s="365"/>
      <c r="AA818" s="365"/>
      <c r="AB818" s="365"/>
      <c r="AC818" s="365"/>
      <c r="AD818" s="365"/>
      <c r="AE818" s="365"/>
      <c r="AF818" s="365"/>
      <c r="AG818" s="365"/>
      <c r="AH818" s="5"/>
      <c r="AI818" s="5"/>
      <c r="AJ818" s="5"/>
      <c r="AK818" s="5"/>
      <c r="AL818" s="5"/>
      <c r="AM818" s="5"/>
      <c r="AN818" s="5"/>
      <c r="AO818" s="5"/>
    </row>
    <row r="819" spans="1:41" s="349" customFormat="1" x14ac:dyDescent="0.5">
      <c r="A819" s="365"/>
      <c r="B819" s="404"/>
      <c r="C819" s="423"/>
      <c r="D819" s="423"/>
      <c r="E819" s="423"/>
      <c r="F819" s="404"/>
      <c r="G819" s="404"/>
      <c r="H819" s="348"/>
      <c r="T819" s="383"/>
      <c r="U819" s="383"/>
      <c r="V819" s="382"/>
      <c r="W819" s="382"/>
      <c r="X819" s="365"/>
      <c r="Y819" s="365"/>
      <c r="Z819" s="365"/>
      <c r="AA819" s="365"/>
      <c r="AB819" s="365"/>
      <c r="AC819" s="365"/>
      <c r="AD819" s="365"/>
      <c r="AE819" s="365"/>
      <c r="AF819" s="365"/>
      <c r="AG819" s="365"/>
      <c r="AH819" s="5"/>
      <c r="AI819" s="5"/>
      <c r="AJ819" s="5"/>
      <c r="AK819" s="5"/>
      <c r="AL819" s="5"/>
      <c r="AM819" s="5"/>
      <c r="AN819" s="5"/>
      <c r="AO819" s="5"/>
    </row>
    <row r="820" spans="1:41" s="349" customFormat="1" x14ac:dyDescent="0.5">
      <c r="A820" s="365"/>
      <c r="B820" s="404"/>
      <c r="C820" s="423"/>
      <c r="D820" s="423"/>
      <c r="E820" s="423"/>
      <c r="F820" s="404"/>
      <c r="G820" s="404"/>
      <c r="H820" s="348"/>
      <c r="T820" s="383"/>
      <c r="U820" s="383"/>
      <c r="V820" s="382"/>
      <c r="W820" s="382"/>
      <c r="X820" s="365"/>
      <c r="Y820" s="365"/>
      <c r="Z820" s="365"/>
      <c r="AA820" s="365"/>
      <c r="AB820" s="365"/>
      <c r="AC820" s="365"/>
      <c r="AD820" s="365"/>
      <c r="AE820" s="365"/>
      <c r="AF820" s="365"/>
      <c r="AG820" s="365"/>
      <c r="AH820" s="5"/>
      <c r="AI820" s="5"/>
      <c r="AJ820" s="5"/>
      <c r="AK820" s="5"/>
      <c r="AL820" s="5"/>
      <c r="AM820" s="5"/>
      <c r="AN820" s="5"/>
      <c r="AO820" s="5"/>
    </row>
    <row r="821" spans="1:41" s="349" customFormat="1" x14ac:dyDescent="0.5">
      <c r="A821" s="365"/>
      <c r="B821" s="404"/>
      <c r="C821" s="423"/>
      <c r="D821" s="423"/>
      <c r="E821" s="423"/>
      <c r="F821" s="404"/>
      <c r="G821" s="404"/>
      <c r="H821" s="348"/>
      <c r="T821" s="383"/>
      <c r="U821" s="383"/>
      <c r="V821" s="382"/>
      <c r="W821" s="382"/>
      <c r="X821" s="365"/>
      <c r="Y821" s="365"/>
      <c r="Z821" s="365"/>
      <c r="AA821" s="365"/>
      <c r="AB821" s="365"/>
      <c r="AC821" s="365"/>
      <c r="AD821" s="365"/>
      <c r="AE821" s="365"/>
      <c r="AF821" s="365"/>
      <c r="AG821" s="365"/>
      <c r="AH821" s="5"/>
      <c r="AI821" s="5"/>
      <c r="AJ821" s="5"/>
      <c r="AK821" s="5"/>
      <c r="AL821" s="5"/>
      <c r="AM821" s="5"/>
      <c r="AN821" s="5"/>
      <c r="AO821" s="5"/>
    </row>
    <row r="822" spans="1:41" s="349" customFormat="1" x14ac:dyDescent="0.5">
      <c r="A822" s="365"/>
      <c r="B822" s="404"/>
      <c r="C822" s="423"/>
      <c r="D822" s="423"/>
      <c r="E822" s="423"/>
      <c r="F822" s="404"/>
      <c r="G822" s="404"/>
      <c r="H822" s="348"/>
      <c r="T822" s="383"/>
      <c r="U822" s="383"/>
      <c r="V822" s="382"/>
      <c r="W822" s="382"/>
      <c r="X822" s="365"/>
      <c r="Y822" s="365"/>
      <c r="Z822" s="365"/>
      <c r="AA822" s="365"/>
      <c r="AB822" s="365"/>
      <c r="AC822" s="365"/>
      <c r="AD822" s="365"/>
      <c r="AE822" s="365"/>
      <c r="AF822" s="365"/>
      <c r="AG822" s="365"/>
      <c r="AH822" s="5"/>
      <c r="AI822" s="5"/>
      <c r="AJ822" s="5"/>
      <c r="AK822" s="5"/>
      <c r="AL822" s="5"/>
      <c r="AM822" s="5"/>
      <c r="AN822" s="5"/>
      <c r="AO822" s="5"/>
    </row>
    <row r="823" spans="1:41" s="349" customFormat="1" x14ac:dyDescent="0.5">
      <c r="A823" s="365"/>
      <c r="B823" s="404"/>
      <c r="C823" s="423"/>
      <c r="D823" s="423"/>
      <c r="E823" s="423"/>
      <c r="F823" s="404"/>
      <c r="G823" s="404"/>
      <c r="H823" s="348"/>
      <c r="T823" s="383"/>
      <c r="U823" s="383"/>
      <c r="V823" s="382"/>
      <c r="W823" s="382"/>
      <c r="X823" s="365"/>
      <c r="Y823" s="365"/>
      <c r="Z823" s="365"/>
      <c r="AA823" s="365"/>
      <c r="AB823" s="365"/>
      <c r="AC823" s="365"/>
      <c r="AD823" s="365"/>
      <c r="AE823" s="365"/>
      <c r="AF823" s="365"/>
      <c r="AG823" s="365"/>
      <c r="AH823" s="5"/>
      <c r="AI823" s="5"/>
      <c r="AJ823" s="5"/>
      <c r="AK823" s="5"/>
      <c r="AL823" s="5"/>
      <c r="AM823" s="5"/>
      <c r="AN823" s="5"/>
      <c r="AO823" s="5"/>
    </row>
    <row r="824" spans="1:41" s="349" customFormat="1" x14ac:dyDescent="0.5">
      <c r="A824" s="365"/>
      <c r="B824" s="404"/>
      <c r="C824" s="423"/>
      <c r="D824" s="423"/>
      <c r="E824" s="423"/>
      <c r="F824" s="404"/>
      <c r="G824" s="404"/>
      <c r="H824" s="348"/>
      <c r="T824" s="383"/>
      <c r="U824" s="383"/>
      <c r="V824" s="382"/>
      <c r="W824" s="382"/>
      <c r="X824" s="365"/>
      <c r="Y824" s="365"/>
      <c r="Z824" s="365"/>
      <c r="AA824" s="365"/>
      <c r="AB824" s="365"/>
      <c r="AC824" s="365"/>
      <c r="AD824" s="365"/>
      <c r="AE824" s="365"/>
      <c r="AF824" s="365"/>
      <c r="AG824" s="365"/>
      <c r="AH824" s="5"/>
      <c r="AI824" s="5"/>
      <c r="AJ824" s="5"/>
      <c r="AK824" s="5"/>
      <c r="AL824" s="5"/>
      <c r="AM824" s="5"/>
      <c r="AN824" s="5"/>
      <c r="AO824" s="5"/>
    </row>
    <row r="825" spans="1:41" s="349" customFormat="1" x14ac:dyDescent="0.5">
      <c r="A825" s="365"/>
      <c r="B825" s="404"/>
      <c r="C825" s="423"/>
      <c r="D825" s="423"/>
      <c r="E825" s="423"/>
      <c r="F825" s="404"/>
      <c r="G825" s="404"/>
      <c r="H825" s="348"/>
      <c r="T825" s="383"/>
      <c r="U825" s="383"/>
      <c r="V825" s="382"/>
      <c r="W825" s="382"/>
      <c r="X825" s="365"/>
      <c r="Y825" s="365"/>
      <c r="Z825" s="365"/>
      <c r="AA825" s="365"/>
      <c r="AB825" s="365"/>
      <c r="AC825" s="365"/>
      <c r="AD825" s="365"/>
      <c r="AE825" s="365"/>
      <c r="AF825" s="365"/>
      <c r="AG825" s="365"/>
      <c r="AH825" s="5"/>
      <c r="AI825" s="5"/>
      <c r="AJ825" s="5"/>
      <c r="AK825" s="5"/>
      <c r="AL825" s="5"/>
      <c r="AM825" s="5"/>
      <c r="AN825" s="5"/>
      <c r="AO825" s="5"/>
    </row>
    <row r="826" spans="1:41" s="349" customFormat="1" x14ac:dyDescent="0.5">
      <c r="A826" s="365"/>
      <c r="B826" s="404"/>
      <c r="C826" s="423"/>
      <c r="D826" s="423"/>
      <c r="E826" s="423"/>
      <c r="F826" s="404"/>
      <c r="G826" s="404"/>
      <c r="H826" s="348"/>
      <c r="T826" s="383"/>
      <c r="U826" s="383"/>
      <c r="V826" s="382"/>
      <c r="W826" s="382"/>
      <c r="X826" s="365"/>
      <c r="Y826" s="365"/>
      <c r="Z826" s="365"/>
      <c r="AA826" s="365"/>
      <c r="AB826" s="365"/>
      <c r="AC826" s="365"/>
      <c r="AD826" s="365"/>
      <c r="AE826" s="365"/>
      <c r="AF826" s="365"/>
      <c r="AG826" s="365"/>
      <c r="AH826" s="5"/>
      <c r="AI826" s="5"/>
      <c r="AJ826" s="5"/>
      <c r="AK826" s="5"/>
      <c r="AL826" s="5"/>
      <c r="AM826" s="5"/>
      <c r="AN826" s="5"/>
      <c r="AO826" s="5"/>
    </row>
    <row r="827" spans="1:41" s="349" customFormat="1" x14ac:dyDescent="0.5">
      <c r="A827" s="365"/>
      <c r="B827" s="404"/>
      <c r="C827" s="423"/>
      <c r="D827" s="423"/>
      <c r="E827" s="423"/>
      <c r="F827" s="404"/>
      <c r="G827" s="404"/>
      <c r="H827" s="348"/>
      <c r="T827" s="383"/>
      <c r="U827" s="383"/>
      <c r="V827" s="382"/>
      <c r="W827" s="382"/>
      <c r="X827" s="365"/>
      <c r="Y827" s="365"/>
      <c r="Z827" s="365"/>
      <c r="AA827" s="365"/>
      <c r="AB827" s="365"/>
      <c r="AC827" s="365"/>
      <c r="AD827" s="365"/>
      <c r="AE827" s="365"/>
      <c r="AF827" s="365"/>
      <c r="AG827" s="365"/>
      <c r="AH827" s="5"/>
      <c r="AI827" s="5"/>
      <c r="AJ827" s="5"/>
      <c r="AK827" s="5"/>
      <c r="AL827" s="5"/>
      <c r="AM827" s="5"/>
      <c r="AN827" s="5"/>
      <c r="AO827" s="5"/>
    </row>
    <row r="828" spans="1:41" s="349" customFormat="1" x14ac:dyDescent="0.5">
      <c r="A828" s="365"/>
      <c r="B828" s="404"/>
      <c r="C828" s="423"/>
      <c r="D828" s="423"/>
      <c r="E828" s="423"/>
      <c r="F828" s="404"/>
      <c r="G828" s="404"/>
      <c r="H828" s="348"/>
      <c r="T828" s="383"/>
      <c r="U828" s="383"/>
      <c r="V828" s="382"/>
      <c r="W828" s="382"/>
      <c r="X828" s="365"/>
      <c r="Y828" s="365"/>
      <c r="Z828" s="365"/>
      <c r="AA828" s="365"/>
      <c r="AB828" s="365"/>
      <c r="AC828" s="365"/>
      <c r="AD828" s="365"/>
      <c r="AE828" s="365"/>
      <c r="AF828" s="365"/>
      <c r="AG828" s="365"/>
      <c r="AH828" s="5"/>
      <c r="AI828" s="5"/>
      <c r="AJ828" s="5"/>
      <c r="AK828" s="5"/>
      <c r="AL828" s="5"/>
      <c r="AM828" s="5"/>
      <c r="AN828" s="5"/>
      <c r="AO828" s="5"/>
    </row>
    <row r="829" spans="1:41" s="349" customFormat="1" x14ac:dyDescent="0.5">
      <c r="A829" s="365"/>
      <c r="B829" s="404"/>
      <c r="C829" s="423"/>
      <c r="D829" s="423"/>
      <c r="E829" s="423"/>
      <c r="F829" s="404"/>
      <c r="G829" s="404"/>
      <c r="H829" s="348"/>
      <c r="T829" s="383"/>
      <c r="U829" s="383"/>
      <c r="V829" s="382"/>
      <c r="W829" s="382"/>
      <c r="X829" s="365"/>
      <c r="Y829" s="365"/>
      <c r="Z829" s="365"/>
      <c r="AA829" s="365"/>
      <c r="AB829" s="365"/>
      <c r="AC829" s="365"/>
      <c r="AD829" s="365"/>
      <c r="AE829" s="365"/>
      <c r="AF829" s="365"/>
      <c r="AG829" s="365"/>
      <c r="AH829" s="5"/>
      <c r="AI829" s="5"/>
      <c r="AJ829" s="5"/>
      <c r="AK829" s="5"/>
      <c r="AL829" s="5"/>
      <c r="AM829" s="5"/>
      <c r="AN829" s="5"/>
      <c r="AO829" s="5"/>
    </row>
    <row r="830" spans="1:41" s="349" customFormat="1" x14ac:dyDescent="0.5">
      <c r="A830" s="365"/>
      <c r="B830" s="404"/>
      <c r="C830" s="423"/>
      <c r="D830" s="423"/>
      <c r="E830" s="423"/>
      <c r="F830" s="404"/>
      <c r="G830" s="404"/>
      <c r="H830" s="348"/>
      <c r="T830" s="383"/>
      <c r="U830" s="383"/>
      <c r="V830" s="382"/>
      <c r="W830" s="382"/>
      <c r="X830" s="365"/>
      <c r="Y830" s="365"/>
      <c r="Z830" s="365"/>
      <c r="AA830" s="365"/>
      <c r="AB830" s="365"/>
      <c r="AC830" s="365"/>
      <c r="AD830" s="365"/>
      <c r="AE830" s="365"/>
      <c r="AF830" s="365"/>
      <c r="AG830" s="365"/>
      <c r="AH830" s="5"/>
      <c r="AI830" s="5"/>
      <c r="AJ830" s="5"/>
      <c r="AK830" s="5"/>
      <c r="AL830" s="5"/>
      <c r="AM830" s="5"/>
      <c r="AN830" s="5"/>
      <c r="AO830" s="5"/>
    </row>
    <row r="831" spans="1:41" s="349" customFormat="1" x14ac:dyDescent="0.5">
      <c r="A831" s="365"/>
      <c r="B831" s="404"/>
      <c r="C831" s="423"/>
      <c r="D831" s="423"/>
      <c r="E831" s="423"/>
      <c r="F831" s="404"/>
      <c r="G831" s="404"/>
      <c r="H831" s="348"/>
      <c r="T831" s="383"/>
      <c r="U831" s="383"/>
      <c r="V831" s="382"/>
      <c r="W831" s="382"/>
      <c r="X831" s="365"/>
      <c r="Y831" s="365"/>
      <c r="Z831" s="365"/>
      <c r="AA831" s="365"/>
      <c r="AB831" s="365"/>
      <c r="AC831" s="365"/>
      <c r="AD831" s="365"/>
      <c r="AE831" s="365"/>
      <c r="AF831" s="365"/>
      <c r="AG831" s="365"/>
      <c r="AH831" s="5"/>
      <c r="AI831" s="5"/>
      <c r="AJ831" s="5"/>
      <c r="AK831" s="5"/>
      <c r="AL831" s="5"/>
      <c r="AM831" s="5"/>
      <c r="AN831" s="5"/>
      <c r="AO831" s="5"/>
    </row>
    <row r="832" spans="1:41" s="349" customFormat="1" x14ac:dyDescent="0.5">
      <c r="A832" s="365"/>
      <c r="B832" s="404"/>
      <c r="C832" s="423"/>
      <c r="D832" s="423"/>
      <c r="E832" s="423"/>
      <c r="F832" s="404"/>
      <c r="G832" s="404"/>
      <c r="H832" s="348"/>
      <c r="T832" s="383"/>
      <c r="U832" s="383"/>
      <c r="V832" s="382"/>
      <c r="W832" s="382"/>
      <c r="X832" s="365"/>
      <c r="Y832" s="365"/>
      <c r="Z832" s="365"/>
      <c r="AA832" s="365"/>
      <c r="AB832" s="365"/>
      <c r="AC832" s="365"/>
      <c r="AD832" s="365"/>
      <c r="AE832" s="365"/>
      <c r="AF832" s="365"/>
      <c r="AG832" s="365"/>
      <c r="AH832" s="5"/>
      <c r="AI832" s="5"/>
      <c r="AJ832" s="5"/>
      <c r="AK832" s="5"/>
      <c r="AL832" s="5"/>
      <c r="AM832" s="5"/>
      <c r="AN832" s="5"/>
      <c r="AO832" s="5"/>
    </row>
    <row r="833" spans="1:41" s="349" customFormat="1" x14ac:dyDescent="0.5">
      <c r="A833" s="365"/>
      <c r="B833" s="404"/>
      <c r="C833" s="423"/>
      <c r="D833" s="423"/>
      <c r="E833" s="423"/>
      <c r="F833" s="404"/>
      <c r="G833" s="404"/>
      <c r="H833" s="348"/>
      <c r="T833" s="383"/>
      <c r="U833" s="383"/>
      <c r="V833" s="382"/>
      <c r="W833" s="382"/>
      <c r="X833" s="365"/>
      <c r="Y833" s="365"/>
      <c r="Z833" s="365"/>
      <c r="AA833" s="365"/>
      <c r="AB833" s="365"/>
      <c r="AC833" s="365"/>
      <c r="AD833" s="365"/>
      <c r="AE833" s="365"/>
      <c r="AF833" s="365"/>
      <c r="AG833" s="365"/>
      <c r="AH833" s="5"/>
      <c r="AI833" s="5"/>
      <c r="AJ833" s="5"/>
      <c r="AK833" s="5"/>
      <c r="AL833" s="5"/>
      <c r="AM833" s="5"/>
      <c r="AN833" s="5"/>
      <c r="AO833" s="5"/>
    </row>
    <row r="834" spans="1:41" s="349" customFormat="1" x14ac:dyDescent="0.5">
      <c r="A834" s="365"/>
      <c r="B834" s="404"/>
      <c r="C834" s="423"/>
      <c r="D834" s="423"/>
      <c r="E834" s="423"/>
      <c r="F834" s="404"/>
      <c r="G834" s="404"/>
      <c r="H834" s="348"/>
      <c r="T834" s="383"/>
      <c r="U834" s="383"/>
      <c r="V834" s="382"/>
      <c r="W834" s="382"/>
      <c r="X834" s="365"/>
      <c r="Y834" s="365"/>
      <c r="Z834" s="365"/>
      <c r="AA834" s="365"/>
      <c r="AB834" s="365"/>
      <c r="AC834" s="365"/>
      <c r="AD834" s="365"/>
      <c r="AE834" s="365"/>
      <c r="AF834" s="365"/>
      <c r="AG834" s="365"/>
      <c r="AH834" s="5"/>
      <c r="AI834" s="5"/>
      <c r="AJ834" s="5"/>
      <c r="AK834" s="5"/>
      <c r="AL834" s="5"/>
      <c r="AM834" s="5"/>
      <c r="AN834" s="5"/>
      <c r="AO834" s="5"/>
    </row>
    <row r="835" spans="1:41" s="349" customFormat="1" x14ac:dyDescent="0.5">
      <c r="A835" s="365"/>
      <c r="B835" s="404"/>
      <c r="C835" s="423"/>
      <c r="D835" s="423"/>
      <c r="E835" s="423"/>
      <c r="F835" s="404"/>
      <c r="G835" s="404"/>
      <c r="H835" s="348"/>
      <c r="T835" s="383"/>
      <c r="U835" s="383"/>
      <c r="V835" s="382"/>
      <c r="W835" s="382"/>
      <c r="X835" s="365"/>
      <c r="Y835" s="365"/>
      <c r="Z835" s="365"/>
      <c r="AA835" s="365"/>
      <c r="AB835" s="365"/>
      <c r="AC835" s="365"/>
      <c r="AD835" s="365"/>
      <c r="AE835" s="365"/>
      <c r="AF835" s="365"/>
      <c r="AG835" s="365"/>
      <c r="AH835" s="5"/>
      <c r="AI835" s="5"/>
      <c r="AJ835" s="5"/>
      <c r="AK835" s="5"/>
      <c r="AL835" s="5"/>
      <c r="AM835" s="5"/>
      <c r="AN835" s="5"/>
      <c r="AO835" s="5"/>
    </row>
    <row r="836" spans="1:41" s="349" customFormat="1" x14ac:dyDescent="0.5">
      <c r="A836" s="365"/>
      <c r="B836" s="404"/>
      <c r="C836" s="423"/>
      <c r="D836" s="423"/>
      <c r="E836" s="423"/>
      <c r="F836" s="404"/>
      <c r="G836" s="404"/>
      <c r="H836" s="348"/>
      <c r="T836" s="383"/>
      <c r="U836" s="383"/>
      <c r="V836" s="382"/>
      <c r="W836" s="382"/>
      <c r="X836" s="365"/>
      <c r="Y836" s="365"/>
      <c r="Z836" s="365"/>
      <c r="AA836" s="365"/>
      <c r="AB836" s="365"/>
      <c r="AC836" s="365"/>
      <c r="AD836" s="365"/>
      <c r="AE836" s="365"/>
      <c r="AF836" s="365"/>
      <c r="AG836" s="365"/>
      <c r="AH836" s="5"/>
      <c r="AI836" s="5"/>
      <c r="AJ836" s="5"/>
      <c r="AK836" s="5"/>
      <c r="AL836" s="5"/>
      <c r="AM836" s="5"/>
      <c r="AN836" s="5"/>
      <c r="AO836" s="5"/>
    </row>
    <row r="837" spans="1:41" s="349" customFormat="1" x14ac:dyDescent="0.5">
      <c r="A837" s="365"/>
      <c r="B837" s="404"/>
      <c r="C837" s="423"/>
      <c r="D837" s="423"/>
      <c r="E837" s="423"/>
      <c r="F837" s="404"/>
      <c r="G837" s="404"/>
      <c r="H837" s="348"/>
      <c r="T837" s="383"/>
      <c r="U837" s="383"/>
      <c r="V837" s="382"/>
      <c r="W837" s="382"/>
      <c r="X837" s="365"/>
      <c r="Y837" s="365"/>
      <c r="Z837" s="365"/>
      <c r="AA837" s="365"/>
      <c r="AB837" s="365"/>
      <c r="AC837" s="365"/>
      <c r="AD837" s="365"/>
      <c r="AE837" s="365"/>
      <c r="AF837" s="365"/>
      <c r="AG837" s="365"/>
      <c r="AH837" s="5"/>
      <c r="AI837" s="5"/>
      <c r="AJ837" s="5"/>
      <c r="AK837" s="5"/>
      <c r="AL837" s="5"/>
      <c r="AM837" s="5"/>
      <c r="AN837" s="5"/>
      <c r="AO837" s="5"/>
    </row>
    <row r="838" spans="1:41" s="349" customFormat="1" x14ac:dyDescent="0.5">
      <c r="A838" s="365"/>
      <c r="B838" s="404"/>
      <c r="C838" s="423"/>
      <c r="D838" s="423"/>
      <c r="E838" s="423"/>
      <c r="F838" s="404"/>
      <c r="G838" s="404"/>
      <c r="H838" s="348"/>
      <c r="T838" s="383"/>
      <c r="U838" s="383"/>
      <c r="V838" s="382"/>
      <c r="W838" s="382"/>
      <c r="X838" s="365"/>
      <c r="Y838" s="365"/>
      <c r="Z838" s="365"/>
      <c r="AA838" s="365"/>
      <c r="AB838" s="365"/>
      <c r="AC838" s="365"/>
      <c r="AD838" s="365"/>
      <c r="AE838" s="365"/>
      <c r="AF838" s="365"/>
      <c r="AG838" s="365"/>
      <c r="AH838" s="5"/>
      <c r="AI838" s="5"/>
      <c r="AJ838" s="5"/>
      <c r="AK838" s="5"/>
      <c r="AL838" s="5"/>
      <c r="AM838" s="5"/>
      <c r="AN838" s="5"/>
      <c r="AO838" s="5"/>
    </row>
    <row r="839" spans="1:41" s="349" customFormat="1" x14ac:dyDescent="0.5">
      <c r="A839" s="365"/>
      <c r="B839" s="404"/>
      <c r="C839" s="423"/>
      <c r="D839" s="423"/>
      <c r="E839" s="423"/>
      <c r="F839" s="404"/>
      <c r="G839" s="404"/>
      <c r="H839" s="348"/>
      <c r="T839" s="383"/>
      <c r="U839" s="383"/>
      <c r="V839" s="382"/>
      <c r="W839" s="382"/>
      <c r="X839" s="365"/>
      <c r="Y839" s="365"/>
      <c r="Z839" s="365"/>
      <c r="AA839" s="365"/>
      <c r="AB839" s="365"/>
      <c r="AC839" s="365"/>
      <c r="AD839" s="365"/>
      <c r="AE839" s="365"/>
      <c r="AF839" s="365"/>
      <c r="AG839" s="365"/>
      <c r="AH839" s="5"/>
      <c r="AI839" s="5"/>
      <c r="AJ839" s="5"/>
      <c r="AK839" s="5"/>
      <c r="AL839" s="5"/>
      <c r="AM839" s="5"/>
      <c r="AN839" s="5"/>
      <c r="AO839" s="5"/>
    </row>
    <row r="840" spans="1:41" s="349" customFormat="1" x14ac:dyDescent="0.5">
      <c r="A840" s="365"/>
      <c r="B840" s="404"/>
      <c r="C840" s="423"/>
      <c r="D840" s="423"/>
      <c r="E840" s="423"/>
      <c r="F840" s="404"/>
      <c r="G840" s="404"/>
      <c r="H840" s="348"/>
      <c r="T840" s="383"/>
      <c r="U840" s="383"/>
      <c r="V840" s="382"/>
      <c r="W840" s="382"/>
      <c r="X840" s="365"/>
      <c r="Y840" s="365"/>
      <c r="Z840" s="365"/>
      <c r="AA840" s="365"/>
      <c r="AB840" s="365"/>
      <c r="AC840" s="365"/>
      <c r="AD840" s="365"/>
      <c r="AE840" s="365"/>
      <c r="AF840" s="365"/>
      <c r="AG840" s="365"/>
      <c r="AH840" s="5"/>
      <c r="AI840" s="5"/>
      <c r="AJ840" s="5"/>
      <c r="AK840" s="5"/>
      <c r="AL840" s="5"/>
      <c r="AM840" s="5"/>
      <c r="AN840" s="5"/>
      <c r="AO840" s="5"/>
    </row>
    <row r="841" spans="1:41" s="349" customFormat="1" x14ac:dyDescent="0.5">
      <c r="A841" s="365"/>
      <c r="B841" s="404"/>
      <c r="C841" s="423"/>
      <c r="D841" s="423"/>
      <c r="E841" s="423"/>
      <c r="F841" s="404"/>
      <c r="G841" s="404"/>
      <c r="H841" s="348"/>
      <c r="T841" s="383"/>
      <c r="U841" s="383"/>
      <c r="V841" s="382"/>
      <c r="W841" s="382"/>
      <c r="X841" s="365"/>
      <c r="Y841" s="365"/>
      <c r="Z841" s="365"/>
      <c r="AA841" s="365"/>
      <c r="AB841" s="365"/>
      <c r="AC841" s="365"/>
      <c r="AD841" s="365"/>
      <c r="AE841" s="365"/>
      <c r="AF841" s="365"/>
      <c r="AG841" s="365"/>
      <c r="AH841" s="5"/>
      <c r="AI841" s="5"/>
      <c r="AJ841" s="5"/>
      <c r="AK841" s="5"/>
      <c r="AL841" s="5"/>
      <c r="AM841" s="5"/>
      <c r="AN841" s="5"/>
      <c r="AO841" s="5"/>
    </row>
    <row r="842" spans="1:41" s="349" customFormat="1" x14ac:dyDescent="0.5">
      <c r="A842" s="365"/>
      <c r="B842" s="404"/>
      <c r="C842" s="423"/>
      <c r="D842" s="423"/>
      <c r="E842" s="423"/>
      <c r="F842" s="404"/>
      <c r="G842" s="404"/>
      <c r="H842" s="348"/>
      <c r="T842" s="383"/>
      <c r="U842" s="383"/>
      <c r="V842" s="382"/>
      <c r="W842" s="382"/>
      <c r="X842" s="365"/>
      <c r="Y842" s="365"/>
      <c r="Z842" s="365"/>
      <c r="AA842" s="365"/>
      <c r="AB842" s="365"/>
      <c r="AC842" s="365"/>
      <c r="AD842" s="365"/>
      <c r="AE842" s="365"/>
      <c r="AF842" s="365"/>
      <c r="AG842" s="365"/>
      <c r="AH842" s="5"/>
      <c r="AI842" s="5"/>
      <c r="AJ842" s="5"/>
      <c r="AK842" s="5"/>
      <c r="AL842" s="5"/>
      <c r="AM842" s="5"/>
      <c r="AN842" s="5"/>
      <c r="AO842" s="5"/>
    </row>
    <row r="843" spans="1:41" s="349" customFormat="1" x14ac:dyDescent="0.5">
      <c r="A843" s="365"/>
      <c r="B843" s="404"/>
      <c r="C843" s="423"/>
      <c r="D843" s="423"/>
      <c r="E843" s="423"/>
      <c r="F843" s="404"/>
      <c r="G843" s="404"/>
      <c r="H843" s="348"/>
      <c r="T843" s="383"/>
      <c r="U843" s="383"/>
      <c r="V843" s="382"/>
      <c r="W843" s="382"/>
      <c r="X843" s="365"/>
      <c r="Y843" s="365"/>
      <c r="Z843" s="365"/>
      <c r="AA843" s="365"/>
      <c r="AB843" s="365"/>
      <c r="AC843" s="365"/>
      <c r="AD843" s="365"/>
      <c r="AE843" s="365"/>
      <c r="AF843" s="365"/>
      <c r="AG843" s="365"/>
      <c r="AH843" s="5"/>
      <c r="AI843" s="5"/>
      <c r="AJ843" s="5"/>
      <c r="AK843" s="5"/>
      <c r="AL843" s="5"/>
      <c r="AM843" s="5"/>
      <c r="AN843" s="5"/>
      <c r="AO843" s="5"/>
    </row>
    <row r="844" spans="1:41" s="349" customFormat="1" x14ac:dyDescent="0.5">
      <c r="A844" s="365"/>
      <c r="B844" s="404"/>
      <c r="C844" s="423"/>
      <c r="D844" s="423"/>
      <c r="E844" s="423"/>
      <c r="F844" s="404"/>
      <c r="G844" s="404"/>
      <c r="H844" s="348"/>
      <c r="T844" s="383"/>
      <c r="U844" s="383"/>
      <c r="V844" s="382"/>
      <c r="W844" s="382"/>
      <c r="X844" s="365"/>
      <c r="Y844" s="365"/>
      <c r="Z844" s="365"/>
      <c r="AA844" s="365"/>
      <c r="AB844" s="365"/>
      <c r="AC844" s="365"/>
      <c r="AD844" s="365"/>
      <c r="AE844" s="365"/>
      <c r="AF844" s="365"/>
      <c r="AG844" s="365"/>
      <c r="AH844" s="5"/>
      <c r="AI844" s="5"/>
      <c r="AJ844" s="5"/>
      <c r="AK844" s="5"/>
      <c r="AL844" s="5"/>
      <c r="AM844" s="5"/>
      <c r="AN844" s="5"/>
      <c r="AO844" s="5"/>
    </row>
    <row r="845" spans="1:41" s="349" customFormat="1" x14ac:dyDescent="0.5">
      <c r="A845" s="365"/>
      <c r="B845" s="404"/>
      <c r="C845" s="423"/>
      <c r="D845" s="423"/>
      <c r="E845" s="423"/>
      <c r="F845" s="404"/>
      <c r="G845" s="404"/>
      <c r="H845" s="348"/>
      <c r="T845" s="383"/>
      <c r="U845" s="383"/>
      <c r="V845" s="382"/>
      <c r="W845" s="382"/>
      <c r="X845" s="365"/>
      <c r="Y845" s="365"/>
      <c r="Z845" s="365"/>
      <c r="AA845" s="365"/>
      <c r="AB845" s="365"/>
      <c r="AC845" s="365"/>
      <c r="AD845" s="365"/>
      <c r="AE845" s="365"/>
      <c r="AF845" s="365"/>
      <c r="AG845" s="365"/>
      <c r="AH845" s="5"/>
      <c r="AI845" s="5"/>
      <c r="AJ845" s="5"/>
      <c r="AK845" s="5"/>
      <c r="AL845" s="5"/>
      <c r="AM845" s="5"/>
      <c r="AN845" s="5"/>
      <c r="AO845" s="5"/>
    </row>
    <row r="846" spans="1:41" s="349" customFormat="1" x14ac:dyDescent="0.5">
      <c r="A846" s="365"/>
      <c r="B846" s="404"/>
      <c r="C846" s="423"/>
      <c r="D846" s="423"/>
      <c r="E846" s="423"/>
      <c r="F846" s="404"/>
      <c r="G846" s="404"/>
      <c r="H846" s="348"/>
      <c r="T846" s="383"/>
      <c r="U846" s="383"/>
      <c r="V846" s="382"/>
      <c r="W846" s="382"/>
      <c r="X846" s="365"/>
      <c r="Y846" s="365"/>
      <c r="Z846" s="365"/>
      <c r="AA846" s="365"/>
      <c r="AB846" s="365"/>
      <c r="AC846" s="365"/>
      <c r="AD846" s="365"/>
      <c r="AE846" s="365"/>
      <c r="AF846" s="365"/>
      <c r="AG846" s="365"/>
      <c r="AH846" s="5"/>
      <c r="AI846" s="5"/>
      <c r="AJ846" s="5"/>
      <c r="AK846" s="5"/>
      <c r="AL846" s="5"/>
      <c r="AM846" s="5"/>
      <c r="AN846" s="5"/>
      <c r="AO846" s="5"/>
    </row>
    <row r="847" spans="1:41" s="349" customFormat="1" x14ac:dyDescent="0.5">
      <c r="A847" s="365"/>
      <c r="B847" s="404"/>
      <c r="C847" s="423"/>
      <c r="D847" s="423"/>
      <c r="E847" s="423"/>
      <c r="F847" s="404"/>
      <c r="G847" s="404"/>
      <c r="H847" s="348"/>
      <c r="T847" s="383"/>
      <c r="U847" s="383"/>
      <c r="V847" s="382"/>
      <c r="W847" s="382"/>
      <c r="X847" s="365"/>
      <c r="Y847" s="365"/>
      <c r="Z847" s="365"/>
      <c r="AA847" s="365"/>
      <c r="AB847" s="365"/>
      <c r="AC847" s="365"/>
      <c r="AD847" s="365"/>
      <c r="AE847" s="365"/>
      <c r="AF847" s="365"/>
      <c r="AG847" s="365"/>
      <c r="AH847" s="5"/>
      <c r="AI847" s="5"/>
      <c r="AJ847" s="5"/>
      <c r="AK847" s="5"/>
      <c r="AL847" s="5"/>
      <c r="AM847" s="5"/>
      <c r="AN847" s="5"/>
      <c r="AO847" s="5"/>
    </row>
    <row r="848" spans="1:41" s="349" customFormat="1" x14ac:dyDescent="0.5">
      <c r="A848" s="365"/>
      <c r="B848" s="404"/>
      <c r="C848" s="423"/>
      <c r="D848" s="423"/>
      <c r="E848" s="423"/>
      <c r="F848" s="404"/>
      <c r="G848" s="404"/>
      <c r="H848" s="348"/>
      <c r="T848" s="383"/>
      <c r="U848" s="383"/>
      <c r="V848" s="382"/>
      <c r="W848" s="382"/>
      <c r="X848" s="365"/>
      <c r="Y848" s="365"/>
      <c r="Z848" s="365"/>
      <c r="AA848" s="365"/>
      <c r="AB848" s="365"/>
      <c r="AC848" s="365"/>
      <c r="AD848" s="365"/>
      <c r="AE848" s="365"/>
      <c r="AF848" s="365"/>
      <c r="AG848" s="365"/>
      <c r="AH848" s="5"/>
      <c r="AI848" s="5"/>
      <c r="AJ848" s="5"/>
      <c r="AK848" s="5"/>
      <c r="AL848" s="5"/>
      <c r="AM848" s="5"/>
      <c r="AN848" s="5"/>
      <c r="AO848" s="5"/>
    </row>
    <row r="849" spans="1:41" s="349" customFormat="1" x14ac:dyDescent="0.5">
      <c r="A849" s="365"/>
      <c r="B849" s="404"/>
      <c r="C849" s="423"/>
      <c r="D849" s="423"/>
      <c r="E849" s="423"/>
      <c r="F849" s="404"/>
      <c r="G849" s="404"/>
      <c r="H849" s="348"/>
      <c r="T849" s="383"/>
      <c r="U849" s="383"/>
      <c r="V849" s="382"/>
      <c r="W849" s="382"/>
      <c r="X849" s="365"/>
      <c r="Y849" s="365"/>
      <c r="Z849" s="365"/>
      <c r="AA849" s="365"/>
      <c r="AB849" s="365"/>
      <c r="AC849" s="365"/>
      <c r="AD849" s="365"/>
      <c r="AE849" s="365"/>
      <c r="AF849" s="365"/>
      <c r="AG849" s="365"/>
      <c r="AH849" s="5"/>
      <c r="AI849" s="5"/>
      <c r="AJ849" s="5"/>
      <c r="AK849" s="5"/>
      <c r="AL849" s="5"/>
      <c r="AM849" s="5"/>
      <c r="AN849" s="5"/>
      <c r="AO849" s="5"/>
    </row>
    <row r="850" spans="1:41" s="349" customFormat="1" x14ac:dyDescent="0.5">
      <c r="A850" s="365"/>
      <c r="B850" s="404"/>
      <c r="C850" s="423"/>
      <c r="D850" s="423"/>
      <c r="E850" s="423"/>
      <c r="F850" s="404"/>
      <c r="G850" s="404"/>
      <c r="H850" s="348"/>
      <c r="T850" s="383"/>
      <c r="U850" s="383"/>
      <c r="V850" s="382"/>
      <c r="W850" s="382"/>
      <c r="X850" s="365"/>
      <c r="Y850" s="365"/>
      <c r="Z850" s="365"/>
      <c r="AA850" s="365"/>
      <c r="AB850" s="365"/>
      <c r="AC850" s="365"/>
      <c r="AD850" s="365"/>
      <c r="AE850" s="365"/>
      <c r="AF850" s="365"/>
      <c r="AG850" s="365"/>
      <c r="AH850" s="5"/>
      <c r="AI850" s="5"/>
      <c r="AJ850" s="5"/>
      <c r="AK850" s="5"/>
      <c r="AL850" s="5"/>
      <c r="AM850" s="5"/>
      <c r="AN850" s="5"/>
      <c r="AO850" s="5"/>
    </row>
    <row r="851" spans="1:41" s="349" customFormat="1" x14ac:dyDescent="0.5">
      <c r="A851" s="365"/>
      <c r="B851" s="404"/>
      <c r="C851" s="423"/>
      <c r="D851" s="423"/>
      <c r="E851" s="423"/>
      <c r="F851" s="404"/>
      <c r="G851" s="404"/>
      <c r="H851" s="348"/>
      <c r="T851" s="383"/>
      <c r="U851" s="383"/>
      <c r="V851" s="382"/>
      <c r="W851" s="382"/>
      <c r="X851" s="365"/>
      <c r="Y851" s="365"/>
      <c r="Z851" s="365"/>
      <c r="AA851" s="365"/>
      <c r="AB851" s="365"/>
      <c r="AC851" s="365"/>
      <c r="AD851" s="365"/>
      <c r="AE851" s="365"/>
      <c r="AF851" s="365"/>
      <c r="AG851" s="365"/>
      <c r="AH851" s="5"/>
      <c r="AI851" s="5"/>
      <c r="AJ851" s="5"/>
      <c r="AK851" s="5"/>
      <c r="AL851" s="5"/>
      <c r="AM851" s="5"/>
      <c r="AN851" s="5"/>
      <c r="AO851" s="5"/>
    </row>
    <row r="852" spans="1:41" s="349" customFormat="1" x14ac:dyDescent="0.5">
      <c r="A852" s="365"/>
      <c r="B852" s="404"/>
      <c r="C852" s="423"/>
      <c r="D852" s="423"/>
      <c r="E852" s="423"/>
      <c r="F852" s="404"/>
      <c r="G852" s="404"/>
      <c r="H852" s="348"/>
      <c r="T852" s="383"/>
      <c r="U852" s="383"/>
      <c r="V852" s="382"/>
      <c r="W852" s="382"/>
      <c r="X852" s="365"/>
      <c r="Y852" s="365"/>
      <c r="Z852" s="365"/>
      <c r="AA852" s="365"/>
      <c r="AB852" s="365"/>
      <c r="AC852" s="365"/>
      <c r="AD852" s="365"/>
      <c r="AE852" s="365"/>
      <c r="AF852" s="365"/>
      <c r="AG852" s="365"/>
      <c r="AH852" s="5"/>
      <c r="AI852" s="5"/>
      <c r="AJ852" s="5"/>
      <c r="AK852" s="5"/>
      <c r="AL852" s="5"/>
      <c r="AM852" s="5"/>
      <c r="AN852" s="5"/>
      <c r="AO852" s="5"/>
    </row>
    <row r="853" spans="1:41" s="349" customFormat="1" x14ac:dyDescent="0.5">
      <c r="A853" s="365"/>
      <c r="B853" s="404"/>
      <c r="C853" s="423"/>
      <c r="D853" s="423"/>
      <c r="E853" s="423"/>
      <c r="F853" s="404"/>
      <c r="G853" s="404"/>
      <c r="H853" s="348"/>
      <c r="T853" s="383"/>
      <c r="U853" s="383"/>
      <c r="V853" s="382"/>
      <c r="W853" s="382"/>
      <c r="X853" s="365"/>
      <c r="Y853" s="365"/>
      <c r="Z853" s="365"/>
      <c r="AA853" s="365"/>
      <c r="AB853" s="365"/>
      <c r="AC853" s="365"/>
      <c r="AD853" s="365"/>
      <c r="AE853" s="365"/>
      <c r="AF853" s="365"/>
      <c r="AG853" s="365"/>
      <c r="AH853" s="5"/>
      <c r="AI853" s="5"/>
      <c r="AJ853" s="5"/>
      <c r="AK853" s="5"/>
      <c r="AL853" s="5"/>
      <c r="AM853" s="5"/>
      <c r="AN853" s="5"/>
      <c r="AO853" s="5"/>
    </row>
    <row r="854" spans="1:41" s="349" customFormat="1" x14ac:dyDescent="0.5">
      <c r="A854" s="365"/>
      <c r="B854" s="404"/>
      <c r="C854" s="423"/>
      <c r="D854" s="423"/>
      <c r="E854" s="423"/>
      <c r="F854" s="404"/>
      <c r="G854" s="404"/>
      <c r="H854" s="348"/>
      <c r="T854" s="383"/>
      <c r="U854" s="383"/>
      <c r="V854" s="382"/>
      <c r="W854" s="382"/>
      <c r="X854" s="365"/>
      <c r="Y854" s="365"/>
      <c r="Z854" s="365"/>
      <c r="AA854" s="365"/>
      <c r="AB854" s="365"/>
      <c r="AC854" s="365"/>
      <c r="AD854" s="365"/>
      <c r="AE854" s="365"/>
      <c r="AF854" s="365"/>
      <c r="AG854" s="365"/>
      <c r="AH854" s="5"/>
      <c r="AI854" s="5"/>
      <c r="AJ854" s="5"/>
      <c r="AK854" s="5"/>
      <c r="AL854" s="5"/>
      <c r="AM854" s="5"/>
      <c r="AN854" s="5"/>
      <c r="AO854" s="5"/>
    </row>
    <row r="855" spans="1:41" s="349" customFormat="1" x14ac:dyDescent="0.5">
      <c r="A855" s="365"/>
      <c r="B855" s="404"/>
      <c r="C855" s="423"/>
      <c r="D855" s="423"/>
      <c r="E855" s="423"/>
      <c r="F855" s="404"/>
      <c r="G855" s="404"/>
      <c r="H855" s="348"/>
      <c r="T855" s="383"/>
      <c r="U855" s="383"/>
      <c r="V855" s="382"/>
      <c r="W855" s="382"/>
      <c r="X855" s="365"/>
      <c r="Y855" s="365"/>
      <c r="Z855" s="365"/>
      <c r="AA855" s="365"/>
      <c r="AB855" s="365"/>
      <c r="AC855" s="365"/>
      <c r="AD855" s="365"/>
      <c r="AE855" s="365"/>
      <c r="AF855" s="365"/>
      <c r="AG855" s="365"/>
      <c r="AH855" s="5"/>
      <c r="AI855" s="5"/>
      <c r="AJ855" s="5"/>
      <c r="AK855" s="5"/>
      <c r="AL855" s="5"/>
      <c r="AM855" s="5"/>
      <c r="AN855" s="5"/>
      <c r="AO855" s="5"/>
    </row>
    <row r="856" spans="1:41" s="349" customFormat="1" x14ac:dyDescent="0.5">
      <c r="A856" s="365"/>
      <c r="B856" s="404"/>
      <c r="C856" s="423"/>
      <c r="D856" s="423"/>
      <c r="E856" s="423"/>
      <c r="F856" s="404"/>
      <c r="G856" s="404"/>
      <c r="H856" s="348"/>
      <c r="T856" s="383"/>
      <c r="U856" s="383"/>
      <c r="V856" s="382"/>
      <c r="W856" s="382"/>
      <c r="X856" s="365"/>
      <c r="Y856" s="365"/>
      <c r="Z856" s="365"/>
      <c r="AA856" s="365"/>
      <c r="AB856" s="365"/>
      <c r="AC856" s="365"/>
      <c r="AD856" s="365"/>
      <c r="AE856" s="365"/>
      <c r="AF856" s="365"/>
      <c r="AG856" s="365"/>
      <c r="AH856" s="5"/>
      <c r="AI856" s="5"/>
      <c r="AJ856" s="5"/>
      <c r="AK856" s="5"/>
      <c r="AL856" s="5"/>
      <c r="AM856" s="5"/>
      <c r="AN856" s="5"/>
      <c r="AO856" s="5"/>
    </row>
    <row r="857" spans="1:41" s="349" customFormat="1" x14ac:dyDescent="0.5">
      <c r="A857" s="365"/>
      <c r="B857" s="404"/>
      <c r="C857" s="423"/>
      <c r="D857" s="423"/>
      <c r="E857" s="423"/>
      <c r="F857" s="404"/>
      <c r="G857" s="404"/>
      <c r="H857" s="348"/>
      <c r="T857" s="383"/>
      <c r="U857" s="383"/>
      <c r="V857" s="382"/>
      <c r="W857" s="382"/>
      <c r="X857" s="365"/>
      <c r="Y857" s="365"/>
      <c r="Z857" s="365"/>
      <c r="AA857" s="365"/>
      <c r="AB857" s="365"/>
      <c r="AC857" s="365"/>
      <c r="AD857" s="365"/>
      <c r="AE857" s="365"/>
      <c r="AF857" s="365"/>
      <c r="AG857" s="365"/>
      <c r="AH857" s="5"/>
      <c r="AI857" s="5"/>
      <c r="AJ857" s="5"/>
      <c r="AK857" s="5"/>
      <c r="AL857" s="5"/>
      <c r="AM857" s="5"/>
      <c r="AN857" s="5"/>
      <c r="AO857" s="5"/>
    </row>
    <row r="858" spans="1:41" s="349" customFormat="1" x14ac:dyDescent="0.5">
      <c r="A858" s="365"/>
      <c r="B858" s="404"/>
      <c r="C858" s="423"/>
      <c r="D858" s="423"/>
      <c r="E858" s="423"/>
      <c r="F858" s="404"/>
      <c r="G858" s="404"/>
      <c r="H858" s="348"/>
      <c r="T858" s="383"/>
      <c r="U858" s="383"/>
      <c r="V858" s="382"/>
      <c r="W858" s="382"/>
      <c r="X858" s="365"/>
      <c r="Y858" s="365"/>
      <c r="Z858" s="365"/>
      <c r="AA858" s="365"/>
      <c r="AB858" s="365"/>
      <c r="AC858" s="365"/>
      <c r="AD858" s="365"/>
      <c r="AE858" s="365"/>
      <c r="AF858" s="365"/>
      <c r="AG858" s="365"/>
      <c r="AH858" s="5"/>
      <c r="AI858" s="5"/>
      <c r="AJ858" s="5"/>
      <c r="AK858" s="5"/>
      <c r="AL858" s="5"/>
      <c r="AM858" s="5"/>
      <c r="AN858" s="5"/>
      <c r="AO858" s="5"/>
    </row>
    <row r="859" spans="1:41" s="349" customFormat="1" x14ac:dyDescent="0.5">
      <c r="A859" s="365"/>
      <c r="B859" s="404"/>
      <c r="C859" s="404"/>
      <c r="D859" s="404"/>
      <c r="E859" s="404"/>
      <c r="F859" s="407"/>
      <c r="G859" s="404"/>
      <c r="H859" s="348"/>
      <c r="T859" s="383"/>
      <c r="U859" s="383"/>
      <c r="V859" s="382"/>
      <c r="W859" s="382"/>
      <c r="X859" s="365"/>
      <c r="Y859" s="365"/>
      <c r="Z859" s="365"/>
      <c r="AA859" s="365"/>
      <c r="AB859" s="365"/>
      <c r="AC859" s="365"/>
      <c r="AD859" s="365"/>
      <c r="AE859" s="365"/>
      <c r="AF859" s="365"/>
      <c r="AG859" s="365"/>
      <c r="AH859" s="5"/>
      <c r="AI859" s="5"/>
      <c r="AJ859" s="5"/>
      <c r="AK859" s="5"/>
      <c r="AL859" s="5"/>
      <c r="AM859" s="5"/>
      <c r="AN859" s="5"/>
      <c r="AO859" s="5"/>
    </row>
    <row r="860" spans="1:41" s="349" customFormat="1" x14ac:dyDescent="0.5">
      <c r="A860" s="365"/>
      <c r="B860" s="404"/>
      <c r="C860" s="404"/>
      <c r="D860" s="404"/>
      <c r="E860" s="404"/>
      <c r="F860" s="407"/>
      <c r="G860" s="404"/>
      <c r="H860" s="348"/>
      <c r="T860" s="383"/>
      <c r="U860" s="383"/>
      <c r="V860" s="382"/>
      <c r="W860" s="382"/>
      <c r="X860" s="365"/>
      <c r="Y860" s="365"/>
      <c r="Z860" s="365"/>
      <c r="AA860" s="365"/>
      <c r="AB860" s="365"/>
      <c r="AC860" s="365"/>
      <c r="AD860" s="365"/>
      <c r="AE860" s="365"/>
      <c r="AF860" s="365"/>
      <c r="AG860" s="365"/>
      <c r="AH860" s="5"/>
      <c r="AI860" s="5"/>
      <c r="AJ860" s="5"/>
      <c r="AK860" s="5"/>
      <c r="AL860" s="5"/>
      <c r="AM860" s="5"/>
      <c r="AN860" s="5"/>
      <c r="AO860" s="5"/>
    </row>
    <row r="861" spans="1:41" s="349" customFormat="1" x14ac:dyDescent="0.5">
      <c r="A861" s="365"/>
      <c r="B861" s="404"/>
      <c r="C861" s="404"/>
      <c r="D861" s="404"/>
      <c r="E861" s="404"/>
      <c r="F861" s="407"/>
      <c r="G861" s="404"/>
      <c r="H861" s="348"/>
      <c r="T861" s="383"/>
      <c r="U861" s="383"/>
      <c r="V861" s="382"/>
      <c r="W861" s="382"/>
      <c r="X861" s="365"/>
      <c r="Y861" s="365"/>
      <c r="Z861" s="365"/>
      <c r="AA861" s="365"/>
      <c r="AB861" s="365"/>
      <c r="AC861" s="365"/>
      <c r="AD861" s="365"/>
      <c r="AE861" s="365"/>
      <c r="AF861" s="365"/>
      <c r="AG861" s="365"/>
      <c r="AH861" s="5"/>
      <c r="AI861" s="5"/>
      <c r="AJ861" s="5"/>
      <c r="AK861" s="5"/>
      <c r="AL861" s="5"/>
      <c r="AM861" s="5"/>
      <c r="AN861" s="5"/>
      <c r="AO861" s="5"/>
    </row>
    <row r="862" spans="1:41" s="349" customFormat="1" x14ac:dyDescent="0.5">
      <c r="A862" s="365"/>
      <c r="B862" s="404"/>
      <c r="C862" s="404"/>
      <c r="D862" s="404"/>
      <c r="E862" s="404"/>
      <c r="F862" s="407"/>
      <c r="G862" s="404"/>
      <c r="H862" s="348"/>
      <c r="T862" s="383"/>
      <c r="U862" s="383"/>
      <c r="V862" s="382"/>
      <c r="W862" s="382"/>
      <c r="X862" s="365"/>
      <c r="Y862" s="365"/>
      <c r="Z862" s="365"/>
      <c r="AA862" s="365"/>
      <c r="AB862" s="365"/>
      <c r="AC862" s="365"/>
      <c r="AD862" s="365"/>
      <c r="AE862" s="365"/>
      <c r="AF862" s="365"/>
      <c r="AG862" s="365"/>
      <c r="AH862" s="5"/>
      <c r="AI862" s="5"/>
      <c r="AJ862" s="5"/>
      <c r="AK862" s="5"/>
      <c r="AL862" s="5"/>
      <c r="AM862" s="5"/>
      <c r="AN862" s="5"/>
      <c r="AO862" s="5"/>
    </row>
    <row r="863" spans="1:41" s="349" customFormat="1" x14ac:dyDescent="0.5">
      <c r="A863" s="365"/>
      <c r="B863" s="404"/>
      <c r="C863" s="404"/>
      <c r="D863" s="404"/>
      <c r="E863" s="404"/>
      <c r="F863" s="407"/>
      <c r="G863" s="404"/>
      <c r="H863" s="348"/>
      <c r="T863" s="383"/>
      <c r="U863" s="383"/>
      <c r="V863" s="382"/>
      <c r="W863" s="382"/>
      <c r="X863" s="365"/>
      <c r="Y863" s="365"/>
      <c r="Z863" s="365"/>
      <c r="AA863" s="365"/>
      <c r="AB863" s="365"/>
      <c r="AC863" s="365"/>
      <c r="AD863" s="365"/>
      <c r="AE863" s="365"/>
      <c r="AF863" s="365"/>
      <c r="AG863" s="365"/>
      <c r="AH863" s="5"/>
      <c r="AI863" s="5"/>
      <c r="AJ863" s="5"/>
      <c r="AK863" s="5"/>
      <c r="AL863" s="5"/>
      <c r="AM863" s="5"/>
      <c r="AN863" s="5"/>
      <c r="AO863" s="5"/>
    </row>
    <row r="864" spans="1:41" s="349" customFormat="1" x14ac:dyDescent="0.5">
      <c r="A864" s="365"/>
      <c r="B864" s="404"/>
      <c r="C864" s="404"/>
      <c r="D864" s="404"/>
      <c r="E864" s="404"/>
      <c r="F864" s="407"/>
      <c r="G864" s="404"/>
      <c r="H864" s="348"/>
      <c r="T864" s="383"/>
      <c r="U864" s="383"/>
      <c r="V864" s="382"/>
      <c r="W864" s="382"/>
      <c r="X864" s="365"/>
      <c r="Y864" s="365"/>
      <c r="Z864" s="365"/>
      <c r="AA864" s="365"/>
      <c r="AB864" s="365"/>
      <c r="AC864" s="365"/>
      <c r="AD864" s="365"/>
      <c r="AE864" s="365"/>
      <c r="AF864" s="365"/>
      <c r="AG864" s="365"/>
      <c r="AH864" s="5"/>
      <c r="AI864" s="5"/>
      <c r="AJ864" s="5"/>
      <c r="AK864" s="5"/>
      <c r="AL864" s="5"/>
      <c r="AM864" s="5"/>
      <c r="AN864" s="5"/>
      <c r="AO864" s="5"/>
    </row>
    <row r="865" spans="1:41" s="349" customFormat="1" x14ac:dyDescent="0.5">
      <c r="A865" s="365"/>
      <c r="B865" s="404"/>
      <c r="C865" s="404"/>
      <c r="D865" s="404"/>
      <c r="E865" s="404"/>
      <c r="F865" s="407"/>
      <c r="G865" s="404"/>
      <c r="H865" s="348"/>
      <c r="T865" s="383"/>
      <c r="U865" s="383"/>
      <c r="V865" s="382"/>
      <c r="W865" s="382"/>
      <c r="X865" s="365"/>
      <c r="Y865" s="365"/>
      <c r="Z865" s="365"/>
      <c r="AA865" s="365"/>
      <c r="AB865" s="365"/>
      <c r="AC865" s="365"/>
      <c r="AD865" s="365"/>
      <c r="AE865" s="365"/>
      <c r="AF865" s="365"/>
      <c r="AG865" s="365"/>
      <c r="AH865" s="5"/>
      <c r="AI865" s="5"/>
      <c r="AJ865" s="5"/>
      <c r="AK865" s="5"/>
      <c r="AL865" s="5"/>
      <c r="AM865" s="5"/>
      <c r="AN865" s="5"/>
      <c r="AO865" s="5"/>
    </row>
    <row r="866" spans="1:41" s="349" customFormat="1" x14ac:dyDescent="0.5">
      <c r="A866" s="365"/>
      <c r="B866" s="404"/>
      <c r="C866" s="404"/>
      <c r="D866" s="404"/>
      <c r="E866" s="404"/>
      <c r="F866" s="407"/>
      <c r="G866" s="404"/>
      <c r="H866" s="348"/>
      <c r="T866" s="383"/>
      <c r="U866" s="383"/>
      <c r="V866" s="382"/>
      <c r="W866" s="382"/>
      <c r="X866" s="365"/>
      <c r="Y866" s="365"/>
      <c r="Z866" s="365"/>
      <c r="AA866" s="365"/>
      <c r="AB866" s="365"/>
      <c r="AC866" s="365"/>
      <c r="AD866" s="365"/>
      <c r="AE866" s="365"/>
      <c r="AF866" s="365"/>
      <c r="AG866" s="365"/>
      <c r="AH866" s="5"/>
      <c r="AI866" s="5"/>
      <c r="AJ866" s="5"/>
      <c r="AK866" s="5"/>
      <c r="AL866" s="5"/>
      <c r="AM866" s="5"/>
      <c r="AN866" s="5"/>
      <c r="AO866" s="5"/>
    </row>
    <row r="867" spans="1:41" s="349" customFormat="1" x14ac:dyDescent="0.5">
      <c r="A867" s="365"/>
      <c r="B867" s="404"/>
      <c r="C867" s="404"/>
      <c r="D867" s="404"/>
      <c r="E867" s="404"/>
      <c r="F867" s="407"/>
      <c r="G867" s="404"/>
      <c r="H867" s="348"/>
      <c r="T867" s="383"/>
      <c r="U867" s="383"/>
      <c r="V867" s="382"/>
      <c r="W867" s="382"/>
      <c r="X867" s="365"/>
      <c r="Y867" s="365"/>
      <c r="Z867" s="365"/>
      <c r="AA867" s="365"/>
      <c r="AB867" s="365"/>
      <c r="AC867" s="365"/>
      <c r="AD867" s="365"/>
      <c r="AE867" s="365"/>
      <c r="AF867" s="365"/>
      <c r="AG867" s="365"/>
      <c r="AH867" s="5"/>
      <c r="AI867" s="5"/>
      <c r="AJ867" s="5"/>
      <c r="AK867" s="5"/>
      <c r="AL867" s="5"/>
      <c r="AM867" s="5"/>
      <c r="AN867" s="5"/>
      <c r="AO867" s="5"/>
    </row>
    <row r="868" spans="1:41" s="349" customFormat="1" x14ac:dyDescent="0.5">
      <c r="A868" s="365"/>
      <c r="B868" s="368"/>
      <c r="C868" s="366"/>
      <c r="D868" s="367"/>
      <c r="E868" s="368"/>
      <c r="F868" s="368"/>
      <c r="G868" s="347"/>
      <c r="H868" s="348"/>
      <c r="T868" s="383"/>
      <c r="U868" s="383"/>
      <c r="V868" s="382"/>
      <c r="W868" s="382"/>
      <c r="X868" s="365"/>
      <c r="Y868" s="365"/>
      <c r="Z868" s="365"/>
      <c r="AA868" s="365"/>
      <c r="AB868" s="365"/>
      <c r="AC868" s="365"/>
      <c r="AD868" s="365"/>
      <c r="AE868" s="365"/>
      <c r="AF868" s="365"/>
      <c r="AG868" s="365"/>
      <c r="AH868" s="5"/>
      <c r="AI868" s="5"/>
      <c r="AJ868" s="5"/>
      <c r="AK868" s="5"/>
      <c r="AL868" s="5"/>
      <c r="AM868" s="5"/>
      <c r="AN868" s="5"/>
      <c r="AO868" s="5"/>
    </row>
    <row r="869" spans="1:41" s="349" customFormat="1" x14ac:dyDescent="0.5">
      <c r="A869" s="365"/>
      <c r="B869" s="368"/>
      <c r="C869" s="366"/>
      <c r="D869" s="367"/>
      <c r="E869" s="368"/>
      <c r="F869" s="368"/>
      <c r="G869" s="347"/>
      <c r="H869" s="348"/>
      <c r="T869" s="383"/>
      <c r="U869" s="383"/>
      <c r="V869" s="382"/>
      <c r="W869" s="382"/>
      <c r="X869" s="365"/>
      <c r="Y869" s="365"/>
      <c r="Z869" s="365"/>
      <c r="AA869" s="365"/>
      <c r="AB869" s="365"/>
      <c r="AC869" s="365"/>
      <c r="AD869" s="365"/>
      <c r="AE869" s="365"/>
      <c r="AF869" s="365"/>
      <c r="AG869" s="365"/>
      <c r="AH869" s="5"/>
      <c r="AI869" s="5"/>
      <c r="AJ869" s="5"/>
      <c r="AK869" s="5"/>
      <c r="AL869" s="5"/>
      <c r="AM869" s="5"/>
      <c r="AN869" s="5"/>
      <c r="AO869" s="5"/>
    </row>
    <row r="870" spans="1:41" s="349" customFormat="1" x14ac:dyDescent="0.5">
      <c r="A870" s="365"/>
      <c r="B870" s="368"/>
      <c r="C870" s="366"/>
      <c r="D870" s="367"/>
      <c r="E870" s="368"/>
      <c r="F870" s="368"/>
      <c r="G870" s="347"/>
      <c r="H870" s="348"/>
      <c r="T870" s="383"/>
      <c r="U870" s="383"/>
      <c r="V870" s="382"/>
      <c r="W870" s="382"/>
      <c r="X870" s="365"/>
      <c r="Y870" s="365"/>
      <c r="Z870" s="365"/>
      <c r="AA870" s="365"/>
      <c r="AB870" s="365"/>
      <c r="AC870" s="365"/>
      <c r="AD870" s="365"/>
      <c r="AE870" s="365"/>
      <c r="AF870" s="365"/>
      <c r="AG870" s="365"/>
      <c r="AH870" s="5"/>
      <c r="AI870" s="5"/>
      <c r="AJ870" s="5"/>
      <c r="AK870" s="5"/>
      <c r="AL870" s="5"/>
      <c r="AM870" s="5"/>
      <c r="AN870" s="5"/>
      <c r="AO870" s="5"/>
    </row>
    <row r="871" spans="1:41" s="349" customFormat="1" x14ac:dyDescent="0.5">
      <c r="A871" s="365"/>
      <c r="B871" s="368"/>
      <c r="C871" s="366"/>
      <c r="D871" s="367"/>
      <c r="E871" s="368"/>
      <c r="F871" s="368"/>
      <c r="G871" s="347"/>
      <c r="H871" s="348"/>
      <c r="T871" s="383"/>
      <c r="U871" s="383"/>
      <c r="V871" s="382"/>
      <c r="W871" s="382"/>
      <c r="X871" s="365"/>
      <c r="Y871" s="365"/>
      <c r="Z871" s="365"/>
      <c r="AA871" s="365"/>
      <c r="AB871" s="365"/>
      <c r="AC871" s="365"/>
      <c r="AD871" s="365"/>
      <c r="AE871" s="365"/>
      <c r="AF871" s="365"/>
      <c r="AG871" s="365"/>
      <c r="AH871" s="5"/>
      <c r="AI871" s="5"/>
      <c r="AJ871" s="5"/>
      <c r="AK871" s="5"/>
      <c r="AL871" s="5"/>
      <c r="AM871" s="5"/>
      <c r="AN871" s="5"/>
      <c r="AO871" s="5"/>
    </row>
    <row r="872" spans="1:41" s="349" customFormat="1" x14ac:dyDescent="0.5">
      <c r="A872" s="365"/>
      <c r="B872" s="368"/>
      <c r="C872" s="366"/>
      <c r="D872" s="367"/>
      <c r="E872" s="368"/>
      <c r="F872" s="368"/>
      <c r="G872" s="347"/>
      <c r="H872" s="348"/>
      <c r="T872" s="383"/>
      <c r="U872" s="383"/>
      <c r="V872" s="382"/>
      <c r="W872" s="382"/>
      <c r="X872" s="365"/>
      <c r="Y872" s="365"/>
      <c r="Z872" s="365"/>
      <c r="AA872" s="365"/>
      <c r="AB872" s="365"/>
      <c r="AC872" s="365"/>
      <c r="AD872" s="365"/>
      <c r="AE872" s="365"/>
      <c r="AF872" s="365"/>
      <c r="AG872" s="365"/>
      <c r="AH872" s="5"/>
      <c r="AI872" s="5"/>
      <c r="AJ872" s="5"/>
      <c r="AK872" s="5"/>
      <c r="AL872" s="5"/>
      <c r="AM872" s="5"/>
      <c r="AN872" s="5"/>
      <c r="AO872" s="5"/>
    </row>
    <row r="873" spans="1:41" s="349" customFormat="1" x14ac:dyDescent="0.5">
      <c r="A873" s="365"/>
      <c r="B873" s="368"/>
      <c r="C873" s="366"/>
      <c r="D873" s="367"/>
      <c r="E873" s="368"/>
      <c r="F873" s="368"/>
      <c r="G873" s="347"/>
      <c r="H873" s="348"/>
      <c r="T873" s="383"/>
      <c r="U873" s="383"/>
      <c r="V873" s="382"/>
      <c r="W873" s="382"/>
      <c r="X873" s="365"/>
      <c r="Y873" s="365"/>
      <c r="Z873" s="365"/>
      <c r="AA873" s="365"/>
      <c r="AB873" s="365"/>
      <c r="AC873" s="365"/>
      <c r="AD873" s="365"/>
      <c r="AE873" s="365"/>
      <c r="AF873" s="365"/>
      <c r="AG873" s="365"/>
      <c r="AH873" s="5"/>
      <c r="AI873" s="5"/>
      <c r="AJ873" s="5"/>
      <c r="AK873" s="5"/>
      <c r="AL873" s="5"/>
      <c r="AM873" s="5"/>
      <c r="AN873" s="5"/>
      <c r="AO873" s="5"/>
    </row>
    <row r="874" spans="1:41" s="349" customFormat="1" x14ac:dyDescent="0.5">
      <c r="A874" s="365"/>
      <c r="B874" s="368"/>
      <c r="C874" s="366"/>
      <c r="D874" s="367"/>
      <c r="E874" s="368"/>
      <c r="F874" s="368"/>
      <c r="G874" s="347"/>
      <c r="H874" s="348"/>
      <c r="T874" s="383"/>
      <c r="U874" s="383"/>
      <c r="V874" s="382"/>
      <c r="W874" s="382"/>
      <c r="X874" s="365"/>
      <c r="Y874" s="365"/>
      <c r="Z874" s="365"/>
      <c r="AA874" s="365"/>
      <c r="AB874" s="365"/>
      <c r="AC874" s="365"/>
      <c r="AD874" s="365"/>
      <c r="AE874" s="365"/>
      <c r="AF874" s="365"/>
      <c r="AG874" s="365"/>
      <c r="AH874" s="5"/>
      <c r="AI874" s="5"/>
      <c r="AJ874" s="5"/>
      <c r="AK874" s="5"/>
      <c r="AL874" s="5"/>
      <c r="AM874" s="5"/>
      <c r="AN874" s="5"/>
      <c r="AO874" s="5"/>
    </row>
    <row r="875" spans="1:41" s="349" customFormat="1" x14ac:dyDescent="0.5">
      <c r="A875" s="365"/>
      <c r="B875" s="368"/>
      <c r="C875" s="366"/>
      <c r="D875" s="367"/>
      <c r="E875" s="368"/>
      <c r="F875" s="368"/>
      <c r="G875" s="347"/>
      <c r="H875" s="348"/>
      <c r="T875" s="383"/>
      <c r="U875" s="383"/>
      <c r="V875" s="382"/>
      <c r="W875" s="382"/>
      <c r="X875" s="365"/>
      <c r="Y875" s="365"/>
      <c r="Z875" s="365"/>
      <c r="AA875" s="365"/>
      <c r="AB875" s="365"/>
      <c r="AC875" s="365"/>
      <c r="AD875" s="365"/>
      <c r="AE875" s="365"/>
      <c r="AF875" s="365"/>
      <c r="AG875" s="365"/>
      <c r="AH875" s="5"/>
      <c r="AI875" s="5"/>
      <c r="AJ875" s="5"/>
      <c r="AK875" s="5"/>
      <c r="AL875" s="5"/>
      <c r="AM875" s="5"/>
      <c r="AN875" s="5"/>
      <c r="AO875" s="5"/>
    </row>
    <row r="876" spans="1:41" s="349" customFormat="1" x14ac:dyDescent="0.5">
      <c r="A876" s="365"/>
      <c r="B876" s="368"/>
      <c r="C876" s="366"/>
      <c r="D876" s="367"/>
      <c r="E876" s="368"/>
      <c r="F876" s="368"/>
      <c r="G876" s="347"/>
      <c r="H876" s="348"/>
      <c r="T876" s="383"/>
      <c r="U876" s="383"/>
      <c r="V876" s="382"/>
      <c r="W876" s="382"/>
      <c r="X876" s="365"/>
      <c r="Y876" s="365"/>
      <c r="Z876" s="365"/>
      <c r="AA876" s="365"/>
      <c r="AB876" s="365"/>
      <c r="AC876" s="365"/>
      <c r="AD876" s="365"/>
      <c r="AE876" s="365"/>
      <c r="AF876" s="365"/>
      <c r="AG876" s="365"/>
      <c r="AH876" s="5"/>
      <c r="AI876" s="5"/>
      <c r="AJ876" s="5"/>
      <c r="AK876" s="5"/>
      <c r="AL876" s="5"/>
      <c r="AM876" s="5"/>
      <c r="AN876" s="5"/>
      <c r="AO876" s="5"/>
    </row>
    <row r="877" spans="1:41" s="349" customFormat="1" x14ac:dyDescent="0.5">
      <c r="A877" s="365"/>
      <c r="B877" s="368"/>
      <c r="C877" s="366"/>
      <c r="D877" s="367"/>
      <c r="E877" s="368"/>
      <c r="F877" s="368"/>
      <c r="G877" s="347"/>
      <c r="H877" s="348"/>
      <c r="T877" s="383"/>
      <c r="U877" s="383"/>
      <c r="V877" s="382"/>
      <c r="W877" s="382"/>
      <c r="X877" s="365"/>
      <c r="Y877" s="365"/>
      <c r="Z877" s="365"/>
      <c r="AA877" s="365"/>
      <c r="AB877" s="365"/>
      <c r="AC877" s="365"/>
      <c r="AD877" s="365"/>
      <c r="AE877" s="365"/>
      <c r="AF877" s="365"/>
      <c r="AG877" s="365"/>
      <c r="AH877" s="5"/>
      <c r="AI877" s="5"/>
      <c r="AJ877" s="5"/>
      <c r="AK877" s="5"/>
      <c r="AL877" s="5"/>
      <c r="AM877" s="5"/>
      <c r="AN877" s="5"/>
      <c r="AO877" s="5"/>
    </row>
    <row r="878" spans="1:41" s="349" customFormat="1" x14ac:dyDescent="0.5">
      <c r="A878" s="365"/>
      <c r="B878" s="368"/>
      <c r="C878" s="366"/>
      <c r="D878" s="367"/>
      <c r="E878" s="368"/>
      <c r="F878" s="368"/>
      <c r="G878" s="347"/>
      <c r="H878" s="348"/>
      <c r="T878" s="383"/>
      <c r="U878" s="383"/>
      <c r="V878" s="382"/>
      <c r="W878" s="382"/>
      <c r="X878" s="365"/>
      <c r="Y878" s="365"/>
      <c r="Z878" s="365"/>
      <c r="AA878" s="365"/>
      <c r="AB878" s="365"/>
      <c r="AC878" s="365"/>
      <c r="AD878" s="365"/>
      <c r="AE878" s="365"/>
      <c r="AF878" s="365"/>
      <c r="AG878" s="365"/>
      <c r="AH878" s="5"/>
      <c r="AI878" s="5"/>
      <c r="AJ878" s="5"/>
      <c r="AK878" s="5"/>
      <c r="AL878" s="5"/>
      <c r="AM878" s="5"/>
      <c r="AN878" s="5"/>
      <c r="AO878" s="5"/>
    </row>
    <row r="879" spans="1:41" s="349" customFormat="1" x14ac:dyDescent="0.5">
      <c r="A879" s="365"/>
      <c r="B879" s="368"/>
      <c r="C879" s="366"/>
      <c r="D879" s="367"/>
      <c r="E879" s="368"/>
      <c r="F879" s="368"/>
      <c r="G879" s="347"/>
      <c r="H879" s="348"/>
      <c r="T879" s="383"/>
      <c r="U879" s="383"/>
      <c r="V879" s="382"/>
      <c r="W879" s="382"/>
      <c r="X879" s="365"/>
      <c r="Y879" s="365"/>
      <c r="Z879" s="365"/>
      <c r="AA879" s="365"/>
      <c r="AB879" s="365"/>
      <c r="AC879" s="365"/>
      <c r="AD879" s="365"/>
      <c r="AE879" s="365"/>
      <c r="AF879" s="365"/>
      <c r="AG879" s="365"/>
      <c r="AH879" s="5"/>
      <c r="AI879" s="5"/>
      <c r="AJ879" s="5"/>
      <c r="AK879" s="5"/>
      <c r="AL879" s="5"/>
      <c r="AM879" s="5"/>
      <c r="AN879" s="5"/>
      <c r="AO879" s="5"/>
    </row>
    <row r="880" spans="1:41" s="349" customFormat="1" x14ac:dyDescent="0.5">
      <c r="A880" s="365"/>
      <c r="B880" s="368"/>
      <c r="C880" s="366"/>
      <c r="D880" s="367"/>
      <c r="E880" s="368"/>
      <c r="F880" s="368"/>
      <c r="G880" s="347"/>
      <c r="H880" s="348"/>
      <c r="T880" s="383"/>
      <c r="U880" s="383"/>
      <c r="V880" s="382"/>
      <c r="W880" s="382"/>
      <c r="X880" s="365"/>
      <c r="Y880" s="365"/>
      <c r="Z880" s="365"/>
      <c r="AA880" s="365"/>
      <c r="AB880" s="365"/>
      <c r="AC880" s="365"/>
      <c r="AD880" s="365"/>
      <c r="AE880" s="365"/>
      <c r="AF880" s="365"/>
      <c r="AG880" s="365"/>
      <c r="AH880" s="5"/>
      <c r="AI880" s="5"/>
      <c r="AJ880" s="5"/>
      <c r="AK880" s="5"/>
      <c r="AL880" s="5"/>
      <c r="AM880" s="5"/>
      <c r="AN880" s="5"/>
      <c r="AO880" s="5"/>
    </row>
    <row r="881" spans="1:41" s="349" customFormat="1" x14ac:dyDescent="0.5">
      <c r="A881" s="365"/>
      <c r="B881" s="368"/>
      <c r="C881" s="366"/>
      <c r="D881" s="367"/>
      <c r="E881" s="368"/>
      <c r="F881" s="368"/>
      <c r="G881" s="347"/>
      <c r="H881" s="348"/>
      <c r="T881" s="383"/>
      <c r="U881" s="383"/>
      <c r="V881" s="382"/>
      <c r="W881" s="382"/>
      <c r="X881" s="365"/>
      <c r="Y881" s="365"/>
      <c r="Z881" s="365"/>
      <c r="AA881" s="365"/>
      <c r="AB881" s="365"/>
      <c r="AC881" s="365"/>
      <c r="AD881" s="365"/>
      <c r="AE881" s="365"/>
      <c r="AF881" s="365"/>
      <c r="AG881" s="365"/>
      <c r="AH881" s="5"/>
      <c r="AI881" s="5"/>
      <c r="AJ881" s="5"/>
      <c r="AK881" s="5"/>
      <c r="AL881" s="5"/>
      <c r="AM881" s="5"/>
      <c r="AN881" s="5"/>
      <c r="AO881" s="5"/>
    </row>
    <row r="882" spans="1:41" s="349" customFormat="1" x14ac:dyDescent="0.5">
      <c r="A882" s="365"/>
      <c r="B882" s="368"/>
      <c r="C882" s="366"/>
      <c r="D882" s="367"/>
      <c r="E882" s="368"/>
      <c r="F882" s="368"/>
      <c r="G882" s="347"/>
      <c r="H882" s="348"/>
      <c r="T882" s="383"/>
      <c r="U882" s="383"/>
      <c r="V882" s="382"/>
      <c r="W882" s="382"/>
      <c r="X882" s="365"/>
      <c r="Y882" s="365"/>
      <c r="Z882" s="365"/>
      <c r="AA882" s="365"/>
      <c r="AB882" s="365"/>
      <c r="AC882" s="365"/>
      <c r="AD882" s="365"/>
      <c r="AE882" s="365"/>
      <c r="AF882" s="365"/>
      <c r="AG882" s="365"/>
      <c r="AH882" s="5"/>
      <c r="AI882" s="5"/>
      <c r="AJ882" s="5"/>
      <c r="AK882" s="5"/>
      <c r="AL882" s="5"/>
      <c r="AM882" s="5"/>
      <c r="AN882" s="5"/>
      <c r="AO882" s="5"/>
    </row>
    <row r="883" spans="1:41" s="349" customFormat="1" x14ac:dyDescent="0.5">
      <c r="A883" s="365"/>
      <c r="B883" s="368"/>
      <c r="C883" s="366"/>
      <c r="D883" s="367"/>
      <c r="E883" s="368"/>
      <c r="F883" s="368"/>
      <c r="G883" s="347"/>
      <c r="H883" s="348"/>
      <c r="T883" s="383"/>
      <c r="U883" s="383"/>
      <c r="V883" s="382"/>
      <c r="W883" s="382"/>
      <c r="X883" s="365"/>
      <c r="Y883" s="365"/>
      <c r="Z883" s="365"/>
      <c r="AA883" s="365"/>
      <c r="AB883" s="365"/>
      <c r="AC883" s="365"/>
      <c r="AD883" s="365"/>
      <c r="AE883" s="365"/>
      <c r="AF883" s="365"/>
      <c r="AG883" s="365"/>
      <c r="AH883" s="5"/>
      <c r="AI883" s="5"/>
      <c r="AJ883" s="5"/>
      <c r="AK883" s="5"/>
      <c r="AL883" s="5"/>
      <c r="AM883" s="5"/>
      <c r="AN883" s="5"/>
      <c r="AO883" s="5"/>
    </row>
    <row r="884" spans="1:41" s="349" customFormat="1" x14ac:dyDescent="0.5">
      <c r="A884" s="365"/>
      <c r="B884" s="368"/>
      <c r="C884" s="366"/>
      <c r="D884" s="367"/>
      <c r="E884" s="368"/>
      <c r="F884" s="368"/>
      <c r="G884" s="347"/>
      <c r="H884" s="348"/>
      <c r="T884" s="383"/>
      <c r="U884" s="383"/>
      <c r="V884" s="382"/>
      <c r="W884" s="382"/>
      <c r="X884" s="365"/>
      <c r="Y884" s="365"/>
      <c r="Z884" s="365"/>
      <c r="AA884" s="365"/>
      <c r="AB884" s="365"/>
      <c r="AC884" s="365"/>
      <c r="AD884" s="365"/>
      <c r="AE884" s="365"/>
      <c r="AF884" s="365"/>
      <c r="AG884" s="365"/>
      <c r="AH884" s="5"/>
      <c r="AI884" s="5"/>
      <c r="AJ884" s="5"/>
      <c r="AK884" s="5"/>
      <c r="AL884" s="5"/>
      <c r="AM884" s="5"/>
      <c r="AN884" s="5"/>
      <c r="AO884" s="5"/>
    </row>
    <row r="885" spans="1:41" s="349" customFormat="1" x14ac:dyDescent="0.5">
      <c r="A885" s="365"/>
      <c r="B885" s="368"/>
      <c r="C885" s="366"/>
      <c r="D885" s="367"/>
      <c r="E885" s="368"/>
      <c r="F885" s="368"/>
      <c r="G885" s="347"/>
      <c r="H885" s="348"/>
      <c r="T885" s="383"/>
      <c r="U885" s="383"/>
      <c r="V885" s="382"/>
      <c r="W885" s="382"/>
      <c r="X885" s="365"/>
      <c r="Y885" s="365"/>
      <c r="Z885" s="365"/>
      <c r="AA885" s="365"/>
      <c r="AB885" s="365"/>
      <c r="AC885" s="365"/>
      <c r="AD885" s="365"/>
      <c r="AE885" s="365"/>
      <c r="AF885" s="365"/>
      <c r="AG885" s="365"/>
      <c r="AH885" s="5"/>
      <c r="AI885" s="5"/>
      <c r="AJ885" s="5"/>
      <c r="AK885" s="5"/>
      <c r="AL885" s="5"/>
      <c r="AM885" s="5"/>
      <c r="AN885" s="5"/>
      <c r="AO885" s="5"/>
    </row>
    <row r="886" spans="1:41" s="349" customFormat="1" x14ac:dyDescent="0.5">
      <c r="A886" s="365"/>
      <c r="B886" s="368"/>
      <c r="C886" s="366"/>
      <c r="D886" s="367"/>
      <c r="E886" s="368"/>
      <c r="F886" s="368"/>
      <c r="G886" s="347"/>
      <c r="H886" s="348"/>
      <c r="T886" s="383"/>
      <c r="U886" s="383"/>
      <c r="V886" s="382"/>
      <c r="W886" s="382"/>
      <c r="X886" s="365"/>
      <c r="Y886" s="365"/>
      <c r="Z886" s="365"/>
      <c r="AA886" s="365"/>
      <c r="AB886" s="365"/>
      <c r="AC886" s="365"/>
      <c r="AD886" s="365"/>
      <c r="AE886" s="365"/>
      <c r="AF886" s="365"/>
      <c r="AG886" s="365"/>
      <c r="AH886" s="5"/>
      <c r="AI886" s="5"/>
      <c r="AJ886" s="5"/>
      <c r="AK886" s="5"/>
      <c r="AL886" s="5"/>
      <c r="AM886" s="5"/>
      <c r="AN886" s="5"/>
      <c r="AO886" s="5"/>
    </row>
    <row r="887" spans="1:41" s="349" customFormat="1" x14ac:dyDescent="0.5">
      <c r="A887" s="365"/>
      <c r="B887" s="368"/>
      <c r="C887" s="366"/>
      <c r="D887" s="367"/>
      <c r="E887" s="368"/>
      <c r="F887" s="368"/>
      <c r="G887" s="347"/>
      <c r="H887" s="348"/>
      <c r="T887" s="383"/>
      <c r="U887" s="383"/>
      <c r="V887" s="382"/>
      <c r="W887" s="382"/>
      <c r="X887" s="365"/>
      <c r="Y887" s="365"/>
      <c r="Z887" s="365"/>
      <c r="AA887" s="365"/>
      <c r="AB887" s="365"/>
      <c r="AC887" s="365"/>
      <c r="AD887" s="365"/>
      <c r="AE887" s="365"/>
      <c r="AF887" s="365"/>
      <c r="AG887" s="365"/>
      <c r="AH887" s="5"/>
      <c r="AI887" s="5"/>
      <c r="AJ887" s="5"/>
      <c r="AK887" s="5"/>
      <c r="AL887" s="5"/>
      <c r="AM887" s="5"/>
      <c r="AN887" s="5"/>
      <c r="AO887" s="5"/>
    </row>
    <row r="888" spans="1:41" s="349" customFormat="1" x14ac:dyDescent="0.5">
      <c r="A888" s="365"/>
      <c r="B888" s="368"/>
      <c r="C888" s="366"/>
      <c r="D888" s="367"/>
      <c r="E888" s="368"/>
      <c r="F888" s="368"/>
      <c r="G888" s="347"/>
      <c r="H888" s="348"/>
      <c r="T888" s="383"/>
      <c r="U888" s="383"/>
      <c r="V888" s="382"/>
      <c r="W888" s="382"/>
      <c r="X888" s="365"/>
      <c r="Y888" s="365"/>
      <c r="Z888" s="365"/>
      <c r="AA888" s="365"/>
      <c r="AB888" s="365"/>
      <c r="AC888" s="365"/>
      <c r="AD888" s="365"/>
      <c r="AE888" s="365"/>
      <c r="AF888" s="365"/>
      <c r="AG888" s="365"/>
      <c r="AH888" s="5"/>
      <c r="AI888" s="5"/>
      <c r="AJ888" s="5"/>
      <c r="AK888" s="5"/>
      <c r="AL888" s="5"/>
      <c r="AM888" s="5"/>
      <c r="AN888" s="5"/>
      <c r="AO888" s="5"/>
    </row>
    <row r="889" spans="1:41" s="349" customFormat="1" x14ac:dyDescent="0.5">
      <c r="A889" s="365"/>
      <c r="B889" s="368"/>
      <c r="C889" s="366"/>
      <c r="D889" s="367"/>
      <c r="E889" s="368"/>
      <c r="F889" s="368"/>
      <c r="G889" s="347"/>
      <c r="H889" s="348"/>
      <c r="T889" s="383"/>
      <c r="U889" s="383"/>
      <c r="V889" s="382"/>
      <c r="W889" s="382"/>
      <c r="X889" s="365"/>
      <c r="Y889" s="365"/>
      <c r="Z889" s="365"/>
      <c r="AA889" s="365"/>
      <c r="AB889" s="365"/>
      <c r="AC889" s="365"/>
      <c r="AD889" s="365"/>
      <c r="AE889" s="365"/>
      <c r="AF889" s="365"/>
      <c r="AG889" s="365"/>
      <c r="AH889" s="5"/>
      <c r="AI889" s="5"/>
      <c r="AJ889" s="5"/>
      <c r="AK889" s="5"/>
      <c r="AL889" s="5"/>
      <c r="AM889" s="5"/>
      <c r="AN889" s="5"/>
      <c r="AO889" s="5"/>
    </row>
    <row r="890" spans="1:41" s="349" customFormat="1" x14ac:dyDescent="0.5">
      <c r="A890" s="365"/>
      <c r="B890" s="368"/>
      <c r="C890" s="366"/>
      <c r="D890" s="367"/>
      <c r="E890" s="368"/>
      <c r="F890" s="368"/>
      <c r="G890" s="347"/>
      <c r="H890" s="348"/>
      <c r="T890" s="383"/>
      <c r="U890" s="383"/>
      <c r="V890" s="382"/>
      <c r="W890" s="382"/>
      <c r="X890" s="365"/>
      <c r="Y890" s="365"/>
      <c r="Z890" s="365"/>
      <c r="AA890" s="365"/>
      <c r="AB890" s="365"/>
      <c r="AC890" s="365"/>
      <c r="AD890" s="365"/>
      <c r="AE890" s="365"/>
      <c r="AF890" s="365"/>
      <c r="AG890" s="365"/>
      <c r="AH890" s="5"/>
      <c r="AI890" s="5"/>
      <c r="AJ890" s="5"/>
      <c r="AK890" s="5"/>
      <c r="AL890" s="5"/>
      <c r="AM890" s="5"/>
      <c r="AN890" s="5"/>
      <c r="AO890" s="5"/>
    </row>
    <row r="891" spans="1:41" s="349" customFormat="1" x14ac:dyDescent="0.5">
      <c r="A891" s="365"/>
      <c r="B891" s="368"/>
      <c r="C891" s="366"/>
      <c r="D891" s="367"/>
      <c r="E891" s="368"/>
      <c r="F891" s="368"/>
      <c r="G891" s="347"/>
      <c r="H891" s="348"/>
      <c r="T891" s="383"/>
      <c r="U891" s="383"/>
      <c r="V891" s="382"/>
      <c r="W891" s="382"/>
      <c r="X891" s="365"/>
      <c r="Y891" s="365"/>
      <c r="Z891" s="365"/>
      <c r="AA891" s="365"/>
      <c r="AB891" s="365"/>
      <c r="AC891" s="365"/>
      <c r="AD891" s="365"/>
      <c r="AE891" s="365"/>
      <c r="AF891" s="365"/>
      <c r="AG891" s="365"/>
      <c r="AH891" s="5"/>
      <c r="AI891" s="5"/>
      <c r="AJ891" s="5"/>
      <c r="AK891" s="5"/>
      <c r="AL891" s="5"/>
      <c r="AM891" s="5"/>
      <c r="AN891" s="5"/>
      <c r="AO891" s="5"/>
    </row>
    <row r="892" spans="1:41" s="349" customFormat="1" x14ac:dyDescent="0.5">
      <c r="A892" s="365"/>
      <c r="B892" s="368"/>
      <c r="C892" s="366"/>
      <c r="D892" s="367"/>
      <c r="E892" s="368"/>
      <c r="F892" s="368"/>
      <c r="G892" s="347"/>
      <c r="H892" s="348"/>
      <c r="T892" s="383"/>
      <c r="U892" s="383"/>
      <c r="V892" s="382"/>
      <c r="W892" s="382"/>
      <c r="X892" s="365"/>
      <c r="Y892" s="365"/>
      <c r="Z892" s="365"/>
      <c r="AA892" s="365"/>
      <c r="AB892" s="365"/>
      <c r="AC892" s="365"/>
      <c r="AD892" s="365"/>
      <c r="AE892" s="365"/>
      <c r="AF892" s="365"/>
      <c r="AG892" s="365"/>
      <c r="AH892" s="5"/>
      <c r="AI892" s="5"/>
      <c r="AJ892" s="5"/>
      <c r="AK892" s="5"/>
      <c r="AL892" s="5"/>
      <c r="AM892" s="5"/>
      <c r="AN892" s="5"/>
      <c r="AO892" s="5"/>
    </row>
    <row r="893" spans="1:41" s="349" customFormat="1" x14ac:dyDescent="0.5">
      <c r="A893" s="365"/>
      <c r="B893" s="368"/>
      <c r="C893" s="366"/>
      <c r="D893" s="367"/>
      <c r="E893" s="368"/>
      <c r="F893" s="368"/>
      <c r="G893" s="347"/>
      <c r="H893" s="348"/>
      <c r="T893" s="383"/>
      <c r="U893" s="383"/>
      <c r="V893" s="382"/>
      <c r="W893" s="382"/>
      <c r="X893" s="365"/>
      <c r="Y893" s="365"/>
      <c r="Z893" s="365"/>
      <c r="AA893" s="365"/>
      <c r="AB893" s="365"/>
      <c r="AC893" s="365"/>
      <c r="AD893" s="365"/>
      <c r="AE893" s="365"/>
      <c r="AF893" s="365"/>
      <c r="AG893" s="365"/>
      <c r="AH893" s="5"/>
      <c r="AI893" s="5"/>
      <c r="AJ893" s="5"/>
      <c r="AK893" s="5"/>
      <c r="AL893" s="5"/>
      <c r="AM893" s="5"/>
      <c r="AN893" s="5"/>
      <c r="AO893" s="5"/>
    </row>
    <row r="894" spans="1:41" s="349" customFormat="1" x14ac:dyDescent="0.5">
      <c r="A894" s="365"/>
      <c r="B894" s="368"/>
      <c r="C894" s="366"/>
      <c r="D894" s="367"/>
      <c r="E894" s="368"/>
      <c r="F894" s="368"/>
      <c r="G894" s="347"/>
      <c r="H894" s="348"/>
      <c r="T894" s="383"/>
      <c r="U894" s="383"/>
      <c r="V894" s="382"/>
      <c r="W894" s="382"/>
      <c r="X894" s="365"/>
      <c r="Y894" s="365"/>
      <c r="Z894" s="365"/>
      <c r="AA894" s="365"/>
      <c r="AB894" s="365"/>
      <c r="AC894" s="365"/>
      <c r="AD894" s="365"/>
      <c r="AE894" s="365"/>
      <c r="AF894" s="365"/>
      <c r="AG894" s="365"/>
      <c r="AH894" s="5"/>
      <c r="AI894" s="5"/>
      <c r="AJ894" s="5"/>
      <c r="AK894" s="5"/>
      <c r="AL894" s="5"/>
      <c r="AM894" s="5"/>
      <c r="AN894" s="5"/>
      <c r="AO894" s="5"/>
    </row>
    <row r="895" spans="1:41" s="349" customFormat="1" x14ac:dyDescent="0.5">
      <c r="A895" s="365"/>
      <c r="B895" s="368"/>
      <c r="C895" s="366"/>
      <c r="D895" s="367"/>
      <c r="E895" s="368"/>
      <c r="F895" s="368"/>
      <c r="G895" s="347"/>
      <c r="H895" s="348"/>
      <c r="T895" s="383"/>
      <c r="U895" s="383"/>
      <c r="V895" s="382"/>
      <c r="W895" s="382"/>
      <c r="X895" s="365"/>
      <c r="Y895" s="365"/>
      <c r="Z895" s="365"/>
      <c r="AA895" s="365"/>
      <c r="AB895" s="365"/>
      <c r="AC895" s="365"/>
      <c r="AD895" s="365"/>
      <c r="AE895" s="365"/>
      <c r="AF895" s="365"/>
      <c r="AG895" s="365"/>
      <c r="AH895" s="5"/>
      <c r="AI895" s="5"/>
      <c r="AJ895" s="5"/>
      <c r="AK895" s="5"/>
      <c r="AL895" s="5"/>
      <c r="AM895" s="5"/>
      <c r="AN895" s="5"/>
      <c r="AO895" s="5"/>
    </row>
    <row r="896" spans="1:41" s="349" customFormat="1" x14ac:dyDescent="0.5">
      <c r="A896" s="365"/>
      <c r="B896" s="368"/>
      <c r="C896" s="366"/>
      <c r="D896" s="367"/>
      <c r="E896" s="368"/>
      <c r="F896" s="368"/>
      <c r="G896" s="347"/>
      <c r="H896" s="348"/>
      <c r="T896" s="383"/>
      <c r="U896" s="383"/>
      <c r="V896" s="382"/>
      <c r="W896" s="382"/>
      <c r="X896" s="365"/>
      <c r="Y896" s="365"/>
      <c r="Z896" s="365"/>
      <c r="AA896" s="365"/>
      <c r="AB896" s="365"/>
      <c r="AC896" s="365"/>
      <c r="AD896" s="365"/>
      <c r="AE896" s="365"/>
      <c r="AF896" s="365"/>
      <c r="AG896" s="365"/>
      <c r="AH896" s="5"/>
      <c r="AI896" s="5"/>
      <c r="AJ896" s="5"/>
      <c r="AK896" s="5"/>
      <c r="AL896" s="5"/>
      <c r="AM896" s="5"/>
      <c r="AN896" s="5"/>
      <c r="AO896" s="5"/>
    </row>
    <row r="897" spans="1:41" s="349" customFormat="1" x14ac:dyDescent="0.5">
      <c r="A897" s="365"/>
      <c r="B897" s="368"/>
      <c r="C897" s="366"/>
      <c r="D897" s="367"/>
      <c r="E897" s="368"/>
      <c r="F897" s="368"/>
      <c r="G897" s="347"/>
      <c r="H897" s="348"/>
      <c r="T897" s="383"/>
      <c r="U897" s="383"/>
      <c r="V897" s="382"/>
      <c r="W897" s="382"/>
      <c r="X897" s="365"/>
      <c r="Y897" s="365"/>
      <c r="Z897" s="365"/>
      <c r="AA897" s="365"/>
      <c r="AB897" s="365"/>
      <c r="AC897" s="365"/>
      <c r="AD897" s="365"/>
      <c r="AE897" s="365"/>
      <c r="AF897" s="365"/>
      <c r="AG897" s="365"/>
      <c r="AH897" s="5"/>
      <c r="AI897" s="5"/>
      <c r="AJ897" s="5"/>
      <c r="AK897" s="5"/>
      <c r="AL897" s="5"/>
      <c r="AM897" s="5"/>
      <c r="AN897" s="5"/>
      <c r="AO897" s="5"/>
    </row>
    <row r="898" spans="1:41" s="349" customFormat="1" x14ac:dyDescent="0.5">
      <c r="A898" s="365"/>
      <c r="B898" s="368"/>
      <c r="C898" s="366"/>
      <c r="D898" s="367"/>
      <c r="E898" s="368"/>
      <c r="F898" s="368"/>
      <c r="G898" s="347"/>
      <c r="H898" s="348"/>
      <c r="T898" s="383"/>
      <c r="U898" s="383"/>
      <c r="V898" s="382"/>
      <c r="W898" s="382"/>
      <c r="X898" s="365"/>
      <c r="Y898" s="365"/>
      <c r="Z898" s="365"/>
      <c r="AA898" s="365"/>
      <c r="AB898" s="365"/>
      <c r="AC898" s="365"/>
      <c r="AD898" s="365"/>
      <c r="AE898" s="365"/>
      <c r="AF898" s="365"/>
      <c r="AG898" s="365"/>
      <c r="AH898" s="5"/>
      <c r="AI898" s="5"/>
      <c r="AJ898" s="5"/>
      <c r="AK898" s="5"/>
      <c r="AL898" s="5"/>
      <c r="AM898" s="5"/>
      <c r="AN898" s="5"/>
      <c r="AO898" s="5"/>
    </row>
    <row r="899" spans="1:41" s="349" customFormat="1" x14ac:dyDescent="0.5">
      <c r="A899" s="365"/>
      <c r="B899" s="368"/>
      <c r="C899" s="366"/>
      <c r="D899" s="367"/>
      <c r="E899" s="368"/>
      <c r="F899" s="368"/>
      <c r="G899" s="347"/>
      <c r="H899" s="348"/>
      <c r="T899" s="383"/>
      <c r="U899" s="383"/>
      <c r="V899" s="382"/>
      <c r="W899" s="382"/>
      <c r="X899" s="365"/>
      <c r="Y899" s="365"/>
      <c r="Z899" s="365"/>
      <c r="AA899" s="365"/>
      <c r="AB899" s="365"/>
      <c r="AC899" s="365"/>
      <c r="AD899" s="365"/>
      <c r="AE899" s="365"/>
      <c r="AF899" s="365"/>
      <c r="AG899" s="365"/>
      <c r="AH899" s="5"/>
      <c r="AI899" s="5"/>
      <c r="AJ899" s="5"/>
      <c r="AK899" s="5"/>
      <c r="AL899" s="5"/>
      <c r="AM899" s="5"/>
      <c r="AN899" s="5"/>
      <c r="AO899" s="5"/>
    </row>
    <row r="900" spans="1:41" s="349" customFormat="1" x14ac:dyDescent="0.5">
      <c r="A900" s="365"/>
      <c r="B900" s="368"/>
      <c r="C900" s="366"/>
      <c r="D900" s="367"/>
      <c r="E900" s="368"/>
      <c r="F900" s="368"/>
      <c r="G900" s="347"/>
      <c r="H900" s="348"/>
      <c r="T900" s="383"/>
      <c r="U900" s="383"/>
      <c r="V900" s="382"/>
      <c r="W900" s="382"/>
      <c r="X900" s="365"/>
      <c r="Y900" s="365"/>
      <c r="Z900" s="365"/>
      <c r="AA900" s="365"/>
      <c r="AB900" s="365"/>
      <c r="AC900" s="365"/>
      <c r="AD900" s="365"/>
      <c r="AE900" s="365"/>
      <c r="AF900" s="365"/>
      <c r="AG900" s="365"/>
      <c r="AH900" s="5"/>
      <c r="AI900" s="5"/>
      <c r="AJ900" s="5"/>
      <c r="AK900" s="5"/>
      <c r="AL900" s="5"/>
      <c r="AM900" s="5"/>
      <c r="AN900" s="5"/>
      <c r="AO900" s="5"/>
    </row>
    <row r="901" spans="1:41" s="349" customFormat="1" x14ac:dyDescent="0.5">
      <c r="A901" s="365"/>
      <c r="B901" s="368"/>
      <c r="C901" s="366"/>
      <c r="D901" s="367"/>
      <c r="E901" s="368"/>
      <c r="F901" s="368"/>
      <c r="G901" s="347"/>
      <c r="H901" s="348"/>
      <c r="T901" s="383"/>
      <c r="U901" s="383"/>
      <c r="V901" s="382"/>
      <c r="W901" s="382"/>
      <c r="X901" s="365"/>
      <c r="Y901" s="365"/>
      <c r="Z901" s="365"/>
      <c r="AA901" s="365"/>
      <c r="AB901" s="365"/>
      <c r="AC901" s="365"/>
      <c r="AD901" s="365"/>
      <c r="AE901" s="365"/>
      <c r="AF901" s="365"/>
      <c r="AG901" s="365"/>
      <c r="AH901" s="5"/>
      <c r="AI901" s="5"/>
      <c r="AJ901" s="5"/>
      <c r="AK901" s="5"/>
      <c r="AL901" s="5"/>
      <c r="AM901" s="5"/>
      <c r="AN901" s="5"/>
      <c r="AO901" s="5"/>
    </row>
    <row r="902" spans="1:41" s="349" customFormat="1" x14ac:dyDescent="0.5">
      <c r="A902" s="365"/>
      <c r="B902" s="368"/>
      <c r="C902" s="366"/>
      <c r="D902" s="367"/>
      <c r="E902" s="368"/>
      <c r="F902" s="368"/>
      <c r="G902" s="347"/>
      <c r="H902" s="348"/>
      <c r="T902" s="383"/>
      <c r="U902" s="383"/>
      <c r="V902" s="382"/>
      <c r="W902" s="382"/>
      <c r="X902" s="365"/>
      <c r="Y902" s="365"/>
      <c r="Z902" s="365"/>
      <c r="AA902" s="365"/>
      <c r="AB902" s="365"/>
      <c r="AC902" s="365"/>
      <c r="AD902" s="365"/>
      <c r="AE902" s="365"/>
      <c r="AF902" s="365"/>
      <c r="AG902" s="365"/>
      <c r="AH902" s="5"/>
      <c r="AI902" s="5"/>
      <c r="AJ902" s="5"/>
      <c r="AK902" s="5"/>
      <c r="AL902" s="5"/>
      <c r="AM902" s="5"/>
      <c r="AN902" s="5"/>
      <c r="AO902" s="5"/>
    </row>
    <row r="903" spans="1:41" s="349" customFormat="1" x14ac:dyDescent="0.5">
      <c r="A903" s="365"/>
      <c r="B903" s="368"/>
      <c r="C903" s="366"/>
      <c r="D903" s="367"/>
      <c r="E903" s="368"/>
      <c r="F903" s="368"/>
      <c r="G903" s="347"/>
      <c r="H903" s="348"/>
      <c r="T903" s="383"/>
      <c r="U903" s="383"/>
      <c r="V903" s="382"/>
      <c r="W903" s="382"/>
      <c r="X903" s="365"/>
      <c r="Y903" s="365"/>
      <c r="Z903" s="365"/>
      <c r="AA903" s="365"/>
      <c r="AB903" s="365"/>
      <c r="AC903" s="365"/>
      <c r="AD903" s="365"/>
      <c r="AE903" s="365"/>
      <c r="AF903" s="365"/>
      <c r="AG903" s="365"/>
      <c r="AH903" s="5"/>
      <c r="AI903" s="5"/>
      <c r="AJ903" s="5"/>
      <c r="AK903" s="5"/>
      <c r="AL903" s="5"/>
      <c r="AM903" s="5"/>
      <c r="AN903" s="5"/>
      <c r="AO903" s="5"/>
    </row>
    <row r="904" spans="1:41" s="349" customFormat="1" x14ac:dyDescent="0.5">
      <c r="A904" s="365"/>
      <c r="B904" s="368"/>
      <c r="C904" s="366"/>
      <c r="D904" s="367"/>
      <c r="E904" s="368"/>
      <c r="F904" s="368"/>
      <c r="G904" s="347"/>
      <c r="H904" s="348"/>
      <c r="T904" s="383"/>
      <c r="U904" s="383"/>
      <c r="V904" s="382"/>
      <c r="W904" s="382"/>
      <c r="X904" s="365"/>
      <c r="Y904" s="365"/>
      <c r="Z904" s="365"/>
      <c r="AA904" s="365"/>
      <c r="AB904" s="365"/>
      <c r="AC904" s="365"/>
      <c r="AD904" s="365"/>
      <c r="AE904" s="365"/>
      <c r="AF904" s="365"/>
      <c r="AG904" s="365"/>
      <c r="AH904" s="5"/>
      <c r="AI904" s="5"/>
      <c r="AJ904" s="5"/>
      <c r="AK904" s="5"/>
      <c r="AL904" s="5"/>
      <c r="AM904" s="5"/>
      <c r="AN904" s="5"/>
      <c r="AO904" s="5"/>
    </row>
    <row r="905" spans="1:41" s="349" customFormat="1" x14ac:dyDescent="0.5">
      <c r="A905" s="365"/>
      <c r="B905" s="368"/>
      <c r="C905" s="366"/>
      <c r="D905" s="367"/>
      <c r="E905" s="368"/>
      <c r="F905" s="368"/>
      <c r="G905" s="347"/>
      <c r="H905" s="348"/>
      <c r="T905" s="383"/>
      <c r="U905" s="383"/>
      <c r="V905" s="382"/>
      <c r="W905" s="382"/>
      <c r="X905" s="365"/>
      <c r="Y905" s="365"/>
      <c r="Z905" s="365"/>
      <c r="AA905" s="365"/>
      <c r="AB905" s="365"/>
      <c r="AC905" s="365"/>
      <c r="AD905" s="365"/>
      <c r="AE905" s="365"/>
      <c r="AF905" s="365"/>
      <c r="AG905" s="365"/>
      <c r="AH905" s="5"/>
      <c r="AI905" s="5"/>
      <c r="AJ905" s="5"/>
      <c r="AK905" s="5"/>
      <c r="AL905" s="5"/>
      <c r="AM905" s="5"/>
      <c r="AN905" s="5"/>
      <c r="AO905" s="5"/>
    </row>
    <row r="906" spans="1:41" s="349" customFormat="1" x14ac:dyDescent="0.5">
      <c r="A906" s="365"/>
      <c r="B906" s="368"/>
      <c r="C906" s="366"/>
      <c r="D906" s="367"/>
      <c r="E906" s="368"/>
      <c r="F906" s="368"/>
      <c r="G906" s="347"/>
      <c r="H906" s="348"/>
      <c r="T906" s="383"/>
      <c r="U906" s="383"/>
      <c r="V906" s="382"/>
      <c r="W906" s="382"/>
      <c r="X906" s="365"/>
      <c r="Y906" s="365"/>
      <c r="Z906" s="365"/>
      <c r="AA906" s="365"/>
      <c r="AB906" s="365"/>
      <c r="AC906" s="365"/>
      <c r="AD906" s="365"/>
      <c r="AE906" s="365"/>
      <c r="AF906" s="365"/>
      <c r="AG906" s="365"/>
      <c r="AH906" s="5"/>
      <c r="AI906" s="5"/>
      <c r="AJ906" s="5"/>
      <c r="AK906" s="5"/>
      <c r="AL906" s="5"/>
      <c r="AM906" s="5"/>
      <c r="AN906" s="5"/>
      <c r="AO906" s="5"/>
    </row>
    <row r="907" spans="1:41" s="349" customFormat="1" x14ac:dyDescent="0.5">
      <c r="A907" s="365"/>
      <c r="B907" s="368"/>
      <c r="C907" s="366"/>
      <c r="D907" s="367"/>
      <c r="E907" s="368"/>
      <c r="F907" s="368"/>
      <c r="G907" s="347"/>
      <c r="H907" s="348"/>
      <c r="T907" s="383"/>
      <c r="U907" s="383"/>
      <c r="V907" s="382"/>
      <c r="W907" s="382"/>
      <c r="X907" s="365"/>
      <c r="Y907" s="365"/>
      <c r="Z907" s="365"/>
      <c r="AA907" s="365"/>
      <c r="AB907" s="365"/>
      <c r="AC907" s="365"/>
      <c r="AD907" s="365"/>
      <c r="AE907" s="365"/>
      <c r="AF907" s="365"/>
      <c r="AG907" s="365"/>
      <c r="AH907" s="5"/>
      <c r="AI907" s="5"/>
      <c r="AJ907" s="5"/>
      <c r="AK907" s="5"/>
      <c r="AL907" s="5"/>
      <c r="AM907" s="5"/>
      <c r="AN907" s="5"/>
      <c r="AO907" s="5"/>
    </row>
    <row r="908" spans="1:41" s="349" customFormat="1" x14ac:dyDescent="0.5">
      <c r="A908" s="365"/>
      <c r="B908" s="368"/>
      <c r="C908" s="366"/>
      <c r="D908" s="367"/>
      <c r="E908" s="368"/>
      <c r="F908" s="368"/>
      <c r="G908" s="347"/>
      <c r="H908" s="348"/>
      <c r="T908" s="383"/>
      <c r="U908" s="383"/>
      <c r="V908" s="382"/>
      <c r="W908" s="382"/>
      <c r="X908" s="365"/>
      <c r="Y908" s="365"/>
      <c r="Z908" s="365"/>
      <c r="AA908" s="365"/>
      <c r="AB908" s="365"/>
      <c r="AC908" s="365"/>
      <c r="AD908" s="365"/>
      <c r="AE908" s="365"/>
      <c r="AF908" s="365"/>
      <c r="AG908" s="365"/>
      <c r="AH908" s="5"/>
      <c r="AI908" s="5"/>
      <c r="AJ908" s="5"/>
      <c r="AK908" s="5"/>
      <c r="AL908" s="5"/>
      <c r="AM908" s="5"/>
      <c r="AN908" s="5"/>
      <c r="AO908" s="5"/>
    </row>
    <row r="909" spans="1:41" s="349" customFormat="1" x14ac:dyDescent="0.5">
      <c r="A909" s="365"/>
      <c r="B909" s="368"/>
      <c r="C909" s="366"/>
      <c r="D909" s="367"/>
      <c r="E909" s="368"/>
      <c r="F909" s="368"/>
      <c r="G909" s="347"/>
      <c r="H909" s="348"/>
      <c r="T909" s="383"/>
      <c r="U909" s="383"/>
      <c r="V909" s="382"/>
      <c r="W909" s="382"/>
      <c r="X909" s="365"/>
      <c r="Y909" s="365"/>
      <c r="Z909" s="365"/>
      <c r="AA909" s="365"/>
      <c r="AB909" s="365"/>
      <c r="AC909" s="365"/>
      <c r="AD909" s="365"/>
      <c r="AE909" s="365"/>
      <c r="AF909" s="365"/>
      <c r="AG909" s="365"/>
      <c r="AH909" s="5"/>
      <c r="AI909" s="5"/>
      <c r="AJ909" s="5"/>
      <c r="AK909" s="5"/>
      <c r="AL909" s="5"/>
      <c r="AM909" s="5"/>
      <c r="AN909" s="5"/>
      <c r="AO909" s="5"/>
    </row>
    <row r="910" spans="1:41" s="349" customFormat="1" x14ac:dyDescent="0.5">
      <c r="A910" s="365"/>
      <c r="B910" s="368"/>
      <c r="C910" s="366"/>
      <c r="D910" s="367"/>
      <c r="E910" s="368"/>
      <c r="F910" s="368"/>
      <c r="G910" s="347"/>
      <c r="H910" s="348"/>
      <c r="T910" s="383"/>
      <c r="U910" s="383"/>
      <c r="V910" s="382"/>
      <c r="W910" s="382"/>
      <c r="X910" s="365"/>
      <c r="Y910" s="365"/>
      <c r="Z910" s="365"/>
      <c r="AA910" s="365"/>
      <c r="AB910" s="365"/>
      <c r="AC910" s="365"/>
      <c r="AD910" s="365"/>
      <c r="AE910" s="365"/>
      <c r="AF910" s="365"/>
      <c r="AG910" s="365"/>
      <c r="AH910" s="5"/>
      <c r="AI910" s="5"/>
      <c r="AJ910" s="5"/>
      <c r="AK910" s="5"/>
      <c r="AL910" s="5"/>
      <c r="AM910" s="5"/>
      <c r="AN910" s="5"/>
      <c r="AO910" s="5"/>
    </row>
    <row r="911" spans="1:41" s="349" customFormat="1" x14ac:dyDescent="0.5">
      <c r="A911" s="365"/>
      <c r="B911" s="368"/>
      <c r="C911" s="366"/>
      <c r="D911" s="367"/>
      <c r="E911" s="368"/>
      <c r="F911" s="368"/>
      <c r="G911" s="347"/>
      <c r="H911" s="348"/>
      <c r="T911" s="383"/>
      <c r="U911" s="383"/>
      <c r="V911" s="382"/>
      <c r="W911" s="382"/>
      <c r="X911" s="365"/>
      <c r="Y911" s="365"/>
      <c r="Z911" s="365"/>
      <c r="AA911" s="365"/>
      <c r="AB911" s="365"/>
      <c r="AC911" s="365"/>
      <c r="AD911" s="365"/>
      <c r="AE911" s="365"/>
      <c r="AF911" s="365"/>
      <c r="AG911" s="365"/>
      <c r="AH911" s="5"/>
      <c r="AI911" s="5"/>
      <c r="AJ911" s="5"/>
      <c r="AK911" s="5"/>
      <c r="AL911" s="5"/>
      <c r="AM911" s="5"/>
      <c r="AN911" s="5"/>
      <c r="AO911" s="5"/>
    </row>
    <row r="912" spans="1:41" s="349" customFormat="1" x14ac:dyDescent="0.5">
      <c r="A912" s="365"/>
      <c r="B912" s="368"/>
      <c r="C912" s="366"/>
      <c r="D912" s="367"/>
      <c r="E912" s="368"/>
      <c r="F912" s="368"/>
      <c r="G912" s="347"/>
      <c r="H912" s="348"/>
      <c r="T912" s="383"/>
      <c r="U912" s="383"/>
      <c r="V912" s="382"/>
      <c r="W912" s="382"/>
      <c r="X912" s="365"/>
      <c r="Y912" s="365"/>
      <c r="Z912" s="365"/>
      <c r="AA912" s="365"/>
      <c r="AB912" s="365"/>
      <c r="AC912" s="365"/>
      <c r="AD912" s="365"/>
      <c r="AE912" s="365"/>
      <c r="AF912" s="365"/>
      <c r="AG912" s="365"/>
      <c r="AH912" s="5"/>
      <c r="AI912" s="5"/>
      <c r="AJ912" s="5"/>
      <c r="AK912" s="5"/>
      <c r="AL912" s="5"/>
      <c r="AM912" s="5"/>
      <c r="AN912" s="5"/>
      <c r="AO912" s="5"/>
    </row>
    <row r="913" spans="1:41" s="349" customFormat="1" x14ac:dyDescent="0.5">
      <c r="A913" s="365"/>
      <c r="B913" s="368"/>
      <c r="C913" s="366"/>
      <c r="D913" s="367"/>
      <c r="E913" s="368"/>
      <c r="F913" s="368"/>
      <c r="G913" s="347"/>
      <c r="H913" s="348"/>
      <c r="T913" s="383"/>
      <c r="U913" s="383"/>
      <c r="V913" s="382"/>
      <c r="W913" s="382"/>
      <c r="X913" s="365"/>
      <c r="Y913" s="365"/>
      <c r="Z913" s="365"/>
      <c r="AA913" s="365"/>
      <c r="AB913" s="365"/>
      <c r="AC913" s="365"/>
      <c r="AD913" s="365"/>
      <c r="AE913" s="365"/>
      <c r="AF913" s="365"/>
      <c r="AG913" s="365"/>
      <c r="AH913" s="5"/>
      <c r="AI913" s="5"/>
      <c r="AJ913" s="5"/>
      <c r="AK913" s="5"/>
      <c r="AL913" s="5"/>
      <c r="AM913" s="5"/>
      <c r="AN913" s="5"/>
      <c r="AO913" s="5"/>
    </row>
    <row r="914" spans="1:41" s="349" customFormat="1" x14ac:dyDescent="0.5">
      <c r="A914" s="365"/>
      <c r="B914" s="368"/>
      <c r="C914" s="366"/>
      <c r="D914" s="367"/>
      <c r="E914" s="368"/>
      <c r="F914" s="368"/>
      <c r="G914" s="347"/>
      <c r="H914" s="348"/>
      <c r="T914" s="383"/>
      <c r="U914" s="383"/>
      <c r="V914" s="382"/>
      <c r="W914" s="382"/>
      <c r="X914" s="365"/>
      <c r="Y914" s="365"/>
      <c r="Z914" s="365"/>
      <c r="AA914" s="365"/>
      <c r="AB914" s="365"/>
      <c r="AC914" s="365"/>
      <c r="AD914" s="365"/>
      <c r="AE914" s="365"/>
      <c r="AF914" s="365"/>
      <c r="AG914" s="365"/>
      <c r="AH914" s="5"/>
      <c r="AI914" s="5"/>
      <c r="AJ914" s="5"/>
      <c r="AK914" s="5"/>
      <c r="AL914" s="5"/>
      <c r="AM914" s="5"/>
      <c r="AN914" s="5"/>
      <c r="AO914" s="5"/>
    </row>
    <row r="915" spans="1:41" s="349" customFormat="1" x14ac:dyDescent="0.5">
      <c r="A915" s="365"/>
      <c r="B915" s="368"/>
      <c r="C915" s="366"/>
      <c r="D915" s="367"/>
      <c r="E915" s="368"/>
      <c r="F915" s="368"/>
      <c r="G915" s="347"/>
      <c r="H915" s="348"/>
      <c r="T915" s="383"/>
      <c r="U915" s="383"/>
      <c r="V915" s="382"/>
      <c r="W915" s="382"/>
      <c r="X915" s="365"/>
      <c r="Y915" s="365"/>
      <c r="Z915" s="365"/>
      <c r="AA915" s="365"/>
      <c r="AB915" s="365"/>
      <c r="AC915" s="365"/>
      <c r="AD915" s="365"/>
      <c r="AE915" s="365"/>
      <c r="AF915" s="365"/>
      <c r="AG915" s="365"/>
      <c r="AH915" s="5"/>
      <c r="AI915" s="5"/>
      <c r="AJ915" s="5"/>
      <c r="AK915" s="5"/>
      <c r="AL915" s="5"/>
      <c r="AM915" s="5"/>
      <c r="AN915" s="5"/>
      <c r="AO915" s="5"/>
    </row>
    <row r="916" spans="1:41" s="349" customFormat="1" x14ac:dyDescent="0.5">
      <c r="A916" s="365"/>
      <c r="B916" s="368"/>
      <c r="C916" s="366"/>
      <c r="D916" s="367"/>
      <c r="E916" s="368"/>
      <c r="F916" s="368"/>
      <c r="G916" s="347"/>
      <c r="H916" s="348"/>
      <c r="T916" s="383"/>
      <c r="U916" s="383"/>
      <c r="V916" s="382"/>
      <c r="W916" s="382"/>
      <c r="X916" s="365"/>
      <c r="Y916" s="365"/>
      <c r="Z916" s="365"/>
      <c r="AA916" s="365"/>
      <c r="AB916" s="365"/>
      <c r="AC916" s="365"/>
      <c r="AD916" s="365"/>
      <c r="AE916" s="365"/>
      <c r="AF916" s="365"/>
      <c r="AG916" s="365"/>
      <c r="AH916" s="5"/>
      <c r="AI916" s="5"/>
      <c r="AJ916" s="5"/>
      <c r="AK916" s="5"/>
      <c r="AL916" s="5"/>
      <c r="AM916" s="5"/>
      <c r="AN916" s="5"/>
      <c r="AO916" s="5"/>
    </row>
    <row r="917" spans="1:41" s="349" customFormat="1" x14ac:dyDescent="0.5">
      <c r="A917" s="365"/>
      <c r="B917" s="368"/>
      <c r="C917" s="366"/>
      <c r="D917" s="367"/>
      <c r="E917" s="368"/>
      <c r="F917" s="368"/>
      <c r="G917" s="347"/>
      <c r="H917" s="348"/>
      <c r="T917" s="383"/>
      <c r="U917" s="383"/>
      <c r="V917" s="382"/>
      <c r="W917" s="382"/>
      <c r="X917" s="365"/>
      <c r="Y917" s="365"/>
      <c r="Z917" s="365"/>
      <c r="AA917" s="365"/>
      <c r="AB917" s="365"/>
      <c r="AC917" s="365"/>
      <c r="AD917" s="365"/>
      <c r="AE917" s="365"/>
      <c r="AF917" s="365"/>
      <c r="AG917" s="365"/>
      <c r="AH917" s="5"/>
      <c r="AI917" s="5"/>
      <c r="AJ917" s="5"/>
      <c r="AK917" s="5"/>
      <c r="AL917" s="5"/>
      <c r="AM917" s="5"/>
      <c r="AN917" s="5"/>
      <c r="AO917" s="5"/>
    </row>
    <row r="918" spans="1:41" s="349" customFormat="1" x14ac:dyDescent="0.5">
      <c r="A918" s="365"/>
      <c r="B918" s="368"/>
      <c r="C918" s="366"/>
      <c r="D918" s="367"/>
      <c r="E918" s="368"/>
      <c r="F918" s="368"/>
      <c r="G918" s="347"/>
      <c r="H918" s="348"/>
      <c r="T918" s="383"/>
      <c r="U918" s="383"/>
      <c r="V918" s="382"/>
      <c r="W918" s="382"/>
      <c r="X918" s="365"/>
      <c r="Y918" s="365"/>
      <c r="Z918" s="365"/>
      <c r="AA918" s="365"/>
      <c r="AB918" s="365"/>
      <c r="AC918" s="365"/>
      <c r="AD918" s="365"/>
      <c r="AE918" s="365"/>
      <c r="AF918" s="365"/>
      <c r="AG918" s="365"/>
      <c r="AH918" s="5"/>
      <c r="AI918" s="5"/>
      <c r="AJ918" s="5"/>
      <c r="AK918" s="5"/>
      <c r="AL918" s="5"/>
      <c r="AM918" s="5"/>
      <c r="AN918" s="5"/>
      <c r="AO918" s="5"/>
    </row>
    <row r="919" spans="1:41" s="349" customFormat="1" x14ac:dyDescent="0.5">
      <c r="A919" s="365"/>
      <c r="B919" s="368"/>
      <c r="C919" s="366"/>
      <c r="D919" s="367"/>
      <c r="E919" s="368"/>
      <c r="F919" s="368"/>
      <c r="G919" s="347"/>
      <c r="H919" s="348"/>
      <c r="T919" s="383"/>
      <c r="U919" s="383"/>
      <c r="V919" s="382"/>
      <c r="W919" s="382"/>
      <c r="X919" s="365"/>
      <c r="Y919" s="365"/>
      <c r="Z919" s="365"/>
      <c r="AA919" s="365"/>
      <c r="AB919" s="365"/>
      <c r="AC919" s="365"/>
      <c r="AD919" s="365"/>
      <c r="AE919" s="365"/>
      <c r="AF919" s="365"/>
      <c r="AG919" s="365"/>
      <c r="AH919" s="5"/>
      <c r="AI919" s="5"/>
      <c r="AJ919" s="5"/>
      <c r="AK919" s="5"/>
      <c r="AL919" s="5"/>
      <c r="AM919" s="5"/>
      <c r="AN919" s="5"/>
      <c r="AO919" s="5"/>
    </row>
    <row r="920" spans="1:41" s="349" customFormat="1" x14ac:dyDescent="0.5">
      <c r="A920" s="365"/>
      <c r="B920" s="368"/>
      <c r="C920" s="366"/>
      <c r="D920" s="367"/>
      <c r="E920" s="368"/>
      <c r="F920" s="368"/>
      <c r="G920" s="347"/>
      <c r="H920" s="348"/>
      <c r="T920" s="383"/>
      <c r="U920" s="383"/>
      <c r="V920" s="382"/>
      <c r="W920" s="382"/>
      <c r="X920" s="365"/>
      <c r="Y920" s="365"/>
      <c r="Z920" s="365"/>
      <c r="AA920" s="365"/>
      <c r="AB920" s="365"/>
      <c r="AC920" s="365"/>
      <c r="AD920" s="365"/>
      <c r="AE920" s="365"/>
      <c r="AF920" s="365"/>
      <c r="AG920" s="365"/>
      <c r="AH920" s="5"/>
      <c r="AI920" s="5"/>
      <c r="AJ920" s="5"/>
      <c r="AK920" s="5"/>
      <c r="AL920" s="5"/>
      <c r="AM920" s="5"/>
      <c r="AN920" s="5"/>
      <c r="AO920" s="5"/>
    </row>
    <row r="921" spans="1:41" s="349" customFormat="1" x14ac:dyDescent="0.5">
      <c r="A921" s="365"/>
      <c r="B921" s="368"/>
      <c r="C921" s="366"/>
      <c r="D921" s="367"/>
      <c r="E921" s="368"/>
      <c r="F921" s="368"/>
      <c r="G921" s="347"/>
      <c r="H921" s="348"/>
      <c r="T921" s="383"/>
      <c r="U921" s="383"/>
      <c r="V921" s="382"/>
      <c r="W921" s="382"/>
      <c r="X921" s="365"/>
      <c r="Y921" s="365"/>
      <c r="Z921" s="365"/>
      <c r="AA921" s="365"/>
      <c r="AB921" s="365"/>
      <c r="AC921" s="365"/>
      <c r="AD921" s="365"/>
      <c r="AE921" s="365"/>
      <c r="AF921" s="365"/>
      <c r="AG921" s="365"/>
      <c r="AH921" s="5"/>
      <c r="AI921" s="5"/>
      <c r="AJ921" s="5"/>
      <c r="AK921" s="5"/>
      <c r="AL921" s="5"/>
      <c r="AM921" s="5"/>
      <c r="AN921" s="5"/>
      <c r="AO921" s="5"/>
    </row>
  </sheetData>
  <pageMargins left="0.7" right="0.7" top="0.75" bottom="0.75" header="0.3" footer="0.3"/>
  <pageSetup orientation="portrait" r:id="rId2"/>
  <customProperties>
    <customPr name="ORB_SHEETNAME" r:id="rId3"/>
  </customProperties>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AL57"/>
  <sheetViews>
    <sheetView showGridLines="0" zoomScaleNormal="100" workbookViewId="0">
      <pane ySplit="4" topLeftCell="A5" activePane="bottomLeft" state="frozen"/>
      <selection activeCell="C1" sqref="C1:G1073"/>
      <selection pane="bottomLeft" activeCell="A9" sqref="A9"/>
    </sheetView>
  </sheetViews>
  <sheetFormatPr defaultColWidth="11.75" defaultRowHeight="19.5" customHeight="1" zeroHeight="1" x14ac:dyDescent="0.5"/>
  <cols>
    <col min="1" max="1" width="34.25" style="16" customWidth="1"/>
    <col min="2" max="2" width="18.5" style="17" customWidth="1"/>
    <col min="3" max="3" width="18.5" style="20" hidden="1" customWidth="1"/>
    <col min="4" max="4" width="16.125" style="20" hidden="1" customWidth="1"/>
    <col min="5" max="5" width="15.125" style="20" bestFit="1" customWidth="1"/>
    <col min="6" max="6" width="18" style="19" hidden="1" customWidth="1"/>
    <col min="7" max="7" width="9.625" style="19" hidden="1" customWidth="1"/>
    <col min="8" max="8" width="14" style="19" bestFit="1" customWidth="1"/>
    <col min="9" max="9" width="9.75" style="91" hidden="1" customWidth="1"/>
    <col min="10" max="10" width="27.25" style="19" hidden="1" customWidth="1"/>
    <col min="11" max="11" width="18.375" style="19" customWidth="1"/>
    <col min="12" max="12" width="15.75" style="19" hidden="1" customWidth="1"/>
    <col min="13" max="13" width="18.375" style="19" customWidth="1"/>
    <col min="14" max="14" width="41" style="19" customWidth="1"/>
    <col min="15" max="15" width="25.875" style="91" customWidth="1"/>
    <col min="16" max="16" width="39.25" style="91" bestFit="1" customWidth="1"/>
    <col min="17" max="17" width="15.5" style="16" customWidth="1"/>
    <col min="18" max="16384" width="11.75" style="16"/>
  </cols>
  <sheetData>
    <row r="1" spans="1:38" s="185" customFormat="1" ht="28.5" x14ac:dyDescent="0.5">
      <c r="A1" s="168" t="s">
        <v>1332</v>
      </c>
      <c r="B1" s="181"/>
      <c r="C1" s="182"/>
      <c r="D1" s="182"/>
      <c r="E1" s="252"/>
      <c r="F1" s="182"/>
      <c r="G1" s="182"/>
      <c r="H1" s="183"/>
      <c r="I1" s="183"/>
      <c r="J1" s="183"/>
      <c r="K1" s="183"/>
      <c r="L1" s="183"/>
      <c r="M1" s="184"/>
      <c r="N1" s="183"/>
      <c r="O1" s="182"/>
      <c r="P1" s="182"/>
      <c r="Q1" s="182"/>
      <c r="R1" s="182"/>
      <c r="S1" s="182"/>
      <c r="T1" s="182"/>
    </row>
    <row r="2" spans="1:38" s="185" customFormat="1" ht="15.75" x14ac:dyDescent="0.5">
      <c r="A2" s="169" t="s">
        <v>1333</v>
      </c>
      <c r="B2" s="181"/>
      <c r="C2" s="182"/>
      <c r="D2" s="182"/>
      <c r="E2" s="182"/>
      <c r="F2" s="182"/>
      <c r="G2" s="182"/>
      <c r="H2" s="183"/>
      <c r="I2" s="183"/>
      <c r="J2" s="183"/>
      <c r="K2" s="183"/>
      <c r="L2" s="183"/>
      <c r="M2" s="184"/>
      <c r="N2" s="183"/>
      <c r="O2" s="182"/>
      <c r="P2" s="182"/>
      <c r="Q2" s="182"/>
      <c r="R2" s="182"/>
      <c r="S2" s="182"/>
      <c r="T2" s="182"/>
    </row>
    <row r="3" spans="1:38" s="176" customFormat="1" ht="44.65" customHeight="1" x14ac:dyDescent="0.5">
      <c r="A3" s="179"/>
      <c r="B3" s="173"/>
      <c r="C3" s="174"/>
      <c r="D3" s="174"/>
      <c r="E3" s="174"/>
      <c r="F3" s="174"/>
      <c r="G3" s="174"/>
      <c r="H3" s="167"/>
      <c r="I3" s="167"/>
      <c r="J3" s="167"/>
      <c r="K3" s="167"/>
      <c r="L3" s="167"/>
      <c r="M3" s="175"/>
      <c r="N3" s="167"/>
      <c r="O3" s="174"/>
      <c r="P3" s="174"/>
      <c r="Q3" s="174"/>
      <c r="R3" s="174"/>
      <c r="S3" s="174"/>
      <c r="T3" s="174"/>
    </row>
    <row r="4" spans="1:38" s="162" customFormat="1" ht="9" customHeight="1" x14ac:dyDescent="0.5">
      <c r="A4" s="180"/>
      <c r="B4" s="163"/>
      <c r="C4" s="164"/>
      <c r="D4" s="164"/>
      <c r="E4" s="164"/>
      <c r="F4" s="164"/>
      <c r="G4" s="164"/>
      <c r="H4" s="165"/>
      <c r="I4" s="165"/>
      <c r="J4" s="165"/>
      <c r="K4" s="165"/>
      <c r="L4" s="165"/>
      <c r="M4" s="178"/>
      <c r="N4" s="165"/>
      <c r="O4" s="164"/>
      <c r="P4" s="164"/>
      <c r="Q4" s="164"/>
      <c r="R4" s="164"/>
      <c r="S4" s="164"/>
      <c r="T4" s="164"/>
    </row>
    <row r="5" spans="1:38" s="27" customFormat="1" ht="14.65" customHeight="1" x14ac:dyDescent="0.5">
      <c r="A5" s="80"/>
      <c r="B5" s="81"/>
      <c r="C5" s="28"/>
      <c r="D5" s="28"/>
      <c r="E5" s="28"/>
      <c r="F5" s="28"/>
      <c r="G5" s="28"/>
      <c r="H5" s="29"/>
      <c r="I5" s="29"/>
      <c r="J5" s="29"/>
      <c r="K5" s="29"/>
      <c r="L5" s="29"/>
      <c r="M5" s="82"/>
      <c r="N5" s="29"/>
      <c r="O5" s="28"/>
      <c r="P5" s="28"/>
      <c r="Q5" s="28"/>
      <c r="R5" s="28"/>
      <c r="S5" s="28"/>
      <c r="T5" s="28"/>
    </row>
    <row r="6" spans="1:38" s="27" customFormat="1" ht="15.75" hidden="1" x14ac:dyDescent="0.5">
      <c r="A6" s="81" t="s">
        <v>105</v>
      </c>
      <c r="B6" s="83">
        <v>44652</v>
      </c>
      <c r="C6" s="28"/>
      <c r="D6" s="28"/>
      <c r="E6" s="28"/>
      <c r="F6" s="28"/>
      <c r="G6" s="28"/>
      <c r="H6" s="29"/>
      <c r="I6" s="29"/>
      <c r="J6" s="29"/>
      <c r="K6" s="29"/>
      <c r="L6" s="29"/>
      <c r="N6" s="29"/>
      <c r="O6" s="28"/>
      <c r="P6" s="28"/>
      <c r="Q6" s="28"/>
      <c r="R6" s="28"/>
      <c r="S6" s="28"/>
      <c r="T6" s="28"/>
    </row>
    <row r="7" spans="1:38" s="27" customFormat="1" ht="15.75" hidden="1" x14ac:dyDescent="0.5">
      <c r="A7" s="81" t="s">
        <v>106</v>
      </c>
      <c r="B7" s="79">
        <v>45016</v>
      </c>
      <c r="C7" s="28"/>
      <c r="D7" s="28"/>
      <c r="E7" s="28"/>
      <c r="F7" s="28"/>
      <c r="G7" s="28"/>
      <c r="H7" s="29"/>
      <c r="I7" s="29"/>
      <c r="J7" s="29"/>
      <c r="K7" s="29"/>
      <c r="L7" s="29"/>
      <c r="N7" s="29"/>
      <c r="O7" s="28"/>
      <c r="P7" s="28"/>
      <c r="Q7" s="28"/>
      <c r="R7" s="28"/>
      <c r="S7" s="28"/>
      <c r="T7" s="28"/>
    </row>
    <row r="8" spans="1:38" s="35" customFormat="1" ht="25.5" x14ac:dyDescent="0.5">
      <c r="A8" s="116" t="s">
        <v>3</v>
      </c>
      <c r="C8" s="24"/>
      <c r="D8" s="24"/>
      <c r="E8" s="24"/>
      <c r="F8" s="24"/>
      <c r="G8" s="24"/>
      <c r="H8" s="24"/>
      <c r="I8" s="24"/>
      <c r="J8" s="79"/>
      <c r="K8" s="24"/>
      <c r="L8" s="24"/>
      <c r="N8" s="24"/>
      <c r="O8" s="24"/>
      <c r="P8" s="24"/>
      <c r="Q8" s="24"/>
      <c r="R8" s="24"/>
      <c r="S8" s="24"/>
      <c r="T8" s="24"/>
    </row>
    <row r="9" spans="1:38" s="85" customFormat="1" ht="31.5" customHeight="1" x14ac:dyDescent="0.5">
      <c r="A9" s="167" t="s">
        <v>107</v>
      </c>
      <c r="B9" s="269" t="s">
        <v>110</v>
      </c>
      <c r="C9" s="167" t="s">
        <v>111</v>
      </c>
      <c r="D9" s="270" t="s">
        <v>112</v>
      </c>
      <c r="E9" s="270" t="s">
        <v>127</v>
      </c>
      <c r="F9" s="270" t="s">
        <v>113</v>
      </c>
      <c r="G9" s="271" t="s">
        <v>114</v>
      </c>
      <c r="H9" s="271" t="s">
        <v>61</v>
      </c>
      <c r="I9" s="270" t="s">
        <v>115</v>
      </c>
      <c r="J9" s="271" t="s">
        <v>116</v>
      </c>
      <c r="K9" s="271" t="s">
        <v>63</v>
      </c>
      <c r="L9" s="272" t="s">
        <v>117</v>
      </c>
      <c r="M9" s="271" t="s">
        <v>118</v>
      </c>
      <c r="N9" s="271" t="s">
        <v>79</v>
      </c>
      <c r="O9" s="84"/>
      <c r="P9" s="84"/>
      <c r="Q9" s="84"/>
      <c r="R9" s="84"/>
      <c r="S9" s="84"/>
      <c r="T9" s="84"/>
      <c r="U9" s="84"/>
      <c r="V9" s="84"/>
      <c r="W9" s="84"/>
    </row>
    <row r="10" spans="1:38" s="85" customFormat="1" ht="19.5" customHeight="1" x14ac:dyDescent="0.5">
      <c r="A10" s="138" t="s">
        <v>119</v>
      </c>
      <c r="B10" s="3">
        <v>527796</v>
      </c>
      <c r="C10" s="86">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1.3201849917265096E-3</v>
      </c>
      <c r="D10" s="87">
        <v>0.66299999999999992</v>
      </c>
      <c r="E10" s="87">
        <f>IF(Canada6[[#This Row],[Margin of Error1]]&gt;=0.1,"Insufficient data",Canada6[[#This Row],[Task success1]])</f>
        <v>0.66299999999999992</v>
      </c>
      <c r="F10" s="87">
        <f>IF(Canada6[[#This Row],[Task success1]]&gt;0,1.96*SQRT((Canada6[[#This Row],[Task success1]]*(1-Canada6[[#This Row],[Task success1]]))/Canada6[[#This Row],[Responses]]),"")</f>
        <v>1.2752482573637153E-3</v>
      </c>
      <c r="G10" s="87">
        <v>0.56299999999999994</v>
      </c>
      <c r="H10" s="87">
        <f>IF(Canada6[[#This Row],[Margin of Error1]]&gt;=0.1,"Insufficient data",Canada6[[#This Row],[Ease1]])</f>
        <v>0.56299999999999994</v>
      </c>
      <c r="I10" s="87">
        <f>IF(Canada6[[#This Row],[Ease1]]&gt;0,1.96*SQRT((Canada6[[#This Row],[Ease1]]*(1-Canada6[[#This Row],[Ease1]]))/Canada6[[#This Row],[Responses]]),"")</f>
        <v>1.3381904925192818E-3</v>
      </c>
      <c r="J10" s="87">
        <v>0.52600000000000002</v>
      </c>
      <c r="K10" s="87">
        <f>IF(Canada6[[#This Row],[Margin of Error1]]&gt;=0.1,"Insufficient data",Canada6[[#This Row],[Satisfaction1]])</f>
        <v>0.52600000000000002</v>
      </c>
      <c r="L10" s="87">
        <f>IF(Canada6[[#This Row],[Satisfaction1]]&gt;0,1.96*SQRT((Canada6[[#This Row],[Satisfaction1]]*(1-Canada6[[#This Row],[Satisfaction1]]))/Canada6[[#This Row],[Responses]]),"")</f>
        <v>1.3471162252965318E-3</v>
      </c>
      <c r="M10" s="87">
        <f>IF(OR(Canada6[[#This Row],[Margin of Error1]]&gt;=0.1,Canada6[[#This Row],[Margin of Error1]]=0),"Insufficient data",Canada6[[#This Row],[Margin of Error1]])</f>
        <v>1.3201849917265096E-3</v>
      </c>
      <c r="N10" s="300"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O10" s="84"/>
      <c r="P10" s="84"/>
      <c r="Q10" s="84"/>
      <c r="R10" s="84"/>
      <c r="S10" s="84"/>
      <c r="T10" s="84"/>
      <c r="U10" s="84"/>
      <c r="V10" s="84"/>
      <c r="W10" s="84"/>
    </row>
    <row r="11" spans="1:38" s="2" customFormat="1" ht="19.5" customHeight="1" x14ac:dyDescent="0.5">
      <c r="A11" s="138" t="s">
        <v>121</v>
      </c>
      <c r="B11" s="3">
        <v>510685</v>
      </c>
      <c r="C11" s="86">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1.3420101873269762E-3</v>
      </c>
      <c r="D11" s="87">
        <v>0.66400000000000003</v>
      </c>
      <c r="E11" s="87">
        <f>IF(Canada6[[#This Row],[Margin of Error1]]&gt;=0.1,"Insufficient data",Canada6[[#This Row],[Task success1]])</f>
        <v>0.66400000000000003</v>
      </c>
      <c r="F11" s="87">
        <f>IF(Canada6[[#This Row],[Task success1]]&gt;0,1.96*SQRT((Canada6[[#This Row],[Task success1]]*(1-Canada6[[#This Row],[Task success1]]))/Canada6[[#This Row],[Responses]]),"")</f>
        <v>1.2954874163067197E-3</v>
      </c>
      <c r="G11" s="87">
        <v>0.56200000000000006</v>
      </c>
      <c r="H11" s="87">
        <f>IF(Canada6[[#This Row],[Margin of Error1]]&gt;=0.1,"Insufficient data",Canada6[[#This Row],[Ease1]])</f>
        <v>0.56200000000000006</v>
      </c>
      <c r="I11" s="87">
        <f>IF(Canada6[[#This Row],[Ease1]]&gt;0,1.96*SQRT((Canada6[[#This Row],[Ease1]]*(1-Canada6[[#This Row],[Ease1]]))/Canada6[[#This Row],[Responses]]),"")</f>
        <v>1.3607700231326194E-3</v>
      </c>
      <c r="J11" s="87">
        <v>0.52400000000000002</v>
      </c>
      <c r="K11" s="87">
        <f>IF(Canada6[[#This Row],[Margin of Error1]]&gt;=0.1,"Insufficient data",Canada6[[#This Row],[Satisfaction1]])</f>
        <v>0.52400000000000002</v>
      </c>
      <c r="L11" s="87">
        <f>IF(Canada6[[#This Row],[Satisfaction1]]&gt;0,1.96*SQRT((Canada6[[#This Row],[Satisfaction1]]*(1-Canada6[[#This Row],[Satisfaction1]]))/Canada6[[#This Row],[Responses]]),"")</f>
        <v>1.3697731225415901E-3</v>
      </c>
      <c r="M11" s="87">
        <f>IF(OR(Canada6[[#This Row],[Margin of Error1]]&gt;=0.1,Canada6[[#This Row],[Margin of Error1]]=0),"Insufficient data",Canada6[[#This Row],[Margin of Error1]])</f>
        <v>1.3420101873269762E-3</v>
      </c>
      <c r="N11" s="300"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X11" s="88"/>
      <c r="Y11" s="88"/>
      <c r="Z11" s="88"/>
      <c r="AA11" s="88"/>
      <c r="AB11" s="88"/>
      <c r="AC11" s="88"/>
      <c r="AD11" s="88"/>
      <c r="AE11" s="88"/>
      <c r="AF11" s="88"/>
      <c r="AG11" s="88"/>
      <c r="AH11" s="88"/>
      <c r="AI11" s="88"/>
    </row>
    <row r="12" spans="1:38" s="2" customFormat="1" ht="21.4" customHeight="1" x14ac:dyDescent="0.5">
      <c r="A12" s="138"/>
      <c r="B12" s="3"/>
      <c r="C12" s="86"/>
      <c r="D12" s="87"/>
      <c r="E12" s="87"/>
      <c r="F12" s="87"/>
      <c r="G12" s="87"/>
      <c r="H12" s="87"/>
      <c r="I12" s="87"/>
      <c r="J12" s="87"/>
      <c r="K12" s="87"/>
      <c r="L12" s="87"/>
      <c r="M12" s="262"/>
      <c r="N12" s="264"/>
      <c r="O12" s="249"/>
      <c r="AA12" s="88"/>
      <c r="AB12" s="88"/>
      <c r="AC12" s="88"/>
      <c r="AD12" s="88"/>
      <c r="AE12" s="88"/>
      <c r="AF12" s="88"/>
      <c r="AG12" s="88"/>
      <c r="AH12" s="88"/>
      <c r="AI12" s="88"/>
      <c r="AJ12" s="88"/>
      <c r="AK12" s="88"/>
      <c r="AL12" s="88"/>
    </row>
    <row r="13" spans="1:38" s="2" customFormat="1" ht="27.75" customHeight="1" x14ac:dyDescent="0.5">
      <c r="A13" s="138"/>
      <c r="B13" s="3"/>
      <c r="C13" s="86"/>
      <c r="D13" s="87"/>
      <c r="E13" s="87"/>
      <c r="F13" s="87"/>
      <c r="G13" s="87"/>
      <c r="H13" s="87"/>
      <c r="I13" s="87"/>
      <c r="J13" s="87"/>
      <c r="K13" s="87"/>
      <c r="L13" s="87"/>
      <c r="M13" s="265"/>
      <c r="N13" s="266"/>
      <c r="O13" s="249"/>
      <c r="AA13" s="88"/>
      <c r="AB13" s="88"/>
      <c r="AC13" s="88"/>
      <c r="AD13" s="88"/>
      <c r="AE13" s="88"/>
      <c r="AF13" s="88"/>
      <c r="AG13" s="88"/>
      <c r="AH13" s="88"/>
      <c r="AI13" s="88"/>
      <c r="AJ13" s="88"/>
      <c r="AK13" s="88"/>
      <c r="AL13" s="88"/>
    </row>
    <row r="14" spans="1:38" s="90" customFormat="1" ht="31.5" customHeight="1" x14ac:dyDescent="0.5">
      <c r="A14" s="267" t="s">
        <v>108</v>
      </c>
      <c r="B14" s="273" t="s">
        <v>110</v>
      </c>
      <c r="C14" s="274" t="s">
        <v>111</v>
      </c>
      <c r="D14" s="268" t="s">
        <v>112</v>
      </c>
      <c r="E14" s="268" t="s">
        <v>127</v>
      </c>
      <c r="F14" s="268" t="s">
        <v>137</v>
      </c>
      <c r="G14" s="275" t="s">
        <v>114</v>
      </c>
      <c r="H14" s="275" t="s">
        <v>61</v>
      </c>
      <c r="I14" s="268" t="s">
        <v>138</v>
      </c>
      <c r="J14" s="275" t="s">
        <v>116</v>
      </c>
      <c r="K14" s="275" t="s">
        <v>63</v>
      </c>
      <c r="L14" s="268" t="s">
        <v>117</v>
      </c>
      <c r="M14" s="267" t="s">
        <v>118</v>
      </c>
      <c r="N14" s="301" t="s">
        <v>79</v>
      </c>
      <c r="O14" s="89"/>
      <c r="P14" s="89"/>
      <c r="Q14" s="89"/>
      <c r="R14" s="89"/>
      <c r="S14" s="89"/>
      <c r="T14" s="89"/>
      <c r="U14" s="89"/>
      <c r="V14" s="89"/>
      <c r="W14" s="89"/>
    </row>
    <row r="15" spans="1:38" ht="19.5" customHeight="1" x14ac:dyDescent="0.5">
      <c r="A15" s="16" t="s">
        <v>139</v>
      </c>
      <c r="B15" s="17">
        <f>VLOOKUP(Theme[[#This Row],[Theme]],'Data-Theme'!A:E,2,)</f>
        <v>165593</v>
      </c>
      <c r="C15"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2.3423671922009029E-3</v>
      </c>
      <c r="D15" s="19">
        <f>VLOOKUP(Theme[[#This Row],[Theme]],'Data-Theme'!A:E,3,)</f>
        <v>0.67690059362412702</v>
      </c>
      <c r="E15" s="19">
        <f>IF(Theme[[#This Row],[Margin of Error1]]&gt;=0.1,"Insufficient data",Theme[[#This Row],[Task success1]])</f>
        <v>0.67690059362412702</v>
      </c>
      <c r="F15" s="19">
        <f>IF(Theme[[#This Row],[Task success1]]&gt;0,1.96*SQRT((Theme[[#This Row],[Task success1]]*(1-Theme[[#This Row],[Task success1]]))/Theme[[#This Row],[Responses]]),"")</f>
        <v>2.2525042121974794E-3</v>
      </c>
      <c r="G15" s="19">
        <f>VLOOKUP(Theme[[#This Row],[Theme]],'Data-Theme'!A:E,4,)</f>
        <v>0.581661060552076</v>
      </c>
      <c r="H15" s="19">
        <f>IF(Theme[[#This Row],[Margin of Error1]]&gt;=0.1,"Insufficient data",Theme[[#This Row],[Ease1]])</f>
        <v>0.581661060552076</v>
      </c>
      <c r="I15" s="19">
        <f>IF(Theme[[#This Row],[Ease1]]&gt;0,1.96*SQRT((Theme[[#This Row],[Ease1]]*(1-Theme[[#This Row],[Ease1]]))/Theme[[#This Row],[Responses]]),"")</f>
        <v>2.375933194658409E-3</v>
      </c>
      <c r="J15" s="19">
        <f>VLOOKUP(Theme[[#This Row],[Theme]],'Data-Theme'!A:E,5,)</f>
        <v>0.544612393035938</v>
      </c>
      <c r="K15" s="19">
        <f>IF(Theme[[#This Row],[Margin of Error1]]&gt;=0.1,"Insufficient data",Theme[[#This Row],[Satisfaction1]])</f>
        <v>0.544612393035938</v>
      </c>
      <c r="L15" s="19">
        <f>IF(Theme[[#This Row],[Satisfaction1]]&gt;0,1.96*SQRT((Theme[[#This Row],[Satisfaction1]]*(1-Theme[[#This Row],[Satisfaction1]]))/Theme[[#This Row],[Responses]]),"")</f>
        <v>2.3986641697468212E-3</v>
      </c>
      <c r="M15" s="19">
        <f>IF(OR(Theme[[#This Row],[Margin of Error1]]&gt;=0.1,Theme[[#This Row],[Margin of Error1]]=0),"Insufficient data",Theme[[#This Row],[Margin of Error1]])</f>
        <v>2.3423671922009029E-3</v>
      </c>
      <c r="N15"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15" s="16"/>
      <c r="P15" s="16"/>
    </row>
    <row r="16" spans="1:38" ht="19.5" customHeight="1" x14ac:dyDescent="0.5">
      <c r="A16" s="16" t="s">
        <v>141</v>
      </c>
      <c r="B16" s="17">
        <f>VLOOKUP(Theme[[#This Row],[Theme]],'Data-Theme'!A:E,2,)</f>
        <v>107089</v>
      </c>
      <c r="C16"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2.9793732353840807E-3</v>
      </c>
      <c r="D16" s="19">
        <f>VLOOKUP(Theme[[#This Row],[Theme]],'Data-Theme'!A:E,3,)</f>
        <v>0.56772404261875598</v>
      </c>
      <c r="E16" s="19">
        <f>IF(Theme[[#This Row],[Margin of Error1]]&gt;=0.1,"Insufficient data",Theme[[#This Row],[Task success1]])</f>
        <v>0.56772404261875598</v>
      </c>
      <c r="F16" s="19">
        <f>IF(Theme[[#This Row],[Task success1]]&gt;0,1.96*SQRT((Theme[[#This Row],[Task success1]]*(1-Theme[[#This Row],[Task success1]]))/Theme[[#This Row],[Responses]]),"")</f>
        <v>2.9671043737713554E-3</v>
      </c>
      <c r="G16" s="19">
        <f>VLOOKUP(Theme[[#This Row],[Theme]],'Data-Theme'!A:E,4,)</f>
        <v>0.50044355629429704</v>
      </c>
      <c r="H16" s="19">
        <f>IF(Theme[[#This Row],[Margin of Error1]]&gt;=0.1,"Insufficient data",Theme[[#This Row],[Ease1]])</f>
        <v>0.50044355629429704</v>
      </c>
      <c r="I16" s="19">
        <f>IF(Theme[[#This Row],[Ease1]]&gt;0,1.96*SQRT((Theme[[#This Row],[Ease1]]*(1-Theme[[#This Row],[Ease1]]))/Theme[[#This Row],[Responses]]),"")</f>
        <v>2.9947010387687554E-3</v>
      </c>
      <c r="J16" s="19">
        <f>VLOOKUP(Theme[[#This Row],[Theme]],'Data-Theme'!A:E,5,)</f>
        <v>0.44467685756706998</v>
      </c>
      <c r="K16" s="19">
        <f>IF(Theme[[#This Row],[Margin of Error1]]&gt;=0.1,"Insufficient data",Theme[[#This Row],[Satisfaction1]])</f>
        <v>0.44467685756706998</v>
      </c>
      <c r="L16" s="19">
        <f>IF(Theme[[#This Row],[Satisfaction1]]&gt;0,1.96*SQRT((Theme[[#This Row],[Satisfaction1]]*(1-Theme[[#This Row],[Satisfaction1]]))/Theme[[#This Row],[Responses]]),"")</f>
        <v>2.9763142936121319E-3</v>
      </c>
      <c r="M16" s="19">
        <f>IF(OR(Theme[[#This Row],[Margin of Error1]]&gt;=0.1,Theme[[#This Row],[Margin of Error1]]=0),"Insufficient data",Theme[[#This Row],[Margin of Error1]])</f>
        <v>2.9793732353840807E-3</v>
      </c>
      <c r="N16"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16" s="16"/>
      <c r="P16" s="16"/>
    </row>
    <row r="17" spans="1:16" ht="19.5" customHeight="1" x14ac:dyDescent="0.5">
      <c r="A17" s="16" t="s">
        <v>140</v>
      </c>
      <c r="B17" s="17">
        <f>VLOOKUP(Theme[[#This Row],[Theme]],'Data-Theme'!A:E,2,)</f>
        <v>83455</v>
      </c>
      <c r="C17"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3.2911367814261478E-3</v>
      </c>
      <c r="D17" s="19">
        <f>VLOOKUP(Theme[[#This Row],[Theme]],'Data-Theme'!A:E,3,)</f>
        <v>0.69200167755077602</v>
      </c>
      <c r="E17" s="19">
        <f>IF(Theme[[#This Row],[Margin of Error1]]&gt;=0.1,"Insufficient data",Theme[[#This Row],[Task success1]])</f>
        <v>0.69200167755077602</v>
      </c>
      <c r="F17" s="19">
        <f>IF(Theme[[#This Row],[Task success1]]&gt;0,1.96*SQRT((Theme[[#This Row],[Task success1]]*(1-Theme[[#This Row],[Task success1]]))/Theme[[#This Row],[Responses]]),"")</f>
        <v>3.132258812553375E-3</v>
      </c>
      <c r="G17" s="19">
        <f>VLOOKUP(Theme[[#This Row],[Theme]],'Data-Theme'!A:E,4,)</f>
        <v>0.56513090887304496</v>
      </c>
      <c r="H17" s="19">
        <f>IF(Theme[[#This Row],[Margin of Error1]]&gt;=0.1,"Insufficient data",Theme[[#This Row],[Ease1]])</f>
        <v>0.56513090887304496</v>
      </c>
      <c r="I17" s="19">
        <f>IF(Theme[[#This Row],[Ease1]]&gt;0,1.96*SQRT((Theme[[#This Row],[Ease1]]*(1-Theme[[#This Row],[Ease1]]))/Theme[[#This Row],[Responses]]),"")</f>
        <v>3.3634400518540411E-3</v>
      </c>
      <c r="J17" s="19">
        <f>VLOOKUP(Theme[[#This Row],[Theme]],'Data-Theme'!A:E,5,)</f>
        <v>0.54639027020550002</v>
      </c>
      <c r="K17" s="19">
        <f>IF(Theme[[#This Row],[Margin of Error1]]&gt;=0.1,"Insufficient data",Theme[[#This Row],[Satisfaction1]])</f>
        <v>0.54639027020550002</v>
      </c>
      <c r="L17" s="19">
        <f>IF(Theme[[#This Row],[Satisfaction1]]&gt;0,1.96*SQRT((Theme[[#This Row],[Satisfaction1]]*(1-Theme[[#This Row],[Satisfaction1]]))/Theme[[#This Row],[Responses]]),"")</f>
        <v>3.3777114798710273E-3</v>
      </c>
      <c r="M17" s="19">
        <f>IF(OR(Theme[[#This Row],[Margin of Error1]]&gt;=0.1,Theme[[#This Row],[Margin of Error1]]=0),"Insufficient data",Theme[[#This Row],[Margin of Error1]])</f>
        <v>3.2911367814261478E-3</v>
      </c>
      <c r="N17"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17" s="16"/>
      <c r="P17" s="16"/>
    </row>
    <row r="18" spans="1:16" ht="19.5" customHeight="1" x14ac:dyDescent="0.5">
      <c r="A18" s="16" t="s">
        <v>144</v>
      </c>
      <c r="B18" s="17">
        <f>VLOOKUP(Theme[[#This Row],[Theme]],'Data-Theme'!A:E,2,)</f>
        <v>48811</v>
      </c>
      <c r="C18"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4.3478235164374525E-3</v>
      </c>
      <c r="D18" s="19">
        <f>VLOOKUP(Theme[[#This Row],[Theme]],'Data-Theme'!A:E,3,)</f>
        <v>0.66528036713035998</v>
      </c>
      <c r="E18" s="19">
        <f>IF(Theme[[#This Row],[Margin of Error1]]&gt;=0.1,"Insufficient data",Theme[[#This Row],[Task success1]])</f>
        <v>0.66528036713035998</v>
      </c>
      <c r="F18" s="19">
        <f>IF(Theme[[#This Row],[Task success1]]&gt;0,1.96*SQRT((Theme[[#This Row],[Task success1]]*(1-Theme[[#This Row],[Task success1]]))/Theme[[#This Row],[Responses]]),"")</f>
        <v>4.1863946396893626E-3</v>
      </c>
      <c r="G18" s="19">
        <f>VLOOKUP(Theme[[#This Row],[Theme]],'Data-Theme'!A:E,4,)</f>
        <v>0.53330191964925899</v>
      </c>
      <c r="H18" s="19">
        <f>IF(Theme[[#This Row],[Margin of Error1]]&gt;=0.1,"Insufficient data",Theme[[#This Row],[Ease1]])</f>
        <v>0.53330191964925899</v>
      </c>
      <c r="I18" s="19">
        <f>IF(Theme[[#This Row],[Ease1]]&gt;0,1.96*SQRT((Theme[[#This Row],[Ease1]]*(1-Theme[[#This Row],[Ease1]]))/Theme[[#This Row],[Responses]]),"")</f>
        <v>4.4259020621687829E-3</v>
      </c>
      <c r="J18" s="19">
        <f>VLOOKUP(Theme[[#This Row],[Theme]],'Data-Theme'!A:E,5,)</f>
        <v>0.52271004486693595</v>
      </c>
      <c r="K18" s="19">
        <f>IF(Theme[[#This Row],[Margin of Error1]]&gt;=0.1,"Insufficient data",Theme[[#This Row],[Satisfaction1]])</f>
        <v>0.52271004486693595</v>
      </c>
      <c r="L18" s="19">
        <f>IF(Theme[[#This Row],[Satisfaction1]]&gt;0,1.96*SQRT((Theme[[#This Row],[Satisfaction1]]*(1-Theme[[#This Row],[Satisfaction1]]))/Theme[[#This Row],[Responses]]),"")</f>
        <v>4.4311738474542119E-3</v>
      </c>
      <c r="M18" s="19">
        <f>IF(OR(Theme[[#This Row],[Margin of Error1]]&gt;=0.1,Theme[[#This Row],[Margin of Error1]]=0),"Insufficient data",Theme[[#This Row],[Margin of Error1]])</f>
        <v>4.3478235164374525E-3</v>
      </c>
      <c r="N18"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18" s="16"/>
      <c r="P18" s="16"/>
    </row>
    <row r="19" spans="1:16" ht="19.5" customHeight="1" x14ac:dyDescent="0.5">
      <c r="A19" s="16" t="s">
        <v>142</v>
      </c>
      <c r="B19" s="17">
        <f>VLOOKUP(Theme[[#This Row],[Theme]],'Data-Theme'!A:E,2,)</f>
        <v>42826</v>
      </c>
      <c r="C19"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4.6183538821234519E-3</v>
      </c>
      <c r="D19" s="19">
        <f>VLOOKUP(Theme[[#This Row],[Theme]],'Data-Theme'!A:E,3,)</f>
        <v>0.67477700462335999</v>
      </c>
      <c r="E19" s="19">
        <f>IF(Theme[[#This Row],[Margin of Error1]]&gt;=0.1,"Insufficient data",Theme[[#This Row],[Task success1]])</f>
        <v>0.67477700462335999</v>
      </c>
      <c r="F19" s="19">
        <f>IF(Theme[[#This Row],[Task success1]]&gt;0,1.96*SQRT((Theme[[#This Row],[Task success1]]*(1-Theme[[#This Row],[Task success1]]))/Theme[[#This Row],[Responses]]),"")</f>
        <v>4.4368329220510119E-3</v>
      </c>
      <c r="G19" s="19">
        <f>VLOOKUP(Theme[[#This Row],[Theme]],'Data-Theme'!A:E,4,)</f>
        <v>0.57217578106757605</v>
      </c>
      <c r="H19" s="19">
        <f>IF(Theme[[#This Row],[Margin of Error1]]&gt;=0.1,"Insufficient data",Theme[[#This Row],[Ease1]])</f>
        <v>0.57217578106757605</v>
      </c>
      <c r="I19" s="19">
        <f>IF(Theme[[#This Row],[Ease1]]&gt;0,1.96*SQRT((Theme[[#This Row],[Ease1]]*(1-Theme[[#This Row],[Ease1]]))/Theme[[#This Row],[Responses]]),"")</f>
        <v>4.6859724793602555E-3</v>
      </c>
      <c r="J19" s="19">
        <f>VLOOKUP(Theme[[#This Row],[Theme]],'Data-Theme'!A:E,5,)</f>
        <v>0.51870359127632704</v>
      </c>
      <c r="K19" s="19">
        <f>IF(Theme[[#This Row],[Margin of Error1]]&gt;=0.1,"Insufficient data",Theme[[#This Row],[Satisfaction1]])</f>
        <v>0.51870359127632704</v>
      </c>
      <c r="L19" s="19">
        <f>IF(Theme[[#This Row],[Satisfaction1]]&gt;0,1.96*SQRT((Theme[[#This Row],[Satisfaction1]]*(1-Theme[[#This Row],[Satisfaction1]]))/Theme[[#This Row],[Responses]]),"")</f>
        <v>4.7322562449590901E-3</v>
      </c>
      <c r="M19" s="19">
        <f>IF(OR(Theme[[#This Row],[Margin of Error1]]&gt;=0.1,Theme[[#This Row],[Margin of Error1]]=0),"Insufficient data",Theme[[#This Row],[Margin of Error1]])</f>
        <v>4.6183538821234519E-3</v>
      </c>
      <c r="N19"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19" s="16"/>
      <c r="P19" s="16"/>
    </row>
    <row r="20" spans="1:16" ht="19.5" customHeight="1" x14ac:dyDescent="0.5">
      <c r="A20" s="16" t="s">
        <v>143</v>
      </c>
      <c r="B20" s="17">
        <f>VLOOKUP(Theme[[#This Row],[Theme]],'Data-Theme'!A:E,2,)</f>
        <v>33433</v>
      </c>
      <c r="C20" s="18">
        <f>IF(ISERROR(AVERAGE(Theme[[#This Row],[Margin of Error 
(Task success)]],Theme[[#This Row],[Margin of Error (Ease)]],Theme[[#This Row],[Margin of Error
(Satisfaction)]])),"N/A",(AVERAGE(Theme[[#This Row],[Margin of Error 
(Task success)]],Theme[[#This Row],[Margin of Error (Ease)]],Theme[[#This Row],[Margin of Error
(Satisfaction)]])))</f>
        <v>5.0406171613997025E-3</v>
      </c>
      <c r="D20" s="19">
        <f>VLOOKUP(Theme[[#This Row],[Theme]],'Data-Theme'!A:E,3,)</f>
        <v>0.74650794125564601</v>
      </c>
      <c r="E20" s="19">
        <f>IF(Theme[[#This Row],[Margin of Error1]]&gt;=0.1,"Insufficient data",Theme[[#This Row],[Task success1]])</f>
        <v>0.74650794125564601</v>
      </c>
      <c r="F20" s="19">
        <f>IF(Theme[[#This Row],[Task success1]]&gt;0,1.96*SQRT((Theme[[#This Row],[Task success1]]*(1-Theme[[#This Row],[Task success1]]))/Theme[[#This Row],[Responses]]),"")</f>
        <v>4.6630255222676808E-3</v>
      </c>
      <c r="G20" s="19">
        <f>VLOOKUP(Theme[[#This Row],[Theme]],'Data-Theme'!A:E,4,)</f>
        <v>0.62686567164179097</v>
      </c>
      <c r="H20" s="19">
        <f>IF(Theme[[#This Row],[Margin of Error1]]&gt;=0.1,"Insufficient data",Theme[[#This Row],[Ease1]])</f>
        <v>0.62686567164179097</v>
      </c>
      <c r="I20" s="19">
        <f>IF(Theme[[#This Row],[Ease1]]&gt;0,1.96*SQRT((Theme[[#This Row],[Ease1]]*(1-Theme[[#This Row],[Ease1]]))/Theme[[#This Row],[Responses]]),"")</f>
        <v>5.1842775473234185E-3</v>
      </c>
      <c r="J20" s="19">
        <f>VLOOKUP(Theme[[#This Row],[Theme]],'Data-Theme'!A:E,5,)</f>
        <v>0.58875960876977795</v>
      </c>
      <c r="K20" s="19">
        <f>IF(Theme[[#This Row],[Margin of Error1]]&gt;=0.1,"Insufficient data",Theme[[#This Row],[Satisfaction1]])</f>
        <v>0.58875960876977795</v>
      </c>
      <c r="L20" s="19">
        <f>IF(Theme[[#This Row],[Satisfaction1]]&gt;0,1.96*SQRT((Theme[[#This Row],[Satisfaction1]]*(1-Theme[[#This Row],[Satisfaction1]]))/Theme[[#This Row],[Responses]]),"")</f>
        <v>5.2745484146080072E-3</v>
      </c>
      <c r="M20" s="19">
        <f>IF(OR(Theme[[#This Row],[Margin of Error1]]&gt;=0.1,Theme[[#This Row],[Margin of Error1]]=0),"Insufficient data",Theme[[#This Row],[Margin of Error1]])</f>
        <v>5.0406171613997025E-3</v>
      </c>
      <c r="N20"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0" s="16"/>
      <c r="P20" s="16"/>
    </row>
    <row r="21" spans="1:16" ht="19.5" customHeight="1" x14ac:dyDescent="0.5">
      <c r="A21" s="16" t="s">
        <v>145</v>
      </c>
      <c r="B21" s="17">
        <f>VLOOKUP(Theme[[#This Row],[Theme]],'Data-Theme'!A:E,2,)</f>
        <v>16252</v>
      </c>
      <c r="C21" s="18">
        <f>IF(ISERROR(AVERAGE(Theme[[#This Row],[Margin of Error 
(Task success)]],Theme[[#This Row],[Margin of Error (Ease)]],Theme[[#This Row],[Margin of Error
(Satisfaction)]])),"N/A",(AVERAGE(Theme[[#This Row],[Margin of Error 
(Task success)]],Theme[[#This Row],[Margin of Error (Ease)]],Theme[[#This Row],[Margin of Error
(Satisfaction)]])))</f>
        <v>7.5164248795767039E-3</v>
      </c>
      <c r="D21" s="19">
        <f>VLOOKUP(Theme[[#This Row],[Theme]],'Data-Theme'!A:E,3,)</f>
        <v>0.66668717696283497</v>
      </c>
      <c r="E21" s="19">
        <f>IF(Theme[[#This Row],[Margin of Error1]]&gt;=0.1,"Insufficient data",Theme[[#This Row],[Task success1]])</f>
        <v>0.66668717696283497</v>
      </c>
      <c r="F21" s="19">
        <f>IF(Theme[[#This Row],[Task success1]]&gt;0,1.96*SQRT((Theme[[#This Row],[Task success1]]*(1-Theme[[#This Row],[Task success1]]))/Theme[[#This Row],[Responses]]),"")</f>
        <v>7.2475250732308722E-3</v>
      </c>
      <c r="G21" s="19">
        <f>VLOOKUP(Theme[[#This Row],[Theme]],'Data-Theme'!A:E,4,)</f>
        <v>0.56786857002215096</v>
      </c>
      <c r="H21" s="19">
        <f>IF(Theme[[#This Row],[Margin of Error1]]&gt;=0.1,"Insufficient data",Theme[[#This Row],[Ease1]])</f>
        <v>0.56786857002215096</v>
      </c>
      <c r="I21" s="19">
        <f>IF(Theme[[#This Row],[Ease1]]&gt;0,1.96*SQRT((Theme[[#This Row],[Ease1]]*(1-Theme[[#This Row],[Ease1]]))/Theme[[#This Row],[Responses]]),"")</f>
        <v>7.6161327997228004E-3</v>
      </c>
      <c r="J21" s="19">
        <f>VLOOKUP(Theme[[#This Row],[Theme]],'Data-Theme'!A:E,5,)</f>
        <v>0.48960127984248097</v>
      </c>
      <c r="K21" s="19">
        <f>IF(Theme[[#This Row],[Margin of Error1]]&gt;=0.1,"Insufficient data",Theme[[#This Row],[Satisfaction1]])</f>
        <v>0.48960127984248097</v>
      </c>
      <c r="L21" s="19">
        <f>IF(Theme[[#This Row],[Satisfaction1]]&gt;0,1.96*SQRT((Theme[[#This Row],[Satisfaction1]]*(1-Theme[[#This Row],[Satisfaction1]]))/Theme[[#This Row],[Responses]]),"")</f>
        <v>7.6856167657764398E-3</v>
      </c>
      <c r="M21" s="19">
        <f>IF(OR(Theme[[#This Row],[Margin of Error1]]&gt;=0.1,Theme[[#This Row],[Margin of Error1]]=0),"Insufficient data",Theme[[#This Row],[Margin of Error1]])</f>
        <v>7.5164248795767039E-3</v>
      </c>
      <c r="N21"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1" s="16"/>
      <c r="P21" s="16"/>
    </row>
    <row r="22" spans="1:16" ht="19.5" customHeight="1" x14ac:dyDescent="0.5">
      <c r="A22" s="16" t="s">
        <v>146</v>
      </c>
      <c r="B22" s="17">
        <f>VLOOKUP(Theme[[#This Row],[Theme]],'Data-Theme'!A:E,2,)</f>
        <v>4690</v>
      </c>
      <c r="C22"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1.273394797687784E-2</v>
      </c>
      <c r="D22" s="19">
        <f>VLOOKUP(Theme[[#This Row],[Theme]],'Data-Theme'!A:E,3,)</f>
        <v>0.79978678038379503</v>
      </c>
      <c r="E22" s="19">
        <f>IF(Theme[[#This Row],[Margin of Error1]]&gt;=0.1,"Insufficient data",Theme[[#This Row],[Task success1]])</f>
        <v>0.79978678038379503</v>
      </c>
      <c r="F22" s="19">
        <f>IF(Theme[[#This Row],[Task success1]]&gt;0,1.96*SQRT((Theme[[#This Row],[Task success1]]*(1-Theme[[#This Row],[Task success1]]))/Theme[[#This Row],[Responses]]),"")</f>
        <v>1.1452574761366819E-2</v>
      </c>
      <c r="G22" s="19">
        <f>VLOOKUP(Theme[[#This Row],[Theme]],'Data-Theme'!A:E,4,)</f>
        <v>0.70597014925373103</v>
      </c>
      <c r="H22" s="19">
        <f>IF(Theme[[#This Row],[Margin of Error1]]&gt;=0.1,"Insufficient data",Theme[[#This Row],[Ease1]])</f>
        <v>0.70597014925373103</v>
      </c>
      <c r="I22" s="19">
        <f>IF(Theme[[#This Row],[Ease1]]&gt;0,1.96*SQRT((Theme[[#This Row],[Ease1]]*(1-Theme[[#This Row],[Ease1]]))/Theme[[#This Row],[Responses]]),"")</f>
        <v>1.3039427703074183E-2</v>
      </c>
      <c r="J22" s="19">
        <f>VLOOKUP(Theme[[#This Row],[Theme]],'Data-Theme'!A:E,5,)</f>
        <v>0.64328358208955205</v>
      </c>
      <c r="K22" s="19">
        <f>IF(Theme[[#This Row],[Margin of Error1]]&gt;=0.1,"Insufficient data",Theme[[#This Row],[Satisfaction1]])</f>
        <v>0.64328358208955205</v>
      </c>
      <c r="L22" s="19">
        <f>IF(Theme[[#This Row],[Satisfaction1]]&gt;0,1.96*SQRT((Theme[[#This Row],[Satisfaction1]]*(1-Theme[[#This Row],[Satisfaction1]]))/Theme[[#This Row],[Responses]]),"")</f>
        <v>1.3709841466192517E-2</v>
      </c>
      <c r="M22" s="19">
        <f>IF(OR(Theme[[#This Row],[Margin of Error1]]&gt;=0.1,Theme[[#This Row],[Margin of Error1]]=0),"Insufficient data",Theme[[#This Row],[Margin of Error1]])</f>
        <v>1.273394797687784E-2</v>
      </c>
      <c r="N22"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2" s="16"/>
      <c r="P22" s="16"/>
    </row>
    <row r="23" spans="1:16" ht="19.5" customHeight="1" x14ac:dyDescent="0.5">
      <c r="A23" s="16" t="s">
        <v>147</v>
      </c>
      <c r="B23" s="17">
        <f>VLOOKUP(Theme[[#This Row],[Theme]],'Data-Theme'!A:E,2,)</f>
        <v>4088</v>
      </c>
      <c r="C23"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1.4882171962269833E-2</v>
      </c>
      <c r="D23" s="19">
        <f>VLOOKUP(Theme[[#This Row],[Theme]],'Data-Theme'!A:E,3,)</f>
        <v>0.69447162426614495</v>
      </c>
      <c r="E23" s="19">
        <f>IF(Theme[[#This Row],[Margin of Error1]]&gt;=0.1,"Insufficient data",Theme[[#This Row],[Task success1]])</f>
        <v>0.69447162426614495</v>
      </c>
      <c r="F23" s="19">
        <f>IF(Theme[[#This Row],[Task success1]]&gt;0,1.96*SQRT((Theme[[#This Row],[Task success1]]*(1-Theme[[#This Row],[Task success1]]))/Theme[[#This Row],[Responses]]),"")</f>
        <v>1.4120616430999284E-2</v>
      </c>
      <c r="G23" s="19">
        <f>VLOOKUP(Theme[[#This Row],[Theme]],'Data-Theme'!A:E,4,)</f>
        <v>0.55870841487279799</v>
      </c>
      <c r="H23" s="19">
        <f>IF(Theme[[#This Row],[Margin of Error1]]&gt;=0.1,"Insufficient data",Theme[[#This Row],[Ease1]])</f>
        <v>0.55870841487279799</v>
      </c>
      <c r="I23" s="19">
        <f>IF(Theme[[#This Row],[Ease1]]&gt;0,1.96*SQRT((Theme[[#This Row],[Ease1]]*(1-Theme[[#This Row],[Ease1]]))/Theme[[#This Row],[Responses]]),"")</f>
        <v>1.5221451108432048E-2</v>
      </c>
      <c r="J23" s="19">
        <f>VLOOKUP(Theme[[#This Row],[Theme]],'Data-Theme'!A:E,5,)</f>
        <v>0.52739726027397305</v>
      </c>
      <c r="K23" s="19">
        <f>IF(Theme[[#This Row],[Margin of Error1]]&gt;=0.1,"Insufficient data",Theme[[#This Row],[Satisfaction1]])</f>
        <v>0.52739726027397305</v>
      </c>
      <c r="L23" s="19">
        <f>IF(Theme[[#This Row],[Satisfaction1]]&gt;0,1.96*SQRT((Theme[[#This Row],[Satisfaction1]]*(1-Theme[[#This Row],[Satisfaction1]]))/Theme[[#This Row],[Responses]]),"")</f>
        <v>1.5304448347378168E-2</v>
      </c>
      <c r="M23" s="19">
        <f>IF(OR(Theme[[#This Row],[Margin of Error1]]&gt;=0.1,Theme[[#This Row],[Margin of Error1]]=0),"Insufficient data",Theme[[#This Row],[Margin of Error1]])</f>
        <v>1.4882171962269833E-2</v>
      </c>
      <c r="N23"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3" s="16"/>
      <c r="P23" s="16"/>
    </row>
    <row r="24" spans="1:16" ht="19.5" customHeight="1" x14ac:dyDescent="0.5">
      <c r="A24" s="16" t="s">
        <v>148</v>
      </c>
      <c r="B24" s="17">
        <f>VLOOKUP(Theme[[#This Row],[Theme]],'Data-Theme'!A:E,2,)</f>
        <v>3632</v>
      </c>
      <c r="C24"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1.3938132207683451E-2</v>
      </c>
      <c r="D24" s="19">
        <f>VLOOKUP(Theme[[#This Row],[Theme]],'Data-Theme'!A:E,3,)</f>
        <v>0.83177312775330403</v>
      </c>
      <c r="E24" s="19">
        <f>IF(Theme[[#This Row],[Margin of Error1]]&gt;=0.1,"Insufficient data",Theme[[#This Row],[Task success1]])</f>
        <v>0.83177312775330403</v>
      </c>
      <c r="F24" s="19">
        <f>IF(Theme[[#This Row],[Task success1]]&gt;0,1.96*SQRT((Theme[[#This Row],[Task success1]]*(1-Theme[[#This Row],[Task success1]]))/Theme[[#This Row],[Responses]]),"")</f>
        <v>1.2165592896238258E-2</v>
      </c>
      <c r="G24" s="19">
        <f>VLOOKUP(Theme[[#This Row],[Theme]],'Data-Theme'!A:E,4,)</f>
        <v>0.71971365638766505</v>
      </c>
      <c r="H24" s="19">
        <f>IF(Theme[[#This Row],[Margin of Error1]]&gt;=0.1,"Insufficient data",Theme[[#This Row],[Ease1]])</f>
        <v>0.71971365638766505</v>
      </c>
      <c r="I24" s="19">
        <f>IF(Theme[[#This Row],[Ease1]]&gt;0,1.96*SQRT((Theme[[#This Row],[Ease1]]*(1-Theme[[#This Row],[Ease1]]))/Theme[[#This Row],[Responses]]),"")</f>
        <v>1.4607099655449792E-2</v>
      </c>
      <c r="J24" s="19">
        <f>VLOOKUP(Theme[[#This Row],[Theme]],'Data-Theme'!A:E,5,)</f>
        <v>0.68997797356828205</v>
      </c>
      <c r="K24" s="19">
        <f>IF(Theme[[#This Row],[Margin of Error1]]&gt;=0.1,"Insufficient data",Theme[[#This Row],[Satisfaction1]])</f>
        <v>0.68997797356828205</v>
      </c>
      <c r="L24" s="19">
        <f>IF(Theme[[#This Row],[Satisfaction1]]&gt;0,1.96*SQRT((Theme[[#This Row],[Satisfaction1]]*(1-Theme[[#This Row],[Satisfaction1]]))/Theme[[#This Row],[Responses]]),"")</f>
        <v>1.5041704071362304E-2</v>
      </c>
      <c r="M24" s="19">
        <f>IF(OR(Theme[[#This Row],[Margin of Error1]]&gt;=0.1,Theme[[#This Row],[Margin of Error1]]=0),"Insufficient data",Theme[[#This Row],[Margin of Error1]])</f>
        <v>1.3938132207683451E-2</v>
      </c>
      <c r="N24"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4" s="16"/>
      <c r="P24" s="16"/>
    </row>
    <row r="25" spans="1:16" ht="19.5" customHeight="1" x14ac:dyDescent="0.5">
      <c r="A25" s="16" t="s">
        <v>149</v>
      </c>
      <c r="B25" s="17">
        <f>VLOOKUP(Theme[[#This Row],[Theme]],'Data-Theme'!A:E,2,)</f>
        <v>2522</v>
      </c>
      <c r="C25"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1.9150771866656729E-2</v>
      </c>
      <c r="D25" s="19">
        <f>VLOOKUP(Theme[[#This Row],[Theme]],'Data-Theme'!A:E,3,)</f>
        <v>0.65622521808088796</v>
      </c>
      <c r="E25" s="19">
        <f>IF(Theme[[#This Row],[Margin of Error1]]&gt;=0.1,"Insufficient data",Theme[[#This Row],[Task success1]])</f>
        <v>0.65622521808088796</v>
      </c>
      <c r="F25" s="19">
        <f>IF(Theme[[#This Row],[Task success1]]&gt;0,1.96*SQRT((Theme[[#This Row],[Task success1]]*(1-Theme[[#This Row],[Task success1]]))/Theme[[#This Row],[Responses]]),"")</f>
        <v>1.8537322082916644E-2</v>
      </c>
      <c r="G25" s="19">
        <f>VLOOKUP(Theme[[#This Row],[Theme]],'Data-Theme'!A:E,4,)</f>
        <v>0.55273592386994497</v>
      </c>
      <c r="H25" s="19">
        <f>IF(Theme[[#This Row],[Margin of Error1]]&gt;=0.1,"Insufficient data",Theme[[#This Row],[Ease1]])</f>
        <v>0.55273592386994497</v>
      </c>
      <c r="I25" s="19">
        <f>IF(Theme[[#This Row],[Ease1]]&gt;0,1.96*SQRT((Theme[[#This Row],[Ease1]]*(1-Theme[[#This Row],[Ease1]]))/Theme[[#This Row],[Responses]]),"")</f>
        <v>1.94054797810819E-2</v>
      </c>
      <c r="J25" s="19">
        <f>VLOOKUP(Theme[[#This Row],[Theme]],'Data-Theme'!A:E,5,)</f>
        <v>0.48889770023790602</v>
      </c>
      <c r="K25" s="19">
        <f>IF(Theme[[#This Row],[Margin of Error1]]&gt;=0.1,"Insufficient data",Theme[[#This Row],[Satisfaction1]])</f>
        <v>0.48889770023790602</v>
      </c>
      <c r="L25" s="19">
        <f>IF(Theme[[#This Row],[Satisfaction1]]&gt;0,1.96*SQRT((Theme[[#This Row],[Satisfaction1]]*(1-Theme[[#This Row],[Satisfaction1]]))/Theme[[#This Row],[Responses]]),"")</f>
        <v>1.9509513735971647E-2</v>
      </c>
      <c r="M25" s="19">
        <f>IF(OR(Theme[[#This Row],[Margin of Error1]]&gt;=0.1,Theme[[#This Row],[Margin of Error1]]=0),"Insufficient data",Theme[[#This Row],[Margin of Error1]])</f>
        <v>1.9150771866656729E-2</v>
      </c>
      <c r="N25"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5" s="16"/>
      <c r="P25" s="16"/>
    </row>
    <row r="26" spans="1:16" ht="19.5" customHeight="1" x14ac:dyDescent="0.5">
      <c r="A26" s="16" t="s">
        <v>150</v>
      </c>
      <c r="B26" s="17">
        <f>VLOOKUP(Theme[[#This Row],[Theme]],'Data-Theme'!A:E,2,)</f>
        <v>2125</v>
      </c>
      <c r="C26"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2.0958012736121297E-2</v>
      </c>
      <c r="D26" s="19">
        <f>VLOOKUP(Theme[[#This Row],[Theme]],'Data-Theme'!A:E,3,)</f>
        <v>0.63858823529411801</v>
      </c>
      <c r="E26" s="19">
        <f>IF(Theme[[#This Row],[Margin of Error1]]&gt;=0.1,"Insufficient data",Theme[[#This Row],[Task success1]])</f>
        <v>0.63858823529411801</v>
      </c>
      <c r="F26" s="19">
        <f>IF(Theme[[#This Row],[Task success1]]&gt;0,1.96*SQRT((Theme[[#This Row],[Task success1]]*(1-Theme[[#This Row],[Task success1]]))/Theme[[#This Row],[Responses]]),"")</f>
        <v>2.042622933465487E-2</v>
      </c>
      <c r="G26" s="19">
        <f>VLOOKUP(Theme[[#This Row],[Theme]],'Data-Theme'!A:E,4,)</f>
        <v>0.53976470588235304</v>
      </c>
      <c r="H26" s="19">
        <f>IF(Theme[[#This Row],[Margin of Error1]]&gt;=0.1,"Insufficient data",Theme[[#This Row],[Ease1]])</f>
        <v>0.53976470588235304</v>
      </c>
      <c r="I26" s="19">
        <f>IF(Theme[[#This Row],[Ease1]]&gt;0,1.96*SQRT((Theme[[#This Row],[Ease1]]*(1-Theme[[#This Row],[Ease1]]))/Theme[[#This Row],[Responses]]),"")</f>
        <v>2.1191846820520398E-2</v>
      </c>
      <c r="J26" s="19">
        <f>VLOOKUP(Theme[[#This Row],[Theme]],'Data-Theme'!A:E,5,)</f>
        <v>0.50870588235294101</v>
      </c>
      <c r="K26" s="19">
        <f>IF(Theme[[#This Row],[Margin of Error1]]&gt;=0.1,"Insufficient data",Theme[[#This Row],[Satisfaction1]])</f>
        <v>0.50870588235294101</v>
      </c>
      <c r="L26" s="19">
        <f>IF(Theme[[#This Row],[Satisfaction1]]&gt;0,1.96*SQRT((Theme[[#This Row],[Satisfaction1]]*(1-Theme[[#This Row],[Satisfaction1]]))/Theme[[#This Row],[Responses]]),"")</f>
        <v>2.1255962053188623E-2</v>
      </c>
      <c r="M26" s="19">
        <f>IF(OR(Theme[[#This Row],[Margin of Error1]]&gt;=0.1,Theme[[#This Row],[Margin of Error1]]=0),"Insufficient data",Theme[[#This Row],[Margin of Error1]])</f>
        <v>2.0958012736121297E-2</v>
      </c>
      <c r="N26"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6" s="16"/>
      <c r="P26" s="16"/>
    </row>
    <row r="27" spans="1:16" ht="19.5" customHeight="1" x14ac:dyDescent="0.5">
      <c r="A27" s="16" t="s">
        <v>151</v>
      </c>
      <c r="B27" s="17">
        <f>VLOOKUP(Theme[[#This Row],[Theme]],'Data-Theme'!A:E,2,)</f>
        <v>1571</v>
      </c>
      <c r="C27"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2.2207692427138662E-2</v>
      </c>
      <c r="D27" s="19">
        <f>VLOOKUP(Theme[[#This Row],[Theme]],'Data-Theme'!A:E,3,)</f>
        <v>0.80012730744748595</v>
      </c>
      <c r="E27" s="19">
        <f>IF(Theme[[#This Row],[Margin of Error1]]&gt;=0.1,"Insufficient data",Theme[[#This Row],[Task success1]])</f>
        <v>0.80012730744748595</v>
      </c>
      <c r="F27" s="19">
        <f>IF(Theme[[#This Row],[Task success1]]&gt;0,1.96*SQRT((Theme[[#This Row],[Task success1]]*(1-Theme[[#This Row],[Task success1]]))/Theme[[#This Row],[Responses]]),"")</f>
        <v>1.9775353549245464E-2</v>
      </c>
      <c r="G27" s="19">
        <f>VLOOKUP(Theme[[#This Row],[Theme]],'Data-Theme'!A:E,4,)</f>
        <v>0.66900063653723696</v>
      </c>
      <c r="H27" s="19">
        <f>IF(Theme[[#This Row],[Margin of Error1]]&gt;=0.1,"Insufficient data",Theme[[#This Row],[Ease1]])</f>
        <v>0.66900063653723696</v>
      </c>
      <c r="I27" s="19">
        <f>IF(Theme[[#This Row],[Ease1]]&gt;0,1.96*SQRT((Theme[[#This Row],[Ease1]]*(1-Theme[[#This Row],[Ease1]]))/Theme[[#This Row],[Responses]]),"")</f>
        <v>2.3269916431835701E-2</v>
      </c>
      <c r="J27" s="19">
        <f>VLOOKUP(Theme[[#This Row],[Theme]],'Data-Theme'!A:E,5,)</f>
        <v>0.65054105665181405</v>
      </c>
      <c r="K27" s="19">
        <f>IF(Theme[[#This Row],[Margin of Error1]]&gt;=0.1,"Insufficient data",Theme[[#This Row],[Satisfaction1]])</f>
        <v>0.65054105665181405</v>
      </c>
      <c r="L27" s="19">
        <f>IF(Theme[[#This Row],[Satisfaction1]]&gt;0,1.96*SQRT((Theme[[#This Row],[Satisfaction1]]*(1-Theme[[#This Row],[Satisfaction1]]))/Theme[[#This Row],[Responses]]),"")</f>
        <v>2.3577807300334826E-2</v>
      </c>
      <c r="M27" s="19">
        <f>IF(OR(Theme[[#This Row],[Margin of Error1]]&gt;=0.1,Theme[[#This Row],[Margin of Error1]]=0),"Insufficient data",Theme[[#This Row],[Margin of Error1]])</f>
        <v>2.2207692427138662E-2</v>
      </c>
      <c r="N27"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7" s="16"/>
      <c r="P27" s="16"/>
    </row>
    <row r="28" spans="1:16" ht="19.5" customHeight="1" x14ac:dyDescent="0.5">
      <c r="A28" s="16" t="s">
        <v>153</v>
      </c>
      <c r="B28" s="17">
        <f>VLOOKUP(Theme[[#This Row],[Theme]],'Data-Theme'!A:E,2,)</f>
        <v>1509</v>
      </c>
      <c r="C28"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2.307248779758336E-2</v>
      </c>
      <c r="D28" s="19">
        <f>VLOOKUP(Theme[[#This Row],[Theme]],'Data-Theme'!A:E,3,)</f>
        <v>0.77932405566600405</v>
      </c>
      <c r="E28" s="19">
        <f>IF(Theme[[#This Row],[Margin of Error1]]&gt;=0.1,"Insufficient data",Theme[[#This Row],[Task success1]])</f>
        <v>0.77932405566600405</v>
      </c>
      <c r="F28" s="19">
        <f>IF(Theme[[#This Row],[Task success1]]&gt;0,1.96*SQRT((Theme[[#This Row],[Task success1]]*(1-Theme[[#This Row],[Task success1]]))/Theme[[#This Row],[Responses]]),"")</f>
        <v>2.0924157930427022E-2</v>
      </c>
      <c r="G28" s="19">
        <f>VLOOKUP(Theme[[#This Row],[Theme]],'Data-Theme'!A:E,4,)</f>
        <v>0.64280980781974795</v>
      </c>
      <c r="H28" s="19">
        <f>IF(Theme[[#This Row],[Margin of Error1]]&gt;=0.1,"Insufficient data",Theme[[#This Row],[Ease1]])</f>
        <v>0.64280980781974795</v>
      </c>
      <c r="I28" s="19">
        <f>IF(Theme[[#This Row],[Ease1]]&gt;0,1.96*SQRT((Theme[[#This Row],[Ease1]]*(1-Theme[[#This Row],[Ease1]]))/Theme[[#This Row],[Responses]]),"")</f>
        <v>2.4177002835128608E-2</v>
      </c>
      <c r="J28" s="19">
        <f>VLOOKUP(Theme[[#This Row],[Theme]],'Data-Theme'!A:E,5,)</f>
        <v>0.64678595096090097</v>
      </c>
      <c r="K28" s="19">
        <f>IF(Theme[[#This Row],[Margin of Error1]]&gt;=0.1,"Insufficient data",Theme[[#This Row],[Satisfaction1]])</f>
        <v>0.64678595096090097</v>
      </c>
      <c r="L28" s="19">
        <f>IF(Theme[[#This Row],[Satisfaction1]]&gt;0,1.96*SQRT((Theme[[#This Row],[Satisfaction1]]*(1-Theme[[#This Row],[Satisfaction1]]))/Theme[[#This Row],[Responses]]),"")</f>
        <v>2.4116302627194441E-2</v>
      </c>
      <c r="M28" s="19">
        <f>IF(OR(Theme[[#This Row],[Margin of Error1]]&gt;=0.1,Theme[[#This Row],[Margin of Error1]]=0),"Insufficient data",Theme[[#This Row],[Margin of Error1]])</f>
        <v>2.307248779758336E-2</v>
      </c>
      <c r="N28"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8" s="16"/>
      <c r="P28" s="16"/>
    </row>
    <row r="29" spans="1:16" ht="19.5" customHeight="1" x14ac:dyDescent="0.5">
      <c r="A29" s="16" t="s">
        <v>152</v>
      </c>
      <c r="B29" s="17">
        <f>VLOOKUP(Theme[[#This Row],[Theme]],'Data-Theme'!A:E,2,)</f>
        <v>1479</v>
      </c>
      <c r="C29"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2.3608085386705474E-2</v>
      </c>
      <c r="D29" s="19">
        <f>VLOOKUP(Theme[[#This Row],[Theme]],'Data-Theme'!A:E,3,)</f>
        <v>0.77349560513860705</v>
      </c>
      <c r="E29" s="19">
        <f>IF(Theme[[#This Row],[Margin of Error1]]&gt;=0.1,"Insufficient data",Theme[[#This Row],[Task success1]])</f>
        <v>0.77349560513860705</v>
      </c>
      <c r="F29" s="19">
        <f>IF(Theme[[#This Row],[Task success1]]&gt;0,1.96*SQRT((Theme[[#This Row],[Task success1]]*(1-Theme[[#This Row],[Task success1]]))/Theme[[#This Row],[Responses]]),"")</f>
        <v>2.133237581560548E-2</v>
      </c>
      <c r="G29" s="19">
        <f>VLOOKUP(Theme[[#This Row],[Theme]],'Data-Theme'!A:E,4,)</f>
        <v>0.61798512508451697</v>
      </c>
      <c r="H29" s="19">
        <f>IF(Theme[[#This Row],[Margin of Error1]]&gt;=0.1,"Insufficient data",Theme[[#This Row],[Ease1]])</f>
        <v>0.61798512508451697</v>
      </c>
      <c r="I29" s="19">
        <f>IF(Theme[[#This Row],[Ease1]]&gt;0,1.96*SQRT((Theme[[#This Row],[Ease1]]*(1-Theme[[#This Row],[Ease1]]))/Theme[[#This Row],[Responses]]),"")</f>
        <v>2.4762878805606525E-2</v>
      </c>
      <c r="J29" s="19">
        <f>VLOOKUP(Theme[[#This Row],[Theme]],'Data-Theme'!A:E,5,)</f>
        <v>0.62068965517241403</v>
      </c>
      <c r="K29" s="19">
        <f>IF(Theme[[#This Row],[Margin of Error1]]&gt;=0.1,"Insufficient data",Theme[[#This Row],[Satisfaction1]])</f>
        <v>0.62068965517241403</v>
      </c>
      <c r="L29" s="294">
        <f>IF(Theme[[#This Row],[Satisfaction1]]&gt;0,1.96*SQRT((Theme[[#This Row],[Satisfaction1]]*(1-Theme[[#This Row],[Satisfaction1]]))/Theme[[#This Row],[Responses]]),"")</f>
        <v>2.4729001538904418E-2</v>
      </c>
      <c r="M29" s="19">
        <f>IF(OR(Theme[[#This Row],[Margin of Error1]]&gt;=0.1,Theme[[#This Row],[Margin of Error1]]=0),"Insufficient data",Theme[[#This Row],[Margin of Error1]])</f>
        <v>2.3608085386705474E-2</v>
      </c>
      <c r="N29"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29" s="16"/>
      <c r="P29" s="16"/>
    </row>
    <row r="30" spans="1:16" ht="19.5" customHeight="1" x14ac:dyDescent="0.5">
      <c r="A30" s="16" t="s">
        <v>154</v>
      </c>
      <c r="B30" s="17">
        <f>VLOOKUP(Theme[[#This Row],[Theme]],'Data-Theme'!A:E,2,)</f>
        <v>1211</v>
      </c>
      <c r="C30"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2.5315828890957504E-2</v>
      </c>
      <c r="D30" s="19">
        <f>VLOOKUP(Theme[[#This Row],[Theme]],'Data-Theme'!A:E,3,)</f>
        <v>0.82741535920726705</v>
      </c>
      <c r="E30" s="19">
        <f>IF(Theme[[#This Row],[Margin of Error1]]&gt;=0.1,"Insufficient data",Theme[[#This Row],[Task success1]])</f>
        <v>0.82741535920726705</v>
      </c>
      <c r="F30" s="19">
        <f>IF(Theme[[#This Row],[Task success1]]&gt;0,1.96*SQRT((Theme[[#This Row],[Task success1]]*(1-Theme[[#This Row],[Task success1]]))/Theme[[#This Row],[Responses]]),"")</f>
        <v>2.1283686850079774E-2</v>
      </c>
      <c r="G30" s="19">
        <f>VLOOKUP(Theme[[#This Row],[Theme]],'Data-Theme'!A:E,4,)</f>
        <v>0.63253509496284099</v>
      </c>
      <c r="H30" s="19">
        <f>IF(Theme[[#This Row],[Margin of Error1]]&gt;=0.1,"Insufficient data",Theme[[#This Row],[Ease1]])</f>
        <v>0.63253509496284099</v>
      </c>
      <c r="I30" s="19">
        <f>IF(Theme[[#This Row],[Ease1]]&gt;0,1.96*SQRT((Theme[[#This Row],[Ease1]]*(1-Theme[[#This Row],[Ease1]]))/Theme[[#This Row],[Responses]]),"")</f>
        <v>2.7154027090751497E-2</v>
      </c>
      <c r="J30" s="19">
        <f>VLOOKUP(Theme[[#This Row],[Theme]],'Data-Theme'!A:E,5,)</f>
        <v>0.60693641618497096</v>
      </c>
      <c r="K30" s="19">
        <f>IF(Theme[[#This Row],[Margin of Error1]]&gt;=0.1,"Insufficient data",Theme[[#This Row],[Satisfaction1]])</f>
        <v>0.60693641618497096</v>
      </c>
      <c r="L30" s="19">
        <f>IF(Theme[[#This Row],[Satisfaction1]]&gt;0,1.96*SQRT((Theme[[#This Row],[Satisfaction1]]*(1-Theme[[#This Row],[Satisfaction1]]))/Theme[[#This Row],[Responses]]),"")</f>
        <v>2.7509772732041242E-2</v>
      </c>
      <c r="M30" s="302">
        <f>IF(OR(Theme[[#This Row],[Margin of Error1]]&gt;=0.1,Theme[[#This Row],[Margin of Error1]]=0),"Insufficient data",Theme[[#This Row],[Margin of Error1]])</f>
        <v>2.5315828890957504E-2</v>
      </c>
      <c r="N30" s="302"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30" s="16"/>
      <c r="P30" s="16"/>
    </row>
    <row r="31" spans="1:16" ht="19.5" customHeight="1" x14ac:dyDescent="0.5">
      <c r="A31" s="16" t="s">
        <v>155</v>
      </c>
      <c r="B31" s="17">
        <f>VLOOKUP(Theme[[#This Row],[Theme]],'Data-Theme'!A:E,2,)</f>
        <v>818</v>
      </c>
      <c r="C31"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3.1492049560732427E-2</v>
      </c>
      <c r="D31" s="19">
        <f>VLOOKUP(Theme[[#This Row],[Theme]],'Data-Theme'!A:E,3,)</f>
        <v>0.76894865525672396</v>
      </c>
      <c r="E31" s="19">
        <f>IF(Theme[[#This Row],[Margin of Error1]]&gt;=0.1,"Insufficient data",Theme[[#This Row],[Task success1]])</f>
        <v>0.76894865525672396</v>
      </c>
      <c r="F31" s="19">
        <f>IF(Theme[[#This Row],[Task success1]]&gt;0,1.96*SQRT((Theme[[#This Row],[Task success1]]*(1-Theme[[#This Row],[Task success1]]))/Theme[[#This Row],[Responses]]),"")</f>
        <v>2.8885663032953736E-2</v>
      </c>
      <c r="G31" s="19">
        <f>VLOOKUP(Theme[[#This Row],[Theme]],'Data-Theme'!A:E,4,)</f>
        <v>0.66503667481662598</v>
      </c>
      <c r="H31" s="19">
        <f>IF(Theme[[#This Row],[Margin of Error1]]&gt;=0.1,"Insufficient data",Theme[[#This Row],[Ease1]])</f>
        <v>0.66503667481662598</v>
      </c>
      <c r="I31" s="19">
        <f>IF(Theme[[#This Row],[Ease1]]&gt;0,1.96*SQRT((Theme[[#This Row],[Ease1]]*(1-Theme[[#This Row],[Ease1]]))/Theme[[#This Row],[Responses]]),"")</f>
        <v>3.2344530174384288E-2</v>
      </c>
      <c r="J31" s="19">
        <f>VLOOKUP(Theme[[#This Row],[Theme]],'Data-Theme'!A:E,5,)</f>
        <v>0.62102689486552598</v>
      </c>
      <c r="K31" s="19">
        <f>IF(Theme[[#This Row],[Margin of Error1]]&gt;=0.1,"Insufficient data",Theme[[#This Row],[Satisfaction1]])</f>
        <v>0.62102689486552598</v>
      </c>
      <c r="L31" s="294">
        <f>IF(Theme[[#This Row],[Satisfaction1]]&gt;0,1.96*SQRT((Theme[[#This Row],[Satisfaction1]]*(1-Theme[[#This Row],[Satisfaction1]]))/Theme[[#This Row],[Responses]]),"")</f>
        <v>3.324595547485925E-2</v>
      </c>
      <c r="M31" s="19">
        <f>IF(OR(Theme[[#This Row],[Margin of Error1]]&gt;=0.1,Theme[[#This Row],[Margin of Error1]]=0),"Insufficient data",Theme[[#This Row],[Margin of Error1]])</f>
        <v>3.1492049560732427E-2</v>
      </c>
      <c r="N31"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31" s="16"/>
      <c r="P31" s="16"/>
    </row>
    <row r="32" spans="1:16" ht="19.5" customHeight="1" x14ac:dyDescent="0.5">
      <c r="A32" s="16" t="s">
        <v>156</v>
      </c>
      <c r="B32" s="17">
        <f>VLOOKUP(Theme[[#This Row],[Theme]],'Data-Theme'!A:E,2,)</f>
        <v>406</v>
      </c>
      <c r="C32"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4.5620095483764535E-2</v>
      </c>
      <c r="D32" s="19">
        <f>VLOOKUP(Theme[[#This Row],[Theme]],'Data-Theme'!A:E,3,)</f>
        <v>0.75369458128078803</v>
      </c>
      <c r="E32" s="19">
        <f>IF(Theme[[#This Row],[Margin of Error1]]&gt;=0.1,"Insufficient data",Theme[[#This Row],[Task success1]])</f>
        <v>0.75369458128078803</v>
      </c>
      <c r="F32" s="19">
        <f>IF(Theme[[#This Row],[Task success1]]&gt;0,1.96*SQRT((Theme[[#This Row],[Task success1]]*(1-Theme[[#This Row],[Task success1]]))/Theme[[#This Row],[Responses]]),"")</f>
        <v>4.191097210765618E-2</v>
      </c>
      <c r="G32" s="19">
        <f>VLOOKUP(Theme[[#This Row],[Theme]],'Data-Theme'!A:E,4,)</f>
        <v>0.600985221674877</v>
      </c>
      <c r="H32" s="19">
        <f>IF(Theme[[#This Row],[Margin of Error1]]&gt;=0.1,"Insufficient data",Theme[[#This Row],[Ease1]])</f>
        <v>0.600985221674877</v>
      </c>
      <c r="I32" s="19">
        <f>IF(Theme[[#This Row],[Ease1]]&gt;0,1.96*SQRT((Theme[[#This Row],[Ease1]]*(1-Theme[[#This Row],[Ease1]]))/Theme[[#This Row],[Responses]]),"")</f>
        <v>4.7634262040771959E-2</v>
      </c>
      <c r="J32" s="19">
        <f>VLOOKUP(Theme[[#This Row],[Theme]],'Data-Theme'!A:E,5,)</f>
        <v>0.61576354679803003</v>
      </c>
      <c r="K32" s="19">
        <f>IF(Theme[[#This Row],[Margin of Error1]]&gt;=0.1,"Insufficient data",Theme[[#This Row],[Satisfaction1]])</f>
        <v>0.61576354679803003</v>
      </c>
      <c r="L32" s="19">
        <f>IF(Theme[[#This Row],[Satisfaction1]]&gt;0,1.96*SQRT((Theme[[#This Row],[Satisfaction1]]*(1-Theme[[#This Row],[Satisfaction1]]))/Theme[[#This Row],[Responses]]),"")</f>
        <v>4.7315052302865472E-2</v>
      </c>
      <c r="M32" s="19">
        <f>IF(OR(Theme[[#This Row],[Margin of Error1]]&gt;=0.1,Theme[[#This Row],[Margin of Error1]]=0),"Insufficient data",Theme[[#This Row],[Margin of Error1]])</f>
        <v>4.5620095483764535E-2</v>
      </c>
      <c r="N32"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Low margin of error/Reliable data</v>
      </c>
      <c r="O32" s="16"/>
      <c r="P32" s="16"/>
    </row>
    <row r="33" spans="1:16" ht="19.5" customHeight="1" x14ac:dyDescent="0.5">
      <c r="A33" s="16" t="s">
        <v>157</v>
      </c>
      <c r="B33" s="17">
        <f>VLOOKUP(Theme[[#This Row],[Theme]],'Data-Theme'!A:E,2,)</f>
        <v>365</v>
      </c>
      <c r="C33" s="18">
        <f>IF(Theme[[#This Row],[Responses]]&gt;=30,IF(ISERROR(AVERAGE(Theme[[#This Row],[Margin of Error 
(Task success)]],Theme[[#This Row],[Margin of Error (Ease)]],Theme[[#This Row],[Margin of Error
(Satisfaction)]])),"N/A",(AVERAGE(Theme[[#This Row],[Margin of Error 
(Task success)]],Theme[[#This Row],[Margin of Error (Ease)]],Theme[[#This Row],[Margin of Error
(Satisfaction)]]))),"")</f>
        <v>5.0229237673160877E-2</v>
      </c>
      <c r="D33" s="19">
        <f>VLOOKUP(Theme[[#This Row],[Theme]],'Data-Theme'!A:E,3,)</f>
        <v>0.66301369863013704</v>
      </c>
      <c r="E33" s="19">
        <f>IF(Theme[[#This Row],[Margin of Error1]]&gt;=0.1,"Insufficient data",Theme[[#This Row],[Task success1]])</f>
        <v>0.66301369863013704</v>
      </c>
      <c r="F33" s="19">
        <f>IF(Theme[[#This Row],[Task success1]]&gt;0,1.96*SQRT((Theme[[#This Row],[Task success1]]*(1-Theme[[#This Row],[Task success1]]))/Theme[[#This Row],[Responses]]),"")</f>
        <v>4.8492772325191912E-2</v>
      </c>
      <c r="G33" s="19">
        <f>VLOOKUP(Theme[[#This Row],[Theme]],'Data-Theme'!A:E,4,)</f>
        <v>0.56164383561643805</v>
      </c>
      <c r="H33" s="19">
        <f>IF(Theme[[#This Row],[Margin of Error1]]&gt;=0.1,"Insufficient data",Theme[[#This Row],[Ease1]])</f>
        <v>0.56164383561643805</v>
      </c>
      <c r="I33" s="19">
        <f>IF(Theme[[#This Row],[Ease1]]&gt;0,1.96*SQRT((Theme[[#This Row],[Ease1]]*(1-Theme[[#This Row],[Ease1]]))/Theme[[#This Row],[Responses]]),"")</f>
        <v>5.0904209374001433E-2</v>
      </c>
      <c r="J33" s="19">
        <f>VLOOKUP(Theme[[#This Row],[Theme]],'Data-Theme'!A:E,5,)</f>
        <v>0.50684931506849296</v>
      </c>
      <c r="K33" s="19">
        <f>IF(Theme[[#This Row],[Margin of Error1]]&gt;=0.1,"Insufficient data",Theme[[#This Row],[Satisfaction1]])</f>
        <v>0.50684931506849296</v>
      </c>
      <c r="L33" s="19">
        <f>IF(Theme[[#This Row],[Satisfaction1]]&gt;0,1.96*SQRT((Theme[[#This Row],[Satisfaction1]]*(1-Theme[[#This Row],[Satisfaction1]]))/Theme[[#This Row],[Responses]]),"")</f>
        <v>5.1290731320289287E-2</v>
      </c>
      <c r="M33" s="19">
        <f>IF(OR(Theme[[#This Row],[Margin of Error1]]&gt;=0.1,Theme[[#This Row],[Margin of Error1]]=0),"Insufficient data",Theme[[#This Row],[Margin of Error1]])</f>
        <v>5.0229237673160877E-2</v>
      </c>
      <c r="N33" s="19" t="str">
        <f>IF(AND(Theme[[#This Row],[Margin of Error1]]&gt;0,Theme[[#This Row],[Margin of Error1]]&lt;0.05),"Low margin of error/Reliable data", IF(AND(Theme[[#This Row],[Margin of Error1]]&gt;=0.05,Theme[[#This Row],[Margin of Error1]]&lt;0.1),"Higher margin of error/Use data with caution",IF(OR(Theme[[#This Row],[Margin of Error1]]&gt;=0.1,Theme[[#This Row],[Margin of Error1]]=0),"Insufficient data",)))</f>
        <v>Higher margin of error/Use data with caution</v>
      </c>
      <c r="O33" s="16"/>
      <c r="P33" s="16"/>
    </row>
    <row r="34" spans="1:16" ht="19.5" customHeight="1" x14ac:dyDescent="0.5">
      <c r="C34" s="18"/>
      <c r="D34" s="19"/>
      <c r="E34" s="19"/>
      <c r="G34" s="303"/>
      <c r="H34" s="303"/>
      <c r="I34" s="303"/>
      <c r="J34" s="303"/>
      <c r="K34" s="303"/>
      <c r="L34" s="303"/>
      <c r="M34" s="304"/>
      <c r="N34" s="262"/>
      <c r="O34" s="248"/>
    </row>
    <row r="35" spans="1:16" ht="19.5" customHeight="1" x14ac:dyDescent="0.5">
      <c r="C35" s="18"/>
      <c r="D35" s="18"/>
      <c r="E35" s="18"/>
      <c r="I35" s="19"/>
      <c r="M35" s="304"/>
      <c r="N35" s="263"/>
      <c r="O35" s="248"/>
    </row>
    <row r="36" spans="1:16" ht="19.5" customHeight="1" x14ac:dyDescent="0.5"/>
    <row r="37" spans="1:16" ht="19.5" customHeight="1" x14ac:dyDescent="0.5"/>
    <row r="38" spans="1:16" ht="19.5" customHeight="1" x14ac:dyDescent="0.5"/>
    <row r="39" spans="1:16" ht="19.5" customHeight="1" x14ac:dyDescent="0.5"/>
    <row r="40" spans="1:16" ht="19.5" customHeight="1" x14ac:dyDescent="0.5"/>
    <row r="41" spans="1:16" ht="19.5" customHeight="1" x14ac:dyDescent="0.5"/>
    <row r="42" spans="1:16" ht="19.5" customHeight="1" x14ac:dyDescent="0.5"/>
    <row r="43" spans="1:16" ht="19.5" customHeight="1" x14ac:dyDescent="0.5"/>
    <row r="44" spans="1:16" ht="19.5" customHeight="1" x14ac:dyDescent="0.5"/>
    <row r="45" spans="1:16" ht="19.5" customHeight="1" x14ac:dyDescent="0.5"/>
    <row r="46" spans="1:16" ht="19.5" customHeight="1" x14ac:dyDescent="0.5"/>
    <row r="47" spans="1:16" ht="19.5" customHeight="1" x14ac:dyDescent="0.5"/>
    <row r="48" spans="1:16" ht="19.5" customHeight="1" x14ac:dyDescent="0.5"/>
    <row r="49" ht="19.5" customHeight="1" x14ac:dyDescent="0.5"/>
    <row r="50" ht="19.5" customHeight="1" x14ac:dyDescent="0.5"/>
    <row r="51" ht="19.5" customHeight="1" x14ac:dyDescent="0.5"/>
    <row r="52" ht="19.5" customHeight="1" x14ac:dyDescent="0.5"/>
    <row r="53" ht="19.5" customHeight="1" x14ac:dyDescent="0.5"/>
    <row r="54" ht="19.5" customHeight="1" x14ac:dyDescent="0.5"/>
    <row r="55" ht="19.5" customHeight="1" x14ac:dyDescent="0.5"/>
    <row r="56" ht="19.5" customHeight="1" x14ac:dyDescent="0.5"/>
    <row r="57" ht="19.5" customHeight="1" x14ac:dyDescent="0.5"/>
  </sheetData>
  <conditionalFormatting sqref="E10:E11 H10:H11 K10:K11">
    <cfRule type="cellIs" dxfId="189" priority="1" operator="greaterThan">
      <formula>1</formula>
    </cfRule>
    <cfRule type="cellIs" dxfId="188" priority="2" operator="greaterThanOrEqual">
      <formula>0.7</formula>
    </cfRule>
    <cfRule type="cellIs" dxfId="187" priority="3" operator="between">
      <formula>0.49</formula>
      <formula>0.7</formula>
    </cfRule>
    <cfRule type="cellIs" dxfId="186" priority="4" operator="lessThanOrEqual">
      <formula>0.49</formula>
    </cfRule>
  </conditionalFormatting>
  <conditionalFormatting sqref="E15:E33 H15:H33 K15:K33">
    <cfRule type="cellIs" dxfId="185" priority="5" operator="greaterThan">
      <formula>1</formula>
    </cfRule>
    <cfRule type="cellIs" dxfId="184" priority="6" operator="greaterThanOrEqual">
      <formula>0.7</formula>
    </cfRule>
    <cfRule type="cellIs" dxfId="183" priority="7" operator="between">
      <formula>0.49</formula>
      <formula>0.7</formula>
    </cfRule>
    <cfRule type="cellIs" dxfId="182" priority="9" operator="lessThanOrEqual">
      <formula>0.49</formula>
    </cfRule>
  </conditionalFormatting>
  <pageMargins left="0.7" right="0.7" top="0.75" bottom="0.75" header="0.3" footer="0.3"/>
  <pageSetup orientation="portrait" r:id="rId1"/>
  <customProperties>
    <customPr name="ORB_SHEETNAME" r:id="rId2"/>
  </customProperties>
  <drawing r:id="rId3"/>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B525"/>
  <sheetViews>
    <sheetView showGridLines="0" zoomScale="85" zoomScaleNormal="85" workbookViewId="0">
      <pane ySplit="6" topLeftCell="A7" activePane="bottomLeft" state="frozen"/>
      <selection activeCell="U25" sqref="U25"/>
      <selection pane="bottomLeft" activeCell="O12" sqref="O12"/>
    </sheetView>
  </sheetViews>
  <sheetFormatPr defaultColWidth="9" defaultRowHeight="15.75" x14ac:dyDescent="0.5"/>
  <cols>
    <col min="1" max="1" width="1.75" style="48" customWidth="1"/>
    <col min="2" max="2" width="11.875" style="48" customWidth="1"/>
    <col min="3" max="3" width="10.75" style="48" customWidth="1"/>
    <col min="4" max="4" width="11.125" style="48" bestFit="1" customWidth="1"/>
    <col min="5" max="5" width="1.5" style="48" customWidth="1"/>
    <col min="6" max="11" width="4.375" style="48" customWidth="1"/>
    <col min="12" max="12" width="2.375" style="48" customWidth="1"/>
    <col min="13" max="13" width="2.625" style="48" customWidth="1"/>
    <col min="14" max="14" width="50.75" customWidth="1"/>
    <col min="15" max="15" width="32.625" style="133" customWidth="1"/>
    <col min="16" max="16" width="25.25" style="133" customWidth="1"/>
    <col min="17" max="17" width="30.375" style="133" customWidth="1"/>
    <col min="18" max="18" width="5.625" style="48" customWidth="1"/>
    <col min="19" max="19" width="3.25" style="48" customWidth="1"/>
    <col min="20" max="16384" width="9" style="48"/>
  </cols>
  <sheetData>
    <row r="1" spans="1:20" s="171" customFormat="1" ht="27.75" customHeight="1" x14ac:dyDescent="0.5">
      <c r="A1" s="168" t="s">
        <v>1332</v>
      </c>
      <c r="B1" s="188"/>
      <c r="O1" s="189"/>
      <c r="P1" s="189"/>
      <c r="Q1" s="189"/>
    </row>
    <row r="2" spans="1:20" s="171" customFormat="1" x14ac:dyDescent="0.5">
      <c r="A2" s="169" t="s">
        <v>1333</v>
      </c>
      <c r="C2" s="190"/>
      <c r="D2" s="190"/>
      <c r="E2" s="190"/>
      <c r="F2" s="190"/>
      <c r="G2" s="190"/>
      <c r="H2" s="190"/>
      <c r="O2" s="189"/>
      <c r="P2" s="189"/>
      <c r="Q2" s="189"/>
    </row>
    <row r="3" spans="1:20" s="170" customFormat="1" ht="44.1" customHeight="1" x14ac:dyDescent="0.5">
      <c r="B3" s="186"/>
      <c r="C3" s="186"/>
      <c r="O3" s="187"/>
      <c r="P3" s="187"/>
      <c r="Q3" s="187"/>
    </row>
    <row r="4" spans="1:20" s="191" customFormat="1" ht="9" customHeight="1" x14ac:dyDescent="0.5">
      <c r="B4" s="192"/>
      <c r="C4" s="192"/>
      <c r="O4" s="193"/>
      <c r="P4" s="193"/>
      <c r="Q4" s="193"/>
    </row>
    <row r="5" spans="1:20" customFormat="1" hidden="1" x14ac:dyDescent="0.5">
      <c r="A5" s="71" t="s">
        <v>158</v>
      </c>
      <c r="B5" s="48"/>
      <c r="C5" s="48"/>
      <c r="D5" s="32">
        <v>44210</v>
      </c>
      <c r="O5" s="133"/>
      <c r="P5" s="133"/>
      <c r="Q5" s="133"/>
    </row>
    <row r="6" spans="1:20" hidden="1" x14ac:dyDescent="0.5">
      <c r="A6" s="69" t="s">
        <v>159</v>
      </c>
      <c r="B6" s="126"/>
      <c r="C6" s="126"/>
      <c r="D6" s="70" t="str">
        <f ca="1">TEXT(EOMONTH(TODAY(),-1),"mmm d yyyy")</f>
        <v>Apr 30 2023</v>
      </c>
      <c r="E6" s="58"/>
    </row>
    <row r="7" spans="1:20" x14ac:dyDescent="0.5">
      <c r="A7" s="34"/>
      <c r="B7" s="58"/>
      <c r="C7" s="58"/>
      <c r="D7" s="33"/>
      <c r="E7" s="58"/>
      <c r="N7" s="48"/>
      <c r="O7" s="134"/>
      <c r="P7" s="134"/>
      <c r="Q7" s="134"/>
    </row>
    <row r="8" spans="1:20" customFormat="1" ht="25.5" x14ac:dyDescent="0.5">
      <c r="A8" s="119" t="s">
        <v>160</v>
      </c>
      <c r="B8" s="118"/>
      <c r="O8" s="133"/>
      <c r="P8" s="133"/>
      <c r="Q8" s="133"/>
    </row>
    <row r="9" spans="1:20" ht="28.15" customHeight="1" x14ac:dyDescent="0.5">
      <c r="A9" s="34"/>
      <c r="B9" s="131" t="s">
        <v>161</v>
      </c>
      <c r="C9" s="53"/>
      <c r="D9" s="299" t="s">
        <v>162</v>
      </c>
      <c r="E9" s="53"/>
      <c r="F9" s="295"/>
      <c r="G9" s="53"/>
      <c r="H9" s="53"/>
      <c r="I9" s="53"/>
      <c r="J9" s="53"/>
      <c r="K9" s="53"/>
      <c r="N9" s="220" t="s">
        <v>163</v>
      </c>
      <c r="O9" s="221" t="str">
        <f>O14</f>
        <v>Culture</v>
      </c>
      <c r="P9"/>
      <c r="Q9"/>
    </row>
    <row r="10" spans="1:20" ht="28.15" customHeight="1" x14ac:dyDescent="0.5">
      <c r="A10" s="34"/>
      <c r="B10" s="131"/>
      <c r="C10" s="53"/>
      <c r="D10" s="53"/>
      <c r="E10" s="53"/>
      <c r="F10" s="132"/>
      <c r="G10" s="53"/>
      <c r="H10" s="53"/>
      <c r="I10" s="53"/>
      <c r="J10" s="53"/>
      <c r="K10" s="53"/>
      <c r="N10" s="253"/>
      <c r="O10" s="254"/>
      <c r="P10"/>
      <c r="Q10"/>
    </row>
    <row r="11" spans="1:20" ht="24.4" customHeight="1" x14ac:dyDescent="0.5">
      <c r="A11" s="34"/>
      <c r="B11" s="60"/>
      <c r="C11" s="53"/>
      <c r="D11" s="53"/>
      <c r="E11" s="53"/>
      <c r="F11" s="53"/>
      <c r="G11" s="53"/>
      <c r="H11" s="53"/>
      <c r="I11" s="53"/>
      <c r="J11" s="53"/>
      <c r="K11" s="53"/>
      <c r="N11" s="257"/>
      <c r="O11" s="278" t="s">
        <v>127</v>
      </c>
      <c r="P11" s="278" t="s">
        <v>61</v>
      </c>
      <c r="Q11" s="278" t="s">
        <v>63</v>
      </c>
      <c r="T11" s="58"/>
    </row>
    <row r="12" spans="1:20" ht="28.9" customHeight="1" x14ac:dyDescent="0.5">
      <c r="A12" s="34"/>
      <c r="B12" s="60"/>
      <c r="C12" s="53"/>
      <c r="D12" s="53"/>
      <c r="E12" s="53"/>
      <c r="F12" s="53"/>
      <c r="G12" s="53"/>
      <c r="H12" s="53"/>
      <c r="I12" s="53"/>
      <c r="J12" s="53"/>
      <c r="K12" s="53"/>
      <c r="N12" s="223" t="s">
        <v>128</v>
      </c>
      <c r="O12" s="219">
        <f>VLOOKUP(O9,'Data-Theme'!A:E,3,)</f>
        <v>0.77932405566600405</v>
      </c>
      <c r="P12" s="219">
        <f>VLOOKUP(O9,'Data-Theme'!A:E,4,)</f>
        <v>0.64280980781974795</v>
      </c>
      <c r="Q12" s="219">
        <f>VLOOKUP(O9,'Data-Theme'!A:E,5,)</f>
        <v>0.64678595096090097</v>
      </c>
    </row>
    <row r="13" spans="1:20" ht="28.9" customHeight="1" x14ac:dyDescent="0.5">
      <c r="A13" s="34"/>
      <c r="B13" s="60"/>
      <c r="C13" s="53"/>
      <c r="D13" s="53"/>
      <c r="E13" s="53"/>
      <c r="F13" s="53"/>
      <c r="G13" s="53"/>
      <c r="H13" s="53"/>
      <c r="I13" s="53"/>
      <c r="J13" s="53"/>
      <c r="K13" s="53"/>
      <c r="N13" s="223" t="s">
        <v>129</v>
      </c>
      <c r="O13" s="219">
        <f>1-O12</f>
        <v>0.22067594433399595</v>
      </c>
      <c r="P13" s="219">
        <f>1-P12</f>
        <v>0.35719019218025205</v>
      </c>
      <c r="Q13" s="219">
        <f>1-Q12</f>
        <v>0.35321404903909903</v>
      </c>
    </row>
    <row r="14" spans="1:20" hidden="1" x14ac:dyDescent="0.5">
      <c r="A14" s="34"/>
      <c r="B14" s="60"/>
      <c r="C14" s="53"/>
      <c r="D14" s="53"/>
      <c r="E14" s="53"/>
      <c r="F14" s="53"/>
      <c r="G14" s="53"/>
      <c r="H14" s="53"/>
      <c r="I14" s="53"/>
      <c r="J14" s="53"/>
      <c r="K14" s="53"/>
      <c r="N14" s="448" t="s">
        <v>108</v>
      </c>
      <c r="O14" s="448" t="s">
        <v>153</v>
      </c>
      <c r="P14" s="134"/>
      <c r="Q14" s="134"/>
    </row>
    <row r="15" spans="1:20" hidden="1" x14ac:dyDescent="0.5">
      <c r="A15" s="34"/>
      <c r="B15" s="53"/>
      <c r="C15" s="53"/>
      <c r="D15" s="53"/>
      <c r="E15" s="53"/>
      <c r="F15" s="53"/>
      <c r="G15" s="53"/>
      <c r="H15" s="53"/>
      <c r="I15" s="53"/>
      <c r="J15" s="53"/>
      <c r="K15" s="53"/>
      <c r="N15" s="448" t="s">
        <v>164</v>
      </c>
      <c r="O15" s="448" t="s">
        <v>131</v>
      </c>
    </row>
    <row r="16" spans="1:20" ht="34.5" customHeight="1" x14ac:dyDescent="0.5">
      <c r="A16" s="34"/>
      <c r="N16" s="255" t="s">
        <v>132</v>
      </c>
      <c r="O16" s="256" t="str">
        <f>"Breakdown of "&amp;TEXT(O13,"0.0%")</f>
        <v>Breakdown of 22.1%</v>
      </c>
      <c r="P16" s="256" t="str">
        <f>"Breakdown of "&amp;TEXT(P13,"0.0%")</f>
        <v>Breakdown of 35.7%</v>
      </c>
      <c r="Q16" s="256" t="str">
        <f>"Breakdown of "&amp;TEXT(Q13,"0.0%")</f>
        <v>Breakdown of 35.3%</v>
      </c>
    </row>
    <row r="17" spans="1:548" hidden="1" x14ac:dyDescent="0.5">
      <c r="B17" s="33"/>
      <c r="N17" s="448" t="s">
        <v>132</v>
      </c>
      <c r="O17" s="448" t="s">
        <v>134</v>
      </c>
      <c r="P17" s="448" t="s">
        <v>135</v>
      </c>
      <c r="Q17" s="448" t="s">
        <v>136</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row>
    <row r="18" spans="1:548" s="51" customFormat="1" ht="21" x14ac:dyDescent="0.5">
      <c r="A18" s="50"/>
      <c r="B18" s="48"/>
      <c r="C18" s="48"/>
      <c r="D18" s="48"/>
      <c r="E18" s="48"/>
      <c r="F18" s="48"/>
      <c r="G18" s="48"/>
      <c r="H18" s="48"/>
      <c r="I18" s="48"/>
      <c r="J18" s="48"/>
      <c r="K18" s="48"/>
      <c r="N18" s="449" t="s">
        <v>1836</v>
      </c>
      <c r="O18" s="450">
        <v>2.5182239893969515E-2</v>
      </c>
      <c r="P18" s="450">
        <v>3.3797216699801194E-2</v>
      </c>
      <c r="Q18" s="450">
        <v>3.4459907223326709E-2</v>
      </c>
      <c r="R18"/>
      <c r="S18"/>
      <c r="T18" s="238"/>
      <c r="U18" s="238"/>
      <c r="V18" s="238"/>
      <c r="X18" s="238"/>
      <c r="Y18" s="23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row>
    <row r="19" spans="1:548" ht="21" x14ac:dyDescent="0.5">
      <c r="B19" s="235"/>
      <c r="C19" s="51"/>
      <c r="D19" s="51"/>
      <c r="E19" s="51"/>
      <c r="F19" s="51"/>
      <c r="G19" s="51"/>
      <c r="H19" s="51"/>
      <c r="I19" s="51"/>
      <c r="J19" s="236"/>
      <c r="K19" s="51"/>
      <c r="N19" s="449" t="s">
        <v>1834</v>
      </c>
      <c r="O19" s="450">
        <v>2.3194168323392977E-2</v>
      </c>
      <c r="P19" s="450">
        <v>3.9761431411530816E-2</v>
      </c>
      <c r="Q19" s="450">
        <v>3.9098740888005301E-2</v>
      </c>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row>
    <row r="20" spans="1:548" x14ac:dyDescent="0.5">
      <c r="N20" s="449" t="s">
        <v>1860</v>
      </c>
      <c r="O20" s="450">
        <v>1.8555334658714381E-2</v>
      </c>
      <c r="P20" s="450">
        <v>2.054340622929092E-2</v>
      </c>
      <c r="Q20" s="450">
        <v>2.054340622929092E-2</v>
      </c>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row>
    <row r="21" spans="1:548" x14ac:dyDescent="0.5">
      <c r="N21" s="449" t="s">
        <v>1720</v>
      </c>
      <c r="O21" s="450">
        <v>1.656726308813784E-2</v>
      </c>
      <c r="P21" s="450">
        <v>3.3797216699801194E-2</v>
      </c>
      <c r="Q21" s="450">
        <v>3.1809145129224649E-2</v>
      </c>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row>
    <row r="22" spans="1:548" x14ac:dyDescent="0.5">
      <c r="N22" s="449" t="s">
        <v>2336</v>
      </c>
      <c r="O22" s="450">
        <v>1.3916500994035786E-2</v>
      </c>
      <c r="P22" s="450">
        <v>1.9218025182239893E-2</v>
      </c>
      <c r="Q22" s="450">
        <v>2.1206096752816431E-2</v>
      </c>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row>
    <row r="23" spans="1:548" x14ac:dyDescent="0.5">
      <c r="N23" s="449" t="s">
        <v>1899</v>
      </c>
      <c r="O23" s="450">
        <v>1.3253810470510271E-2</v>
      </c>
      <c r="P23" s="450">
        <v>2.2531477799867462E-2</v>
      </c>
      <c r="Q23" s="450">
        <v>1.5904572564612324E-2</v>
      </c>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row>
    <row r="24" spans="1:548" x14ac:dyDescent="0.5">
      <c r="N24" s="449" t="s">
        <v>1930</v>
      </c>
      <c r="O24" s="450">
        <v>1.2591119946984758E-2</v>
      </c>
      <c r="P24" s="450">
        <v>2.584493041749503E-2</v>
      </c>
      <c r="Q24" s="450">
        <v>1.9880715705765408E-2</v>
      </c>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row>
    <row r="25" spans="1:548" x14ac:dyDescent="0.5">
      <c r="B25" s="237"/>
      <c r="N25" s="449" t="s">
        <v>1912</v>
      </c>
      <c r="O25" s="450">
        <v>1.2591119946984758E-2</v>
      </c>
      <c r="P25" s="450">
        <v>2.3856858846918488E-2</v>
      </c>
      <c r="Q25" s="450">
        <v>1.7229953611663355E-2</v>
      </c>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row>
    <row r="26" spans="1:548" x14ac:dyDescent="0.5">
      <c r="N26" s="449" t="s">
        <v>1896</v>
      </c>
      <c r="O26" s="450">
        <v>1.1928429423459244E-2</v>
      </c>
      <c r="P26" s="450">
        <v>1.9880715705765408E-2</v>
      </c>
      <c r="Q26" s="450">
        <v>2.054340622929092E-2</v>
      </c>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row>
    <row r="27" spans="1:548" ht="21" x14ac:dyDescent="0.65">
      <c r="A27" s="61"/>
      <c r="B27" s="237"/>
      <c r="N27" s="449" t="s">
        <v>2341</v>
      </c>
      <c r="O27" s="450">
        <v>9.2776673293571907E-3</v>
      </c>
      <c r="P27" s="450">
        <v>1.4579191517561299E-2</v>
      </c>
      <c r="Q27" s="450">
        <v>1.3916500994035786E-2</v>
      </c>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row>
    <row r="28" spans="1:548" ht="31.5" x14ac:dyDescent="0.5">
      <c r="N28" s="449" t="s">
        <v>2337</v>
      </c>
      <c r="O28" s="450">
        <v>8.6149768058316773E-3</v>
      </c>
      <c r="P28" s="450">
        <v>9.2776673293571907E-3</v>
      </c>
      <c r="Q28" s="450">
        <v>9.9403578528827041E-3</v>
      </c>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row>
    <row r="29" spans="1:548" x14ac:dyDescent="0.5">
      <c r="N29" s="449" t="s">
        <v>1986</v>
      </c>
      <c r="O29" s="450">
        <v>7.9522862823061622E-3</v>
      </c>
      <c r="P29" s="450">
        <v>8.6149768058316773E-3</v>
      </c>
      <c r="Q29" s="450">
        <v>1.5904572564612324E-2</v>
      </c>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row>
    <row r="30" spans="1:548" ht="25.5" x14ac:dyDescent="0.5">
      <c r="L30" s="135"/>
      <c r="N30" s="449" t="s">
        <v>1993</v>
      </c>
      <c r="O30" s="450">
        <v>7.2895957587806497E-3</v>
      </c>
      <c r="P30" s="450">
        <v>9.9403578528827041E-3</v>
      </c>
      <c r="Q30" s="450">
        <v>8.6149768058316773E-3</v>
      </c>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row>
    <row r="31" spans="1:548" ht="25.5" x14ac:dyDescent="0.5">
      <c r="B31"/>
      <c r="C31"/>
      <c r="D31" s="135"/>
      <c r="E31" s="135"/>
      <c r="F31" s="135"/>
      <c r="G31" s="135"/>
      <c r="H31" s="135"/>
      <c r="I31" s="135"/>
      <c r="J31" s="135"/>
      <c r="K31" s="135"/>
      <c r="L31"/>
      <c r="N31" s="449" t="s">
        <v>2067</v>
      </c>
      <c r="O31" s="450">
        <v>5.9642147117296221E-3</v>
      </c>
      <c r="P31" s="450">
        <v>1.3916500994035786E-2</v>
      </c>
      <c r="Q31" s="450">
        <v>1.8555334658714381E-2</v>
      </c>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row>
    <row r="32" spans="1:548" x14ac:dyDescent="0.5">
      <c r="A32" s="62"/>
      <c r="B32"/>
      <c r="C32"/>
      <c r="D32"/>
      <c r="E32"/>
      <c r="F32"/>
      <c r="G32"/>
      <c r="H32"/>
      <c r="I32"/>
      <c r="J32"/>
      <c r="K32"/>
      <c r="L32"/>
      <c r="N32" s="449" t="s">
        <v>2038</v>
      </c>
      <c r="O32" s="450">
        <v>5.3015241882041087E-3</v>
      </c>
      <c r="P32" s="450">
        <v>1.2591119946984758E-2</v>
      </c>
      <c r="Q32" s="450">
        <v>1.4579191517561299E-2</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row>
    <row r="33" spans="2:548" x14ac:dyDescent="0.5">
      <c r="B33"/>
      <c r="C33"/>
      <c r="D33"/>
      <c r="E33"/>
      <c r="F33"/>
      <c r="G33"/>
      <c r="H33"/>
      <c r="I33"/>
      <c r="J33"/>
      <c r="K33"/>
      <c r="L33"/>
      <c r="N33" s="449" t="s">
        <v>2048</v>
      </c>
      <c r="O33" s="450">
        <v>4.6388336646785953E-3</v>
      </c>
      <c r="P33" s="450">
        <v>5.9642147117296221E-3</v>
      </c>
      <c r="Q33" s="450">
        <v>9.9403578528827041E-3</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row>
    <row r="34" spans="2:548" x14ac:dyDescent="0.5">
      <c r="B34"/>
      <c r="C34"/>
      <c r="D34"/>
      <c r="E34"/>
      <c r="F34"/>
      <c r="G34"/>
      <c r="H34"/>
      <c r="I34"/>
      <c r="J34"/>
      <c r="K34"/>
      <c r="L34"/>
      <c r="N34" s="449" t="s">
        <v>2105</v>
      </c>
      <c r="O34" s="450">
        <v>4.6388336646785953E-3</v>
      </c>
      <c r="P34" s="450">
        <v>8.6149768058316773E-3</v>
      </c>
      <c r="Q34" s="450">
        <v>9.2776673293571907E-3</v>
      </c>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row>
    <row r="35" spans="2:548" x14ac:dyDescent="0.5">
      <c r="B35"/>
      <c r="C35"/>
      <c r="D35"/>
      <c r="E35"/>
      <c r="F35"/>
      <c r="G35"/>
      <c r="H35"/>
      <c r="I35"/>
      <c r="J35"/>
      <c r="K35"/>
      <c r="L35"/>
      <c r="N35" s="449" t="s">
        <v>2342</v>
      </c>
      <c r="O35" s="450">
        <v>3.9761431411530811E-3</v>
      </c>
      <c r="P35" s="450">
        <v>5.9642147117296221E-3</v>
      </c>
      <c r="Q35" s="450">
        <v>5.9642147117296221E-3</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row>
    <row r="36" spans="2:548" x14ac:dyDescent="0.5">
      <c r="B36"/>
      <c r="C36"/>
      <c r="D36"/>
      <c r="E36"/>
      <c r="F36"/>
      <c r="G36"/>
      <c r="H36"/>
      <c r="I36"/>
      <c r="J36"/>
      <c r="K36"/>
      <c r="L36"/>
      <c r="N36" s="449" t="s">
        <v>2077</v>
      </c>
      <c r="O36" s="450">
        <v>3.9761431411530811E-3</v>
      </c>
      <c r="P36" s="450">
        <v>3.9761431411530811E-3</v>
      </c>
      <c r="Q36" s="450">
        <v>4.6388336646785953E-3</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row>
    <row r="37" spans="2:548" x14ac:dyDescent="0.5">
      <c r="B37"/>
      <c r="C37"/>
      <c r="D37"/>
      <c r="E37"/>
      <c r="F37"/>
      <c r="G37"/>
      <c r="H37"/>
      <c r="I37"/>
      <c r="J37"/>
      <c r="K37"/>
      <c r="L37"/>
      <c r="N37" s="449" t="s">
        <v>2065</v>
      </c>
      <c r="O37" s="450">
        <v>3.9761431411530811E-3</v>
      </c>
      <c r="P37" s="450">
        <v>5.3015241882041087E-3</v>
      </c>
      <c r="Q37" s="450">
        <v>5.3015241882041087E-3</v>
      </c>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row>
    <row r="38" spans="2:548" x14ac:dyDescent="0.5">
      <c r="B38"/>
      <c r="C38"/>
      <c r="D38"/>
      <c r="E38"/>
      <c r="F38"/>
      <c r="G38"/>
      <c r="H38"/>
      <c r="I38"/>
      <c r="J38"/>
      <c r="K38"/>
      <c r="L38"/>
      <c r="N38" s="449" t="s">
        <v>2343</v>
      </c>
      <c r="O38" s="450">
        <v>3.3134526176275677E-3</v>
      </c>
      <c r="P38" s="450">
        <v>5.3015241882041087E-3</v>
      </c>
      <c r="Q38" s="450">
        <v>3.3134526176275677E-3</v>
      </c>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row>
    <row r="39" spans="2:548" ht="31.5" x14ac:dyDescent="0.5">
      <c r="B39"/>
      <c r="C39"/>
      <c r="D39"/>
      <c r="E39"/>
      <c r="F39"/>
      <c r="G39"/>
      <c r="H39"/>
      <c r="I39"/>
      <c r="J39"/>
      <c r="K39"/>
      <c r="L39"/>
      <c r="N39" s="449" t="s">
        <v>2338</v>
      </c>
      <c r="O39" s="450">
        <v>1.9880715705765406E-3</v>
      </c>
      <c r="P39" s="450">
        <v>7.9522862823061622E-3</v>
      </c>
      <c r="Q39" s="450">
        <v>5.3015241882041087E-3</v>
      </c>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row>
    <row r="40" spans="2:548" ht="31.5" x14ac:dyDescent="0.5">
      <c r="N40" s="449" t="s">
        <v>2176</v>
      </c>
      <c r="O40" s="450">
        <v>1.3253810470510272E-3</v>
      </c>
      <c r="P40" s="450">
        <v>1.9880715705765406E-3</v>
      </c>
      <c r="Q40" s="450">
        <v>3.9761431411530811E-3</v>
      </c>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row>
    <row r="41" spans="2:548" ht="31.5" x14ac:dyDescent="0.5">
      <c r="N41" s="449" t="s">
        <v>2252</v>
      </c>
      <c r="O41" s="450">
        <v>6.6269052352551359E-4</v>
      </c>
      <c r="P41" s="450">
        <v>1.9880715705765406E-3</v>
      </c>
      <c r="Q41" s="450">
        <v>1.9880715705765406E-3</v>
      </c>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row>
    <row r="42" spans="2:548" x14ac:dyDescent="0.5">
      <c r="N42" s="449" t="s">
        <v>2339</v>
      </c>
      <c r="O42" s="450">
        <v>0</v>
      </c>
      <c r="P42" s="450">
        <v>1.9880715705765406E-3</v>
      </c>
      <c r="Q42" s="450">
        <v>1.3253810470510272E-3</v>
      </c>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row>
    <row r="43" spans="2:548" x14ac:dyDescent="0.5">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row>
    <row r="44" spans="2:548" x14ac:dyDescent="0.5">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row>
    <row r="45" spans="2:548" x14ac:dyDescent="0.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row>
    <row r="46" spans="2:548" x14ac:dyDescent="0.5">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row>
    <row r="47" spans="2:548" x14ac:dyDescent="0.5">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row>
    <row r="48" spans="2:548" x14ac:dyDescent="0.5">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row>
    <row r="49" spans="15:548" x14ac:dyDescent="0.5">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row>
    <row r="50" spans="15:548" x14ac:dyDescent="0.5">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row>
    <row r="51" spans="15:548" x14ac:dyDescent="0.5">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row>
    <row r="52" spans="15:548" x14ac:dyDescent="0.5">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row>
    <row r="53" spans="15:548" x14ac:dyDescent="0.5">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row>
    <row r="54" spans="15:548" x14ac:dyDescent="0.5">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row>
    <row r="55" spans="15:548" x14ac:dyDescent="0.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row>
    <row r="56" spans="15:548" x14ac:dyDescent="0.5">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row>
    <row r="57" spans="15:548" x14ac:dyDescent="0.5">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row>
    <row r="58" spans="15:548" x14ac:dyDescent="0.5">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row>
    <row r="59" spans="15:548" x14ac:dyDescent="0.5">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row>
    <row r="60" spans="15:548" x14ac:dyDescent="0.5">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row>
    <row r="61" spans="15:548" x14ac:dyDescent="0.5">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row>
    <row r="62" spans="15:548" x14ac:dyDescent="0.5">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row>
    <row r="63" spans="15:548" x14ac:dyDescent="0.5">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row>
    <row r="64" spans="15:548" x14ac:dyDescent="0.5">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row>
    <row r="65" spans="15:548" x14ac:dyDescent="0.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row>
    <row r="66" spans="15:548" x14ac:dyDescent="0.5">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row>
    <row r="67" spans="15:548" x14ac:dyDescent="0.5">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row>
    <row r="68" spans="15:548" x14ac:dyDescent="0.5">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row>
    <row r="69" spans="15:548" x14ac:dyDescent="0.5">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row>
    <row r="70" spans="15:548" x14ac:dyDescent="0.5">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row>
    <row r="71" spans="15:548" x14ac:dyDescent="0.5">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row>
    <row r="72" spans="15:548" x14ac:dyDescent="0.5">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row>
    <row r="73" spans="15:548" x14ac:dyDescent="0.5">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row>
    <row r="74" spans="15:548" x14ac:dyDescent="0.5">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row>
    <row r="75" spans="15:548" x14ac:dyDescent="0.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row>
    <row r="76" spans="15:548" x14ac:dyDescent="0.5">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row>
    <row r="77" spans="15:548" x14ac:dyDescent="0.5">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row>
    <row r="78" spans="15:548" x14ac:dyDescent="0.5">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row>
    <row r="79" spans="15:548" x14ac:dyDescent="0.5">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row>
    <row r="80" spans="15:548" x14ac:dyDescent="0.5">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row>
    <row r="81" spans="15:548" x14ac:dyDescent="0.5">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row>
    <row r="82" spans="15:548" x14ac:dyDescent="0.5">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row>
    <row r="83" spans="15:548" x14ac:dyDescent="0.5">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row>
    <row r="84" spans="15:548" x14ac:dyDescent="0.5">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row>
    <row r="85" spans="15:548" x14ac:dyDescent="0.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row>
    <row r="86" spans="15:548" x14ac:dyDescent="0.5">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row>
    <row r="87" spans="15:548" x14ac:dyDescent="0.5">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row>
    <row r="88" spans="15:548" x14ac:dyDescent="0.5">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row>
    <row r="89" spans="15:548" x14ac:dyDescent="0.5">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row>
    <row r="90" spans="15:548" x14ac:dyDescent="0.5">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row>
    <row r="91" spans="15:548" x14ac:dyDescent="0.5">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row>
    <row r="92" spans="15:548" x14ac:dyDescent="0.5">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row>
    <row r="93" spans="15:548" x14ac:dyDescent="0.5">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row>
    <row r="94" spans="15:548" x14ac:dyDescent="0.5">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row>
    <row r="95" spans="15:548" x14ac:dyDescent="0.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row>
    <row r="96" spans="15:548" x14ac:dyDescent="0.5">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row>
    <row r="97" spans="15:548" x14ac:dyDescent="0.5">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row>
    <row r="98" spans="15:548" x14ac:dyDescent="0.5">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row>
    <row r="99" spans="15:548" x14ac:dyDescent="0.5">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row>
    <row r="100" spans="15:548" x14ac:dyDescent="0.5">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row>
    <row r="101" spans="15:548" x14ac:dyDescent="0.5">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row>
    <row r="102" spans="15:548" x14ac:dyDescent="0.5">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row>
    <row r="103" spans="15:548" x14ac:dyDescent="0.5">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row>
    <row r="104" spans="15:548" x14ac:dyDescent="0.5">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row>
    <row r="105" spans="15:548" x14ac:dyDescent="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row>
    <row r="106" spans="15:548" x14ac:dyDescent="0.5">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row>
    <row r="107" spans="15:548" x14ac:dyDescent="0.5">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row>
    <row r="108" spans="15:548" x14ac:dyDescent="0.5">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row>
    <row r="109" spans="15:548" x14ac:dyDescent="0.5">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row>
    <row r="110" spans="15:548" x14ac:dyDescent="0.5">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row>
    <row r="111" spans="15:548" x14ac:dyDescent="0.5">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row>
    <row r="112" spans="15:548" x14ac:dyDescent="0.5">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row>
    <row r="113" spans="15:548" x14ac:dyDescent="0.5">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row>
    <row r="114" spans="15:548" x14ac:dyDescent="0.5">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row>
    <row r="115" spans="15:548" x14ac:dyDescent="0.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row>
    <row r="116" spans="15:548" x14ac:dyDescent="0.5">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row>
    <row r="117" spans="15:548" x14ac:dyDescent="0.5">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row>
    <row r="118" spans="15:548" x14ac:dyDescent="0.5">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row>
    <row r="119" spans="15:548" x14ac:dyDescent="0.5">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row>
    <row r="120" spans="15:548" x14ac:dyDescent="0.5">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row>
    <row r="121" spans="15:548" x14ac:dyDescent="0.5">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row>
    <row r="122" spans="15:548" x14ac:dyDescent="0.5">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row>
    <row r="123" spans="15:548" x14ac:dyDescent="0.5">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row>
    <row r="124" spans="15:548" x14ac:dyDescent="0.5">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row>
    <row r="125" spans="15:548" x14ac:dyDescent="0.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row>
    <row r="126" spans="15:548" x14ac:dyDescent="0.5">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row>
    <row r="127" spans="15:548" x14ac:dyDescent="0.5">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row>
    <row r="128" spans="15:548" x14ac:dyDescent="0.5">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row>
    <row r="129" spans="15:548" x14ac:dyDescent="0.5">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row>
    <row r="130" spans="15:548" x14ac:dyDescent="0.5">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row>
    <row r="131" spans="15:548" x14ac:dyDescent="0.5">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row>
    <row r="132" spans="15:548" x14ac:dyDescent="0.5">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row>
    <row r="133" spans="15:548" x14ac:dyDescent="0.5">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row>
    <row r="134" spans="15:548" x14ac:dyDescent="0.5">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row>
    <row r="135" spans="15:548" x14ac:dyDescent="0.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row>
    <row r="136" spans="15:548" x14ac:dyDescent="0.5">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row>
    <row r="137" spans="15:548" x14ac:dyDescent="0.5">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row>
    <row r="138" spans="15:548" x14ac:dyDescent="0.5">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row>
    <row r="139" spans="15:548" x14ac:dyDescent="0.5">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row>
    <row r="140" spans="15:548" x14ac:dyDescent="0.5">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row>
    <row r="141" spans="15:548" x14ac:dyDescent="0.5">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row>
    <row r="142" spans="15:548" x14ac:dyDescent="0.5">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row>
    <row r="143" spans="15:548" x14ac:dyDescent="0.5">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row>
    <row r="144" spans="15:548" x14ac:dyDescent="0.5">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row>
    <row r="145" spans="15:548" x14ac:dyDescent="0.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row>
    <row r="146" spans="15:548" x14ac:dyDescent="0.5">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row>
    <row r="147" spans="15:548" x14ac:dyDescent="0.5">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row>
    <row r="148" spans="15:548" x14ac:dyDescent="0.5">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row>
    <row r="149" spans="15:548" x14ac:dyDescent="0.5">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row>
    <row r="150" spans="15:548" x14ac:dyDescent="0.5">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row>
    <row r="151" spans="15:548" x14ac:dyDescent="0.5">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row>
    <row r="152" spans="15:548" x14ac:dyDescent="0.5">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row>
    <row r="153" spans="15:548" x14ac:dyDescent="0.5">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row>
    <row r="154" spans="15:548" x14ac:dyDescent="0.5">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row>
    <row r="155" spans="15:548" x14ac:dyDescent="0.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row>
    <row r="156" spans="15:548" x14ac:dyDescent="0.5">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row>
    <row r="157" spans="15:548" x14ac:dyDescent="0.5">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row>
    <row r="158" spans="15:548" x14ac:dyDescent="0.5">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row>
    <row r="159" spans="15:548" x14ac:dyDescent="0.5">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row>
    <row r="160" spans="15:548" x14ac:dyDescent="0.5">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row>
    <row r="161" spans="15:548" x14ac:dyDescent="0.5">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row>
    <row r="162" spans="15:548" x14ac:dyDescent="0.5">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row>
    <row r="163" spans="15:548" x14ac:dyDescent="0.5">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row>
    <row r="164" spans="15:548" x14ac:dyDescent="0.5">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row>
    <row r="165" spans="15:548" x14ac:dyDescent="0.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row>
    <row r="166" spans="15:548" x14ac:dyDescent="0.5">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row>
    <row r="167" spans="15:548" x14ac:dyDescent="0.5">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row>
    <row r="168" spans="15:548" x14ac:dyDescent="0.5">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row>
    <row r="169" spans="15:548" x14ac:dyDescent="0.5">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row>
    <row r="170" spans="15:548" x14ac:dyDescent="0.5">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row>
    <row r="171" spans="15:548" x14ac:dyDescent="0.5">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row>
    <row r="172" spans="15:548" x14ac:dyDescent="0.5">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row>
    <row r="173" spans="15:548" x14ac:dyDescent="0.5">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row>
    <row r="174" spans="15:548" x14ac:dyDescent="0.5">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row>
    <row r="175" spans="15:548" x14ac:dyDescent="0.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row>
    <row r="176" spans="15:548" x14ac:dyDescent="0.5">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row>
    <row r="177" spans="15:548" x14ac:dyDescent="0.5">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row>
    <row r="178" spans="15:548" x14ac:dyDescent="0.5">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row>
    <row r="179" spans="15:548" x14ac:dyDescent="0.5">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row>
    <row r="180" spans="15:548" x14ac:dyDescent="0.5">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row>
    <row r="181" spans="15:548" x14ac:dyDescent="0.5">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row>
    <row r="182" spans="15:548" x14ac:dyDescent="0.5">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row>
    <row r="183" spans="15:548" x14ac:dyDescent="0.5">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row>
    <row r="184" spans="15:548" x14ac:dyDescent="0.5">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row>
    <row r="185" spans="15:548" x14ac:dyDescent="0.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row>
    <row r="186" spans="15:548" x14ac:dyDescent="0.5">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row>
    <row r="187" spans="15:548" x14ac:dyDescent="0.5">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row>
    <row r="188" spans="15:548" x14ac:dyDescent="0.5">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row>
    <row r="189" spans="15:548" x14ac:dyDescent="0.5">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row>
    <row r="190" spans="15:548" x14ac:dyDescent="0.5">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row>
    <row r="191" spans="15:548" x14ac:dyDescent="0.5">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row>
    <row r="192" spans="15:548" x14ac:dyDescent="0.5">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row>
    <row r="193" spans="15:548" x14ac:dyDescent="0.5">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row>
    <row r="194" spans="15:548" x14ac:dyDescent="0.5">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row>
    <row r="195" spans="15:548" x14ac:dyDescent="0.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row>
    <row r="196" spans="15:548" x14ac:dyDescent="0.5">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row>
    <row r="197" spans="15:548" x14ac:dyDescent="0.5">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row>
    <row r="198" spans="15:548" x14ac:dyDescent="0.5">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row>
    <row r="199" spans="15:548" x14ac:dyDescent="0.5">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row>
    <row r="200" spans="15:548" x14ac:dyDescent="0.5">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row>
    <row r="201" spans="15:548" x14ac:dyDescent="0.5">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row>
    <row r="202" spans="15:548" x14ac:dyDescent="0.5">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row>
    <row r="203" spans="15:548" x14ac:dyDescent="0.5">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row>
    <row r="204" spans="15:548" x14ac:dyDescent="0.5">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row>
    <row r="205" spans="15:548" x14ac:dyDescent="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row>
    <row r="206" spans="15:548" x14ac:dyDescent="0.5">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row>
    <row r="207" spans="15:548" x14ac:dyDescent="0.5">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row>
    <row r="208" spans="15:548" x14ac:dyDescent="0.5">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row>
    <row r="209" spans="15:548" x14ac:dyDescent="0.5">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row>
    <row r="210" spans="15:548" x14ac:dyDescent="0.5">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row>
    <row r="211" spans="15:548" x14ac:dyDescent="0.5">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row>
    <row r="212" spans="15:548" x14ac:dyDescent="0.5">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row>
    <row r="213" spans="15:548" x14ac:dyDescent="0.5">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row>
    <row r="214" spans="15:548" x14ac:dyDescent="0.5">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row>
    <row r="215" spans="15:548" x14ac:dyDescent="0.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row>
    <row r="216" spans="15:548" x14ac:dyDescent="0.5">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row>
    <row r="217" spans="15:548" x14ac:dyDescent="0.5">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row>
    <row r="218" spans="15:548" x14ac:dyDescent="0.5">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row>
    <row r="219" spans="15:548" x14ac:dyDescent="0.5">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row>
    <row r="220" spans="15:548" x14ac:dyDescent="0.5">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row>
    <row r="221" spans="15:548" x14ac:dyDescent="0.5">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row>
    <row r="222" spans="15:548" x14ac:dyDescent="0.5">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row>
    <row r="223" spans="15:548" x14ac:dyDescent="0.5">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row>
    <row r="224" spans="15:548" x14ac:dyDescent="0.5">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row>
    <row r="225" spans="15:548" x14ac:dyDescent="0.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row>
    <row r="226" spans="15:548" x14ac:dyDescent="0.5">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row>
    <row r="227" spans="15:548" x14ac:dyDescent="0.5">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row>
    <row r="228" spans="15:548" x14ac:dyDescent="0.5">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row>
    <row r="229" spans="15:548" x14ac:dyDescent="0.5">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row>
    <row r="230" spans="15:548" x14ac:dyDescent="0.5">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row>
    <row r="231" spans="15:548" x14ac:dyDescent="0.5">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row>
    <row r="232" spans="15:548" x14ac:dyDescent="0.5">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row>
    <row r="233" spans="15:548" x14ac:dyDescent="0.5">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row>
    <row r="234" spans="15:548" x14ac:dyDescent="0.5">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row>
    <row r="235" spans="15:548" x14ac:dyDescent="0.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row>
    <row r="236" spans="15:548" x14ac:dyDescent="0.5">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row>
    <row r="237" spans="15:548" x14ac:dyDescent="0.5">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row>
    <row r="238" spans="15:548" x14ac:dyDescent="0.5">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row>
    <row r="239" spans="15:548" x14ac:dyDescent="0.5">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row>
    <row r="240" spans="15:548" x14ac:dyDescent="0.5">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row>
    <row r="241" spans="15:548" x14ac:dyDescent="0.5">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row>
    <row r="242" spans="15:548" x14ac:dyDescent="0.5">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row>
    <row r="243" spans="15:548" x14ac:dyDescent="0.5">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row>
    <row r="244" spans="15:548" x14ac:dyDescent="0.5">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row>
    <row r="245" spans="15:548" x14ac:dyDescent="0.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row>
    <row r="246" spans="15:548" x14ac:dyDescent="0.5">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row>
    <row r="247" spans="15:548" x14ac:dyDescent="0.5">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row>
    <row r="248" spans="15:548" x14ac:dyDescent="0.5">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row>
    <row r="249" spans="15:548" x14ac:dyDescent="0.5">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row>
    <row r="250" spans="15:548" x14ac:dyDescent="0.5">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row>
    <row r="251" spans="15:548" x14ac:dyDescent="0.5">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row>
    <row r="252" spans="15:548" x14ac:dyDescent="0.5">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row>
    <row r="253" spans="15:548" x14ac:dyDescent="0.5">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row>
    <row r="254" spans="15:548" x14ac:dyDescent="0.5">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row>
    <row r="255" spans="15:548" x14ac:dyDescent="0.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row>
    <row r="256" spans="15:548" x14ac:dyDescent="0.5">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row>
    <row r="257" spans="15:548" x14ac:dyDescent="0.5">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row>
    <row r="258" spans="15:548" x14ac:dyDescent="0.5">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row>
    <row r="259" spans="15:548" x14ac:dyDescent="0.5">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row>
    <row r="260" spans="15:548" x14ac:dyDescent="0.5">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row>
    <row r="261" spans="15:548" x14ac:dyDescent="0.5">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row>
    <row r="262" spans="15:548" x14ac:dyDescent="0.5">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row>
    <row r="263" spans="15:548" x14ac:dyDescent="0.5">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row>
    <row r="264" spans="15:548" x14ac:dyDescent="0.5">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row>
    <row r="265" spans="15:548" x14ac:dyDescent="0.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row>
    <row r="266" spans="15:548" x14ac:dyDescent="0.5">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row>
    <row r="267" spans="15:548" x14ac:dyDescent="0.5">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row>
    <row r="268" spans="15:548" x14ac:dyDescent="0.5">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row>
    <row r="269" spans="15:548" x14ac:dyDescent="0.5">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row>
    <row r="270" spans="15:548" x14ac:dyDescent="0.5">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row>
    <row r="271" spans="15:548" x14ac:dyDescent="0.5">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row>
    <row r="272" spans="15:548" x14ac:dyDescent="0.5">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row>
    <row r="273" spans="15:548" x14ac:dyDescent="0.5">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row>
    <row r="274" spans="15:548" x14ac:dyDescent="0.5">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row>
    <row r="275" spans="15:548" x14ac:dyDescent="0.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row>
    <row r="276" spans="15:548" x14ac:dyDescent="0.5">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row>
    <row r="277" spans="15:548" x14ac:dyDescent="0.5">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row>
    <row r="278" spans="15:548" x14ac:dyDescent="0.5">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row>
    <row r="279" spans="15:548" x14ac:dyDescent="0.5">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row>
    <row r="280" spans="15:548" x14ac:dyDescent="0.5">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row>
    <row r="281" spans="15:548" x14ac:dyDescent="0.5">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row>
    <row r="282" spans="15:548" x14ac:dyDescent="0.5">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row>
    <row r="283" spans="15:548" x14ac:dyDescent="0.5">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row>
    <row r="284" spans="15:548" x14ac:dyDescent="0.5">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row>
    <row r="285" spans="15:548" x14ac:dyDescent="0.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row>
    <row r="286" spans="15:548" x14ac:dyDescent="0.5">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row>
    <row r="287" spans="15:548" x14ac:dyDescent="0.5">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row>
    <row r="288" spans="15:548" x14ac:dyDescent="0.5">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row>
    <row r="289" spans="15:548" x14ac:dyDescent="0.5">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row>
    <row r="290" spans="15:548" x14ac:dyDescent="0.5">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row>
    <row r="291" spans="15:548" x14ac:dyDescent="0.5">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row>
    <row r="292" spans="15:548" x14ac:dyDescent="0.5">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row>
    <row r="293" spans="15:548" x14ac:dyDescent="0.5">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row>
    <row r="294" spans="15:548" x14ac:dyDescent="0.5">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row>
    <row r="295" spans="15:548" x14ac:dyDescent="0.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row>
    <row r="296" spans="15:548" x14ac:dyDescent="0.5">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row>
    <row r="297" spans="15:548" x14ac:dyDescent="0.5">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row>
    <row r="298" spans="15:548" x14ac:dyDescent="0.5">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row>
    <row r="299" spans="15:548" x14ac:dyDescent="0.5">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row>
    <row r="300" spans="15:548" x14ac:dyDescent="0.5">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row>
    <row r="301" spans="15:548" x14ac:dyDescent="0.5">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row>
    <row r="302" spans="15:548" x14ac:dyDescent="0.5">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row>
    <row r="303" spans="15:548" x14ac:dyDescent="0.5">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row>
    <row r="304" spans="15:548" x14ac:dyDescent="0.5">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row>
    <row r="305" spans="15:548" x14ac:dyDescent="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row>
    <row r="306" spans="15:548" x14ac:dyDescent="0.5">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row>
    <row r="307" spans="15:548" x14ac:dyDescent="0.5">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row>
    <row r="308" spans="15:548" x14ac:dyDescent="0.5">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row>
    <row r="309" spans="15:548" x14ac:dyDescent="0.5">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row>
    <row r="310" spans="15:548" x14ac:dyDescent="0.5">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row>
    <row r="311" spans="15:548" x14ac:dyDescent="0.5">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row>
    <row r="312" spans="15:548" x14ac:dyDescent="0.5">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row>
    <row r="313" spans="15:548" x14ac:dyDescent="0.5">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row>
    <row r="314" spans="15:548" x14ac:dyDescent="0.5">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row>
    <row r="315" spans="15:548" x14ac:dyDescent="0.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row>
    <row r="316" spans="15:548" x14ac:dyDescent="0.5">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row>
    <row r="317" spans="15:548" x14ac:dyDescent="0.5">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row>
    <row r="318" spans="15:548" x14ac:dyDescent="0.5">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row>
    <row r="319" spans="15:548" x14ac:dyDescent="0.5">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row>
    <row r="320" spans="15:548" x14ac:dyDescent="0.5">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row>
    <row r="321" spans="15:548" x14ac:dyDescent="0.5">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row>
    <row r="322" spans="15:548" x14ac:dyDescent="0.5">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row>
    <row r="323" spans="15:548" x14ac:dyDescent="0.5">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row>
    <row r="324" spans="15:548" x14ac:dyDescent="0.5">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row>
    <row r="325" spans="15:548" x14ac:dyDescent="0.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row>
    <row r="326" spans="15:548" x14ac:dyDescent="0.5">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row>
    <row r="327" spans="15:548" x14ac:dyDescent="0.5">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row>
    <row r="328" spans="15:548" x14ac:dyDescent="0.5">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row>
    <row r="329" spans="15:548" x14ac:dyDescent="0.5">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row>
    <row r="330" spans="15:548" x14ac:dyDescent="0.5">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row>
    <row r="331" spans="15:548" x14ac:dyDescent="0.5">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row>
    <row r="332" spans="15:548" x14ac:dyDescent="0.5">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row>
    <row r="333" spans="15:548" x14ac:dyDescent="0.5">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row>
    <row r="334" spans="15:548" x14ac:dyDescent="0.5">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row>
    <row r="335" spans="15:548" x14ac:dyDescent="0.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row>
    <row r="336" spans="15:548" x14ac:dyDescent="0.5">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row>
    <row r="337" spans="15:548" x14ac:dyDescent="0.5">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row>
    <row r="338" spans="15:548" x14ac:dyDescent="0.5">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row>
    <row r="339" spans="15:548" x14ac:dyDescent="0.5">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row>
    <row r="340" spans="15:548" x14ac:dyDescent="0.5">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row>
    <row r="341" spans="15:548" x14ac:dyDescent="0.5">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row>
    <row r="342" spans="15:548" x14ac:dyDescent="0.5">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row>
    <row r="343" spans="15:548" x14ac:dyDescent="0.5">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row>
    <row r="344" spans="15:548" x14ac:dyDescent="0.5">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row>
    <row r="345" spans="15:548" x14ac:dyDescent="0.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row>
    <row r="346" spans="15:548" x14ac:dyDescent="0.5">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row>
    <row r="347" spans="15:548" x14ac:dyDescent="0.5">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row>
    <row r="348" spans="15:548" x14ac:dyDescent="0.5">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row>
    <row r="349" spans="15:548" x14ac:dyDescent="0.5">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row>
    <row r="350" spans="15:548" x14ac:dyDescent="0.5">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row>
    <row r="351" spans="15:548" x14ac:dyDescent="0.5">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row>
    <row r="352" spans="15:548" x14ac:dyDescent="0.5">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row>
    <row r="353" spans="15:548" x14ac:dyDescent="0.5">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row>
    <row r="354" spans="15:548" x14ac:dyDescent="0.5">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row>
    <row r="355" spans="15:548" x14ac:dyDescent="0.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row>
    <row r="356" spans="15:548" x14ac:dyDescent="0.5">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row>
    <row r="357" spans="15:548" x14ac:dyDescent="0.5">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row>
    <row r="358" spans="15:548" x14ac:dyDescent="0.5">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row>
    <row r="359" spans="15:548" x14ac:dyDescent="0.5">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row>
    <row r="360" spans="15:548" x14ac:dyDescent="0.5">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row>
    <row r="361" spans="15:548" x14ac:dyDescent="0.5">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row>
    <row r="362" spans="15:548" x14ac:dyDescent="0.5">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row>
    <row r="363" spans="15:548" x14ac:dyDescent="0.5">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row>
    <row r="364" spans="15:548" x14ac:dyDescent="0.5">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row>
    <row r="365" spans="15:548" x14ac:dyDescent="0.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row>
    <row r="366" spans="15:548" x14ac:dyDescent="0.5">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row>
    <row r="367" spans="15:548" x14ac:dyDescent="0.5">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row>
    <row r="368" spans="15:548" x14ac:dyDescent="0.5">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row>
    <row r="369" spans="15:548" x14ac:dyDescent="0.5">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row>
    <row r="370" spans="15:548" x14ac:dyDescent="0.5">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row>
    <row r="371" spans="15:548" x14ac:dyDescent="0.5">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row>
    <row r="372" spans="15:548" x14ac:dyDescent="0.5">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row>
    <row r="373" spans="15:548" x14ac:dyDescent="0.5">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row>
    <row r="374" spans="15:548" x14ac:dyDescent="0.5">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row>
    <row r="375" spans="15:548" x14ac:dyDescent="0.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row>
    <row r="376" spans="15:548" x14ac:dyDescent="0.5">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row>
    <row r="377" spans="15:548" x14ac:dyDescent="0.5">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row>
    <row r="378" spans="15:548" x14ac:dyDescent="0.5">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row>
    <row r="379" spans="15:548" x14ac:dyDescent="0.5">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row>
    <row r="380" spans="15:548" x14ac:dyDescent="0.5">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row>
    <row r="381" spans="15:548" x14ac:dyDescent="0.5">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row>
    <row r="382" spans="15:548" x14ac:dyDescent="0.5">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row>
    <row r="383" spans="15:548" x14ac:dyDescent="0.5">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row>
    <row r="384" spans="15:548" x14ac:dyDescent="0.5">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row>
    <row r="385" spans="15:548" x14ac:dyDescent="0.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row>
    <row r="386" spans="15:548" x14ac:dyDescent="0.5">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row>
    <row r="387" spans="15:548" x14ac:dyDescent="0.5">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row>
    <row r="388" spans="15:548" x14ac:dyDescent="0.5">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row>
    <row r="389" spans="15:548" x14ac:dyDescent="0.5">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row>
    <row r="390" spans="15:548" x14ac:dyDescent="0.5">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row>
    <row r="391" spans="15:548" x14ac:dyDescent="0.5">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row>
    <row r="392" spans="15:548" x14ac:dyDescent="0.5">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row>
    <row r="393" spans="15:548" x14ac:dyDescent="0.5">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row>
    <row r="394" spans="15:548" x14ac:dyDescent="0.5">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row>
    <row r="395" spans="15:548" x14ac:dyDescent="0.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row>
    <row r="396" spans="15:548" x14ac:dyDescent="0.5">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row>
    <row r="397" spans="15:548" x14ac:dyDescent="0.5">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row>
    <row r="398" spans="15:548" x14ac:dyDescent="0.5">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row>
    <row r="399" spans="15:548" x14ac:dyDescent="0.5">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row>
    <row r="400" spans="15:548" x14ac:dyDescent="0.5">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row>
    <row r="401" spans="15:548" x14ac:dyDescent="0.5">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row>
    <row r="402" spans="15:548" x14ac:dyDescent="0.5">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row>
    <row r="403" spans="15:548" x14ac:dyDescent="0.5">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row>
    <row r="404" spans="15:548" x14ac:dyDescent="0.5">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row>
    <row r="405" spans="15:548" x14ac:dyDescent="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row>
    <row r="406" spans="15:548" x14ac:dyDescent="0.5">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row>
    <row r="407" spans="15:548" x14ac:dyDescent="0.5">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row>
    <row r="408" spans="15:548" x14ac:dyDescent="0.5">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row>
    <row r="409" spans="15:548" x14ac:dyDescent="0.5">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row>
    <row r="410" spans="15:548" x14ac:dyDescent="0.5">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row>
    <row r="411" spans="15:548" x14ac:dyDescent="0.5">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row>
    <row r="412" spans="15:548" x14ac:dyDescent="0.5">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row>
    <row r="413" spans="15:548" x14ac:dyDescent="0.5">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row>
    <row r="414" spans="15:548" x14ac:dyDescent="0.5">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row>
    <row r="415" spans="15:548" x14ac:dyDescent="0.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row>
    <row r="416" spans="15:548" x14ac:dyDescent="0.5">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row>
    <row r="417" spans="15:548" x14ac:dyDescent="0.5">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row>
    <row r="418" spans="15:548" x14ac:dyDescent="0.5">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row>
    <row r="419" spans="15:548" x14ac:dyDescent="0.5">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row>
    <row r="420" spans="15:548" x14ac:dyDescent="0.5">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row>
    <row r="421" spans="15:548" x14ac:dyDescent="0.5">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row>
    <row r="422" spans="15:548" x14ac:dyDescent="0.5">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row>
    <row r="423" spans="15:548" x14ac:dyDescent="0.5">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row>
    <row r="424" spans="15:548" x14ac:dyDescent="0.5">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row>
    <row r="425" spans="15:548" x14ac:dyDescent="0.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row>
    <row r="426" spans="15:548" x14ac:dyDescent="0.5">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row>
    <row r="427" spans="15:548" x14ac:dyDescent="0.5">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row>
    <row r="428" spans="15:548" x14ac:dyDescent="0.5">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row>
    <row r="429" spans="15:548" x14ac:dyDescent="0.5">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row>
    <row r="430" spans="15:548" x14ac:dyDescent="0.5">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row>
    <row r="431" spans="15:548" x14ac:dyDescent="0.5">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row>
    <row r="432" spans="15:548" x14ac:dyDescent="0.5">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row>
    <row r="433" spans="15:548" x14ac:dyDescent="0.5">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row>
    <row r="434" spans="15:548" x14ac:dyDescent="0.5">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row>
    <row r="435" spans="15:548" x14ac:dyDescent="0.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row>
    <row r="436" spans="15:548" x14ac:dyDescent="0.5">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row>
    <row r="437" spans="15:548" x14ac:dyDescent="0.5">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row>
    <row r="438" spans="15:548" x14ac:dyDescent="0.5">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row>
    <row r="439" spans="15:548" x14ac:dyDescent="0.5">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row>
    <row r="440" spans="15:548" x14ac:dyDescent="0.5">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row>
    <row r="441" spans="15:548" x14ac:dyDescent="0.5">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row>
    <row r="442" spans="15:548" x14ac:dyDescent="0.5">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row>
    <row r="443" spans="15:548" x14ac:dyDescent="0.5">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row>
    <row r="444" spans="15:548" x14ac:dyDescent="0.5">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row>
    <row r="445" spans="15:548" x14ac:dyDescent="0.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row>
    <row r="446" spans="15:548" x14ac:dyDescent="0.5">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row>
    <row r="447" spans="15:548" x14ac:dyDescent="0.5">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row>
    <row r="448" spans="15:548" x14ac:dyDescent="0.5">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row>
    <row r="449" spans="15:548" x14ac:dyDescent="0.5">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row>
    <row r="450" spans="15:548" x14ac:dyDescent="0.5">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row>
    <row r="451" spans="15:548" x14ac:dyDescent="0.5">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row>
    <row r="452" spans="15:548" x14ac:dyDescent="0.5">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row>
    <row r="453" spans="15:548" x14ac:dyDescent="0.5">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row>
    <row r="454" spans="15:548" x14ac:dyDescent="0.5">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row>
    <row r="455" spans="15:548" x14ac:dyDescent="0.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row>
    <row r="456" spans="15:548" x14ac:dyDescent="0.5">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row>
    <row r="457" spans="15:548" x14ac:dyDescent="0.5">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row>
    <row r="458" spans="15:548" x14ac:dyDescent="0.5">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row>
    <row r="459" spans="15:548" x14ac:dyDescent="0.5">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row>
    <row r="460" spans="15:548" x14ac:dyDescent="0.5">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row>
    <row r="461" spans="15:548" x14ac:dyDescent="0.5">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row>
    <row r="462" spans="15:548" x14ac:dyDescent="0.5">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row>
    <row r="463" spans="15:548" x14ac:dyDescent="0.5">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row>
    <row r="464" spans="15:548" x14ac:dyDescent="0.5">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row>
    <row r="465" spans="15:548" x14ac:dyDescent="0.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row>
    <row r="466" spans="15:548" x14ac:dyDescent="0.5">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row>
    <row r="467" spans="15:548" x14ac:dyDescent="0.5">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row>
    <row r="468" spans="15:548" x14ac:dyDescent="0.5">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row>
    <row r="469" spans="15:548" x14ac:dyDescent="0.5">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row>
    <row r="470" spans="15:548" x14ac:dyDescent="0.5">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row>
    <row r="471" spans="15:548" x14ac:dyDescent="0.5">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row>
    <row r="472" spans="15:548" x14ac:dyDescent="0.5">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row>
    <row r="473" spans="15:548" x14ac:dyDescent="0.5">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row>
    <row r="474" spans="15:548" x14ac:dyDescent="0.5">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row>
    <row r="475" spans="15:548" x14ac:dyDescent="0.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row>
    <row r="476" spans="15:548" x14ac:dyDescent="0.5">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row>
    <row r="477" spans="15:548" x14ac:dyDescent="0.5">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row>
    <row r="478" spans="15:548" x14ac:dyDescent="0.5">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row>
    <row r="479" spans="15:548" x14ac:dyDescent="0.5">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row>
    <row r="480" spans="15:548" x14ac:dyDescent="0.5">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row>
    <row r="481" spans="15:548" x14ac:dyDescent="0.5">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row>
    <row r="482" spans="15:548" x14ac:dyDescent="0.5">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row>
    <row r="483" spans="15:548" x14ac:dyDescent="0.5">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row>
    <row r="484" spans="15:548" x14ac:dyDescent="0.5">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row>
    <row r="485" spans="15:548" x14ac:dyDescent="0.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row>
    <row r="486" spans="15:548" x14ac:dyDescent="0.5">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row>
    <row r="487" spans="15:548" x14ac:dyDescent="0.5">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row>
    <row r="488" spans="15:548" x14ac:dyDescent="0.5">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row>
    <row r="489" spans="15:548" x14ac:dyDescent="0.5">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row>
    <row r="490" spans="15:548" x14ac:dyDescent="0.5">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row>
    <row r="491" spans="15:548" x14ac:dyDescent="0.5">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row>
    <row r="492" spans="15:548" x14ac:dyDescent="0.5">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row>
    <row r="493" spans="15:548" x14ac:dyDescent="0.5">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row>
    <row r="494" spans="15:548" x14ac:dyDescent="0.5">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row>
    <row r="495" spans="15:548" x14ac:dyDescent="0.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row>
    <row r="496" spans="15:548" x14ac:dyDescent="0.5">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row>
    <row r="497" spans="15:548" x14ac:dyDescent="0.5">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row>
    <row r="498" spans="15:548" x14ac:dyDescent="0.5">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row>
    <row r="499" spans="15:548" x14ac:dyDescent="0.5">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row>
    <row r="500" spans="15:548" x14ac:dyDescent="0.5">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row>
    <row r="501" spans="15:548" x14ac:dyDescent="0.5">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row>
    <row r="502" spans="15:548" x14ac:dyDescent="0.5">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row>
    <row r="503" spans="15:548" x14ac:dyDescent="0.5">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row>
    <row r="504" spans="15:548" x14ac:dyDescent="0.5">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row>
    <row r="505" spans="15:548" x14ac:dyDescent="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row>
    <row r="506" spans="15:548" x14ac:dyDescent="0.5">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row>
    <row r="507" spans="15:548" x14ac:dyDescent="0.5">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row>
    <row r="508" spans="15:548" x14ac:dyDescent="0.5">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row>
    <row r="509" spans="15:548" x14ac:dyDescent="0.5">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row>
    <row r="510" spans="15:548" x14ac:dyDescent="0.5">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row>
    <row r="511" spans="15:548" x14ac:dyDescent="0.5">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row>
    <row r="512" spans="15:548" x14ac:dyDescent="0.5">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row>
    <row r="513" spans="15:548" x14ac:dyDescent="0.5">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row>
    <row r="514" spans="15:548" x14ac:dyDescent="0.5">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row>
    <row r="515" spans="15:548" x14ac:dyDescent="0.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row>
    <row r="516" spans="15:548" x14ac:dyDescent="0.5">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row>
    <row r="517" spans="15:548" x14ac:dyDescent="0.5">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row>
    <row r="518" spans="15:548" x14ac:dyDescent="0.5">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row>
    <row r="519" spans="15:548" x14ac:dyDescent="0.5">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row>
    <row r="520" spans="15:548" x14ac:dyDescent="0.5">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row>
    <row r="521" spans="15:548" x14ac:dyDescent="0.5">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row>
    <row r="522" spans="15:548" x14ac:dyDescent="0.5">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row>
    <row r="523" spans="15:548" x14ac:dyDescent="0.5">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row>
    <row r="524" spans="15:548" x14ac:dyDescent="0.5">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row>
    <row r="525" spans="15:548" x14ac:dyDescent="0.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row>
  </sheetData>
  <pageMargins left="0.7" right="0.7" top="0.75" bottom="0.75" header="0.3" footer="0.3"/>
  <pageSetup orientation="portrait" r:id="rId2"/>
  <customProperties>
    <customPr name="ORB_SHEETNAME" r:id="rId3"/>
  </customProperties>
  <drawing r:id="rId4"/>
  <legacy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69"/>
  <sheetViews>
    <sheetView showGridLines="0" zoomScale="96" zoomScaleNormal="96" zoomScaleSheetLayoutView="50" workbookViewId="0">
      <pane ySplit="4" topLeftCell="A5" activePane="bottomLeft" state="frozen"/>
      <selection activeCell="U25" sqref="U25"/>
      <selection pane="bottomLeft" activeCell="A9" sqref="A9"/>
    </sheetView>
  </sheetViews>
  <sheetFormatPr defaultColWidth="11.75" defaultRowHeight="23.25" customHeight="1" x14ac:dyDescent="0.5"/>
  <cols>
    <col min="1" max="1" width="18.375" style="2" customWidth="1"/>
    <col min="2" max="2" width="24.5" style="3" customWidth="1"/>
    <col min="3" max="3" width="21.5" style="12" hidden="1" customWidth="1"/>
    <col min="4" max="4" width="29.25" style="12" hidden="1" customWidth="1"/>
    <col min="5" max="5" width="20.25" style="12" customWidth="1"/>
    <col min="6" max="6" width="18.75" style="4" hidden="1" customWidth="1"/>
    <col min="7" max="7" width="26.25" style="4" hidden="1" customWidth="1"/>
    <col min="8" max="8" width="20.25" style="1" customWidth="1"/>
    <col min="9" max="9" width="11.25" style="4" hidden="1" customWidth="1"/>
    <col min="10" max="10" width="25.75" style="4" hidden="1" customWidth="1"/>
    <col min="11" max="11" width="20.25" style="4" customWidth="1"/>
    <col min="12" max="12" width="17.75" style="4" hidden="1" customWidth="1"/>
    <col min="13" max="13" width="20.25" style="4" customWidth="1"/>
    <col min="14" max="14" width="36.875" style="4" customWidth="1"/>
    <col min="15" max="15" width="18.75" style="161" hidden="1" customWidth="1"/>
    <col min="16" max="16" width="35.625" bestFit="1" customWidth="1"/>
    <col min="17" max="16384" width="11.75" style="2"/>
  </cols>
  <sheetData>
    <row r="1" spans="1:38" s="169" customFormat="1" ht="23.25" customHeight="1" x14ac:dyDescent="0.5">
      <c r="A1" s="168" t="s">
        <v>1332</v>
      </c>
      <c r="B1" s="310"/>
      <c r="C1" s="311"/>
      <c r="D1" s="311"/>
      <c r="E1" s="311"/>
      <c r="F1" s="312"/>
      <c r="G1" s="312"/>
      <c r="H1" s="313"/>
      <c r="I1" s="312"/>
      <c r="J1" s="314"/>
      <c r="K1" s="312"/>
      <c r="L1" s="312"/>
      <c r="M1" s="315"/>
      <c r="N1" s="312"/>
      <c r="O1" s="316"/>
      <c r="P1" s="171"/>
    </row>
    <row r="2" spans="1:38" s="169" customFormat="1" ht="23.25" customHeight="1" x14ac:dyDescent="0.5">
      <c r="A2" s="169" t="s">
        <v>1333</v>
      </c>
      <c r="B2" s="310"/>
      <c r="C2" s="311"/>
      <c r="D2" s="311"/>
      <c r="E2" s="311"/>
      <c r="F2" s="312"/>
      <c r="G2" s="312"/>
      <c r="H2" s="313"/>
      <c r="I2" s="312"/>
      <c r="J2" s="314"/>
      <c r="K2" s="312"/>
      <c r="L2" s="312"/>
      <c r="M2" s="315"/>
      <c r="N2" s="312"/>
      <c r="O2" s="316"/>
      <c r="P2" s="171"/>
    </row>
    <row r="3" spans="1:38" s="176" customFormat="1" ht="44.65" customHeight="1" x14ac:dyDescent="0.5">
      <c r="A3" s="179"/>
      <c r="B3" s="173"/>
      <c r="C3" s="174"/>
      <c r="D3" s="174"/>
      <c r="E3" s="174"/>
      <c r="F3" s="174"/>
      <c r="G3" s="174"/>
      <c r="H3" s="167"/>
      <c r="I3" s="167"/>
      <c r="J3" s="167"/>
      <c r="K3" s="167"/>
      <c r="L3" s="167"/>
      <c r="M3" s="175"/>
      <c r="N3" s="167"/>
      <c r="O3" s="195"/>
      <c r="P3" s="174"/>
      <c r="Q3" s="174"/>
      <c r="R3" s="174"/>
      <c r="S3" s="174"/>
      <c r="T3" s="174"/>
    </row>
    <row r="4" spans="1:38" s="162" customFormat="1" ht="9" customHeight="1" x14ac:dyDescent="0.5">
      <c r="A4" s="180"/>
      <c r="B4" s="163"/>
      <c r="C4" s="164"/>
      <c r="D4" s="164"/>
      <c r="E4" s="164"/>
      <c r="F4" s="164"/>
      <c r="G4" s="164"/>
      <c r="H4" s="165"/>
      <c r="I4" s="165"/>
      <c r="J4" s="165"/>
      <c r="K4" s="165"/>
      <c r="L4" s="165"/>
      <c r="M4" s="178"/>
      <c r="N4" s="165"/>
      <c r="O4" s="194"/>
      <c r="P4" s="164"/>
      <c r="Q4" s="164"/>
      <c r="R4" s="164"/>
      <c r="S4" s="164"/>
      <c r="T4" s="164"/>
    </row>
    <row r="5" spans="1:38" s="149" customFormat="1" ht="21" x14ac:dyDescent="0.65">
      <c r="A5" s="112"/>
      <c r="B5" s="133"/>
      <c r="C5" s="133"/>
      <c r="D5" s="113"/>
      <c r="E5" s="145"/>
      <c r="F5" s="146"/>
      <c r="G5" s="146"/>
      <c r="H5" s="147"/>
      <c r="I5" s="147"/>
      <c r="J5" s="147"/>
      <c r="K5" s="147"/>
      <c r="L5" s="147"/>
      <c r="M5" s="148"/>
      <c r="N5" s="147"/>
      <c r="O5" s="154"/>
      <c r="P5" s="146"/>
      <c r="Q5" s="146"/>
      <c r="R5" s="146"/>
      <c r="S5" s="146"/>
      <c r="T5" s="146"/>
    </row>
    <row r="6" spans="1:38" s="21" customFormat="1" ht="21" hidden="1" x14ac:dyDescent="0.65">
      <c r="A6" s="34" t="s">
        <v>105</v>
      </c>
      <c r="B6" s="32">
        <f>ORB_V1_sh3_211108061047054</f>
        <v>44652</v>
      </c>
      <c r="C6" s="22"/>
      <c r="D6" s="22"/>
      <c r="E6" s="28"/>
      <c r="F6" s="22"/>
      <c r="G6" s="22"/>
      <c r="H6" s="23"/>
      <c r="I6" s="23"/>
      <c r="J6" s="23"/>
      <c r="K6" s="23"/>
      <c r="L6" s="23"/>
      <c r="N6" s="23"/>
      <c r="O6" s="155"/>
      <c r="P6" s="22"/>
      <c r="Q6" s="22"/>
      <c r="R6" s="22"/>
      <c r="S6" s="22"/>
      <c r="T6" s="22"/>
    </row>
    <row r="7" spans="1:38" s="21" customFormat="1" ht="21" hidden="1" x14ac:dyDescent="0.65">
      <c r="A7" s="34" t="s">
        <v>106</v>
      </c>
      <c r="B7" s="33">
        <f>ORB_V1_sh3_211108061047070</f>
        <v>45016</v>
      </c>
      <c r="C7" s="22"/>
      <c r="D7" s="22"/>
      <c r="E7" s="28"/>
      <c r="F7" s="22"/>
      <c r="G7" s="22"/>
      <c r="H7" s="23"/>
      <c r="I7" s="23"/>
      <c r="J7" s="23"/>
      <c r="K7" s="23"/>
      <c r="L7" s="23"/>
      <c r="N7" s="23"/>
      <c r="O7" s="155"/>
      <c r="P7" s="22"/>
      <c r="Q7" s="22"/>
      <c r="R7" s="22"/>
      <c r="S7" s="22"/>
      <c r="T7" s="22"/>
    </row>
    <row r="8" spans="1:38" s="26" customFormat="1" ht="25.5" x14ac:dyDescent="0.5">
      <c r="A8" s="114" t="s">
        <v>5</v>
      </c>
      <c r="C8" s="24"/>
      <c r="D8" s="24"/>
      <c r="E8" s="24"/>
      <c r="F8" s="24"/>
      <c r="G8" s="24"/>
      <c r="H8" s="24"/>
      <c r="I8" s="24"/>
      <c r="J8" s="25"/>
      <c r="K8" s="24"/>
      <c r="L8" s="24"/>
      <c r="M8" s="24"/>
      <c r="N8" s="24"/>
      <c r="O8" s="156"/>
      <c r="P8" s="24"/>
      <c r="Q8" s="24"/>
      <c r="R8" s="24"/>
      <c r="S8" s="24"/>
      <c r="T8" s="24"/>
    </row>
    <row r="9" spans="1:38" s="44" customFormat="1" ht="31.5" customHeight="1" x14ac:dyDescent="0.5">
      <c r="A9" s="280" t="s">
        <v>107</v>
      </c>
      <c r="B9" s="281" t="s">
        <v>110</v>
      </c>
      <c r="C9" s="280" t="s">
        <v>111</v>
      </c>
      <c r="D9" s="282" t="s">
        <v>112</v>
      </c>
      <c r="E9" s="282" t="s">
        <v>127</v>
      </c>
      <c r="F9" s="282" t="s">
        <v>113</v>
      </c>
      <c r="G9" s="283" t="s">
        <v>114</v>
      </c>
      <c r="H9" s="283" t="s">
        <v>61</v>
      </c>
      <c r="I9" s="282" t="s">
        <v>115</v>
      </c>
      <c r="J9" s="283" t="s">
        <v>116</v>
      </c>
      <c r="K9" s="283" t="s">
        <v>63</v>
      </c>
      <c r="L9" s="284" t="s">
        <v>117</v>
      </c>
      <c r="M9" s="283" t="s">
        <v>118</v>
      </c>
      <c r="N9" s="283" t="s">
        <v>79</v>
      </c>
      <c r="O9" s="157"/>
      <c r="P9" s="43"/>
      <c r="Q9" s="43"/>
      <c r="R9" s="43"/>
      <c r="S9" s="43"/>
      <c r="T9" s="43"/>
      <c r="U9" s="43"/>
      <c r="V9" s="43"/>
      <c r="W9" s="43"/>
      <c r="X9" s="43"/>
    </row>
    <row r="10" spans="1:38" s="44" customFormat="1" ht="19.5" customHeight="1" x14ac:dyDescent="0.5">
      <c r="A10" s="137" t="s">
        <v>119</v>
      </c>
      <c r="B10" s="38">
        <v>527796</v>
      </c>
      <c r="C10" s="39">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1.3201849917265096E-3</v>
      </c>
      <c r="D10" s="72">
        <v>0.66299999999999992</v>
      </c>
      <c r="E10" s="72">
        <f>IF(Canada6[[#This Row],[Margin of Error1]]&gt;=0.1,"Insufficient data",Canada6[[#This Row],[Task success1]])</f>
        <v>0.66299999999999992</v>
      </c>
      <c r="F10" s="72">
        <f>IF(Canada6[[#This Row],[Task success1]]&gt;0,1.96*SQRT((Canada6[[#This Row],[Task success1]]*(1-Canada6[[#This Row],[Task success1]]))/Canada6[[#This Row],[Responses]]),"")</f>
        <v>1.2752482573637153E-3</v>
      </c>
      <c r="G10" s="72">
        <v>0.56299999999999994</v>
      </c>
      <c r="H10" s="72">
        <f>IF(Canada6[[#This Row],[Margin of Error1]]&gt;=0.1,"Insufficient data",Canada6[[#This Row],[Ease1]])</f>
        <v>0.56299999999999994</v>
      </c>
      <c r="I10" s="72">
        <f>IF(Canada6[[#This Row],[Ease1]]&gt;0,1.96*SQRT((Canada6[[#This Row],[Ease1]]*(1-Canada6[[#This Row],[Ease1]]))/Canada6[[#This Row],[Responses]]),"")</f>
        <v>1.3381904925192818E-3</v>
      </c>
      <c r="J10" s="72">
        <v>0.52600000000000002</v>
      </c>
      <c r="K10" s="72">
        <f>IF(Canada6[[#This Row],[Margin of Error1]]&gt;=0.1,"Insufficient data",Canada6[[#This Row],[Satisfaction1]])</f>
        <v>0.52600000000000002</v>
      </c>
      <c r="L10" s="136">
        <f>IF(Canada[[#This Row],[Satisfaction1]]&gt;0,1.96*SQRT((Canada[[#This Row],[Satisfaction1]]*(1-Canada[[#This Row],[Satisfaction1]]))/Canada[[#This Row],[Responses]]),"")</f>
        <v>1.3471162252965318E-3</v>
      </c>
      <c r="M10" s="72">
        <f>IF(OR(Canada6[[#This Row],[Margin of Error1]]&gt;=0.1,Canada6[[#This Row],[Margin of Error1]]=0),"Insufficient data",Canada6[[#This Row],[Margin of Error1]])</f>
        <v>1.3201849917265096E-3</v>
      </c>
      <c r="N10" s="144"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O10" s="157"/>
      <c r="P10" s="43"/>
      <c r="Q10" s="43"/>
      <c r="R10" s="43"/>
      <c r="S10" s="43"/>
      <c r="T10" s="43"/>
      <c r="U10" s="43"/>
      <c r="V10" s="43"/>
      <c r="W10" s="43"/>
      <c r="X10" s="43"/>
    </row>
    <row r="11" spans="1:38" s="45" customFormat="1" ht="19.5" customHeight="1" x14ac:dyDescent="0.5">
      <c r="A11" s="137" t="s">
        <v>121</v>
      </c>
      <c r="B11" s="38">
        <v>510685</v>
      </c>
      <c r="C11" s="39">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1.3420101873269762E-3</v>
      </c>
      <c r="D11" s="72">
        <v>0.66400000000000003</v>
      </c>
      <c r="E11" s="72">
        <f>IF(Canada6[[#This Row],[Margin of Error1]]&gt;=0.1,"Insufficient data",Canada6[[#This Row],[Task success1]])</f>
        <v>0.66400000000000003</v>
      </c>
      <c r="F11" s="72">
        <f>IF(Canada6[[#This Row],[Task success1]]&gt;0,1.96*SQRT((Canada6[[#This Row],[Task success1]]*(1-Canada6[[#This Row],[Task success1]]))/Canada6[[#This Row],[Responses]]),"")</f>
        <v>1.2954874163067197E-3</v>
      </c>
      <c r="G11" s="72">
        <v>0.56200000000000006</v>
      </c>
      <c r="H11" s="72">
        <f>IF(Canada6[[#This Row],[Margin of Error1]]&gt;=0.1,"Insufficient data",Canada6[[#This Row],[Ease1]])</f>
        <v>0.56200000000000006</v>
      </c>
      <c r="I11" s="72">
        <f>IF(Canada6[[#This Row],[Ease1]]&gt;0,1.96*SQRT((Canada6[[#This Row],[Ease1]]*(1-Canada6[[#This Row],[Ease1]]))/Canada6[[#This Row],[Responses]]),"")</f>
        <v>1.3607700231326194E-3</v>
      </c>
      <c r="J11" s="72">
        <v>0.52400000000000002</v>
      </c>
      <c r="K11" s="72">
        <f>IF(Canada6[[#This Row],[Margin of Error1]]&gt;=0.1,"Insufficient data",Canada6[[#This Row],[Satisfaction1]])</f>
        <v>0.52400000000000002</v>
      </c>
      <c r="L11" s="40">
        <f>IF(Canada[[#This Row],[Satisfaction1]]&gt;0,1.96*SQRT((Canada[[#This Row],[Satisfaction1]]*(1-Canada[[#This Row],[Satisfaction1]]))/Canada[[#This Row],[Responses]]),"")</f>
        <v>1.3697731225415901E-3</v>
      </c>
      <c r="M11" s="72">
        <f>IF(OR(Canada6[[#This Row],[Margin of Error1]]&gt;=0.1,Canada6[[#This Row],[Margin of Error1]]=0),"Insufficient data",Canada6[[#This Row],[Margin of Error1]])</f>
        <v>1.3420101873269762E-3</v>
      </c>
      <c r="N11" s="144"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O11" s="158"/>
      <c r="Y11" s="46"/>
      <c r="Z11" s="46"/>
      <c r="AA11" s="46"/>
      <c r="AB11" s="46"/>
      <c r="AC11" s="46"/>
      <c r="AD11" s="46"/>
      <c r="AE11" s="46"/>
      <c r="AF11" s="46"/>
      <c r="AG11" s="46"/>
      <c r="AH11" s="46"/>
      <c r="AI11" s="46"/>
      <c r="AJ11" s="46"/>
    </row>
    <row r="12" spans="1:38" s="45" customFormat="1" ht="7.9" customHeight="1" x14ac:dyDescent="0.5">
      <c r="A12" s="137"/>
      <c r="B12" s="38"/>
      <c r="C12" s="39"/>
      <c r="D12" s="72"/>
      <c r="E12" s="72"/>
      <c r="F12" s="72"/>
      <c r="G12" s="72"/>
      <c r="H12" s="72"/>
      <c r="I12" s="72"/>
      <c r="J12" s="72"/>
      <c r="K12" s="72"/>
      <c r="L12" s="40"/>
      <c r="M12" s="72"/>
      <c r="N12" s="144"/>
      <c r="O12" s="158"/>
      <c r="Y12" s="46"/>
      <c r="Z12" s="46"/>
      <c r="AA12" s="46"/>
      <c r="AB12" s="46"/>
      <c r="AC12" s="46"/>
      <c r="AD12" s="46"/>
      <c r="AE12" s="46"/>
      <c r="AF12" s="46"/>
      <c r="AG12" s="46"/>
      <c r="AH12" s="46"/>
      <c r="AI12" s="46"/>
      <c r="AJ12" s="46"/>
    </row>
    <row r="13" spans="1:38" s="45" customFormat="1" ht="19.5" customHeight="1" x14ac:dyDescent="0.5">
      <c r="A13" s="137"/>
      <c r="B13" s="38"/>
      <c r="C13" s="39" t="e">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#VALUE!</v>
      </c>
      <c r="D13" s="72"/>
      <c r="E13" s="72"/>
      <c r="F13" s="72"/>
      <c r="G13" s="72"/>
      <c r="H13" s="72"/>
      <c r="I13" s="72"/>
      <c r="J13" s="72"/>
      <c r="K13" s="72"/>
      <c r="L13" s="40"/>
      <c r="M13" s="259"/>
      <c r="N13" s="260"/>
      <c r="O13" s="158"/>
      <c r="AA13" s="46"/>
      <c r="AB13" s="46"/>
      <c r="AC13" s="46"/>
      <c r="AD13" s="46"/>
      <c r="AE13" s="46"/>
      <c r="AF13" s="46"/>
      <c r="AG13" s="46"/>
      <c r="AH13" s="46"/>
      <c r="AI13" s="46"/>
      <c r="AJ13" s="46"/>
      <c r="AK13" s="46"/>
      <c r="AL13" s="46"/>
    </row>
    <row r="14" spans="1:38" s="37" customFormat="1" ht="28.15" customHeight="1" x14ac:dyDescent="0.5">
      <c r="A14" s="137"/>
      <c r="B14" s="38"/>
      <c r="C14" s="39" t="e">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#VALUE!</v>
      </c>
      <c r="D14" s="305"/>
      <c r="E14" s="305"/>
      <c r="F14" s="305"/>
      <c r="G14" s="305"/>
      <c r="H14" s="305"/>
      <c r="I14" s="305"/>
      <c r="J14" s="305"/>
      <c r="K14" s="305"/>
      <c r="L14" s="306"/>
      <c r="M14" s="259"/>
      <c r="N14" s="261"/>
      <c r="O14" s="159"/>
      <c r="R14" s="36"/>
      <c r="S14" s="36"/>
      <c r="T14" s="36"/>
    </row>
    <row r="15" spans="1:38" s="44" customFormat="1" ht="31.5" customHeight="1" x14ac:dyDescent="0.5">
      <c r="A15" s="280" t="s">
        <v>109</v>
      </c>
      <c r="B15" s="281" t="s">
        <v>110</v>
      </c>
      <c r="C15" s="280" t="s">
        <v>111</v>
      </c>
      <c r="D15" s="282" t="s">
        <v>112</v>
      </c>
      <c r="E15" s="282" t="s">
        <v>127</v>
      </c>
      <c r="F15" s="282" t="s">
        <v>113</v>
      </c>
      <c r="G15" s="283" t="s">
        <v>114</v>
      </c>
      <c r="H15" s="283" t="s">
        <v>61</v>
      </c>
      <c r="I15" s="282" t="s">
        <v>115</v>
      </c>
      <c r="J15" s="283" t="s">
        <v>116</v>
      </c>
      <c r="K15" s="283" t="s">
        <v>63</v>
      </c>
      <c r="L15" s="282" t="s">
        <v>117</v>
      </c>
      <c r="M15" s="280" t="s">
        <v>118</v>
      </c>
      <c r="N15" s="280" t="s">
        <v>79</v>
      </c>
      <c r="O15" s="160" t="s">
        <v>165</v>
      </c>
      <c r="P15" s="43"/>
      <c r="Q15" s="43"/>
      <c r="R15" s="43"/>
      <c r="S15" s="43"/>
      <c r="T15" s="43"/>
      <c r="U15" s="43"/>
      <c r="V15" s="43"/>
      <c r="W15" s="43"/>
      <c r="X15" s="43"/>
    </row>
    <row r="16" spans="1:38" ht="23.25" customHeight="1" x14ac:dyDescent="0.5">
      <c r="A16" s="45" t="s">
        <v>166</v>
      </c>
      <c r="B16" s="451">
        <f>VLOOKUP(Department[[#This Row],[Department]],'Data-Dept'!A:E,2,)</f>
        <v>198292</v>
      </c>
      <c r="C16"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2.146124497851573E-3</v>
      </c>
      <c r="D16" s="453">
        <f>VLOOKUP(Department[[#This Row],[Department]],'Data-Dept'!A:E,3,)</f>
        <v>0.67172654469166704</v>
      </c>
      <c r="E16" s="453">
        <f>IF(Department[[#This Row],[Margin of Error1]]&gt;=0.1,"Insufficient data",Department[[#This Row],[Task success1]])</f>
        <v>0.67172654469166704</v>
      </c>
      <c r="F16" s="454">
        <f>IF(Department[[#This Row],[Task success1]]&gt;0,1.96*SQRT((Department[[#This Row],[Task success1]]*(1-Department[[#This Row],[Task success1]]))/Department[[#This Row],[Responses]]),"")</f>
        <v>2.0668911863965856E-3</v>
      </c>
      <c r="G16" s="453">
        <f>VLOOKUP(Department[[#This Row],[Department]],'Data-Dept'!A:E,4,)</f>
        <v>0.57242853972928798</v>
      </c>
      <c r="H16" s="453">
        <f>IF(Department[[#This Row],[Margin of Error1]]&gt;=0.1,"Insufficient data",Department[[#This Row],[Ease1]])</f>
        <v>0.57242853972928798</v>
      </c>
      <c r="I16" s="453">
        <f>IF(Department[[#This Row],[Ease1]]&gt;0,1.96*SQRT((Department[[#This Row],[Ease1]]*(1-Department[[#This Row],[Ease1]]))/Department[[#This Row],[Responses]]),"")</f>
        <v>2.1775516676316611E-3</v>
      </c>
      <c r="J16" s="453">
        <f>VLOOKUP(Department[[#This Row],[Department]],'Data-Dept'!A:E,5,)</f>
        <v>0.53937123030681999</v>
      </c>
      <c r="K16" s="453">
        <f>IF(Department[[#This Row],[Margin of Error1]]&gt;=0.1,"Insufficient data",Department[[#This Row],[Satisfaction1]])</f>
        <v>0.53937123030681999</v>
      </c>
      <c r="L16" s="453">
        <f>IF(Department[[#This Row],[Satisfaction1]]&gt;0,1.96*SQRT((Department[[#This Row],[Satisfaction1]]*(1-Department[[#This Row],[Satisfaction1]]))/Department[[#This Row],[Responses]]),"")</f>
        <v>2.1939306395264715E-3</v>
      </c>
      <c r="M16" s="453">
        <f>IF(OR(Department[[#This Row],[Margin of Error1]]&gt;=0.1,Department[[#This Row],[Margin of Error1]]=0),"Insufficient data",Department[[#This Row],[Margin of Error1]])</f>
        <v>2.146124497851573E-3</v>
      </c>
      <c r="N1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16" s="455">
        <f>IF(Department[[#This Row],[Margin of Error1]]&gt;=0.1,"Insufficient data",_xlfn.RANK.EQ(Department[[#This Row],[Task completion]],Department[Task completion]))</f>
        <v>31</v>
      </c>
    </row>
    <row r="17" spans="1:15" ht="23.25" customHeight="1" x14ac:dyDescent="0.5">
      <c r="A17" s="45" t="s">
        <v>120</v>
      </c>
      <c r="B17" s="451">
        <f>VLOOKUP(Department[[#This Row],[Department]],'Data-Dept'!A:E,2,)</f>
        <v>107399</v>
      </c>
      <c r="C17"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2.9750600932387638E-3</v>
      </c>
      <c r="D17" s="453">
        <f>VLOOKUP(Department[[#This Row],[Department]],'Data-Dept'!A:E,3,)</f>
        <v>0.56844104693712205</v>
      </c>
      <c r="E17" s="453">
        <f>IF(Department[[#This Row],[Margin of Error1]]&gt;=0.1,"Insufficient data",Department[[#This Row],[Task success1]])</f>
        <v>0.56844104693712205</v>
      </c>
      <c r="F17" s="454">
        <f>IF(Department[[#This Row],[Task success1]]&gt;0,1.96*SQRT((Department[[#This Row],[Task success1]]*(1-Department[[#This Row],[Task success1]]))/Department[[#This Row],[Responses]]),"")</f>
        <v>2.9622297090524724E-3</v>
      </c>
      <c r="G17" s="453">
        <f>VLOOKUP(Department[[#This Row],[Department]],'Data-Dept'!A:E,4,)</f>
        <v>0.50070298606132302</v>
      </c>
      <c r="H17" s="453">
        <f>IF(Department[[#This Row],[Margin of Error1]]&gt;=0.1,"Insufficient data",Department[[#This Row],[Ease1]])</f>
        <v>0.50070298606132302</v>
      </c>
      <c r="I17" s="453">
        <f>IF(Department[[#This Row],[Ease1]]&gt;0,1.96*SQRT((Department[[#This Row],[Ease1]]*(1-Department[[#This Row],[Ease1]]))/Department[[#This Row],[Responses]]),"")</f>
        <v>2.9903741348036965E-3</v>
      </c>
      <c r="J17" s="453">
        <f>VLOOKUP(Department[[#This Row],[Department]],'Data-Dept'!A:E,5,)</f>
        <v>0.44552556355273298</v>
      </c>
      <c r="K17" s="453">
        <f>IF(Department[[#This Row],[Margin of Error1]]&gt;=0.1,"Insufficient data",Department[[#This Row],[Satisfaction1]])</f>
        <v>0.44552556355273298</v>
      </c>
      <c r="L17" s="453">
        <f>IF(Department[[#This Row],[Satisfaction1]]&gt;0,1.96*SQRT((Department[[#This Row],[Satisfaction1]]*(1-Department[[#This Row],[Satisfaction1]]))/Department[[#This Row],[Responses]]),"")</f>
        <v>2.9725764358601225E-3</v>
      </c>
      <c r="M17" s="453">
        <f>IF(OR(Department[[#This Row],[Margin of Error1]]&gt;=0.1,Department[[#This Row],[Margin of Error1]]=0),"Insufficient data",Department[[#This Row],[Margin of Error1]])</f>
        <v>2.9750600932387638E-3</v>
      </c>
      <c r="N1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17" s="455">
        <f>IF(Department[[#This Row],[Margin of Error1]]&gt;=0.1,"Insufficient data",_xlfn.RANK.EQ(Department[[#This Row],[Task completion]],Department[Task completion]))</f>
        <v>40</v>
      </c>
    </row>
    <row r="18" spans="1:15" ht="23.25" customHeight="1" x14ac:dyDescent="0.5">
      <c r="A18" s="45" t="s">
        <v>167</v>
      </c>
      <c r="B18" s="451">
        <f>VLOOKUP(Department[[#This Row],[Department]],'Data-Dept'!A:E,2,)</f>
        <v>85249</v>
      </c>
      <c r="C18"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3.2597552843902275E-3</v>
      </c>
      <c r="D18" s="453">
        <f>VLOOKUP(Department[[#This Row],[Department]],'Data-Dept'!A:E,3,)</f>
        <v>0.68911072270642504</v>
      </c>
      <c r="E18" s="453">
        <f>IF(Department[[#This Row],[Margin of Error1]]&gt;=0.1,"Insufficient data",Department[[#This Row],[Task success1]])</f>
        <v>0.68911072270642504</v>
      </c>
      <c r="F18" s="454">
        <f>IF(Department[[#This Row],[Task success1]]&gt;0,1.96*SQRT((Department[[#This Row],[Task success1]]*(1-Department[[#This Row],[Task success1]]))/Department[[#This Row],[Responses]]),"")</f>
        <v>3.1071255357574649E-3</v>
      </c>
      <c r="G18" s="453">
        <f>VLOOKUP(Department[[#This Row],[Department]],'Data-Dept'!A:E,4,)</f>
        <v>0.56420603174230799</v>
      </c>
      <c r="H18" s="453">
        <f>IF(Department[[#This Row],[Margin of Error1]]&gt;=0.1,"Insufficient data",Department[[#This Row],[Ease1]])</f>
        <v>0.56420603174230799</v>
      </c>
      <c r="I18" s="453">
        <f>IF(Department[[#This Row],[Ease1]]&gt;0,1.96*SQRT((Department[[#This Row],[Ease1]]*(1-Department[[#This Row],[Ease1]]))/Department[[#This Row],[Responses]]),"")</f>
        <v>3.3286711701647838E-3</v>
      </c>
      <c r="J18" s="453">
        <f>VLOOKUP(Department[[#This Row],[Department]],'Data-Dept'!A:E,5,)</f>
        <v>0.543947729592136</v>
      </c>
      <c r="K18" s="453">
        <f>IF(Department[[#This Row],[Margin of Error1]]&gt;=0.1,"Insufficient data",Department[[#This Row],[Satisfaction1]])</f>
        <v>0.543947729592136</v>
      </c>
      <c r="L18" s="453">
        <f>IF(Department[[#This Row],[Satisfaction1]]&gt;0,1.96*SQRT((Department[[#This Row],[Satisfaction1]]*(1-Department[[#This Row],[Satisfaction1]]))/Department[[#This Row],[Responses]]),"")</f>
        <v>3.3434691472484339E-3</v>
      </c>
      <c r="M18" s="453">
        <f>IF(OR(Department[[#This Row],[Margin of Error1]]&gt;=0.1,Department[[#This Row],[Margin of Error1]]=0),"Insufficient data",Department[[#This Row],[Margin of Error1]])</f>
        <v>3.2597552843902275E-3</v>
      </c>
      <c r="N18"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18" s="455">
        <f>IF(Department[[#This Row],[Margin of Error1]]&gt;=0.1,"Insufficient data",_xlfn.RANK.EQ(Department[[#This Row],[Task completion]],Department[Task completion]))</f>
        <v>28</v>
      </c>
    </row>
    <row r="19" spans="1:15" ht="23.25" customHeight="1" x14ac:dyDescent="0.5">
      <c r="A19" s="45" t="s">
        <v>168</v>
      </c>
      <c r="B19" s="451">
        <f>VLOOKUP(Department[[#This Row],[Department]],'Data-Dept'!A:E,2,)</f>
        <v>62749</v>
      </c>
      <c r="C19"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3.7887437723188588E-3</v>
      </c>
      <c r="D19" s="453">
        <f>VLOOKUP(Department[[#This Row],[Department]],'Data-Dept'!A:E,3,)</f>
        <v>0.69272817096686801</v>
      </c>
      <c r="E19" s="453">
        <f>IF(Department[[#This Row],[Margin of Error1]]&gt;=0.1,"Insufficient data",Department[[#This Row],[Task success1]])</f>
        <v>0.69272817096686801</v>
      </c>
      <c r="F19" s="454">
        <f>IF(Department[[#This Row],[Task success1]]&gt;0,1.96*SQRT((Department[[#This Row],[Task success1]]*(1-Department[[#This Row],[Task success1]]))/Department[[#This Row],[Responses]]),"")</f>
        <v>3.6099024341110582E-3</v>
      </c>
      <c r="G19" s="453">
        <f>VLOOKUP(Department[[#This Row],[Department]],'Data-Dept'!A:E,4,)</f>
        <v>0.58471051331495305</v>
      </c>
      <c r="H19" s="453">
        <f>IF(Department[[#This Row],[Margin of Error1]]&gt;=0.1,"Insufficient data",Department[[#This Row],[Ease1]])</f>
        <v>0.58471051331495305</v>
      </c>
      <c r="I19" s="453">
        <f>IF(Department[[#This Row],[Ease1]]&gt;0,1.96*SQRT((Department[[#This Row],[Ease1]]*(1-Department[[#This Row],[Ease1]]))/Department[[#This Row],[Responses]]),"")</f>
        <v>3.8556587271421409E-3</v>
      </c>
      <c r="J19" s="453">
        <f>VLOOKUP(Department[[#This Row],[Department]],'Data-Dept'!A:E,5,)</f>
        <v>0.53838308180210004</v>
      </c>
      <c r="K19" s="453">
        <f>IF(Department[[#This Row],[Margin of Error1]]&gt;=0.1,"Insufficient data",Department[[#This Row],[Satisfaction1]])</f>
        <v>0.53838308180210004</v>
      </c>
      <c r="L19" s="453">
        <f>IF(Department[[#This Row],[Satisfaction1]]&gt;0,1.96*SQRT((Department[[#This Row],[Satisfaction1]]*(1-Department[[#This Row],[Satisfaction1]]))/Department[[#This Row],[Responses]]),"")</f>
        <v>3.9006701557033783E-3</v>
      </c>
      <c r="M19" s="453">
        <f>IF(OR(Department[[#This Row],[Margin of Error1]]&gt;=0.1,Department[[#This Row],[Margin of Error1]]=0),"Insufficient data",Department[[#This Row],[Margin of Error1]])</f>
        <v>3.7887437723188588E-3</v>
      </c>
      <c r="N19"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19" s="455">
        <f>IF(Department[[#This Row],[Margin of Error1]]&gt;=0.1,"Insufficient data",_xlfn.RANK.EQ(Department[[#This Row],[Task completion]],Department[Task completion]))</f>
        <v>26</v>
      </c>
    </row>
    <row r="20" spans="1:15" ht="23.25" customHeight="1" x14ac:dyDescent="0.5">
      <c r="A20" s="45" t="s">
        <v>171</v>
      </c>
      <c r="B20" s="451">
        <f>VLOOKUP(Department[[#This Row],[Department]],'Data-Dept'!A:E,2,)</f>
        <v>14571</v>
      </c>
      <c r="C20"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7.9173363759790314E-3</v>
      </c>
      <c r="D20" s="453">
        <f>VLOOKUP(Department[[#This Row],[Department]],'Data-Dept'!A:E,3,)</f>
        <v>0.66749022030059701</v>
      </c>
      <c r="E20" s="453">
        <f>IF(Department[[#This Row],[Margin of Error1]]&gt;=0.1,"Insufficient data",Department[[#This Row],[Task success1]])</f>
        <v>0.66749022030059701</v>
      </c>
      <c r="F20" s="454">
        <f>IF(Department[[#This Row],[Task success1]]&gt;0,1.96*SQRT((Department[[#This Row],[Task success1]]*(1-Department[[#This Row],[Task success1]]))/Department[[#This Row],[Responses]]),"")</f>
        <v>7.6495529892092635E-3</v>
      </c>
      <c r="G20" s="453">
        <f>VLOOKUP(Department[[#This Row],[Department]],'Data-Dept'!A:E,4,)</f>
        <v>0.58637018735845203</v>
      </c>
      <c r="H20" s="453">
        <f>IF(Department[[#This Row],[Margin of Error1]]&gt;=0.1,"Insufficient data",Department[[#This Row],[Ease1]])</f>
        <v>0.58637018735845203</v>
      </c>
      <c r="I20" s="453">
        <f>IF(Department[[#This Row],[Ease1]]&gt;0,1.96*SQRT((Department[[#This Row],[Ease1]]*(1-Department[[#This Row],[Ease1]]))/Department[[#This Row],[Responses]]),"")</f>
        <v>7.9965609103441627E-3</v>
      </c>
      <c r="J20" s="453">
        <f>VLOOKUP(Department[[#This Row],[Department]],'Data-Dept'!A:E,5,)</f>
        <v>0.52796650881888696</v>
      </c>
      <c r="K20" s="453">
        <f>IF(Department[[#This Row],[Margin of Error1]]&gt;=0.1,"Insufficient data",Department[[#This Row],[Satisfaction1]])</f>
        <v>0.52796650881888696</v>
      </c>
      <c r="L20" s="453">
        <f>IF(Department[[#This Row],[Satisfaction1]]&gt;0,1.96*SQRT((Department[[#This Row],[Satisfaction1]]*(1-Department[[#This Row],[Satisfaction1]]))/Department[[#This Row],[Responses]]),"")</f>
        <v>8.1058952283836645E-3</v>
      </c>
      <c r="M20" s="453">
        <f>IF(OR(Department[[#This Row],[Margin of Error1]]&gt;=0.1,Department[[#This Row],[Margin of Error1]]=0),"Insufficient data",Department[[#This Row],[Margin of Error1]])</f>
        <v>7.9173363759790314E-3</v>
      </c>
      <c r="N20"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0" s="455">
        <f>IF(Department[[#This Row],[Margin of Error1]]&gt;=0.1,"Insufficient data",_xlfn.RANK.EQ(Department[[#This Row],[Task completion]],Department[Task completion]))</f>
        <v>34</v>
      </c>
    </row>
    <row r="21" spans="1:15" ht="23.25" customHeight="1" x14ac:dyDescent="0.5">
      <c r="A21" s="45" t="s">
        <v>174</v>
      </c>
      <c r="B21" s="451">
        <f>VLOOKUP(Department[[#This Row],[Department]],'Data-Dept'!A:E,2,)</f>
        <v>13778</v>
      </c>
      <c r="C21"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8.2121991698330173E-3</v>
      </c>
      <c r="D21" s="453">
        <f>VLOOKUP(Department[[#This Row],[Department]],'Data-Dept'!A:E,3,)</f>
        <v>0.65219915807809503</v>
      </c>
      <c r="E21" s="453">
        <f>IF(Department[[#This Row],[Margin of Error1]]&gt;=0.1,"Insufficient data",Department[[#This Row],[Task success1]])</f>
        <v>0.65219915807809503</v>
      </c>
      <c r="F21" s="454">
        <f>IF(Department[[#This Row],[Task success1]]&gt;0,1.96*SQRT((Department[[#This Row],[Task success1]]*(1-Department[[#This Row],[Task success1]]))/Department[[#This Row],[Responses]]),"")</f>
        <v>7.9527698175250912E-3</v>
      </c>
      <c r="G21" s="453">
        <f>VLOOKUP(Department[[#This Row],[Department]],'Data-Dept'!A:E,4,)</f>
        <v>0.52424154449121796</v>
      </c>
      <c r="H21" s="453">
        <f>IF(Department[[#This Row],[Margin of Error1]]&gt;=0.1,"Insufficient data",Department[[#This Row],[Ease1]])</f>
        <v>0.52424154449121796</v>
      </c>
      <c r="I21" s="453">
        <f>IF(Department[[#This Row],[Ease1]]&gt;0,1.96*SQRT((Department[[#This Row],[Ease1]]*(1-Department[[#This Row],[Ease1]]))/Department[[#This Row],[Responses]]),"")</f>
        <v>8.3391532723480384E-3</v>
      </c>
      <c r="J21" s="453">
        <f>VLOOKUP(Department[[#This Row],[Department]],'Data-Dept'!A:E,5,)</f>
        <v>0.51604006386993795</v>
      </c>
      <c r="K21" s="453">
        <f>IF(Department[[#This Row],[Margin of Error1]]&gt;=0.1,"Insufficient data",Department[[#This Row],[Satisfaction1]])</f>
        <v>0.51604006386993795</v>
      </c>
      <c r="L21" s="453">
        <f>IF(Department[[#This Row],[Satisfaction1]]&gt;0,1.96*SQRT((Department[[#This Row],[Satisfaction1]]*(1-Department[[#This Row],[Satisfaction1]]))/Department[[#This Row],[Responses]]),"")</f>
        <v>8.3446744196259224E-3</v>
      </c>
      <c r="M21" s="453">
        <f>IF(OR(Department[[#This Row],[Margin of Error1]]&gt;=0.1,Department[[#This Row],[Margin of Error1]]=0),"Insufficient data",Department[[#This Row],[Margin of Error1]])</f>
        <v>8.2121991698330173E-3</v>
      </c>
      <c r="N21"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1" s="455">
        <f>IF(Department[[#This Row],[Margin of Error1]]&gt;=0.1,"Insufficient data",_xlfn.RANK.EQ(Department[[#This Row],[Task completion]],Department[Task completion]))</f>
        <v>35</v>
      </c>
    </row>
    <row r="22" spans="1:15" ht="23.25" customHeight="1" x14ac:dyDescent="0.5">
      <c r="A22" s="45" t="s">
        <v>170</v>
      </c>
      <c r="B22" s="451">
        <f>VLOOKUP(Department[[#This Row],[Department]],'Data-Dept'!A:E,2,)</f>
        <v>13427</v>
      </c>
      <c r="C22"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8.097690068006173E-3</v>
      </c>
      <c r="D22" s="453">
        <f>VLOOKUP(Department[[#This Row],[Department]],'Data-Dept'!A:E,3,)</f>
        <v>0.70224175169434699</v>
      </c>
      <c r="E22" s="453">
        <f>IF(Department[[#This Row],[Margin of Error1]]&gt;=0.1,"Insufficient data",Department[[#This Row],[Task success1]])</f>
        <v>0.70224175169434699</v>
      </c>
      <c r="F22" s="454">
        <f>IF(Department[[#This Row],[Task success1]]&gt;0,1.96*SQRT((Department[[#This Row],[Task success1]]*(1-Department[[#This Row],[Task success1]]))/Department[[#This Row],[Responses]]),"")</f>
        <v>7.7346702048350837E-3</v>
      </c>
      <c r="G22" s="453">
        <f>VLOOKUP(Department[[#This Row],[Department]],'Data-Dept'!A:E,4,)</f>
        <v>0.61666790794667503</v>
      </c>
      <c r="H22" s="453">
        <f>IF(Department[[#This Row],[Margin of Error1]]&gt;=0.1,"Insufficient data",Department[[#This Row],[Ease1]])</f>
        <v>0.61666790794667503</v>
      </c>
      <c r="I22" s="453">
        <f>IF(Department[[#This Row],[Ease1]]&gt;0,1.96*SQRT((Department[[#This Row],[Ease1]]*(1-Department[[#This Row],[Ease1]]))/Department[[#This Row],[Responses]]),"")</f>
        <v>8.2239382455474228E-3</v>
      </c>
      <c r="J22" s="453">
        <f>VLOOKUP(Department[[#This Row],[Department]],'Data-Dept'!A:E,5,)</f>
        <v>0.58494079094362095</v>
      </c>
      <c r="K22" s="453">
        <f>IF(Department[[#This Row],[Margin of Error1]]&gt;=0.1,"Insufficient data",Department[[#This Row],[Satisfaction1]])</f>
        <v>0.58494079094362095</v>
      </c>
      <c r="L22" s="453">
        <f>IF(Department[[#This Row],[Satisfaction1]]&gt;0,1.96*SQRT((Department[[#This Row],[Satisfaction1]]*(1-Department[[#This Row],[Satisfaction1]]))/Department[[#This Row],[Responses]]),"")</f>
        <v>8.3344617536360074E-3</v>
      </c>
      <c r="M22" s="453">
        <f>IF(OR(Department[[#This Row],[Margin of Error1]]&gt;=0.1,Department[[#This Row],[Margin of Error1]]=0),"Insufficient data",Department[[#This Row],[Margin of Error1]])</f>
        <v>8.097690068006173E-3</v>
      </c>
      <c r="N22"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2" s="455">
        <f>IF(Department[[#This Row],[Margin of Error1]]&gt;=0.1,"Insufficient data",_xlfn.RANK.EQ(Department[[#This Row],[Task completion]],Department[Task completion]))</f>
        <v>21</v>
      </c>
    </row>
    <row r="23" spans="1:15" ht="23.25" customHeight="1" x14ac:dyDescent="0.5">
      <c r="A23" s="45" t="s">
        <v>173</v>
      </c>
      <c r="B23" s="451">
        <f>VLOOKUP(Department[[#This Row],[Department]],'Data-Dept'!A:E,2,)</f>
        <v>13205</v>
      </c>
      <c r="C23"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8.1052032694029358E-3</v>
      </c>
      <c r="D23" s="453">
        <f>VLOOKUP(Department[[#This Row],[Department]],'Data-Dept'!A:E,3,)</f>
        <v>0.72889057175312399</v>
      </c>
      <c r="E23" s="453">
        <f>IF(Department[[#This Row],[Margin of Error1]]&gt;=0.1,"Insufficient data",Department[[#This Row],[Task success1]])</f>
        <v>0.72889057175312399</v>
      </c>
      <c r="F23" s="454">
        <f>IF(Department[[#This Row],[Task success1]]&gt;0,1.96*SQRT((Department[[#This Row],[Task success1]]*(1-Department[[#This Row],[Task success1]]))/Department[[#This Row],[Responses]]),"")</f>
        <v>7.5821146203027276E-3</v>
      </c>
      <c r="G23" s="453">
        <f>VLOOKUP(Department[[#This Row],[Department]],'Data-Dept'!A:E,4,)</f>
        <v>0.62839833396440703</v>
      </c>
      <c r="H23" s="453">
        <f>IF(Department[[#This Row],[Margin of Error1]]&gt;=0.1,"Insufficient data",Department[[#This Row],[Ease1]])</f>
        <v>0.62839833396440703</v>
      </c>
      <c r="I23" s="453">
        <f>IF(Department[[#This Row],[Ease1]]&gt;0,1.96*SQRT((Department[[#This Row],[Ease1]]*(1-Department[[#This Row],[Ease1]]))/Department[[#This Row],[Responses]]),"")</f>
        <v>8.2422011130432078E-3</v>
      </c>
      <c r="J23" s="453">
        <f>VLOOKUP(Department[[#This Row],[Department]],'Data-Dept'!A:E,5,)</f>
        <v>0.54645967436577103</v>
      </c>
      <c r="K23" s="453">
        <f>IF(Department[[#This Row],[Margin of Error1]]&gt;=0.1,"Insufficient data",Department[[#This Row],[Satisfaction1]])</f>
        <v>0.54645967436577103</v>
      </c>
      <c r="L23" s="453">
        <f>IF(Department[[#This Row],[Satisfaction1]]&gt;0,1.96*SQRT((Department[[#This Row],[Satisfaction1]]*(1-Department[[#This Row],[Satisfaction1]]))/Department[[#This Row],[Responses]]),"")</f>
        <v>8.491294074862871E-3</v>
      </c>
      <c r="M23" s="453">
        <f>IF(OR(Department[[#This Row],[Margin of Error1]]&gt;=0.1,Department[[#This Row],[Margin of Error1]]=0),"Insufficient data",Department[[#This Row],[Margin of Error1]])</f>
        <v>8.1052032694029358E-3</v>
      </c>
      <c r="N23"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3" s="455">
        <f>IF(Department[[#This Row],[Margin of Error1]]&gt;=0.1,"Insufficient data",_xlfn.RANK.EQ(Department[[#This Row],[Task completion]],Department[Task completion]))</f>
        <v>17</v>
      </c>
    </row>
    <row r="24" spans="1:15" ht="23.25" customHeight="1" x14ac:dyDescent="0.5">
      <c r="A24" s="45" t="s">
        <v>172</v>
      </c>
      <c r="B24" s="451">
        <f>VLOOKUP(Department[[#This Row],[Department]],'Data-Dept'!A:E,2,)</f>
        <v>10919</v>
      </c>
      <c r="C24"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8.5973012996564263E-3</v>
      </c>
      <c r="D24" s="453">
        <f>VLOOKUP(Department[[#This Row],[Department]],'Data-Dept'!A:E,3,)</f>
        <v>0.78084073633116602</v>
      </c>
      <c r="E24" s="453">
        <f>IF(Department[[#This Row],[Margin of Error1]]&gt;=0.1,"Insufficient data",Department[[#This Row],[Task success1]])</f>
        <v>0.78084073633116602</v>
      </c>
      <c r="F24" s="454">
        <f>IF(Department[[#This Row],[Task success1]]&gt;0,1.96*SQRT((Department[[#This Row],[Task success1]]*(1-Department[[#This Row],[Task success1]]))/Department[[#This Row],[Responses]]),"")</f>
        <v>7.7593579302149759E-3</v>
      </c>
      <c r="G24" s="453">
        <f>VLOOKUP(Department[[#This Row],[Department]],'Data-Dept'!A:E,4,)</f>
        <v>0.66022529535671803</v>
      </c>
      <c r="H24" s="453">
        <f>IF(Department[[#This Row],[Margin of Error1]]&gt;=0.1,"Insufficient data",Department[[#This Row],[Ease1]])</f>
        <v>0.66022529535671803</v>
      </c>
      <c r="I24" s="453">
        <f>IF(Department[[#This Row],[Ease1]]&gt;0,1.96*SQRT((Department[[#This Row],[Ease1]]*(1-Department[[#This Row],[Ease1]]))/Department[[#This Row],[Responses]]),"")</f>
        <v>8.8839527476782497E-3</v>
      </c>
      <c r="J24" s="453">
        <f>VLOOKUP(Department[[#This Row],[Department]],'Data-Dept'!A:E,5,)</f>
        <v>0.61003754922611997</v>
      </c>
      <c r="K24" s="453">
        <f>IF(Department[[#This Row],[Margin of Error1]]&gt;=0.1,"Insufficient data",Department[[#This Row],[Satisfaction1]])</f>
        <v>0.61003754922611997</v>
      </c>
      <c r="L24" s="453">
        <f>IF(Department[[#This Row],[Satisfaction1]]&gt;0,1.96*SQRT((Department[[#This Row],[Satisfaction1]]*(1-Department[[#This Row],[Satisfaction1]]))/Department[[#This Row],[Responses]]),"")</f>
        <v>9.148593221076055E-3</v>
      </c>
      <c r="M24" s="453">
        <f>IF(OR(Department[[#This Row],[Margin of Error1]]&gt;=0.1,Department[[#This Row],[Margin of Error1]]=0),"Insufficient data",Department[[#This Row],[Margin of Error1]])</f>
        <v>8.5973012996564263E-3</v>
      </c>
      <c r="N24"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4" s="455">
        <f>IF(Department[[#This Row],[Margin of Error1]]&gt;=0.1,"Insufficient data",_xlfn.RANK.EQ(Department[[#This Row],[Task completion]],Department[Task completion]))</f>
        <v>6</v>
      </c>
    </row>
    <row r="25" spans="1:15" ht="23.25" customHeight="1" x14ac:dyDescent="0.5">
      <c r="A25" s="45" t="s">
        <v>169</v>
      </c>
      <c r="B25" s="451">
        <f>VLOOKUP(Department[[#This Row],[Department]],'Data-Dept'!A:E,2,)</f>
        <v>9639</v>
      </c>
      <c r="C25"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9.338464401390037E-3</v>
      </c>
      <c r="D25" s="453">
        <f>VLOOKUP(Department[[#This Row],[Department]],'Data-Dept'!A:E,3,)</f>
        <v>0.75204896773524199</v>
      </c>
      <c r="E25" s="453">
        <f>IF(Department[[#This Row],[Margin of Error1]]&gt;=0.1,"Insufficient data",Department[[#This Row],[Task success1]])</f>
        <v>0.75204896773524199</v>
      </c>
      <c r="F25" s="454">
        <f>IF(Department[[#This Row],[Task success1]]&gt;0,1.96*SQRT((Department[[#This Row],[Task success1]]*(1-Department[[#This Row],[Task success1]]))/Department[[#This Row],[Responses]]),"")</f>
        <v>8.6207708519863147E-3</v>
      </c>
      <c r="G25" s="453">
        <f>VLOOKUP(Department[[#This Row],[Department]],'Data-Dept'!A:E,4,)</f>
        <v>0.61251167133520101</v>
      </c>
      <c r="H25" s="453">
        <f>IF(Department[[#This Row],[Margin of Error1]]&gt;=0.1,"Insufficient data",Department[[#This Row],[Ease1]])</f>
        <v>0.61251167133520101</v>
      </c>
      <c r="I25" s="453">
        <f>IF(Department[[#This Row],[Ease1]]&gt;0,1.96*SQRT((Department[[#This Row],[Ease1]]*(1-Department[[#This Row],[Ease1]]))/Department[[#This Row],[Responses]]),"")</f>
        <v>9.7258278560952982E-3</v>
      </c>
      <c r="J25" s="453">
        <f>VLOOKUP(Department[[#This Row],[Department]],'Data-Dept'!A:E,5,)</f>
        <v>0.62423487913683995</v>
      </c>
      <c r="K25" s="453">
        <f>IF(Department[[#This Row],[Margin of Error1]]&gt;=0.1,"Insufficient data",Department[[#This Row],[Satisfaction1]])</f>
        <v>0.62423487913683995</v>
      </c>
      <c r="L25" s="453">
        <f>IF(Department[[#This Row],[Satisfaction1]]&gt;0,1.96*SQRT((Department[[#This Row],[Satisfaction1]]*(1-Department[[#This Row],[Satisfaction1]]))/Department[[#This Row],[Responses]]),"")</f>
        <v>9.6687944960884963E-3</v>
      </c>
      <c r="M25" s="453">
        <f>IF(OR(Department[[#This Row],[Margin of Error1]]&gt;=0.1,Department[[#This Row],[Margin of Error1]]=0),"Insufficient data",Department[[#This Row],[Margin of Error1]])</f>
        <v>9.338464401390037E-3</v>
      </c>
      <c r="N25"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5" s="455">
        <f>IF(Department[[#This Row],[Margin of Error1]]&gt;=0.1,"Insufficient data",_xlfn.RANK.EQ(Department[[#This Row],[Task completion]],Department[Task completion]))</f>
        <v>13</v>
      </c>
    </row>
    <row r="26" spans="1:15" ht="23.25" customHeight="1" x14ac:dyDescent="0.5">
      <c r="A26" s="45" t="s">
        <v>183</v>
      </c>
      <c r="B26" s="451">
        <f>VLOOKUP(Department[[#This Row],[Department]],'Data-Dept'!A:E,2,)</f>
        <v>6147</v>
      </c>
      <c r="C26"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1.2118060810089969E-2</v>
      </c>
      <c r="D26" s="453">
        <f>VLOOKUP(Department[[#This Row],[Department]],'Data-Dept'!A:E,3,)</f>
        <v>0.69546120058565197</v>
      </c>
      <c r="E26" s="453">
        <f>IF(Department[[#This Row],[Margin of Error1]]&gt;=0.1,"Insufficient data",Department[[#This Row],[Task success1]])</f>
        <v>0.69546120058565197</v>
      </c>
      <c r="F26" s="454">
        <f>IF(Department[[#This Row],[Task success1]]&gt;0,1.96*SQRT((Department[[#This Row],[Task success1]]*(1-Department[[#This Row],[Task success1]]))/Department[[#This Row],[Responses]]),"")</f>
        <v>1.1504883714731134E-2</v>
      </c>
      <c r="G26" s="453">
        <f>VLOOKUP(Department[[#This Row],[Department]],'Data-Dept'!A:E,4,)</f>
        <v>0.56808199121522696</v>
      </c>
      <c r="H26" s="453">
        <f>IF(Department[[#This Row],[Margin of Error1]]&gt;=0.1,"Insufficient data",Department[[#This Row],[Ease1]])</f>
        <v>0.56808199121522696</v>
      </c>
      <c r="I26" s="453">
        <f>IF(Department[[#This Row],[Ease1]]&gt;0,1.96*SQRT((Department[[#This Row],[Ease1]]*(1-Department[[#This Row],[Ease1]]))/Department[[#This Row],[Responses]]),"")</f>
        <v>1.2383135693024107E-2</v>
      </c>
      <c r="J26" s="453">
        <f>VLOOKUP(Department[[#This Row],[Department]],'Data-Dept'!A:E,5,)</f>
        <v>0.536521880592159</v>
      </c>
      <c r="K26" s="453">
        <f>IF(Department[[#This Row],[Margin of Error1]]&gt;=0.1,"Insufficient data",Department[[#This Row],[Satisfaction1]])</f>
        <v>0.536521880592159</v>
      </c>
      <c r="L26" s="453">
        <f>IF(Department[[#This Row],[Satisfaction1]]&gt;0,1.96*SQRT((Department[[#This Row],[Satisfaction1]]*(1-Department[[#This Row],[Satisfaction1]]))/Department[[#This Row],[Responses]]),"")</f>
        <v>1.2466163022514666E-2</v>
      </c>
      <c r="M26" s="453">
        <f>IF(OR(Department[[#This Row],[Margin of Error1]]&gt;=0.1,Department[[#This Row],[Margin of Error1]]=0),"Insufficient data",Department[[#This Row],[Margin of Error1]])</f>
        <v>1.2118060810089969E-2</v>
      </c>
      <c r="N2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6" s="455">
        <f>IF(Department[[#This Row],[Margin of Error1]]&gt;=0.1,"Insufficient data",_xlfn.RANK.EQ(Department[[#This Row],[Task completion]],Department[Task completion]))</f>
        <v>25</v>
      </c>
    </row>
    <row r="27" spans="1:15" ht="23.25" customHeight="1" x14ac:dyDescent="0.5">
      <c r="A27" s="45" t="s">
        <v>177</v>
      </c>
      <c r="B27" s="451">
        <f>VLOOKUP(Department[[#This Row],[Department]],'Data-Dept'!A:E,2,)</f>
        <v>5609</v>
      </c>
      <c r="C27"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1.1373977410545624E-2</v>
      </c>
      <c r="D27" s="453">
        <f>VLOOKUP(Department[[#This Row],[Department]],'Data-Dept'!A:E,3,)</f>
        <v>0.81921911214120202</v>
      </c>
      <c r="E27" s="453">
        <f>IF(Department[[#This Row],[Margin of Error1]]&gt;=0.1,"Insufficient data",Department[[#This Row],[Task success1]])</f>
        <v>0.81921911214120202</v>
      </c>
      <c r="F27" s="454">
        <f>IF(Department[[#This Row],[Task success1]]&gt;0,1.96*SQRT((Department[[#This Row],[Task success1]]*(1-Department[[#This Row],[Task success1]]))/Department[[#This Row],[Responses]]),"")</f>
        <v>1.0071395402941353E-2</v>
      </c>
      <c r="G27" s="453">
        <f>VLOOKUP(Department[[#This Row],[Department]],'Data-Dept'!A:E,4,)</f>
        <v>0.71527901586735598</v>
      </c>
      <c r="H27" s="453">
        <f>IF(Department[[#This Row],[Margin of Error1]]&gt;=0.1,"Insufficient data",Department[[#This Row],[Ease1]])</f>
        <v>0.71527901586735598</v>
      </c>
      <c r="I27" s="453">
        <f>IF(Department[[#This Row],[Ease1]]&gt;0,1.96*SQRT((Department[[#This Row],[Ease1]]*(1-Department[[#This Row],[Ease1]]))/Department[[#This Row],[Responses]]),"")</f>
        <v>1.1810297337041165E-2</v>
      </c>
      <c r="J27" s="453">
        <f>VLOOKUP(Department[[#This Row],[Department]],'Data-Dept'!A:E,5,)</f>
        <v>0.67676947762524498</v>
      </c>
      <c r="K27" s="453">
        <f>IF(Department[[#This Row],[Margin of Error1]]&gt;=0.1,"Insufficient data",Department[[#This Row],[Satisfaction1]])</f>
        <v>0.67676947762524498</v>
      </c>
      <c r="L27" s="453">
        <f>IF(Department[[#This Row],[Satisfaction1]]&gt;0,1.96*SQRT((Department[[#This Row],[Satisfaction1]]*(1-Department[[#This Row],[Satisfaction1]]))/Department[[#This Row],[Responses]]),"")</f>
        <v>1.2240239491654353E-2</v>
      </c>
      <c r="M27" s="453">
        <f>IF(OR(Department[[#This Row],[Margin of Error1]]&gt;=0.1,Department[[#This Row],[Margin of Error1]]=0),"Insufficient data",Department[[#This Row],[Margin of Error1]])</f>
        <v>1.1373977410545624E-2</v>
      </c>
      <c r="N2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7" s="455">
        <f>IF(Department[[#This Row],[Margin of Error1]]&gt;=0.1,"Insufficient data",_xlfn.RANK.EQ(Department[[#This Row],[Task completion]],Department[Task completion]))</f>
        <v>1</v>
      </c>
    </row>
    <row r="28" spans="1:15" ht="23.25" customHeight="1" x14ac:dyDescent="0.5">
      <c r="A28" s="45" t="s">
        <v>175</v>
      </c>
      <c r="B28" s="451">
        <f>VLOOKUP(Department[[#This Row],[Department]],'Data-Dept'!A:E,2,)</f>
        <v>4362</v>
      </c>
      <c r="C28"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1.3547807034757964E-2</v>
      </c>
      <c r="D28" s="453">
        <f>VLOOKUP(Department[[#This Row],[Department]],'Data-Dept'!A:E,3,)</f>
        <v>0.78312700596056894</v>
      </c>
      <c r="E28" s="453">
        <f>IF(Department[[#This Row],[Margin of Error1]]&gt;=0.1,"Insufficient data",Department[[#This Row],[Task success1]])</f>
        <v>0.78312700596056894</v>
      </c>
      <c r="F28" s="454">
        <f>IF(Department[[#This Row],[Task success1]]&gt;0,1.96*SQRT((Department[[#This Row],[Task success1]]*(1-Department[[#This Row],[Task success1]]))/Department[[#This Row],[Responses]]),"")</f>
        <v>1.2230158310587639E-2</v>
      </c>
      <c r="G28" s="453">
        <f>VLOOKUP(Department[[#This Row],[Department]],'Data-Dept'!A:E,4,)</f>
        <v>0.66666666666666696</v>
      </c>
      <c r="H28" s="453">
        <f>IF(Department[[#This Row],[Margin of Error1]]&gt;=0.1,"Insufficient data",Department[[#This Row],[Ease1]])</f>
        <v>0.66666666666666696</v>
      </c>
      <c r="I28" s="453">
        <f>IF(Department[[#This Row],[Ease1]]&gt;0,1.96*SQRT((Department[[#This Row],[Ease1]]*(1-Department[[#This Row],[Ease1]]))/Department[[#This Row],[Responses]]),"")</f>
        <v>1.3989654336248084E-2</v>
      </c>
      <c r="J28" s="453">
        <f>VLOOKUP(Department[[#This Row],[Department]],'Data-Dept'!A:E,5,)</f>
        <v>0.61737734983952297</v>
      </c>
      <c r="K28" s="453">
        <f>IF(Department[[#This Row],[Margin of Error1]]&gt;=0.1,"Insufficient data",Department[[#This Row],[Satisfaction1]])</f>
        <v>0.61737734983952297</v>
      </c>
      <c r="L28" s="453">
        <f>IF(Department[[#This Row],[Satisfaction1]]&gt;0,1.96*SQRT((Department[[#This Row],[Satisfaction1]]*(1-Department[[#This Row],[Satisfaction1]]))/Department[[#This Row],[Responses]]),"")</f>
        <v>1.4423608457438172E-2</v>
      </c>
      <c r="M28" s="453">
        <f>IF(OR(Department[[#This Row],[Margin of Error1]]&gt;=0.1,Department[[#This Row],[Margin of Error1]]=0),"Insufficient data",Department[[#This Row],[Margin of Error1]])</f>
        <v>1.3547807034757964E-2</v>
      </c>
      <c r="N28"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8" s="455">
        <f>IF(Department[[#This Row],[Margin of Error1]]&gt;=0.1,"Insufficient data",_xlfn.RANK.EQ(Department[[#This Row],[Task completion]],Department[Task completion]))</f>
        <v>5</v>
      </c>
    </row>
    <row r="29" spans="1:15" ht="23.25" customHeight="1" x14ac:dyDescent="0.5">
      <c r="A29" s="45" t="s">
        <v>176</v>
      </c>
      <c r="B29" s="451">
        <f>VLOOKUP(Department[[#This Row],[Department]],'Data-Dept'!A:E,2,)</f>
        <v>4324</v>
      </c>
      <c r="C29"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1.4316913441313023E-2</v>
      </c>
      <c r="D29" s="453">
        <f>VLOOKUP(Department[[#This Row],[Department]],'Data-Dept'!A:E,3,)</f>
        <v>0.71901017576318205</v>
      </c>
      <c r="E29" s="453">
        <f>IF(Department[[#This Row],[Margin of Error1]]&gt;=0.1,"Insufficient data",Department[[#This Row],[Task success1]])</f>
        <v>0.71901017576318205</v>
      </c>
      <c r="F29" s="454">
        <f>IF(Department[[#This Row],[Task success1]]&gt;0,1.96*SQRT((Department[[#This Row],[Task success1]]*(1-Department[[#This Row],[Task success1]]))/Department[[#This Row],[Responses]]),"")</f>
        <v>1.3397570264923738E-2</v>
      </c>
      <c r="G29" s="453">
        <f>VLOOKUP(Department[[#This Row],[Department]],'Data-Dept'!A:E,4,)</f>
        <v>0.57423681776133195</v>
      </c>
      <c r="H29" s="453">
        <f>IF(Department[[#This Row],[Margin of Error1]]&gt;=0.1,"Insufficient data",Department[[#This Row],[Ease1]])</f>
        <v>0.57423681776133195</v>
      </c>
      <c r="I29" s="453">
        <f>IF(Department[[#This Row],[Ease1]]&gt;0,1.96*SQRT((Department[[#This Row],[Ease1]]*(1-Department[[#This Row],[Ease1]]))/Department[[#This Row],[Responses]]),"")</f>
        <v>1.4738144066300796E-2</v>
      </c>
      <c r="J29" s="453">
        <f>VLOOKUP(Department[[#This Row],[Department]],'Data-Dept'!A:E,5,)</f>
        <v>0.55434782608695699</v>
      </c>
      <c r="K29" s="453">
        <f>IF(Department[[#This Row],[Margin of Error1]]&gt;=0.1,"Insufficient data",Department[[#This Row],[Satisfaction1]])</f>
        <v>0.55434782608695699</v>
      </c>
      <c r="L29" s="453">
        <f>IF(Department[[#This Row],[Satisfaction1]]&gt;0,1.96*SQRT((Department[[#This Row],[Satisfaction1]]*(1-Department[[#This Row],[Satisfaction1]]))/Department[[#This Row],[Responses]]),"")</f>
        <v>1.481502599271454E-2</v>
      </c>
      <c r="M29" s="453">
        <f>IF(OR(Department[[#This Row],[Margin of Error1]]&gt;=0.1,Department[[#This Row],[Margin of Error1]]=0),"Insufficient data",Department[[#This Row],[Margin of Error1]])</f>
        <v>1.4316913441313023E-2</v>
      </c>
      <c r="N29"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29" s="455">
        <f>IF(Department[[#This Row],[Margin of Error1]]&gt;=0.1,"Insufficient data",_xlfn.RANK.EQ(Department[[#This Row],[Task completion]],Department[Task completion]))</f>
        <v>18</v>
      </c>
    </row>
    <row r="30" spans="1:15" ht="23.25" customHeight="1" x14ac:dyDescent="0.5">
      <c r="A30" s="45" t="s">
        <v>178</v>
      </c>
      <c r="B30" s="451">
        <f>VLOOKUP(Department[[#This Row],[Department]],'Data-Dept'!A:E,2,)</f>
        <v>4218</v>
      </c>
      <c r="C30"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1.4482946329336105E-2</v>
      </c>
      <c r="D30" s="453">
        <f>VLOOKUP(Department[[#This Row],[Department]],'Data-Dept'!A:E,3,)</f>
        <v>0.69606448553817002</v>
      </c>
      <c r="E30" s="453">
        <f>IF(Department[[#This Row],[Margin of Error1]]&gt;=0.1,"Insufficient data",Department[[#This Row],[Task success1]])</f>
        <v>0.69606448553817002</v>
      </c>
      <c r="F30" s="454">
        <f>IF(Department[[#This Row],[Task success1]]&gt;0,1.96*SQRT((Department[[#This Row],[Task success1]]*(1-Department[[#This Row],[Task success1]]))/Department[[#This Row],[Responses]]),"")</f>
        <v>1.3880919846909671E-2</v>
      </c>
      <c r="G30" s="453">
        <f>VLOOKUP(Department[[#This Row],[Department]],'Data-Dept'!A:E,4,)</f>
        <v>0.63371266002844995</v>
      </c>
      <c r="H30" s="453">
        <f>IF(Department[[#This Row],[Margin of Error1]]&gt;=0.1,"Insufficient data",Department[[#This Row],[Ease1]])</f>
        <v>0.63371266002844995</v>
      </c>
      <c r="I30" s="453">
        <f>IF(Department[[#This Row],[Ease1]]&gt;0,1.96*SQRT((Department[[#This Row],[Ease1]]*(1-Department[[#This Row],[Ease1]]))/Department[[#This Row],[Responses]]),"")</f>
        <v>1.4539850112223567E-2</v>
      </c>
      <c r="J30" s="453">
        <f>VLOOKUP(Department[[#This Row],[Department]],'Data-Dept'!A:E,5,)</f>
        <v>0.54504504504504503</v>
      </c>
      <c r="K30" s="453">
        <f>IF(Department[[#This Row],[Margin of Error1]]&gt;=0.1,"Insufficient data",Department[[#This Row],[Satisfaction1]])</f>
        <v>0.54504504504504503</v>
      </c>
      <c r="L30" s="453">
        <f>IF(Department[[#This Row],[Satisfaction1]]&gt;0,1.96*SQRT((Department[[#This Row],[Satisfaction1]]*(1-Department[[#This Row],[Satisfaction1]]))/Department[[#This Row],[Responses]]),"")</f>
        <v>1.5028069028875081E-2</v>
      </c>
      <c r="M30" s="453">
        <f>IF(OR(Department[[#This Row],[Margin of Error1]]&gt;=0.1,Department[[#This Row],[Margin of Error1]]=0),"Insufficient data",Department[[#This Row],[Margin of Error1]])</f>
        <v>1.4482946329336105E-2</v>
      </c>
      <c r="N30"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0" s="455">
        <f>IF(Department[[#This Row],[Margin of Error1]]&gt;=0.1,"Insufficient data",_xlfn.RANK.EQ(Department[[#This Row],[Task completion]],Department[Task completion]))</f>
        <v>24</v>
      </c>
    </row>
    <row r="31" spans="1:15" ht="23.25" customHeight="1" x14ac:dyDescent="0.5">
      <c r="A31" s="45" t="s">
        <v>179</v>
      </c>
      <c r="B31" s="451">
        <f>VLOOKUP(Department[[#This Row],[Department]],'Data-Dept'!A:E,2,)</f>
        <v>3862</v>
      </c>
      <c r="C31"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1.5716054468814866E-2</v>
      </c>
      <c r="D31" s="453">
        <f>VLOOKUP(Department[[#This Row],[Department]],'Data-Dept'!A:E,3,)</f>
        <v>0.56447436561367204</v>
      </c>
      <c r="E31" s="453">
        <f>IF(Department[[#This Row],[Margin of Error1]]&gt;=0.1,"Insufficient data",Department[[#This Row],[Task success1]])</f>
        <v>0.56447436561367204</v>
      </c>
      <c r="F31" s="454">
        <f>IF(Department[[#This Row],[Task success1]]&gt;0,1.96*SQRT((Department[[#This Row],[Task success1]]*(1-Department[[#This Row],[Task success1]]))/Department[[#This Row],[Responses]]),"")</f>
        <v>1.5637917215736642E-2</v>
      </c>
      <c r="G31" s="453">
        <f>VLOOKUP(Department[[#This Row],[Department]],'Data-Dept'!A:E,4,)</f>
        <v>0.48783013982392498</v>
      </c>
      <c r="H31" s="453">
        <f>IF(Department[[#This Row],[Margin of Error1]]&gt;=0.1,"Insufficient data",Department[[#This Row],[Ease1]])</f>
        <v>0.48783013982392498</v>
      </c>
      <c r="I31" s="453">
        <f>IF(Department[[#This Row],[Ease1]]&gt;0,1.96*SQRT((Department[[#This Row],[Ease1]]*(1-Department[[#This Row],[Ease1]]))/Department[[#This Row],[Responses]]),"")</f>
        <v>1.5764901443902364E-2</v>
      </c>
      <c r="J31" s="453">
        <f>VLOOKUP(Department[[#This Row],[Department]],'Data-Dept'!A:E,5,)</f>
        <v>0.52770585189021202</v>
      </c>
      <c r="K31" s="453">
        <f>IF(Department[[#This Row],[Margin of Error1]]&gt;=0.1,"Insufficient data",Department[[#This Row],[Satisfaction1]])</f>
        <v>0.52770585189021202</v>
      </c>
      <c r="L31" s="453">
        <f>IF(Department[[#This Row],[Satisfaction1]]&gt;0,1.96*SQRT((Department[[#This Row],[Satisfaction1]]*(1-Department[[#This Row],[Satisfaction1]]))/Department[[#This Row],[Responses]]),"")</f>
        <v>1.5745344746805584E-2</v>
      </c>
      <c r="M31" s="453">
        <f>IF(OR(Department[[#This Row],[Margin of Error1]]&gt;=0.1,Department[[#This Row],[Margin of Error1]]=0),"Insufficient data",Department[[#This Row],[Margin of Error1]])</f>
        <v>1.5716054468814866E-2</v>
      </c>
      <c r="N31"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1" s="455">
        <f>IF(Department[[#This Row],[Margin of Error1]]&gt;=0.1,"Insufficient data",_xlfn.RANK.EQ(Department[[#This Row],[Task completion]],Department[Task completion]))</f>
        <v>41</v>
      </c>
    </row>
    <row r="32" spans="1:15" ht="23.25" customHeight="1" x14ac:dyDescent="0.5">
      <c r="A32" s="45" t="s">
        <v>188</v>
      </c>
      <c r="B32" s="451">
        <f>VLOOKUP(Department[[#This Row],[Department]],'Data-Dept'!A:E,2,)</f>
        <v>3824</v>
      </c>
      <c r="C32"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1.4642936219695762E-2</v>
      </c>
      <c r="D32" s="453">
        <f>VLOOKUP(Department[[#This Row],[Department]],'Data-Dept'!A:E,3,)</f>
        <v>0.77301255230125498</v>
      </c>
      <c r="E32" s="453">
        <f>IF(Department[[#This Row],[Margin of Error1]]&gt;=0.1,"Insufficient data",Department[[#This Row],[Task success1]])</f>
        <v>0.77301255230125498</v>
      </c>
      <c r="F32" s="454">
        <f>IF(Department[[#This Row],[Task success1]]&gt;0,1.96*SQRT((Department[[#This Row],[Task success1]]*(1-Department[[#This Row],[Task success1]]))/Department[[#This Row],[Responses]]),"")</f>
        <v>1.3276736114521319E-2</v>
      </c>
      <c r="G32" s="453">
        <f>VLOOKUP(Department[[#This Row],[Department]],'Data-Dept'!A:E,4,)</f>
        <v>0.62892259414225904</v>
      </c>
      <c r="H32" s="453">
        <f>IF(Department[[#This Row],[Margin of Error1]]&gt;=0.1,"Insufficient data",Department[[#This Row],[Ease1]])</f>
        <v>0.62892259414225904</v>
      </c>
      <c r="I32" s="453">
        <f>IF(Department[[#This Row],[Ease1]]&gt;0,1.96*SQRT((Department[[#This Row],[Ease1]]*(1-Department[[#This Row],[Ease1]]))/Department[[#This Row],[Responses]]),"")</f>
        <v>1.5311861214299031E-2</v>
      </c>
      <c r="J32" s="453">
        <f>VLOOKUP(Department[[#This Row],[Department]],'Data-Dept'!A:E,5,)</f>
        <v>0.62552301255230103</v>
      </c>
      <c r="K32" s="453">
        <f>IF(Department[[#This Row],[Margin of Error1]]&gt;=0.1,"Insufficient data",Department[[#This Row],[Satisfaction1]])</f>
        <v>0.62552301255230103</v>
      </c>
      <c r="L32" s="453">
        <f>IF(Department[[#This Row],[Satisfaction1]]&gt;0,1.96*SQRT((Department[[#This Row],[Satisfaction1]]*(1-Department[[#This Row],[Satisfaction1]]))/Department[[#This Row],[Responses]]),"")</f>
        <v>1.5340211330266935E-2</v>
      </c>
      <c r="M32" s="453">
        <f>IF(OR(Department[[#This Row],[Margin of Error1]]&gt;=0.1,Department[[#This Row],[Margin of Error1]]=0),"Insufficient data",Department[[#This Row],[Margin of Error1]])</f>
        <v>1.4642936219695762E-2</v>
      </c>
      <c r="N32"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2" s="455">
        <f>IF(Department[[#This Row],[Margin of Error1]]&gt;=0.1,"Insufficient data",_xlfn.RANK.EQ(Department[[#This Row],[Task completion]],Department[Task completion]))</f>
        <v>7</v>
      </c>
    </row>
    <row r="33" spans="1:15" ht="23.25" customHeight="1" x14ac:dyDescent="0.5">
      <c r="A33" s="45" t="s">
        <v>180</v>
      </c>
      <c r="B33" s="451">
        <f>VLOOKUP(Department[[#This Row],[Department]],'Data-Dept'!A:E,2,)</f>
        <v>3423</v>
      </c>
      <c r="C33"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1.6665175505521528E-2</v>
      </c>
      <c r="D33" s="453">
        <f>VLOOKUP(Department[[#This Row],[Department]],'Data-Dept'!A:E,3,)</f>
        <v>0.55828220858895705</v>
      </c>
      <c r="E33" s="453">
        <f>IF(Department[[#This Row],[Margin of Error1]]&gt;=0.1,"Insufficient data",Department[[#This Row],[Task success1]])</f>
        <v>0.55828220858895705</v>
      </c>
      <c r="F33" s="454">
        <f>IF(Department[[#This Row],[Task success1]]&gt;0,1.96*SQRT((Department[[#This Row],[Task success1]]*(1-Department[[#This Row],[Task success1]]))/Department[[#This Row],[Responses]]),"")</f>
        <v>1.6636116835678682E-2</v>
      </c>
      <c r="G33" s="453">
        <f>VLOOKUP(Department[[#This Row],[Department]],'Data-Dept'!A:E,4,)</f>
        <v>0.48466257668711699</v>
      </c>
      <c r="H33" s="453">
        <f>IF(Department[[#This Row],[Margin of Error1]]&gt;=0.1,"Insufficient data",Department[[#This Row],[Ease1]])</f>
        <v>0.48466257668711699</v>
      </c>
      <c r="I33" s="453">
        <f>IF(Department[[#This Row],[Ease1]]&gt;0,1.96*SQRT((Department[[#This Row],[Ease1]]*(1-Department[[#This Row],[Ease1]]))/Department[[#This Row],[Responses]]),"")</f>
        <v>1.6742418983335748E-2</v>
      </c>
      <c r="J33" s="453">
        <f>VLOOKUP(Department[[#This Row],[Department]],'Data-Dept'!A:E,5,)</f>
        <v>0.43704352906806898</v>
      </c>
      <c r="K33" s="453">
        <f>IF(Department[[#This Row],[Margin of Error1]]&gt;=0.1,"Insufficient data",Department[[#This Row],[Satisfaction1]])</f>
        <v>0.43704352906806898</v>
      </c>
      <c r="L33" s="453">
        <f>IF(Department[[#This Row],[Satisfaction1]]&gt;0,1.96*SQRT((Department[[#This Row],[Satisfaction1]]*(1-Department[[#This Row],[Satisfaction1]]))/Department[[#This Row],[Responses]]),"")</f>
        <v>1.6616990697550151E-2</v>
      </c>
      <c r="M33" s="453">
        <f>IF(OR(Department[[#This Row],[Margin of Error1]]&gt;=0.1,Department[[#This Row],[Margin of Error1]]=0),"Insufficient data",Department[[#This Row],[Margin of Error1]])</f>
        <v>1.6665175505521528E-2</v>
      </c>
      <c r="N33"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3" s="455">
        <f>IF(Department[[#This Row],[Margin of Error1]]&gt;=0.1,"Insufficient data",_xlfn.RANK.EQ(Department[[#This Row],[Task completion]],Department[Task completion]))</f>
        <v>42</v>
      </c>
    </row>
    <row r="34" spans="1:15" ht="23.25" customHeight="1" x14ac:dyDescent="0.5">
      <c r="A34" s="45" t="s">
        <v>181</v>
      </c>
      <c r="B34" s="451">
        <f>VLOOKUP(Department[[#This Row],[Department]],'Data-Dept'!A:E,2,)</f>
        <v>3142</v>
      </c>
      <c r="C34"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1.720243549629279E-2</v>
      </c>
      <c r="D34" s="453">
        <f>VLOOKUP(Department[[#This Row],[Department]],'Data-Dept'!A:E,3,)</f>
        <v>0.64767663908338602</v>
      </c>
      <c r="E34" s="453">
        <f>IF(Department[[#This Row],[Margin of Error1]]&gt;=0.1,"Insufficient data",Department[[#This Row],[Task success1]])</f>
        <v>0.64767663908338602</v>
      </c>
      <c r="F34" s="454">
        <f>IF(Department[[#This Row],[Task success1]]&gt;0,1.96*SQRT((Department[[#This Row],[Task success1]]*(1-Department[[#This Row],[Task success1]]))/Department[[#This Row],[Responses]]),"")</f>
        <v>1.6703320621940417E-2</v>
      </c>
      <c r="G34" s="453">
        <f>VLOOKUP(Department[[#This Row],[Department]],'Data-Dept'!A:E,4,)</f>
        <v>0.53532781667727602</v>
      </c>
      <c r="H34" s="453">
        <f>IF(Department[[#This Row],[Margin of Error1]]&gt;=0.1,"Insufficient data",Department[[#This Row],[Ease1]])</f>
        <v>0.53532781667727602</v>
      </c>
      <c r="I34" s="453">
        <f>IF(Department[[#This Row],[Ease1]]&gt;0,1.96*SQRT((Department[[#This Row],[Ease1]]*(1-Department[[#This Row],[Ease1]]))/Department[[#This Row],[Responses]]),"")</f>
        <v>1.7439588126790619E-2</v>
      </c>
      <c r="J34" s="453">
        <f>VLOOKUP(Department[[#This Row],[Department]],'Data-Dept'!A:E,5,)</f>
        <v>0.52323360916613604</v>
      </c>
      <c r="K34" s="453">
        <f>IF(Department[[#This Row],[Margin of Error1]]&gt;=0.1,"Insufficient data",Department[[#This Row],[Satisfaction1]])</f>
        <v>0.52323360916613604</v>
      </c>
      <c r="L34" s="453">
        <f>IF(Department[[#This Row],[Satisfaction1]]&gt;0,1.96*SQRT((Department[[#This Row],[Satisfaction1]]*(1-Department[[#This Row],[Satisfaction1]]))/Department[[#This Row],[Responses]]),"")</f>
        <v>1.7464397740147332E-2</v>
      </c>
      <c r="M34" s="453">
        <f>IF(OR(Department[[#This Row],[Margin of Error1]]&gt;=0.1,Department[[#This Row],[Margin of Error1]]=0),"Insufficient data",Department[[#This Row],[Margin of Error1]])</f>
        <v>1.720243549629279E-2</v>
      </c>
      <c r="N34"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4" s="455">
        <f>IF(Department[[#This Row],[Margin of Error1]]&gt;=0.1,"Insufficient data",_xlfn.RANK.EQ(Department[[#This Row],[Task completion]],Department[Task completion]))</f>
        <v>36</v>
      </c>
    </row>
    <row r="35" spans="1:15" ht="23.25" customHeight="1" x14ac:dyDescent="0.5">
      <c r="A35" s="45" t="s">
        <v>184</v>
      </c>
      <c r="B35" s="451">
        <f>VLOOKUP(Department[[#This Row],[Department]],'Data-Dept'!A:E,2,)</f>
        <v>2106</v>
      </c>
      <c r="C35"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2.0566405380382704E-2</v>
      </c>
      <c r="D35" s="453">
        <f>VLOOKUP(Department[[#This Row],[Department]],'Data-Dept'!A:E,3,)</f>
        <v>0.71320037986704699</v>
      </c>
      <c r="E35" s="453">
        <f>IF(Department[[#This Row],[Margin of Error1]]&gt;=0.1,"Insufficient data",Department[[#This Row],[Task success1]])</f>
        <v>0.71320037986704699</v>
      </c>
      <c r="F35" s="454">
        <f>IF(Department[[#This Row],[Task success1]]&gt;0,1.96*SQRT((Department[[#This Row],[Task success1]]*(1-Department[[#This Row],[Task success1]]))/Department[[#This Row],[Responses]]),"")</f>
        <v>1.9316211710350414E-2</v>
      </c>
      <c r="G35" s="453">
        <f>VLOOKUP(Department[[#This Row],[Department]],'Data-Dept'!A:E,4,)</f>
        <v>0.561728395061728</v>
      </c>
      <c r="H35" s="453">
        <f>IF(Department[[#This Row],[Margin of Error1]]&gt;=0.1,"Insufficient data",Department[[#This Row],[Ease1]])</f>
        <v>0.561728395061728</v>
      </c>
      <c r="I35" s="453">
        <f>IF(Department[[#This Row],[Ease1]]&gt;0,1.96*SQRT((Department[[#This Row],[Ease1]]*(1-Department[[#This Row],[Ease1]]))/Department[[#This Row],[Responses]]),"")</f>
        <v>2.1191502215398849E-2</v>
      </c>
      <c r="J35" s="453">
        <f>VLOOKUP(Department[[#This Row],[Department]],'Data-Dept'!A:E,5,)</f>
        <v>0.561728395061728</v>
      </c>
      <c r="K35" s="453">
        <f>IF(Department[[#This Row],[Margin of Error1]]&gt;=0.1,"Insufficient data",Department[[#This Row],[Satisfaction1]])</f>
        <v>0.561728395061728</v>
      </c>
      <c r="L35" s="453">
        <f>IF(Department[[#This Row],[Satisfaction1]]&gt;0,1.96*SQRT((Department[[#This Row],[Satisfaction1]]*(1-Department[[#This Row],[Satisfaction1]]))/Department[[#This Row],[Responses]]),"")</f>
        <v>2.1191502215398849E-2</v>
      </c>
      <c r="M35" s="453">
        <f>IF(OR(Department[[#This Row],[Margin of Error1]]&gt;=0.1,Department[[#This Row],[Margin of Error1]]=0),"Insufficient data",Department[[#This Row],[Margin of Error1]])</f>
        <v>2.0566405380382704E-2</v>
      </c>
      <c r="N35"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5" s="455">
        <f>IF(Department[[#This Row],[Margin of Error1]]&gt;=0.1,"Insufficient data",_xlfn.RANK.EQ(Department[[#This Row],[Task completion]],Department[Task completion]))</f>
        <v>19</v>
      </c>
    </row>
    <row r="36" spans="1:15" ht="23.25" customHeight="1" x14ac:dyDescent="0.5">
      <c r="A36" s="45" t="s">
        <v>186</v>
      </c>
      <c r="B36" s="451">
        <f>VLOOKUP(Department[[#This Row],[Department]],'Data-Dept'!A:E,2,)</f>
        <v>1565</v>
      </c>
      <c r="C36"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2.2955709653256485E-2</v>
      </c>
      <c r="D36" s="453">
        <f>VLOOKUP(Department[[#This Row],[Department]],'Data-Dept'!A:E,3,)</f>
        <v>0.764217252396166</v>
      </c>
      <c r="E36" s="453">
        <f>IF(Department[[#This Row],[Margin of Error1]]&gt;=0.1,"Insufficient data",Department[[#This Row],[Task success1]])</f>
        <v>0.764217252396166</v>
      </c>
      <c r="F36" s="454">
        <f>IF(Department[[#This Row],[Task success1]]&gt;0,1.96*SQRT((Department[[#This Row],[Task success1]]*(1-Department[[#This Row],[Task success1]]))/Department[[#This Row],[Responses]]),"")</f>
        <v>2.1031165037996073E-2</v>
      </c>
      <c r="G36" s="453">
        <f>VLOOKUP(Department[[#This Row],[Department]],'Data-Dept'!A:E,4,)</f>
        <v>0.65047923322683698</v>
      </c>
      <c r="H36" s="453">
        <f>IF(Department[[#This Row],[Margin of Error1]]&gt;=0.1,"Insufficient data",Department[[#This Row],[Ease1]])</f>
        <v>0.65047923322683698</v>
      </c>
      <c r="I36" s="453">
        <f>IF(Department[[#This Row],[Ease1]]&gt;0,1.96*SQRT((Department[[#This Row],[Ease1]]*(1-Department[[#This Row],[Ease1]]))/Department[[#This Row],[Responses]]),"")</f>
        <v>2.3623928019855508E-2</v>
      </c>
      <c r="J36" s="453">
        <f>VLOOKUP(Department[[#This Row],[Department]],'Data-Dept'!A:E,5,)</f>
        <v>0.60575079872204496</v>
      </c>
      <c r="K36" s="453">
        <f>IF(Department[[#This Row],[Margin of Error1]]&gt;=0.1,"Insufficient data",Department[[#This Row],[Satisfaction1]])</f>
        <v>0.60575079872204496</v>
      </c>
      <c r="L36" s="453">
        <f>IF(Department[[#This Row],[Satisfaction1]]&gt;0,1.96*SQRT((Department[[#This Row],[Satisfaction1]]*(1-Department[[#This Row],[Satisfaction1]]))/Department[[#This Row],[Responses]]),"")</f>
        <v>2.4212035901917887E-2</v>
      </c>
      <c r="M36" s="453">
        <f>IF(OR(Department[[#This Row],[Margin of Error1]]&gt;=0.1,Department[[#This Row],[Margin of Error1]]=0),"Insufficient data",Department[[#This Row],[Margin of Error1]])</f>
        <v>2.2955709653256485E-2</v>
      </c>
      <c r="N3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6" s="455">
        <f>IF(Department[[#This Row],[Margin of Error1]]&gt;=0.1,"Insufficient data",_xlfn.RANK.EQ(Department[[#This Row],[Task completion]],Department[Task completion]))</f>
        <v>10</v>
      </c>
    </row>
    <row r="37" spans="1:15" ht="23.25" customHeight="1" x14ac:dyDescent="0.5">
      <c r="A37" s="45" t="s">
        <v>190</v>
      </c>
      <c r="B37" s="451">
        <f>VLOOKUP(Department[[#This Row],[Department]],'Data-Dept'!A:E,2,)</f>
        <v>1546</v>
      </c>
      <c r="C37"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2.3715982070287255E-2</v>
      </c>
      <c r="D37" s="453">
        <f>VLOOKUP(Department[[#This Row],[Department]],'Data-Dept'!A:E,3,)</f>
        <v>0.69728331177231595</v>
      </c>
      <c r="E37" s="453">
        <f>IF(Department[[#This Row],[Margin of Error1]]&gt;=0.1,"Insufficient data",Department[[#This Row],[Task success1]])</f>
        <v>0.69728331177231595</v>
      </c>
      <c r="F37" s="454">
        <f>IF(Department[[#This Row],[Task success1]]&gt;0,1.96*SQRT((Department[[#This Row],[Task success1]]*(1-Department[[#This Row],[Task success1]]))/Department[[#This Row],[Responses]]),"")</f>
        <v>2.2902038686220667E-2</v>
      </c>
      <c r="G37" s="453">
        <f>VLOOKUP(Department[[#This Row],[Department]],'Data-Dept'!A:E,4,)</f>
        <v>0.661707632600259</v>
      </c>
      <c r="H37" s="453">
        <f>IF(Department[[#This Row],[Margin of Error1]]&gt;=0.1,"Insufficient data",Department[[#This Row],[Ease1]])</f>
        <v>0.661707632600259</v>
      </c>
      <c r="I37" s="453">
        <f>IF(Department[[#This Row],[Ease1]]&gt;0,1.96*SQRT((Department[[#This Row],[Ease1]]*(1-Department[[#This Row],[Ease1]]))/Department[[#This Row],[Responses]]),"")</f>
        <v>2.3584707707612843E-2</v>
      </c>
      <c r="J37" s="453">
        <f>VLOOKUP(Department[[#This Row],[Department]],'Data-Dept'!A:E,5,)</f>
        <v>0.57244501940491599</v>
      </c>
      <c r="K37" s="453">
        <f>IF(Department[[#This Row],[Margin of Error1]]&gt;=0.1,"Insufficient data",Department[[#This Row],[Satisfaction1]])</f>
        <v>0.57244501940491599</v>
      </c>
      <c r="L37" s="453">
        <f>IF(Department[[#This Row],[Satisfaction1]]&gt;0,1.96*SQRT((Department[[#This Row],[Satisfaction1]]*(1-Department[[#This Row],[Satisfaction1]]))/Department[[#This Row],[Responses]]),"")</f>
        <v>2.4661199817028252E-2</v>
      </c>
      <c r="M37" s="453">
        <f>IF(OR(Department[[#This Row],[Margin of Error1]]&gt;=0.1,Department[[#This Row],[Margin of Error1]]=0),"Insufficient data",Department[[#This Row],[Margin of Error1]])</f>
        <v>2.3715982070287255E-2</v>
      </c>
      <c r="N3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7" s="455">
        <f>IF(Department[[#This Row],[Margin of Error1]]&gt;=0.1,"Insufficient data",_xlfn.RANK.EQ(Department[[#This Row],[Task completion]],Department[Task completion]))</f>
        <v>23</v>
      </c>
    </row>
    <row r="38" spans="1:15" ht="23.25" customHeight="1" x14ac:dyDescent="0.5">
      <c r="A38" s="45" t="s">
        <v>185</v>
      </c>
      <c r="B38" s="451">
        <f>VLOOKUP(Department[[#This Row],[Department]],'Data-Dept'!A:E,2,)</f>
        <v>1537</v>
      </c>
      <c r="C38"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2.1474470106768312E-2</v>
      </c>
      <c r="D38" s="453">
        <f>VLOOKUP(Department[[#This Row],[Department]],'Data-Dept'!A:E,3,)</f>
        <v>0.80806766428106702</v>
      </c>
      <c r="E38" s="453">
        <f>IF(Department[[#This Row],[Margin of Error1]]&gt;=0.1,"Insufficient data",Department[[#This Row],[Task success1]])</f>
        <v>0.80806766428106702</v>
      </c>
      <c r="F38" s="454">
        <f>IF(Department[[#This Row],[Task success1]]&gt;0,1.96*SQRT((Department[[#This Row],[Task success1]]*(1-Department[[#This Row],[Task success1]]))/Department[[#This Row],[Responses]]),"")</f>
        <v>1.9688701559817785E-2</v>
      </c>
      <c r="G38" s="453">
        <f>VLOOKUP(Department[[#This Row],[Department]],'Data-Dept'!A:E,4,)</f>
        <v>0.75146389069616104</v>
      </c>
      <c r="H38" s="453">
        <f>IF(Department[[#This Row],[Margin of Error1]]&gt;=0.1,"Insufficient data",Department[[#This Row],[Ease1]])</f>
        <v>0.75146389069616104</v>
      </c>
      <c r="I38" s="453">
        <f>IF(Department[[#This Row],[Ease1]]&gt;0,1.96*SQRT((Department[[#This Row],[Ease1]]*(1-Department[[#This Row],[Ease1]]))/Department[[#This Row],[Responses]]),"")</f>
        <v>2.1605680207706673E-2</v>
      </c>
      <c r="J38" s="453">
        <f>VLOOKUP(Department[[#This Row],[Department]],'Data-Dept'!A:E,5,)</f>
        <v>0.68965517241379304</v>
      </c>
      <c r="K38" s="453">
        <f>IF(Department[[#This Row],[Margin of Error1]]&gt;=0.1,"Insufficient data",Department[[#This Row],[Satisfaction1]])</f>
        <v>0.68965517241379304</v>
      </c>
      <c r="L38" s="453">
        <f>IF(Department[[#This Row],[Satisfaction1]]&gt;0,1.96*SQRT((Department[[#This Row],[Satisfaction1]]*(1-Department[[#This Row],[Satisfaction1]]))/Department[[#This Row],[Responses]]),"")</f>
        <v>2.3129028552780477E-2</v>
      </c>
      <c r="M38" s="453">
        <f>IF(OR(Department[[#This Row],[Margin of Error1]]&gt;=0.1,Department[[#This Row],[Margin of Error1]]=0),"Insufficient data",Department[[#This Row],[Margin of Error1]])</f>
        <v>2.1474470106768312E-2</v>
      </c>
      <c r="N38"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8" s="455">
        <f>IF(Department[[#This Row],[Margin of Error1]]&gt;=0.1,"Insufficient data",_xlfn.RANK.EQ(Department[[#This Row],[Task completion]],Department[Task completion]))</f>
        <v>2</v>
      </c>
    </row>
    <row r="39" spans="1:15" ht="23.25" customHeight="1" x14ac:dyDescent="0.5">
      <c r="A39" s="45" t="s">
        <v>207</v>
      </c>
      <c r="B39" s="451">
        <f>VLOOKUP(Department[[#This Row],[Department]],'Data-Dept'!A:E,2,)</f>
        <v>1510</v>
      </c>
      <c r="C39"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2.4669232663593516E-2</v>
      </c>
      <c r="D39" s="453">
        <f>VLOOKUP(Department[[#This Row],[Department]],'Data-Dept'!A:E,3,)</f>
        <v>0.67748344370860902</v>
      </c>
      <c r="E39" s="453">
        <f>IF(Department[[#This Row],[Margin of Error1]]&gt;=0.1,"Insufficient data",Department[[#This Row],[Task success1]])</f>
        <v>0.67748344370860902</v>
      </c>
      <c r="F39" s="454">
        <f>IF(Department[[#This Row],[Task success1]]&gt;0,1.96*SQRT((Department[[#This Row],[Task success1]]*(1-Department[[#This Row],[Task success1]]))/Department[[#This Row],[Responses]]),"")</f>
        <v>2.3577239106793716E-2</v>
      </c>
      <c r="G39" s="453">
        <f>VLOOKUP(Department[[#This Row],[Department]],'Data-Dept'!A:E,4,)</f>
        <v>0.50927152317880797</v>
      </c>
      <c r="H39" s="453">
        <f>IF(Department[[#This Row],[Margin of Error1]]&gt;=0.1,"Insufficient data",Department[[#This Row],[Ease1]])</f>
        <v>0.50927152317880797</v>
      </c>
      <c r="I39" s="453">
        <f>IF(Department[[#This Row],[Ease1]]&gt;0,1.96*SQRT((Department[[#This Row],[Ease1]]*(1-Department[[#This Row],[Ease1]]))/Department[[#This Row],[Responses]]),"")</f>
        <v>2.5215229441993413E-2</v>
      </c>
      <c r="J39" s="453">
        <f>VLOOKUP(Department[[#This Row],[Department]],'Data-Dept'!A:E,5,)</f>
        <v>0.50927152317880797</v>
      </c>
      <c r="K39" s="453">
        <f>IF(Department[[#This Row],[Margin of Error1]]&gt;=0.1,"Insufficient data",Department[[#This Row],[Satisfaction1]])</f>
        <v>0.50927152317880797</v>
      </c>
      <c r="L39" s="453">
        <f>IF(Department[[#This Row],[Satisfaction1]]&gt;0,1.96*SQRT((Department[[#This Row],[Satisfaction1]]*(1-Department[[#This Row],[Satisfaction1]]))/Department[[#This Row],[Responses]]),"")</f>
        <v>2.5215229441993413E-2</v>
      </c>
      <c r="M39" s="453">
        <f>IF(OR(Department[[#This Row],[Margin of Error1]]&gt;=0.1,Department[[#This Row],[Margin of Error1]]=0),"Insufficient data",Department[[#This Row],[Margin of Error1]])</f>
        <v>2.4669232663593516E-2</v>
      </c>
      <c r="N39"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39" s="455">
        <f>IF(Department[[#This Row],[Margin of Error1]]&gt;=0.1,"Insufficient data",_xlfn.RANK.EQ(Department[[#This Row],[Task completion]],Department[Task completion]))</f>
        <v>29</v>
      </c>
    </row>
    <row r="40" spans="1:15" ht="23.25" customHeight="1" x14ac:dyDescent="0.5">
      <c r="A40" s="45" t="s">
        <v>189</v>
      </c>
      <c r="B40" s="451">
        <f>VLOOKUP(Department[[#This Row],[Department]],'Data-Dept'!A:E,2,)</f>
        <v>1413</v>
      </c>
      <c r="C40"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2.4679576079022828E-2</v>
      </c>
      <c r="D40" s="453">
        <f>VLOOKUP(Department[[#This Row],[Department]],'Data-Dept'!A:E,3,)</f>
        <v>0.74522292993630601</v>
      </c>
      <c r="E40" s="453">
        <f>IF(Department[[#This Row],[Margin of Error1]]&gt;=0.1,"Insufficient data",Department[[#This Row],[Task success1]])</f>
        <v>0.74522292993630601</v>
      </c>
      <c r="F40" s="454">
        <f>IF(Department[[#This Row],[Task success1]]&gt;0,1.96*SQRT((Department[[#This Row],[Task success1]]*(1-Department[[#This Row],[Task success1]]))/Department[[#This Row],[Responses]]),"")</f>
        <v>2.2719996731430298E-2</v>
      </c>
      <c r="G40" s="453">
        <f>VLOOKUP(Department[[#This Row],[Department]],'Data-Dept'!A:E,4,)</f>
        <v>0.58669497523000702</v>
      </c>
      <c r="H40" s="453">
        <f>IF(Department[[#This Row],[Margin of Error1]]&gt;=0.1,"Insufficient data",Department[[#This Row],[Ease1]])</f>
        <v>0.58669497523000702</v>
      </c>
      <c r="I40" s="453">
        <f>IF(Department[[#This Row],[Ease1]]&gt;0,1.96*SQRT((Department[[#This Row],[Ease1]]*(1-Department[[#This Row],[Ease1]]))/Department[[#This Row],[Responses]]),"")</f>
        <v>2.5675949770860636E-2</v>
      </c>
      <c r="J40" s="453">
        <f>VLOOKUP(Department[[#This Row],[Department]],'Data-Dept'!A:E,5,)</f>
        <v>0.59023354564755803</v>
      </c>
      <c r="K40" s="453">
        <f>IF(Department[[#This Row],[Margin of Error1]]&gt;=0.1,"Insufficient data",Department[[#This Row],[Satisfaction1]])</f>
        <v>0.59023354564755803</v>
      </c>
      <c r="L40" s="453">
        <f>IF(Department[[#This Row],[Satisfaction1]]&gt;0,1.96*SQRT((Department[[#This Row],[Satisfaction1]]*(1-Department[[#This Row],[Satisfaction1]]))/Department[[#This Row],[Responses]]),"")</f>
        <v>2.5642781734777555E-2</v>
      </c>
      <c r="M40" s="453">
        <f>IF(OR(Department[[#This Row],[Margin of Error1]]&gt;=0.1,Department[[#This Row],[Margin of Error1]]=0),"Insufficient data",Department[[#This Row],[Margin of Error1]])</f>
        <v>2.4679576079022828E-2</v>
      </c>
      <c r="N40"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0" s="455">
        <f>IF(Department[[#This Row],[Margin of Error1]]&gt;=0.1,"Insufficient data",_xlfn.RANK.EQ(Department[[#This Row],[Task completion]],Department[Task completion]))</f>
        <v>15</v>
      </c>
    </row>
    <row r="41" spans="1:15" ht="23.25" customHeight="1" x14ac:dyDescent="0.5">
      <c r="A41" s="45" t="s">
        <v>182</v>
      </c>
      <c r="B41" s="451">
        <f>VLOOKUP(Department[[#This Row],[Department]],'Data-Dept'!A:E,2,)</f>
        <v>1372</v>
      </c>
      <c r="C41"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2.4417219195539241E-2</v>
      </c>
      <c r="D41" s="453">
        <f>VLOOKUP(Department[[#This Row],[Department]],'Data-Dept'!A:E,3,)</f>
        <v>0.77186588921282795</v>
      </c>
      <c r="E41" s="453">
        <f>IF(Department[[#This Row],[Margin of Error1]]&gt;=0.1,"Insufficient data",Department[[#This Row],[Task success1]])</f>
        <v>0.77186588921282795</v>
      </c>
      <c r="F41" s="454">
        <f>IF(Department[[#This Row],[Task success1]]&gt;0,1.96*SQRT((Department[[#This Row],[Task success1]]*(1-Department[[#This Row],[Task success1]]))/Department[[#This Row],[Responses]]),"")</f>
        <v>2.2204707320544699E-2</v>
      </c>
      <c r="G41" s="453">
        <f>VLOOKUP(Department[[#This Row],[Department]],'Data-Dept'!A:E,4,)</f>
        <v>0.63702623906705502</v>
      </c>
      <c r="H41" s="453">
        <f>IF(Department[[#This Row],[Margin of Error1]]&gt;=0.1,"Insufficient data",Department[[#This Row],[Ease1]])</f>
        <v>0.63702623906705502</v>
      </c>
      <c r="I41" s="453">
        <f>IF(Department[[#This Row],[Ease1]]&gt;0,1.96*SQRT((Department[[#This Row],[Ease1]]*(1-Department[[#This Row],[Ease1]]))/Department[[#This Row],[Responses]]),"")</f>
        <v>2.5444580316051339E-2</v>
      </c>
      <c r="J41" s="453">
        <f>VLOOKUP(Department[[#This Row],[Department]],'Data-Dept'!A:E,5,)</f>
        <v>0.62609329446064099</v>
      </c>
      <c r="K41" s="453">
        <f>IF(Department[[#This Row],[Margin of Error1]]&gt;=0.1,"Insufficient data",Department[[#This Row],[Satisfaction1]])</f>
        <v>0.62609329446064099</v>
      </c>
      <c r="L41" s="453">
        <f>IF(Department[[#This Row],[Satisfaction1]]&gt;0,1.96*SQRT((Department[[#This Row],[Satisfaction1]]*(1-Department[[#This Row],[Satisfaction1]]))/Department[[#This Row],[Responses]]),"")</f>
        <v>2.5602369950021693E-2</v>
      </c>
      <c r="M41" s="453">
        <f>IF(OR(Department[[#This Row],[Margin of Error1]]&gt;=0.1,Department[[#This Row],[Margin of Error1]]=0),"Insufficient data",Department[[#This Row],[Margin of Error1]])</f>
        <v>2.4417219195539241E-2</v>
      </c>
      <c r="N41"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1" s="455">
        <f>IF(Department[[#This Row],[Margin of Error1]]&gt;=0.1,"Insufficient data",_xlfn.RANK.EQ(Department[[#This Row],[Task completion]],Department[Task completion]))</f>
        <v>8</v>
      </c>
    </row>
    <row r="42" spans="1:15" ht="23.25" customHeight="1" x14ac:dyDescent="0.5">
      <c r="A42" s="45" t="s">
        <v>187</v>
      </c>
      <c r="B42" s="451">
        <f>VLOOKUP(Department[[#This Row],[Department]],'Data-Dept'!A:E,2,)</f>
        <v>1356</v>
      </c>
      <c r="C42"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2.6408735870271854E-2</v>
      </c>
      <c r="D42" s="453">
        <f>VLOOKUP(Department[[#This Row],[Department]],'Data-Dept'!A:E,3,)</f>
        <v>0.603244837758112</v>
      </c>
      <c r="E42" s="453">
        <f>IF(Department[[#This Row],[Margin of Error1]]&gt;=0.1,"Insufficient data",Department[[#This Row],[Task success1]])</f>
        <v>0.603244837758112</v>
      </c>
      <c r="F42" s="454">
        <f>IF(Department[[#This Row],[Task success1]]&gt;0,1.96*SQRT((Department[[#This Row],[Task success1]]*(1-Department[[#This Row],[Task success1]]))/Department[[#This Row],[Responses]]),"")</f>
        <v>2.6039601083690911E-2</v>
      </c>
      <c r="G42" s="453">
        <f>VLOOKUP(Department[[#This Row],[Department]],'Data-Dept'!A:E,4,)</f>
        <v>0.52728613569321503</v>
      </c>
      <c r="H42" s="453">
        <f>IF(Department[[#This Row],[Margin of Error1]]&gt;=0.1,"Insufficient data",Department[[#This Row],[Ease1]])</f>
        <v>0.52728613569321503</v>
      </c>
      <c r="I42" s="453">
        <f>IF(Department[[#This Row],[Ease1]]&gt;0,1.96*SQRT((Department[[#This Row],[Ease1]]*(1-Department[[#This Row],[Ease1]]))/Department[[#This Row],[Responses]]),"")</f>
        <v>2.6573488591274595E-2</v>
      </c>
      <c r="J42" s="453">
        <f>VLOOKUP(Department[[#This Row],[Department]],'Data-Dept'!A:E,5,)</f>
        <v>0.49926253687315603</v>
      </c>
      <c r="K42" s="453">
        <f>IF(Department[[#This Row],[Margin of Error1]]&gt;=0.1,"Insufficient data",Department[[#This Row],[Satisfaction1]])</f>
        <v>0.49926253687315603</v>
      </c>
      <c r="L42" s="453">
        <f>IF(Department[[#This Row],[Satisfaction1]]&gt;0,1.96*SQRT((Department[[#This Row],[Satisfaction1]]*(1-Department[[#This Row],[Satisfaction1]]))/Department[[#This Row],[Responses]]),"")</f>
        <v>2.6613117935850059E-2</v>
      </c>
      <c r="M42" s="453">
        <f>IF(OR(Department[[#This Row],[Margin of Error1]]&gt;=0.1,Department[[#This Row],[Margin of Error1]]=0),"Insufficient data",Department[[#This Row],[Margin of Error1]])</f>
        <v>2.6408735870271854E-2</v>
      </c>
      <c r="N42"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2" s="455">
        <f>IF(Department[[#This Row],[Margin of Error1]]&gt;=0.1,"Insufficient data",_xlfn.RANK.EQ(Department[[#This Row],[Task completion]],Department[Task completion]))</f>
        <v>37</v>
      </c>
    </row>
    <row r="43" spans="1:15" ht="23.25" customHeight="1" x14ac:dyDescent="0.5">
      <c r="A43" s="45" t="s">
        <v>193</v>
      </c>
      <c r="B43" s="451">
        <f>VLOOKUP(Department[[#This Row],[Department]],'Data-Dept'!A:E,2,)</f>
        <v>1244</v>
      </c>
      <c r="C43"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2.7120186060548612E-2</v>
      </c>
      <c r="D43" s="453">
        <f>VLOOKUP(Department[[#This Row],[Department]],'Data-Dept'!A:E,3,)</f>
        <v>0.66961414790996798</v>
      </c>
      <c r="E43" s="453">
        <f>IF(Department[[#This Row],[Margin of Error1]]&gt;=0.1,"Insufficient data",Department[[#This Row],[Task success1]])</f>
        <v>0.66961414790996798</v>
      </c>
      <c r="F43" s="454">
        <f>IF(Department[[#This Row],[Task success1]]&gt;0,1.96*SQRT((Department[[#This Row],[Task success1]]*(1-Department[[#This Row],[Task success1]]))/Department[[#This Row],[Responses]]),"")</f>
        <v>2.6137792894615024E-2</v>
      </c>
      <c r="G43" s="453">
        <f>VLOOKUP(Department[[#This Row],[Department]],'Data-Dept'!A:E,4,)</f>
        <v>0.57877813504823195</v>
      </c>
      <c r="H43" s="453">
        <f>IF(Department[[#This Row],[Margin of Error1]]&gt;=0.1,"Insufficient data",Department[[#This Row],[Ease1]])</f>
        <v>0.57877813504823195</v>
      </c>
      <c r="I43" s="453">
        <f>IF(Department[[#This Row],[Ease1]]&gt;0,1.96*SQRT((Department[[#This Row],[Ease1]]*(1-Department[[#This Row],[Ease1]]))/Department[[#This Row],[Responses]]),"")</f>
        <v>2.7438312151210811E-2</v>
      </c>
      <c r="J43" s="453">
        <f>VLOOKUP(Department[[#This Row],[Department]],'Data-Dept'!A:E,5,)</f>
        <v>0.49598070739549799</v>
      </c>
      <c r="K43" s="453">
        <f>IF(Department[[#This Row],[Margin of Error1]]&gt;=0.1,"Insufficient data",Department[[#This Row],[Satisfaction1]])</f>
        <v>0.49598070739549799</v>
      </c>
      <c r="L43" s="453">
        <f>IF(Department[[#This Row],[Satisfaction1]]&gt;0,1.96*SQRT((Department[[#This Row],[Satisfaction1]]*(1-Department[[#This Row],[Satisfaction1]]))/Department[[#This Row],[Responses]]),"")</f>
        <v>2.7784453135820005E-2</v>
      </c>
      <c r="M43" s="453">
        <f>IF(OR(Department[[#This Row],[Margin of Error1]]&gt;=0.1,Department[[#This Row],[Margin of Error1]]=0),"Insufficient data",Department[[#This Row],[Margin of Error1]])</f>
        <v>2.7120186060548612E-2</v>
      </c>
      <c r="N43"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3" s="455">
        <f>IF(Department[[#This Row],[Margin of Error1]]&gt;=0.1,"Insufficient data",_xlfn.RANK.EQ(Department[[#This Row],[Task completion]],Department[Task completion]))</f>
        <v>33</v>
      </c>
    </row>
    <row r="44" spans="1:15" ht="23.25" customHeight="1" x14ac:dyDescent="0.5">
      <c r="A44" s="45" t="s">
        <v>192</v>
      </c>
      <c r="B44" s="451">
        <f>VLOOKUP(Department[[#This Row],[Department]],'Data-Dept'!A:E,2,)</f>
        <v>982</v>
      </c>
      <c r="C44"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2.9322591399837911E-2</v>
      </c>
      <c r="D44" s="453">
        <f>VLOOKUP(Department[[#This Row],[Department]],'Data-Dept'!A:E,3,)</f>
        <v>0.75763747454175201</v>
      </c>
      <c r="E44" s="453">
        <f>IF(Department[[#This Row],[Margin of Error1]]&gt;=0.1,"Insufficient data",Department[[#This Row],[Task success1]])</f>
        <v>0.75763747454175201</v>
      </c>
      <c r="F44" s="454">
        <f>IF(Department[[#This Row],[Task success1]]&gt;0,1.96*SQRT((Department[[#This Row],[Task success1]]*(1-Department[[#This Row],[Task success1]]))/Department[[#This Row],[Responses]]),"")</f>
        <v>2.6801789131996764E-2</v>
      </c>
      <c r="G44" s="453">
        <f>VLOOKUP(Department[[#This Row],[Department]],'Data-Dept'!A:E,4,)</f>
        <v>0.61812627291242395</v>
      </c>
      <c r="H44" s="453">
        <f>IF(Department[[#This Row],[Margin of Error1]]&gt;=0.1,"Insufficient data",Department[[#This Row],[Ease1]])</f>
        <v>0.61812627291242395</v>
      </c>
      <c r="I44" s="453">
        <f>IF(Department[[#This Row],[Ease1]]&gt;0,1.96*SQRT((Department[[#This Row],[Ease1]]*(1-Department[[#This Row],[Ease1]]))/Department[[#This Row],[Responses]]),"")</f>
        <v>3.0387769190853783E-2</v>
      </c>
      <c r="J44" s="453">
        <f>VLOOKUP(Department[[#This Row],[Department]],'Data-Dept'!A:E,5,)</f>
        <v>0.58859470468431796</v>
      </c>
      <c r="K44" s="453">
        <f>IF(Department[[#This Row],[Margin of Error1]]&gt;=0.1,"Insufficient data",Department[[#This Row],[Satisfaction1]])</f>
        <v>0.58859470468431796</v>
      </c>
      <c r="L44" s="453">
        <f>IF(Department[[#This Row],[Satisfaction1]]&gt;0,1.96*SQRT((Department[[#This Row],[Satisfaction1]]*(1-Department[[#This Row],[Satisfaction1]]))/Department[[#This Row],[Responses]]),"")</f>
        <v>3.0778215876663184E-2</v>
      </c>
      <c r="M44" s="453">
        <f>IF(OR(Department[[#This Row],[Margin of Error1]]&gt;=0.1,Department[[#This Row],[Margin of Error1]]=0),"Insufficient data",Department[[#This Row],[Margin of Error1]])</f>
        <v>2.9322591399837911E-2</v>
      </c>
      <c r="N44"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4" s="455">
        <f>IF(Department[[#This Row],[Margin of Error1]]&gt;=0.1,"Insufficient data",_xlfn.RANK.EQ(Department[[#This Row],[Task completion]],Department[Task completion]))</f>
        <v>12</v>
      </c>
    </row>
    <row r="45" spans="1:15" ht="23.25" customHeight="1" x14ac:dyDescent="0.5">
      <c r="A45" s="45" t="s">
        <v>191</v>
      </c>
      <c r="B45" s="451">
        <f>VLOOKUP(Department[[#This Row],[Department]],'Data-Dept'!A:E,2,)</f>
        <v>920</v>
      </c>
      <c r="C45"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3.0926873159431035E-2</v>
      </c>
      <c r="D45" s="453">
        <f>VLOOKUP(Department[[#This Row],[Department]],'Data-Dept'!A:E,3,)</f>
        <v>0.70326086956521705</v>
      </c>
      <c r="E45" s="453">
        <f>IF(Department[[#This Row],[Margin of Error1]]&gt;=0.1,"Insufficient data",Department[[#This Row],[Task success1]])</f>
        <v>0.70326086956521705</v>
      </c>
      <c r="F45" s="454">
        <f>IF(Department[[#This Row],[Task success1]]&gt;0,1.96*SQRT((Department[[#This Row],[Task success1]]*(1-Department[[#This Row],[Task success1]]))/Department[[#This Row],[Responses]]),"")</f>
        <v>2.9519418233560562E-2</v>
      </c>
      <c r="G45" s="453">
        <f>VLOOKUP(Department[[#This Row],[Department]],'Data-Dept'!A:E,4,)</f>
        <v>0.63695652173912998</v>
      </c>
      <c r="H45" s="453">
        <f>IF(Department[[#This Row],[Margin of Error1]]&gt;=0.1,"Insufficient data",Department[[#This Row],[Ease1]])</f>
        <v>0.63695652173912998</v>
      </c>
      <c r="I45" s="453">
        <f>IF(Department[[#This Row],[Ease1]]&gt;0,1.96*SQRT((Department[[#This Row],[Ease1]]*(1-Department[[#This Row],[Ease1]]))/Department[[#This Row],[Responses]]),"")</f>
        <v>3.1073943500278541E-2</v>
      </c>
      <c r="J45" s="453">
        <f>VLOOKUP(Department[[#This Row],[Department]],'Data-Dept'!A:E,5,)</f>
        <v>0.54347826086956497</v>
      </c>
      <c r="K45" s="453">
        <f>IF(Department[[#This Row],[Margin of Error1]]&gt;=0.1,"Insufficient data",Department[[#This Row],[Satisfaction1]])</f>
        <v>0.54347826086956497</v>
      </c>
      <c r="L45" s="453">
        <f>IF(Department[[#This Row],[Satisfaction1]]&gt;0,1.96*SQRT((Department[[#This Row],[Satisfaction1]]*(1-Department[[#This Row],[Satisfaction1]]))/Department[[#This Row],[Responses]]),"")</f>
        <v>3.2187257744454009E-2</v>
      </c>
      <c r="M45" s="453">
        <f>IF(OR(Department[[#This Row],[Margin of Error1]]&gt;=0.1,Department[[#This Row],[Margin of Error1]]=0),"Insufficient data",Department[[#This Row],[Margin of Error1]])</f>
        <v>3.0926873159431035E-2</v>
      </c>
      <c r="N45"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5" s="455">
        <f>IF(Department[[#This Row],[Margin of Error1]]&gt;=0.1,"Insufficient data",_xlfn.RANK.EQ(Department[[#This Row],[Task completion]],Department[Task completion]))</f>
        <v>20</v>
      </c>
    </row>
    <row r="46" spans="1:15" ht="23.25" customHeight="1" x14ac:dyDescent="0.5">
      <c r="A46" s="45" t="s">
        <v>196</v>
      </c>
      <c r="B46" s="451">
        <f>VLOOKUP(Department[[#This Row],[Department]],'Data-Dept'!A:E,2,)</f>
        <v>829</v>
      </c>
      <c r="C46"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3.0446598471137041E-2</v>
      </c>
      <c r="D46" s="453">
        <f>VLOOKUP(Department[[#This Row],[Department]],'Data-Dept'!A:E,3,)</f>
        <v>0.806996381182147</v>
      </c>
      <c r="E46" s="453">
        <f>IF(Department[[#This Row],[Margin of Error1]]&gt;=0.1,"Insufficient data",Department[[#This Row],[Task success1]])</f>
        <v>0.806996381182147</v>
      </c>
      <c r="F46" s="454">
        <f>IF(Department[[#This Row],[Task success1]]&gt;0,1.96*SQRT((Department[[#This Row],[Task success1]]*(1-Department[[#This Row],[Task success1]]))/Department[[#This Row],[Responses]]),"")</f>
        <v>2.6865648341455554E-2</v>
      </c>
      <c r="G46" s="453">
        <f>VLOOKUP(Department[[#This Row],[Department]],'Data-Dept'!A:E,4,)</f>
        <v>0.69722557297949295</v>
      </c>
      <c r="H46" s="453">
        <f>IF(Department[[#This Row],[Margin of Error1]]&gt;=0.1,"Insufficient data",Department[[#This Row],[Ease1]])</f>
        <v>0.69722557297949295</v>
      </c>
      <c r="I46" s="453">
        <f>IF(Department[[#This Row],[Ease1]]&gt;0,1.96*SQRT((Department[[#This Row],[Ease1]]*(1-Department[[#This Row],[Ease1]]))/Department[[#This Row],[Responses]]),"")</f>
        <v>3.1276997506423744E-2</v>
      </c>
      <c r="J46" s="453">
        <f>VLOOKUP(Department[[#This Row],[Department]],'Data-Dept'!A:E,5,)</f>
        <v>0.61037394451145999</v>
      </c>
      <c r="K46" s="453">
        <f>IF(Department[[#This Row],[Margin of Error1]]&gt;=0.1,"Insufficient data",Department[[#This Row],[Satisfaction1]])</f>
        <v>0.61037394451145999</v>
      </c>
      <c r="L46" s="453">
        <f>IF(Department[[#This Row],[Satisfaction1]]&gt;0,1.96*SQRT((Department[[#This Row],[Satisfaction1]]*(1-Department[[#This Row],[Satisfaction1]]))/Department[[#This Row],[Responses]]),"")</f>
        <v>3.3197149565531825E-2</v>
      </c>
      <c r="M46" s="453">
        <f>IF(OR(Department[[#This Row],[Margin of Error1]]&gt;=0.1,Department[[#This Row],[Margin of Error1]]=0),"Insufficient data",Department[[#This Row],[Margin of Error1]])</f>
        <v>3.0446598471137041E-2</v>
      </c>
      <c r="N4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6" s="455">
        <f>IF(Department[[#This Row],[Margin of Error1]]&gt;=0.1,"Insufficient data",_xlfn.RANK.EQ(Department[[#This Row],[Task completion]],Department[Task completion]))</f>
        <v>3</v>
      </c>
    </row>
    <row r="47" spans="1:15" ht="23.25" customHeight="1" x14ac:dyDescent="0.5">
      <c r="A47" s="45" t="s">
        <v>195</v>
      </c>
      <c r="B47" s="451">
        <f>VLOOKUP(Department[[#This Row],[Department]],'Data-Dept'!A:E,2,)</f>
        <v>762</v>
      </c>
      <c r="C47"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3.4571708353696461E-2</v>
      </c>
      <c r="D47" s="453">
        <f>VLOOKUP(Department[[#This Row],[Department]],'Data-Dept'!A:E,3,)</f>
        <v>0.67585301837270295</v>
      </c>
      <c r="E47" s="453">
        <f>IF(Department[[#This Row],[Margin of Error1]]&gt;=0.1,"Insufficient data",Department[[#This Row],[Task success1]])</f>
        <v>0.67585301837270295</v>
      </c>
      <c r="F47" s="454">
        <f>IF(Department[[#This Row],[Task success1]]&gt;0,1.96*SQRT((Department[[#This Row],[Task success1]]*(1-Department[[#This Row],[Task success1]]))/Department[[#This Row],[Responses]]),"")</f>
        <v>3.3233471220074223E-2</v>
      </c>
      <c r="G47" s="453">
        <f>VLOOKUP(Department[[#This Row],[Department]],'Data-Dept'!A:E,4,)</f>
        <v>0.56430446194225703</v>
      </c>
      <c r="H47" s="453">
        <f>IF(Department[[#This Row],[Margin of Error1]]&gt;=0.1,"Insufficient data",Department[[#This Row],[Ease1]])</f>
        <v>0.56430446194225703</v>
      </c>
      <c r="I47" s="453">
        <f>IF(Department[[#This Row],[Ease1]]&gt;0,1.96*SQRT((Department[[#This Row],[Ease1]]*(1-Department[[#This Row],[Ease1]]))/Department[[#This Row],[Responses]]),"")</f>
        <v>3.5206826818142779E-2</v>
      </c>
      <c r="J47" s="453">
        <f>VLOOKUP(Department[[#This Row],[Department]],'Data-Dept'!A:E,5,)</f>
        <v>0.55643044619422599</v>
      </c>
      <c r="K47" s="453">
        <f>IF(Department[[#This Row],[Margin of Error1]]&gt;=0.1,"Insufficient data",Department[[#This Row],[Satisfaction1]])</f>
        <v>0.55643044619422599</v>
      </c>
      <c r="L47" s="453">
        <f>IF(Department[[#This Row],[Satisfaction1]]&gt;0,1.96*SQRT((Department[[#This Row],[Satisfaction1]]*(1-Department[[#This Row],[Satisfaction1]]))/Department[[#This Row],[Responses]]),"")</f>
        <v>3.5274827022872386E-2</v>
      </c>
      <c r="M47" s="453">
        <f>IF(OR(Department[[#This Row],[Margin of Error1]]&gt;=0.1,Department[[#This Row],[Margin of Error1]]=0),"Insufficient data",Department[[#This Row],[Margin of Error1]])</f>
        <v>3.4571708353696461E-2</v>
      </c>
      <c r="N4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7" s="455">
        <f>IF(Department[[#This Row],[Margin of Error1]]&gt;=0.1,"Insufficient data",_xlfn.RANK.EQ(Department[[#This Row],[Task completion]],Department[Task completion]))</f>
        <v>30</v>
      </c>
    </row>
    <row r="48" spans="1:15" ht="23.25" customHeight="1" x14ac:dyDescent="0.5">
      <c r="A48" s="45" t="s">
        <v>198</v>
      </c>
      <c r="B48" s="451">
        <f>VLOOKUP(Department[[#This Row],[Department]],'Data-Dept'!A:E,2,)</f>
        <v>647</v>
      </c>
      <c r="C48"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3.4062996861916293E-2</v>
      </c>
      <c r="D48" s="453">
        <f>VLOOKUP(Department[[#This Row],[Department]],'Data-Dept'!A:E,3,)</f>
        <v>0.789799072642968</v>
      </c>
      <c r="E48" s="453">
        <f>IF(Department[[#This Row],[Margin of Error1]]&gt;=0.1,"Insufficient data",Department[[#This Row],[Task success1]])</f>
        <v>0.789799072642968</v>
      </c>
      <c r="F48" s="454">
        <f>IF(Department[[#This Row],[Task success1]]&gt;0,1.96*SQRT((Department[[#This Row],[Task success1]]*(1-Department[[#This Row],[Task success1]]))/Department[[#This Row],[Responses]]),"")</f>
        <v>3.1396378392477102E-2</v>
      </c>
      <c r="G48" s="453">
        <f>VLOOKUP(Department[[#This Row],[Department]],'Data-Dept'!A:E,4,)</f>
        <v>0.72797527047913402</v>
      </c>
      <c r="H48" s="453">
        <f>IF(Department[[#This Row],[Margin of Error1]]&gt;=0.1,"Insufficient data",Department[[#This Row],[Ease1]])</f>
        <v>0.72797527047913402</v>
      </c>
      <c r="I48" s="453">
        <f>IF(Department[[#This Row],[Ease1]]&gt;0,1.96*SQRT((Department[[#This Row],[Ease1]]*(1-Department[[#This Row],[Ease1]]))/Department[[#This Row],[Responses]]),"")</f>
        <v>3.4289917310644867E-2</v>
      </c>
      <c r="J48" s="453">
        <f>VLOOKUP(Department[[#This Row],[Department]],'Data-Dept'!A:E,5,)</f>
        <v>0.65996908809891797</v>
      </c>
      <c r="K48" s="453">
        <f>IF(Department[[#This Row],[Margin of Error1]]&gt;=0.1,"Insufficient data",Department[[#This Row],[Satisfaction1]])</f>
        <v>0.65996908809891797</v>
      </c>
      <c r="L48" s="453">
        <f>IF(Department[[#This Row],[Satisfaction1]]&gt;0,1.96*SQRT((Department[[#This Row],[Satisfaction1]]*(1-Department[[#This Row],[Satisfaction1]]))/Department[[#This Row],[Responses]]),"")</f>
        <v>3.6502694882626897E-2</v>
      </c>
      <c r="M48" s="453">
        <f>IF(OR(Department[[#This Row],[Margin of Error1]]&gt;=0.1,Department[[#This Row],[Margin of Error1]]=0),"Insufficient data",Department[[#This Row],[Margin of Error1]])</f>
        <v>3.4062996861916293E-2</v>
      </c>
      <c r="N48"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8" s="455">
        <f>IF(Department[[#This Row],[Margin of Error1]]&gt;=0.1,"Insufficient data",_xlfn.RANK.EQ(Department[[#This Row],[Task completion]],Department[Task completion]))</f>
        <v>4</v>
      </c>
    </row>
    <row r="49" spans="1:15" ht="23.25" customHeight="1" x14ac:dyDescent="0.5">
      <c r="A49" s="45" t="s">
        <v>194</v>
      </c>
      <c r="B49" s="451">
        <f>VLOOKUP(Department[[#This Row],[Department]],'Data-Dept'!A:E,2,)</f>
        <v>581</v>
      </c>
      <c r="C49"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3.9746974763323513E-2</v>
      </c>
      <c r="D49" s="453">
        <f>VLOOKUP(Department[[#This Row],[Department]],'Data-Dept'!A:E,3,)</f>
        <v>0.67125645438898496</v>
      </c>
      <c r="E49" s="453">
        <f>IF(Department[[#This Row],[Margin of Error1]]&gt;=0.1,"Insufficient data",Department[[#This Row],[Task success1]])</f>
        <v>0.67125645438898496</v>
      </c>
      <c r="F49" s="454">
        <f>IF(Department[[#This Row],[Task success1]]&gt;0,1.96*SQRT((Department[[#This Row],[Task success1]]*(1-Department[[#This Row],[Task success1]]))/Department[[#This Row],[Responses]]),"")</f>
        <v>3.8198020715197144E-2</v>
      </c>
      <c r="G49" s="453">
        <f>VLOOKUP(Department[[#This Row],[Department]],'Data-Dept'!A:E,4,)</f>
        <v>0.55421686746987997</v>
      </c>
      <c r="H49" s="453">
        <f>IF(Department[[#This Row],[Margin of Error1]]&gt;=0.1,"Insufficient data",Department[[#This Row],[Ease1]])</f>
        <v>0.55421686746987997</v>
      </c>
      <c r="I49" s="453">
        <f>IF(Department[[#This Row],[Ease1]]&gt;0,1.96*SQRT((Department[[#This Row],[Ease1]]*(1-Department[[#This Row],[Ease1]]))/Department[[#This Row],[Responses]]),"")</f>
        <v>4.0417522677256977E-2</v>
      </c>
      <c r="J49" s="453">
        <f>VLOOKUP(Department[[#This Row],[Department]],'Data-Dept'!A:E,5,)</f>
        <v>0.48020654044750399</v>
      </c>
      <c r="K49" s="453">
        <f>IF(Department[[#This Row],[Margin of Error1]]&gt;=0.1,"Insufficient data",Department[[#This Row],[Satisfaction1]])</f>
        <v>0.48020654044750399</v>
      </c>
      <c r="L49" s="453">
        <f>IF(Department[[#This Row],[Satisfaction1]]&gt;0,1.96*SQRT((Department[[#This Row],[Satisfaction1]]*(1-Department[[#This Row],[Satisfaction1]]))/Department[[#This Row],[Responses]]),"")</f>
        <v>4.0625380897516432E-2</v>
      </c>
      <c r="M49" s="453">
        <f>IF(OR(Department[[#This Row],[Margin of Error1]]&gt;=0.1,Department[[#This Row],[Margin of Error1]]=0),"Insufficient data",Department[[#This Row],[Margin of Error1]])</f>
        <v>3.9746974763323513E-2</v>
      </c>
      <c r="N49"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49" s="455">
        <f>IF(Department[[#This Row],[Margin of Error1]]&gt;=0.1,"Insufficient data",_xlfn.RANK.EQ(Department[[#This Row],[Task completion]],Department[Task completion]))</f>
        <v>32</v>
      </c>
    </row>
    <row r="50" spans="1:15" ht="23.25" customHeight="1" x14ac:dyDescent="0.5">
      <c r="A50" s="45" t="s">
        <v>197</v>
      </c>
      <c r="B50" s="451">
        <f>VLOOKUP(Department[[#This Row],[Department]],'Data-Dept'!A:E,2,)</f>
        <v>401</v>
      </c>
      <c r="C50"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4.6436969073384148E-2</v>
      </c>
      <c r="D50" s="453">
        <f>VLOOKUP(Department[[#This Row],[Department]],'Data-Dept'!A:E,3,)</f>
        <v>0.74563591022443898</v>
      </c>
      <c r="E50" s="453">
        <f>IF(Department[[#This Row],[Margin of Error1]]&gt;=0.1,"Insufficient data",Department[[#This Row],[Task success1]])</f>
        <v>0.74563591022443898</v>
      </c>
      <c r="F50" s="454">
        <f>IF(Department[[#This Row],[Task success1]]&gt;0,1.96*SQRT((Department[[#This Row],[Task success1]]*(1-Department[[#This Row],[Task success1]]))/Department[[#This Row],[Responses]]),"")</f>
        <v>4.2626060054242548E-2</v>
      </c>
      <c r="G50" s="453">
        <f>VLOOKUP(Department[[#This Row],[Department]],'Data-Dept'!A:E,4,)</f>
        <v>0.59600997506234399</v>
      </c>
      <c r="H50" s="453">
        <f>IF(Department[[#This Row],[Margin of Error1]]&gt;=0.1,"Insufficient data",Department[[#This Row],[Ease1]])</f>
        <v>0.59600997506234399</v>
      </c>
      <c r="I50" s="453">
        <f>IF(Department[[#This Row],[Ease1]]&gt;0,1.96*SQRT((Department[[#This Row],[Ease1]]*(1-Department[[#This Row],[Ease1]]))/Department[[#This Row],[Responses]]),"")</f>
        <v>4.8028162367486325E-2</v>
      </c>
      <c r="J50" s="453">
        <f>VLOOKUP(Department[[#This Row],[Department]],'Data-Dept'!A:E,5,)</f>
        <v>0.553615960099751</v>
      </c>
      <c r="K50" s="453">
        <f>IF(Department[[#This Row],[Margin of Error1]]&gt;=0.1,"Insufficient data",Department[[#This Row],[Satisfaction1]])</f>
        <v>0.553615960099751</v>
      </c>
      <c r="L50" s="453">
        <f>IF(Department[[#This Row],[Satisfaction1]]&gt;0,1.96*SQRT((Department[[#This Row],[Satisfaction1]]*(1-Department[[#This Row],[Satisfaction1]]))/Department[[#This Row],[Responses]]),"")</f>
        <v>4.8656684798423569E-2</v>
      </c>
      <c r="M50" s="453">
        <f>IF(OR(Department[[#This Row],[Margin of Error1]]&gt;=0.1,Department[[#This Row],[Margin of Error1]]=0),"Insufficient data",Department[[#This Row],[Margin of Error1]])</f>
        <v>4.6436969073384148E-2</v>
      </c>
      <c r="N50"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50" s="455">
        <f>IF(Department[[#This Row],[Margin of Error1]]&gt;=0.1,"Insufficient data",_xlfn.RANK.EQ(Department[[#This Row],[Task completion]],Department[Task completion]))</f>
        <v>14</v>
      </c>
    </row>
    <row r="51" spans="1:15" ht="23.25" customHeight="1" x14ac:dyDescent="0.5">
      <c r="A51" s="45" t="s">
        <v>199</v>
      </c>
      <c r="B51" s="451">
        <f>VLOOKUP(Department[[#This Row],[Department]],'Data-Dept'!A:E,2,)</f>
        <v>360</v>
      </c>
      <c r="C51"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4.71287054555952E-2</v>
      </c>
      <c r="D51" s="453">
        <f>VLOOKUP(Department[[#This Row],[Department]],'Data-Dept'!A:E,3,)</f>
        <v>0.76944444444444404</v>
      </c>
      <c r="E51" s="453">
        <f>IF(Department[[#This Row],[Margin of Error1]]&gt;=0.1,"Insufficient data",Department[[#This Row],[Task success1]])</f>
        <v>0.76944444444444404</v>
      </c>
      <c r="F51" s="454">
        <f>IF(Department[[#This Row],[Task success1]]&gt;0,1.96*SQRT((Department[[#This Row],[Task success1]]*(1-Department[[#This Row],[Task success1]]))/Department[[#This Row],[Responses]]),"")</f>
        <v>4.3509215317657723E-2</v>
      </c>
      <c r="G51" s="453">
        <f>VLOOKUP(Department[[#This Row],[Department]],'Data-Dept'!A:E,4,)</f>
        <v>0.66666666666666696</v>
      </c>
      <c r="H51" s="453">
        <f>IF(Department[[#This Row],[Margin of Error1]]&gt;=0.1,"Insufficient data",Department[[#This Row],[Ease1]])</f>
        <v>0.66666666666666696</v>
      </c>
      <c r="I51" s="453">
        <f>IF(Department[[#This Row],[Ease1]]&gt;0,1.96*SQRT((Department[[#This Row],[Ease1]]*(1-Department[[#This Row],[Ease1]]))/Department[[#This Row],[Responses]]),"")</f>
        <v>4.8696591509995411E-2</v>
      </c>
      <c r="J51" s="453">
        <f>VLOOKUP(Department[[#This Row],[Department]],'Data-Dept'!A:E,5,)</f>
        <v>0.65277777777777801</v>
      </c>
      <c r="K51" s="453">
        <f>IF(Department[[#This Row],[Margin of Error1]]&gt;=0.1,"Insufficient data",Department[[#This Row],[Satisfaction1]])</f>
        <v>0.65277777777777801</v>
      </c>
      <c r="L51" s="453">
        <f>IF(Department[[#This Row],[Satisfaction1]]&gt;0,1.96*SQRT((Department[[#This Row],[Satisfaction1]]*(1-Department[[#This Row],[Satisfaction1]]))/Department[[#This Row],[Responses]]),"")</f>
        <v>4.9180309539132452E-2</v>
      </c>
      <c r="M51" s="453">
        <f>IF(OR(Department[[#This Row],[Margin of Error1]]&gt;=0.1,Department[[#This Row],[Margin of Error1]]=0),"Insufficient data",Department[[#This Row],[Margin of Error1]])</f>
        <v>4.71287054555952E-2</v>
      </c>
      <c r="N51"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Low margin of error/Reliable data</v>
      </c>
      <c r="O51" s="455">
        <f>IF(Department[[#This Row],[Margin of Error1]]&gt;=0.1,"Insufficient data",_xlfn.RANK.EQ(Department[[#This Row],[Task completion]],Department[Task completion]))</f>
        <v>9</v>
      </c>
    </row>
    <row r="52" spans="1:15" ht="23.25" customHeight="1" x14ac:dyDescent="0.5">
      <c r="A52" s="45" t="s">
        <v>200</v>
      </c>
      <c r="B52" s="451">
        <f>VLOOKUP(Department[[#This Row],[Department]],'Data-Dept'!A:E,2,)</f>
        <v>242</v>
      </c>
      <c r="C52"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6.0161645388857155E-2</v>
      </c>
      <c r="D52" s="453">
        <f>VLOOKUP(Department[[#This Row],[Department]],'Data-Dept'!A:E,3,)</f>
        <v>0.73966942148760295</v>
      </c>
      <c r="E52" s="453">
        <f>IF(Department[[#This Row],[Margin of Error1]]&gt;=0.1,"Insufficient data",Department[[#This Row],[Task success1]])</f>
        <v>0.73966942148760295</v>
      </c>
      <c r="F52" s="454">
        <f>IF(Department[[#This Row],[Task success1]]&gt;0,1.96*SQRT((Department[[#This Row],[Task success1]]*(1-Department[[#This Row],[Task success1]]))/Department[[#This Row],[Responses]]),"")</f>
        <v>5.5287864119766293E-2</v>
      </c>
      <c r="G52" s="453">
        <f>VLOOKUP(Department[[#This Row],[Department]],'Data-Dept'!A:E,4,)</f>
        <v>0.54958677685950397</v>
      </c>
      <c r="H52" s="453">
        <f>IF(Department[[#This Row],[Margin of Error1]]&gt;=0.1,"Insufficient data",Department[[#This Row],[Ease1]])</f>
        <v>0.54958677685950397</v>
      </c>
      <c r="I52" s="453">
        <f>IF(Department[[#This Row],[Ease1]]&gt;0,1.96*SQRT((Department[[#This Row],[Ease1]]*(1-Department[[#This Row],[Ease1]]))/Department[[#This Row],[Responses]]),"")</f>
        <v>6.2686221344309873E-2</v>
      </c>
      <c r="J52" s="453">
        <f>VLOOKUP(Department[[#This Row],[Department]],'Data-Dept'!A:E,5,)</f>
        <v>0.43801652892561999</v>
      </c>
      <c r="K52" s="453">
        <f>IF(Department[[#This Row],[Margin of Error1]]&gt;=0.1,"Insufficient data",Department[[#This Row],[Satisfaction1]])</f>
        <v>0.43801652892561999</v>
      </c>
      <c r="L52" s="453">
        <f>IF(Department[[#This Row],[Satisfaction1]]&gt;0,1.96*SQRT((Department[[#This Row],[Satisfaction1]]*(1-Department[[#This Row],[Satisfaction1]]))/Department[[#This Row],[Responses]]),"")</f>
        <v>6.2510850702495277E-2</v>
      </c>
      <c r="M52" s="453">
        <f>IF(OR(Department[[#This Row],[Margin of Error1]]&gt;=0.1,Department[[#This Row],[Margin of Error1]]=0),"Insufficient data",Department[[#This Row],[Margin of Error1]])</f>
        <v>6.0161645388857155E-2</v>
      </c>
      <c r="N52"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2" s="455">
        <f>IF(Department[[#This Row],[Margin of Error1]]&gt;=0.1,"Insufficient data",_xlfn.RANK.EQ(Department[[#This Row],[Task completion]],Department[Task completion]))</f>
        <v>16</v>
      </c>
    </row>
    <row r="53" spans="1:15" ht="23.25" customHeight="1" x14ac:dyDescent="0.5">
      <c r="A53" s="45" t="s">
        <v>201</v>
      </c>
      <c r="B53" s="451">
        <f>VLOOKUP(Department[[#This Row],[Department]],'Data-Dept'!A:E,2,)</f>
        <v>230</v>
      </c>
      <c r="C53"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6.2702537952708762E-2</v>
      </c>
      <c r="D53" s="453">
        <f>VLOOKUP(Department[[#This Row],[Department]],'Data-Dept'!A:E,3,)</f>
        <v>0.69130434782608696</v>
      </c>
      <c r="E53" s="453">
        <f>IF(Department[[#This Row],[Margin of Error1]]&gt;=0.1,"Insufficient data",Department[[#This Row],[Task success1]])</f>
        <v>0.69130434782608696</v>
      </c>
      <c r="F53" s="454">
        <f>IF(Department[[#This Row],[Task success1]]&gt;0,1.96*SQRT((Department[[#This Row],[Task success1]]*(1-Department[[#This Row],[Task success1]]))/Department[[#This Row],[Responses]]),"")</f>
        <v>5.9702436291607465E-2</v>
      </c>
      <c r="G53" s="453">
        <f>VLOOKUP(Department[[#This Row],[Department]],'Data-Dept'!A:E,4,)</f>
        <v>0.56086956521739095</v>
      </c>
      <c r="H53" s="453">
        <f>IF(Department[[#This Row],[Margin of Error1]]&gt;=0.1,"Insufficient data",Department[[#This Row],[Ease1]])</f>
        <v>0.56086956521739095</v>
      </c>
      <c r="I53" s="453">
        <f>IF(Department[[#This Row],[Ease1]]&gt;0,1.96*SQRT((Department[[#This Row],[Ease1]]*(1-Department[[#This Row],[Ease1]]))/Department[[#This Row],[Responses]]),"")</f>
        <v>6.4138656613071734E-2</v>
      </c>
      <c r="J53" s="453">
        <f>VLOOKUP(Department[[#This Row],[Department]],'Data-Dept'!A:E,5,)</f>
        <v>0.55217391304347796</v>
      </c>
      <c r="K53" s="453">
        <f>IF(Department[[#This Row],[Margin of Error1]]&gt;=0.1,"Insufficient data",Department[[#This Row],[Satisfaction1]])</f>
        <v>0.55217391304347796</v>
      </c>
      <c r="L53" s="453">
        <f>IF(Department[[#This Row],[Satisfaction1]]&gt;0,1.96*SQRT((Department[[#This Row],[Satisfaction1]]*(1-Department[[#This Row],[Satisfaction1]]))/Department[[#This Row],[Responses]]),"")</f>
        <v>6.4266520953447079E-2</v>
      </c>
      <c r="M53" s="453">
        <f>IF(OR(Department[[#This Row],[Margin of Error1]]&gt;=0.1,Department[[#This Row],[Margin of Error1]]=0),"Insufficient data",Department[[#This Row],[Margin of Error1]])</f>
        <v>6.2702537952708762E-2</v>
      </c>
      <c r="N53"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3" s="455">
        <f>IF(Department[[#This Row],[Margin of Error1]]&gt;=0.1,"Insufficient data",_xlfn.RANK.EQ(Department[[#This Row],[Task completion]],Department[Task completion]))</f>
        <v>27</v>
      </c>
    </row>
    <row r="54" spans="1:15" ht="23.25" customHeight="1" x14ac:dyDescent="0.5">
      <c r="A54" s="45" t="s">
        <v>203</v>
      </c>
      <c r="B54" s="451">
        <f>VLOOKUP(Department[[#This Row],[Department]],'Data-Dept'!A:E,2,)</f>
        <v>175</v>
      </c>
      <c r="C54"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7.3670343848656353E-2</v>
      </c>
      <c r="D54" s="453">
        <f>VLOOKUP(Department[[#This Row],[Department]],'Data-Dept'!A:E,3,)</f>
        <v>0.58857142857142897</v>
      </c>
      <c r="E54" s="453">
        <f>IF(Department[[#This Row],[Margin of Error1]]&gt;=0.1,"Insufficient data",Department[[#This Row],[Task success1]])</f>
        <v>0.58857142857142897</v>
      </c>
      <c r="F54" s="454">
        <f>IF(Department[[#This Row],[Task success1]]&gt;0,1.96*SQRT((Department[[#This Row],[Task success1]]*(1-Department[[#This Row],[Task success1]]))/Department[[#This Row],[Responses]]),"")</f>
        <v>7.2909456176822485E-2</v>
      </c>
      <c r="G54" s="453">
        <f>VLOOKUP(Department[[#This Row],[Department]],'Data-Dept'!A:E,4,)</f>
        <v>0.52</v>
      </c>
      <c r="H54" s="453">
        <f>IF(Department[[#This Row],[Margin of Error1]]&gt;=0.1,"Insufficient data",Department[[#This Row],[Ease1]])</f>
        <v>0.52</v>
      </c>
      <c r="I54" s="453">
        <f>IF(Department[[#This Row],[Ease1]]&gt;0,1.96*SQRT((Department[[#This Row],[Ease1]]*(1-Department[[#This Row],[Ease1]]))/Department[[#This Row],[Responses]]),"")</f>
        <v>7.4021748155525202E-2</v>
      </c>
      <c r="J54" s="453">
        <f>VLOOKUP(Department[[#This Row],[Department]],'Data-Dept'!A:E,5,)</f>
        <v>0.502857142857143</v>
      </c>
      <c r="K54" s="453">
        <f>IF(Department[[#This Row],[Margin of Error1]]&gt;=0.1,"Insufficient data",Department[[#This Row],[Satisfaction1]])</f>
        <v>0.502857142857143</v>
      </c>
      <c r="L54" s="453">
        <f>IF(Department[[#This Row],[Satisfaction1]]&gt;0,1.96*SQRT((Department[[#This Row],[Satisfaction1]]*(1-Department[[#This Row],[Satisfaction1]]))/Department[[#This Row],[Responses]]),"")</f>
        <v>7.4079827213621385E-2</v>
      </c>
      <c r="M54" s="453">
        <f>IF(OR(Department[[#This Row],[Margin of Error1]]&gt;=0.1,Department[[#This Row],[Margin of Error1]]=0),"Insufficient data",Department[[#This Row],[Margin of Error1]])</f>
        <v>7.3670343848656353E-2</v>
      </c>
      <c r="N54"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4" s="455">
        <f>IF(Department[[#This Row],[Margin of Error1]]&gt;=0.1,"Insufficient data",_xlfn.RANK.EQ(Department[[#This Row],[Task completion]],Department[Task completion]))</f>
        <v>38</v>
      </c>
    </row>
    <row r="55" spans="1:15" ht="23.25" customHeight="1" x14ac:dyDescent="0.5">
      <c r="A55" s="45" t="s">
        <v>202</v>
      </c>
      <c r="B55" s="451">
        <f>VLOOKUP(Department[[#This Row],[Department]],'Data-Dept'!A:E,2,)</f>
        <v>164</v>
      </c>
      <c r="C55"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7.3723124200239645E-2</v>
      </c>
      <c r="D55" s="453">
        <f>VLOOKUP(Department[[#This Row],[Department]],'Data-Dept'!A:E,3,)</f>
        <v>0.70121951219512202</v>
      </c>
      <c r="E55" s="453">
        <f>IF(Department[[#This Row],[Margin of Error1]]&gt;=0.1,"Insufficient data",Department[[#This Row],[Task success1]])</f>
        <v>0.70121951219512202</v>
      </c>
      <c r="F55" s="454">
        <f>IF(Department[[#This Row],[Task success1]]&gt;0,1.96*SQRT((Department[[#This Row],[Task success1]]*(1-Department[[#This Row],[Task success1]]))/Department[[#This Row],[Responses]]),"")</f>
        <v>7.005469707597016E-2</v>
      </c>
      <c r="G55" s="453">
        <f>VLOOKUP(Department[[#This Row],[Department]],'Data-Dept'!A:E,4,)</f>
        <v>0.57926829268292701</v>
      </c>
      <c r="H55" s="453">
        <f>IF(Department[[#This Row],[Margin of Error1]]&gt;=0.1,"Insufficient data",Department[[#This Row],[Ease1]])</f>
        <v>0.57926829268292701</v>
      </c>
      <c r="I55" s="453">
        <f>IF(Department[[#This Row],[Ease1]]&gt;0,1.96*SQRT((Department[[#This Row],[Ease1]]*(1-Department[[#This Row],[Ease1]]))/Department[[#This Row],[Responses]]),"")</f>
        <v>7.5557337762374388E-2</v>
      </c>
      <c r="J55" s="453">
        <f>VLOOKUP(Department[[#This Row],[Department]],'Data-Dept'!A:E,5,)</f>
        <v>0.57926829268292701</v>
      </c>
      <c r="K55" s="453">
        <f>IF(Department[[#This Row],[Margin of Error1]]&gt;=0.1,"Insufficient data",Department[[#This Row],[Satisfaction1]])</f>
        <v>0.57926829268292701</v>
      </c>
      <c r="L55" s="453">
        <f>IF(Department[[#This Row],[Satisfaction1]]&gt;0,1.96*SQRT((Department[[#This Row],[Satisfaction1]]*(1-Department[[#This Row],[Satisfaction1]]))/Department[[#This Row],[Responses]]),"")</f>
        <v>7.5557337762374388E-2</v>
      </c>
      <c r="M55" s="453">
        <f>IF(OR(Department[[#This Row],[Margin of Error1]]&gt;=0.1,Department[[#This Row],[Margin of Error1]]=0),"Insufficient data",Department[[#This Row],[Margin of Error1]])</f>
        <v>7.3723124200239645E-2</v>
      </c>
      <c r="N55"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5" s="455">
        <f>IF(Department[[#This Row],[Margin of Error1]]&gt;=0.1,"Insufficient data",_xlfn.RANK.EQ(Department[[#This Row],[Task completion]],Department[Task completion]))</f>
        <v>22</v>
      </c>
    </row>
    <row r="56" spans="1:15" ht="23.25" customHeight="1" x14ac:dyDescent="0.5">
      <c r="A56" s="45" t="s">
        <v>204</v>
      </c>
      <c r="B56" s="451">
        <f>VLOOKUP(Department[[#This Row],[Department]],'Data-Dept'!A:E,2,)</f>
        <v>126</v>
      </c>
      <c r="C56"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8.1639509937400268E-2</v>
      </c>
      <c r="D56" s="453">
        <f>VLOOKUP(Department[[#This Row],[Department]],'Data-Dept'!A:E,3,)</f>
        <v>0.76190476190476197</v>
      </c>
      <c r="E56" s="453">
        <f>IF(Department[[#This Row],[Margin of Error1]]&gt;=0.1,"Insufficient data",Department[[#This Row],[Task success1]])</f>
        <v>0.76190476190476197</v>
      </c>
      <c r="F56" s="454">
        <f>IF(Department[[#This Row],[Task success1]]&gt;0,1.96*SQRT((Department[[#This Row],[Task success1]]*(1-Department[[#This Row],[Task success1]]))/Department[[#This Row],[Responses]]),"")</f>
        <v>7.4369780136362265E-2</v>
      </c>
      <c r="G56" s="453">
        <f>VLOOKUP(Department[[#This Row],[Department]],'Data-Dept'!A:E,4,)</f>
        <v>0.60317460317460303</v>
      </c>
      <c r="H56" s="453">
        <f>IF(Department[[#This Row],[Margin of Error1]]&gt;=0.1,"Insufficient data",Department[[#This Row],[Ease1]])</f>
        <v>0.60317460317460303</v>
      </c>
      <c r="I56" s="453">
        <f>IF(Department[[#This Row],[Ease1]]&gt;0,1.96*SQRT((Department[[#This Row],[Ease1]]*(1-Department[[#This Row],[Ease1]]))/Department[[#This Row],[Responses]]),"")</f>
        <v>8.5426389590154056E-2</v>
      </c>
      <c r="J56" s="453">
        <f>VLOOKUP(Department[[#This Row],[Department]],'Data-Dept'!A:E,5,)</f>
        <v>0.61111111111111105</v>
      </c>
      <c r="K56" s="453">
        <f>IF(Department[[#This Row],[Margin of Error1]]&gt;=0.1,"Insufficient data",Department[[#This Row],[Satisfaction1]])</f>
        <v>0.61111111111111105</v>
      </c>
      <c r="L56" s="453">
        <f>IF(Department[[#This Row],[Satisfaction1]]&gt;0,1.96*SQRT((Department[[#This Row],[Satisfaction1]]*(1-Department[[#This Row],[Satisfaction1]]))/Department[[#This Row],[Responses]]),"")</f>
        <v>8.5122360085684454E-2</v>
      </c>
      <c r="M56" s="453">
        <f>IF(OR(Department[[#This Row],[Margin of Error1]]&gt;=0.1,Department[[#This Row],[Margin of Error1]]=0),"Insufficient data",Department[[#This Row],[Margin of Error1]])</f>
        <v>8.1639509937400268E-2</v>
      </c>
      <c r="N5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6" s="455">
        <f>IF(Department[[#This Row],[Margin of Error1]]&gt;=0.1,"Insufficient data",_xlfn.RANK.EQ(Department[[#This Row],[Task completion]],Department[Task completion]))</f>
        <v>11</v>
      </c>
    </row>
    <row r="57" spans="1:15" ht="23.25" customHeight="1" x14ac:dyDescent="0.5">
      <c r="A57" s="45" t="s">
        <v>205</v>
      </c>
      <c r="B57" s="451">
        <f>VLOOKUP(Department[[#This Row],[Department]],'Data-Dept'!A:E,2,)</f>
        <v>102</v>
      </c>
      <c r="C57"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9.6346136699990412E-2</v>
      </c>
      <c r="D57" s="453">
        <f>VLOOKUP(Department[[#This Row],[Department]],'Data-Dept'!A:E,3,)</f>
        <v>0.58823529411764697</v>
      </c>
      <c r="E57" s="453">
        <f>IF(Department[[#This Row],[Margin of Error1]]&gt;=0.1,"Insufficient data",Department[[#This Row],[Task success1]])</f>
        <v>0.58823529411764697</v>
      </c>
      <c r="F57" s="454">
        <f>IF(Department[[#This Row],[Task success1]]&gt;0,1.96*SQRT((Department[[#This Row],[Task success1]]*(1-Department[[#This Row],[Task success1]]))/Department[[#This Row],[Responses]]),"")</f>
        <v>9.5511592022108682E-2</v>
      </c>
      <c r="G57" s="453">
        <f>VLOOKUP(Department[[#This Row],[Department]],'Data-Dept'!A:E,4,)</f>
        <v>0.480392156862745</v>
      </c>
      <c r="H57" s="453">
        <f>IF(Department[[#This Row],[Margin of Error1]]&gt;=0.1,"Insufficient data",Department[[#This Row],[Ease1]])</f>
        <v>0.480392156862745</v>
      </c>
      <c r="I57" s="453">
        <f>IF(Department[[#This Row],[Ease1]]&gt;0,1.96*SQRT((Department[[#This Row],[Ease1]]*(1-Department[[#This Row],[Ease1]]))/Department[[#This Row],[Responses]]),"")</f>
        <v>9.6959817308966814E-2</v>
      </c>
      <c r="J57" s="453">
        <f>VLOOKUP(Department[[#This Row],[Department]],'Data-Dept'!A:E,5,)</f>
        <v>0.45098039215686297</v>
      </c>
      <c r="K57" s="453">
        <f>IF(Department[[#This Row],[Margin of Error1]]&gt;=0.1,"Insufficient data",Department[[#This Row],[Satisfaction1]])</f>
        <v>0.45098039215686297</v>
      </c>
      <c r="L57" s="453">
        <f>IF(Department[[#This Row],[Satisfaction1]]&gt;0,1.96*SQRT((Department[[#This Row],[Satisfaction1]]*(1-Department[[#This Row],[Satisfaction1]]))/Department[[#This Row],[Responses]]),"")</f>
        <v>9.6567000768895725E-2</v>
      </c>
      <c r="M57" s="453">
        <f>IF(OR(Department[[#This Row],[Margin of Error1]]&gt;=0.1,Department[[#This Row],[Margin of Error1]]=0),"Insufficient data",Department[[#This Row],[Margin of Error1]])</f>
        <v>9.6346136699990412E-2</v>
      </c>
      <c r="N5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Higher margin of error/Use data with caution</v>
      </c>
      <c r="O57" s="455">
        <f>IF(Department[[#This Row],[Margin of Error1]]&gt;=0.1,"Insufficient data",_xlfn.RANK.EQ(Department[[#This Row],[Task completion]],Department[Task completion]))</f>
        <v>39</v>
      </c>
    </row>
    <row r="58" spans="1:15" ht="23.25" customHeight="1" x14ac:dyDescent="0.5">
      <c r="A58" s="45" t="s">
        <v>208</v>
      </c>
      <c r="B58" s="451">
        <f>VLOOKUP(Department[[#This Row],[Department]],'Data-Dept'!A:E,2,)</f>
        <v>80</v>
      </c>
      <c r="C58"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0.10286463958342838</v>
      </c>
      <c r="D58" s="453">
        <f>VLOOKUP(Department[[#This Row],[Department]],'Data-Dept'!A:E,3,)</f>
        <v>0.73750000000000004</v>
      </c>
      <c r="E58" s="453" t="str">
        <f>IF(Department[[#This Row],[Margin of Error1]]&gt;=0.1,"Insufficient data",Department[[#This Row],[Task success1]])</f>
        <v>Insufficient data</v>
      </c>
      <c r="F58" s="454">
        <f>IF(Department[[#This Row],[Task success1]]&gt;0,1.96*SQRT((Department[[#This Row],[Task success1]]*(1-Department[[#This Row],[Task success1]]))/Department[[#This Row],[Responses]]),"")</f>
        <v>9.6417694823097685E-2</v>
      </c>
      <c r="G58" s="453">
        <f>VLOOKUP(Department[[#This Row],[Department]],'Data-Dept'!A:E,4,)</f>
        <v>0.625</v>
      </c>
      <c r="H58" s="453" t="str">
        <f>IF(Department[[#This Row],[Margin of Error1]]&gt;=0.1,"Insufficient data",Department[[#This Row],[Ease1]])</f>
        <v>Insufficient data</v>
      </c>
      <c r="I58" s="453">
        <f>IF(Department[[#This Row],[Ease1]]&gt;0,1.96*SQRT((Department[[#This Row],[Ease1]]*(1-Department[[#This Row],[Ease1]]))/Department[[#This Row],[Responses]]),"")</f>
        <v>0.10608811196359373</v>
      </c>
      <c r="J58" s="453">
        <f>VLOOKUP(Department[[#This Row],[Department]],'Data-Dept'!A:E,5,)</f>
        <v>0.625</v>
      </c>
      <c r="K58" s="453" t="str">
        <f>IF(Department[[#This Row],[Margin of Error1]]&gt;=0.1,"Insufficient data",Department[[#This Row],[Satisfaction1]])</f>
        <v>Insufficient data</v>
      </c>
      <c r="L58" s="453">
        <f>IF(Department[[#This Row],[Satisfaction1]]&gt;0,1.96*SQRT((Department[[#This Row],[Satisfaction1]]*(1-Department[[#This Row],[Satisfaction1]]))/Department[[#This Row],[Responses]]),"")</f>
        <v>0.10608811196359373</v>
      </c>
      <c r="M58" s="453" t="str">
        <f>IF(OR(Department[[#This Row],[Margin of Error1]]&gt;=0.1,Department[[#This Row],[Margin of Error1]]=0),"Insufficient data",Department[[#This Row],[Margin of Error1]])</f>
        <v>Insufficient data</v>
      </c>
      <c r="N58"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58" s="455" t="str">
        <f>IF(Department[[#This Row],[Margin of Error1]]&gt;=0.1,"Insufficient data",_xlfn.RANK.EQ(Department[[#This Row],[Task completion]],Department[Task completion]))</f>
        <v>Insufficient data</v>
      </c>
    </row>
    <row r="59" spans="1:15" ht="23.25" customHeight="1" x14ac:dyDescent="0.5">
      <c r="A59" s="45" t="s">
        <v>210</v>
      </c>
      <c r="B59" s="451">
        <f>VLOOKUP(Department[[#This Row],[Department]],'Data-Dept'!A:E,2,)</f>
        <v>37</v>
      </c>
      <c r="C59"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0.15739244842984348</v>
      </c>
      <c r="D59" s="453">
        <f>VLOOKUP(Department[[#This Row],[Department]],'Data-Dept'!A:E,3,)</f>
        <v>0.62162162162162204</v>
      </c>
      <c r="E59" s="453" t="str">
        <f>IF(Department[[#This Row],[Margin of Error1]]&gt;=0.1,"Insufficient data",Department[[#This Row],[Task success1]])</f>
        <v>Insufficient data</v>
      </c>
      <c r="F59" s="454">
        <f>IF(Department[[#This Row],[Task success1]]&gt;0,1.96*SQRT((Department[[#This Row],[Task success1]]*(1-Department[[#This Row],[Task success1]]))/Department[[#This Row],[Responses]]),"")</f>
        <v>0.15627209021980673</v>
      </c>
      <c r="G59" s="453">
        <f>VLOOKUP(Department[[#This Row],[Department]],'Data-Dept'!A:E,4,)</f>
        <v>0.62162162162162204</v>
      </c>
      <c r="H59" s="453" t="str">
        <f>IF(Department[[#This Row],[Margin of Error1]]&gt;=0.1,"Insufficient data",Department[[#This Row],[Ease1]])</f>
        <v>Insufficient data</v>
      </c>
      <c r="I59" s="453">
        <f>IF(Department[[#This Row],[Ease1]]&gt;0,1.96*SQRT((Department[[#This Row],[Ease1]]*(1-Department[[#This Row],[Ease1]]))/Department[[#This Row],[Responses]]),"")</f>
        <v>0.15627209021980673</v>
      </c>
      <c r="J59" s="453">
        <f>VLOOKUP(Department[[#This Row],[Department]],'Data-Dept'!A:E,5,)</f>
        <v>0.43243243243243201</v>
      </c>
      <c r="K59" s="453" t="str">
        <f>IF(Department[[#This Row],[Margin of Error1]]&gt;=0.1,"Insufficient data",Department[[#This Row],[Satisfaction1]])</f>
        <v>Insufficient data</v>
      </c>
      <c r="L59" s="453">
        <f>IF(Department[[#This Row],[Satisfaction1]]&gt;0,1.96*SQRT((Department[[#This Row],[Satisfaction1]]*(1-Department[[#This Row],[Satisfaction1]]))/Department[[#This Row],[Responses]]),"")</f>
        <v>0.15963316484991702</v>
      </c>
      <c r="M59" s="453" t="str">
        <f>IF(OR(Department[[#This Row],[Margin of Error1]]&gt;=0.1,Department[[#This Row],[Margin of Error1]]=0),"Insufficient data",Department[[#This Row],[Margin of Error1]])</f>
        <v>Insufficient data</v>
      </c>
      <c r="N59"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59" s="455" t="str">
        <f>IF(Department[[#This Row],[Margin of Error1]]&gt;=0.1,"Insufficient data",_xlfn.RANK.EQ(Department[[#This Row],[Task completion]],Department[Task completion]))</f>
        <v>Insufficient data</v>
      </c>
    </row>
    <row r="60" spans="1:15" ht="23.25" customHeight="1" x14ac:dyDescent="0.5">
      <c r="A60" s="45" t="s">
        <v>206</v>
      </c>
      <c r="B60" s="451">
        <f>VLOOKUP(Department[[#This Row],[Department]],'Data-Dept'!A:E,2,)</f>
        <v>33</v>
      </c>
      <c r="C60" s="452">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0.1450426925250623</v>
      </c>
      <c r="D60" s="453">
        <f>VLOOKUP(Department[[#This Row],[Department]],'Data-Dept'!A:E,3,)</f>
        <v>0.84848484848484895</v>
      </c>
      <c r="E60" s="453" t="str">
        <f>IF(Department[[#This Row],[Margin of Error1]]&gt;=0.1,"Insufficient data",Department[[#This Row],[Task success1]])</f>
        <v>Insufficient data</v>
      </c>
      <c r="F60" s="454">
        <f>IF(Department[[#This Row],[Task success1]]&gt;0,1.96*SQRT((Department[[#This Row],[Task success1]]*(1-Department[[#This Row],[Task success1]]))/Department[[#This Row],[Responses]]),"")</f>
        <v>0.12233456425055705</v>
      </c>
      <c r="G60" s="453">
        <f>VLOOKUP(Department[[#This Row],[Department]],'Data-Dept'!A:E,4,)</f>
        <v>0.66666666666666696</v>
      </c>
      <c r="H60" s="453" t="str">
        <f>IF(Department[[#This Row],[Margin of Error1]]&gt;=0.1,"Insufficient data",Department[[#This Row],[Ease1]])</f>
        <v>Insufficient data</v>
      </c>
      <c r="I60" s="453">
        <f>IF(Department[[#This Row],[Ease1]]&gt;0,1.96*SQRT((Department[[#This Row],[Ease1]]*(1-Department[[#This Row],[Ease1]]))/Department[[#This Row],[Responses]]),"")</f>
        <v>0.16083954821299473</v>
      </c>
      <c r="J60" s="453">
        <f>VLOOKUP(Department[[#This Row],[Department]],'Data-Dept'!A:E,5,)</f>
        <v>0.72727272727272696</v>
      </c>
      <c r="K60" s="453" t="str">
        <f>IF(Department[[#This Row],[Margin of Error1]]&gt;=0.1,"Insufficient data",Department[[#This Row],[Satisfaction1]])</f>
        <v>Insufficient data</v>
      </c>
      <c r="L60" s="453">
        <f>IF(Department[[#This Row],[Satisfaction1]]&gt;0,1.96*SQRT((Department[[#This Row],[Satisfaction1]]*(1-Department[[#This Row],[Satisfaction1]]))/Department[[#This Row],[Responses]]),"")</f>
        <v>0.15195396511163511</v>
      </c>
      <c r="M60" s="453" t="str">
        <f>IF(OR(Department[[#This Row],[Margin of Error1]]&gt;=0.1,Department[[#This Row],[Margin of Error1]]=0),"Insufficient data",Department[[#This Row],[Margin of Error1]])</f>
        <v>Insufficient data</v>
      </c>
      <c r="N60"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0" s="455" t="str">
        <f>IF(Department[[#This Row],[Margin of Error1]]&gt;=0.1,"Insufficient data",_xlfn.RANK.EQ(Department[[#This Row],[Task completion]],Department[Task completion]))</f>
        <v>Insufficient data</v>
      </c>
    </row>
    <row r="61" spans="1:15" ht="23.25" customHeight="1" x14ac:dyDescent="0.5">
      <c r="A61" s="45" t="s">
        <v>209</v>
      </c>
      <c r="B61" s="451">
        <f>VLOOKUP(Department[[#This Row],[Department]],'Data-Dept'!A:E,2,)</f>
        <v>29</v>
      </c>
      <c r="C61"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1" s="453">
        <f>VLOOKUP(Department[[#This Row],[Department]],'Data-Dept'!A:E,3,)</f>
        <v>0.58620689655172398</v>
      </c>
      <c r="E61" s="453" t="str">
        <f>IF(Department[[#This Row],[Margin of Error1]]&gt;=0.1,"Insufficient data",Department[[#This Row],[Task success1]])</f>
        <v>Insufficient data</v>
      </c>
      <c r="F61" s="454">
        <f>IF(Department[[#This Row],[Task success1]]&gt;0,1.96*SQRT((Department[[#This Row],[Task success1]]*(1-Department[[#This Row],[Task success1]]))/Department[[#This Row],[Responses]]),"")</f>
        <v>0.17925618865701615</v>
      </c>
      <c r="G61" s="453">
        <f>VLOOKUP(Department[[#This Row],[Department]],'Data-Dept'!A:E,4,)</f>
        <v>0.37931034482758602</v>
      </c>
      <c r="H61" s="453" t="str">
        <f>IF(Department[[#This Row],[Margin of Error1]]&gt;=0.1,"Insufficient data",Department[[#This Row],[Ease1]])</f>
        <v>Insufficient data</v>
      </c>
      <c r="I61" s="453">
        <f>IF(Department[[#This Row],[Ease1]]&gt;0,1.96*SQRT((Department[[#This Row],[Ease1]]*(1-Department[[#This Row],[Ease1]]))/Department[[#This Row],[Responses]]),"")</f>
        <v>0.17660039459941193</v>
      </c>
      <c r="J61" s="453">
        <f>VLOOKUP(Department[[#This Row],[Department]],'Data-Dept'!A:E,5,)</f>
        <v>0.44827586206896602</v>
      </c>
      <c r="K61" s="453" t="str">
        <f>IF(Department[[#This Row],[Margin of Error1]]&gt;=0.1,"Insufficient data",Department[[#This Row],[Satisfaction1]])</f>
        <v>Insufficient data</v>
      </c>
      <c r="L61" s="453">
        <f>IF(Department[[#This Row],[Satisfaction1]]&gt;0,1.96*SQRT((Department[[#This Row],[Satisfaction1]]*(1-Department[[#This Row],[Satisfaction1]]))/Department[[#This Row],[Responses]]),"")</f>
        <v>0.18100507093620594</v>
      </c>
      <c r="M61" s="453" t="str">
        <f>IF(OR(Department[[#This Row],[Margin of Error1]]&gt;=0.1,Department[[#This Row],[Margin of Error1]]=0),"Insufficient data",Department[[#This Row],[Margin of Error1]])</f>
        <v>Insufficient data</v>
      </c>
      <c r="N61"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1" s="455" t="str">
        <f>IF(Department[[#This Row],[Margin of Error1]]&gt;=0.1,"Insufficient data",_xlfn.RANK.EQ(Department[[#This Row],[Task completion]],Department[Task completion]))</f>
        <v>Insufficient data</v>
      </c>
    </row>
    <row r="62" spans="1:15" ht="23.25" customHeight="1" x14ac:dyDescent="0.5">
      <c r="A62" s="45" t="s">
        <v>211</v>
      </c>
      <c r="B62" s="451">
        <f>VLOOKUP(Department[[#This Row],[Department]],'Data-Dept'!A:E,2,)</f>
        <v>18</v>
      </c>
      <c r="C62"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2" s="453">
        <f>VLOOKUP(Department[[#This Row],[Department]],'Data-Dept'!A:E,3,)</f>
        <v>0.66666666666666696</v>
      </c>
      <c r="E62" s="453" t="str">
        <f>IF(Department[[#This Row],[Margin of Error1]]&gt;=0.1,"Insufficient data",Department[[#This Row],[Task success1]])</f>
        <v>Insufficient data</v>
      </c>
      <c r="F62" s="454">
        <f>IF(Department[[#This Row],[Task success1]]&gt;0,1.96*SQRT((Department[[#This Row],[Task success1]]*(1-Department[[#This Row],[Task success1]]))/Department[[#This Row],[Responses]]),"")</f>
        <v>0.21777777777777774</v>
      </c>
      <c r="G62" s="453">
        <f>VLOOKUP(Department[[#This Row],[Department]],'Data-Dept'!A:E,4,)</f>
        <v>0.44444444444444398</v>
      </c>
      <c r="H62" s="453" t="str">
        <f>IF(Department[[#This Row],[Margin of Error1]]&gt;=0.1,"Insufficient data",Department[[#This Row],[Ease1]])</f>
        <v>Insufficient data</v>
      </c>
      <c r="I62" s="453">
        <f>IF(Department[[#This Row],[Ease1]]&gt;0,1.96*SQRT((Department[[#This Row],[Ease1]]*(1-Department[[#This Row],[Ease1]]))/Department[[#This Row],[Responses]]),"")</f>
        <v>0.2295579338492601</v>
      </c>
      <c r="J62" s="453">
        <f>VLOOKUP(Department[[#This Row],[Department]],'Data-Dept'!A:E,5,)</f>
        <v>0.5</v>
      </c>
      <c r="K62" s="453" t="str">
        <f>IF(Department[[#This Row],[Margin of Error1]]&gt;=0.1,"Insufficient data",Department[[#This Row],[Satisfaction1]])</f>
        <v>Insufficient data</v>
      </c>
      <c r="L62" s="453">
        <f>IF(Department[[#This Row],[Satisfaction1]]&gt;0,1.96*SQRT((Department[[#This Row],[Satisfaction1]]*(1-Department[[#This Row],[Satisfaction1]]))/Department[[#This Row],[Responses]]),"")</f>
        <v>0.23098821518760551</v>
      </c>
      <c r="M62" s="453" t="str">
        <f>IF(OR(Department[[#This Row],[Margin of Error1]]&gt;=0.1,Department[[#This Row],[Margin of Error1]]=0),"Insufficient data",Department[[#This Row],[Margin of Error1]])</f>
        <v>Insufficient data</v>
      </c>
      <c r="N62"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2" s="455" t="str">
        <f>IF(Department[[#This Row],[Margin of Error1]]&gt;=0.1,"Insufficient data",_xlfn.RANK.EQ(Department[[#This Row],[Task completion]],Department[Task completion]))</f>
        <v>Insufficient data</v>
      </c>
    </row>
    <row r="63" spans="1:15" ht="23.25" customHeight="1" x14ac:dyDescent="0.5">
      <c r="A63" s="45" t="s">
        <v>212</v>
      </c>
      <c r="B63" s="451">
        <f>VLOOKUP(Department[[#This Row],[Department]],'Data-Dept'!A:E,2,)</f>
        <v>15</v>
      </c>
      <c r="C63"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3" s="453">
        <f>VLOOKUP(Department[[#This Row],[Department]],'Data-Dept'!A:E,3,)</f>
        <v>0.93333333333333302</v>
      </c>
      <c r="E63" s="453" t="str">
        <f>IF(Department[[#This Row],[Margin of Error1]]&gt;=0.1,"Insufficient data",Department[[#This Row],[Task success1]])</f>
        <v>Insufficient data</v>
      </c>
      <c r="F63" s="454">
        <f>IF(Department[[#This Row],[Task success1]]&gt;0,1.96*SQRT((Department[[#This Row],[Task success1]]*(1-Department[[#This Row],[Task success1]]))/Department[[#This Row],[Responses]]),"")</f>
        <v>0.12623599298902827</v>
      </c>
      <c r="G63" s="453">
        <f>VLOOKUP(Department[[#This Row],[Department]],'Data-Dept'!A:E,4,)</f>
        <v>0.6</v>
      </c>
      <c r="H63" s="453" t="str">
        <f>IF(Department[[#This Row],[Margin of Error1]]&gt;=0.1,"Insufficient data",Department[[#This Row],[Ease1]])</f>
        <v>Insufficient data</v>
      </c>
      <c r="I63" s="453">
        <f>IF(Department[[#This Row],[Ease1]]&gt;0,1.96*SQRT((Department[[#This Row],[Ease1]]*(1-Department[[#This Row],[Ease1]]))/Department[[#This Row],[Responses]]),"")</f>
        <v>0.24792256855720091</v>
      </c>
      <c r="J63" s="453">
        <f>VLOOKUP(Department[[#This Row],[Department]],'Data-Dept'!A:E,5,)</f>
        <v>0.46666666666666701</v>
      </c>
      <c r="K63" s="453" t="str">
        <f>IF(Department[[#This Row],[Margin of Error1]]&gt;=0.1,"Insufficient data",Department[[#This Row],[Satisfaction1]])</f>
        <v>Insufficient data</v>
      </c>
      <c r="L63" s="453">
        <f>IF(Department[[#This Row],[Satisfaction1]]&gt;0,1.96*SQRT((Department[[#This Row],[Satisfaction1]]*(1-Department[[#This Row],[Satisfaction1]]))/Department[[#This Row],[Responses]]),"")</f>
        <v>0.25247198597805598</v>
      </c>
      <c r="M63" s="453" t="str">
        <f>IF(OR(Department[[#This Row],[Margin of Error1]]&gt;=0.1,Department[[#This Row],[Margin of Error1]]=0),"Insufficient data",Department[[#This Row],[Margin of Error1]])</f>
        <v>Insufficient data</v>
      </c>
      <c r="N63"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3" s="455" t="str">
        <f>IF(Department[[#This Row],[Margin of Error1]]&gt;=0.1,"Insufficient data",_xlfn.RANK.EQ(Department[[#This Row],[Task completion]],Department[Task completion]))</f>
        <v>Insufficient data</v>
      </c>
    </row>
    <row r="64" spans="1:15" ht="23.25" customHeight="1" x14ac:dyDescent="0.5">
      <c r="A64" s="45" t="s">
        <v>213</v>
      </c>
      <c r="B64" s="451">
        <f>VLOOKUP(Department[[#This Row],[Department]],'Data-Dept'!A:E,2,)</f>
        <v>15</v>
      </c>
      <c r="C64"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4" s="453">
        <f>VLOOKUP(Department[[#This Row],[Department]],'Data-Dept'!A:E,3,)</f>
        <v>0.66666666666666696</v>
      </c>
      <c r="E64" s="453" t="str">
        <f>IF(Department[[#This Row],[Margin of Error1]]&gt;=0.1,"Insufficient data",Department[[#This Row],[Task success1]])</f>
        <v>Insufficient data</v>
      </c>
      <c r="F64" s="454">
        <f>IF(Department[[#This Row],[Task success1]]&gt;0,1.96*SQRT((Department[[#This Row],[Task success1]]*(1-Department[[#This Row],[Task success1]]))/Department[[#This Row],[Responses]]),"")</f>
        <v>0.23856360282447228</v>
      </c>
      <c r="G64" s="453">
        <f>VLOOKUP(Department[[#This Row],[Department]],'Data-Dept'!A:E,4,)</f>
        <v>0.6</v>
      </c>
      <c r="H64" s="453" t="str">
        <f>IF(Department[[#This Row],[Margin of Error1]]&gt;=0.1,"Insufficient data",Department[[#This Row],[Ease1]])</f>
        <v>Insufficient data</v>
      </c>
      <c r="I64" s="453">
        <f>IF(Department[[#This Row],[Ease1]]&gt;0,1.96*SQRT((Department[[#This Row],[Ease1]]*(1-Department[[#This Row],[Ease1]]))/Department[[#This Row],[Responses]]),"")</f>
        <v>0.24792256855720091</v>
      </c>
      <c r="J64" s="453">
        <f>VLOOKUP(Department[[#This Row],[Department]],'Data-Dept'!A:E,5,)</f>
        <v>0.33333333333333298</v>
      </c>
      <c r="K64" s="453" t="str">
        <f>IF(Department[[#This Row],[Margin of Error1]]&gt;=0.1,"Insufficient data",Department[[#This Row],[Satisfaction1]])</f>
        <v>Insufficient data</v>
      </c>
      <c r="L64" s="453">
        <f>IF(Department[[#This Row],[Satisfaction1]]&gt;0,1.96*SQRT((Department[[#This Row],[Satisfaction1]]*(1-Department[[#This Row],[Satisfaction1]]))/Department[[#This Row],[Responses]]),"")</f>
        <v>0.23856360282447228</v>
      </c>
      <c r="M64" s="453" t="str">
        <f>IF(OR(Department[[#This Row],[Margin of Error1]]&gt;=0.1,Department[[#This Row],[Margin of Error1]]=0),"Insufficient data",Department[[#This Row],[Margin of Error1]])</f>
        <v>Insufficient data</v>
      </c>
      <c r="N64"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4" s="455" t="str">
        <f>IF(Department[[#This Row],[Margin of Error1]]&gt;=0.1,"Insufficient data",_xlfn.RANK.EQ(Department[[#This Row],[Task completion]],Department[Task completion]))</f>
        <v>Insufficient data</v>
      </c>
    </row>
    <row r="65" spans="1:15" ht="23.25" customHeight="1" x14ac:dyDescent="0.5">
      <c r="A65" s="45" t="s">
        <v>1646</v>
      </c>
      <c r="B65" s="451">
        <f>VLOOKUP(Department[[#This Row],[Department]],'Data-Dept'!A:E,2,)</f>
        <v>7</v>
      </c>
      <c r="C65"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5" s="453">
        <f>VLOOKUP(Department[[#This Row],[Department]],'Data-Dept'!A:E,3,)</f>
        <v>0.57142857142857095</v>
      </c>
      <c r="E65" s="453" t="str">
        <f>IF(Department[[#This Row],[Margin of Error1]]&gt;=0.1,"Insufficient data",Department[[#This Row],[Task success1]])</f>
        <v>Insufficient data</v>
      </c>
      <c r="F65" s="454">
        <f>IF(Department[[#This Row],[Task success1]]&gt;0,1.96*SQRT((Department[[#This Row],[Task success1]]*(1-Department[[#This Row],[Task success1]]))/Department[[#This Row],[Responses]]),"")</f>
        <v>0.36660605559646725</v>
      </c>
      <c r="G65" s="453">
        <f>VLOOKUP(Department[[#This Row],[Department]],'Data-Dept'!A:E,4,)</f>
        <v>0.42857142857142899</v>
      </c>
      <c r="H65" s="453" t="str">
        <f>IF(Department[[#This Row],[Margin of Error1]]&gt;=0.1,"Insufficient data",Department[[#This Row],[Ease1]])</f>
        <v>Insufficient data</v>
      </c>
      <c r="I65" s="453">
        <f>IF(Department[[#This Row],[Ease1]]&gt;0,1.96*SQRT((Department[[#This Row],[Ease1]]*(1-Department[[#This Row],[Ease1]]))/Department[[#This Row],[Responses]]),"")</f>
        <v>0.36660605559646725</v>
      </c>
      <c r="J65" s="453">
        <f>VLOOKUP(Department[[#This Row],[Department]],'Data-Dept'!A:E,5,)</f>
        <v>0.14285714285714299</v>
      </c>
      <c r="K65" s="453" t="str">
        <f>IF(Department[[#This Row],[Margin of Error1]]&gt;=0.1,"Insufficient data",Department[[#This Row],[Satisfaction1]])</f>
        <v>Insufficient data</v>
      </c>
      <c r="L65" s="453">
        <f>IF(Department[[#This Row],[Satisfaction1]]&gt;0,1.96*SQRT((Department[[#This Row],[Satisfaction1]]*(1-Department[[#This Row],[Satisfaction1]]))/Department[[#This Row],[Responses]]),"")</f>
        <v>0.25922962793631454</v>
      </c>
      <c r="M65" s="453" t="str">
        <f>IF(OR(Department[[#This Row],[Margin of Error1]]&gt;=0.1,Department[[#This Row],[Margin of Error1]]=0),"Insufficient data",Department[[#This Row],[Margin of Error1]])</f>
        <v>Insufficient data</v>
      </c>
      <c r="N65"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5" s="455" t="str">
        <f>IF(Department[[#This Row],[Margin of Error1]]&gt;=0.1,"Insufficient data",_xlfn.RANK.EQ(Department[[#This Row],[Task completion]],Department[Task completion]))</f>
        <v>Insufficient data</v>
      </c>
    </row>
    <row r="66" spans="1:15" ht="23.25" customHeight="1" x14ac:dyDescent="0.5">
      <c r="A66" s="45" t="s">
        <v>214</v>
      </c>
      <c r="B66" s="451">
        <f>VLOOKUP(Department[[#This Row],[Department]],'Data-Dept'!A:E,2,)</f>
        <v>4</v>
      </c>
      <c r="C66"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6" s="453">
        <f>VLOOKUP(Department[[#This Row],[Department]],'Data-Dept'!A:E,3,)</f>
        <v>0.75</v>
      </c>
      <c r="E66" s="453" t="str">
        <f>IF(Department[[#This Row],[Margin of Error1]]&gt;=0.1,"Insufficient data",Department[[#This Row],[Task success1]])</f>
        <v>Insufficient data</v>
      </c>
      <c r="F66" s="454">
        <f>IF(Department[[#This Row],[Task success1]]&gt;0,1.96*SQRT((Department[[#This Row],[Task success1]]*(1-Department[[#This Row],[Task success1]]))/Department[[#This Row],[Responses]]),"")</f>
        <v>0.42435244785437493</v>
      </c>
      <c r="G66" s="453">
        <f>VLOOKUP(Department[[#This Row],[Department]],'Data-Dept'!A:E,4,)</f>
        <v>0.75</v>
      </c>
      <c r="H66" s="453" t="str">
        <f>IF(Department[[#This Row],[Margin of Error1]]&gt;=0.1,"Insufficient data",Department[[#This Row],[Ease1]])</f>
        <v>Insufficient data</v>
      </c>
      <c r="I66" s="453">
        <f>IF(Department[[#This Row],[Ease1]]&gt;0,1.96*SQRT((Department[[#This Row],[Ease1]]*(1-Department[[#This Row],[Ease1]]))/Department[[#This Row],[Responses]]),"")</f>
        <v>0.42435244785437493</v>
      </c>
      <c r="J66" s="453">
        <f>VLOOKUP(Department[[#This Row],[Department]],'Data-Dept'!A:E,5,)</f>
        <v>1</v>
      </c>
      <c r="K66" s="453" t="str">
        <f>IF(Department[[#This Row],[Margin of Error1]]&gt;=0.1,"Insufficient data",Department[[#This Row],[Satisfaction1]])</f>
        <v>Insufficient data</v>
      </c>
      <c r="L66" s="453">
        <f>IF(Department[[#This Row],[Satisfaction1]]&gt;0,1.96*SQRT((Department[[#This Row],[Satisfaction1]]*(1-Department[[#This Row],[Satisfaction1]]))/Department[[#This Row],[Responses]]),"")</f>
        <v>0</v>
      </c>
      <c r="M66" s="453" t="str">
        <f>IF(OR(Department[[#This Row],[Margin of Error1]]&gt;=0.1,Department[[#This Row],[Margin of Error1]]=0),"Insufficient data",Department[[#This Row],[Margin of Error1]])</f>
        <v>Insufficient data</v>
      </c>
      <c r="N66"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6" s="455" t="str">
        <f>IF(Department[[#This Row],[Margin of Error1]]&gt;=0.1,"Insufficient data",_xlfn.RANK.EQ(Department[[#This Row],[Task completion]],Department[Task completion]))</f>
        <v>Insufficient data</v>
      </c>
    </row>
    <row r="67" spans="1:15" ht="23.25" customHeight="1" x14ac:dyDescent="0.5">
      <c r="A67" s="45" t="s">
        <v>1331</v>
      </c>
      <c r="B67" s="451">
        <f>VLOOKUP(Department[[#This Row],[Department]],'Data-Dept'!A:E,2,)</f>
        <v>4</v>
      </c>
      <c r="C67" s="452" t="str">
        <f>IF(Department[[#This Row],[Responses]]&gt;=30,IF(ISERROR(AVERAGE(Department[[#This Row],[Margin of Error
(Task success)]],Department[[#This Row],[Margin of Error
(Ease)]],Department[[#This Row],[Margin of Error
(Satisfaction)]])),"N/A",(AVERAGE(Department[[#This Row],[Margin of Error
(Task success)]],Department[[#This Row],[Margin of Error
(Ease)]],Department[[#This Row],[Margin of Error
(Satisfaction)]]))),"")</f>
        <v/>
      </c>
      <c r="D67" s="453">
        <f>VLOOKUP(Department[[#This Row],[Department]],'Data-Dept'!A:E,3,)</f>
        <v>0.5</v>
      </c>
      <c r="E67" s="453" t="str">
        <f>IF(Department[[#This Row],[Margin of Error1]]&gt;=0.1,"Insufficient data",Department[[#This Row],[Task success1]])</f>
        <v>Insufficient data</v>
      </c>
      <c r="F67" s="454">
        <f>IF(Department[[#This Row],[Task success1]]&gt;0,1.96*SQRT((Department[[#This Row],[Task success1]]*(1-Department[[#This Row],[Task success1]]))/Department[[#This Row],[Responses]]),"")</f>
        <v>0.49</v>
      </c>
      <c r="G67" s="453">
        <f>VLOOKUP(Department[[#This Row],[Department]],'Data-Dept'!A:E,4,)</f>
        <v>0.25</v>
      </c>
      <c r="H67" s="453" t="str">
        <f>IF(Department[[#This Row],[Margin of Error1]]&gt;=0.1,"Insufficient data",Department[[#This Row],[Ease1]])</f>
        <v>Insufficient data</v>
      </c>
      <c r="I67" s="453">
        <f>IF(Department[[#This Row],[Ease1]]&gt;0,1.96*SQRT((Department[[#This Row],[Ease1]]*(1-Department[[#This Row],[Ease1]]))/Department[[#This Row],[Responses]]),"")</f>
        <v>0.42435244785437493</v>
      </c>
      <c r="J67" s="453">
        <f>VLOOKUP(Department[[#This Row],[Department]],'Data-Dept'!A:E,5,)</f>
        <v>0.25</v>
      </c>
      <c r="K67" s="453" t="str">
        <f>IF(Department[[#This Row],[Margin of Error1]]&gt;=0.1,"Insufficient data",Department[[#This Row],[Satisfaction1]])</f>
        <v>Insufficient data</v>
      </c>
      <c r="L67" s="453">
        <f>IF(Department[[#This Row],[Satisfaction1]]&gt;0,1.96*SQRT((Department[[#This Row],[Satisfaction1]]*(1-Department[[#This Row],[Satisfaction1]]))/Department[[#This Row],[Responses]]),"")</f>
        <v>0.42435244785437493</v>
      </c>
      <c r="M67" s="453" t="str">
        <f>IF(OR(Department[[#This Row],[Margin of Error1]]&gt;=0.1,Department[[#This Row],[Margin of Error1]]=0),"Insufficient data",Department[[#This Row],[Margin of Error1]])</f>
        <v>Insufficient data</v>
      </c>
      <c r="N67" s="453" t="str">
        <f>IF(AND(Department[[#This Row],[Margin of Error1]]&gt;0,Department[[#This Row],[Margin of Error1]]&lt;0.05),"Low margin of error/Reliable data", IF(AND(Department[[#This Row],[Margin of Error1]]&gt;=0.05,Department[[#This Row],[Margin of Error1]]&lt;0.1),"Higher margin of error/Use data with caution",IF(OR(Department[[#This Row],[Margin of Error1]]&gt;=0.1,Department[[#This Row],[Margin of Error1]]=0),"Insufficient data",)))</f>
        <v>Insufficient data</v>
      </c>
      <c r="O67" s="455" t="str">
        <f>IF(Department[[#This Row],[Margin of Error1]]&gt;=0.1,"Insufficient data",_xlfn.RANK.EQ(Department[[#This Row],[Task completion]],Department[Task completion]))</f>
        <v>Insufficient data</v>
      </c>
    </row>
    <row r="68" spans="1:15" ht="23.25" customHeight="1" x14ac:dyDescent="0.5">
      <c r="A68" s="45"/>
      <c r="B68" s="38"/>
      <c r="C68" s="39"/>
      <c r="D68" s="40"/>
      <c r="E68" s="40"/>
      <c r="F68" s="47"/>
      <c r="G68" s="306"/>
      <c r="H68" s="306"/>
      <c r="I68" s="306"/>
      <c r="J68" s="306"/>
      <c r="K68" s="306"/>
      <c r="L68" s="40"/>
      <c r="M68" s="250"/>
      <c r="N68" s="250"/>
      <c r="O68" s="258" t="e">
        <f>IF(Department[[#This Row],[Margin of Error1]]&gt;=0.1,"Insufficient data",_xlfn.RANK.EQ(Department[[#This Row],[Task completion]],Department[Task completion]))</f>
        <v>#VALUE!</v>
      </c>
    </row>
    <row r="69" spans="1:15" ht="23.25" customHeight="1" x14ac:dyDescent="0.5">
      <c r="A69" s="45"/>
      <c r="B69" s="38"/>
      <c r="C69" s="39"/>
      <c r="D69" s="40"/>
      <c r="E69" s="40"/>
      <c r="F69" s="47"/>
      <c r="G69" s="40"/>
      <c r="H69" s="40"/>
      <c r="I69" s="40"/>
      <c r="J69" s="40"/>
      <c r="K69" s="40"/>
      <c r="L69" s="40"/>
      <c r="M69" s="250"/>
      <c r="N69" s="251"/>
      <c r="O69" s="258" t="e">
        <f>IF(Department[[#This Row],[Margin of Error1]]&gt;=0.1,"Insufficient data",_xlfn.RANK.EQ(Department[[#This Row],[Task completion]],Department[Task completion]))</f>
        <v>#VALUE!</v>
      </c>
    </row>
  </sheetData>
  <conditionalFormatting sqref="E10 H10 K10 E16:E67 H16:H67 K16:K67">
    <cfRule type="cellIs" dxfId="134" priority="1" operator="greaterThan">
      <formula>1</formula>
    </cfRule>
    <cfRule type="cellIs" dxfId="133" priority="2" operator="greaterThanOrEqual">
      <formula>0.7</formula>
    </cfRule>
    <cfRule type="cellIs" dxfId="132" priority="3" operator="between">
      <formula>0.49</formula>
      <formula>0.7</formula>
    </cfRule>
    <cfRule type="cellIs" dxfId="131" priority="4" operator="lessThanOrEqual">
      <formula>0.49</formula>
    </cfRule>
  </conditionalFormatting>
  <conditionalFormatting sqref="E11:E12 H11:H12 K11:K12">
    <cfRule type="cellIs" dxfId="130" priority="5" operator="greaterThan">
      <formula>1</formula>
    </cfRule>
    <cfRule type="cellIs" dxfId="129" priority="6" operator="greaterThanOrEqual">
      <formula>0.7</formula>
    </cfRule>
    <cfRule type="cellIs" dxfId="128" priority="7" operator="between">
      <formula>0.49</formula>
      <formula>0.7</formula>
    </cfRule>
    <cfRule type="cellIs" dxfId="127" priority="8" operator="lessThanOrEqual">
      <formula>0.49</formula>
    </cfRule>
  </conditionalFormatting>
  <pageMargins left="0.7" right="0.7" top="0.75" bottom="0.75" header="0.3" footer="0.3"/>
  <pageSetup orientation="portrait" r:id="rId1"/>
  <customProperties>
    <customPr name="ORB_SHEETNAME" r:id="rId2"/>
  </customProperties>
  <drawing r:id="rId3"/>
  <legacyDrawing r:id="rId4"/>
  <tableParts count="2">
    <tablePart r:id="rId5"/>
    <tablePart r:id="rId6"/>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82"/>
  <sheetViews>
    <sheetView showGridLines="0" zoomScale="85" zoomScaleNormal="85" workbookViewId="0">
      <pane ySplit="6" topLeftCell="A7" activePane="bottomLeft" state="frozen"/>
      <selection activeCell="U25" sqref="U25"/>
      <selection pane="bottomLeft" activeCell="P9" sqref="P9"/>
    </sheetView>
  </sheetViews>
  <sheetFormatPr defaultColWidth="9" defaultRowHeight="15.75" x14ac:dyDescent="0.5"/>
  <cols>
    <col min="1" max="1" width="1.75" style="48" customWidth="1"/>
    <col min="2" max="2" width="11.875" style="48" customWidth="1"/>
    <col min="3" max="3" width="6.75" style="48" customWidth="1"/>
    <col min="4" max="4" width="11" style="48" customWidth="1"/>
    <col min="5" max="5" width="2.75" style="48" customWidth="1"/>
    <col min="6" max="12" width="4.375" style="48" customWidth="1"/>
    <col min="13" max="13" width="2.375" style="48" customWidth="1"/>
    <col min="14" max="14" width="2.625" style="48" customWidth="1"/>
    <col min="15" max="15" width="50.75" customWidth="1"/>
    <col min="16" max="16" width="32.625" style="52" customWidth="1"/>
    <col min="17" max="17" width="25.25" style="52" customWidth="1"/>
    <col min="18" max="18" width="30.375" style="52" customWidth="1"/>
    <col min="19" max="19" width="5.625" style="48" customWidth="1"/>
    <col min="20" max="20" width="3.25" style="48" customWidth="1"/>
    <col min="21" max="16384" width="9" style="48"/>
  </cols>
  <sheetData>
    <row r="1" spans="1:23" s="218" customFormat="1" ht="28.5" x14ac:dyDescent="0.5">
      <c r="A1" s="168" t="s">
        <v>1332</v>
      </c>
      <c r="B1" s="217"/>
      <c r="C1" s="217"/>
      <c r="D1" s="217"/>
      <c r="E1" s="217"/>
      <c r="F1" s="217"/>
      <c r="G1" s="217"/>
      <c r="H1" s="217"/>
      <c r="I1" s="217"/>
      <c r="J1" s="217"/>
      <c r="K1" s="217"/>
      <c r="L1" s="217"/>
      <c r="M1" s="217"/>
      <c r="P1" s="239"/>
    </row>
    <row r="2" spans="1:23" s="218" customFormat="1" ht="23.25" x14ac:dyDescent="0.5">
      <c r="A2" s="169" t="s">
        <v>1333</v>
      </c>
      <c r="B2" s="217"/>
      <c r="C2" s="217"/>
      <c r="D2" s="217"/>
      <c r="E2" s="217"/>
      <c r="F2" s="217"/>
      <c r="G2" s="217"/>
      <c r="H2" s="217"/>
      <c r="I2" s="217"/>
      <c r="J2" s="217"/>
      <c r="K2" s="217"/>
      <c r="L2" s="217"/>
      <c r="M2" s="217"/>
      <c r="P2" s="239"/>
    </row>
    <row r="3" spans="1:23" hidden="1" x14ac:dyDescent="0.5">
      <c r="A3" s="34" t="s">
        <v>105</v>
      </c>
      <c r="D3" s="32">
        <v>44210</v>
      </c>
      <c r="O3" s="48"/>
      <c r="P3" s="49"/>
      <c r="Q3" s="49"/>
      <c r="R3" s="49"/>
    </row>
    <row r="4" spans="1:23" hidden="1" x14ac:dyDescent="0.5">
      <c r="A4" s="34" t="s">
        <v>106</v>
      </c>
      <c r="D4" s="33" t="str">
        <f ca="1">TEXT(EOMONTH(TODAY(),-1),"mmm d yyyy")</f>
        <v>Apr 30 2023</v>
      </c>
      <c r="H4" s="65"/>
      <c r="O4" s="48"/>
      <c r="P4" s="49"/>
      <c r="Q4" s="49"/>
      <c r="R4" s="49"/>
    </row>
    <row r="5" spans="1:23" s="170" customFormat="1" ht="43.15" customHeight="1" x14ac:dyDescent="0.5">
      <c r="A5" s="202"/>
      <c r="B5" s="203"/>
      <c r="P5" s="166"/>
      <c r="Q5" s="166"/>
      <c r="R5" s="166"/>
    </row>
    <row r="6" spans="1:23" s="191" customFormat="1" ht="9" customHeight="1" x14ac:dyDescent="0.5">
      <c r="A6" s="204"/>
      <c r="B6" s="205"/>
      <c r="P6" s="216"/>
      <c r="Q6" s="216"/>
      <c r="R6" s="216"/>
    </row>
    <row r="7" spans="1:23" customFormat="1" x14ac:dyDescent="0.5">
      <c r="A7" s="117"/>
      <c r="B7" s="118"/>
      <c r="P7" s="52"/>
      <c r="Q7" s="52"/>
      <c r="R7" s="52"/>
    </row>
    <row r="8" spans="1:23" ht="25.5" x14ac:dyDescent="0.5">
      <c r="A8" s="111" t="s">
        <v>215</v>
      </c>
      <c r="B8" s="33"/>
      <c r="O8" s="48"/>
      <c r="P8" s="49"/>
      <c r="Q8" s="49"/>
      <c r="R8" s="49"/>
    </row>
    <row r="9" spans="1:23" ht="28.35" customHeight="1" x14ac:dyDescent="0.5">
      <c r="A9" s="34"/>
      <c r="B9" s="131" t="s">
        <v>216</v>
      </c>
      <c r="C9" s="53"/>
      <c r="D9" s="53"/>
      <c r="E9" s="132" t="s">
        <v>217</v>
      </c>
      <c r="F9" s="53"/>
      <c r="G9" s="53"/>
      <c r="H9" s="53"/>
      <c r="I9" s="53"/>
      <c r="J9" s="53"/>
      <c r="K9" s="53"/>
      <c r="L9" s="53"/>
      <c r="O9" s="220" t="s">
        <v>218</v>
      </c>
      <c r="P9" s="240" t="str">
        <f>P15</f>
        <v>ESDC</v>
      </c>
      <c r="Q9"/>
      <c r="R9"/>
    </row>
    <row r="10" spans="1:23" x14ac:dyDescent="0.5">
      <c r="A10" s="34"/>
      <c r="B10" s="60"/>
      <c r="C10" s="53"/>
      <c r="D10" s="53"/>
      <c r="E10" s="53"/>
      <c r="F10" s="53"/>
      <c r="G10" s="53"/>
      <c r="H10" s="53"/>
      <c r="I10" s="53"/>
      <c r="J10" s="53"/>
      <c r="K10" s="53"/>
      <c r="L10" s="53"/>
      <c r="O10" s="48"/>
      <c r="P10" s="49"/>
      <c r="Q10" s="49"/>
      <c r="R10" s="49"/>
    </row>
    <row r="11" spans="1:23" ht="24.4" customHeight="1" x14ac:dyDescent="0.5">
      <c r="A11" s="34"/>
      <c r="B11" s="60"/>
      <c r="C11" s="53"/>
      <c r="D11" s="53"/>
      <c r="E11" s="53"/>
      <c r="F11" s="53"/>
      <c r="G11" s="53"/>
      <c r="H11" s="53"/>
      <c r="I11" s="53"/>
      <c r="J11" s="53"/>
      <c r="K11" s="53"/>
      <c r="L11" s="53"/>
      <c r="O11" s="276"/>
      <c r="P11" s="277" t="s">
        <v>127</v>
      </c>
      <c r="Q11" s="278" t="s">
        <v>61</v>
      </c>
      <c r="R11" s="278" t="s">
        <v>63</v>
      </c>
    </row>
    <row r="12" spans="1:23" ht="28.9" customHeight="1" x14ac:dyDescent="0.5">
      <c r="B12" s="53"/>
      <c r="C12" s="53"/>
      <c r="D12" s="53"/>
      <c r="E12" s="53"/>
      <c r="F12" s="53"/>
      <c r="G12" s="53"/>
      <c r="H12" s="53"/>
      <c r="I12" s="53"/>
      <c r="J12" s="53"/>
      <c r="K12" s="53"/>
      <c r="L12" s="53"/>
      <c r="O12" s="220" t="s">
        <v>219</v>
      </c>
      <c r="P12" s="222">
        <f>VLOOKUP(P9,'Data-Dept'!A:E,3,)</f>
        <v>0.69272817096686801</v>
      </c>
      <c r="Q12" s="222">
        <f>VLOOKUP(P9,'Data-Dept'!A:E,4,)</f>
        <v>0.58471051331495305</v>
      </c>
      <c r="R12" s="222">
        <f>VLOOKUP(P9,'Data-Dept'!A:E,5,)</f>
        <v>0.53838308180210004</v>
      </c>
      <c r="U12" s="66"/>
    </row>
    <row r="13" spans="1:23" ht="28.9" customHeight="1" x14ac:dyDescent="0.5">
      <c r="B13" s="53"/>
      <c r="C13" s="53"/>
      <c r="D13" s="53"/>
      <c r="E13" s="53"/>
      <c r="F13" s="53"/>
      <c r="G13" s="53"/>
      <c r="H13" s="53"/>
      <c r="I13" s="53"/>
      <c r="J13" s="53"/>
      <c r="K13" s="53"/>
      <c r="L13" s="53"/>
      <c r="O13" s="223" t="s">
        <v>129</v>
      </c>
      <c r="P13" s="219">
        <f>1-P12</f>
        <v>0.30727182903313199</v>
      </c>
      <c r="Q13" s="219">
        <f>1-Q12</f>
        <v>0.41528948668504695</v>
      </c>
      <c r="R13" s="219">
        <f>1-R12</f>
        <v>0.46161691819789996</v>
      </c>
      <c r="U13" s="66"/>
    </row>
    <row r="14" spans="1:23" s="51" customFormat="1" ht="21" x14ac:dyDescent="0.5">
      <c r="A14" s="50"/>
      <c r="B14" s="235"/>
      <c r="J14" s="236"/>
      <c r="O14" s="255" t="s">
        <v>132</v>
      </c>
      <c r="P14" s="279" t="str">
        <f>"Breakdown of "&amp;TEXT(P13,"0.0%")</f>
        <v>Breakdown of 30.7%</v>
      </c>
      <c r="Q14" s="256" t="str">
        <f>"Breakdown of "&amp;TEXT(Q13,"0.0%")</f>
        <v>Breakdown of 41.5%</v>
      </c>
      <c r="R14" s="256" t="str">
        <f>"Breakdown of "&amp;TEXT(R13,"0.0%")</f>
        <v>Breakdown of 46.2%</v>
      </c>
      <c r="U14" s="66"/>
      <c r="V14" s="66"/>
      <c r="W14" s="66"/>
    </row>
    <row r="15" spans="1:23" s="51" customFormat="1" ht="21" hidden="1" x14ac:dyDescent="0.5">
      <c r="A15" s="50"/>
      <c r="B15" s="235"/>
      <c r="J15" s="236"/>
      <c r="O15" s="448" t="s">
        <v>220</v>
      </c>
      <c r="P15" s="448" t="s">
        <v>168</v>
      </c>
      <c r="Q15" s="234"/>
      <c r="R15" s="234"/>
      <c r="U15" s="66"/>
    </row>
    <row r="16" spans="1:23" hidden="1" x14ac:dyDescent="0.5">
      <c r="O16" s="448" t="s">
        <v>130</v>
      </c>
      <c r="P16" s="448" t="s">
        <v>131</v>
      </c>
    </row>
    <row r="17" spans="1:26" ht="31.15" hidden="1" customHeight="1" x14ac:dyDescent="0.5">
      <c r="O17" s="54"/>
      <c r="P17" s="241"/>
      <c r="Q17" s="55"/>
      <c r="R17" s="55"/>
      <c r="U17" s="56"/>
    </row>
    <row r="18" spans="1:26" hidden="1" x14ac:dyDescent="0.5">
      <c r="O18" s="76" t="s">
        <v>124</v>
      </c>
      <c r="P18" s="242" t="s">
        <v>134</v>
      </c>
      <c r="Q18" s="76" t="s">
        <v>135</v>
      </c>
      <c r="R18" s="76" t="s">
        <v>136</v>
      </c>
      <c r="S18"/>
      <c r="T18" s="57"/>
      <c r="U18" s="57"/>
      <c r="V18" s="57"/>
      <c r="W18" s="57"/>
      <c r="X18" s="57"/>
      <c r="Y18" s="57"/>
      <c r="Z18" s="57"/>
    </row>
    <row r="19" spans="1:26" x14ac:dyDescent="0.5">
      <c r="O19" s="456" t="s">
        <v>1662</v>
      </c>
      <c r="P19" s="450">
        <v>4.0877145452517173E-2</v>
      </c>
      <c r="Q19" s="450">
        <v>6.1865527737493826E-2</v>
      </c>
      <c r="R19" s="450">
        <v>6.9945337774307156E-2</v>
      </c>
      <c r="S19"/>
      <c r="T19" s="58"/>
      <c r="W19" s="59"/>
    </row>
    <row r="20" spans="1:26" customFormat="1" x14ac:dyDescent="0.5">
      <c r="O20" s="456" t="s">
        <v>1664</v>
      </c>
      <c r="P20" s="450">
        <v>3.7817335734434014E-2</v>
      </c>
      <c r="Q20" s="450">
        <v>4.9196003123555751E-2</v>
      </c>
      <c r="R20" s="450">
        <v>5.1857400117930171E-2</v>
      </c>
      <c r="W20" s="243"/>
    </row>
    <row r="21" spans="1:26" customFormat="1" ht="34.5" customHeight="1" x14ac:dyDescent="0.5">
      <c r="B21" s="244"/>
      <c r="O21" s="456" t="s">
        <v>1667</v>
      </c>
      <c r="P21" s="450">
        <v>3.238298618304674E-2</v>
      </c>
      <c r="Q21" s="450">
        <v>4.1339304212019312E-2</v>
      </c>
      <c r="R21" s="450">
        <v>5.3100447815901446E-2</v>
      </c>
      <c r="W21" s="243"/>
    </row>
    <row r="22" spans="1:26" customFormat="1" ht="31.5" x14ac:dyDescent="0.5">
      <c r="O22" s="456" t="s">
        <v>1674</v>
      </c>
      <c r="P22" s="450">
        <v>2.3410731645125818E-2</v>
      </c>
      <c r="Q22" s="450">
        <v>3.9618161245597541E-2</v>
      </c>
      <c r="R22" s="450">
        <v>3.9586288227700842E-2</v>
      </c>
      <c r="W22" s="243"/>
    </row>
    <row r="23" spans="1:26" customFormat="1" x14ac:dyDescent="0.5">
      <c r="B23" s="244"/>
      <c r="O23" s="456" t="s">
        <v>1682</v>
      </c>
      <c r="P23" s="450">
        <v>1.5219366045674034E-2</v>
      </c>
      <c r="Q23" s="450">
        <v>1.7928572566893498E-2</v>
      </c>
      <c r="R23" s="450">
        <v>1.7354858244752903E-2</v>
      </c>
      <c r="W23" s="243"/>
    </row>
    <row r="24" spans="1:26" customFormat="1" ht="31.5" x14ac:dyDescent="0.65">
      <c r="A24" s="245"/>
      <c r="O24" s="456" t="s">
        <v>1684</v>
      </c>
      <c r="P24" s="450">
        <v>1.4103810419289551E-2</v>
      </c>
      <c r="Q24" s="450">
        <v>2.9562224099188832E-2</v>
      </c>
      <c r="R24" s="450">
        <v>3.6494605491720983E-2</v>
      </c>
      <c r="W24" s="243"/>
    </row>
    <row r="25" spans="1:26" customFormat="1" x14ac:dyDescent="0.5">
      <c r="O25" s="456" t="s">
        <v>1686</v>
      </c>
      <c r="P25" s="450">
        <v>1.2382667452867775E-2</v>
      </c>
      <c r="Q25" s="450">
        <v>1.3689461186632456E-2</v>
      </c>
      <c r="R25" s="450">
        <v>1.4008191365599451E-2</v>
      </c>
      <c r="W25" s="243"/>
    </row>
    <row r="26" spans="1:26" customFormat="1" ht="31.5" x14ac:dyDescent="0.5">
      <c r="O26" s="456" t="s">
        <v>1691</v>
      </c>
      <c r="P26" s="450">
        <v>1.0151556200098806E-2</v>
      </c>
      <c r="Q26" s="450">
        <v>1.0135619691150457E-2</v>
      </c>
      <c r="R26" s="450">
        <v>1.2048000764952429E-2</v>
      </c>
      <c r="W26" s="243"/>
    </row>
    <row r="27" spans="1:26" customFormat="1" ht="25.5" x14ac:dyDescent="0.5">
      <c r="D27" s="246"/>
      <c r="E27" s="246"/>
      <c r="F27" s="246"/>
      <c r="G27" s="246"/>
      <c r="H27" s="246"/>
      <c r="I27" s="246"/>
      <c r="J27" s="246"/>
      <c r="K27" s="246"/>
      <c r="L27" s="246"/>
      <c r="M27" s="246"/>
      <c r="O27" s="456" t="s">
        <v>1690</v>
      </c>
      <c r="P27" s="450">
        <v>9.9921911106153078E-3</v>
      </c>
      <c r="Q27" s="450">
        <v>1.2095810291797479E-2</v>
      </c>
      <c r="R27" s="450">
        <v>1.3753207222425855E-2</v>
      </c>
      <c r="W27" s="243"/>
    </row>
    <row r="28" spans="1:26" customFormat="1" ht="31.5" x14ac:dyDescent="0.5">
      <c r="O28" s="456" t="s">
        <v>1696</v>
      </c>
      <c r="P28" s="450">
        <v>8.9722545379209238E-3</v>
      </c>
      <c r="Q28" s="450">
        <v>1.3514159588200609E-2</v>
      </c>
      <c r="R28" s="450">
        <v>1.5984318475194825E-2</v>
      </c>
      <c r="W28" s="243"/>
    </row>
    <row r="29" spans="1:26" customFormat="1" x14ac:dyDescent="0.5">
      <c r="A29" s="247"/>
      <c r="O29" s="456" t="s">
        <v>1697</v>
      </c>
      <c r="P29" s="450">
        <v>8.1594925815550844E-3</v>
      </c>
      <c r="Q29" s="450">
        <v>8.8606989752824748E-3</v>
      </c>
      <c r="R29" s="450">
        <v>9.6575244226999625E-3</v>
      </c>
      <c r="W29" s="243"/>
    </row>
    <row r="30" spans="1:26" customFormat="1" x14ac:dyDescent="0.5">
      <c r="O30" s="456" t="s">
        <v>2336</v>
      </c>
      <c r="P30" s="450">
        <v>8.0479370189166354E-3</v>
      </c>
      <c r="Q30" s="450">
        <v>8.7650799215923756E-3</v>
      </c>
      <c r="R30" s="450">
        <v>1.0247175253788904E-2</v>
      </c>
    </row>
    <row r="31" spans="1:26" customFormat="1" x14ac:dyDescent="0.5">
      <c r="O31" s="456" t="s">
        <v>1704</v>
      </c>
      <c r="P31" s="450">
        <v>7.3148576072925462E-3</v>
      </c>
      <c r="Q31" s="450">
        <v>9.0360005737143215E-3</v>
      </c>
      <c r="R31" s="450">
        <v>1.0565905432755901E-2</v>
      </c>
    </row>
    <row r="32" spans="1:26" customFormat="1" ht="31.5" x14ac:dyDescent="0.5">
      <c r="O32" s="456" t="s">
        <v>1705</v>
      </c>
      <c r="P32" s="450">
        <v>6.5658416867201072E-3</v>
      </c>
      <c r="Q32" s="450">
        <v>7.840762402588089E-3</v>
      </c>
      <c r="R32" s="450">
        <v>7.7610798578463406E-3</v>
      </c>
    </row>
    <row r="33" spans="15:18" customFormat="1" x14ac:dyDescent="0.5">
      <c r="O33" s="456" t="s">
        <v>1700</v>
      </c>
      <c r="P33" s="450">
        <v>5.6096511498191209E-3</v>
      </c>
      <c r="Q33" s="450">
        <v>6.4861591419783579E-3</v>
      </c>
      <c r="R33" s="450">
        <v>7.2033020446540981E-3</v>
      </c>
    </row>
    <row r="34" spans="15:18" customFormat="1" ht="31.5" x14ac:dyDescent="0.5">
      <c r="O34" s="456" t="s">
        <v>1714</v>
      </c>
      <c r="P34" s="450">
        <v>5.5140320961290217E-3</v>
      </c>
      <c r="Q34" s="450">
        <v>4.97219079188513E-3</v>
      </c>
      <c r="R34" s="450">
        <v>6.1993019809080622E-3</v>
      </c>
    </row>
    <row r="35" spans="15:18" customFormat="1" x14ac:dyDescent="0.5">
      <c r="O35" s="456" t="s">
        <v>1715</v>
      </c>
      <c r="P35" s="450">
        <v>5.466222569283973E-3</v>
      </c>
      <c r="Q35" s="450">
        <v>6.4224131061849593E-3</v>
      </c>
      <c r="R35" s="450">
        <v>6.5499051777717573E-3</v>
      </c>
    </row>
    <row r="36" spans="15:18" customFormat="1" x14ac:dyDescent="0.5">
      <c r="O36" s="456" t="s">
        <v>1717</v>
      </c>
      <c r="P36" s="450">
        <v>5.227174935058726E-3</v>
      </c>
      <c r="Q36" s="450">
        <v>6.5180321598750576E-3</v>
      </c>
      <c r="R36" s="450">
        <v>6.5180321598750576E-3</v>
      </c>
    </row>
    <row r="37" spans="15:18" customFormat="1" ht="31.5" x14ac:dyDescent="0.5">
      <c r="O37" s="456" t="s">
        <v>1719</v>
      </c>
      <c r="P37" s="450">
        <v>5.0518733366268784E-3</v>
      </c>
      <c r="Q37" s="450">
        <v>7.585778259414493E-3</v>
      </c>
      <c r="R37" s="450">
        <v>7.4582861878276941E-3</v>
      </c>
    </row>
    <row r="38" spans="15:18" customFormat="1" x14ac:dyDescent="0.5">
      <c r="O38" s="456" t="s">
        <v>1725</v>
      </c>
      <c r="P38" s="450">
        <v>4.6693971218664835E-3</v>
      </c>
      <c r="Q38" s="450">
        <v>4.5737780681763852E-3</v>
      </c>
      <c r="R38" s="450">
        <v>5.0678098455752283E-3</v>
      </c>
    </row>
    <row r="39" spans="15:18" customFormat="1" ht="31.5" x14ac:dyDescent="0.5">
      <c r="O39" s="456" t="s">
        <v>1724</v>
      </c>
      <c r="P39" s="450">
        <v>4.605651086073085E-3</v>
      </c>
      <c r="Q39" s="450">
        <v>4.6853336308148334E-3</v>
      </c>
      <c r="R39" s="450">
        <v>5.0678098455752283E-3</v>
      </c>
    </row>
    <row r="40" spans="15:18" customFormat="1" x14ac:dyDescent="0.5">
      <c r="O40" s="456" t="s">
        <v>2340</v>
      </c>
      <c r="P40" s="450">
        <v>4.2869209071060895E-3</v>
      </c>
      <c r="Q40" s="450">
        <v>6.9323813925321522E-3</v>
      </c>
      <c r="R40" s="450">
        <v>6.9164448835838024E-3</v>
      </c>
    </row>
    <row r="41" spans="15:18" customFormat="1" x14ac:dyDescent="0.5">
      <c r="O41" s="456" t="s">
        <v>1732</v>
      </c>
      <c r="P41" s="450">
        <v>3.7928891297072465E-3</v>
      </c>
      <c r="Q41" s="450">
        <v>4.4940955234346368E-3</v>
      </c>
      <c r="R41" s="450">
        <v>5.0200003187301787E-3</v>
      </c>
    </row>
    <row r="42" spans="15:18" customFormat="1" x14ac:dyDescent="0.5">
      <c r="O42" s="456" t="s">
        <v>1738</v>
      </c>
      <c r="P42" s="450">
        <v>3.7132065849654976E-3</v>
      </c>
      <c r="Q42" s="450">
        <v>4.8446987202983311E-3</v>
      </c>
      <c r="R42" s="450">
        <v>6.3108575435465103E-3</v>
      </c>
    </row>
    <row r="43" spans="15:18" customFormat="1" x14ac:dyDescent="0.5">
      <c r="O43" s="456" t="s">
        <v>1740</v>
      </c>
      <c r="P43" s="450">
        <v>3.3626033881018025E-3</v>
      </c>
      <c r="Q43" s="450">
        <v>4.9243812650400804E-3</v>
      </c>
      <c r="R43" s="450">
        <v>5.3068574798004753E-3</v>
      </c>
    </row>
    <row r="44" spans="15:18" customFormat="1" x14ac:dyDescent="0.5">
      <c r="O44" s="456" t="s">
        <v>1739</v>
      </c>
      <c r="P44" s="450">
        <v>3.2829208433600536E-3</v>
      </c>
      <c r="Q44" s="450">
        <v>4.5578415592280354E-3</v>
      </c>
      <c r="R44" s="450">
        <v>4.7650161755565827E-3</v>
      </c>
    </row>
    <row r="45" spans="15:18" customFormat="1" x14ac:dyDescent="0.5">
      <c r="O45" s="456" t="s">
        <v>1746</v>
      </c>
      <c r="P45" s="450">
        <v>2.8685716107029594E-3</v>
      </c>
      <c r="Q45" s="450">
        <v>3.3785398970501523E-3</v>
      </c>
      <c r="R45" s="450">
        <v>3.6972700760171478E-3</v>
      </c>
    </row>
    <row r="46" spans="15:18" customFormat="1" x14ac:dyDescent="0.5">
      <c r="O46" s="456" t="s">
        <v>1747</v>
      </c>
      <c r="P46" s="450">
        <v>2.8207620838579103E-3</v>
      </c>
      <c r="Q46" s="450">
        <v>4.5259685413313357E-3</v>
      </c>
      <c r="R46" s="450">
        <v>4.0000637460357938E-3</v>
      </c>
    </row>
    <row r="47" spans="15:18" customFormat="1" ht="31.5" x14ac:dyDescent="0.5">
      <c r="O47" s="456" t="s">
        <v>1754</v>
      </c>
      <c r="P47" s="450">
        <v>2.2948572885623676E-3</v>
      </c>
      <c r="Q47" s="450">
        <v>3.0120001912381073E-3</v>
      </c>
      <c r="R47" s="450">
        <v>3.1394922628249057E-3</v>
      </c>
    </row>
    <row r="48" spans="15:18" customFormat="1" x14ac:dyDescent="0.5">
      <c r="O48" s="456" t="s">
        <v>1768</v>
      </c>
      <c r="P48" s="450">
        <v>1.8645715469569235E-3</v>
      </c>
      <c r="Q48" s="450">
        <v>2.1992382348722688E-3</v>
      </c>
      <c r="R48" s="450">
        <v>2.4701588869942151E-3</v>
      </c>
    </row>
    <row r="49" spans="15:19" customFormat="1" x14ac:dyDescent="0.5">
      <c r="O49" s="456" t="s">
        <v>1769</v>
      </c>
      <c r="P49" s="450">
        <v>1.8008255111635245E-3</v>
      </c>
      <c r="Q49" s="450">
        <v>2.0239366364404212E-3</v>
      </c>
      <c r="R49" s="450">
        <v>2.11955569013052E-3</v>
      </c>
    </row>
    <row r="50" spans="15:19" customFormat="1" x14ac:dyDescent="0.5">
      <c r="O50" s="456" t="s">
        <v>1797</v>
      </c>
      <c r="P50" s="450">
        <v>1.1952381711262331E-3</v>
      </c>
      <c r="Q50" s="450">
        <v>2.2311112527689685E-3</v>
      </c>
      <c r="R50" s="450">
        <v>2.4064128512008161E-3</v>
      </c>
    </row>
    <row r="51" spans="15:19" customFormat="1" x14ac:dyDescent="0.5">
      <c r="O51" s="456" t="s">
        <v>1798</v>
      </c>
      <c r="P51" s="450">
        <v>1.1952381711262331E-3</v>
      </c>
      <c r="Q51" s="450">
        <v>1.3067937337646815E-3</v>
      </c>
      <c r="R51" s="450">
        <v>1.2589842069196321E-3</v>
      </c>
    </row>
    <row r="52" spans="15:19" customFormat="1" x14ac:dyDescent="0.5">
      <c r="O52" s="456" t="s">
        <v>1787</v>
      </c>
      <c r="P52" s="450">
        <v>1.1633651532295336E-3</v>
      </c>
      <c r="Q52" s="450">
        <v>2.7570160480645109E-3</v>
      </c>
      <c r="R52" s="450">
        <v>4.0160002549841428E-3</v>
      </c>
    </row>
    <row r="53" spans="15:19" customFormat="1" x14ac:dyDescent="0.5">
      <c r="O53" s="456" t="s">
        <v>1814</v>
      </c>
      <c r="P53" s="450">
        <v>7.3307941162408961E-4</v>
      </c>
      <c r="Q53" s="450">
        <v>1.4980318411448787E-3</v>
      </c>
      <c r="R53" s="450">
        <v>1.7052064574734258E-3</v>
      </c>
    </row>
    <row r="54" spans="15:19" customFormat="1" x14ac:dyDescent="0.5">
      <c r="O54" s="456" t="s">
        <v>1821</v>
      </c>
      <c r="P54" s="450">
        <v>6.693333758306905E-4</v>
      </c>
      <c r="Q54" s="450">
        <v>7.6495242952078922E-4</v>
      </c>
      <c r="R54" s="450">
        <v>8.4463497426253808E-4</v>
      </c>
    </row>
    <row r="55" spans="15:19" customFormat="1" x14ac:dyDescent="0.5">
      <c r="O55" s="456" t="s">
        <v>1881</v>
      </c>
      <c r="P55" s="450">
        <v>3.9841272370874436E-4</v>
      </c>
      <c r="Q55" s="450">
        <v>4.3028574160544392E-4</v>
      </c>
      <c r="R55" s="450">
        <v>4.4622225055379367E-4</v>
      </c>
    </row>
    <row r="56" spans="15:19" customFormat="1" x14ac:dyDescent="0.5">
      <c r="O56" s="456" t="s">
        <v>1994</v>
      </c>
      <c r="P56" s="450">
        <v>2.0717461632854706E-4</v>
      </c>
      <c r="Q56" s="450">
        <v>4.4622225055379367E-4</v>
      </c>
      <c r="R56" s="450">
        <v>4.7809526845049322E-4</v>
      </c>
    </row>
    <row r="57" spans="15:19" customFormat="1" x14ac:dyDescent="0.5">
      <c r="O57" s="456" t="s">
        <v>2093</v>
      </c>
      <c r="P57" s="450">
        <v>7.9682544741748875E-5</v>
      </c>
      <c r="Q57" s="450">
        <v>2.7092065212194619E-4</v>
      </c>
      <c r="R57" s="450">
        <v>2.8685716107029594E-4</v>
      </c>
    </row>
    <row r="58" spans="15:19" customFormat="1" x14ac:dyDescent="0.5"/>
    <row r="59" spans="15:19" customFormat="1" x14ac:dyDescent="0.5"/>
    <row r="60" spans="15:19" customFormat="1" x14ac:dyDescent="0.5"/>
    <row r="61" spans="15:19" x14ac:dyDescent="0.5">
      <c r="P61"/>
      <c r="Q61"/>
      <c r="R61"/>
      <c r="S61"/>
    </row>
    <row r="62" spans="15:19" x14ac:dyDescent="0.5">
      <c r="P62"/>
      <c r="Q62"/>
      <c r="R62"/>
      <c r="S62"/>
    </row>
    <row r="63" spans="15:19" x14ac:dyDescent="0.5">
      <c r="P63"/>
      <c r="Q63"/>
      <c r="R63"/>
      <c r="S63"/>
    </row>
    <row r="64" spans="15:19" x14ac:dyDescent="0.5">
      <c r="P64"/>
      <c r="Q64"/>
      <c r="R64"/>
      <c r="S64"/>
    </row>
    <row r="65" spans="16:19" x14ac:dyDescent="0.5">
      <c r="P65"/>
      <c r="Q65"/>
      <c r="R65"/>
      <c r="S65"/>
    </row>
    <row r="66" spans="16:19" x14ac:dyDescent="0.5">
      <c r="P66"/>
      <c r="Q66"/>
      <c r="R66"/>
      <c r="S66"/>
    </row>
    <row r="67" spans="16:19" x14ac:dyDescent="0.5">
      <c r="P67"/>
      <c r="Q67"/>
      <c r="R67"/>
      <c r="S67"/>
    </row>
    <row r="68" spans="16:19" x14ac:dyDescent="0.5">
      <c r="P68"/>
      <c r="Q68"/>
      <c r="R68"/>
    </row>
    <row r="69" spans="16:19" x14ac:dyDescent="0.5">
      <c r="P69"/>
      <c r="Q69"/>
      <c r="R69"/>
    </row>
    <row r="70" spans="16:19" x14ac:dyDescent="0.5">
      <c r="P70" s="238"/>
      <c r="Q70"/>
      <c r="R70"/>
    </row>
    <row r="71" spans="16:19" x14ac:dyDescent="0.5">
      <c r="P71" s="238"/>
      <c r="Q71"/>
      <c r="R71"/>
    </row>
    <row r="72" spans="16:19" x14ac:dyDescent="0.5">
      <c r="P72" s="238"/>
      <c r="Q72"/>
      <c r="R72"/>
    </row>
    <row r="73" spans="16:19" x14ac:dyDescent="0.5">
      <c r="P73" s="238"/>
      <c r="Q73"/>
      <c r="R73"/>
    </row>
    <row r="74" spans="16:19" x14ac:dyDescent="0.5">
      <c r="P74" s="238"/>
      <c r="Q74"/>
      <c r="R74"/>
    </row>
    <row r="75" spans="16:19" x14ac:dyDescent="0.5">
      <c r="P75" s="238"/>
      <c r="Q75"/>
      <c r="R75"/>
    </row>
    <row r="76" spans="16:19" x14ac:dyDescent="0.5">
      <c r="P76" s="238"/>
      <c r="Q76"/>
      <c r="R76"/>
    </row>
    <row r="77" spans="16:19" x14ac:dyDescent="0.5">
      <c r="P77" s="238"/>
      <c r="Q77"/>
      <c r="R77"/>
    </row>
    <row r="78" spans="16:19" x14ac:dyDescent="0.5">
      <c r="P78" s="238"/>
      <c r="Q78"/>
      <c r="R78"/>
    </row>
    <row r="79" spans="16:19" x14ac:dyDescent="0.5">
      <c r="P79" s="238"/>
      <c r="Q79"/>
      <c r="R79"/>
    </row>
    <row r="80" spans="16:19" x14ac:dyDescent="0.5">
      <c r="P80" s="238"/>
      <c r="Q80"/>
      <c r="R80"/>
    </row>
    <row r="81" spans="16:18" x14ac:dyDescent="0.5">
      <c r="P81" s="238"/>
      <c r="Q81"/>
      <c r="R81"/>
    </row>
    <row r="82" spans="16:18" x14ac:dyDescent="0.5">
      <c r="P82" s="238"/>
      <c r="Q82"/>
      <c r="R82"/>
    </row>
    <row r="83" spans="16:18" x14ac:dyDescent="0.5">
      <c r="P83" s="238"/>
      <c r="Q83"/>
      <c r="R83"/>
    </row>
    <row r="84" spans="16:18" x14ac:dyDescent="0.5">
      <c r="P84" s="238"/>
      <c r="Q84"/>
      <c r="R84"/>
    </row>
    <row r="85" spans="16:18" x14ac:dyDescent="0.5">
      <c r="P85" s="238"/>
      <c r="Q85"/>
      <c r="R85"/>
    </row>
    <row r="86" spans="16:18" x14ac:dyDescent="0.5">
      <c r="P86" s="238"/>
      <c r="Q86"/>
      <c r="R86"/>
    </row>
    <row r="87" spans="16:18" x14ac:dyDescent="0.5">
      <c r="P87" s="238"/>
      <c r="Q87"/>
      <c r="R87"/>
    </row>
    <row r="88" spans="16:18" x14ac:dyDescent="0.5">
      <c r="P88" s="238"/>
      <c r="Q88"/>
      <c r="R88"/>
    </row>
    <row r="89" spans="16:18" x14ac:dyDescent="0.5">
      <c r="P89" s="238"/>
      <c r="Q89"/>
      <c r="R89"/>
    </row>
    <row r="90" spans="16:18" x14ac:dyDescent="0.5">
      <c r="P90" s="238"/>
      <c r="Q90"/>
      <c r="R90"/>
    </row>
    <row r="91" spans="16:18" x14ac:dyDescent="0.5">
      <c r="P91" s="238"/>
      <c r="Q91"/>
      <c r="R91"/>
    </row>
    <row r="92" spans="16:18" x14ac:dyDescent="0.5">
      <c r="P92" s="238"/>
      <c r="Q92"/>
      <c r="R92"/>
    </row>
    <row r="93" spans="16:18" x14ac:dyDescent="0.5">
      <c r="P93" s="238"/>
      <c r="Q93"/>
      <c r="R93"/>
    </row>
    <row r="94" spans="16:18" x14ac:dyDescent="0.5">
      <c r="P94" s="238"/>
      <c r="Q94"/>
      <c r="R94"/>
    </row>
    <row r="95" spans="16:18" x14ac:dyDescent="0.5">
      <c r="P95" s="238"/>
      <c r="Q95"/>
      <c r="R95"/>
    </row>
    <row r="96" spans="16:18" x14ac:dyDescent="0.5">
      <c r="P96" s="238"/>
      <c r="Q96"/>
      <c r="R96"/>
    </row>
    <row r="97" spans="16:18" x14ac:dyDescent="0.5">
      <c r="P97" s="238"/>
      <c r="Q97"/>
      <c r="R97"/>
    </row>
    <row r="98" spans="16:18" x14ac:dyDescent="0.5">
      <c r="P98" s="238"/>
      <c r="Q98"/>
      <c r="R98"/>
    </row>
    <row r="99" spans="16:18" x14ac:dyDescent="0.5">
      <c r="P99" s="238"/>
      <c r="Q99"/>
      <c r="R99"/>
    </row>
    <row r="100" spans="16:18" x14ac:dyDescent="0.5">
      <c r="P100" s="238"/>
      <c r="Q100"/>
      <c r="R100"/>
    </row>
    <row r="101" spans="16:18" x14ac:dyDescent="0.5">
      <c r="P101" s="238"/>
      <c r="Q101"/>
      <c r="R101"/>
    </row>
    <row r="102" spans="16:18" x14ac:dyDescent="0.5">
      <c r="P102" s="238"/>
      <c r="Q102"/>
      <c r="R102"/>
    </row>
    <row r="103" spans="16:18" x14ac:dyDescent="0.5">
      <c r="P103" s="238"/>
      <c r="Q103"/>
      <c r="R103"/>
    </row>
    <row r="104" spans="16:18" x14ac:dyDescent="0.5">
      <c r="P104" s="238"/>
      <c r="Q104"/>
      <c r="R104"/>
    </row>
    <row r="105" spans="16:18" x14ac:dyDescent="0.5">
      <c r="P105" s="238"/>
      <c r="Q105"/>
      <c r="R105"/>
    </row>
    <row r="106" spans="16:18" x14ac:dyDescent="0.5">
      <c r="P106" s="238"/>
      <c r="Q106"/>
      <c r="R106"/>
    </row>
    <row r="107" spans="16:18" x14ac:dyDescent="0.5">
      <c r="P107" s="238"/>
      <c r="Q107"/>
      <c r="R107"/>
    </row>
    <row r="108" spans="16:18" x14ac:dyDescent="0.5">
      <c r="P108" s="238"/>
      <c r="Q108"/>
      <c r="R108"/>
    </row>
    <row r="109" spans="16:18" x14ac:dyDescent="0.5">
      <c r="P109" s="238"/>
      <c r="Q109"/>
      <c r="R109"/>
    </row>
    <row r="110" spans="16:18" x14ac:dyDescent="0.5">
      <c r="P110" s="238"/>
      <c r="Q110"/>
      <c r="R110"/>
    </row>
    <row r="111" spans="16:18" x14ac:dyDescent="0.5">
      <c r="P111" s="238"/>
      <c r="Q111"/>
      <c r="R111"/>
    </row>
    <row r="112" spans="16:18" x14ac:dyDescent="0.5">
      <c r="P112" s="238"/>
      <c r="Q112"/>
      <c r="R112"/>
    </row>
    <row r="113" spans="16:18" x14ac:dyDescent="0.5">
      <c r="P113" s="238"/>
      <c r="Q113"/>
      <c r="R113"/>
    </row>
    <row r="114" spans="16:18" x14ac:dyDescent="0.5">
      <c r="P114" s="238"/>
      <c r="Q114"/>
      <c r="R114"/>
    </row>
    <row r="115" spans="16:18" x14ac:dyDescent="0.5">
      <c r="P115" s="238"/>
      <c r="Q115"/>
      <c r="R115"/>
    </row>
    <row r="116" spans="16:18" x14ac:dyDescent="0.5">
      <c r="P116" s="238"/>
      <c r="Q116"/>
      <c r="R116"/>
    </row>
    <row r="117" spans="16:18" x14ac:dyDescent="0.5">
      <c r="P117" s="238"/>
      <c r="Q117"/>
      <c r="R117"/>
    </row>
    <row r="118" spans="16:18" x14ac:dyDescent="0.5">
      <c r="P118" s="238"/>
      <c r="Q118"/>
      <c r="R118"/>
    </row>
    <row r="119" spans="16:18" x14ac:dyDescent="0.5">
      <c r="P119" s="238"/>
      <c r="Q119"/>
      <c r="R119"/>
    </row>
    <row r="120" spans="16:18" x14ac:dyDescent="0.5">
      <c r="P120" s="238"/>
      <c r="Q120"/>
      <c r="R120"/>
    </row>
    <row r="121" spans="16:18" x14ac:dyDescent="0.5">
      <c r="P121" s="238"/>
      <c r="Q121"/>
      <c r="R121"/>
    </row>
    <row r="122" spans="16:18" x14ac:dyDescent="0.5">
      <c r="P122" s="238"/>
      <c r="Q122"/>
      <c r="R122"/>
    </row>
    <row r="123" spans="16:18" x14ac:dyDescent="0.5">
      <c r="P123" s="238"/>
      <c r="Q123"/>
      <c r="R123"/>
    </row>
    <row r="124" spans="16:18" x14ac:dyDescent="0.5">
      <c r="P124" s="238"/>
      <c r="Q124"/>
      <c r="R124"/>
    </row>
    <row r="125" spans="16:18" x14ac:dyDescent="0.5">
      <c r="P125" s="238"/>
      <c r="Q125"/>
      <c r="R125"/>
    </row>
    <row r="126" spans="16:18" x14ac:dyDescent="0.5">
      <c r="P126" s="238"/>
      <c r="Q126"/>
      <c r="R126"/>
    </row>
    <row r="127" spans="16:18" x14ac:dyDescent="0.5">
      <c r="P127" s="238"/>
      <c r="Q127"/>
      <c r="R127"/>
    </row>
    <row r="128" spans="16:18" x14ac:dyDescent="0.5">
      <c r="P128" s="238"/>
      <c r="Q128"/>
      <c r="R128"/>
    </row>
    <row r="129" spans="16:18" x14ac:dyDescent="0.5">
      <c r="P129" s="238"/>
      <c r="Q129"/>
      <c r="R129"/>
    </row>
    <row r="130" spans="16:18" x14ac:dyDescent="0.5">
      <c r="P130" s="238"/>
      <c r="Q130"/>
      <c r="R130"/>
    </row>
    <row r="131" spans="16:18" x14ac:dyDescent="0.5">
      <c r="P131" s="238"/>
      <c r="Q131"/>
      <c r="R131"/>
    </row>
    <row r="132" spans="16:18" x14ac:dyDescent="0.5">
      <c r="P132" s="238"/>
      <c r="Q132"/>
      <c r="R132"/>
    </row>
    <row r="133" spans="16:18" x14ac:dyDescent="0.5">
      <c r="P133" s="238"/>
      <c r="Q133"/>
      <c r="R133"/>
    </row>
    <row r="134" spans="16:18" x14ac:dyDescent="0.5">
      <c r="P134" s="238"/>
      <c r="Q134"/>
      <c r="R134"/>
    </row>
    <row r="135" spans="16:18" x14ac:dyDescent="0.5">
      <c r="P135" s="238"/>
      <c r="Q135"/>
      <c r="R135"/>
    </row>
    <row r="136" spans="16:18" x14ac:dyDescent="0.5">
      <c r="P136" s="238"/>
      <c r="Q136"/>
      <c r="R136"/>
    </row>
    <row r="137" spans="16:18" x14ac:dyDescent="0.5">
      <c r="P137" s="238"/>
      <c r="Q137"/>
      <c r="R137"/>
    </row>
    <row r="138" spans="16:18" x14ac:dyDescent="0.5">
      <c r="P138" s="238"/>
      <c r="Q138"/>
      <c r="R138"/>
    </row>
    <row r="139" spans="16:18" x14ac:dyDescent="0.5">
      <c r="P139" s="238"/>
      <c r="Q139"/>
      <c r="R139"/>
    </row>
    <row r="140" spans="16:18" x14ac:dyDescent="0.5">
      <c r="P140" s="238"/>
      <c r="Q140"/>
      <c r="R140"/>
    </row>
    <row r="141" spans="16:18" x14ac:dyDescent="0.5">
      <c r="P141" s="238"/>
      <c r="Q141"/>
      <c r="R141"/>
    </row>
    <row r="142" spans="16:18" x14ac:dyDescent="0.5">
      <c r="P142" s="238"/>
      <c r="Q142"/>
      <c r="R142"/>
    </row>
    <row r="143" spans="16:18" x14ac:dyDescent="0.5">
      <c r="P143" s="238"/>
      <c r="Q143"/>
      <c r="R143"/>
    </row>
    <row r="144" spans="16:18" x14ac:dyDescent="0.5">
      <c r="P144" s="238"/>
      <c r="Q144"/>
      <c r="R144"/>
    </row>
    <row r="145" spans="16:18" x14ac:dyDescent="0.5">
      <c r="P145" s="238"/>
      <c r="Q145"/>
      <c r="R145"/>
    </row>
    <row r="146" spans="16:18" x14ac:dyDescent="0.5">
      <c r="P146" s="238"/>
      <c r="Q146"/>
      <c r="R146"/>
    </row>
    <row r="147" spans="16:18" x14ac:dyDescent="0.5">
      <c r="P147" s="238"/>
      <c r="Q147"/>
      <c r="R147"/>
    </row>
    <row r="148" spans="16:18" x14ac:dyDescent="0.5">
      <c r="P148" s="238"/>
      <c r="Q148"/>
      <c r="R148"/>
    </row>
    <row r="149" spans="16:18" x14ac:dyDescent="0.5">
      <c r="P149" s="238"/>
      <c r="Q149"/>
      <c r="R149"/>
    </row>
    <row r="150" spans="16:18" x14ac:dyDescent="0.5">
      <c r="P150" s="238"/>
      <c r="Q150"/>
      <c r="R150"/>
    </row>
    <row r="151" spans="16:18" x14ac:dyDescent="0.5">
      <c r="P151" s="238"/>
      <c r="Q151"/>
      <c r="R151"/>
    </row>
    <row r="152" spans="16:18" x14ac:dyDescent="0.5">
      <c r="P152" s="238"/>
      <c r="Q152"/>
      <c r="R152"/>
    </row>
    <row r="153" spans="16:18" x14ac:dyDescent="0.5">
      <c r="P153" s="238"/>
      <c r="Q153"/>
      <c r="R153"/>
    </row>
    <row r="154" spans="16:18" x14ac:dyDescent="0.5">
      <c r="P154" s="238"/>
      <c r="Q154"/>
      <c r="R154"/>
    </row>
    <row r="155" spans="16:18" x14ac:dyDescent="0.5">
      <c r="P155" s="238"/>
      <c r="Q155"/>
      <c r="R155"/>
    </row>
    <row r="156" spans="16:18" x14ac:dyDescent="0.5">
      <c r="P156" s="238"/>
      <c r="Q156"/>
      <c r="R156"/>
    </row>
    <row r="157" spans="16:18" x14ac:dyDescent="0.5">
      <c r="P157" s="238"/>
      <c r="Q157"/>
      <c r="R157"/>
    </row>
    <row r="158" spans="16:18" x14ac:dyDescent="0.5">
      <c r="P158" s="238"/>
      <c r="Q158"/>
      <c r="R158"/>
    </row>
    <row r="159" spans="16:18" x14ac:dyDescent="0.5">
      <c r="P159" s="238"/>
      <c r="Q159"/>
      <c r="R159"/>
    </row>
    <row r="160" spans="16:18" x14ac:dyDescent="0.5">
      <c r="P160" s="238"/>
      <c r="Q160"/>
      <c r="R160"/>
    </row>
    <row r="161" spans="16:18" x14ac:dyDescent="0.5">
      <c r="P161" s="238"/>
      <c r="Q161"/>
      <c r="R161"/>
    </row>
    <row r="162" spans="16:18" x14ac:dyDescent="0.5">
      <c r="P162" s="238"/>
      <c r="Q162"/>
      <c r="R162"/>
    </row>
    <row r="163" spans="16:18" x14ac:dyDescent="0.5">
      <c r="P163" s="238"/>
      <c r="Q163"/>
      <c r="R163"/>
    </row>
    <row r="164" spans="16:18" x14ac:dyDescent="0.5">
      <c r="P164" s="238"/>
      <c r="Q164"/>
      <c r="R164"/>
    </row>
    <row r="165" spans="16:18" x14ac:dyDescent="0.5">
      <c r="P165" s="238"/>
      <c r="Q165"/>
      <c r="R165"/>
    </row>
    <row r="166" spans="16:18" x14ac:dyDescent="0.5">
      <c r="P166" s="238"/>
      <c r="Q166"/>
      <c r="R166"/>
    </row>
    <row r="167" spans="16:18" x14ac:dyDescent="0.5">
      <c r="P167" s="238"/>
      <c r="Q167"/>
      <c r="R167"/>
    </row>
    <row r="168" spans="16:18" x14ac:dyDescent="0.5">
      <c r="P168" s="238"/>
      <c r="Q168"/>
      <c r="R168"/>
    </row>
    <row r="169" spans="16:18" x14ac:dyDescent="0.5">
      <c r="P169" s="238"/>
      <c r="Q169"/>
      <c r="R169"/>
    </row>
    <row r="170" spans="16:18" x14ac:dyDescent="0.5">
      <c r="P170" s="238"/>
      <c r="Q170"/>
      <c r="R170"/>
    </row>
    <row r="171" spans="16:18" x14ac:dyDescent="0.5">
      <c r="P171" s="238"/>
      <c r="Q171"/>
      <c r="R171"/>
    </row>
    <row r="172" spans="16:18" x14ac:dyDescent="0.5">
      <c r="P172" s="238"/>
      <c r="Q172"/>
      <c r="R172"/>
    </row>
    <row r="173" spans="16:18" x14ac:dyDescent="0.5">
      <c r="P173" s="238"/>
      <c r="Q173"/>
      <c r="R173"/>
    </row>
    <row r="174" spans="16:18" x14ac:dyDescent="0.5">
      <c r="P174" s="238"/>
      <c r="Q174"/>
      <c r="R174"/>
    </row>
    <row r="175" spans="16:18" x14ac:dyDescent="0.5">
      <c r="P175" s="238"/>
      <c r="Q175"/>
      <c r="R175"/>
    </row>
    <row r="176" spans="16:18" x14ac:dyDescent="0.5">
      <c r="P176" s="238"/>
      <c r="Q176"/>
      <c r="R176"/>
    </row>
    <row r="177" spans="16:18" x14ac:dyDescent="0.5">
      <c r="P177" s="238"/>
      <c r="Q177"/>
      <c r="R177"/>
    </row>
    <row r="178" spans="16:18" x14ac:dyDescent="0.5">
      <c r="P178" s="238"/>
      <c r="Q178"/>
      <c r="R178"/>
    </row>
    <row r="179" spans="16:18" x14ac:dyDescent="0.5">
      <c r="P179" s="238"/>
      <c r="Q179"/>
      <c r="R179"/>
    </row>
    <row r="180" spans="16:18" x14ac:dyDescent="0.5">
      <c r="P180" s="238"/>
      <c r="Q180"/>
      <c r="R180"/>
    </row>
    <row r="181" spans="16:18" x14ac:dyDescent="0.5">
      <c r="P181" s="238"/>
      <c r="Q181"/>
      <c r="R181"/>
    </row>
    <row r="182" spans="16:18" x14ac:dyDescent="0.5">
      <c r="P182" s="238"/>
      <c r="Q182"/>
      <c r="R182"/>
    </row>
    <row r="183" spans="16:18" x14ac:dyDescent="0.5">
      <c r="P183" s="238"/>
      <c r="Q183"/>
      <c r="R183"/>
    </row>
    <row r="184" spans="16:18" x14ac:dyDescent="0.5">
      <c r="P184" s="238"/>
      <c r="Q184"/>
      <c r="R184"/>
    </row>
    <row r="185" spans="16:18" x14ac:dyDescent="0.5">
      <c r="P185" s="238"/>
      <c r="Q185"/>
      <c r="R185"/>
    </row>
    <row r="186" spans="16:18" x14ac:dyDescent="0.5">
      <c r="P186" s="238"/>
      <c r="Q186"/>
      <c r="R186"/>
    </row>
    <row r="187" spans="16:18" x14ac:dyDescent="0.5">
      <c r="P187" s="238"/>
      <c r="Q187"/>
      <c r="R187"/>
    </row>
    <row r="188" spans="16:18" x14ac:dyDescent="0.5">
      <c r="P188" s="238"/>
      <c r="Q188"/>
      <c r="R188"/>
    </row>
    <row r="189" spans="16:18" x14ac:dyDescent="0.5">
      <c r="P189" s="238"/>
      <c r="Q189"/>
      <c r="R189"/>
    </row>
    <row r="190" spans="16:18" x14ac:dyDescent="0.5">
      <c r="P190" s="238"/>
      <c r="Q190"/>
      <c r="R190"/>
    </row>
    <row r="191" spans="16:18" x14ac:dyDescent="0.5">
      <c r="P191" s="238"/>
      <c r="Q191"/>
      <c r="R191"/>
    </row>
    <row r="192" spans="16:18" x14ac:dyDescent="0.5">
      <c r="P192" s="238"/>
      <c r="Q192"/>
      <c r="R192"/>
    </row>
    <row r="193" spans="16:18" x14ac:dyDescent="0.5">
      <c r="P193" s="238"/>
      <c r="Q193"/>
      <c r="R193"/>
    </row>
    <row r="194" spans="16:18" x14ac:dyDescent="0.5">
      <c r="P194" s="238"/>
      <c r="Q194"/>
      <c r="R194"/>
    </row>
    <row r="195" spans="16:18" x14ac:dyDescent="0.5">
      <c r="P195" s="238"/>
      <c r="Q195"/>
      <c r="R195"/>
    </row>
    <row r="196" spans="16:18" x14ac:dyDescent="0.5">
      <c r="P196" s="238"/>
      <c r="Q196"/>
      <c r="R196"/>
    </row>
    <row r="197" spans="16:18" x14ac:dyDescent="0.5">
      <c r="P197" s="238"/>
      <c r="Q197"/>
      <c r="R197"/>
    </row>
    <row r="198" spans="16:18" x14ac:dyDescent="0.5">
      <c r="P198" s="238"/>
      <c r="Q198"/>
      <c r="R198"/>
    </row>
    <row r="199" spans="16:18" x14ac:dyDescent="0.5">
      <c r="P199" s="238"/>
      <c r="Q199"/>
      <c r="R199"/>
    </row>
    <row r="200" spans="16:18" x14ac:dyDescent="0.5">
      <c r="P200" s="238"/>
      <c r="Q200"/>
      <c r="R200"/>
    </row>
    <row r="201" spans="16:18" x14ac:dyDescent="0.5">
      <c r="P201" s="238"/>
      <c r="Q201"/>
      <c r="R201"/>
    </row>
    <row r="202" spans="16:18" x14ac:dyDescent="0.5">
      <c r="P202" s="238"/>
      <c r="Q202"/>
      <c r="R202"/>
    </row>
    <row r="203" spans="16:18" x14ac:dyDescent="0.5">
      <c r="P203" s="238"/>
      <c r="Q203"/>
      <c r="R203"/>
    </row>
    <row r="204" spans="16:18" x14ac:dyDescent="0.5">
      <c r="P204" s="238"/>
      <c r="Q204"/>
      <c r="R204"/>
    </row>
    <row r="205" spans="16:18" x14ac:dyDescent="0.5">
      <c r="P205" s="238"/>
      <c r="Q205"/>
      <c r="R205"/>
    </row>
    <row r="206" spans="16:18" x14ac:dyDescent="0.5">
      <c r="P206" s="238"/>
      <c r="Q206"/>
      <c r="R206"/>
    </row>
    <row r="207" spans="16:18" x14ac:dyDescent="0.5">
      <c r="P207" s="238"/>
      <c r="Q207"/>
      <c r="R207"/>
    </row>
    <row r="208" spans="16:18" x14ac:dyDescent="0.5">
      <c r="P208" s="238"/>
      <c r="Q208"/>
      <c r="R208"/>
    </row>
    <row r="209" spans="16:18" x14ac:dyDescent="0.5">
      <c r="P209" s="238"/>
      <c r="Q209"/>
      <c r="R209"/>
    </row>
    <row r="210" spans="16:18" x14ac:dyDescent="0.5">
      <c r="P210" s="238"/>
      <c r="Q210"/>
      <c r="R210"/>
    </row>
    <row r="211" spans="16:18" x14ac:dyDescent="0.5">
      <c r="P211" s="238"/>
      <c r="Q211"/>
      <c r="R211"/>
    </row>
    <row r="212" spans="16:18" x14ac:dyDescent="0.5">
      <c r="P212" s="238"/>
      <c r="Q212"/>
      <c r="R212"/>
    </row>
    <row r="213" spans="16:18" x14ac:dyDescent="0.5">
      <c r="P213" s="238"/>
      <c r="Q213"/>
      <c r="R213"/>
    </row>
    <row r="214" spans="16:18" x14ac:dyDescent="0.5">
      <c r="P214" s="238"/>
      <c r="Q214"/>
      <c r="R214"/>
    </row>
    <row r="215" spans="16:18" x14ac:dyDescent="0.5">
      <c r="P215" s="238"/>
      <c r="Q215"/>
      <c r="R215"/>
    </row>
    <row r="216" spans="16:18" x14ac:dyDescent="0.5">
      <c r="P216" s="238"/>
      <c r="Q216"/>
      <c r="R216"/>
    </row>
    <row r="217" spans="16:18" x14ac:dyDescent="0.5">
      <c r="P217" s="238"/>
      <c r="Q217"/>
      <c r="R217"/>
    </row>
    <row r="218" spans="16:18" x14ac:dyDescent="0.5">
      <c r="P218" s="238"/>
      <c r="Q218"/>
      <c r="R218"/>
    </row>
    <row r="219" spans="16:18" x14ac:dyDescent="0.5">
      <c r="P219" s="238"/>
      <c r="Q219"/>
      <c r="R219"/>
    </row>
    <row r="220" spans="16:18" x14ac:dyDescent="0.5">
      <c r="P220" s="238"/>
      <c r="Q220"/>
      <c r="R220"/>
    </row>
    <row r="221" spans="16:18" x14ac:dyDescent="0.5">
      <c r="P221" s="238"/>
      <c r="Q221"/>
      <c r="R221"/>
    </row>
    <row r="222" spans="16:18" x14ac:dyDescent="0.5">
      <c r="P222" s="238"/>
      <c r="Q222"/>
      <c r="R222"/>
    </row>
    <row r="223" spans="16:18" x14ac:dyDescent="0.5">
      <c r="P223" s="238"/>
      <c r="Q223"/>
      <c r="R223"/>
    </row>
    <row r="224" spans="16:18" x14ac:dyDescent="0.5">
      <c r="P224" s="238"/>
      <c r="Q224"/>
      <c r="R224"/>
    </row>
    <row r="225" spans="16:18" x14ac:dyDescent="0.5">
      <c r="P225" s="238"/>
      <c r="Q225"/>
      <c r="R225"/>
    </row>
    <row r="226" spans="16:18" x14ac:dyDescent="0.5">
      <c r="P226" s="238"/>
      <c r="Q226"/>
      <c r="R226"/>
    </row>
    <row r="227" spans="16:18" x14ac:dyDescent="0.5">
      <c r="P227" s="238"/>
      <c r="Q227"/>
      <c r="R227"/>
    </row>
    <row r="228" spans="16:18" x14ac:dyDescent="0.5">
      <c r="P228" s="238"/>
      <c r="Q228"/>
      <c r="R228"/>
    </row>
    <row r="229" spans="16:18" x14ac:dyDescent="0.5">
      <c r="P229" s="238"/>
      <c r="Q229"/>
      <c r="R229"/>
    </row>
    <row r="230" spans="16:18" x14ac:dyDescent="0.5">
      <c r="P230" s="238"/>
      <c r="Q230"/>
      <c r="R230"/>
    </row>
    <row r="231" spans="16:18" x14ac:dyDescent="0.5">
      <c r="P231" s="238"/>
      <c r="Q231"/>
      <c r="R231"/>
    </row>
    <row r="232" spans="16:18" x14ac:dyDescent="0.5">
      <c r="P232" s="238"/>
      <c r="Q232"/>
      <c r="R232"/>
    </row>
    <row r="233" spans="16:18" x14ac:dyDescent="0.5">
      <c r="P233" s="238"/>
      <c r="Q233"/>
      <c r="R233"/>
    </row>
    <row r="234" spans="16:18" x14ac:dyDescent="0.5">
      <c r="P234" s="238"/>
      <c r="Q234"/>
      <c r="R234"/>
    </row>
    <row r="235" spans="16:18" x14ac:dyDescent="0.5">
      <c r="P235" s="238"/>
      <c r="Q235"/>
      <c r="R235"/>
    </row>
    <row r="236" spans="16:18" x14ac:dyDescent="0.5">
      <c r="P236" s="238"/>
      <c r="Q236"/>
      <c r="R236"/>
    </row>
    <row r="237" spans="16:18" x14ac:dyDescent="0.5">
      <c r="P237" s="238"/>
      <c r="Q237"/>
      <c r="R237"/>
    </row>
    <row r="238" spans="16:18" x14ac:dyDescent="0.5">
      <c r="P238" s="238"/>
      <c r="Q238"/>
      <c r="R238"/>
    </row>
    <row r="239" spans="16:18" x14ac:dyDescent="0.5">
      <c r="P239" s="238"/>
      <c r="Q239"/>
      <c r="R239"/>
    </row>
    <row r="240" spans="16:18" x14ac:dyDescent="0.5">
      <c r="P240" s="238"/>
      <c r="Q240"/>
      <c r="R240"/>
    </row>
    <row r="241" spans="16:18" x14ac:dyDescent="0.5">
      <c r="P241" s="238"/>
      <c r="Q241"/>
      <c r="R241"/>
    </row>
    <row r="242" spans="16:18" x14ac:dyDescent="0.5">
      <c r="P242" s="238"/>
      <c r="Q242"/>
      <c r="R242"/>
    </row>
    <row r="243" spans="16:18" x14ac:dyDescent="0.5">
      <c r="P243" s="238"/>
      <c r="Q243"/>
      <c r="R243"/>
    </row>
    <row r="244" spans="16:18" x14ac:dyDescent="0.5">
      <c r="P244" s="238"/>
      <c r="Q244"/>
      <c r="R244"/>
    </row>
    <row r="245" spans="16:18" x14ac:dyDescent="0.5">
      <c r="P245" s="238"/>
      <c r="Q245"/>
      <c r="R245"/>
    </row>
    <row r="246" spans="16:18" x14ac:dyDescent="0.5">
      <c r="P246" s="238"/>
      <c r="Q246"/>
      <c r="R246"/>
    </row>
    <row r="247" spans="16:18" x14ac:dyDescent="0.5">
      <c r="P247" s="238"/>
      <c r="Q247"/>
      <c r="R247"/>
    </row>
    <row r="248" spans="16:18" x14ac:dyDescent="0.5">
      <c r="P248" s="238"/>
      <c r="Q248"/>
      <c r="R248"/>
    </row>
    <row r="249" spans="16:18" x14ac:dyDescent="0.5">
      <c r="P249" s="238"/>
      <c r="Q249"/>
      <c r="R249"/>
    </row>
    <row r="250" spans="16:18" x14ac:dyDescent="0.5">
      <c r="P250" s="238"/>
      <c r="Q250"/>
      <c r="R250"/>
    </row>
    <row r="251" spans="16:18" x14ac:dyDescent="0.5">
      <c r="P251" s="238"/>
      <c r="Q251"/>
      <c r="R251"/>
    </row>
    <row r="252" spans="16:18" x14ac:dyDescent="0.5">
      <c r="P252" s="238"/>
      <c r="Q252"/>
      <c r="R252"/>
    </row>
    <row r="253" spans="16:18" x14ac:dyDescent="0.5">
      <c r="P253" s="238"/>
      <c r="Q253"/>
      <c r="R253"/>
    </row>
    <row r="254" spans="16:18" x14ac:dyDescent="0.5">
      <c r="P254" s="238"/>
      <c r="Q254"/>
      <c r="R254"/>
    </row>
    <row r="255" spans="16:18" x14ac:dyDescent="0.5">
      <c r="P255" s="238"/>
      <c r="Q255"/>
      <c r="R255"/>
    </row>
    <row r="256" spans="16:18" x14ac:dyDescent="0.5">
      <c r="P256" s="238"/>
      <c r="Q256"/>
      <c r="R256"/>
    </row>
    <row r="257" spans="16:18" x14ac:dyDescent="0.5">
      <c r="P257" s="238"/>
      <c r="Q257"/>
      <c r="R257"/>
    </row>
    <row r="258" spans="16:18" x14ac:dyDescent="0.5">
      <c r="P258" s="238"/>
      <c r="Q258"/>
      <c r="R258"/>
    </row>
    <row r="259" spans="16:18" x14ac:dyDescent="0.5">
      <c r="P259" s="238"/>
      <c r="Q259"/>
      <c r="R259"/>
    </row>
    <row r="260" spans="16:18" x14ac:dyDescent="0.5">
      <c r="P260" s="238"/>
      <c r="Q260"/>
      <c r="R260"/>
    </row>
    <row r="261" spans="16:18" x14ac:dyDescent="0.5">
      <c r="P261" s="238"/>
      <c r="Q261"/>
      <c r="R261"/>
    </row>
    <row r="262" spans="16:18" x14ac:dyDescent="0.5">
      <c r="P262" s="238"/>
      <c r="Q262"/>
      <c r="R262"/>
    </row>
    <row r="263" spans="16:18" x14ac:dyDescent="0.5">
      <c r="P263" s="238"/>
      <c r="Q263"/>
      <c r="R263"/>
    </row>
    <row r="264" spans="16:18" x14ac:dyDescent="0.5">
      <c r="P264" s="238"/>
      <c r="Q264"/>
      <c r="R264"/>
    </row>
    <row r="265" spans="16:18" x14ac:dyDescent="0.5">
      <c r="P265" s="238"/>
      <c r="Q265"/>
      <c r="R265"/>
    </row>
    <row r="266" spans="16:18" x14ac:dyDescent="0.5">
      <c r="P266" s="238"/>
      <c r="Q266"/>
      <c r="R266"/>
    </row>
    <row r="267" spans="16:18" x14ac:dyDescent="0.5">
      <c r="P267" s="238"/>
      <c r="Q267"/>
      <c r="R267"/>
    </row>
    <row r="268" spans="16:18" x14ac:dyDescent="0.5">
      <c r="P268" s="238"/>
      <c r="Q268"/>
      <c r="R268"/>
    </row>
    <row r="269" spans="16:18" x14ac:dyDescent="0.5">
      <c r="P269" s="238"/>
      <c r="Q269"/>
      <c r="R269"/>
    </row>
    <row r="270" spans="16:18" x14ac:dyDescent="0.5">
      <c r="P270" s="238"/>
      <c r="Q270"/>
      <c r="R270"/>
    </row>
    <row r="271" spans="16:18" x14ac:dyDescent="0.5">
      <c r="P271" s="238"/>
      <c r="Q271"/>
      <c r="R271"/>
    </row>
    <row r="272" spans="16:18" x14ac:dyDescent="0.5">
      <c r="P272" s="238"/>
      <c r="Q272"/>
      <c r="R272"/>
    </row>
    <row r="273" spans="16:18" x14ac:dyDescent="0.5">
      <c r="P273" s="238"/>
      <c r="Q273"/>
      <c r="R273"/>
    </row>
    <row r="274" spans="16:18" x14ac:dyDescent="0.5">
      <c r="P274" s="238"/>
      <c r="Q274"/>
      <c r="R274"/>
    </row>
    <row r="275" spans="16:18" x14ac:dyDescent="0.5">
      <c r="P275" s="238"/>
      <c r="Q275"/>
      <c r="R275"/>
    </row>
    <row r="276" spans="16:18" x14ac:dyDescent="0.5">
      <c r="P276" s="238"/>
      <c r="Q276"/>
      <c r="R276"/>
    </row>
    <row r="277" spans="16:18" x14ac:dyDescent="0.5">
      <c r="P277" s="238"/>
      <c r="Q277"/>
      <c r="R277"/>
    </row>
    <row r="278" spans="16:18" x14ac:dyDescent="0.5">
      <c r="P278" s="238"/>
      <c r="Q278"/>
      <c r="R278"/>
    </row>
    <row r="279" spans="16:18" x14ac:dyDescent="0.5">
      <c r="P279" s="238"/>
      <c r="Q279"/>
      <c r="R279"/>
    </row>
    <row r="280" spans="16:18" x14ac:dyDescent="0.5">
      <c r="P280" s="238"/>
      <c r="Q280"/>
      <c r="R280"/>
    </row>
    <row r="281" spans="16:18" x14ac:dyDescent="0.5">
      <c r="P281" s="238"/>
      <c r="Q281"/>
      <c r="R281"/>
    </row>
    <row r="282" spans="16:18" x14ac:dyDescent="0.5">
      <c r="P282" s="238"/>
      <c r="Q282"/>
      <c r="R282"/>
    </row>
    <row r="283" spans="16:18" x14ac:dyDescent="0.5">
      <c r="P283" s="238"/>
      <c r="Q283"/>
      <c r="R283"/>
    </row>
    <row r="284" spans="16:18" x14ac:dyDescent="0.5">
      <c r="P284" s="238"/>
      <c r="Q284"/>
      <c r="R284"/>
    </row>
    <row r="285" spans="16:18" x14ac:dyDescent="0.5">
      <c r="P285" s="238"/>
      <c r="Q285"/>
      <c r="R285"/>
    </row>
    <row r="286" spans="16:18" x14ac:dyDescent="0.5">
      <c r="P286" s="238"/>
      <c r="Q286"/>
      <c r="R286"/>
    </row>
    <row r="287" spans="16:18" x14ac:dyDescent="0.5">
      <c r="P287" s="238"/>
      <c r="Q287"/>
      <c r="R287"/>
    </row>
    <row r="288" spans="16:18" x14ac:dyDescent="0.5">
      <c r="P288" s="238"/>
      <c r="Q288"/>
      <c r="R288"/>
    </row>
    <row r="289" spans="16:18" x14ac:dyDescent="0.5">
      <c r="P289" s="238"/>
      <c r="Q289"/>
      <c r="R289"/>
    </row>
    <row r="290" spans="16:18" x14ac:dyDescent="0.5">
      <c r="P290" s="238"/>
      <c r="Q290"/>
      <c r="R290"/>
    </row>
    <row r="291" spans="16:18" x14ac:dyDescent="0.5">
      <c r="P291" s="238"/>
      <c r="Q291"/>
      <c r="R291"/>
    </row>
    <row r="292" spans="16:18" x14ac:dyDescent="0.5">
      <c r="P292" s="238"/>
      <c r="Q292"/>
      <c r="R292"/>
    </row>
    <row r="293" spans="16:18" x14ac:dyDescent="0.5">
      <c r="P293" s="238"/>
      <c r="Q293"/>
      <c r="R293"/>
    </row>
    <row r="294" spans="16:18" x14ac:dyDescent="0.5">
      <c r="P294" s="238"/>
      <c r="Q294"/>
      <c r="R294"/>
    </row>
    <row r="295" spans="16:18" x14ac:dyDescent="0.5">
      <c r="P295" s="238"/>
      <c r="Q295"/>
      <c r="R295"/>
    </row>
    <row r="296" spans="16:18" x14ac:dyDescent="0.5">
      <c r="P296" s="238"/>
      <c r="Q296"/>
      <c r="R296"/>
    </row>
    <row r="297" spans="16:18" x14ac:dyDescent="0.5">
      <c r="P297" s="238"/>
      <c r="Q297"/>
      <c r="R297"/>
    </row>
    <row r="298" spans="16:18" x14ac:dyDescent="0.5">
      <c r="P298" s="238"/>
      <c r="Q298"/>
      <c r="R298"/>
    </row>
    <row r="299" spans="16:18" x14ac:dyDescent="0.5">
      <c r="P299" s="238"/>
      <c r="Q299"/>
      <c r="R299"/>
    </row>
    <row r="300" spans="16:18" x14ac:dyDescent="0.5">
      <c r="P300" s="238"/>
      <c r="Q300"/>
      <c r="R300"/>
    </row>
    <row r="301" spans="16:18" x14ac:dyDescent="0.5">
      <c r="P301" s="238"/>
      <c r="Q301"/>
      <c r="R301"/>
    </row>
    <row r="302" spans="16:18" x14ac:dyDescent="0.5">
      <c r="P302" s="238"/>
      <c r="Q302"/>
      <c r="R302"/>
    </row>
    <row r="303" spans="16:18" x14ac:dyDescent="0.5">
      <c r="P303" s="238"/>
      <c r="Q303"/>
      <c r="R303"/>
    </row>
    <row r="304" spans="16:18" x14ac:dyDescent="0.5">
      <c r="P304" s="238"/>
      <c r="Q304"/>
      <c r="R304"/>
    </row>
    <row r="305" spans="16:18" x14ac:dyDescent="0.5">
      <c r="P305" s="238"/>
      <c r="Q305"/>
      <c r="R305"/>
    </row>
    <row r="306" spans="16:18" x14ac:dyDescent="0.5">
      <c r="P306" s="238"/>
      <c r="Q306"/>
      <c r="R306"/>
    </row>
    <row r="307" spans="16:18" x14ac:dyDescent="0.5">
      <c r="P307" s="238"/>
      <c r="Q307"/>
      <c r="R307"/>
    </row>
    <row r="308" spans="16:18" x14ac:dyDescent="0.5">
      <c r="P308" s="238"/>
      <c r="Q308"/>
      <c r="R308"/>
    </row>
    <row r="309" spans="16:18" x14ac:dyDescent="0.5">
      <c r="P309" s="238"/>
      <c r="Q309"/>
      <c r="R309"/>
    </row>
    <row r="310" spans="16:18" x14ac:dyDescent="0.5">
      <c r="P310" s="238"/>
      <c r="Q310"/>
      <c r="R310"/>
    </row>
    <row r="311" spans="16:18" x14ac:dyDescent="0.5">
      <c r="P311" s="238"/>
      <c r="Q311"/>
      <c r="R311"/>
    </row>
    <row r="312" spans="16:18" x14ac:dyDescent="0.5">
      <c r="P312" s="238"/>
      <c r="Q312"/>
      <c r="R312"/>
    </row>
    <row r="313" spans="16:18" x14ac:dyDescent="0.5">
      <c r="P313" s="238"/>
      <c r="Q313"/>
      <c r="R313"/>
    </row>
    <row r="314" spans="16:18" x14ac:dyDescent="0.5">
      <c r="P314" s="238"/>
      <c r="Q314"/>
      <c r="R314"/>
    </row>
    <row r="315" spans="16:18" x14ac:dyDescent="0.5">
      <c r="P315" s="238"/>
      <c r="Q315"/>
      <c r="R315"/>
    </row>
    <row r="316" spans="16:18" x14ac:dyDescent="0.5">
      <c r="P316" s="238"/>
      <c r="Q316"/>
      <c r="R316"/>
    </row>
    <row r="317" spans="16:18" x14ac:dyDescent="0.5">
      <c r="P317" s="238"/>
      <c r="Q317"/>
      <c r="R317"/>
    </row>
    <row r="318" spans="16:18" x14ac:dyDescent="0.5">
      <c r="P318" s="238"/>
      <c r="Q318"/>
      <c r="R318"/>
    </row>
    <row r="319" spans="16:18" x14ac:dyDescent="0.5">
      <c r="P319" s="238"/>
      <c r="Q319"/>
      <c r="R319"/>
    </row>
    <row r="320" spans="16:18" x14ac:dyDescent="0.5">
      <c r="P320" s="238"/>
      <c r="Q320"/>
      <c r="R320"/>
    </row>
    <row r="321" spans="16:18" x14ac:dyDescent="0.5">
      <c r="P321" s="238"/>
      <c r="Q321"/>
      <c r="R321"/>
    </row>
    <row r="322" spans="16:18" x14ac:dyDescent="0.5">
      <c r="P322" s="238"/>
      <c r="Q322"/>
      <c r="R322"/>
    </row>
    <row r="323" spans="16:18" x14ac:dyDescent="0.5">
      <c r="P323" s="238"/>
      <c r="Q323"/>
      <c r="R323"/>
    </row>
    <row r="324" spans="16:18" x14ac:dyDescent="0.5">
      <c r="P324" s="238"/>
      <c r="Q324"/>
      <c r="R324"/>
    </row>
    <row r="325" spans="16:18" x14ac:dyDescent="0.5">
      <c r="P325" s="238"/>
      <c r="Q325"/>
      <c r="R325"/>
    </row>
    <row r="326" spans="16:18" x14ac:dyDescent="0.5">
      <c r="P326" s="238"/>
      <c r="Q326"/>
      <c r="R326"/>
    </row>
    <row r="327" spans="16:18" x14ac:dyDescent="0.5">
      <c r="P327" s="238"/>
      <c r="Q327"/>
      <c r="R327"/>
    </row>
    <row r="328" spans="16:18" x14ac:dyDescent="0.5">
      <c r="P328" s="238"/>
      <c r="Q328"/>
      <c r="R328"/>
    </row>
    <row r="329" spans="16:18" x14ac:dyDescent="0.5">
      <c r="P329" s="238"/>
      <c r="Q329"/>
      <c r="R329"/>
    </row>
    <row r="330" spans="16:18" x14ac:dyDescent="0.5">
      <c r="P330" s="238"/>
      <c r="Q330"/>
      <c r="R330"/>
    </row>
    <row r="331" spans="16:18" x14ac:dyDescent="0.5">
      <c r="P331" s="238"/>
      <c r="Q331"/>
      <c r="R331"/>
    </row>
    <row r="332" spans="16:18" x14ac:dyDescent="0.5">
      <c r="P332" s="238"/>
      <c r="Q332"/>
      <c r="R332"/>
    </row>
    <row r="333" spans="16:18" x14ac:dyDescent="0.5">
      <c r="P333" s="238"/>
      <c r="Q333"/>
      <c r="R333"/>
    </row>
    <row r="334" spans="16:18" x14ac:dyDescent="0.5">
      <c r="P334" s="238"/>
      <c r="Q334"/>
      <c r="R334"/>
    </row>
    <row r="335" spans="16:18" x14ac:dyDescent="0.5">
      <c r="P335" s="238"/>
      <c r="Q335"/>
      <c r="R335"/>
    </row>
    <row r="336" spans="16:18" x14ac:dyDescent="0.5">
      <c r="P336" s="238"/>
      <c r="Q336"/>
      <c r="R336"/>
    </row>
    <row r="337" spans="16:18" x14ac:dyDescent="0.5">
      <c r="P337" s="238"/>
      <c r="Q337"/>
      <c r="R337"/>
    </row>
    <row r="338" spans="16:18" x14ac:dyDescent="0.5">
      <c r="P338" s="238"/>
      <c r="Q338"/>
      <c r="R338"/>
    </row>
    <row r="339" spans="16:18" x14ac:dyDescent="0.5">
      <c r="P339" s="238"/>
      <c r="Q339"/>
      <c r="R339"/>
    </row>
    <row r="340" spans="16:18" x14ac:dyDescent="0.5">
      <c r="P340" s="238"/>
      <c r="Q340"/>
      <c r="R340"/>
    </row>
    <row r="341" spans="16:18" x14ac:dyDescent="0.5">
      <c r="P341" s="238"/>
      <c r="Q341"/>
      <c r="R341"/>
    </row>
    <row r="342" spans="16:18" x14ac:dyDescent="0.5">
      <c r="P342" s="238"/>
      <c r="Q342"/>
      <c r="R342"/>
    </row>
    <row r="343" spans="16:18" x14ac:dyDescent="0.5">
      <c r="P343" s="238"/>
      <c r="Q343"/>
      <c r="R343"/>
    </row>
    <row r="344" spans="16:18" x14ac:dyDescent="0.5">
      <c r="P344" s="238"/>
      <c r="Q344"/>
      <c r="R344"/>
    </row>
    <row r="345" spans="16:18" x14ac:dyDescent="0.5">
      <c r="P345" s="238"/>
      <c r="Q345"/>
      <c r="R345"/>
    </row>
    <row r="346" spans="16:18" x14ac:dyDescent="0.5">
      <c r="P346" s="238"/>
      <c r="Q346"/>
      <c r="R346"/>
    </row>
    <row r="347" spans="16:18" x14ac:dyDescent="0.5">
      <c r="P347" s="238"/>
      <c r="Q347"/>
      <c r="R347"/>
    </row>
    <row r="348" spans="16:18" x14ac:dyDescent="0.5">
      <c r="P348" s="238"/>
      <c r="Q348"/>
      <c r="R348"/>
    </row>
    <row r="349" spans="16:18" x14ac:dyDescent="0.5">
      <c r="P349" s="238"/>
      <c r="Q349"/>
      <c r="R349"/>
    </row>
    <row r="350" spans="16:18" x14ac:dyDescent="0.5">
      <c r="P350" s="238"/>
      <c r="Q350"/>
      <c r="R350"/>
    </row>
    <row r="351" spans="16:18" x14ac:dyDescent="0.5">
      <c r="P351" s="238"/>
      <c r="Q351"/>
      <c r="R351"/>
    </row>
    <row r="352" spans="16:18" x14ac:dyDescent="0.5">
      <c r="P352" s="238"/>
      <c r="Q352"/>
      <c r="R352"/>
    </row>
    <row r="353" spans="16:18" x14ac:dyDescent="0.5">
      <c r="P353" s="238"/>
      <c r="Q353"/>
      <c r="R353"/>
    </row>
    <row r="354" spans="16:18" x14ac:dyDescent="0.5">
      <c r="P354" s="238"/>
      <c r="Q354"/>
      <c r="R354"/>
    </row>
    <row r="355" spans="16:18" x14ac:dyDescent="0.5">
      <c r="P355" s="238"/>
      <c r="Q355"/>
      <c r="R355"/>
    </row>
    <row r="356" spans="16:18" x14ac:dyDescent="0.5">
      <c r="P356" s="238"/>
      <c r="Q356"/>
      <c r="R356"/>
    </row>
    <row r="357" spans="16:18" x14ac:dyDescent="0.5">
      <c r="P357" s="238"/>
      <c r="Q357"/>
      <c r="R357"/>
    </row>
    <row r="358" spans="16:18" x14ac:dyDescent="0.5">
      <c r="P358" s="238"/>
      <c r="Q358"/>
      <c r="R358"/>
    </row>
    <row r="359" spans="16:18" x14ac:dyDescent="0.5">
      <c r="P359" s="238"/>
      <c r="Q359"/>
      <c r="R359"/>
    </row>
    <row r="360" spans="16:18" x14ac:dyDescent="0.5">
      <c r="P360" s="238"/>
      <c r="Q360"/>
      <c r="R360"/>
    </row>
    <row r="361" spans="16:18" x14ac:dyDescent="0.5">
      <c r="P361" s="238"/>
      <c r="Q361"/>
      <c r="R361"/>
    </row>
    <row r="362" spans="16:18" x14ac:dyDescent="0.5">
      <c r="P362" s="238"/>
      <c r="Q362"/>
      <c r="R362"/>
    </row>
    <row r="363" spans="16:18" x14ac:dyDescent="0.5">
      <c r="P363" s="238"/>
      <c r="Q363"/>
      <c r="R363"/>
    </row>
    <row r="364" spans="16:18" x14ac:dyDescent="0.5">
      <c r="P364" s="238"/>
      <c r="Q364"/>
      <c r="R364"/>
    </row>
    <row r="365" spans="16:18" x14ac:dyDescent="0.5">
      <c r="P365" s="238"/>
      <c r="Q365"/>
      <c r="R365"/>
    </row>
    <row r="366" spans="16:18" x14ac:dyDescent="0.5">
      <c r="P366" s="238"/>
      <c r="Q366"/>
      <c r="R366"/>
    </row>
    <row r="367" spans="16:18" x14ac:dyDescent="0.5">
      <c r="P367" s="238"/>
      <c r="Q367"/>
      <c r="R367"/>
    </row>
    <row r="368" spans="16:18" x14ac:dyDescent="0.5">
      <c r="P368" s="238"/>
      <c r="Q368"/>
      <c r="R368"/>
    </row>
    <row r="369" spans="16:18" x14ac:dyDescent="0.5">
      <c r="P369" s="238"/>
      <c r="Q369"/>
      <c r="R369"/>
    </row>
    <row r="370" spans="16:18" x14ac:dyDescent="0.5">
      <c r="P370" s="238"/>
      <c r="Q370"/>
      <c r="R370"/>
    </row>
    <row r="371" spans="16:18" x14ac:dyDescent="0.5">
      <c r="P371" s="238"/>
      <c r="Q371"/>
      <c r="R371"/>
    </row>
    <row r="372" spans="16:18" x14ac:dyDescent="0.5">
      <c r="P372" s="238"/>
      <c r="Q372"/>
      <c r="R372"/>
    </row>
    <row r="373" spans="16:18" x14ac:dyDescent="0.5">
      <c r="P373" s="238"/>
      <c r="Q373"/>
      <c r="R373"/>
    </row>
    <row r="374" spans="16:18" x14ac:dyDescent="0.5">
      <c r="P374" s="238"/>
      <c r="Q374"/>
      <c r="R374"/>
    </row>
    <row r="375" spans="16:18" x14ac:dyDescent="0.5">
      <c r="P375" s="238"/>
      <c r="Q375"/>
      <c r="R375"/>
    </row>
    <row r="376" spans="16:18" x14ac:dyDescent="0.5">
      <c r="P376" s="238"/>
      <c r="Q376"/>
      <c r="R376"/>
    </row>
    <row r="377" spans="16:18" x14ac:dyDescent="0.5">
      <c r="P377" s="238"/>
      <c r="Q377"/>
      <c r="R377"/>
    </row>
    <row r="378" spans="16:18" x14ac:dyDescent="0.5">
      <c r="P378" s="238"/>
      <c r="Q378"/>
      <c r="R378"/>
    </row>
    <row r="379" spans="16:18" x14ac:dyDescent="0.5">
      <c r="P379" s="238"/>
      <c r="Q379"/>
      <c r="R379"/>
    </row>
    <row r="380" spans="16:18" x14ac:dyDescent="0.5">
      <c r="P380" s="238"/>
      <c r="Q380"/>
      <c r="R380"/>
    </row>
    <row r="381" spans="16:18" x14ac:dyDescent="0.5">
      <c r="P381" s="238"/>
      <c r="Q381"/>
      <c r="R381"/>
    </row>
    <row r="382" spans="16:18" x14ac:dyDescent="0.5">
      <c r="P382" s="238"/>
      <c r="Q382"/>
      <c r="R382"/>
    </row>
    <row r="383" spans="16:18" x14ac:dyDescent="0.5">
      <c r="P383" s="238"/>
      <c r="Q383"/>
      <c r="R383"/>
    </row>
    <row r="384" spans="16:18" x14ac:dyDescent="0.5">
      <c r="P384" s="238"/>
      <c r="Q384"/>
      <c r="R384"/>
    </row>
    <row r="385" spans="16:18" x14ac:dyDescent="0.5">
      <c r="P385" s="238"/>
      <c r="Q385"/>
      <c r="R385"/>
    </row>
    <row r="386" spans="16:18" x14ac:dyDescent="0.5">
      <c r="P386" s="238"/>
      <c r="Q386"/>
      <c r="R386"/>
    </row>
    <row r="387" spans="16:18" x14ac:dyDescent="0.5">
      <c r="P387" s="238"/>
      <c r="Q387"/>
      <c r="R387"/>
    </row>
    <row r="388" spans="16:18" x14ac:dyDescent="0.5">
      <c r="P388" s="238"/>
      <c r="Q388"/>
      <c r="R388"/>
    </row>
    <row r="389" spans="16:18" x14ac:dyDescent="0.5">
      <c r="P389" s="238"/>
      <c r="Q389"/>
      <c r="R389"/>
    </row>
    <row r="390" spans="16:18" x14ac:dyDescent="0.5">
      <c r="P390" s="238"/>
      <c r="Q390"/>
      <c r="R390"/>
    </row>
    <row r="391" spans="16:18" x14ac:dyDescent="0.5">
      <c r="P391" s="238"/>
      <c r="Q391"/>
      <c r="R391"/>
    </row>
    <row r="392" spans="16:18" x14ac:dyDescent="0.5">
      <c r="P392" s="238"/>
      <c r="Q392"/>
      <c r="R392"/>
    </row>
    <row r="393" spans="16:18" x14ac:dyDescent="0.5">
      <c r="P393" s="238"/>
      <c r="Q393"/>
      <c r="R393"/>
    </row>
    <row r="394" spans="16:18" x14ac:dyDescent="0.5">
      <c r="P394" s="238"/>
      <c r="Q394"/>
      <c r="R394"/>
    </row>
    <row r="395" spans="16:18" x14ac:dyDescent="0.5">
      <c r="P395" s="238"/>
      <c r="Q395"/>
      <c r="R395"/>
    </row>
    <row r="396" spans="16:18" x14ac:dyDescent="0.5">
      <c r="P396" s="238"/>
      <c r="Q396"/>
      <c r="R396"/>
    </row>
    <row r="397" spans="16:18" x14ac:dyDescent="0.5">
      <c r="P397" s="238"/>
      <c r="Q397"/>
      <c r="R397"/>
    </row>
    <row r="398" spans="16:18" x14ac:dyDescent="0.5">
      <c r="P398" s="238"/>
      <c r="Q398"/>
      <c r="R398"/>
    </row>
    <row r="399" spans="16:18" x14ac:dyDescent="0.5">
      <c r="P399" s="238"/>
      <c r="Q399"/>
      <c r="R399"/>
    </row>
    <row r="400" spans="16:18" x14ac:dyDescent="0.5">
      <c r="P400" s="238"/>
      <c r="Q400"/>
      <c r="R400"/>
    </row>
    <row r="401" spans="16:18" x14ac:dyDescent="0.5">
      <c r="P401" s="238"/>
      <c r="Q401"/>
      <c r="R401"/>
    </row>
    <row r="402" spans="16:18" x14ac:dyDescent="0.5">
      <c r="P402" s="238"/>
      <c r="Q402"/>
      <c r="R402"/>
    </row>
    <row r="403" spans="16:18" x14ac:dyDescent="0.5">
      <c r="P403" s="238"/>
      <c r="Q403"/>
      <c r="R403"/>
    </row>
    <row r="404" spans="16:18" x14ac:dyDescent="0.5">
      <c r="P404" s="238"/>
      <c r="Q404"/>
      <c r="R404"/>
    </row>
    <row r="405" spans="16:18" x14ac:dyDescent="0.5">
      <c r="P405" s="238"/>
      <c r="Q405"/>
      <c r="R405"/>
    </row>
    <row r="406" spans="16:18" x14ac:dyDescent="0.5">
      <c r="P406" s="238"/>
      <c r="Q406"/>
      <c r="R406"/>
    </row>
    <row r="407" spans="16:18" x14ac:dyDescent="0.5">
      <c r="P407" s="238"/>
      <c r="Q407"/>
      <c r="R407"/>
    </row>
    <row r="408" spans="16:18" x14ac:dyDescent="0.5">
      <c r="P408" s="238"/>
      <c r="Q408"/>
      <c r="R408"/>
    </row>
    <row r="409" spans="16:18" x14ac:dyDescent="0.5">
      <c r="P409" s="238"/>
      <c r="Q409"/>
      <c r="R409"/>
    </row>
    <row r="410" spans="16:18" x14ac:dyDescent="0.5">
      <c r="P410" s="238"/>
      <c r="Q410"/>
      <c r="R410"/>
    </row>
    <row r="411" spans="16:18" x14ac:dyDescent="0.5">
      <c r="P411" s="238"/>
      <c r="Q411"/>
      <c r="R411"/>
    </row>
    <row r="412" spans="16:18" x14ac:dyDescent="0.5">
      <c r="P412" s="238"/>
      <c r="Q412"/>
      <c r="R412"/>
    </row>
    <row r="413" spans="16:18" x14ac:dyDescent="0.5">
      <c r="P413" s="238"/>
      <c r="Q413"/>
      <c r="R413"/>
    </row>
    <row r="414" spans="16:18" x14ac:dyDescent="0.5">
      <c r="P414" s="238"/>
      <c r="Q414"/>
      <c r="R414"/>
    </row>
    <row r="415" spans="16:18" x14ac:dyDescent="0.5">
      <c r="P415" s="238"/>
      <c r="Q415"/>
      <c r="R415"/>
    </row>
    <row r="416" spans="16:18" x14ac:dyDescent="0.5">
      <c r="P416" s="238"/>
      <c r="Q416"/>
      <c r="R416"/>
    </row>
    <row r="417" spans="16:18" x14ac:dyDescent="0.5">
      <c r="P417" s="238"/>
      <c r="Q417"/>
      <c r="R417"/>
    </row>
    <row r="418" spans="16:18" x14ac:dyDescent="0.5">
      <c r="P418" s="238"/>
      <c r="Q418"/>
      <c r="R418"/>
    </row>
    <row r="419" spans="16:18" x14ac:dyDescent="0.5">
      <c r="P419" s="238"/>
      <c r="Q419"/>
      <c r="R419"/>
    </row>
    <row r="420" spans="16:18" x14ac:dyDescent="0.5">
      <c r="P420" s="238"/>
      <c r="Q420"/>
      <c r="R420"/>
    </row>
    <row r="421" spans="16:18" x14ac:dyDescent="0.5">
      <c r="P421" s="238"/>
      <c r="Q421"/>
      <c r="R421"/>
    </row>
    <row r="422" spans="16:18" x14ac:dyDescent="0.5">
      <c r="P422" s="238"/>
      <c r="Q422"/>
      <c r="R422"/>
    </row>
    <row r="423" spans="16:18" x14ac:dyDescent="0.5">
      <c r="P423" s="238"/>
      <c r="Q423"/>
      <c r="R423"/>
    </row>
    <row r="424" spans="16:18" x14ac:dyDescent="0.5">
      <c r="P424" s="238"/>
      <c r="Q424"/>
      <c r="R424"/>
    </row>
    <row r="425" spans="16:18" x14ac:dyDescent="0.5">
      <c r="P425" s="238"/>
      <c r="Q425"/>
      <c r="R425"/>
    </row>
    <row r="426" spans="16:18" x14ac:dyDescent="0.5">
      <c r="P426" s="238"/>
      <c r="Q426"/>
      <c r="R426"/>
    </row>
    <row r="427" spans="16:18" x14ac:dyDescent="0.5">
      <c r="P427" s="238"/>
      <c r="Q427"/>
      <c r="R427"/>
    </row>
    <row r="428" spans="16:18" x14ac:dyDescent="0.5">
      <c r="P428" s="238"/>
      <c r="Q428"/>
      <c r="R428"/>
    </row>
    <row r="429" spans="16:18" x14ac:dyDescent="0.5">
      <c r="P429" s="238"/>
      <c r="Q429"/>
      <c r="R429"/>
    </row>
    <row r="430" spans="16:18" x14ac:dyDescent="0.5">
      <c r="P430" s="238"/>
      <c r="Q430"/>
      <c r="R430"/>
    </row>
    <row r="431" spans="16:18" x14ac:dyDescent="0.5">
      <c r="P431" s="238"/>
      <c r="Q431"/>
      <c r="R431"/>
    </row>
    <row r="432" spans="16:18" x14ac:dyDescent="0.5">
      <c r="P432" s="238"/>
      <c r="Q432"/>
      <c r="R432"/>
    </row>
    <row r="433" spans="16:18" x14ac:dyDescent="0.5">
      <c r="P433" s="238"/>
      <c r="Q433"/>
      <c r="R433"/>
    </row>
    <row r="434" spans="16:18" x14ac:dyDescent="0.5">
      <c r="P434" s="238"/>
      <c r="Q434"/>
      <c r="R434"/>
    </row>
    <row r="435" spans="16:18" x14ac:dyDescent="0.5">
      <c r="P435" s="238"/>
      <c r="Q435"/>
      <c r="R435"/>
    </row>
    <row r="436" spans="16:18" x14ac:dyDescent="0.5">
      <c r="P436" s="238"/>
      <c r="Q436"/>
      <c r="R436"/>
    </row>
    <row r="437" spans="16:18" x14ac:dyDescent="0.5">
      <c r="P437" s="238"/>
      <c r="Q437"/>
      <c r="R437"/>
    </row>
    <row r="438" spans="16:18" x14ac:dyDescent="0.5">
      <c r="P438" s="238"/>
      <c r="Q438"/>
      <c r="R438"/>
    </row>
    <row r="439" spans="16:18" x14ac:dyDescent="0.5">
      <c r="P439" s="238"/>
      <c r="Q439"/>
      <c r="R439"/>
    </row>
    <row r="440" spans="16:18" x14ac:dyDescent="0.5">
      <c r="P440" s="238"/>
      <c r="Q440"/>
      <c r="R440"/>
    </row>
    <row r="441" spans="16:18" x14ac:dyDescent="0.5">
      <c r="P441" s="238"/>
      <c r="Q441"/>
      <c r="R441"/>
    </row>
    <row r="442" spans="16:18" x14ac:dyDescent="0.5">
      <c r="P442" s="238"/>
      <c r="Q442"/>
      <c r="R442"/>
    </row>
    <row r="443" spans="16:18" x14ac:dyDescent="0.5">
      <c r="P443" s="238"/>
      <c r="Q443"/>
      <c r="R443"/>
    </row>
    <row r="444" spans="16:18" x14ac:dyDescent="0.5">
      <c r="P444" s="238"/>
      <c r="Q444"/>
      <c r="R444"/>
    </row>
    <row r="445" spans="16:18" x14ac:dyDescent="0.5">
      <c r="P445" s="238"/>
      <c r="Q445"/>
      <c r="R445"/>
    </row>
    <row r="446" spans="16:18" x14ac:dyDescent="0.5">
      <c r="P446" s="238"/>
      <c r="Q446"/>
      <c r="R446"/>
    </row>
    <row r="447" spans="16:18" x14ac:dyDescent="0.5">
      <c r="P447" s="238"/>
      <c r="Q447"/>
      <c r="R447"/>
    </row>
    <row r="448" spans="16:18" x14ac:dyDescent="0.5">
      <c r="P448" s="238"/>
      <c r="Q448"/>
      <c r="R448"/>
    </row>
    <row r="449" spans="16:18" x14ac:dyDescent="0.5">
      <c r="P449" s="238"/>
      <c r="Q449"/>
      <c r="R449"/>
    </row>
    <row r="450" spans="16:18" x14ac:dyDescent="0.5">
      <c r="P450" s="238"/>
      <c r="Q450"/>
      <c r="R450"/>
    </row>
    <row r="451" spans="16:18" x14ac:dyDescent="0.5">
      <c r="P451" s="238"/>
      <c r="Q451"/>
      <c r="R451"/>
    </row>
    <row r="452" spans="16:18" x14ac:dyDescent="0.5">
      <c r="P452" s="238"/>
      <c r="Q452"/>
      <c r="R452"/>
    </row>
    <row r="453" spans="16:18" x14ac:dyDescent="0.5">
      <c r="P453" s="238"/>
      <c r="Q453"/>
      <c r="R453"/>
    </row>
    <row r="454" spans="16:18" x14ac:dyDescent="0.5">
      <c r="P454" s="238"/>
      <c r="Q454"/>
      <c r="R454"/>
    </row>
    <row r="455" spans="16:18" x14ac:dyDescent="0.5">
      <c r="P455" s="238"/>
      <c r="Q455"/>
      <c r="R455"/>
    </row>
    <row r="456" spans="16:18" x14ac:dyDescent="0.5">
      <c r="P456" s="238"/>
      <c r="Q456"/>
      <c r="R456"/>
    </row>
    <row r="457" spans="16:18" x14ac:dyDescent="0.5">
      <c r="P457" s="238"/>
      <c r="Q457"/>
      <c r="R457"/>
    </row>
    <row r="458" spans="16:18" x14ac:dyDescent="0.5">
      <c r="P458" s="238"/>
      <c r="Q458"/>
      <c r="R458"/>
    </row>
    <row r="459" spans="16:18" x14ac:dyDescent="0.5">
      <c r="P459" s="238"/>
      <c r="Q459"/>
      <c r="R459"/>
    </row>
    <row r="460" spans="16:18" x14ac:dyDescent="0.5">
      <c r="P460" s="238"/>
      <c r="Q460"/>
      <c r="R460"/>
    </row>
    <row r="461" spans="16:18" x14ac:dyDescent="0.5">
      <c r="P461" s="238"/>
      <c r="Q461"/>
      <c r="R461"/>
    </row>
    <row r="462" spans="16:18" x14ac:dyDescent="0.5">
      <c r="P462" s="238"/>
      <c r="Q462"/>
      <c r="R462"/>
    </row>
    <row r="463" spans="16:18" x14ac:dyDescent="0.5">
      <c r="P463" s="238"/>
      <c r="Q463"/>
      <c r="R463"/>
    </row>
    <row r="464" spans="16:18" x14ac:dyDescent="0.5">
      <c r="P464" s="238"/>
      <c r="Q464"/>
      <c r="R464"/>
    </row>
    <row r="465" spans="16:18" x14ac:dyDescent="0.5">
      <c r="P465" s="238"/>
      <c r="Q465"/>
      <c r="R465"/>
    </row>
    <row r="466" spans="16:18" x14ac:dyDescent="0.5">
      <c r="P466" s="238"/>
      <c r="Q466"/>
      <c r="R466"/>
    </row>
    <row r="467" spans="16:18" x14ac:dyDescent="0.5">
      <c r="P467" s="238"/>
      <c r="Q467"/>
      <c r="R467"/>
    </row>
    <row r="468" spans="16:18" x14ac:dyDescent="0.5">
      <c r="P468" s="238"/>
      <c r="Q468"/>
      <c r="R468"/>
    </row>
    <row r="469" spans="16:18" x14ac:dyDescent="0.5">
      <c r="P469" s="238"/>
      <c r="Q469"/>
      <c r="R469"/>
    </row>
    <row r="470" spans="16:18" x14ac:dyDescent="0.5">
      <c r="P470" s="238"/>
      <c r="Q470"/>
      <c r="R470"/>
    </row>
    <row r="471" spans="16:18" x14ac:dyDescent="0.5">
      <c r="P471" s="238"/>
      <c r="Q471"/>
      <c r="R471"/>
    </row>
    <row r="472" spans="16:18" x14ac:dyDescent="0.5">
      <c r="P472" s="238"/>
      <c r="Q472"/>
      <c r="R472"/>
    </row>
    <row r="473" spans="16:18" x14ac:dyDescent="0.5">
      <c r="P473" s="238"/>
      <c r="Q473"/>
      <c r="R473"/>
    </row>
    <row r="474" spans="16:18" x14ac:dyDescent="0.5">
      <c r="P474" s="238"/>
      <c r="Q474"/>
      <c r="R474"/>
    </row>
    <row r="475" spans="16:18" x14ac:dyDescent="0.5">
      <c r="P475" s="238"/>
      <c r="Q475"/>
      <c r="R475"/>
    </row>
    <row r="476" spans="16:18" x14ac:dyDescent="0.5">
      <c r="P476" s="238"/>
      <c r="Q476"/>
      <c r="R476"/>
    </row>
    <row r="477" spans="16:18" x14ac:dyDescent="0.5">
      <c r="P477" s="238"/>
      <c r="Q477"/>
      <c r="R477"/>
    </row>
    <row r="478" spans="16:18" x14ac:dyDescent="0.5">
      <c r="P478" s="238"/>
      <c r="Q478"/>
      <c r="R478"/>
    </row>
    <row r="479" spans="16:18" x14ac:dyDescent="0.5">
      <c r="P479" s="238"/>
      <c r="Q479"/>
      <c r="R479"/>
    </row>
    <row r="480" spans="16:18" x14ac:dyDescent="0.5">
      <c r="P480" s="238"/>
      <c r="Q480"/>
      <c r="R480"/>
    </row>
    <row r="481" spans="16:18" x14ac:dyDescent="0.5">
      <c r="P481" s="238"/>
      <c r="Q481"/>
      <c r="R481"/>
    </row>
    <row r="482" spans="16:18" x14ac:dyDescent="0.5">
      <c r="P482" s="238"/>
      <c r="Q482"/>
      <c r="R482"/>
    </row>
    <row r="483" spans="16:18" x14ac:dyDescent="0.5">
      <c r="P483" s="238"/>
      <c r="Q483"/>
      <c r="R483"/>
    </row>
    <row r="484" spans="16:18" x14ac:dyDescent="0.5">
      <c r="P484" s="238"/>
      <c r="Q484"/>
      <c r="R484"/>
    </row>
    <row r="485" spans="16:18" x14ac:dyDescent="0.5">
      <c r="P485" s="238"/>
      <c r="Q485"/>
      <c r="R485"/>
    </row>
    <row r="486" spans="16:18" x14ac:dyDescent="0.5">
      <c r="P486" s="238"/>
      <c r="Q486"/>
      <c r="R486"/>
    </row>
    <row r="487" spans="16:18" x14ac:dyDescent="0.5">
      <c r="P487" s="238"/>
      <c r="Q487"/>
      <c r="R487"/>
    </row>
    <row r="488" spans="16:18" x14ac:dyDescent="0.5">
      <c r="P488" s="238"/>
      <c r="Q488"/>
      <c r="R488"/>
    </row>
    <row r="489" spans="16:18" x14ac:dyDescent="0.5">
      <c r="P489" s="238"/>
      <c r="Q489"/>
      <c r="R489"/>
    </row>
    <row r="490" spans="16:18" x14ac:dyDescent="0.5">
      <c r="P490" s="238"/>
      <c r="Q490"/>
      <c r="R490"/>
    </row>
    <row r="491" spans="16:18" x14ac:dyDescent="0.5">
      <c r="P491" s="238"/>
      <c r="Q491"/>
      <c r="R491"/>
    </row>
    <row r="492" spans="16:18" x14ac:dyDescent="0.5">
      <c r="P492" s="238"/>
      <c r="Q492"/>
      <c r="R492"/>
    </row>
    <row r="493" spans="16:18" x14ac:dyDescent="0.5">
      <c r="P493" s="238"/>
      <c r="Q493"/>
      <c r="R493"/>
    </row>
    <row r="494" spans="16:18" x14ac:dyDescent="0.5">
      <c r="P494" s="238"/>
      <c r="Q494"/>
      <c r="R494"/>
    </row>
    <row r="495" spans="16:18" x14ac:dyDescent="0.5">
      <c r="P495" s="238"/>
      <c r="Q495"/>
      <c r="R495"/>
    </row>
    <row r="496" spans="16:18" x14ac:dyDescent="0.5">
      <c r="P496" s="238"/>
      <c r="Q496"/>
      <c r="R496"/>
    </row>
    <row r="497" spans="16:18" x14ac:dyDescent="0.5">
      <c r="P497" s="238"/>
      <c r="Q497"/>
      <c r="R497"/>
    </row>
    <row r="498" spans="16:18" x14ac:dyDescent="0.5">
      <c r="P498" s="238"/>
      <c r="Q498"/>
      <c r="R498"/>
    </row>
    <row r="499" spans="16:18" x14ac:dyDescent="0.5">
      <c r="P499" s="238"/>
      <c r="Q499"/>
      <c r="R499"/>
    </row>
    <row r="500" spans="16:18" x14ac:dyDescent="0.5">
      <c r="P500" s="238"/>
      <c r="Q500"/>
      <c r="R500"/>
    </row>
    <row r="501" spans="16:18" x14ac:dyDescent="0.5">
      <c r="P501" s="238"/>
      <c r="Q501"/>
      <c r="R501"/>
    </row>
    <row r="502" spans="16:18" x14ac:dyDescent="0.5">
      <c r="P502" s="238"/>
      <c r="Q502"/>
      <c r="R502"/>
    </row>
    <row r="503" spans="16:18" x14ac:dyDescent="0.5">
      <c r="P503" s="238"/>
      <c r="Q503"/>
      <c r="R503"/>
    </row>
    <row r="504" spans="16:18" x14ac:dyDescent="0.5">
      <c r="P504" s="238"/>
      <c r="Q504"/>
      <c r="R504"/>
    </row>
    <row r="505" spans="16:18" x14ac:dyDescent="0.5">
      <c r="P505" s="238"/>
      <c r="Q505"/>
      <c r="R505"/>
    </row>
    <row r="506" spans="16:18" x14ac:dyDescent="0.5">
      <c r="P506" s="238"/>
      <c r="Q506"/>
      <c r="R506"/>
    </row>
    <row r="507" spans="16:18" x14ac:dyDescent="0.5">
      <c r="P507" s="238"/>
      <c r="Q507"/>
      <c r="R507"/>
    </row>
    <row r="508" spans="16:18" x14ac:dyDescent="0.5">
      <c r="P508" s="238"/>
      <c r="Q508"/>
      <c r="R508"/>
    </row>
    <row r="509" spans="16:18" x14ac:dyDescent="0.5">
      <c r="P509" s="238"/>
      <c r="Q509"/>
      <c r="R509"/>
    </row>
    <row r="510" spans="16:18" x14ac:dyDescent="0.5">
      <c r="P510" s="238"/>
      <c r="Q510"/>
      <c r="R510"/>
    </row>
    <row r="511" spans="16:18" x14ac:dyDescent="0.5">
      <c r="P511" s="238"/>
      <c r="Q511"/>
      <c r="R511"/>
    </row>
    <row r="512" spans="16:18" x14ac:dyDescent="0.5">
      <c r="P512" s="238"/>
      <c r="Q512"/>
      <c r="R512"/>
    </row>
    <row r="513" spans="16:18" x14ac:dyDescent="0.5">
      <c r="P513" s="238"/>
      <c r="Q513"/>
      <c r="R513"/>
    </row>
    <row r="514" spans="16:18" x14ac:dyDescent="0.5">
      <c r="P514" s="238"/>
      <c r="Q514"/>
      <c r="R514"/>
    </row>
    <row r="515" spans="16:18" x14ac:dyDescent="0.5">
      <c r="P515" s="238"/>
      <c r="Q515"/>
      <c r="R515"/>
    </row>
    <row r="516" spans="16:18" x14ac:dyDescent="0.5">
      <c r="P516" s="238"/>
      <c r="Q516"/>
      <c r="R516"/>
    </row>
    <row r="517" spans="16:18" x14ac:dyDescent="0.5">
      <c r="P517" s="238"/>
      <c r="Q517"/>
      <c r="R517"/>
    </row>
    <row r="518" spans="16:18" x14ac:dyDescent="0.5">
      <c r="P518" s="238"/>
      <c r="Q518"/>
      <c r="R518"/>
    </row>
    <row r="519" spans="16:18" x14ac:dyDescent="0.5">
      <c r="P519" s="238"/>
      <c r="Q519"/>
      <c r="R519"/>
    </row>
    <row r="520" spans="16:18" x14ac:dyDescent="0.5">
      <c r="P520" s="238"/>
      <c r="Q520"/>
      <c r="R520"/>
    </row>
    <row r="521" spans="16:18" x14ac:dyDescent="0.5">
      <c r="P521" s="238"/>
      <c r="Q521"/>
      <c r="R521"/>
    </row>
    <row r="522" spans="16:18" x14ac:dyDescent="0.5">
      <c r="P522" s="238"/>
      <c r="Q522"/>
      <c r="R522"/>
    </row>
    <row r="523" spans="16:18" x14ac:dyDescent="0.5">
      <c r="P523" s="238"/>
      <c r="Q523"/>
      <c r="R523"/>
    </row>
    <row r="524" spans="16:18" x14ac:dyDescent="0.5">
      <c r="P524" s="238"/>
      <c r="Q524"/>
      <c r="R524"/>
    </row>
    <row r="525" spans="16:18" x14ac:dyDescent="0.5">
      <c r="P525" s="238"/>
      <c r="Q525"/>
      <c r="R525"/>
    </row>
    <row r="526" spans="16:18" x14ac:dyDescent="0.5">
      <c r="P526" s="238"/>
      <c r="Q526"/>
      <c r="R526"/>
    </row>
    <row r="527" spans="16:18" x14ac:dyDescent="0.5">
      <c r="P527" s="238"/>
      <c r="Q527"/>
      <c r="R527"/>
    </row>
    <row r="528" spans="16:18" x14ac:dyDescent="0.5">
      <c r="P528" s="238"/>
      <c r="Q528"/>
      <c r="R528"/>
    </row>
    <row r="529" spans="16:18" x14ac:dyDescent="0.5">
      <c r="P529" s="238"/>
      <c r="Q529"/>
      <c r="R529"/>
    </row>
    <row r="530" spans="16:18" x14ac:dyDescent="0.5">
      <c r="P530" s="238"/>
      <c r="Q530"/>
      <c r="R530"/>
    </row>
    <row r="531" spans="16:18" x14ac:dyDescent="0.5">
      <c r="P531" s="238"/>
      <c r="Q531"/>
      <c r="R531"/>
    </row>
    <row r="532" spans="16:18" x14ac:dyDescent="0.5">
      <c r="P532" s="238"/>
      <c r="Q532"/>
      <c r="R532"/>
    </row>
    <row r="533" spans="16:18" x14ac:dyDescent="0.5">
      <c r="P533" s="238"/>
      <c r="Q533"/>
      <c r="R533"/>
    </row>
    <row r="534" spans="16:18" x14ac:dyDescent="0.5">
      <c r="P534" s="238"/>
      <c r="Q534"/>
      <c r="R534"/>
    </row>
    <row r="535" spans="16:18" x14ac:dyDescent="0.5">
      <c r="P535" s="238"/>
      <c r="Q535"/>
      <c r="R535"/>
    </row>
    <row r="536" spans="16:18" x14ac:dyDescent="0.5">
      <c r="P536" s="238"/>
      <c r="Q536"/>
      <c r="R536"/>
    </row>
    <row r="537" spans="16:18" x14ac:dyDescent="0.5">
      <c r="P537" s="238"/>
      <c r="Q537"/>
      <c r="R537"/>
    </row>
    <row r="538" spans="16:18" x14ac:dyDescent="0.5">
      <c r="P538" s="238"/>
      <c r="Q538"/>
      <c r="R538"/>
    </row>
    <row r="539" spans="16:18" x14ac:dyDescent="0.5">
      <c r="P539" s="238"/>
      <c r="Q539"/>
      <c r="R539"/>
    </row>
    <row r="540" spans="16:18" x14ac:dyDescent="0.5">
      <c r="P540" s="238"/>
      <c r="Q540"/>
      <c r="R540"/>
    </row>
    <row r="541" spans="16:18" x14ac:dyDescent="0.5">
      <c r="P541" s="238"/>
      <c r="Q541"/>
      <c r="R541"/>
    </row>
    <row r="542" spans="16:18" x14ac:dyDescent="0.5">
      <c r="P542" s="238"/>
      <c r="Q542"/>
      <c r="R542"/>
    </row>
    <row r="543" spans="16:18" x14ac:dyDescent="0.5">
      <c r="P543" s="238"/>
      <c r="Q543"/>
      <c r="R543"/>
    </row>
    <row r="544" spans="16:18" x14ac:dyDescent="0.5">
      <c r="P544" s="238"/>
      <c r="Q544"/>
      <c r="R544"/>
    </row>
    <row r="545" spans="16:18" x14ac:dyDescent="0.5">
      <c r="P545" s="238"/>
      <c r="Q545"/>
      <c r="R545"/>
    </row>
    <row r="546" spans="16:18" x14ac:dyDescent="0.5">
      <c r="P546" s="238"/>
      <c r="Q546"/>
      <c r="R546"/>
    </row>
    <row r="547" spans="16:18" x14ac:dyDescent="0.5">
      <c r="P547" s="238"/>
      <c r="Q547"/>
      <c r="R547"/>
    </row>
    <row r="548" spans="16:18" x14ac:dyDescent="0.5">
      <c r="P548" s="238"/>
      <c r="Q548"/>
      <c r="R548"/>
    </row>
    <row r="549" spans="16:18" x14ac:dyDescent="0.5">
      <c r="P549" s="238"/>
      <c r="Q549"/>
      <c r="R549"/>
    </row>
    <row r="550" spans="16:18" x14ac:dyDescent="0.5">
      <c r="P550" s="238"/>
      <c r="Q550"/>
      <c r="R550"/>
    </row>
    <row r="551" spans="16:18" x14ac:dyDescent="0.5">
      <c r="P551" s="238"/>
      <c r="Q551"/>
      <c r="R551"/>
    </row>
    <row r="552" spans="16:18" x14ac:dyDescent="0.5">
      <c r="P552" s="238"/>
      <c r="Q552"/>
      <c r="R552"/>
    </row>
    <row r="553" spans="16:18" x14ac:dyDescent="0.5">
      <c r="P553" s="238"/>
      <c r="Q553"/>
      <c r="R553"/>
    </row>
    <row r="554" spans="16:18" x14ac:dyDescent="0.5">
      <c r="P554" s="238"/>
      <c r="Q554"/>
      <c r="R554"/>
    </row>
    <row r="555" spans="16:18" x14ac:dyDescent="0.5">
      <c r="P555" s="238"/>
      <c r="Q555"/>
      <c r="R555"/>
    </row>
    <row r="556" spans="16:18" x14ac:dyDescent="0.5">
      <c r="P556" s="238"/>
      <c r="Q556"/>
      <c r="R556"/>
    </row>
    <row r="557" spans="16:18" x14ac:dyDescent="0.5">
      <c r="P557" s="238"/>
      <c r="Q557"/>
      <c r="R557"/>
    </row>
    <row r="558" spans="16:18" x14ac:dyDescent="0.5">
      <c r="P558" s="238"/>
      <c r="Q558"/>
      <c r="R558"/>
    </row>
    <row r="559" spans="16:18" x14ac:dyDescent="0.5">
      <c r="P559" s="238"/>
      <c r="Q559"/>
      <c r="R559"/>
    </row>
    <row r="560" spans="16:18" x14ac:dyDescent="0.5">
      <c r="P560" s="238"/>
      <c r="Q560"/>
      <c r="R560"/>
    </row>
    <row r="561" spans="16:18" x14ac:dyDescent="0.5">
      <c r="P561" s="238"/>
      <c r="Q561"/>
      <c r="R561"/>
    </row>
    <row r="562" spans="16:18" x14ac:dyDescent="0.5">
      <c r="P562" s="238"/>
      <c r="Q562"/>
      <c r="R562"/>
    </row>
    <row r="563" spans="16:18" x14ac:dyDescent="0.5">
      <c r="P563" s="238"/>
      <c r="Q563"/>
      <c r="R563"/>
    </row>
    <row r="564" spans="16:18" x14ac:dyDescent="0.5">
      <c r="P564" s="238"/>
      <c r="Q564"/>
      <c r="R564"/>
    </row>
    <row r="565" spans="16:18" x14ac:dyDescent="0.5">
      <c r="P565" s="238"/>
      <c r="Q565"/>
      <c r="R565"/>
    </row>
    <row r="566" spans="16:18" x14ac:dyDescent="0.5">
      <c r="P566" s="238"/>
      <c r="Q566"/>
      <c r="R566"/>
    </row>
    <row r="567" spans="16:18" x14ac:dyDescent="0.5">
      <c r="P567" s="238"/>
      <c r="Q567"/>
      <c r="R567"/>
    </row>
    <row r="568" spans="16:18" x14ac:dyDescent="0.5">
      <c r="P568" s="238"/>
      <c r="Q568"/>
      <c r="R568"/>
    </row>
    <row r="569" spans="16:18" x14ac:dyDescent="0.5">
      <c r="P569" s="238"/>
      <c r="Q569"/>
      <c r="R569"/>
    </row>
    <row r="570" spans="16:18" x14ac:dyDescent="0.5">
      <c r="P570" s="238"/>
      <c r="Q570"/>
      <c r="R570"/>
    </row>
    <row r="571" spans="16:18" x14ac:dyDescent="0.5">
      <c r="P571" s="238"/>
      <c r="Q571"/>
      <c r="R571"/>
    </row>
    <row r="572" spans="16:18" x14ac:dyDescent="0.5">
      <c r="P572" s="238"/>
      <c r="Q572"/>
      <c r="R572"/>
    </row>
    <row r="573" spans="16:18" x14ac:dyDescent="0.5">
      <c r="P573" s="238"/>
      <c r="Q573"/>
      <c r="R573"/>
    </row>
    <row r="574" spans="16:18" x14ac:dyDescent="0.5">
      <c r="P574" s="238"/>
      <c r="Q574"/>
      <c r="R574"/>
    </row>
    <row r="575" spans="16:18" x14ac:dyDescent="0.5">
      <c r="P575" s="238"/>
      <c r="Q575"/>
      <c r="R575"/>
    </row>
    <row r="576" spans="16:18" x14ac:dyDescent="0.5">
      <c r="P576" s="238"/>
      <c r="Q576"/>
      <c r="R576"/>
    </row>
    <row r="577" spans="16:18" x14ac:dyDescent="0.5">
      <c r="P577" s="238"/>
      <c r="Q577"/>
      <c r="R577"/>
    </row>
    <row r="578" spans="16:18" x14ac:dyDescent="0.5">
      <c r="P578" s="238"/>
      <c r="Q578"/>
      <c r="R578"/>
    </row>
    <row r="579" spans="16:18" x14ac:dyDescent="0.5">
      <c r="P579" s="238"/>
      <c r="Q579"/>
      <c r="R579"/>
    </row>
    <row r="580" spans="16:18" x14ac:dyDescent="0.5">
      <c r="P580" s="238"/>
      <c r="Q580"/>
      <c r="R580"/>
    </row>
    <row r="581" spans="16:18" x14ac:dyDescent="0.5">
      <c r="P581" s="238"/>
      <c r="Q581"/>
      <c r="R581"/>
    </row>
    <row r="582" spans="16:18" x14ac:dyDescent="0.5">
      <c r="P582" s="238"/>
      <c r="Q582"/>
      <c r="R582"/>
    </row>
    <row r="583" spans="16:18" x14ac:dyDescent="0.5">
      <c r="P583" s="238"/>
      <c r="Q583"/>
      <c r="R583"/>
    </row>
    <row r="584" spans="16:18" x14ac:dyDescent="0.5">
      <c r="P584" s="238"/>
      <c r="Q584"/>
      <c r="R584"/>
    </row>
    <row r="585" spans="16:18" x14ac:dyDescent="0.5">
      <c r="P585" s="238"/>
      <c r="Q585"/>
      <c r="R585"/>
    </row>
    <row r="586" spans="16:18" x14ac:dyDescent="0.5">
      <c r="P586" s="238"/>
      <c r="Q586"/>
      <c r="R586"/>
    </row>
    <row r="587" spans="16:18" x14ac:dyDescent="0.5">
      <c r="P587" s="238"/>
      <c r="Q587"/>
      <c r="R587"/>
    </row>
    <row r="588" spans="16:18" x14ac:dyDescent="0.5">
      <c r="P588" s="238"/>
      <c r="Q588"/>
      <c r="R588"/>
    </row>
    <row r="589" spans="16:18" x14ac:dyDescent="0.5">
      <c r="P589" s="238"/>
      <c r="Q589"/>
      <c r="R589"/>
    </row>
    <row r="590" spans="16:18" x14ac:dyDescent="0.5">
      <c r="P590" s="238"/>
      <c r="Q590"/>
      <c r="R590"/>
    </row>
    <row r="591" spans="16:18" x14ac:dyDescent="0.5">
      <c r="P591" s="238"/>
      <c r="Q591"/>
      <c r="R591"/>
    </row>
    <row r="592" spans="16:18" x14ac:dyDescent="0.5">
      <c r="P592" s="238"/>
      <c r="Q592"/>
      <c r="R592"/>
    </row>
    <row r="593" spans="16:18" x14ac:dyDescent="0.5">
      <c r="P593" s="238"/>
      <c r="Q593"/>
      <c r="R593"/>
    </row>
    <row r="594" spans="16:18" x14ac:dyDescent="0.5">
      <c r="P594" s="238"/>
      <c r="Q594"/>
      <c r="R594"/>
    </row>
    <row r="595" spans="16:18" x14ac:dyDescent="0.5">
      <c r="P595" s="238"/>
      <c r="Q595"/>
      <c r="R595"/>
    </row>
    <row r="596" spans="16:18" x14ac:dyDescent="0.5">
      <c r="P596" s="238"/>
      <c r="Q596"/>
      <c r="R596"/>
    </row>
    <row r="597" spans="16:18" x14ac:dyDescent="0.5">
      <c r="P597" s="238"/>
      <c r="Q597"/>
      <c r="R597"/>
    </row>
    <row r="598" spans="16:18" x14ac:dyDescent="0.5">
      <c r="P598" s="238"/>
      <c r="Q598"/>
      <c r="R598"/>
    </row>
    <row r="599" spans="16:18" x14ac:dyDescent="0.5">
      <c r="P599" s="238"/>
      <c r="Q599"/>
      <c r="R599"/>
    </row>
    <row r="600" spans="16:18" x14ac:dyDescent="0.5">
      <c r="P600" s="238"/>
      <c r="Q600"/>
      <c r="R600"/>
    </row>
    <row r="601" spans="16:18" x14ac:dyDescent="0.5">
      <c r="P601" s="238"/>
      <c r="Q601"/>
      <c r="R601"/>
    </row>
    <row r="602" spans="16:18" x14ac:dyDescent="0.5">
      <c r="P602" s="238"/>
      <c r="Q602"/>
      <c r="R602"/>
    </row>
    <row r="603" spans="16:18" x14ac:dyDescent="0.5">
      <c r="P603" s="238"/>
      <c r="Q603"/>
      <c r="R603"/>
    </row>
    <row r="604" spans="16:18" x14ac:dyDescent="0.5">
      <c r="P604" s="238"/>
      <c r="Q604"/>
      <c r="R604"/>
    </row>
    <row r="605" spans="16:18" x14ac:dyDescent="0.5">
      <c r="P605" s="238"/>
      <c r="Q605"/>
      <c r="R605"/>
    </row>
    <row r="606" spans="16:18" x14ac:dyDescent="0.5">
      <c r="P606" s="238"/>
      <c r="Q606"/>
      <c r="R606"/>
    </row>
    <row r="607" spans="16:18" x14ac:dyDescent="0.5">
      <c r="P607" s="238"/>
      <c r="Q607"/>
      <c r="R607"/>
    </row>
    <row r="608" spans="16:18" x14ac:dyDescent="0.5">
      <c r="P608" s="238"/>
      <c r="Q608"/>
      <c r="R608"/>
    </row>
    <row r="609" spans="16:18" x14ac:dyDescent="0.5">
      <c r="P609" s="238"/>
      <c r="Q609"/>
      <c r="R609"/>
    </row>
    <row r="610" spans="16:18" x14ac:dyDescent="0.5">
      <c r="P610" s="238"/>
      <c r="Q610"/>
      <c r="R610"/>
    </row>
    <row r="611" spans="16:18" x14ac:dyDescent="0.5">
      <c r="P611" s="238"/>
      <c r="Q611"/>
      <c r="R611"/>
    </row>
    <row r="612" spans="16:18" x14ac:dyDescent="0.5">
      <c r="P612" s="238"/>
      <c r="Q612"/>
      <c r="R612"/>
    </row>
    <row r="613" spans="16:18" x14ac:dyDescent="0.5">
      <c r="P613" s="238"/>
      <c r="Q613"/>
      <c r="R613"/>
    </row>
    <row r="614" spans="16:18" x14ac:dyDescent="0.5">
      <c r="P614" s="238"/>
      <c r="Q614"/>
      <c r="R614"/>
    </row>
    <row r="615" spans="16:18" x14ac:dyDescent="0.5">
      <c r="P615" s="238"/>
      <c r="Q615"/>
      <c r="R615"/>
    </row>
    <row r="616" spans="16:18" x14ac:dyDescent="0.5">
      <c r="P616" s="238"/>
      <c r="Q616"/>
      <c r="R616"/>
    </row>
    <row r="617" spans="16:18" x14ac:dyDescent="0.5">
      <c r="P617" s="238"/>
      <c r="Q617"/>
      <c r="R617"/>
    </row>
    <row r="618" spans="16:18" x14ac:dyDescent="0.5">
      <c r="P618" s="238"/>
      <c r="Q618"/>
      <c r="R618"/>
    </row>
    <row r="619" spans="16:18" x14ac:dyDescent="0.5">
      <c r="P619" s="238"/>
      <c r="Q619"/>
      <c r="R619"/>
    </row>
    <row r="620" spans="16:18" x14ac:dyDescent="0.5">
      <c r="P620" s="238"/>
      <c r="Q620"/>
      <c r="R620"/>
    </row>
    <row r="621" spans="16:18" x14ac:dyDescent="0.5">
      <c r="P621" s="238"/>
      <c r="Q621"/>
      <c r="R621"/>
    </row>
    <row r="622" spans="16:18" x14ac:dyDescent="0.5">
      <c r="P622" s="238"/>
      <c r="Q622"/>
      <c r="R622"/>
    </row>
    <row r="623" spans="16:18" x14ac:dyDescent="0.5">
      <c r="P623" s="238"/>
      <c r="Q623"/>
      <c r="R623"/>
    </row>
    <row r="624" spans="16:18" x14ac:dyDescent="0.5">
      <c r="P624" s="238"/>
      <c r="Q624"/>
      <c r="R624"/>
    </row>
    <row r="625" spans="16:18" x14ac:dyDescent="0.5">
      <c r="P625" s="238"/>
      <c r="Q625"/>
      <c r="R625"/>
    </row>
    <row r="626" spans="16:18" x14ac:dyDescent="0.5">
      <c r="P626" s="238"/>
      <c r="Q626"/>
      <c r="R626"/>
    </row>
    <row r="627" spans="16:18" x14ac:dyDescent="0.5">
      <c r="P627" s="238"/>
      <c r="Q627"/>
      <c r="R627"/>
    </row>
    <row r="628" spans="16:18" x14ac:dyDescent="0.5">
      <c r="P628" s="238"/>
      <c r="Q628"/>
      <c r="R628"/>
    </row>
    <row r="629" spans="16:18" x14ac:dyDescent="0.5">
      <c r="P629" s="238"/>
      <c r="Q629"/>
      <c r="R629"/>
    </row>
    <row r="630" spans="16:18" x14ac:dyDescent="0.5">
      <c r="P630" s="238"/>
      <c r="Q630"/>
      <c r="R630"/>
    </row>
    <row r="631" spans="16:18" x14ac:dyDescent="0.5">
      <c r="P631" s="238"/>
      <c r="Q631"/>
      <c r="R631"/>
    </row>
    <row r="632" spans="16:18" x14ac:dyDescent="0.5">
      <c r="P632" s="238"/>
      <c r="Q632"/>
      <c r="R632"/>
    </row>
    <row r="633" spans="16:18" x14ac:dyDescent="0.5">
      <c r="P633" s="238"/>
      <c r="Q633"/>
      <c r="R633"/>
    </row>
    <row r="634" spans="16:18" x14ac:dyDescent="0.5">
      <c r="P634" s="238"/>
      <c r="Q634"/>
      <c r="R634"/>
    </row>
    <row r="635" spans="16:18" x14ac:dyDescent="0.5">
      <c r="P635" s="238"/>
      <c r="Q635"/>
      <c r="R635"/>
    </row>
    <row r="636" spans="16:18" x14ac:dyDescent="0.5">
      <c r="P636" s="238"/>
      <c r="Q636"/>
      <c r="R636"/>
    </row>
    <row r="637" spans="16:18" x14ac:dyDescent="0.5">
      <c r="P637" s="238"/>
      <c r="Q637"/>
      <c r="R637"/>
    </row>
    <row r="638" spans="16:18" x14ac:dyDescent="0.5">
      <c r="P638" s="238"/>
      <c r="Q638"/>
      <c r="R638"/>
    </row>
    <row r="639" spans="16:18" x14ac:dyDescent="0.5">
      <c r="P639" s="238"/>
      <c r="Q639"/>
      <c r="R639"/>
    </row>
    <row r="640" spans="16:18" x14ac:dyDescent="0.5">
      <c r="P640" s="238"/>
      <c r="Q640"/>
      <c r="R640"/>
    </row>
    <row r="641" spans="16:18" x14ac:dyDescent="0.5">
      <c r="P641" s="238"/>
      <c r="Q641"/>
      <c r="R641"/>
    </row>
    <row r="642" spans="16:18" x14ac:dyDescent="0.5">
      <c r="P642" s="238"/>
      <c r="Q642"/>
      <c r="R642"/>
    </row>
    <row r="643" spans="16:18" x14ac:dyDescent="0.5">
      <c r="P643" s="238"/>
      <c r="Q643"/>
      <c r="R643"/>
    </row>
    <row r="644" spans="16:18" x14ac:dyDescent="0.5">
      <c r="P644" s="238"/>
      <c r="Q644"/>
      <c r="R644"/>
    </row>
    <row r="645" spans="16:18" x14ac:dyDescent="0.5">
      <c r="P645" s="238"/>
      <c r="Q645"/>
      <c r="R645"/>
    </row>
    <row r="646" spans="16:18" x14ac:dyDescent="0.5">
      <c r="P646" s="238"/>
      <c r="Q646"/>
      <c r="R646"/>
    </row>
    <row r="647" spans="16:18" x14ac:dyDescent="0.5">
      <c r="P647" s="238"/>
      <c r="Q647"/>
      <c r="R647"/>
    </row>
    <row r="648" spans="16:18" x14ac:dyDescent="0.5">
      <c r="P648" s="238"/>
      <c r="Q648"/>
      <c r="R648"/>
    </row>
    <row r="649" spans="16:18" x14ac:dyDescent="0.5">
      <c r="P649" s="238"/>
      <c r="Q649"/>
      <c r="R649"/>
    </row>
    <row r="650" spans="16:18" x14ac:dyDescent="0.5">
      <c r="P650" s="238"/>
      <c r="Q650"/>
      <c r="R650"/>
    </row>
    <row r="651" spans="16:18" x14ac:dyDescent="0.5">
      <c r="P651" s="238"/>
      <c r="Q651"/>
      <c r="R651"/>
    </row>
    <row r="652" spans="16:18" x14ac:dyDescent="0.5">
      <c r="P652" s="238"/>
      <c r="Q652"/>
      <c r="R652"/>
    </row>
    <row r="653" spans="16:18" x14ac:dyDescent="0.5">
      <c r="P653" s="238"/>
      <c r="Q653"/>
      <c r="R653"/>
    </row>
    <row r="654" spans="16:18" x14ac:dyDescent="0.5">
      <c r="P654" s="238"/>
      <c r="Q654"/>
      <c r="R654"/>
    </row>
    <row r="655" spans="16:18" x14ac:dyDescent="0.5">
      <c r="P655" s="238"/>
      <c r="Q655"/>
      <c r="R655"/>
    </row>
    <row r="656" spans="16:18" x14ac:dyDescent="0.5">
      <c r="P656" s="238"/>
      <c r="Q656"/>
      <c r="R656"/>
    </row>
    <row r="657" spans="16:18" x14ac:dyDescent="0.5">
      <c r="P657" s="238"/>
      <c r="Q657"/>
      <c r="R657"/>
    </row>
    <row r="658" spans="16:18" x14ac:dyDescent="0.5">
      <c r="P658" s="238"/>
      <c r="Q658"/>
      <c r="R658"/>
    </row>
    <row r="659" spans="16:18" x14ac:dyDescent="0.5">
      <c r="P659" s="238"/>
      <c r="Q659"/>
      <c r="R659"/>
    </row>
    <row r="660" spans="16:18" x14ac:dyDescent="0.5">
      <c r="P660" s="238"/>
      <c r="Q660"/>
      <c r="R660"/>
    </row>
    <row r="661" spans="16:18" x14ac:dyDescent="0.5">
      <c r="P661" s="238"/>
      <c r="Q661"/>
      <c r="R661"/>
    </row>
    <row r="662" spans="16:18" x14ac:dyDescent="0.5">
      <c r="P662" s="238"/>
      <c r="Q662"/>
      <c r="R662"/>
    </row>
    <row r="663" spans="16:18" x14ac:dyDescent="0.5">
      <c r="P663" s="238"/>
      <c r="Q663"/>
      <c r="R663"/>
    </row>
    <row r="664" spans="16:18" x14ac:dyDescent="0.5">
      <c r="P664" s="238"/>
      <c r="Q664"/>
      <c r="R664"/>
    </row>
    <row r="665" spans="16:18" x14ac:dyDescent="0.5">
      <c r="P665" s="238"/>
      <c r="Q665"/>
      <c r="R665"/>
    </row>
    <row r="666" spans="16:18" x14ac:dyDescent="0.5">
      <c r="P666" s="238"/>
      <c r="Q666"/>
      <c r="R666"/>
    </row>
    <row r="667" spans="16:18" x14ac:dyDescent="0.5">
      <c r="P667" s="238"/>
      <c r="Q667"/>
      <c r="R667"/>
    </row>
    <row r="668" spans="16:18" x14ac:dyDescent="0.5">
      <c r="P668" s="238"/>
      <c r="Q668"/>
      <c r="R668"/>
    </row>
    <row r="669" spans="16:18" x14ac:dyDescent="0.5">
      <c r="P669" s="238"/>
      <c r="Q669"/>
      <c r="R669"/>
    </row>
    <row r="670" spans="16:18" x14ac:dyDescent="0.5">
      <c r="P670" s="238"/>
      <c r="Q670"/>
      <c r="R670"/>
    </row>
    <row r="671" spans="16:18" x14ac:dyDescent="0.5">
      <c r="P671" s="238"/>
      <c r="Q671"/>
      <c r="R671"/>
    </row>
    <row r="672" spans="16:18" x14ac:dyDescent="0.5">
      <c r="P672" s="238"/>
      <c r="Q672"/>
      <c r="R672"/>
    </row>
    <row r="673" spans="16:18" x14ac:dyDescent="0.5">
      <c r="P673" s="238"/>
      <c r="Q673"/>
      <c r="R673"/>
    </row>
    <row r="674" spans="16:18" x14ac:dyDescent="0.5">
      <c r="P674" s="238"/>
      <c r="Q674"/>
      <c r="R674"/>
    </row>
    <row r="675" spans="16:18" x14ac:dyDescent="0.5">
      <c r="P675" s="238"/>
      <c r="Q675"/>
      <c r="R675"/>
    </row>
    <row r="676" spans="16:18" x14ac:dyDescent="0.5">
      <c r="P676" s="238"/>
      <c r="Q676"/>
      <c r="R676"/>
    </row>
    <row r="677" spans="16:18" x14ac:dyDescent="0.5">
      <c r="P677" s="238"/>
      <c r="Q677"/>
      <c r="R677"/>
    </row>
    <row r="678" spans="16:18" x14ac:dyDescent="0.5">
      <c r="P678" s="238"/>
      <c r="Q678"/>
      <c r="R678"/>
    </row>
    <row r="679" spans="16:18" x14ac:dyDescent="0.5">
      <c r="P679" s="238"/>
      <c r="Q679"/>
      <c r="R679"/>
    </row>
    <row r="680" spans="16:18" x14ac:dyDescent="0.5">
      <c r="P680" s="238"/>
      <c r="Q680"/>
      <c r="R680"/>
    </row>
    <row r="681" spans="16:18" x14ac:dyDescent="0.5">
      <c r="P681" s="238"/>
      <c r="Q681"/>
      <c r="R681"/>
    </row>
    <row r="682" spans="16:18" x14ac:dyDescent="0.5">
      <c r="P682" s="238"/>
      <c r="Q682"/>
      <c r="R682"/>
    </row>
    <row r="683" spans="16:18" x14ac:dyDescent="0.5">
      <c r="P683" s="238"/>
      <c r="Q683"/>
      <c r="R683"/>
    </row>
    <row r="684" spans="16:18" x14ac:dyDescent="0.5">
      <c r="P684" s="238"/>
      <c r="Q684"/>
      <c r="R684"/>
    </row>
    <row r="685" spans="16:18" x14ac:dyDescent="0.5">
      <c r="P685" s="238"/>
      <c r="Q685"/>
      <c r="R685"/>
    </row>
    <row r="686" spans="16:18" x14ac:dyDescent="0.5">
      <c r="P686" s="238"/>
      <c r="Q686"/>
      <c r="R686"/>
    </row>
    <row r="687" spans="16:18" x14ac:dyDescent="0.5">
      <c r="P687" s="238"/>
      <c r="Q687"/>
      <c r="R687"/>
    </row>
    <row r="688" spans="16:18" x14ac:dyDescent="0.5">
      <c r="P688" s="238"/>
      <c r="Q688"/>
      <c r="R688"/>
    </row>
    <row r="689" spans="16:18" x14ac:dyDescent="0.5">
      <c r="P689" s="238"/>
      <c r="Q689"/>
      <c r="R689"/>
    </row>
    <row r="690" spans="16:18" x14ac:dyDescent="0.5">
      <c r="P690" s="238"/>
      <c r="Q690"/>
      <c r="R690"/>
    </row>
    <row r="691" spans="16:18" x14ac:dyDescent="0.5">
      <c r="P691" s="238"/>
      <c r="Q691"/>
      <c r="R691"/>
    </row>
    <row r="692" spans="16:18" x14ac:dyDescent="0.5">
      <c r="P692" s="238"/>
      <c r="Q692"/>
      <c r="R692"/>
    </row>
    <row r="693" spans="16:18" x14ac:dyDescent="0.5">
      <c r="P693" s="238"/>
      <c r="Q693"/>
      <c r="R693"/>
    </row>
    <row r="694" spans="16:18" x14ac:dyDescent="0.5">
      <c r="P694" s="238"/>
      <c r="Q694"/>
      <c r="R694"/>
    </row>
    <row r="695" spans="16:18" x14ac:dyDescent="0.5">
      <c r="P695" s="238"/>
      <c r="Q695"/>
      <c r="R695"/>
    </row>
    <row r="696" spans="16:18" x14ac:dyDescent="0.5">
      <c r="P696" s="238"/>
      <c r="Q696"/>
      <c r="R696"/>
    </row>
    <row r="697" spans="16:18" x14ac:dyDescent="0.5">
      <c r="P697" s="238"/>
      <c r="Q697"/>
      <c r="R697"/>
    </row>
    <row r="698" spans="16:18" x14ac:dyDescent="0.5">
      <c r="P698" s="238"/>
      <c r="Q698"/>
      <c r="R698"/>
    </row>
    <row r="699" spans="16:18" x14ac:dyDescent="0.5">
      <c r="P699" s="238"/>
      <c r="Q699"/>
      <c r="R699"/>
    </row>
    <row r="700" spans="16:18" x14ac:dyDescent="0.5">
      <c r="P700" s="238"/>
      <c r="Q700"/>
      <c r="R700"/>
    </row>
    <row r="701" spans="16:18" x14ac:dyDescent="0.5">
      <c r="P701" s="238"/>
      <c r="Q701"/>
      <c r="R701"/>
    </row>
    <row r="702" spans="16:18" x14ac:dyDescent="0.5">
      <c r="P702" s="238"/>
      <c r="Q702"/>
      <c r="R702"/>
    </row>
    <row r="703" spans="16:18" x14ac:dyDescent="0.5">
      <c r="P703" s="238"/>
      <c r="Q703"/>
      <c r="R703"/>
    </row>
    <row r="704" spans="16:18" x14ac:dyDescent="0.5">
      <c r="P704" s="238"/>
      <c r="Q704"/>
      <c r="R704"/>
    </row>
    <row r="705" spans="16:18" x14ac:dyDescent="0.5">
      <c r="P705" s="238"/>
      <c r="Q705"/>
      <c r="R705"/>
    </row>
    <row r="706" spans="16:18" x14ac:dyDescent="0.5">
      <c r="P706" s="238"/>
      <c r="Q706"/>
      <c r="R706"/>
    </row>
    <row r="707" spans="16:18" x14ac:dyDescent="0.5">
      <c r="P707" s="238"/>
      <c r="Q707"/>
      <c r="R707"/>
    </row>
    <row r="708" spans="16:18" x14ac:dyDescent="0.5">
      <c r="P708" s="238"/>
      <c r="Q708"/>
      <c r="R708"/>
    </row>
    <row r="709" spans="16:18" x14ac:dyDescent="0.5">
      <c r="P709" s="238"/>
      <c r="Q709"/>
      <c r="R709"/>
    </row>
    <row r="710" spans="16:18" x14ac:dyDescent="0.5">
      <c r="P710" s="238"/>
      <c r="Q710"/>
      <c r="R710"/>
    </row>
    <row r="711" spans="16:18" x14ac:dyDescent="0.5">
      <c r="P711" s="238"/>
      <c r="Q711"/>
      <c r="R711"/>
    </row>
    <row r="712" spans="16:18" x14ac:dyDescent="0.5">
      <c r="P712" s="238"/>
      <c r="Q712"/>
      <c r="R712"/>
    </row>
    <row r="713" spans="16:18" x14ac:dyDescent="0.5">
      <c r="P713" s="238"/>
      <c r="Q713"/>
      <c r="R713"/>
    </row>
    <row r="714" spans="16:18" x14ac:dyDescent="0.5">
      <c r="P714" s="238"/>
      <c r="Q714"/>
      <c r="R714"/>
    </row>
    <row r="715" spans="16:18" x14ac:dyDescent="0.5">
      <c r="P715" s="238"/>
      <c r="Q715"/>
      <c r="R715"/>
    </row>
    <row r="716" spans="16:18" x14ac:dyDescent="0.5">
      <c r="P716" s="238"/>
      <c r="Q716"/>
      <c r="R716"/>
    </row>
    <row r="717" spans="16:18" x14ac:dyDescent="0.5">
      <c r="P717" s="238"/>
      <c r="Q717"/>
      <c r="R717"/>
    </row>
    <row r="718" spans="16:18" x14ac:dyDescent="0.5">
      <c r="P718" s="238"/>
      <c r="Q718"/>
      <c r="R718"/>
    </row>
    <row r="719" spans="16:18" x14ac:dyDescent="0.5">
      <c r="P719" s="238"/>
      <c r="Q719"/>
      <c r="R719"/>
    </row>
    <row r="720" spans="16:18" x14ac:dyDescent="0.5">
      <c r="P720" s="238"/>
      <c r="Q720"/>
      <c r="R720"/>
    </row>
    <row r="721" spans="16:18" x14ac:dyDescent="0.5">
      <c r="P721" s="238"/>
      <c r="Q721"/>
      <c r="R721"/>
    </row>
    <row r="722" spans="16:18" x14ac:dyDescent="0.5">
      <c r="P722" s="238"/>
      <c r="Q722"/>
      <c r="R722"/>
    </row>
    <row r="723" spans="16:18" x14ac:dyDescent="0.5">
      <c r="P723" s="238"/>
      <c r="Q723"/>
      <c r="R723"/>
    </row>
    <row r="724" spans="16:18" x14ac:dyDescent="0.5">
      <c r="P724" s="238"/>
      <c r="Q724"/>
      <c r="R724"/>
    </row>
    <row r="725" spans="16:18" x14ac:dyDescent="0.5">
      <c r="P725" s="238"/>
      <c r="Q725"/>
      <c r="R725"/>
    </row>
    <row r="726" spans="16:18" x14ac:dyDescent="0.5">
      <c r="P726" s="238"/>
      <c r="Q726"/>
      <c r="R726"/>
    </row>
    <row r="727" spans="16:18" x14ac:dyDescent="0.5">
      <c r="P727" s="238"/>
      <c r="Q727"/>
      <c r="R727"/>
    </row>
    <row r="728" spans="16:18" x14ac:dyDescent="0.5">
      <c r="P728" s="238"/>
      <c r="Q728"/>
      <c r="R728"/>
    </row>
    <row r="729" spans="16:18" x14ac:dyDescent="0.5">
      <c r="P729" s="238"/>
      <c r="Q729"/>
      <c r="R729"/>
    </row>
    <row r="730" spans="16:18" x14ac:dyDescent="0.5">
      <c r="P730" s="238"/>
      <c r="Q730"/>
      <c r="R730"/>
    </row>
    <row r="731" spans="16:18" x14ac:dyDescent="0.5">
      <c r="P731" s="238"/>
      <c r="Q731"/>
      <c r="R731"/>
    </row>
    <row r="732" spans="16:18" x14ac:dyDescent="0.5">
      <c r="P732" s="238"/>
      <c r="Q732"/>
      <c r="R732"/>
    </row>
    <row r="733" spans="16:18" x14ac:dyDescent="0.5">
      <c r="P733" s="238"/>
      <c r="Q733"/>
      <c r="R733"/>
    </row>
    <row r="734" spans="16:18" x14ac:dyDescent="0.5">
      <c r="P734" s="238"/>
      <c r="Q734"/>
      <c r="R734"/>
    </row>
    <row r="735" spans="16:18" x14ac:dyDescent="0.5">
      <c r="P735" s="238"/>
      <c r="Q735"/>
      <c r="R735"/>
    </row>
    <row r="736" spans="16:18" x14ac:dyDescent="0.5">
      <c r="P736" s="238"/>
      <c r="Q736"/>
      <c r="R736"/>
    </row>
    <row r="737" spans="16:18" x14ac:dyDescent="0.5">
      <c r="P737" s="238"/>
      <c r="Q737"/>
      <c r="R737"/>
    </row>
    <row r="738" spans="16:18" x14ac:dyDescent="0.5">
      <c r="P738" s="238"/>
      <c r="Q738"/>
      <c r="R738"/>
    </row>
    <row r="739" spans="16:18" x14ac:dyDescent="0.5">
      <c r="P739" s="238"/>
      <c r="Q739"/>
      <c r="R739"/>
    </row>
    <row r="740" spans="16:18" x14ac:dyDescent="0.5">
      <c r="P740" s="238"/>
      <c r="Q740"/>
      <c r="R740"/>
    </row>
    <row r="741" spans="16:18" x14ac:dyDescent="0.5">
      <c r="P741" s="238"/>
      <c r="Q741"/>
      <c r="R741"/>
    </row>
    <row r="742" spans="16:18" x14ac:dyDescent="0.5">
      <c r="P742" s="238"/>
      <c r="Q742"/>
      <c r="R742"/>
    </row>
    <row r="743" spans="16:18" x14ac:dyDescent="0.5">
      <c r="P743" s="238"/>
      <c r="Q743"/>
      <c r="R743"/>
    </row>
    <row r="744" spans="16:18" x14ac:dyDescent="0.5">
      <c r="P744" s="238"/>
      <c r="Q744"/>
      <c r="R744"/>
    </row>
    <row r="745" spans="16:18" x14ac:dyDescent="0.5">
      <c r="P745" s="238"/>
      <c r="Q745"/>
      <c r="R745"/>
    </row>
    <row r="746" spans="16:18" x14ac:dyDescent="0.5">
      <c r="P746" s="238"/>
      <c r="Q746"/>
      <c r="R746"/>
    </row>
    <row r="747" spans="16:18" x14ac:dyDescent="0.5">
      <c r="P747" s="238"/>
      <c r="Q747"/>
      <c r="R747"/>
    </row>
    <row r="748" spans="16:18" x14ac:dyDescent="0.5">
      <c r="P748" s="238"/>
      <c r="Q748"/>
      <c r="R748"/>
    </row>
    <row r="749" spans="16:18" x14ac:dyDescent="0.5">
      <c r="P749" s="238"/>
      <c r="Q749"/>
      <c r="R749"/>
    </row>
    <row r="750" spans="16:18" x14ac:dyDescent="0.5">
      <c r="P750" s="238"/>
      <c r="Q750"/>
      <c r="R750"/>
    </row>
    <row r="751" spans="16:18" x14ac:dyDescent="0.5">
      <c r="P751" s="238"/>
      <c r="Q751"/>
      <c r="R751"/>
    </row>
    <row r="752" spans="16:18" x14ac:dyDescent="0.5">
      <c r="P752" s="238"/>
      <c r="Q752"/>
      <c r="R752"/>
    </row>
    <row r="753" spans="16:18" x14ac:dyDescent="0.5">
      <c r="P753" s="238"/>
      <c r="Q753"/>
      <c r="R753"/>
    </row>
    <row r="754" spans="16:18" x14ac:dyDescent="0.5">
      <c r="P754" s="238"/>
      <c r="Q754"/>
      <c r="R754"/>
    </row>
    <row r="755" spans="16:18" x14ac:dyDescent="0.5">
      <c r="P755" s="238"/>
      <c r="Q755"/>
      <c r="R755"/>
    </row>
    <row r="756" spans="16:18" x14ac:dyDescent="0.5">
      <c r="P756" s="238"/>
      <c r="Q756"/>
      <c r="R756"/>
    </row>
    <row r="757" spans="16:18" x14ac:dyDescent="0.5">
      <c r="P757" s="238"/>
      <c r="Q757"/>
      <c r="R757"/>
    </row>
    <row r="758" spans="16:18" x14ac:dyDescent="0.5">
      <c r="P758" s="238"/>
      <c r="Q758"/>
      <c r="R758"/>
    </row>
    <row r="759" spans="16:18" x14ac:dyDescent="0.5">
      <c r="P759" s="238"/>
      <c r="Q759"/>
      <c r="R759"/>
    </row>
    <row r="760" spans="16:18" x14ac:dyDescent="0.5">
      <c r="P760" s="238"/>
      <c r="Q760"/>
      <c r="R760"/>
    </row>
    <row r="761" spans="16:18" x14ac:dyDescent="0.5">
      <c r="P761" s="238"/>
      <c r="Q761"/>
      <c r="R761"/>
    </row>
    <row r="762" spans="16:18" x14ac:dyDescent="0.5">
      <c r="P762" s="238"/>
      <c r="Q762"/>
      <c r="R762"/>
    </row>
    <row r="763" spans="16:18" x14ac:dyDescent="0.5">
      <c r="P763" s="238"/>
      <c r="Q763"/>
      <c r="R763"/>
    </row>
    <row r="764" spans="16:18" x14ac:dyDescent="0.5">
      <c r="P764" s="238"/>
      <c r="Q764"/>
      <c r="R764"/>
    </row>
    <row r="765" spans="16:18" x14ac:dyDescent="0.5">
      <c r="P765" s="238"/>
      <c r="Q765"/>
      <c r="R765"/>
    </row>
    <row r="766" spans="16:18" x14ac:dyDescent="0.5">
      <c r="P766" s="238"/>
      <c r="Q766"/>
      <c r="R766"/>
    </row>
    <row r="767" spans="16:18" x14ac:dyDescent="0.5">
      <c r="P767" s="238"/>
      <c r="Q767"/>
      <c r="R767"/>
    </row>
    <row r="768" spans="16:18" x14ac:dyDescent="0.5">
      <c r="P768" s="238"/>
      <c r="Q768"/>
      <c r="R768"/>
    </row>
    <row r="769" spans="16:18" x14ac:dyDescent="0.5">
      <c r="P769" s="238"/>
      <c r="Q769"/>
      <c r="R769"/>
    </row>
    <row r="770" spans="16:18" x14ac:dyDescent="0.5">
      <c r="P770" s="238"/>
      <c r="Q770"/>
      <c r="R770"/>
    </row>
    <row r="771" spans="16:18" x14ac:dyDescent="0.5">
      <c r="P771" s="238"/>
      <c r="Q771"/>
      <c r="R771"/>
    </row>
    <row r="772" spans="16:18" x14ac:dyDescent="0.5">
      <c r="P772" s="238"/>
      <c r="Q772"/>
      <c r="R772"/>
    </row>
    <row r="773" spans="16:18" x14ac:dyDescent="0.5">
      <c r="P773" s="238"/>
      <c r="Q773"/>
      <c r="R773"/>
    </row>
    <row r="774" spans="16:18" x14ac:dyDescent="0.5">
      <c r="P774" s="238"/>
      <c r="Q774"/>
      <c r="R774"/>
    </row>
    <row r="775" spans="16:18" x14ac:dyDescent="0.5">
      <c r="P775" s="238"/>
      <c r="Q775"/>
      <c r="R775"/>
    </row>
    <row r="776" spans="16:18" x14ac:dyDescent="0.5">
      <c r="P776" s="238"/>
      <c r="Q776"/>
      <c r="R776"/>
    </row>
    <row r="777" spans="16:18" x14ac:dyDescent="0.5">
      <c r="P777" s="238"/>
      <c r="Q777"/>
      <c r="R777"/>
    </row>
    <row r="778" spans="16:18" x14ac:dyDescent="0.5">
      <c r="P778" s="238"/>
      <c r="Q778"/>
      <c r="R778"/>
    </row>
    <row r="779" spans="16:18" x14ac:dyDescent="0.5">
      <c r="P779" s="238"/>
      <c r="Q779"/>
      <c r="R779"/>
    </row>
    <row r="780" spans="16:18" x14ac:dyDescent="0.5">
      <c r="P780" s="238"/>
      <c r="Q780"/>
      <c r="R780"/>
    </row>
    <row r="781" spans="16:18" x14ac:dyDescent="0.5">
      <c r="P781" s="238"/>
      <c r="Q781"/>
      <c r="R781"/>
    </row>
    <row r="782" spans="16:18" x14ac:dyDescent="0.5">
      <c r="P782" s="238"/>
      <c r="Q782"/>
      <c r="R782"/>
    </row>
  </sheetData>
  <pageMargins left="0.7" right="0.7" top="0.75" bottom="0.75" header="0.3" footer="0.3"/>
  <pageSetup orientation="portrait" r:id="rId2"/>
  <customProperties>
    <customPr name="ORB_SHEETNAME" r:id="rId3"/>
  </customProperties>
  <drawing r:id="rId4"/>
  <legacy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1424"/>
  <sheetViews>
    <sheetView showGridLines="0" zoomScale="75" zoomScaleNormal="75" workbookViewId="0">
      <pane ySplit="6" topLeftCell="A7" activePane="bottomLeft" state="frozen"/>
      <selection activeCell="U25" sqref="U25"/>
      <selection pane="bottomLeft" activeCell="A32" sqref="A32"/>
    </sheetView>
  </sheetViews>
  <sheetFormatPr defaultColWidth="11.75" defaultRowHeight="15.75" x14ac:dyDescent="0.5"/>
  <cols>
    <col min="1" max="1" width="21.25" style="5" customWidth="1"/>
    <col min="2" max="2" width="16.5" style="5" customWidth="1"/>
    <col min="3" max="3" width="74.75" style="5" hidden="1" customWidth="1"/>
    <col min="4" max="4" width="47" style="68" customWidth="1"/>
    <col min="5" max="5" width="21.125" style="6" customWidth="1"/>
    <col min="6" max="6" width="16.75" style="6" customWidth="1"/>
    <col min="7" max="7" width="16.25" style="8" customWidth="1"/>
    <col min="8" max="8" width="18" style="14" hidden="1" customWidth="1"/>
    <col min="9" max="9" width="20.75" style="14" hidden="1" customWidth="1"/>
    <col min="10" max="10" width="18" style="15" customWidth="1"/>
    <col min="11" max="11" width="15.75" style="7" hidden="1" customWidth="1"/>
    <col min="12" max="12" width="27" style="7" hidden="1" customWidth="1"/>
    <col min="13" max="13" width="13.875" style="11" customWidth="1"/>
    <col min="14" max="14" width="9.75" style="7" hidden="1" customWidth="1"/>
    <col min="15" max="15" width="13.5" style="7" hidden="1" customWidth="1"/>
    <col min="16" max="16" width="17.125" style="7" customWidth="1"/>
    <col min="17" max="17" width="15" style="7" hidden="1" customWidth="1"/>
    <col min="18" max="18" width="18.375" style="7" customWidth="1"/>
    <col min="19" max="19" width="36.125" style="7" customWidth="1"/>
    <col min="20" max="20" width="22.625" style="153" bestFit="1" customWidth="1"/>
    <col min="21" max="21" width="40.125" style="153" bestFit="1" customWidth="1"/>
    <col min="22" max="23" width="11.75" style="10"/>
    <col min="24" max="16384" width="11.75" style="5"/>
  </cols>
  <sheetData>
    <row r="1" spans="1:29" s="321" customFormat="1" ht="28.5" x14ac:dyDescent="0.5">
      <c r="A1" s="168" t="s">
        <v>1332</v>
      </c>
      <c r="B1" s="309"/>
      <c r="C1" s="252"/>
      <c r="D1" s="252"/>
      <c r="E1" s="252"/>
      <c r="F1" s="252"/>
      <c r="G1" s="252"/>
      <c r="H1" s="317"/>
      <c r="I1" s="317"/>
      <c r="J1" s="317"/>
      <c r="K1" s="317"/>
      <c r="L1" s="317"/>
      <c r="M1" s="318"/>
      <c r="N1" s="317"/>
      <c r="O1" s="252"/>
      <c r="P1" s="252"/>
      <c r="Q1" s="252"/>
      <c r="R1" s="252"/>
      <c r="S1" s="252"/>
      <c r="T1" s="319"/>
      <c r="U1" s="320"/>
    </row>
    <row r="2" spans="1:29" s="321" customFormat="1" ht="19.149999999999999" customHeight="1" x14ac:dyDescent="0.5">
      <c r="A2" s="169" t="s">
        <v>1333</v>
      </c>
      <c r="B2" s="309"/>
      <c r="C2" s="252"/>
      <c r="D2" s="252"/>
      <c r="E2" s="252"/>
      <c r="F2" s="252"/>
      <c r="G2" s="252"/>
      <c r="H2" s="317"/>
      <c r="I2" s="317"/>
      <c r="J2" s="317"/>
      <c r="K2" s="317"/>
      <c r="L2" s="317"/>
      <c r="M2" s="318"/>
      <c r="N2" s="317"/>
      <c r="O2" s="252"/>
      <c r="P2" s="252"/>
      <c r="Q2" s="252"/>
      <c r="R2" s="252"/>
      <c r="S2" s="252"/>
      <c r="T2" s="319"/>
      <c r="U2" s="320"/>
    </row>
    <row r="3" spans="1:29" s="198" customFormat="1" ht="46.5" customHeight="1" x14ac:dyDescent="0.65">
      <c r="A3" s="196"/>
      <c r="B3" s="197"/>
      <c r="F3" s="197"/>
      <c r="G3" s="197"/>
      <c r="H3" s="197"/>
      <c r="I3" s="199"/>
      <c r="J3" s="200"/>
      <c r="K3" s="200"/>
      <c r="L3" s="200"/>
      <c r="M3" s="200"/>
      <c r="N3" s="200"/>
      <c r="O3" s="200"/>
      <c r="P3" s="200"/>
      <c r="Q3" s="199"/>
      <c r="S3" s="199"/>
      <c r="T3" s="201"/>
      <c r="U3" s="201"/>
      <c r="V3" s="199"/>
    </row>
    <row r="4" spans="1:29" s="21" customFormat="1" ht="21" hidden="1" x14ac:dyDescent="0.65">
      <c r="A4" s="34" t="s">
        <v>105</v>
      </c>
      <c r="B4" s="32">
        <f>ORB_V1_sh3_211108061047054</f>
        <v>44652</v>
      </c>
      <c r="F4" s="22"/>
      <c r="G4" s="28"/>
      <c r="H4" s="22"/>
      <c r="I4" s="22"/>
      <c r="J4" s="23"/>
      <c r="K4" s="23"/>
      <c r="L4" s="23"/>
      <c r="M4" s="23"/>
      <c r="N4" s="23"/>
      <c r="O4" s="23"/>
      <c r="P4" s="23"/>
      <c r="Q4" s="22"/>
      <c r="S4" s="22"/>
      <c r="T4" s="151"/>
      <c r="U4" s="151"/>
      <c r="V4" s="22"/>
    </row>
    <row r="5" spans="1:29" s="21" customFormat="1" ht="21" hidden="1" x14ac:dyDescent="0.65">
      <c r="A5" s="34" t="s">
        <v>106</v>
      </c>
      <c r="B5" s="32">
        <f>ORB_V1_sh3_211108061047070</f>
        <v>45016</v>
      </c>
      <c r="F5" s="22"/>
      <c r="G5" s="28"/>
      <c r="H5" s="22"/>
      <c r="I5" s="22"/>
      <c r="J5" s="23"/>
      <c r="K5" s="23"/>
      <c r="L5" s="23"/>
      <c r="M5" s="23"/>
      <c r="N5" s="23"/>
      <c r="O5" s="23"/>
      <c r="P5" s="23"/>
      <c r="Q5" s="22"/>
      <c r="S5" s="22"/>
      <c r="T5" s="151"/>
      <c r="U5" s="151"/>
      <c r="V5" s="22"/>
    </row>
    <row r="6" spans="1:29" s="206" customFormat="1" ht="9" customHeight="1" x14ac:dyDescent="0.65">
      <c r="A6" s="204"/>
      <c r="B6" s="205"/>
      <c r="F6" s="207"/>
      <c r="G6" s="208"/>
      <c r="H6" s="207"/>
      <c r="I6" s="207"/>
      <c r="J6" s="209"/>
      <c r="K6" s="209"/>
      <c r="L6" s="209"/>
      <c r="M6" s="209"/>
      <c r="N6" s="209"/>
      <c r="O6" s="209"/>
      <c r="P6" s="209"/>
      <c r="Q6" s="207"/>
      <c r="S6" s="207"/>
      <c r="T6" s="210"/>
      <c r="U6" s="210"/>
      <c r="V6" s="207"/>
    </row>
    <row r="7" spans="1:29" s="21" customFormat="1" ht="21" x14ac:dyDescent="0.65">
      <c r="A7" s="34"/>
      <c r="B7" s="33"/>
      <c r="F7" s="22"/>
      <c r="G7" s="28"/>
      <c r="H7" s="22"/>
      <c r="I7" s="22"/>
      <c r="J7" s="23"/>
      <c r="K7" s="23"/>
      <c r="L7" s="23"/>
      <c r="M7" s="23"/>
      <c r="N7" s="23"/>
      <c r="O7" s="23"/>
      <c r="P7" s="23"/>
      <c r="Q7" s="22"/>
      <c r="S7" s="22"/>
      <c r="T7" s="151"/>
      <c r="U7" s="151"/>
      <c r="V7" s="22"/>
    </row>
    <row r="8" spans="1:29" s="21" customFormat="1" ht="25.5" x14ac:dyDescent="0.65">
      <c r="A8" s="111" t="s">
        <v>7</v>
      </c>
      <c r="D8" s="34"/>
      <c r="E8" s="33"/>
      <c r="F8" s="22"/>
      <c r="G8" s="28"/>
      <c r="H8" s="22"/>
      <c r="I8" s="22"/>
      <c r="J8" s="23"/>
      <c r="K8" s="23"/>
      <c r="L8" s="23"/>
      <c r="M8" s="23"/>
      <c r="N8" s="23"/>
      <c r="O8" s="23"/>
      <c r="P8" s="23"/>
      <c r="Q8" s="22"/>
      <c r="S8" s="22"/>
      <c r="T8" s="151"/>
      <c r="U8" s="151"/>
      <c r="V8" s="22"/>
    </row>
    <row r="9" spans="1:29" s="42" customFormat="1" ht="31.5" customHeight="1" x14ac:dyDescent="0.5">
      <c r="D9" s="285" t="s">
        <v>107</v>
      </c>
      <c r="E9" s="285" t="s">
        <v>108</v>
      </c>
      <c r="F9" s="285" t="s">
        <v>109</v>
      </c>
      <c r="G9" s="285" t="s">
        <v>110</v>
      </c>
      <c r="H9" s="285" t="s">
        <v>111</v>
      </c>
      <c r="I9" s="285" t="s">
        <v>112</v>
      </c>
      <c r="J9" s="285" t="s">
        <v>127</v>
      </c>
      <c r="K9" s="285" t="s">
        <v>113</v>
      </c>
      <c r="L9" s="285" t="s">
        <v>114</v>
      </c>
      <c r="M9" s="285" t="s">
        <v>61</v>
      </c>
      <c r="N9" s="285" t="s">
        <v>115</v>
      </c>
      <c r="O9" s="285" t="s">
        <v>116</v>
      </c>
      <c r="P9" s="285" t="s">
        <v>63</v>
      </c>
      <c r="Q9" s="286" t="s">
        <v>117</v>
      </c>
      <c r="R9" s="287" t="s">
        <v>118</v>
      </c>
      <c r="S9" s="287" t="s">
        <v>79</v>
      </c>
      <c r="T9" s="41"/>
    </row>
    <row r="10" spans="1:29" s="42" customFormat="1" ht="15" customHeight="1" x14ac:dyDescent="0.45">
      <c r="D10" s="143" t="s">
        <v>119</v>
      </c>
      <c r="E10" s="140" t="s">
        <v>120</v>
      </c>
      <c r="F10" s="141" t="s">
        <v>120</v>
      </c>
      <c r="G10" s="8">
        <v>527796</v>
      </c>
      <c r="H10" s="13">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1.3201849917265096E-3</v>
      </c>
      <c r="I10" s="142">
        <v>0.66299999999999992</v>
      </c>
      <c r="J10" s="142">
        <f>IF(Canada6[[#This Row],[Margin of Error1]]&gt;=0.1,"Insufficient data",Canada6[[#This Row],[Task success1]])</f>
        <v>0.66299999999999992</v>
      </c>
      <c r="K10" s="142">
        <f>IF(Canada6[[#This Row],[Task success1]]&gt;0,1.96*SQRT((Canada6[[#This Row],[Task success1]]*(1-Canada6[[#This Row],[Task success1]]))/Canada6[[#This Row],[Responses]]),"")</f>
        <v>1.2752482573637153E-3</v>
      </c>
      <c r="L10" s="142">
        <v>0.56299999999999994</v>
      </c>
      <c r="M10" s="142">
        <f>IF(Canada6[[#This Row],[Margin of Error1]]&gt;=0.1,"Insufficient data",Canada6[[#This Row],[Ease1]])</f>
        <v>0.56299999999999994</v>
      </c>
      <c r="N10" s="142">
        <f>IF(Canada6[[#This Row],[Ease1]]&gt;0,1.96*SQRT((Canada6[[#This Row],[Ease1]]*(1-Canada6[[#This Row],[Ease1]]))/Canada6[[#This Row],[Responses]]),"")</f>
        <v>1.3381904925192818E-3</v>
      </c>
      <c r="O10" s="142">
        <v>0.52600000000000002</v>
      </c>
      <c r="P10" s="142">
        <f>IF(Canada6[[#This Row],[Margin of Error1]]&gt;=0.1,"Insufficient data",Canada6[[#This Row],[Satisfaction1]])</f>
        <v>0.52600000000000002</v>
      </c>
      <c r="Q10" s="139">
        <f>IF(Canada8[[#This Row],[Satisfaction1]]&gt;0,1.96*SQRT((Canada8[[#This Row],[Satisfaction1]]*(1-Canada8[[#This Row],[Satisfaction1]]))/Canada8[[#This Row],[Responses]]),"")</f>
        <v>1.3471162252965318E-3</v>
      </c>
      <c r="R10" s="142">
        <f>IF(OR(Canada6[[#This Row],[Margin of Error1]]&gt;=0.1,Canada6[[#This Row],[Margin of Error1]]=0),"Insufficient data",Canada6[[#This Row],[Margin of Error1]])</f>
        <v>1.3201849917265096E-3</v>
      </c>
      <c r="S10" s="150"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T10" s="41"/>
    </row>
    <row r="11" spans="1:29" s="42" customFormat="1" ht="15" customHeight="1" x14ac:dyDescent="0.45">
      <c r="D11" s="143" t="s">
        <v>121</v>
      </c>
      <c r="E11" s="140" t="s">
        <v>120</v>
      </c>
      <c r="F11" s="141" t="s">
        <v>120</v>
      </c>
      <c r="G11" s="8">
        <v>510685</v>
      </c>
      <c r="H11" s="13">
        <f>IF(Canada6[[#This Row],[Responses]]&gt;=30,IF(ISERROR(AVERAGE(Canada6[[#This Row],[Margin of Error
(Task success)]],Canada6[[#This Row],[Margin of Error
(Ease)]],Canada6[[#This Row],[Margin of Error
(Satisfaction)]])),"N/A",(AVERAGE(Canada6[[#This Row],[Margin of Error
(Task success)]],Canada6[[#This Row],[Margin of Error
(Ease)]],Canada6[[#This Row],[Margin of Error
(Satisfaction)]]))),"")</f>
        <v>1.3420101873269762E-3</v>
      </c>
      <c r="I11" s="142">
        <v>0.66400000000000003</v>
      </c>
      <c r="J11" s="142">
        <f>IF(Canada6[[#This Row],[Margin of Error1]]&gt;=0.1,"Insufficient data",Canada6[[#This Row],[Task success1]])</f>
        <v>0.66400000000000003</v>
      </c>
      <c r="K11" s="142">
        <f>IF(Canada6[[#This Row],[Task success1]]&gt;0,1.96*SQRT((Canada6[[#This Row],[Task success1]]*(1-Canada6[[#This Row],[Task success1]]))/Canada6[[#This Row],[Responses]]),"")</f>
        <v>1.2954874163067197E-3</v>
      </c>
      <c r="L11" s="142">
        <v>0.56200000000000006</v>
      </c>
      <c r="M11" s="142">
        <f>IF(Canada6[[#This Row],[Margin of Error1]]&gt;=0.1,"Insufficient data",Canada6[[#This Row],[Ease1]])</f>
        <v>0.56200000000000006</v>
      </c>
      <c r="N11" s="142">
        <f>IF(Canada6[[#This Row],[Ease1]]&gt;0,1.96*SQRT((Canada6[[#This Row],[Ease1]]*(1-Canada6[[#This Row],[Ease1]]))/Canada6[[#This Row],[Responses]]),"")</f>
        <v>1.3607700231326194E-3</v>
      </c>
      <c r="O11" s="142">
        <v>0.52400000000000002</v>
      </c>
      <c r="P11" s="142">
        <f>IF(Canada6[[#This Row],[Margin of Error1]]&gt;=0.1,"Insufficient data",Canada6[[#This Row],[Satisfaction1]])</f>
        <v>0.52400000000000002</v>
      </c>
      <c r="Q11" s="7">
        <f>IF(Canada8[[#This Row],[Satisfaction1]]&gt;0,1.96*SQRT((Canada8[[#This Row],[Satisfaction1]]*(1-Canada8[[#This Row],[Satisfaction1]]))/Canada8[[#This Row],[Responses]]),"")</f>
        <v>1.3697731225415901E-3</v>
      </c>
      <c r="R11" s="142">
        <f>IF(OR(Canada6[[#This Row],[Margin of Error1]]&gt;=0.1,Canada6[[#This Row],[Margin of Error1]]=0),"Insufficient data",Canada6[[#This Row],[Margin of Error1]])</f>
        <v>1.3420101873269762E-3</v>
      </c>
      <c r="S11" s="150" t="str">
        <f>IF(AND(Canada6[[#This Row],[Margin of Error1]]&gt;0,Canada6[[#This Row],[Margin of Error1]]&lt;0.05),"Low margin of error/Reliable data", IF(AND(Canada6[[#This Row],[Margin of Error1]]&gt;=0.05,Canada6[[#This Row],[Margin of Error1]]&lt;0.1),"Higher margin of error/Use data with caution",IF(OR(Canada6[[#This Row],[Margin of Error1]]&gt;=0.1,Canada6[[#This Row],[Margin of Error1]]=0),"Insufficient data",)))</f>
        <v>Low margin of error/Reliable data</v>
      </c>
      <c r="T11" s="41"/>
    </row>
    <row r="12" spans="1:29" s="26" customFormat="1" ht="18" x14ac:dyDescent="0.5">
      <c r="D12" s="67"/>
      <c r="E12" s="33"/>
      <c r="F12" s="24"/>
      <c r="G12" s="24"/>
      <c r="H12" s="24"/>
      <c r="I12" s="24"/>
      <c r="J12" s="24"/>
      <c r="K12" s="24"/>
      <c r="L12" s="25"/>
      <c r="M12" s="24"/>
      <c r="N12" s="24"/>
      <c r="O12" s="24"/>
      <c r="P12" s="24"/>
      <c r="Q12" s="24"/>
      <c r="R12" s="24"/>
      <c r="S12" s="24"/>
      <c r="T12" s="152"/>
      <c r="U12" s="152"/>
      <c r="V12" s="24"/>
    </row>
    <row r="13" spans="1:29" s="31" customFormat="1" ht="31.5" customHeight="1" x14ac:dyDescent="0.5">
      <c r="C13" s="130" t="s">
        <v>123</v>
      </c>
      <c r="D13" s="288" t="s">
        <v>124</v>
      </c>
      <c r="E13" s="289" t="s">
        <v>108</v>
      </c>
      <c r="F13" s="289" t="s">
        <v>109</v>
      </c>
      <c r="G13" s="290" t="s">
        <v>110</v>
      </c>
      <c r="H13" s="224" t="s">
        <v>111</v>
      </c>
      <c r="I13" s="225" t="s">
        <v>112</v>
      </c>
      <c r="J13" s="285" t="s">
        <v>127</v>
      </c>
      <c r="K13" s="227" t="s">
        <v>113</v>
      </c>
      <c r="L13" s="226" t="s">
        <v>114</v>
      </c>
      <c r="M13" s="285" t="s">
        <v>61</v>
      </c>
      <c r="N13" s="225" t="s">
        <v>115</v>
      </c>
      <c r="O13" s="226" t="s">
        <v>116</v>
      </c>
      <c r="P13" s="285" t="s">
        <v>63</v>
      </c>
      <c r="Q13" s="228" t="s">
        <v>117</v>
      </c>
      <c r="R13" s="291" t="s">
        <v>118</v>
      </c>
      <c r="S13" s="291" t="s">
        <v>79</v>
      </c>
      <c r="T13" s="30"/>
      <c r="U13" s="30"/>
      <c r="V13" s="30"/>
      <c r="W13" s="30"/>
      <c r="X13" s="30"/>
      <c r="Y13" s="30"/>
      <c r="Z13" s="30"/>
      <c r="AA13" s="30"/>
      <c r="AB13" s="30"/>
      <c r="AC13" s="30"/>
    </row>
    <row r="14" spans="1:29" ht="13.9" x14ac:dyDescent="0.5">
      <c r="C14" s="129" t="str">
        <f>IF(ISBLANK('Data-Task'!C752),"",'Data-Task'!C752)</f>
        <v>IRCC:Immigration:Check your application status</v>
      </c>
      <c r="D14" s="68" t="str">
        <f t="shared" ref="D14:D21" si="0">IF(ISBLANK(C14),"",MID(C14,FIND("#",SUBSTITUTE(C14,":","#",2))+1,500))</f>
        <v>Check your application status</v>
      </c>
      <c r="E14" s="6" t="str">
        <f t="shared" ref="E14:E21" si="1">IF(ISBLANK(C14),"",MID(C14,FIND("#",SUBSTITUTE(C14,":","#",1))+1,FIND("#",SUBSTITUTE(C14,":","#",2))-FIND("#",SUBSTITUTE(C14,":","#",1))-1))</f>
        <v>Immigration</v>
      </c>
      <c r="F14" s="6" t="str">
        <f t="shared" ref="F14:F21" si="2">IF(ISBLANK(C14),"",LEFT(C14,FIND("#",SUBSTITUTE(C14,":","#"))-1))</f>
        <v>IRCC</v>
      </c>
      <c r="G14" s="8">
        <f>VLOOKUP(Task[[#This Row],[Reason of visit]],'Data-Task'!C:G,2,)</f>
        <v>46666</v>
      </c>
      <c r="H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4.4403542181192792E-3</v>
      </c>
      <c r="I14" s="7">
        <f>VLOOKUP(Task[[#This Row],[Reason of visit]],'Data-Task'!C:G,3,)</f>
        <v>0.660523721767454</v>
      </c>
      <c r="J14" s="7">
        <f>IF(Task[[#This Row],[Margin of Error1]]&gt;=0.1,"Insufficient data",Task[[#This Row],[Task success1]])</f>
        <v>0.660523721767454</v>
      </c>
      <c r="K14" s="7">
        <f>IF(Task[[#This Row],[Task success1]]&gt;0,1.96*SQRT((Task[[#This Row],[Task success1]]*(1-Task[[#This Row],[Task success1]]))/Task[[#This Row],[Responses]]),"")</f>
        <v>4.296400008538712E-3</v>
      </c>
      <c r="L14" s="7">
        <f>VLOOKUP(Task[[#This Row],[Reason of visit]],'Data-Task'!C:G,4,)</f>
        <v>0.56385805511507303</v>
      </c>
      <c r="M14" s="7">
        <f>IF(Task[[#This Row],[Margin of Error1]]&gt;=0.1,"Insufficient data",Task[[#This Row],[Ease1]])</f>
        <v>0.56385805511507303</v>
      </c>
      <c r="N14" s="7">
        <f>IF(Task[[#This Row],[Ease1]]&gt;0,1.96*SQRT((Task[[#This Row],[Ease1]]*(1-Task[[#This Row],[Ease1]]))/Task[[#This Row],[Responses]]),"")</f>
        <v>4.4994000152843725E-3</v>
      </c>
      <c r="O14" s="7">
        <f>VLOOKUP(Task[[#This Row],[Reason of visit]],'Data-Task'!C:G,5,)</f>
        <v>0.46474949642137697</v>
      </c>
      <c r="P14" s="7">
        <f>IF(Task[[#This Row],[Margin of Error1]]&gt;=0.1,"Insufficient data",Task[[#This Row],[Satisfaction1]])</f>
        <v>0.46474949642137697</v>
      </c>
      <c r="Q14" s="7">
        <f>IF(Task[[#This Row],[Satisfaction1]]&gt;0,1.96*SQRT((Task[[#This Row],[Satisfaction1]]*(1-Task[[#This Row],[Satisfaction1]]))/Task[[#This Row],[Responses]]),"")</f>
        <v>4.5252626305347524E-3</v>
      </c>
      <c r="R14" s="7">
        <f>IF(OR(Task[[#This Row],[Margin of Error1]]&gt;=0.1,Task[[#This Row],[Margin of Error1]]=0),"Insufficient data",Task[[#This Row],[Margin of Error1]])</f>
        <v>4.4403542181192792E-3</v>
      </c>
      <c r="S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 s="5"/>
      <c r="U14" s="5"/>
      <c r="V14" s="5"/>
      <c r="W14" s="5"/>
    </row>
    <row r="15" spans="1:29" ht="13.9" x14ac:dyDescent="0.5">
      <c r="C15" s="129" t="str">
        <f>IF(ISBLANK('Data-Task'!C746),"",'Data-Task'!C746)</f>
        <v>IRCC:Immigration:Apply for a work permit</v>
      </c>
      <c r="D15" s="68" t="str">
        <f t="shared" si="0"/>
        <v>Apply for a work permit</v>
      </c>
      <c r="E15" s="6" t="str">
        <f t="shared" si="1"/>
        <v>Immigration</v>
      </c>
      <c r="F15" s="6" t="str">
        <f t="shared" si="2"/>
        <v>IRCC</v>
      </c>
      <c r="G15" s="8">
        <f>VLOOKUP(Task[[#This Row],[Reason of visit]],'Data-Task'!C:G,2,)</f>
        <v>32967</v>
      </c>
      <c r="H1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5.1856220770254147E-3</v>
      </c>
      <c r="I15" s="7">
        <f>VLOOKUP(Task[[#This Row],[Reason of visit]],'Data-Task'!C:G,3,)</f>
        <v>0.70497770497770496</v>
      </c>
      <c r="J15" s="7">
        <f>IF(Task[[#This Row],[Margin of Error1]]&gt;=0.1,"Insufficient data",Task[[#This Row],[Task success1]])</f>
        <v>0.70497770497770496</v>
      </c>
      <c r="K15" s="7">
        <f>IF(Task[[#This Row],[Task success1]]&gt;0,1.96*SQRT((Task[[#This Row],[Task success1]]*(1-Task[[#This Row],[Task success1]]))/Task[[#This Row],[Responses]]),"")</f>
        <v>4.9230184928304331E-3</v>
      </c>
      <c r="L15" s="7">
        <f>VLOOKUP(Task[[#This Row],[Reason of visit]],'Data-Task'!C:G,4,)</f>
        <v>0.58892225558892197</v>
      </c>
      <c r="M15" s="7">
        <f>IF(Task[[#This Row],[Margin of Error1]]&gt;=0.1,"Insufficient data",Task[[#This Row],[Ease1]])</f>
        <v>0.58892225558892197</v>
      </c>
      <c r="N15" s="7">
        <f>IF(Task[[#This Row],[Ease1]]&gt;0,1.96*SQRT((Task[[#This Row],[Ease1]]*(1-Task[[#This Row],[Ease1]]))/Task[[#This Row],[Responses]]),"")</f>
        <v>5.3113793790258582E-3</v>
      </c>
      <c r="O15" s="7">
        <f>VLOOKUP(Task[[#This Row],[Reason of visit]],'Data-Task'!C:G,5,)</f>
        <v>0.58303758303758302</v>
      </c>
      <c r="P15" s="7">
        <f>IF(Task[[#This Row],[Margin of Error1]]&gt;=0.1,"Insufficient data",Task[[#This Row],[Satisfaction1]])</f>
        <v>0.58303758303758302</v>
      </c>
      <c r="Q15" s="7">
        <f>IF(Task[[#This Row],[Satisfaction1]]&gt;0,1.96*SQRT((Task[[#This Row],[Satisfaction1]]*(1-Task[[#This Row],[Satisfaction1]]))/Task[[#This Row],[Responses]]),"")</f>
        <v>5.3224683592199527E-3</v>
      </c>
      <c r="R15" s="7">
        <f>IF(OR(Task[[#This Row],[Margin of Error1]]&gt;=0.1,Task[[#This Row],[Margin of Error1]]=0),"Insufficient data",Task[[#This Row],[Margin of Error1]])</f>
        <v>5.1856220770254147E-3</v>
      </c>
      <c r="S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 s="5"/>
      <c r="U15" s="5"/>
      <c r="V15" s="5"/>
      <c r="W15" s="5"/>
    </row>
    <row r="16" spans="1:29" ht="13.9" x14ac:dyDescent="0.5">
      <c r="C16" s="129" t="str">
        <f>IF(ISBLANK('Data-Task'!C786),"",'Data-Task'!C786)</f>
        <v>IRCC:Travel:Apply for a visitor visa to Canada</v>
      </c>
      <c r="D16" s="68" t="str">
        <f t="shared" si="0"/>
        <v>Apply for a visitor visa to Canada</v>
      </c>
      <c r="E16" s="6" t="str">
        <f t="shared" si="1"/>
        <v>Travel</v>
      </c>
      <c r="F16" s="6" t="str">
        <f t="shared" si="2"/>
        <v>IRCC</v>
      </c>
      <c r="G16" s="8">
        <f>VLOOKUP(Task[[#This Row],[Reason of visit]],'Data-Task'!C:G,2,)</f>
        <v>15464</v>
      </c>
      <c r="H1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7.651345571320637E-3</v>
      </c>
      <c r="I16" s="7">
        <f>VLOOKUP(Task[[#This Row],[Reason of visit]],'Data-Task'!C:G,3,)</f>
        <v>0.69302897051215695</v>
      </c>
      <c r="J16" s="7">
        <f>IF(Task[[#This Row],[Margin of Error1]]&gt;=0.1,"Insufficient data",Task[[#This Row],[Task success1]])</f>
        <v>0.69302897051215695</v>
      </c>
      <c r="K16" s="7">
        <f>IF(Task[[#This Row],[Task success1]]&gt;0,1.96*SQRT((Task[[#This Row],[Task success1]]*(1-Task[[#This Row],[Task success1]]))/Task[[#This Row],[Responses]]),"")</f>
        <v>7.269751086578939E-3</v>
      </c>
      <c r="L16" s="7">
        <f>VLOOKUP(Task[[#This Row],[Reason of visit]],'Data-Task'!C:G,4,)</f>
        <v>0.53763579927573701</v>
      </c>
      <c r="M16" s="7">
        <f>IF(Task[[#This Row],[Margin of Error1]]&gt;=0.1,"Insufficient data",Task[[#This Row],[Ease1]])</f>
        <v>0.53763579927573701</v>
      </c>
      <c r="N16" s="7">
        <f>IF(Task[[#This Row],[Ease1]]&gt;0,1.96*SQRT((Task[[#This Row],[Ease1]]*(1-Task[[#This Row],[Ease1]]))/Task[[#This Row],[Responses]]),"")</f>
        <v>7.8583495120176528E-3</v>
      </c>
      <c r="O16" s="7">
        <f>VLOOKUP(Task[[#This Row],[Reason of visit]],'Data-Task'!C:G,5,)</f>
        <v>0.55884635281945205</v>
      </c>
      <c r="P16" s="7">
        <f>IF(Task[[#This Row],[Margin of Error1]]&gt;=0.1,"Insufficient data",Task[[#This Row],[Satisfaction1]])</f>
        <v>0.55884635281945205</v>
      </c>
      <c r="Q16" s="7">
        <f>IF(Task[[#This Row],[Satisfaction1]]&gt;0,1.96*SQRT((Task[[#This Row],[Satisfaction1]]*(1-Task[[#This Row],[Satisfaction1]]))/Task[[#This Row],[Responses]]),"")</f>
        <v>7.8259361153653201E-3</v>
      </c>
      <c r="R16" s="7">
        <f>IF(OR(Task[[#This Row],[Margin of Error1]]&gt;=0.1,Task[[#This Row],[Margin of Error1]]=0),"Insufficient data",Task[[#This Row],[Margin of Error1]])</f>
        <v>7.651345571320637E-3</v>
      </c>
      <c r="S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 s="5"/>
      <c r="U16" s="5"/>
      <c r="V16" s="5"/>
      <c r="W16" s="5"/>
    </row>
    <row r="17" spans="3:23" ht="13.9" x14ac:dyDescent="0.5">
      <c r="C17" s="129" t="str">
        <f>IF(ISBLANK('Data-Task'!C171),"",'Data-Task'!C171)</f>
        <v>CRA:Taxes:Check online mail</v>
      </c>
      <c r="D17" s="68" t="str">
        <f t="shared" si="0"/>
        <v>Check online mail</v>
      </c>
      <c r="E17" s="6" t="str">
        <f t="shared" si="1"/>
        <v>Taxes</v>
      </c>
      <c r="F17" s="6" t="str">
        <f t="shared" si="2"/>
        <v>CRA</v>
      </c>
      <c r="G17" s="8">
        <f>VLOOKUP(Task[[#This Row],[Reason of visit]],'Data-Task'!C:G,2,)</f>
        <v>14763</v>
      </c>
      <c r="H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7.4162695832469469E-3</v>
      </c>
      <c r="I17" s="7">
        <f>VLOOKUP(Task[[#This Row],[Reason of visit]],'Data-Task'!C:G,3,)</f>
        <v>0.78683194472668205</v>
      </c>
      <c r="J17" s="7">
        <f>IF(Task[[#This Row],[Margin of Error1]]&gt;=0.1,"Insufficient data",Task[[#This Row],[Task success1]])</f>
        <v>0.78683194472668205</v>
      </c>
      <c r="K17" s="7">
        <f>IF(Task[[#This Row],[Task success1]]&gt;0,1.96*SQRT((Task[[#This Row],[Task success1]]*(1-Task[[#This Row],[Task success1]]))/Task[[#This Row],[Responses]]),"")</f>
        <v>6.6064905006247817E-3</v>
      </c>
      <c r="L17" s="7">
        <f>VLOOKUP(Task[[#This Row],[Reason of visit]],'Data-Task'!C:G,4,)</f>
        <v>0.63151121045857905</v>
      </c>
      <c r="M17" s="7">
        <f>IF(Task[[#This Row],[Margin of Error1]]&gt;=0.1,"Insufficient data",Task[[#This Row],[Ease1]])</f>
        <v>0.63151121045857905</v>
      </c>
      <c r="N17" s="7">
        <f>IF(Task[[#This Row],[Ease1]]&gt;0,1.96*SQRT((Task[[#This Row],[Ease1]]*(1-Task[[#This Row],[Ease1]]))/Task[[#This Row],[Responses]]),"")</f>
        <v>7.7816453468122233E-3</v>
      </c>
      <c r="O17" s="7">
        <f>VLOOKUP(Task[[#This Row],[Reason of visit]],'Data-Task'!C:G,5,)</f>
        <v>0.61200298042403301</v>
      </c>
      <c r="P17" s="7">
        <f>IF(Task[[#This Row],[Margin of Error1]]&gt;=0.1,"Insufficient data",Task[[#This Row],[Satisfaction1]])</f>
        <v>0.61200298042403301</v>
      </c>
      <c r="Q17" s="7">
        <f>IF(Task[[#This Row],[Satisfaction1]]&gt;0,1.96*SQRT((Task[[#This Row],[Satisfaction1]]*(1-Task[[#This Row],[Satisfaction1]]))/Task[[#This Row],[Responses]]),"")</f>
        <v>7.8606729023038367E-3</v>
      </c>
      <c r="R17" s="7">
        <f>IF(OR(Task[[#This Row],[Margin of Error1]]&gt;=0.1,Task[[#This Row],[Margin of Error1]]=0),"Insufficient data",Task[[#This Row],[Margin of Error1]])</f>
        <v>7.4162695832469469E-3</v>
      </c>
      <c r="S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 s="5"/>
      <c r="U17" s="5"/>
      <c r="V17" s="5"/>
      <c r="W17" s="5"/>
    </row>
    <row r="18" spans="3:23" ht="13.9" x14ac:dyDescent="0.5">
      <c r="C18" s="129" t="str">
        <f>IF(ISBLANK('Data-Task'!C165),"",'Data-Task'!C165)</f>
        <v>CRA:Taxes:Access My Account</v>
      </c>
      <c r="D18" s="68" t="str">
        <f t="shared" si="0"/>
        <v>Access My Account</v>
      </c>
      <c r="E18" s="6" t="str">
        <f t="shared" si="1"/>
        <v>Taxes</v>
      </c>
      <c r="F18" s="6" t="str">
        <f t="shared" si="2"/>
        <v>CRA</v>
      </c>
      <c r="G18" s="8">
        <f>VLOOKUP(Task[[#This Row],[Reason of visit]],'Data-Task'!C:G,2,)</f>
        <v>13721</v>
      </c>
      <c r="H1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8.2911050796713858E-3</v>
      </c>
      <c r="I18" s="7">
        <f>VLOOKUP(Task[[#This Row],[Reason of visit]],'Data-Task'!C:G,3,)</f>
        <v>0.61409518256686801</v>
      </c>
      <c r="J18" s="7">
        <f>IF(Task[[#This Row],[Margin of Error1]]&gt;=0.1,"Insufficient data",Task[[#This Row],[Task success1]])</f>
        <v>0.61409518256686801</v>
      </c>
      <c r="K18" s="7">
        <f>IF(Task[[#This Row],[Task success1]]&gt;0,1.96*SQRT((Task[[#This Row],[Task success1]]*(1-Task[[#This Row],[Task success1]]))/Task[[#This Row],[Responses]]),"")</f>
        <v>8.1455635156468826E-3</v>
      </c>
      <c r="L18" s="7">
        <f>VLOOKUP(Task[[#This Row],[Reason of visit]],'Data-Task'!C:G,4,)</f>
        <v>0.49537205743021601</v>
      </c>
      <c r="M18" s="7">
        <f>IF(Task[[#This Row],[Margin of Error1]]&gt;=0.1,"Insufficient data",Task[[#This Row],[Ease1]])</f>
        <v>0.49537205743021601</v>
      </c>
      <c r="N18" s="7">
        <f>IF(Task[[#This Row],[Ease1]]&gt;0,1.96*SQRT((Task[[#This Row],[Ease1]]*(1-Task[[#This Row],[Ease1]]))/Task[[#This Row],[Responses]]),"")</f>
        <v>8.365936992914328E-3</v>
      </c>
      <c r="O18" s="7">
        <f>VLOOKUP(Task[[#This Row],[Reason of visit]],'Data-Task'!C:G,5,)</f>
        <v>0.48363821878871799</v>
      </c>
      <c r="P18" s="7">
        <f>IF(Task[[#This Row],[Margin of Error1]]&gt;=0.1,"Insufficient data",Task[[#This Row],[Satisfaction1]])</f>
        <v>0.48363821878871799</v>
      </c>
      <c r="Q18" s="7">
        <f>IF(Task[[#This Row],[Satisfaction1]]&gt;0,1.96*SQRT((Task[[#This Row],[Satisfaction1]]*(1-Task[[#This Row],[Satisfaction1]]))/Task[[#This Row],[Responses]]),"")</f>
        <v>8.3618147304529433E-3</v>
      </c>
      <c r="R18" s="7">
        <f>IF(OR(Task[[#This Row],[Margin of Error1]]&gt;=0.1,Task[[#This Row],[Margin of Error1]]=0),"Insufficient data",Task[[#This Row],[Margin of Error1]])</f>
        <v>8.2911050796713858E-3</v>
      </c>
      <c r="S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8" s="5"/>
      <c r="U18" s="5"/>
      <c r="V18" s="5"/>
      <c r="W18" s="5"/>
    </row>
    <row r="19" spans="3:23" ht="13.9" x14ac:dyDescent="0.5">
      <c r="C19" s="129" t="str">
        <f>IF(ISBLANK('Data-Task'!C747),"",'Data-Task'!C747)</f>
        <v>IRCC:Immigration:Apply for Canadian citizenship</v>
      </c>
      <c r="D19" s="68" t="str">
        <f t="shared" si="0"/>
        <v>Apply for Canadian citizenship</v>
      </c>
      <c r="E19" s="6" t="str">
        <f t="shared" si="1"/>
        <v>Immigration</v>
      </c>
      <c r="F19" s="6" t="str">
        <f t="shared" si="2"/>
        <v>IRCC</v>
      </c>
      <c r="G19" s="8">
        <f>VLOOKUP(Task[[#This Row],[Reason of visit]],'Data-Task'!C:G,2,)</f>
        <v>13286</v>
      </c>
      <c r="H1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8.0394410783594956E-3</v>
      </c>
      <c r="I19" s="7">
        <f>VLOOKUP(Task[[#This Row],[Reason of visit]],'Data-Task'!C:G,3,)</f>
        <v>0.71962968538311001</v>
      </c>
      <c r="J19" s="7">
        <f>IF(Task[[#This Row],[Margin of Error1]]&gt;=0.1,"Insufficient data",Task[[#This Row],[Task success1]])</f>
        <v>0.71962968538311001</v>
      </c>
      <c r="K19" s="7">
        <f>IF(Task[[#This Row],[Task success1]]&gt;0,1.96*SQRT((Task[[#This Row],[Task success1]]*(1-Task[[#This Row],[Task success1]]))/Task[[#This Row],[Responses]]),"")</f>
        <v>7.6379972352966438E-3</v>
      </c>
      <c r="L19" s="7">
        <f>VLOOKUP(Task[[#This Row],[Reason of visit]],'Data-Task'!C:G,4,)</f>
        <v>0.63058858949269903</v>
      </c>
      <c r="M19" s="7">
        <f>IF(Task[[#This Row],[Margin of Error1]]&gt;=0.1,"Insufficient data",Task[[#This Row],[Ease1]])</f>
        <v>0.63058858949269903</v>
      </c>
      <c r="N19" s="7">
        <f>IF(Task[[#This Row],[Ease1]]&gt;0,1.96*SQRT((Task[[#This Row],[Ease1]]*(1-Task[[#This Row],[Ease1]]))/Task[[#This Row],[Responses]]),"")</f>
        <v>8.207051416261834E-3</v>
      </c>
      <c r="O19" s="7">
        <f>VLOOKUP(Task[[#This Row],[Reason of visit]],'Data-Task'!C:G,5,)</f>
        <v>0.61523408098750598</v>
      </c>
      <c r="P19" s="7">
        <f>IF(Task[[#This Row],[Margin of Error1]]&gt;=0.1,"Insufficient data",Task[[#This Row],[Satisfaction1]])</f>
        <v>0.61523408098750598</v>
      </c>
      <c r="Q19" s="7">
        <f>IF(Task[[#This Row],[Satisfaction1]]&gt;0,1.96*SQRT((Task[[#This Row],[Satisfaction1]]*(1-Task[[#This Row],[Satisfaction1]]))/Task[[#This Row],[Responses]]),"")</f>
        <v>8.2732745835200107E-3</v>
      </c>
      <c r="R19" s="7">
        <f>IF(OR(Task[[#This Row],[Margin of Error1]]&gt;=0.1,Task[[#This Row],[Margin of Error1]]=0),"Insufficient data",Task[[#This Row],[Margin of Error1]])</f>
        <v>8.0394410783594956E-3</v>
      </c>
      <c r="S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9" s="5"/>
      <c r="U19" s="5"/>
      <c r="V19" s="5"/>
      <c r="W19" s="5"/>
    </row>
    <row r="20" spans="3:23" ht="13.9" x14ac:dyDescent="0.5">
      <c r="C20" s="129" t="str">
        <f>IF(ISBLANK('Data-Task'!C767),"",'Data-Task'!C767)</f>
        <v>IRCC:Immigration:Immigrate through Express Entry</v>
      </c>
      <c r="D20" s="68" t="str">
        <f t="shared" si="0"/>
        <v>Immigrate through Express Entry</v>
      </c>
      <c r="E20" s="6" t="str">
        <f t="shared" si="1"/>
        <v>Immigration</v>
      </c>
      <c r="F20" s="6" t="str">
        <f t="shared" si="2"/>
        <v>IRCC</v>
      </c>
      <c r="G20" s="8">
        <f>VLOOKUP(Task[[#This Row],[Reason of visit]],'Data-Task'!C:G,2,)</f>
        <v>12695</v>
      </c>
      <c r="H2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8.3142429514363302E-3</v>
      </c>
      <c r="I20" s="7">
        <f>VLOOKUP(Task[[#This Row],[Reason of visit]],'Data-Task'!C:G,3,)</f>
        <v>0.68160693186293797</v>
      </c>
      <c r="J20" s="7">
        <f>IF(Task[[#This Row],[Margin of Error1]]&gt;=0.1,"Insufficient data",Task[[#This Row],[Task success1]])</f>
        <v>0.68160693186293797</v>
      </c>
      <c r="K20" s="7">
        <f>IF(Task[[#This Row],[Task success1]]&gt;0,1.96*SQRT((Task[[#This Row],[Task success1]]*(1-Task[[#This Row],[Task success1]]))/Task[[#This Row],[Responses]]),"")</f>
        <v>8.1037963762284598E-3</v>
      </c>
      <c r="L20" s="7">
        <f>VLOOKUP(Task[[#This Row],[Reason of visit]],'Data-Task'!C:G,4,)</f>
        <v>0.63418668767231201</v>
      </c>
      <c r="M20" s="7">
        <f>IF(Task[[#This Row],[Margin of Error1]]&gt;=0.1,"Insufficient data",Task[[#This Row],[Ease1]])</f>
        <v>0.63418668767231201</v>
      </c>
      <c r="N20" s="7">
        <f>IF(Task[[#This Row],[Ease1]]&gt;0,1.96*SQRT((Task[[#This Row],[Ease1]]*(1-Task[[#This Row],[Ease1]]))/Task[[#This Row],[Responses]]),"")</f>
        <v>8.3787268485842371E-3</v>
      </c>
      <c r="O20" s="7">
        <f>VLOOKUP(Task[[#This Row],[Reason of visit]],'Data-Task'!C:G,5,)</f>
        <v>0.61606931862938197</v>
      </c>
      <c r="P20" s="7">
        <f>IF(Task[[#This Row],[Margin of Error1]]&gt;=0.1,"Insufficient data",Task[[#This Row],[Satisfaction1]])</f>
        <v>0.61606931862938197</v>
      </c>
      <c r="Q20" s="7">
        <f>IF(Task[[#This Row],[Satisfaction1]]&gt;0,1.96*SQRT((Task[[#This Row],[Satisfaction1]]*(1-Task[[#This Row],[Satisfaction1]]))/Task[[#This Row],[Responses]]),"")</f>
        <v>8.4602056294962938E-3</v>
      </c>
      <c r="R20" s="7">
        <f>IF(OR(Task[[#This Row],[Margin of Error1]]&gt;=0.1,Task[[#This Row],[Margin of Error1]]=0),"Insufficient data",Task[[#This Row],[Margin of Error1]])</f>
        <v>8.3142429514363302E-3</v>
      </c>
      <c r="S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0" s="5"/>
      <c r="U20" s="5"/>
      <c r="V20" s="5"/>
      <c r="W20" s="5"/>
    </row>
    <row r="21" spans="3:23" ht="13.9" x14ac:dyDescent="0.5">
      <c r="C21" s="129" t="str">
        <f>IF(ISBLANK('Data-Task'!C773),"",'Data-Task'!C773)</f>
        <v>IRCC:Immigration:Study in Canada – for non-Canadians</v>
      </c>
      <c r="D21" s="68" t="str">
        <f t="shared" si="0"/>
        <v>Study in Canada – for non-Canadians</v>
      </c>
      <c r="E21" s="6" t="str">
        <f t="shared" si="1"/>
        <v>Immigration</v>
      </c>
      <c r="F21" s="6" t="str">
        <f t="shared" si="2"/>
        <v>IRCC</v>
      </c>
      <c r="G21" s="8">
        <f>VLOOKUP(Task[[#This Row],[Reason of visit]],'Data-Task'!C:G,2,)</f>
        <v>12653</v>
      </c>
      <c r="H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8.2746550023055834E-3</v>
      </c>
      <c r="I21" s="7">
        <f>VLOOKUP(Task[[#This Row],[Reason of visit]],'Data-Task'!C:G,3,)</f>
        <v>0.71500829842725</v>
      </c>
      <c r="J21" s="7">
        <f>IF(Task[[#This Row],[Margin of Error1]]&gt;=0.1,"Insufficient data",Task[[#This Row],[Task success1]])</f>
        <v>0.71500829842725</v>
      </c>
      <c r="K21" s="7">
        <f>IF(Task[[#This Row],[Task success1]]&gt;0,1.96*SQRT((Task[[#This Row],[Task success1]]*(1-Task[[#This Row],[Task success1]]))/Task[[#This Row],[Responses]]),"")</f>
        <v>7.8655838589058984E-3</v>
      </c>
      <c r="L21" s="7">
        <f>VLOOKUP(Task[[#This Row],[Reason of visit]],'Data-Task'!C:G,4,)</f>
        <v>0.61977396664822604</v>
      </c>
      <c r="M21" s="7">
        <f>IF(Task[[#This Row],[Margin of Error1]]&gt;=0.1,"Insufficient data",Task[[#This Row],[Ease1]])</f>
        <v>0.61977396664822604</v>
      </c>
      <c r="N21" s="7">
        <f>IF(Task[[#This Row],[Ease1]]&gt;0,1.96*SQRT((Task[[#This Row],[Ease1]]*(1-Task[[#This Row],[Ease1]]))/Task[[#This Row],[Responses]]),"")</f>
        <v>8.4585692016680668E-3</v>
      </c>
      <c r="O21" s="7">
        <f>VLOOKUP(Task[[#This Row],[Reason of visit]],'Data-Task'!C:G,5,)</f>
        <v>0.60973682130719997</v>
      </c>
      <c r="P21" s="7">
        <f>IF(Task[[#This Row],[Margin of Error1]]&gt;=0.1,"Insufficient data",Task[[#This Row],[Satisfaction1]])</f>
        <v>0.60973682130719997</v>
      </c>
      <c r="Q21" s="7">
        <f>IF(Task[[#This Row],[Satisfaction1]]&gt;0,1.96*SQRT((Task[[#This Row],[Satisfaction1]]*(1-Task[[#This Row],[Satisfaction1]]))/Task[[#This Row],[Responses]]),"")</f>
        <v>8.4998119463427883E-3</v>
      </c>
      <c r="R21" s="7">
        <f>IF(OR(Task[[#This Row],[Margin of Error1]]&gt;=0.1,Task[[#This Row],[Margin of Error1]]=0),"Insufficient data",Task[[#This Row],[Margin of Error1]])</f>
        <v>8.2746550023055834E-3</v>
      </c>
      <c r="S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1" s="5"/>
      <c r="U21" s="5"/>
      <c r="V21" s="5"/>
      <c r="W21" s="5"/>
    </row>
    <row r="22" spans="3:23" ht="13.9" x14ac:dyDescent="0.5">
      <c r="C22" s="129" t="str">
        <f>IF(ISBLANK('Data-Task'!C433),"",'Data-Task'!C433)</f>
        <v>ESDC:Jobs:Jobs in the private sector</v>
      </c>
      <c r="D22" s="68" t="str">
        <f t="shared" ref="D22:D85" si="3">IF(ISBLANK(C22),"",MID(C22,FIND("#",SUBSTITUTE(C22,":","#",2))+1,500))</f>
        <v>Jobs in the private sector</v>
      </c>
      <c r="E22" s="6" t="str">
        <f t="shared" ref="E22:E85" si="4">IF(ISBLANK(C22),"",MID(C22,FIND("#",SUBSTITUTE(C22,":","#",1))+1,FIND("#",SUBSTITUTE(C22,":","#",2))-FIND("#",SUBSTITUTE(C22,":","#",1))-1))</f>
        <v>Jobs</v>
      </c>
      <c r="F22" s="6" t="str">
        <f t="shared" ref="F22:F85" si="5">IF(ISBLANK(C22),"",LEFT(C22,FIND("#",SUBSTITUTE(C22,":","#"))-1))</f>
        <v>ESDC</v>
      </c>
      <c r="G22" s="8">
        <f>VLOOKUP(Task[[#This Row],[Reason of visit]],'Data-Task'!C:G,2,)</f>
        <v>11345</v>
      </c>
      <c r="H2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8.4749596133936785E-3</v>
      </c>
      <c r="I22" s="7">
        <f>VLOOKUP(Task[[#This Row],[Reason of visit]],'Data-Task'!C:G,3,)</f>
        <v>0.77249889819303696</v>
      </c>
      <c r="J22" s="7">
        <f>IF(Task[[#This Row],[Margin of Error1]]&gt;=0.1,"Insufficient data",Task[[#This Row],[Task success1]])</f>
        <v>0.77249889819303696</v>
      </c>
      <c r="K22" s="7">
        <f>IF(Task[[#This Row],[Task success1]]&gt;0,1.96*SQRT((Task[[#This Row],[Task success1]]*(1-Task[[#This Row],[Task success1]]))/Task[[#This Row],[Responses]]),"")</f>
        <v>7.71426418460581E-3</v>
      </c>
      <c r="L22" s="7">
        <f>VLOOKUP(Task[[#This Row],[Reason of visit]],'Data-Task'!C:G,4,)</f>
        <v>0.65632437197003102</v>
      </c>
      <c r="M22" s="7">
        <f>IF(Task[[#This Row],[Margin of Error1]]&gt;=0.1,"Insufficient data",Task[[#This Row],[Ease1]])</f>
        <v>0.65632437197003102</v>
      </c>
      <c r="N22" s="7">
        <f>IF(Task[[#This Row],[Ease1]]&gt;0,1.96*SQRT((Task[[#This Row],[Ease1]]*(1-Task[[#This Row],[Ease1]]))/Task[[#This Row],[Responses]]),"")</f>
        <v>8.7395174643200152E-3</v>
      </c>
      <c r="O22" s="7">
        <f>VLOOKUP(Task[[#This Row],[Reason of visit]],'Data-Task'!C:G,5,)</f>
        <v>0.61101806963420002</v>
      </c>
      <c r="P22" s="7">
        <f>IF(Task[[#This Row],[Margin of Error1]]&gt;=0.1,"Insufficient data",Task[[#This Row],[Satisfaction1]])</f>
        <v>0.61101806963420002</v>
      </c>
      <c r="Q22" s="7">
        <f>IF(Task[[#This Row],[Satisfaction1]]&gt;0,1.96*SQRT((Task[[#This Row],[Satisfaction1]]*(1-Task[[#This Row],[Satisfaction1]]))/Task[[#This Row],[Responses]]),"")</f>
        <v>8.9710971912552138E-3</v>
      </c>
      <c r="R22" s="7">
        <f>IF(OR(Task[[#This Row],[Margin of Error1]]&gt;=0.1,Task[[#This Row],[Margin of Error1]]=0),"Insufficient data",Task[[#This Row],[Margin of Error1]])</f>
        <v>8.4749596133936785E-3</v>
      </c>
      <c r="S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2" s="5"/>
      <c r="U22" s="5"/>
      <c r="V22" s="5"/>
      <c r="W22" s="5"/>
    </row>
    <row r="23" spans="3:23" ht="13.9" x14ac:dyDescent="0.5">
      <c r="C23" s="129" t="str">
        <f>IF(ISBLANK('Data-Task'!C1153),"",'Data-Task'!C1153)</f>
        <v>PSC:Jobs:Jobs in the federal public service</v>
      </c>
      <c r="D23" s="457" t="str">
        <f t="shared" si="3"/>
        <v>Jobs in the federal public service</v>
      </c>
      <c r="E23" s="458" t="str">
        <f t="shared" si="4"/>
        <v>Jobs</v>
      </c>
      <c r="F23" s="458" t="str">
        <f t="shared" si="5"/>
        <v>PSC</v>
      </c>
      <c r="G23" s="442">
        <f>VLOOKUP(Task[[#This Row],[Reason of visit]],'Data-Task'!C:G,2,)</f>
        <v>9288</v>
      </c>
      <c r="H2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9.3199741768413401E-3</v>
      </c>
      <c r="I23" s="444">
        <f>VLOOKUP(Task[[#This Row],[Reason of visit]],'Data-Task'!C:G,3,)</f>
        <v>0.78014642549526303</v>
      </c>
      <c r="J23" s="444">
        <f>IF(Task[[#This Row],[Margin of Error1]]&gt;=0.1,"Insufficient data",Task[[#This Row],[Task success1]])</f>
        <v>0.78014642549526303</v>
      </c>
      <c r="K23" s="444">
        <f>IF(Task[[#This Row],[Task success1]]&gt;0,1.96*SQRT((Task[[#This Row],[Task success1]]*(1-Task[[#This Row],[Task success1]]))/Task[[#This Row],[Responses]]),"")</f>
        <v>8.4226701863266643E-3</v>
      </c>
      <c r="L23" s="444">
        <f>VLOOKUP(Task[[#This Row],[Reason of visit]],'Data-Task'!C:G,4,)</f>
        <v>0.66268303186907795</v>
      </c>
      <c r="M23" s="444">
        <f>IF(Task[[#This Row],[Margin of Error1]]&gt;=0.1,"Insufficient data",Task[[#This Row],[Ease1]])</f>
        <v>0.66268303186907795</v>
      </c>
      <c r="N23" s="444">
        <f>IF(Task[[#This Row],[Ease1]]&gt;0,1.96*SQRT((Task[[#This Row],[Ease1]]*(1-Task[[#This Row],[Ease1]]))/Task[[#This Row],[Responses]]),"")</f>
        <v>9.6153918471429158E-3</v>
      </c>
      <c r="O23" s="444">
        <f>VLOOKUP(Task[[#This Row],[Reason of visit]],'Data-Task'!C:G,5,)</f>
        <v>0.60949612403100795</v>
      </c>
      <c r="P23" s="444">
        <f>IF(Task[[#This Row],[Margin of Error1]]&gt;=0.1,"Insufficient data",Task[[#This Row],[Satisfaction1]])</f>
        <v>0.60949612403100795</v>
      </c>
      <c r="Q23" s="444">
        <f>IF(Task[[#This Row],[Satisfaction1]]&gt;0,1.96*SQRT((Task[[#This Row],[Satisfaction1]]*(1-Task[[#This Row],[Satisfaction1]]))/Task[[#This Row],[Responses]]),"")</f>
        <v>9.9218604970544352E-3</v>
      </c>
      <c r="R23" s="444">
        <f>IF(OR(Task[[#This Row],[Margin of Error1]]&gt;=0.1,Task[[#This Row],[Margin of Error1]]=0),"Insufficient data",Task[[#This Row],[Margin of Error1]])</f>
        <v>9.3199741768413401E-3</v>
      </c>
      <c r="S2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3" s="5"/>
      <c r="U23" s="5"/>
      <c r="V23" s="5"/>
      <c r="W23" s="5"/>
    </row>
    <row r="24" spans="3:23" ht="13.9" x14ac:dyDescent="0.5">
      <c r="C24" s="129" t="str">
        <f>IF(ISBLANK('Data-Task'!C754),"",'Data-Task'!C754)</f>
        <v>IRCC:Immigration:Contact Immigration, Refugees and Citizenship Canada</v>
      </c>
      <c r="D24" s="68" t="str">
        <f t="shared" si="3"/>
        <v>Contact Immigration, Refugees and Citizenship Canada</v>
      </c>
      <c r="E24" s="6" t="str">
        <f t="shared" si="4"/>
        <v>Immigration</v>
      </c>
      <c r="F24" s="6" t="str">
        <f t="shared" si="5"/>
        <v>IRCC</v>
      </c>
      <c r="G24" s="8">
        <f>VLOOKUP(Task[[#This Row],[Reason of visit]],'Data-Task'!C:G,2,)</f>
        <v>9144</v>
      </c>
      <c r="H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1.019429393025012E-2</v>
      </c>
      <c r="I24" s="7">
        <f>VLOOKUP(Task[[#This Row],[Reason of visit]],'Data-Task'!C:G,3,)</f>
        <v>0.58267716535433101</v>
      </c>
      <c r="J24" s="7">
        <f>IF(Task[[#This Row],[Margin of Error1]]&gt;=0.1,"Insufficient data",Task[[#This Row],[Task success1]])</f>
        <v>0.58267716535433101</v>
      </c>
      <c r="K24" s="7">
        <f>IF(Task[[#This Row],[Task success1]]&gt;0,1.96*SQRT((Task[[#This Row],[Task success1]]*(1-Task[[#This Row],[Task success1]]))/Task[[#This Row],[Responses]]),"")</f>
        <v>1.0107367025331224E-2</v>
      </c>
      <c r="L24" s="7">
        <f>VLOOKUP(Task[[#This Row],[Reason of visit]],'Data-Task'!C:G,4,)</f>
        <v>0.51924759405074405</v>
      </c>
      <c r="M24" s="7">
        <f>IF(Task[[#This Row],[Margin of Error1]]&gt;=0.1,"Insufficient data",Task[[#This Row],[Ease1]])</f>
        <v>0.51924759405074405</v>
      </c>
      <c r="N24" s="7">
        <f>IF(Task[[#This Row],[Ease1]]&gt;0,1.96*SQRT((Task[[#This Row],[Ease1]]*(1-Task[[#This Row],[Ease1]]))/Task[[#This Row],[Responses]]),"")</f>
        <v>1.0240848521838116E-2</v>
      </c>
      <c r="O24" s="7">
        <f>VLOOKUP(Task[[#This Row],[Reason of visit]],'Data-Task'!C:G,5,)</f>
        <v>0.525918635170604</v>
      </c>
      <c r="P24" s="7">
        <f>IF(Task[[#This Row],[Margin of Error1]]&gt;=0.1,"Insufficient data",Task[[#This Row],[Satisfaction1]])</f>
        <v>0.525918635170604</v>
      </c>
      <c r="Q24" s="7">
        <f>IF(Task[[#This Row],[Satisfaction1]]&gt;0,1.96*SQRT((Task[[#This Row],[Satisfaction1]]*(1-Task[[#This Row],[Satisfaction1]]))/Task[[#This Row],[Responses]]),"")</f>
        <v>1.023466624358102E-2</v>
      </c>
      <c r="R24" s="7">
        <f>IF(OR(Task[[#This Row],[Margin of Error1]]&gt;=0.1,Task[[#This Row],[Margin of Error1]]=0),"Insufficient data",Task[[#This Row],[Margin of Error1]])</f>
        <v>1.019429393025012E-2</v>
      </c>
      <c r="S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4" s="5"/>
      <c r="U24" s="5"/>
      <c r="V24" s="5"/>
      <c r="W24" s="5"/>
    </row>
    <row r="25" spans="3:23" ht="13.9" x14ac:dyDescent="0.5">
      <c r="C25" s="129" t="str">
        <f>IF(ISBLANK('Data-Task'!C197),"",'Data-Task'!C197)</f>
        <v>CRA:Taxes:See my T4 information</v>
      </c>
      <c r="D25" s="68" t="str">
        <f t="shared" si="3"/>
        <v>See my T4 information</v>
      </c>
      <c r="E25" s="6" t="str">
        <f t="shared" si="4"/>
        <v>Taxes</v>
      </c>
      <c r="F25" s="6" t="str">
        <f t="shared" si="5"/>
        <v>CRA</v>
      </c>
      <c r="G25" s="8">
        <f>VLOOKUP(Task[[#This Row],[Reason of visit]],'Data-Task'!C:G,2,)</f>
        <v>9053</v>
      </c>
      <c r="H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1.0063632310927511E-2</v>
      </c>
      <c r="I25" s="7">
        <f>VLOOKUP(Task[[#This Row],[Reason of visit]],'Data-Task'!C:G,3,)</f>
        <v>0.67248425936153799</v>
      </c>
      <c r="J25" s="7">
        <f>IF(Task[[#This Row],[Margin of Error1]]&gt;=0.1,"Insufficient data",Task[[#This Row],[Task success1]])</f>
        <v>0.67248425936153799</v>
      </c>
      <c r="K25" s="7">
        <f>IF(Task[[#This Row],[Task success1]]&gt;0,1.96*SQRT((Task[[#This Row],[Task success1]]*(1-Task[[#This Row],[Task success1]]))/Task[[#This Row],[Responses]]),"")</f>
        <v>9.6675619011886964E-3</v>
      </c>
      <c r="L25" s="7">
        <f>VLOOKUP(Task[[#This Row],[Reason of visit]],'Data-Task'!C:G,4,)</f>
        <v>0.55020435214845897</v>
      </c>
      <c r="M25" s="7">
        <f>IF(Task[[#This Row],[Margin of Error1]]&gt;=0.1,"Insufficient data",Task[[#This Row],[Ease1]])</f>
        <v>0.55020435214845897</v>
      </c>
      <c r="N25" s="7">
        <f>IF(Task[[#This Row],[Ease1]]&gt;0,1.96*SQRT((Task[[#This Row],[Ease1]]*(1-Task[[#This Row],[Ease1]]))/Task[[#This Row],[Responses]]),"")</f>
        <v>1.0247771811029507E-2</v>
      </c>
      <c r="O25" s="7">
        <f>VLOOKUP(Task[[#This Row],[Reason of visit]],'Data-Task'!C:G,5,)</f>
        <v>0.53429802275488802</v>
      </c>
      <c r="P25" s="7">
        <f>IF(Task[[#This Row],[Margin of Error1]]&gt;=0.1,"Insufficient data",Task[[#This Row],[Satisfaction1]])</f>
        <v>0.53429802275488802</v>
      </c>
      <c r="Q25" s="7">
        <f>IF(Task[[#This Row],[Satisfaction1]]&gt;0,1.96*SQRT((Task[[#This Row],[Satisfaction1]]*(1-Task[[#This Row],[Satisfaction1]]))/Task[[#This Row],[Responses]]),"")</f>
        <v>1.0275563220564332E-2</v>
      </c>
      <c r="R25" s="7">
        <f>IF(OR(Task[[#This Row],[Margin of Error1]]&gt;=0.1,Task[[#This Row],[Margin of Error1]]=0),"Insufficient data",Task[[#This Row],[Margin of Error1]])</f>
        <v>1.0063632310927511E-2</v>
      </c>
      <c r="S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5" s="5"/>
      <c r="U25" s="5"/>
      <c r="V25" s="5"/>
      <c r="W25" s="5"/>
    </row>
    <row r="26" spans="3:23" ht="13.9" x14ac:dyDescent="0.5">
      <c r="C26" s="129" t="str">
        <f>IF(ISBLANK('Data-Task'!C751),"",'Data-Task'!C751)</f>
        <v>IRCC:Immigration:Check processing times</v>
      </c>
      <c r="D26" s="68" t="str">
        <f t="shared" si="3"/>
        <v>Check processing times</v>
      </c>
      <c r="E26" s="6" t="str">
        <f t="shared" si="4"/>
        <v>Immigration</v>
      </c>
      <c r="F26" s="6" t="str">
        <f t="shared" si="5"/>
        <v>IRCC</v>
      </c>
      <c r="G26" s="8">
        <f>VLOOKUP(Task[[#This Row],[Reason of visit]],'Data-Task'!C:G,2,)</f>
        <v>7748</v>
      </c>
      <c r="H2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1.0158399182022609E-2</v>
      </c>
      <c r="I26" s="7">
        <f>VLOOKUP(Task[[#This Row],[Reason of visit]],'Data-Task'!C:G,3,)</f>
        <v>0.78588022715539496</v>
      </c>
      <c r="J26" s="7">
        <f>IF(Task[[#This Row],[Margin of Error1]]&gt;=0.1,"Insufficient data",Task[[#This Row],[Task success1]])</f>
        <v>0.78588022715539496</v>
      </c>
      <c r="K26" s="7">
        <f>IF(Task[[#This Row],[Task success1]]&gt;0,1.96*SQRT((Task[[#This Row],[Task success1]]*(1-Task[[#This Row],[Task success1]]))/Task[[#This Row],[Responses]]),"")</f>
        <v>9.1341435654211708E-3</v>
      </c>
      <c r="L26" s="7">
        <f>VLOOKUP(Task[[#This Row],[Reason of visit]],'Data-Task'!C:G,4,)</f>
        <v>0.69566339700567903</v>
      </c>
      <c r="M26" s="7">
        <f>IF(Task[[#This Row],[Margin of Error1]]&gt;=0.1,"Insufficient data",Task[[#This Row],[Ease1]])</f>
        <v>0.69566339700567903</v>
      </c>
      <c r="N26" s="7">
        <f>IF(Task[[#This Row],[Ease1]]&gt;0,1.96*SQRT((Task[[#This Row],[Ease1]]*(1-Task[[#This Row],[Ease1]]))/Task[[#This Row],[Responses]]),"")</f>
        <v>1.0245612733287619E-2</v>
      </c>
      <c r="O26" s="7">
        <f>VLOOKUP(Task[[#This Row],[Reason of visit]],'Data-Task'!C:G,5,)</f>
        <v>0.54130098089829604</v>
      </c>
      <c r="P26" s="7">
        <f>IF(Task[[#This Row],[Margin of Error1]]&gt;=0.1,"Insufficient data",Task[[#This Row],[Satisfaction1]])</f>
        <v>0.54130098089829604</v>
      </c>
      <c r="Q26" s="7">
        <f>IF(Task[[#This Row],[Satisfaction1]]&gt;0,1.96*SQRT((Task[[#This Row],[Satisfaction1]]*(1-Task[[#This Row],[Satisfaction1]]))/Task[[#This Row],[Responses]]),"")</f>
        <v>1.1095441247359034E-2</v>
      </c>
      <c r="R26" s="7">
        <f>IF(OR(Task[[#This Row],[Margin of Error1]]&gt;=0.1,Task[[#This Row],[Margin of Error1]]=0),"Insufficient data",Task[[#This Row],[Margin of Error1]])</f>
        <v>1.0158399182022609E-2</v>
      </c>
      <c r="S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6" s="5"/>
      <c r="U26" s="5"/>
      <c r="V26" s="5"/>
      <c r="W26" s="5"/>
    </row>
    <row r="27" spans="3:23" ht="13.9" x14ac:dyDescent="0.5">
      <c r="C27" s="129" t="str">
        <f>IF(ISBLANK('Data-Task'!C184),"",'Data-Task'!C184)</f>
        <v>CRA:Taxes:Get a copy of a notice of assessment or reassessment</v>
      </c>
      <c r="D27" s="68" t="str">
        <f t="shared" si="3"/>
        <v>Get a copy of a notice of assessment or reassessment</v>
      </c>
      <c r="E27" s="6" t="str">
        <f t="shared" si="4"/>
        <v>Taxes</v>
      </c>
      <c r="F27" s="6" t="str">
        <f t="shared" si="5"/>
        <v>CRA</v>
      </c>
      <c r="G27" s="8">
        <f>VLOOKUP(Task[[#This Row],[Reason of visit]],'Data-Task'!C:G,2,)</f>
        <v>7579</v>
      </c>
      <c r="H2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1.0682611605193048E-2</v>
      </c>
      <c r="I27" s="7">
        <f>VLOOKUP(Task[[#This Row],[Reason of visit]],'Data-Task'!C:G,3,)</f>
        <v>0.73189075075867505</v>
      </c>
      <c r="J27" s="7">
        <f>IF(Task[[#This Row],[Margin of Error1]]&gt;=0.1,"Insufficient data",Task[[#This Row],[Task success1]])</f>
        <v>0.73189075075867505</v>
      </c>
      <c r="K27" s="7">
        <f>IF(Task[[#This Row],[Task success1]]&gt;0,1.96*SQRT((Task[[#This Row],[Task success1]]*(1-Task[[#This Row],[Task success1]]))/Task[[#This Row],[Responses]]),"")</f>
        <v>9.9730763881229496E-3</v>
      </c>
      <c r="L27" s="7">
        <f>VLOOKUP(Task[[#This Row],[Reason of visit]],'Data-Task'!C:G,4,)</f>
        <v>0.60258609315213096</v>
      </c>
      <c r="M27" s="7">
        <f>IF(Task[[#This Row],[Margin of Error1]]&gt;=0.1,"Insufficient data",Task[[#This Row],[Ease1]])</f>
        <v>0.60258609315213096</v>
      </c>
      <c r="N27" s="7">
        <f>IF(Task[[#This Row],[Ease1]]&gt;0,1.96*SQRT((Task[[#This Row],[Ease1]]*(1-Task[[#This Row],[Ease1]]))/Task[[#This Row],[Responses]]),"")</f>
        <v>1.1017452843271819E-2</v>
      </c>
      <c r="O27" s="7">
        <f>VLOOKUP(Task[[#This Row],[Reason of visit]],'Data-Task'!C:G,5,)</f>
        <v>0.593745876764745</v>
      </c>
      <c r="P27" s="7">
        <f>IF(Task[[#This Row],[Margin of Error1]]&gt;=0.1,"Insufficient data",Task[[#This Row],[Satisfaction1]])</f>
        <v>0.593745876764745</v>
      </c>
      <c r="Q27" s="7">
        <f>IF(Task[[#This Row],[Satisfaction1]]&gt;0,1.96*SQRT((Task[[#This Row],[Satisfaction1]]*(1-Task[[#This Row],[Satisfaction1]]))/Task[[#This Row],[Responses]]),"")</f>
        <v>1.1057305584184373E-2</v>
      </c>
      <c r="R27" s="7">
        <f>IF(OR(Task[[#This Row],[Margin of Error1]]&gt;=0.1,Task[[#This Row],[Margin of Error1]]=0),"Insufficient data",Task[[#This Row],[Margin of Error1]])</f>
        <v>1.0682611605193048E-2</v>
      </c>
      <c r="S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7" s="5"/>
      <c r="U27" s="5"/>
      <c r="V27" s="5"/>
      <c r="W27" s="5"/>
    </row>
    <row r="28" spans="3:23" ht="27.75" x14ac:dyDescent="0.5">
      <c r="C28" s="129" t="str">
        <f>IF(ISBLANK('Data-Task'!C399),"",'Data-Task'!C399)</f>
        <v>ESDC:Benefits:My Service Canada Account (MSCA) - Check your Employment Insurance (EI) claim status and correspondence</v>
      </c>
      <c r="D28" s="68" t="str">
        <f t="shared" si="3"/>
        <v>My Service Canada Account (MSCA) - Check your Employment Insurance (EI) claim status and correspondence</v>
      </c>
      <c r="E28" s="6" t="str">
        <f t="shared" si="4"/>
        <v>Benefits</v>
      </c>
      <c r="F28" s="6" t="str">
        <f t="shared" si="5"/>
        <v>ESDC</v>
      </c>
      <c r="G28" s="8">
        <f>VLOOKUP(Task[[#This Row],[Reason of visit]],'Data-Task'!C:G,2,)</f>
        <v>7535</v>
      </c>
      <c r="H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1.1021358159980359E-2</v>
      </c>
      <c r="I28" s="7">
        <f>VLOOKUP(Task[[#This Row],[Reason of visit]],'Data-Task'!C:G,3,)</f>
        <v>0.66781685467816898</v>
      </c>
      <c r="J28" s="7">
        <f>IF(Task[[#This Row],[Margin of Error1]]&gt;=0.1,"Insufficient data",Task[[#This Row],[Task success1]])</f>
        <v>0.66781685467816898</v>
      </c>
      <c r="K28" s="7">
        <f>IF(Task[[#This Row],[Task success1]]&gt;0,1.96*SQRT((Task[[#This Row],[Task success1]]*(1-Task[[#This Row],[Task success1]]))/Task[[#This Row],[Responses]]),"")</f>
        <v>1.0634863680247178E-2</v>
      </c>
      <c r="L28" s="7">
        <f>VLOOKUP(Task[[#This Row],[Reason of visit]],'Data-Task'!C:G,4,)</f>
        <v>0.57252820172528196</v>
      </c>
      <c r="M28" s="7">
        <f>IF(Task[[#This Row],[Margin of Error1]]&gt;=0.1,"Insufficient data",Task[[#This Row],[Ease1]])</f>
        <v>0.57252820172528196</v>
      </c>
      <c r="N28" s="7">
        <f>IF(Task[[#This Row],[Ease1]]&gt;0,1.96*SQRT((Task[[#This Row],[Ease1]]*(1-Task[[#This Row],[Ease1]]))/Task[[#This Row],[Responses]]),"")</f>
        <v>1.117034583629121E-2</v>
      </c>
      <c r="O28" s="7">
        <f>VLOOKUP(Task[[#This Row],[Reason of visit]],'Data-Task'!C:G,5,)</f>
        <v>0.46303915063039203</v>
      </c>
      <c r="P28" s="7">
        <f>IF(Task[[#This Row],[Margin of Error1]]&gt;=0.1,"Insufficient data",Task[[#This Row],[Satisfaction1]])</f>
        <v>0.46303915063039203</v>
      </c>
      <c r="Q28" s="7">
        <f>IF(Task[[#This Row],[Satisfaction1]]&gt;0,1.96*SQRT((Task[[#This Row],[Satisfaction1]]*(1-Task[[#This Row],[Satisfaction1]]))/Task[[#This Row],[Responses]]),"")</f>
        <v>1.1258864963402693E-2</v>
      </c>
      <c r="R28" s="7">
        <f>IF(OR(Task[[#This Row],[Margin of Error1]]&gt;=0.1,Task[[#This Row],[Margin of Error1]]=0),"Insufficient data",Task[[#This Row],[Margin of Error1]])</f>
        <v>1.1021358159980359E-2</v>
      </c>
      <c r="S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8" s="5"/>
      <c r="U28" s="5"/>
      <c r="V28" s="5"/>
      <c r="W28" s="5"/>
    </row>
    <row r="29" spans="3:23" ht="13.9" x14ac:dyDescent="0.5">
      <c r="C29" s="129" t="str">
        <f>IF(ISBLANK('Data-Task'!C436),"",'Data-Task'!C436)</f>
        <v>ESDC:Jobs:My Service Canada Account (MSCA) - Sign in</v>
      </c>
      <c r="D29" s="68" t="str">
        <f t="shared" si="3"/>
        <v>My Service Canada Account (MSCA) - Sign in</v>
      </c>
      <c r="E29" s="6" t="str">
        <f t="shared" si="4"/>
        <v>Jobs</v>
      </c>
      <c r="F29" s="6" t="str">
        <f t="shared" si="5"/>
        <v>ESDC</v>
      </c>
      <c r="G29" s="8">
        <f>VLOOKUP(Task[[#This Row],[Reason of visit]],'Data-Task'!C:G,2,)</f>
        <v>7514</v>
      </c>
      <c r="H2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1.1205991216558159E-2</v>
      </c>
      <c r="I29" s="7">
        <f>VLOOKUP(Task[[#This Row],[Reason of visit]],'Data-Task'!C:G,3,)</f>
        <v>0.612589832313016</v>
      </c>
      <c r="J29" s="7">
        <f>IF(Task[[#This Row],[Margin of Error1]]&gt;=0.1,"Insufficient data",Task[[#This Row],[Task success1]])</f>
        <v>0.612589832313016</v>
      </c>
      <c r="K29" s="7">
        <f>IF(Task[[#This Row],[Task success1]]&gt;0,1.96*SQRT((Task[[#This Row],[Task success1]]*(1-Task[[#This Row],[Task success1]]))/Task[[#This Row],[Responses]]),"")</f>
        <v>1.101516166339358E-2</v>
      </c>
      <c r="L29" s="7">
        <f>VLOOKUP(Task[[#This Row],[Reason of visit]],'Data-Task'!C:G,4,)</f>
        <v>0.498802235826457</v>
      </c>
      <c r="M29" s="7">
        <f>IF(Task[[#This Row],[Margin of Error1]]&gt;=0.1,"Insufficient data",Task[[#This Row],[Ease1]])</f>
        <v>0.498802235826457</v>
      </c>
      <c r="N29" s="7">
        <f>IF(Task[[#This Row],[Ease1]]&gt;0,1.96*SQRT((Task[[#This Row],[Ease1]]*(1-Task[[#This Row],[Ease1]]))/Task[[#This Row],[Responses]]),"")</f>
        <v>1.1305485939832089E-2</v>
      </c>
      <c r="O29" s="7">
        <f>VLOOKUP(Task[[#This Row],[Reason of visit]],'Data-Task'!C:G,5,)</f>
        <v>0.48096885813148799</v>
      </c>
      <c r="P29" s="7">
        <f>IF(Task[[#This Row],[Margin of Error1]]&gt;=0.1,"Insufficient data",Task[[#This Row],[Satisfaction1]])</f>
        <v>0.48096885813148799</v>
      </c>
      <c r="Q29" s="7">
        <f>IF(Task[[#This Row],[Satisfaction1]]&gt;0,1.96*SQRT((Task[[#This Row],[Satisfaction1]]*(1-Task[[#This Row],[Satisfaction1]]))/Task[[#This Row],[Responses]]),"")</f>
        <v>1.1297326046448805E-2</v>
      </c>
      <c r="R29" s="7">
        <f>IF(OR(Task[[#This Row],[Margin of Error1]]&gt;=0.1,Task[[#This Row],[Margin of Error1]]=0),"Insufficient data",Task[[#This Row],[Margin of Error1]])</f>
        <v>1.1205991216558159E-2</v>
      </c>
      <c r="S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9" s="5"/>
      <c r="U29" s="5"/>
      <c r="V29" s="5"/>
      <c r="W29" s="5"/>
    </row>
    <row r="30" spans="3:23" ht="27.75" x14ac:dyDescent="0.5">
      <c r="C30" s="129" t="str">
        <f>IF(ISBLANK('Data-Task'!C393),"",'Data-Task'!C393)</f>
        <v>ESDC:Benefits:Employment Insurance (EI) - Submit an Employment Insurance Report</v>
      </c>
      <c r="D30" s="68" t="str">
        <f t="shared" si="3"/>
        <v>Employment Insurance (EI) - Submit an Employment Insurance Report</v>
      </c>
      <c r="E30" s="6" t="str">
        <f t="shared" si="4"/>
        <v>Benefits</v>
      </c>
      <c r="F30" s="6" t="str">
        <f t="shared" si="5"/>
        <v>ESDC</v>
      </c>
      <c r="G30" s="8">
        <f>VLOOKUP(Task[[#This Row],[Reason of visit]],'Data-Task'!C:G,2,)</f>
        <v>7114</v>
      </c>
      <c r="H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9.6262782212903058E-3</v>
      </c>
      <c r="I30" s="7">
        <f>VLOOKUP(Task[[#This Row],[Reason of visit]],'Data-Task'!C:G,3,)</f>
        <v>0.873067191453472</v>
      </c>
      <c r="J30" s="7">
        <f>IF(Task[[#This Row],[Margin of Error1]]&gt;=0.1,"Insufficient data",Task[[#This Row],[Task success1]])</f>
        <v>0.873067191453472</v>
      </c>
      <c r="K30" s="7">
        <f>IF(Task[[#This Row],[Task success1]]&gt;0,1.96*SQRT((Task[[#This Row],[Task success1]]*(1-Task[[#This Row],[Task success1]]))/Task[[#This Row],[Responses]]),"")</f>
        <v>7.7358834835594094E-3</v>
      </c>
      <c r="L30" s="7">
        <f>VLOOKUP(Task[[#This Row],[Reason of visit]],'Data-Task'!C:G,4,)</f>
        <v>0.73601349451785203</v>
      </c>
      <c r="M30" s="7">
        <f>IF(Task[[#This Row],[Margin of Error1]]&gt;=0.1,"Insufficient data",Task[[#This Row],[Ease1]])</f>
        <v>0.73601349451785203</v>
      </c>
      <c r="N30" s="7">
        <f>IF(Task[[#This Row],[Ease1]]&gt;0,1.96*SQRT((Task[[#This Row],[Ease1]]*(1-Task[[#This Row],[Ease1]]))/Task[[#This Row],[Responses]]),"")</f>
        <v>1.0243134915605946E-2</v>
      </c>
      <c r="O30" s="7">
        <f>VLOOKUP(Task[[#This Row],[Reason of visit]],'Data-Task'!C:G,5,)</f>
        <v>0.67317964576890599</v>
      </c>
      <c r="P30" s="7">
        <f>IF(Task[[#This Row],[Margin of Error1]]&gt;=0.1,"Insufficient data",Task[[#This Row],[Satisfaction1]])</f>
        <v>0.67317964576890599</v>
      </c>
      <c r="Q30" s="7">
        <f>IF(Task[[#This Row],[Satisfaction1]]&gt;0,1.96*SQRT((Task[[#This Row],[Satisfaction1]]*(1-Task[[#This Row],[Satisfaction1]]))/Task[[#This Row],[Responses]]),"")</f>
        <v>1.0899816264705561E-2</v>
      </c>
      <c r="R30" s="7">
        <f>IF(OR(Task[[#This Row],[Margin of Error1]]&gt;=0.1,Task[[#This Row],[Margin of Error1]]=0),"Insufficient data",Task[[#This Row],[Margin of Error1]])</f>
        <v>9.6262782212903058E-3</v>
      </c>
      <c r="S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0" s="5"/>
      <c r="U30" s="5"/>
      <c r="V30" s="5"/>
      <c r="W30" s="5"/>
    </row>
    <row r="31" spans="3:23" ht="27.75" x14ac:dyDescent="0.5">
      <c r="C31" s="129" t="str">
        <f>IF(ISBLANK('Data-Task'!C750),"",'Data-Task'!C750)</f>
        <v>IRCC:Immigration:Check if you need a visa or electronic travel authorization (eTA) to travel to Canada</v>
      </c>
      <c r="D31" s="68" t="str">
        <f t="shared" si="3"/>
        <v>Check if you need a visa or electronic travel authorization (eTA) to travel to Canada</v>
      </c>
      <c r="E31" s="6" t="str">
        <f t="shared" si="4"/>
        <v>Immigration</v>
      </c>
      <c r="F31" s="6" t="str">
        <f t="shared" si="5"/>
        <v>IRCC</v>
      </c>
      <c r="G31" s="8">
        <f>VLOOKUP(Task[[#This Row],[Reason of visit]],'Data-Task'!C:G,2,)</f>
        <v>5858</v>
      </c>
      <c r="H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1.226848533119254E-2</v>
      </c>
      <c r="I31" s="7">
        <f>VLOOKUP(Task[[#This Row],[Reason of visit]],'Data-Task'!C:G,3,)</f>
        <v>0.70877432570843302</v>
      </c>
      <c r="J31" s="7">
        <f>IF(Task[[#This Row],[Margin of Error1]]&gt;=0.1,"Insufficient data",Task[[#This Row],[Task success1]])</f>
        <v>0.70877432570843302</v>
      </c>
      <c r="K31" s="7">
        <f>IF(Task[[#This Row],[Task success1]]&gt;0,1.96*SQRT((Task[[#This Row],[Task success1]]*(1-Task[[#This Row],[Task success1]]))/Task[[#This Row],[Responses]]),"")</f>
        <v>1.1634566497719911E-2</v>
      </c>
      <c r="L31" s="7">
        <f>VLOOKUP(Task[[#This Row],[Reason of visit]],'Data-Task'!C:G,4,)</f>
        <v>0.57681802663024895</v>
      </c>
      <c r="M31" s="7">
        <f>IF(Task[[#This Row],[Margin of Error1]]&gt;=0.1,"Insufficient data",Task[[#This Row],[Ease1]])</f>
        <v>0.57681802663024895</v>
      </c>
      <c r="N31" s="7">
        <f>IF(Task[[#This Row],[Ease1]]&gt;0,1.96*SQRT((Task[[#This Row],[Ease1]]*(1-Task[[#This Row],[Ease1]]))/Task[[#This Row],[Responses]]),"")</f>
        <v>1.2652151383026743E-2</v>
      </c>
      <c r="O31" s="7">
        <f>VLOOKUP(Task[[#This Row],[Reason of visit]],'Data-Task'!C:G,5,)</f>
        <v>0.60498463639467404</v>
      </c>
      <c r="P31" s="7">
        <f>IF(Task[[#This Row],[Margin of Error1]]&gt;=0.1,"Insufficient data",Task[[#This Row],[Satisfaction1]])</f>
        <v>0.60498463639467404</v>
      </c>
      <c r="Q31" s="7">
        <f>IF(Task[[#This Row],[Satisfaction1]]&gt;0,1.96*SQRT((Task[[#This Row],[Satisfaction1]]*(1-Task[[#This Row],[Satisfaction1]]))/Task[[#This Row],[Responses]]),"")</f>
        <v>1.2518738112830963E-2</v>
      </c>
      <c r="R31" s="7">
        <f>IF(OR(Task[[#This Row],[Margin of Error1]]&gt;=0.1,Task[[#This Row],[Margin of Error1]]=0),"Insufficient data",Task[[#This Row],[Margin of Error1]])</f>
        <v>1.226848533119254E-2</v>
      </c>
      <c r="S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1" s="5"/>
      <c r="U31" s="5"/>
      <c r="V31" s="5"/>
      <c r="W31" s="5"/>
    </row>
    <row r="32" spans="3:23" ht="27.75" x14ac:dyDescent="0.5">
      <c r="C32" s="129" t="str">
        <f>IF(ISBLANK('Data-Task'!C43),"",'Data-Task'!C43)</f>
        <v>CBSA:Travel:ArriveCAN - Make a customs and immigration declaration before flying into Canada</v>
      </c>
      <c r="D32" s="68" t="str">
        <f t="shared" si="3"/>
        <v>ArriveCAN - Make a customs and immigration declaration before flying into Canada</v>
      </c>
      <c r="E32" s="6" t="str">
        <f t="shared" si="4"/>
        <v>Travel</v>
      </c>
      <c r="F32" s="6" t="str">
        <f t="shared" si="5"/>
        <v>CBSA</v>
      </c>
      <c r="G32" s="8">
        <f>VLOOKUP(Task[[#This Row],[Reason of visit]],'Data-Task'!C:G,2,)</f>
        <v>5796</v>
      </c>
      <c r="H3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1.2742132501019639E-2</v>
      </c>
      <c r="I32" s="7">
        <f>VLOOKUP(Task[[#This Row],[Reason of visit]],'Data-Task'!C:G,3,)</f>
        <v>0.62111801242235998</v>
      </c>
      <c r="J32" s="7">
        <f>IF(Task[[#This Row],[Margin of Error1]]&gt;=0.1,"Insufficient data",Task[[#This Row],[Task success1]])</f>
        <v>0.62111801242235998</v>
      </c>
      <c r="K32" s="7">
        <f>IF(Task[[#This Row],[Task success1]]&gt;0,1.96*SQRT((Task[[#This Row],[Task success1]]*(1-Task[[#This Row],[Task success1]]))/Task[[#This Row],[Responses]]),"")</f>
        <v>1.2489093714305273E-2</v>
      </c>
      <c r="L32" s="7">
        <f>VLOOKUP(Task[[#This Row],[Reason of visit]],'Data-Task'!C:G,4,)</f>
        <v>0.48429951690821299</v>
      </c>
      <c r="M32" s="7">
        <f>IF(Task[[#This Row],[Margin of Error1]]&gt;=0.1,"Insufficient data",Task[[#This Row],[Ease1]])</f>
        <v>0.48429951690821299</v>
      </c>
      <c r="N32" s="7">
        <f>IF(Task[[#This Row],[Ease1]]&gt;0,1.96*SQRT((Task[[#This Row],[Ease1]]*(1-Task[[#This Row],[Ease1]]))/Task[[#This Row],[Responses]]),"")</f>
        <v>1.2866122142635933E-2</v>
      </c>
      <c r="O32" s="7">
        <f>VLOOKUP(Task[[#This Row],[Reason of visit]],'Data-Task'!C:G,5,)</f>
        <v>0.49292615596963402</v>
      </c>
      <c r="P32" s="7">
        <f>IF(Task[[#This Row],[Margin of Error1]]&gt;=0.1,"Insufficient data",Task[[#This Row],[Satisfaction1]])</f>
        <v>0.49292615596963402</v>
      </c>
      <c r="Q32" s="7">
        <f>IF(Task[[#This Row],[Satisfaction1]]&gt;0,1.96*SQRT((Task[[#This Row],[Satisfaction1]]*(1-Task[[#This Row],[Satisfaction1]]))/Task[[#This Row],[Responses]]),"")</f>
        <v>1.287118164611771E-2</v>
      </c>
      <c r="R32" s="7">
        <f>IF(OR(Task[[#This Row],[Margin of Error1]]&gt;=0.1,Task[[#This Row],[Margin of Error1]]=0),"Insufficient data",Task[[#This Row],[Margin of Error1]])</f>
        <v>1.2742132501019639E-2</v>
      </c>
      <c r="S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2" s="5"/>
      <c r="U32" s="5"/>
      <c r="V32" s="5"/>
      <c r="W32" s="5"/>
    </row>
    <row r="33" spans="3:23" ht="13.9" x14ac:dyDescent="0.5">
      <c r="C33" s="129" t="str">
        <f>IF(ISBLANK('Data-Task'!C391),"",'Data-Task'!C391)</f>
        <v>ESDC:Benefits:Employment Insurance (EI) - Apply for Employment Insurance</v>
      </c>
      <c r="D33" s="68" t="str">
        <f t="shared" si="3"/>
        <v>Employment Insurance (EI) - Apply for Employment Insurance</v>
      </c>
      <c r="E33" s="6" t="str">
        <f t="shared" si="4"/>
        <v>Benefits</v>
      </c>
      <c r="F33" s="6" t="str">
        <f t="shared" si="5"/>
        <v>ESDC</v>
      </c>
      <c r="G33" s="8">
        <f>VLOOKUP(Task[[#This Row],[Reason of visit]],'Data-Task'!C:G,2,)</f>
        <v>5572</v>
      </c>
      <c r="H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1.2590984985854694E-2</v>
      </c>
      <c r="I33" s="7">
        <f>VLOOKUP(Task[[#This Row],[Reason of visit]],'Data-Task'!C:G,3,)</f>
        <v>0.73187365398420701</v>
      </c>
      <c r="J33" s="7">
        <f>IF(Task[[#This Row],[Margin of Error1]]&gt;=0.1,"Insufficient data",Task[[#This Row],[Task success1]])</f>
        <v>0.73187365398420701</v>
      </c>
      <c r="K33" s="7">
        <f>IF(Task[[#This Row],[Task success1]]&gt;0,1.96*SQRT((Task[[#This Row],[Task success1]]*(1-Task[[#This Row],[Task success1]]))/Task[[#This Row],[Responses]]),"")</f>
        <v>1.1631569478537565E-2</v>
      </c>
      <c r="L33" s="7">
        <f>VLOOKUP(Task[[#This Row],[Reason of visit]],'Data-Task'!C:G,4,)</f>
        <v>0.54630294328786799</v>
      </c>
      <c r="M33" s="7">
        <f>IF(Task[[#This Row],[Margin of Error1]]&gt;=0.1,"Insufficient data",Task[[#This Row],[Ease1]])</f>
        <v>0.54630294328786799</v>
      </c>
      <c r="N33" s="7">
        <f>IF(Task[[#This Row],[Ease1]]&gt;0,1.96*SQRT((Task[[#This Row],[Ease1]]*(1-Task[[#This Row],[Ease1]]))/Task[[#This Row],[Responses]]),"")</f>
        <v>1.3072247702126239E-2</v>
      </c>
      <c r="O33" s="7">
        <f>VLOOKUP(Task[[#This Row],[Reason of visit]],'Data-Task'!C:G,5,)</f>
        <v>0.54755922469490304</v>
      </c>
      <c r="P33" s="7">
        <f>IF(Task[[#This Row],[Margin of Error1]]&gt;=0.1,"Insufficient data",Task[[#This Row],[Satisfaction1]])</f>
        <v>0.54755922469490304</v>
      </c>
      <c r="Q33" s="7">
        <f>IF(Task[[#This Row],[Satisfaction1]]&gt;0,1.96*SQRT((Task[[#This Row],[Satisfaction1]]*(1-Task[[#This Row],[Satisfaction1]]))/Task[[#This Row],[Responses]]),"")</f>
        <v>1.3069137776900278E-2</v>
      </c>
      <c r="R33" s="7">
        <f>IF(OR(Task[[#This Row],[Margin of Error1]]&gt;=0.1,Task[[#This Row],[Margin of Error1]]=0),"Insufficient data",Task[[#This Row],[Margin of Error1]])</f>
        <v>1.2590984985854694E-2</v>
      </c>
      <c r="S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3" s="5"/>
      <c r="U33" s="5"/>
      <c r="V33" s="5"/>
      <c r="W33" s="5"/>
    </row>
    <row r="34" spans="3:23" ht="13.9" x14ac:dyDescent="0.5">
      <c r="C34" s="129" t="str">
        <f>IF(ISBLANK('Data-Task'!C807),"",'Data-Task'!C807)</f>
        <v>IRCC:Travel:Renew a Canadian passport</v>
      </c>
      <c r="D34" s="68" t="str">
        <f t="shared" si="3"/>
        <v>Renew a Canadian passport</v>
      </c>
      <c r="E34" s="6" t="str">
        <f t="shared" si="4"/>
        <v>Travel</v>
      </c>
      <c r="F34" s="6" t="str">
        <f t="shared" si="5"/>
        <v>IRCC</v>
      </c>
      <c r="G34" s="8">
        <f>VLOOKUP(Task[[#This Row],[Reason of visit]],'Data-Task'!C:G,2,)</f>
        <v>5561</v>
      </c>
      <c r="H3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1.3074114940108739E-2</v>
      </c>
      <c r="I34" s="7">
        <f>VLOOKUP(Task[[#This Row],[Reason of visit]],'Data-Task'!C:G,3,)</f>
        <v>0.56320805610501701</v>
      </c>
      <c r="J34" s="7">
        <f>IF(Task[[#This Row],[Margin of Error1]]&gt;=0.1,"Insufficient data",Task[[#This Row],[Task success1]])</f>
        <v>0.56320805610501701</v>
      </c>
      <c r="K34" s="7">
        <f>IF(Task[[#This Row],[Task success1]]&gt;0,1.96*SQRT((Task[[#This Row],[Task success1]]*(1-Task[[#This Row],[Task success1]]))/Task[[#This Row],[Responses]]),"")</f>
        <v>1.3036210448681917E-2</v>
      </c>
      <c r="L34" s="7">
        <f>VLOOKUP(Task[[#This Row],[Reason of visit]],'Data-Task'!C:G,4,)</f>
        <v>0.49343643229634998</v>
      </c>
      <c r="M34" s="7">
        <f>IF(Task[[#This Row],[Margin of Error1]]&gt;=0.1,"Insufficient data",Task[[#This Row],[Ease1]])</f>
        <v>0.49343643229634998</v>
      </c>
      <c r="N34" s="7">
        <f>IF(Task[[#This Row],[Ease1]]&gt;0,1.96*SQRT((Task[[#This Row],[Ease1]]*(1-Task[[#This Row],[Ease1]]))/Task[[#This Row],[Responses]]),"")</f>
        <v>1.3140509536345459E-2</v>
      </c>
      <c r="O34" s="7">
        <f>VLOOKUP(Task[[#This Row],[Reason of visit]],'Data-Task'!C:G,5,)</f>
        <v>0.43966912425822702</v>
      </c>
      <c r="P34" s="7">
        <f>IF(Task[[#This Row],[Margin of Error1]]&gt;=0.1,"Insufficient data",Task[[#This Row],[Satisfaction1]])</f>
        <v>0.43966912425822702</v>
      </c>
      <c r="Q34" s="7">
        <f>IF(Task[[#This Row],[Satisfaction1]]&gt;0,1.96*SQRT((Task[[#This Row],[Satisfaction1]]*(1-Task[[#This Row],[Satisfaction1]]))/Task[[#This Row],[Responses]]),"")</f>
        <v>1.3045624835298839E-2</v>
      </c>
      <c r="R34" s="7">
        <f>IF(OR(Task[[#This Row],[Margin of Error1]]&gt;=0.1,Task[[#This Row],[Margin of Error1]]=0),"Insufficient data",Task[[#This Row],[Margin of Error1]])</f>
        <v>1.3074114940108739E-2</v>
      </c>
      <c r="S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4" s="5"/>
      <c r="U34" s="5"/>
      <c r="V34" s="5"/>
      <c r="W34" s="5"/>
    </row>
    <row r="35" spans="3:23" ht="13.9" x14ac:dyDescent="0.5">
      <c r="C35" s="129" t="str">
        <f>IF(ISBLANK('Data-Task'!C764),"",'Data-Task'!C764)</f>
        <v>IRCC:Immigration:Immigrate as a provincial nominee</v>
      </c>
      <c r="D35" s="68" t="str">
        <f t="shared" si="3"/>
        <v>Immigrate as a provincial nominee</v>
      </c>
      <c r="E35" s="6" t="str">
        <f t="shared" si="4"/>
        <v>Immigration</v>
      </c>
      <c r="F35" s="6" t="str">
        <f t="shared" si="5"/>
        <v>IRCC</v>
      </c>
      <c r="G35" s="8">
        <f>VLOOKUP(Task[[#This Row],[Reason of visit]],'Data-Task'!C:G,2,)</f>
        <v>4805</v>
      </c>
      <c r="H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1.3501214818157253E-2</v>
      </c>
      <c r="I35" s="7">
        <f>VLOOKUP(Task[[#This Row],[Reason of visit]],'Data-Task'!C:G,3,)</f>
        <v>0.68532778355879298</v>
      </c>
      <c r="J35" s="7">
        <f>IF(Task[[#This Row],[Margin of Error1]]&gt;=0.1,"Insufficient data",Task[[#This Row],[Task success1]])</f>
        <v>0.68532778355879298</v>
      </c>
      <c r="K35" s="7">
        <f>IF(Task[[#This Row],[Task success1]]&gt;0,1.96*SQRT((Task[[#This Row],[Task success1]]*(1-Task[[#This Row],[Task success1]]))/Task[[#This Row],[Responses]]),"")</f>
        <v>1.3130695926314783E-2</v>
      </c>
      <c r="L35" s="7">
        <f>VLOOKUP(Task[[#This Row],[Reason of visit]],'Data-Task'!C:G,4,)</f>
        <v>0.63080124869927201</v>
      </c>
      <c r="M35" s="7">
        <f>IF(Task[[#This Row],[Margin of Error1]]&gt;=0.1,"Insufficient data",Task[[#This Row],[Ease1]])</f>
        <v>0.63080124869927201</v>
      </c>
      <c r="N35" s="7">
        <f>IF(Task[[#This Row],[Ease1]]&gt;0,1.96*SQRT((Task[[#This Row],[Ease1]]*(1-Task[[#This Row],[Ease1]]))/Task[[#This Row],[Responses]]),"")</f>
        <v>1.3645383920047572E-2</v>
      </c>
      <c r="O35" s="7">
        <f>VLOOKUP(Task[[#This Row],[Reason of visit]],'Data-Task'!C:G,5,)</f>
        <v>0.61956295525494298</v>
      </c>
      <c r="P35" s="7">
        <f>IF(Task[[#This Row],[Margin of Error1]]&gt;=0.1,"Insufficient data",Task[[#This Row],[Satisfaction1]])</f>
        <v>0.61956295525494298</v>
      </c>
      <c r="Q35" s="7">
        <f>IF(Task[[#This Row],[Satisfaction1]]&gt;0,1.96*SQRT((Task[[#This Row],[Satisfaction1]]*(1-Task[[#This Row],[Satisfaction1]]))/Task[[#This Row],[Responses]]),"")</f>
        <v>1.3727564608109401E-2</v>
      </c>
      <c r="R35" s="7">
        <f>IF(OR(Task[[#This Row],[Margin of Error1]]&gt;=0.1,Task[[#This Row],[Margin of Error1]]=0),"Insufficient data",Task[[#This Row],[Margin of Error1]])</f>
        <v>1.3501214818157253E-2</v>
      </c>
      <c r="S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5" s="5"/>
      <c r="U35" s="5"/>
      <c r="V35" s="5"/>
      <c r="W35" s="5"/>
    </row>
    <row r="36" spans="3:23" ht="13.9" x14ac:dyDescent="0.5">
      <c r="C36" s="129" t="str">
        <f>IF(ISBLANK('Data-Task'!C781),"",'Data-Task'!C781)</f>
        <v>IRCC:Travel:Apply for a new Canadian passport</v>
      </c>
      <c r="D36" s="68" t="str">
        <f t="shared" si="3"/>
        <v>Apply for a new Canadian passport</v>
      </c>
      <c r="E36" s="6" t="str">
        <f t="shared" si="4"/>
        <v>Travel</v>
      </c>
      <c r="F36" s="6" t="str">
        <f t="shared" si="5"/>
        <v>IRCC</v>
      </c>
      <c r="G36" s="8">
        <f>VLOOKUP(Task[[#This Row],[Reason of visit]],'Data-Task'!C:G,2,)</f>
        <v>4411</v>
      </c>
      <c r="H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1.4639770816211685E-2</v>
      </c>
      <c r="I36" s="7">
        <f>VLOOKUP(Task[[#This Row],[Reason of visit]],'Data-Task'!C:G,3,)</f>
        <v>0.56744502380412598</v>
      </c>
      <c r="J36" s="7">
        <f>IF(Task[[#This Row],[Margin of Error1]]&gt;=0.1,"Insufficient data",Task[[#This Row],[Task success1]])</f>
        <v>0.56744502380412598</v>
      </c>
      <c r="K36" s="7">
        <f>IF(Task[[#This Row],[Task success1]]&gt;0,1.96*SQRT((Task[[#This Row],[Task success1]]*(1-Task[[#This Row],[Task success1]]))/Task[[#This Row],[Responses]]),"")</f>
        <v>1.4620764930596166E-2</v>
      </c>
      <c r="L36" s="7">
        <f>VLOOKUP(Task[[#This Row],[Reason of visit]],'Data-Task'!C:G,4,)</f>
        <v>0.48991158467467699</v>
      </c>
      <c r="M36" s="7">
        <f>IF(Task[[#This Row],[Margin of Error1]]&gt;=0.1,"Insufficient data",Task[[#This Row],[Ease1]])</f>
        <v>0.48991158467467699</v>
      </c>
      <c r="N36" s="7">
        <f>IF(Task[[#This Row],[Ease1]]&gt;0,1.96*SQRT((Task[[#This Row],[Ease1]]*(1-Task[[#This Row],[Ease1]]))/Task[[#This Row],[Responses]]),"")</f>
        <v>1.4752619023217039E-2</v>
      </c>
      <c r="O36" s="7">
        <f>VLOOKUP(Task[[#This Row],[Reason of visit]],'Data-Task'!C:G,5,)</f>
        <v>0.41600544094309699</v>
      </c>
      <c r="P36" s="7">
        <f>IF(Task[[#This Row],[Margin of Error1]]&gt;=0.1,"Insufficient data",Task[[#This Row],[Satisfaction1]])</f>
        <v>0.41600544094309699</v>
      </c>
      <c r="Q36" s="7">
        <f>IF(Task[[#This Row],[Satisfaction1]]&gt;0,1.96*SQRT((Task[[#This Row],[Satisfaction1]]*(1-Task[[#This Row],[Satisfaction1]]))/Task[[#This Row],[Responses]]),"")</f>
        <v>1.4545928494821848E-2</v>
      </c>
      <c r="R36" s="7">
        <f>IF(OR(Task[[#This Row],[Margin of Error1]]&gt;=0.1,Task[[#This Row],[Margin of Error1]]=0),"Insufficient data",Task[[#This Row],[Margin of Error1]])</f>
        <v>1.4639770816211685E-2</v>
      </c>
      <c r="S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6" s="5"/>
      <c r="U36" s="5"/>
      <c r="V36" s="5"/>
      <c r="W36" s="5"/>
    </row>
    <row r="37" spans="3:23" ht="13.9" x14ac:dyDescent="0.5">
      <c r="C37" s="129" t="str">
        <f>IF(ISBLANK('Data-Task'!C179),"",'Data-Task'!C179)</f>
        <v>CRA:Taxes:Find out when I can expect my tax refund</v>
      </c>
      <c r="D37" s="68" t="str">
        <f t="shared" si="3"/>
        <v>Find out when I can expect my tax refund</v>
      </c>
      <c r="E37" s="6" t="str">
        <f t="shared" si="4"/>
        <v>Taxes</v>
      </c>
      <c r="F37" s="6" t="str">
        <f t="shared" si="5"/>
        <v>CRA</v>
      </c>
      <c r="G37" s="8">
        <f>VLOOKUP(Task[[#This Row],[Reason of visit]],'Data-Task'!C:G,2,)</f>
        <v>4168</v>
      </c>
      <c r="H3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1.4813250507163317E-2</v>
      </c>
      <c r="I37" s="7">
        <f>VLOOKUP(Task[[#This Row],[Reason of visit]],'Data-Task'!C:G,3,)</f>
        <v>0.65666986564299401</v>
      </c>
      <c r="J37" s="7">
        <f>IF(Task[[#This Row],[Margin of Error1]]&gt;=0.1,"Insufficient data",Task[[#This Row],[Task success1]])</f>
        <v>0.65666986564299401</v>
      </c>
      <c r="K37" s="7">
        <f>IF(Task[[#This Row],[Task success1]]&gt;0,1.96*SQRT((Task[[#This Row],[Task success1]]*(1-Task[[#This Row],[Task success1]]))/Task[[#This Row],[Responses]]),"")</f>
        <v>1.4415234826341532E-2</v>
      </c>
      <c r="L37" s="7">
        <f>VLOOKUP(Task[[#This Row],[Reason of visit]],'Data-Task'!C:G,4,)</f>
        <v>0.60436660268714004</v>
      </c>
      <c r="M37" s="7">
        <f>IF(Task[[#This Row],[Margin of Error1]]&gt;=0.1,"Insufficient data",Task[[#This Row],[Ease1]])</f>
        <v>0.60436660268714004</v>
      </c>
      <c r="N37" s="7">
        <f>IF(Task[[#This Row],[Ease1]]&gt;0,1.96*SQRT((Task[[#This Row],[Ease1]]*(1-Task[[#This Row],[Ease1]]))/Task[[#This Row],[Responses]]),"")</f>
        <v>1.4845297917127591E-2</v>
      </c>
      <c r="O37" s="7">
        <f>VLOOKUP(Task[[#This Row],[Reason of visit]],'Data-Task'!C:G,5,)</f>
        <v>0.49616122840691002</v>
      </c>
      <c r="P37" s="7">
        <f>IF(Task[[#This Row],[Margin of Error1]]&gt;=0.1,"Insufficient data",Task[[#This Row],[Satisfaction1]])</f>
        <v>0.49616122840691002</v>
      </c>
      <c r="Q37" s="7">
        <f>IF(Task[[#This Row],[Satisfaction1]]&gt;0,1.96*SQRT((Task[[#This Row],[Satisfaction1]]*(1-Task[[#This Row],[Satisfaction1]]))/Task[[#This Row],[Responses]]),"")</f>
        <v>1.5179218778020826E-2</v>
      </c>
      <c r="R37" s="7">
        <f>IF(OR(Task[[#This Row],[Margin of Error1]]&gt;=0.1,Task[[#This Row],[Margin of Error1]]=0),"Insufficient data",Task[[#This Row],[Margin of Error1]])</f>
        <v>1.4813250507163317E-2</v>
      </c>
      <c r="S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7" s="5"/>
      <c r="U37" s="5"/>
      <c r="V37" s="5"/>
      <c r="W37" s="5"/>
    </row>
    <row r="38" spans="3:23" ht="13.9" x14ac:dyDescent="0.5">
      <c r="C38" s="129" t="str">
        <f>IF(ISBLANK('Data-Task'!C1302),"",'Data-Task'!C1302)</f>
        <v>StatCan:N/A:Other - Reason for my visit is not in this list</v>
      </c>
      <c r="D38" s="457" t="str">
        <f t="shared" si="3"/>
        <v>Other - Reason for my visit is not in this list</v>
      </c>
      <c r="E38" s="458" t="str">
        <f t="shared" si="4"/>
        <v>N/A</v>
      </c>
      <c r="F38" s="458" t="str">
        <f t="shared" si="5"/>
        <v>StatCan</v>
      </c>
      <c r="G38" s="442">
        <f>VLOOKUP(Task[[#This Row],[Reason of visit]],'Data-Task'!C:G,2,)</f>
        <v>3764</v>
      </c>
      <c r="H3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1.5535924346919477E-2</v>
      </c>
      <c r="I38" s="444">
        <f>VLOOKUP(Task[[#This Row],[Reason of visit]],'Data-Task'!C:G,3,)</f>
        <v>0.672157279489904</v>
      </c>
      <c r="J38" s="444">
        <f>IF(Task[[#This Row],[Margin of Error1]]&gt;=0.1,"Insufficient data",Task[[#This Row],[Task success1]])</f>
        <v>0.672157279489904</v>
      </c>
      <c r="K38" s="444">
        <f>IF(Task[[#This Row],[Task success1]]&gt;0,1.96*SQRT((Task[[#This Row],[Task success1]]*(1-Task[[#This Row],[Task success1]]))/Task[[#This Row],[Responses]]),"")</f>
        <v>1.4996830732224235E-2</v>
      </c>
      <c r="L38" s="444">
        <f>VLOOKUP(Task[[#This Row],[Reason of visit]],'Data-Task'!C:G,4,)</f>
        <v>0.58182784272051002</v>
      </c>
      <c r="M38" s="444">
        <f>IF(Task[[#This Row],[Margin of Error1]]&gt;=0.1,"Insufficient data",Task[[#This Row],[Ease1]])</f>
        <v>0.58182784272051002</v>
      </c>
      <c r="N38" s="444">
        <f>IF(Task[[#This Row],[Ease1]]&gt;0,1.96*SQRT((Task[[#This Row],[Ease1]]*(1-Task[[#This Row],[Ease1]]))/Task[[#This Row],[Responses]]),"")</f>
        <v>1.5758180496902086E-2</v>
      </c>
      <c r="O38" s="444">
        <f>VLOOKUP(Task[[#This Row],[Reason of visit]],'Data-Task'!C:G,5,)</f>
        <v>0.56137088204038299</v>
      </c>
      <c r="P38" s="444">
        <f>IF(Task[[#This Row],[Margin of Error1]]&gt;=0.1,"Insufficient data",Task[[#This Row],[Satisfaction1]])</f>
        <v>0.56137088204038299</v>
      </c>
      <c r="Q38" s="444">
        <f>IF(Task[[#This Row],[Satisfaction1]]&gt;0,1.96*SQRT((Task[[#This Row],[Satisfaction1]]*(1-Task[[#This Row],[Satisfaction1]]))/Task[[#This Row],[Responses]]),"")</f>
        <v>1.5852761811632105E-2</v>
      </c>
      <c r="R38" s="444">
        <f>IF(OR(Task[[#This Row],[Margin of Error1]]&gt;=0.1,Task[[#This Row],[Margin of Error1]]=0),"Insufficient data",Task[[#This Row],[Margin of Error1]])</f>
        <v>1.5535924346919477E-2</v>
      </c>
      <c r="S3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8" s="5"/>
      <c r="U38" s="5"/>
      <c r="V38" s="5"/>
      <c r="W38" s="5"/>
    </row>
    <row r="39" spans="3:23" ht="13.9" x14ac:dyDescent="0.5">
      <c r="C39" s="129" t="str">
        <f>IF(ISBLANK('Data-Task'!C173),"",'Data-Task'!C173)</f>
        <v>CRA:Taxes:File a GST/HST return</v>
      </c>
      <c r="D39" s="68" t="str">
        <f t="shared" si="3"/>
        <v>File a GST/HST return</v>
      </c>
      <c r="E39" s="6" t="str">
        <f t="shared" si="4"/>
        <v>Taxes</v>
      </c>
      <c r="F39" s="6" t="str">
        <f t="shared" si="5"/>
        <v>CRA</v>
      </c>
      <c r="G39" s="8">
        <f>VLOOKUP(Task[[#This Row],[Reason of visit]],'Data-Task'!C:G,2,)</f>
        <v>3589</v>
      </c>
      <c r="H3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1.5333628013490091E-2</v>
      </c>
      <c r="I39" s="7">
        <f>VLOOKUP(Task[[#This Row],[Reason of visit]],'Data-Task'!C:G,3,)</f>
        <v>0.75564224017832304</v>
      </c>
      <c r="J39" s="7">
        <f>IF(Task[[#This Row],[Margin of Error1]]&gt;=0.1,"Insufficient data",Task[[#This Row],[Task success1]])</f>
        <v>0.75564224017832304</v>
      </c>
      <c r="K39" s="7">
        <f>IF(Task[[#This Row],[Task success1]]&gt;0,1.96*SQRT((Task[[#This Row],[Task success1]]*(1-Task[[#This Row],[Task success1]]))/Task[[#This Row],[Responses]]),"")</f>
        <v>1.4058549783502673E-2</v>
      </c>
      <c r="L39" s="7">
        <f>VLOOKUP(Task[[#This Row],[Reason of visit]],'Data-Task'!C:G,4,)</f>
        <v>0.61855670103092797</v>
      </c>
      <c r="M39" s="7">
        <f>IF(Task[[#This Row],[Margin of Error1]]&gt;=0.1,"Insufficient data",Task[[#This Row],[Ease1]])</f>
        <v>0.61855670103092797</v>
      </c>
      <c r="N39" s="7">
        <f>IF(Task[[#This Row],[Ease1]]&gt;0,1.96*SQRT((Task[[#This Row],[Ease1]]*(1-Task[[#This Row],[Ease1]]))/Task[[#This Row],[Responses]]),"")</f>
        <v>1.5891836752305613E-2</v>
      </c>
      <c r="O39" s="7">
        <f>VLOOKUP(Task[[#This Row],[Reason of visit]],'Data-Task'!C:G,5,)</f>
        <v>0.59654499860685395</v>
      </c>
      <c r="P39" s="7">
        <f>IF(Task[[#This Row],[Margin of Error1]]&gt;=0.1,"Insufficient data",Task[[#This Row],[Satisfaction1]])</f>
        <v>0.59654499860685395</v>
      </c>
      <c r="Q39" s="7">
        <f>IF(Task[[#This Row],[Satisfaction1]]&gt;0,1.96*SQRT((Task[[#This Row],[Satisfaction1]]*(1-Task[[#This Row],[Satisfaction1]]))/Task[[#This Row],[Responses]]),"")</f>
        <v>1.605049750466199E-2</v>
      </c>
      <c r="R39" s="7">
        <f>IF(OR(Task[[#This Row],[Margin of Error1]]&gt;=0.1,Task[[#This Row],[Margin of Error1]]=0),"Insufficient data",Task[[#This Row],[Margin of Error1]])</f>
        <v>1.5333628013490091E-2</v>
      </c>
      <c r="S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39" s="5"/>
      <c r="U39" s="5"/>
      <c r="V39" s="5"/>
      <c r="W39" s="5"/>
    </row>
    <row r="40" spans="3:23" ht="13.9" x14ac:dyDescent="0.5">
      <c r="C40" s="129" t="str">
        <f>IF(ISBLANK('Data-Task'!C772),"",'Data-Task'!C772)</f>
        <v>IRCC:Immigration:Sponsor your family members to immigrate to Canada</v>
      </c>
      <c r="D40" s="68" t="str">
        <f t="shared" si="3"/>
        <v>Sponsor your family members to immigrate to Canada</v>
      </c>
      <c r="E40" s="6" t="str">
        <f t="shared" si="4"/>
        <v>Immigration</v>
      </c>
      <c r="F40" s="6" t="str">
        <f t="shared" si="5"/>
        <v>IRCC</v>
      </c>
      <c r="G40" s="8">
        <f>VLOOKUP(Task[[#This Row],[Reason of visit]],'Data-Task'!C:G,2,)</f>
        <v>3224</v>
      </c>
      <c r="H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1.7114935789700497E-2</v>
      </c>
      <c r="I40" s="7">
        <f>VLOOKUP(Task[[#This Row],[Reason of visit]],'Data-Task'!C:G,3,)</f>
        <v>0.60514888337468997</v>
      </c>
      <c r="J40" s="7">
        <f>IF(Task[[#This Row],[Margin of Error1]]&gt;=0.1,"Insufficient data",Task[[#This Row],[Task success1]])</f>
        <v>0.60514888337468997</v>
      </c>
      <c r="K40" s="7">
        <f>IF(Task[[#This Row],[Task success1]]&gt;0,1.96*SQRT((Task[[#This Row],[Task success1]]*(1-Task[[#This Row],[Task success1]]))/Task[[#This Row],[Responses]]),"")</f>
        <v>1.6873545937427053E-2</v>
      </c>
      <c r="L40" s="7">
        <f>VLOOKUP(Task[[#This Row],[Reason of visit]],'Data-Task'!C:G,4,)</f>
        <v>0.53629032258064502</v>
      </c>
      <c r="M40" s="7">
        <f>IF(Task[[#This Row],[Margin of Error1]]&gt;=0.1,"Insufficient data",Task[[#This Row],[Ease1]])</f>
        <v>0.53629032258064502</v>
      </c>
      <c r="N40" s="7">
        <f>IF(Task[[#This Row],[Ease1]]&gt;0,1.96*SQRT((Task[[#This Row],[Ease1]]*(1-Task[[#This Row],[Ease1]]))/Task[[#This Row],[Responses]]),"")</f>
        <v>1.7213992706628403E-2</v>
      </c>
      <c r="O40" s="7">
        <f>VLOOKUP(Task[[#This Row],[Reason of visit]],'Data-Task'!C:G,5,)</f>
        <v>0.50806451612903203</v>
      </c>
      <c r="P40" s="7">
        <f>IF(Task[[#This Row],[Margin of Error1]]&gt;=0.1,"Insufficient data",Task[[#This Row],[Satisfaction1]])</f>
        <v>0.50806451612903203</v>
      </c>
      <c r="Q40" s="7">
        <f>IF(Task[[#This Row],[Satisfaction1]]&gt;0,1.96*SQRT((Task[[#This Row],[Satisfaction1]]*(1-Task[[#This Row],[Satisfaction1]]))/Task[[#This Row],[Responses]]),"")</f>
        <v>1.7257268725046033E-2</v>
      </c>
      <c r="R40" s="7">
        <f>IF(OR(Task[[#This Row],[Margin of Error1]]&gt;=0.1,Task[[#This Row],[Margin of Error1]]=0),"Insufficient data",Task[[#This Row],[Margin of Error1]])</f>
        <v>1.7114935789700497E-2</v>
      </c>
      <c r="S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0" s="5"/>
      <c r="U40" s="5"/>
      <c r="V40" s="5"/>
      <c r="W40" s="5"/>
    </row>
    <row r="41" spans="3:23" ht="13.9" x14ac:dyDescent="0.5">
      <c r="C41" s="129" t="str">
        <f>IF(ISBLANK('Data-Task'!C769),"",'Data-Task'!C769)</f>
        <v>IRCC:Immigration:IRCC secure account - register, sign in, help</v>
      </c>
      <c r="D41" s="68" t="str">
        <f t="shared" si="3"/>
        <v>IRCC secure account - register, sign in, help</v>
      </c>
      <c r="E41" s="6" t="str">
        <f t="shared" si="4"/>
        <v>Immigration</v>
      </c>
      <c r="F41" s="6" t="str">
        <f t="shared" si="5"/>
        <v>IRCC</v>
      </c>
      <c r="G41" s="8">
        <f>VLOOKUP(Task[[#This Row],[Reason of visit]],'Data-Task'!C:G,2,)</f>
        <v>3200</v>
      </c>
      <c r="H4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1.6784951378499998E-2</v>
      </c>
      <c r="I41" s="7">
        <f>VLOOKUP(Task[[#This Row],[Reason of visit]],'Data-Task'!C:G,3,)</f>
        <v>0.43062499999999998</v>
      </c>
      <c r="J41" s="7">
        <f>IF(Task[[#This Row],[Margin of Error1]]&gt;=0.1,"Insufficient data",Task[[#This Row],[Task success1]])</f>
        <v>0.43062499999999998</v>
      </c>
      <c r="K41" s="7">
        <f>IF(Task[[#This Row],[Task success1]]&gt;0,1.96*SQRT((Task[[#This Row],[Task success1]]*(1-Task[[#This Row],[Task success1]]))/Task[[#This Row],[Responses]]),"")</f>
        <v>1.7156547578248006E-2</v>
      </c>
      <c r="L41" s="7">
        <f>VLOOKUP(Task[[#This Row],[Reason of visit]],'Data-Task'!C:G,4,)</f>
        <v>0.35781249999999998</v>
      </c>
      <c r="M41" s="7">
        <f>IF(Task[[#This Row],[Margin of Error1]]&gt;=0.1,"Insufficient data",Task[[#This Row],[Ease1]])</f>
        <v>0.35781249999999998</v>
      </c>
      <c r="N41" s="7">
        <f>IF(Task[[#This Row],[Ease1]]&gt;0,1.96*SQRT((Task[[#This Row],[Ease1]]*(1-Task[[#This Row],[Ease1]]))/Task[[#This Row],[Responses]]),"")</f>
        <v>1.6608857551617503E-2</v>
      </c>
      <c r="O41" s="7">
        <f>VLOOKUP(Task[[#This Row],[Reason of visit]],'Data-Task'!C:G,5,)</f>
        <v>0.35593750000000002</v>
      </c>
      <c r="P41" s="7">
        <f>IF(Task[[#This Row],[Margin of Error1]]&gt;=0.1,"Insufficient data",Task[[#This Row],[Satisfaction1]])</f>
        <v>0.35593750000000002</v>
      </c>
      <c r="Q41" s="7">
        <f>IF(Task[[#This Row],[Satisfaction1]]&gt;0,1.96*SQRT((Task[[#This Row],[Satisfaction1]]*(1-Task[[#This Row],[Satisfaction1]]))/Task[[#This Row],[Responses]]),"")</f>
        <v>1.6589449005634482E-2</v>
      </c>
      <c r="R41" s="7">
        <f>IF(OR(Task[[#This Row],[Margin of Error1]]&gt;=0.1,Task[[#This Row],[Margin of Error1]]=0),"Insufficient data",Task[[#This Row],[Margin of Error1]])</f>
        <v>1.6784951378499998E-2</v>
      </c>
      <c r="S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1" s="5"/>
      <c r="U41" s="5"/>
      <c r="V41" s="5"/>
      <c r="W41" s="5"/>
    </row>
    <row r="42" spans="3:23" ht="13.9" x14ac:dyDescent="0.5">
      <c r="C42" s="129" t="str">
        <f>IF(ISBLANK('Data-Task'!C761),"",'Data-Task'!C761)</f>
        <v>IRCC:Immigration:Get, renew or replace a permanent resident card</v>
      </c>
      <c r="D42" s="68" t="str">
        <f t="shared" si="3"/>
        <v>Get, renew or replace a permanent resident card</v>
      </c>
      <c r="E42" s="6" t="str">
        <f t="shared" si="4"/>
        <v>Immigration</v>
      </c>
      <c r="F42" s="6" t="str">
        <f t="shared" si="5"/>
        <v>IRCC</v>
      </c>
      <c r="G42" s="8">
        <f>VLOOKUP(Task[[#This Row],[Reason of visit]],'Data-Task'!C:G,2,)</f>
        <v>3093</v>
      </c>
      <c r="H4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1.7470824016290114E-2</v>
      </c>
      <c r="I42" s="7">
        <f>VLOOKUP(Task[[#This Row],[Reason of visit]],'Data-Task'!C:G,3,)</f>
        <v>0.58195926285160005</v>
      </c>
      <c r="J42" s="7">
        <f>IF(Task[[#This Row],[Margin of Error1]]&gt;=0.1,"Insufficient data",Task[[#This Row],[Task success1]])</f>
        <v>0.58195926285160005</v>
      </c>
      <c r="K42" s="7">
        <f>IF(Task[[#This Row],[Task success1]]&gt;0,1.96*SQRT((Task[[#This Row],[Task success1]]*(1-Task[[#This Row],[Task success1]]))/Task[[#This Row],[Responses]]),"")</f>
        <v>1.738287896929544E-2</v>
      </c>
      <c r="L42" s="7">
        <f>VLOOKUP(Task[[#This Row],[Reason of visit]],'Data-Task'!C:G,4,)</f>
        <v>0.45942450695117998</v>
      </c>
      <c r="M42" s="7">
        <f>IF(Task[[#This Row],[Margin of Error1]]&gt;=0.1,"Insufficient data",Task[[#This Row],[Ease1]])</f>
        <v>0.45942450695117998</v>
      </c>
      <c r="N42" s="7">
        <f>IF(Task[[#This Row],[Ease1]]&gt;0,1.96*SQRT((Task[[#This Row],[Ease1]]*(1-Task[[#This Row],[Ease1]]))/Task[[#This Row],[Responses]]),"")</f>
        <v>1.756310779549547E-2</v>
      </c>
      <c r="O42" s="7">
        <f>VLOOKUP(Task[[#This Row],[Reason of visit]],'Data-Task'!C:G,5,)</f>
        <v>0.43388296152602701</v>
      </c>
      <c r="P42" s="7">
        <f>IF(Task[[#This Row],[Margin of Error1]]&gt;=0.1,"Insufficient data",Task[[#This Row],[Satisfaction1]])</f>
        <v>0.43388296152602701</v>
      </c>
      <c r="Q42" s="7">
        <f>IF(Task[[#This Row],[Satisfaction1]]&gt;0,1.96*SQRT((Task[[#This Row],[Satisfaction1]]*(1-Task[[#This Row],[Satisfaction1]]))/Task[[#This Row],[Responses]]),"")</f>
        <v>1.7466485284079427E-2</v>
      </c>
      <c r="R42" s="7">
        <f>IF(OR(Task[[#This Row],[Margin of Error1]]&gt;=0.1,Task[[#This Row],[Margin of Error1]]=0),"Insufficient data",Task[[#This Row],[Margin of Error1]])</f>
        <v>1.7470824016290114E-2</v>
      </c>
      <c r="S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2" s="5"/>
      <c r="U42" s="5"/>
      <c r="V42" s="5"/>
      <c r="W42" s="5"/>
    </row>
    <row r="43" spans="3:23" ht="13.9" x14ac:dyDescent="0.5">
      <c r="C43" s="129" t="str">
        <f>IF(ISBLANK('Data-Task'!C191),"",'Data-Task'!C191)</f>
        <v>CRA:Taxes:Make a payment to the Canada Revenue Agency</v>
      </c>
      <c r="D43" s="68" t="str">
        <f t="shared" si="3"/>
        <v>Make a payment to the Canada Revenue Agency</v>
      </c>
      <c r="E43" s="6" t="str">
        <f t="shared" si="4"/>
        <v>Taxes</v>
      </c>
      <c r="F43" s="6" t="str">
        <f t="shared" si="5"/>
        <v>CRA</v>
      </c>
      <c r="G43" s="8">
        <f>VLOOKUP(Task[[#This Row],[Reason of visit]],'Data-Task'!C:G,2,)</f>
        <v>3089</v>
      </c>
      <c r="H4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1.7082459324278612E-2</v>
      </c>
      <c r="I43" s="7">
        <f>VLOOKUP(Task[[#This Row],[Reason of visit]],'Data-Task'!C:G,3,)</f>
        <v>0.70281644545160205</v>
      </c>
      <c r="J43" s="7">
        <f>IF(Task[[#This Row],[Margin of Error1]]&gt;=0.1,"Insufficient data",Task[[#This Row],[Task success1]])</f>
        <v>0.70281644545160205</v>
      </c>
      <c r="K43" s="7">
        <f>IF(Task[[#This Row],[Task success1]]&gt;0,1.96*SQRT((Task[[#This Row],[Task success1]]*(1-Task[[#This Row],[Task success1]]))/Task[[#This Row],[Responses]]),"")</f>
        <v>1.611686103266113E-2</v>
      </c>
      <c r="L43" s="7">
        <f>VLOOKUP(Task[[#This Row],[Reason of visit]],'Data-Task'!C:G,4,)</f>
        <v>0.55325348009064401</v>
      </c>
      <c r="M43" s="7">
        <f>IF(Task[[#This Row],[Margin of Error1]]&gt;=0.1,"Insufficient data",Task[[#This Row],[Ease1]])</f>
        <v>0.55325348009064401</v>
      </c>
      <c r="N43" s="7">
        <f>IF(Task[[#This Row],[Ease1]]&gt;0,1.96*SQRT((Task[[#This Row],[Ease1]]*(1-Task[[#This Row],[Ease1]]))/Task[[#This Row],[Responses]]),"")</f>
        <v>1.7532335932530028E-2</v>
      </c>
      <c r="O43" s="7">
        <f>VLOOKUP(Task[[#This Row],[Reason of visit]],'Data-Task'!C:G,5,)</f>
        <v>0.53123988345743001</v>
      </c>
      <c r="P43" s="7">
        <f>IF(Task[[#This Row],[Margin of Error1]]&gt;=0.1,"Insufficient data",Task[[#This Row],[Satisfaction1]])</f>
        <v>0.53123988345743001</v>
      </c>
      <c r="Q43" s="7">
        <f>IF(Task[[#This Row],[Satisfaction1]]&gt;0,1.96*SQRT((Task[[#This Row],[Satisfaction1]]*(1-Task[[#This Row],[Satisfaction1]]))/Task[[#This Row],[Responses]]),"")</f>
        <v>1.7598181007644684E-2</v>
      </c>
      <c r="R43" s="7">
        <f>IF(OR(Task[[#This Row],[Margin of Error1]]&gt;=0.1,Task[[#This Row],[Margin of Error1]]=0),"Insufficient data",Task[[#This Row],[Margin of Error1]])</f>
        <v>1.7082459324278612E-2</v>
      </c>
      <c r="S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3" s="5"/>
      <c r="U43" s="5"/>
      <c r="V43" s="5"/>
      <c r="W43" s="5"/>
    </row>
    <row r="44" spans="3:23" ht="13.9" x14ac:dyDescent="0.5">
      <c r="C44" s="129" t="str">
        <f>IF(ISBLANK('Data-Task'!C708),"",'Data-Task'!C708)</f>
        <v>HC:COVID-19:Vaccines and treatment</v>
      </c>
      <c r="D44" s="68" t="str">
        <f t="shared" si="3"/>
        <v>Vaccines and treatment</v>
      </c>
      <c r="E44" s="6" t="str">
        <f t="shared" si="4"/>
        <v>COVID-19</v>
      </c>
      <c r="F44" s="6" t="str">
        <f t="shared" si="5"/>
        <v>HC</v>
      </c>
      <c r="G44" s="8">
        <f>VLOOKUP(Task[[#This Row],[Reason of visit]],'Data-Task'!C:G,2,)</f>
        <v>3041</v>
      </c>
      <c r="H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1.7376312934340828E-2</v>
      </c>
      <c r="I44" s="7">
        <f>VLOOKUP(Task[[#This Row],[Reason of visit]],'Data-Task'!C:G,3,)</f>
        <v>0.64847089773100997</v>
      </c>
      <c r="J44" s="7">
        <f>IF(Task[[#This Row],[Margin of Error1]]&gt;=0.1,"Insufficient data",Task[[#This Row],[Task success1]])</f>
        <v>0.64847089773100997</v>
      </c>
      <c r="K44" s="7">
        <f>IF(Task[[#This Row],[Task success1]]&gt;0,1.96*SQRT((Task[[#This Row],[Task success1]]*(1-Task[[#This Row],[Task success1]]))/Task[[#This Row],[Responses]]),"")</f>
        <v>1.6969683759465257E-2</v>
      </c>
      <c r="L44" s="7">
        <f>VLOOKUP(Task[[#This Row],[Reason of visit]],'Data-Task'!C:G,4,)</f>
        <v>0.60243341006247897</v>
      </c>
      <c r="M44" s="7">
        <f>IF(Task[[#This Row],[Margin of Error1]]&gt;=0.1,"Insufficient data",Task[[#This Row],[Ease1]])</f>
        <v>0.60243341006247897</v>
      </c>
      <c r="N44" s="7">
        <f>IF(Task[[#This Row],[Ease1]]&gt;0,1.96*SQRT((Task[[#This Row],[Ease1]]*(1-Task[[#This Row],[Ease1]]))/Task[[#This Row],[Responses]]),"")</f>
        <v>1.7394314824949839E-2</v>
      </c>
      <c r="O44" s="7">
        <f>VLOOKUP(Task[[#This Row],[Reason of visit]],'Data-Task'!C:G,5,)</f>
        <v>0.51331798750411095</v>
      </c>
      <c r="P44" s="7">
        <f>IF(Task[[#This Row],[Margin of Error1]]&gt;=0.1,"Insufficient data",Task[[#This Row],[Satisfaction1]])</f>
        <v>0.51331798750411095</v>
      </c>
      <c r="Q44" s="7">
        <f>IF(Task[[#This Row],[Satisfaction1]]&gt;0,1.96*SQRT((Task[[#This Row],[Satisfaction1]]*(1-Task[[#This Row],[Satisfaction1]]))/Task[[#This Row],[Responses]]),"")</f>
        <v>1.7764940218607386E-2</v>
      </c>
      <c r="R44" s="7">
        <f>IF(OR(Task[[#This Row],[Margin of Error1]]&gt;=0.1,Task[[#This Row],[Margin of Error1]]=0),"Insufficient data",Task[[#This Row],[Margin of Error1]])</f>
        <v>1.7376312934340828E-2</v>
      </c>
      <c r="S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4" s="5"/>
      <c r="U44" s="5"/>
      <c r="V44" s="5"/>
      <c r="W44" s="5"/>
    </row>
    <row r="45" spans="3:23" ht="13.9" x14ac:dyDescent="0.5">
      <c r="C45" s="129" t="str">
        <f>IF(ISBLANK('Data-Task'!C193),"",'Data-Task'!C193)</f>
        <v>CRA:Taxes:Open a My Account</v>
      </c>
      <c r="D45" s="68" t="str">
        <f t="shared" si="3"/>
        <v>Open a My Account</v>
      </c>
      <c r="E45" s="6" t="str">
        <f t="shared" si="4"/>
        <v>Taxes</v>
      </c>
      <c r="F45" s="6" t="str">
        <f t="shared" si="5"/>
        <v>CRA</v>
      </c>
      <c r="G45" s="8">
        <f>VLOOKUP(Task[[#This Row],[Reason of visit]],'Data-Task'!C:G,2,)</f>
        <v>2967</v>
      </c>
      <c r="H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1.7379308849962565E-2</v>
      </c>
      <c r="I45" s="7">
        <f>VLOOKUP(Task[[#This Row],[Reason of visit]],'Data-Task'!C:G,3,)</f>
        <v>0.43579373104145602</v>
      </c>
      <c r="J45" s="7">
        <f>IF(Task[[#This Row],[Margin of Error1]]&gt;=0.1,"Insufficient data",Task[[#This Row],[Task success1]])</f>
        <v>0.43579373104145602</v>
      </c>
      <c r="K45" s="7">
        <f>IF(Task[[#This Row],[Task success1]]&gt;0,1.96*SQRT((Task[[#This Row],[Task success1]]*(1-Task[[#This Row],[Task success1]]))/Task[[#This Row],[Responses]]),"")</f>
        <v>1.7842542551484996E-2</v>
      </c>
      <c r="L45" s="7">
        <f>VLOOKUP(Task[[#This Row],[Reason of visit]],'Data-Task'!C:G,4,)</f>
        <v>0.34209639366363298</v>
      </c>
      <c r="M45" s="7">
        <f>IF(Task[[#This Row],[Margin of Error1]]&gt;=0.1,"Insufficient data",Task[[#This Row],[Ease1]])</f>
        <v>0.34209639366363298</v>
      </c>
      <c r="N45" s="7">
        <f>IF(Task[[#This Row],[Ease1]]&gt;0,1.96*SQRT((Task[[#This Row],[Ease1]]*(1-Task[[#This Row],[Ease1]]))/Task[[#This Row],[Responses]]),"")</f>
        <v>1.7070753046113885E-2</v>
      </c>
      <c r="O45" s="7">
        <f>VLOOKUP(Task[[#This Row],[Reason of visit]],'Data-Task'!C:G,5,)</f>
        <v>0.35557802494101798</v>
      </c>
      <c r="P45" s="7">
        <f>IF(Task[[#This Row],[Margin of Error1]]&gt;=0.1,"Insufficient data",Task[[#This Row],[Satisfaction1]])</f>
        <v>0.35557802494101798</v>
      </c>
      <c r="Q45" s="7">
        <f>IF(Task[[#This Row],[Satisfaction1]]&gt;0,1.96*SQRT((Task[[#This Row],[Satisfaction1]]*(1-Task[[#This Row],[Satisfaction1]]))/Task[[#This Row],[Responses]]),"")</f>
        <v>1.7224630952288811E-2</v>
      </c>
      <c r="R45" s="7">
        <f>IF(OR(Task[[#This Row],[Margin of Error1]]&gt;=0.1,Task[[#This Row],[Margin of Error1]]=0),"Insufficient data",Task[[#This Row],[Margin of Error1]])</f>
        <v>1.7379308849962565E-2</v>
      </c>
      <c r="S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5" s="5"/>
      <c r="U45" s="5"/>
      <c r="V45" s="5"/>
      <c r="W45" s="5"/>
    </row>
    <row r="46" spans="3:23" ht="27.75" x14ac:dyDescent="0.5">
      <c r="C46" s="129" t="str">
        <f>IF(ISBLANK('Data-Task'!C404),"",'Data-Task'!C404)</f>
        <v>ESDC:Benefits:My Service Canada Account (MSCA) - View payment information</v>
      </c>
      <c r="D46" s="68" t="str">
        <f t="shared" si="3"/>
        <v>My Service Canada Account (MSCA) - View payment information</v>
      </c>
      <c r="E46" s="6" t="str">
        <f t="shared" si="4"/>
        <v>Benefits</v>
      </c>
      <c r="F46" s="6" t="str">
        <f t="shared" si="5"/>
        <v>ESDC</v>
      </c>
      <c r="G46" s="8">
        <f>VLOOKUP(Task[[#This Row],[Reason of visit]],'Data-Task'!C:G,2,)</f>
        <v>2934</v>
      </c>
      <c r="H4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1.6697941703974723E-2</v>
      </c>
      <c r="I46" s="7">
        <f>VLOOKUP(Task[[#This Row],[Reason of visit]],'Data-Task'!C:G,3,)</f>
        <v>0.768575323790048</v>
      </c>
      <c r="J46" s="7">
        <f>IF(Task[[#This Row],[Margin of Error1]]&gt;=0.1,"Insufficient data",Task[[#This Row],[Task success1]])</f>
        <v>0.768575323790048</v>
      </c>
      <c r="K46" s="7">
        <f>IF(Task[[#This Row],[Task success1]]&gt;0,1.96*SQRT((Task[[#This Row],[Task success1]]*(1-Task[[#This Row],[Task success1]]))/Task[[#This Row],[Responses]]),"")</f>
        <v>1.526068638065591E-2</v>
      </c>
      <c r="L46" s="7">
        <f>VLOOKUP(Task[[#This Row],[Reason of visit]],'Data-Task'!C:G,4,)</f>
        <v>0.66019086571233798</v>
      </c>
      <c r="M46" s="7">
        <f>IF(Task[[#This Row],[Margin of Error1]]&gt;=0.1,"Insufficient data",Task[[#This Row],[Ease1]])</f>
        <v>0.66019086571233798</v>
      </c>
      <c r="N46" s="7">
        <f>IF(Task[[#This Row],[Ease1]]&gt;0,1.96*SQRT((Task[[#This Row],[Ease1]]*(1-Task[[#This Row],[Ease1]]))/Task[[#This Row],[Responses]]),"")</f>
        <v>1.7138716565174027E-2</v>
      </c>
      <c r="O46" s="7">
        <f>VLOOKUP(Task[[#This Row],[Reason of visit]],'Data-Task'!C:G,5,)</f>
        <v>0.60429447852760698</v>
      </c>
      <c r="P46" s="7">
        <f>IF(Task[[#This Row],[Margin of Error1]]&gt;=0.1,"Insufficient data",Task[[#This Row],[Satisfaction1]])</f>
        <v>0.60429447852760698</v>
      </c>
      <c r="Q46" s="7">
        <f>IF(Task[[#This Row],[Satisfaction1]]&gt;0,1.96*SQRT((Task[[#This Row],[Satisfaction1]]*(1-Task[[#This Row],[Satisfaction1]]))/Task[[#This Row],[Responses]]),"")</f>
        <v>1.7694422166094237E-2</v>
      </c>
      <c r="R46" s="7">
        <f>IF(OR(Task[[#This Row],[Margin of Error1]]&gt;=0.1,Task[[#This Row],[Margin of Error1]]=0),"Insufficient data",Task[[#This Row],[Margin of Error1]])</f>
        <v>1.6697941703974723E-2</v>
      </c>
      <c r="S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6" s="5"/>
      <c r="U46" s="5"/>
      <c r="V46" s="5"/>
      <c r="W46" s="5"/>
    </row>
    <row r="47" spans="3:23" ht="13.9" x14ac:dyDescent="0.5">
      <c r="C47" s="129" t="str">
        <f>IF(ISBLANK('Data-Task'!C758),"",'Data-Task'!C758)</f>
        <v>IRCC:Immigration:Find an IRCC application package or form</v>
      </c>
      <c r="D47" s="68" t="str">
        <f t="shared" si="3"/>
        <v>Find an IRCC application package or form</v>
      </c>
      <c r="E47" s="6" t="str">
        <f t="shared" si="4"/>
        <v>Immigration</v>
      </c>
      <c r="F47" s="6" t="str">
        <f t="shared" si="5"/>
        <v>IRCC</v>
      </c>
      <c r="G47" s="8">
        <f>VLOOKUP(Task[[#This Row],[Reason of visit]],'Data-Task'!C:G,2,)</f>
        <v>2850</v>
      </c>
      <c r="H4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1.8273196323069858E-2</v>
      </c>
      <c r="I47" s="7">
        <f>VLOOKUP(Task[[#This Row],[Reason of visit]],'Data-Task'!C:G,3,)</f>
        <v>0.57403508771929801</v>
      </c>
      <c r="J47" s="7">
        <f>IF(Task[[#This Row],[Margin of Error1]]&gt;=0.1,"Insufficient data",Task[[#This Row],[Task success1]])</f>
        <v>0.57403508771929801</v>
      </c>
      <c r="K47" s="7">
        <f>IF(Task[[#This Row],[Task success1]]&gt;0,1.96*SQRT((Task[[#This Row],[Task success1]]*(1-Task[[#This Row],[Task success1]]))/Task[[#This Row],[Responses]]),"")</f>
        <v>1.8154729163102939E-2</v>
      </c>
      <c r="L47" s="7">
        <f>VLOOKUP(Task[[#This Row],[Reason of visit]],'Data-Task'!C:G,4,)</f>
        <v>0.46631578947368402</v>
      </c>
      <c r="M47" s="7">
        <f>IF(Task[[#This Row],[Margin of Error1]]&gt;=0.1,"Insufficient data",Task[[#This Row],[Ease1]])</f>
        <v>0.46631578947368402</v>
      </c>
      <c r="N47" s="7">
        <f>IF(Task[[#This Row],[Ease1]]&gt;0,1.96*SQRT((Task[[#This Row],[Ease1]]*(1-Task[[#This Row],[Ease1]]))/Task[[#This Row],[Responses]]),"")</f>
        <v>1.8315377688242023E-2</v>
      </c>
      <c r="O47" s="7">
        <f>VLOOKUP(Task[[#This Row],[Reason of visit]],'Data-Task'!C:G,5,)</f>
        <v>0.51438596491228095</v>
      </c>
      <c r="P47" s="7">
        <f>IF(Task[[#This Row],[Margin of Error1]]&gt;=0.1,"Insufficient data",Task[[#This Row],[Satisfaction1]])</f>
        <v>0.51438596491228095</v>
      </c>
      <c r="Q47" s="7">
        <f>IF(Task[[#This Row],[Satisfaction1]]&gt;0,1.96*SQRT((Task[[#This Row],[Satisfaction1]]*(1-Task[[#This Row],[Satisfaction1]]))/Task[[#This Row],[Responses]]),"")</f>
        <v>1.8349482117864618E-2</v>
      </c>
      <c r="R47" s="7">
        <f>IF(OR(Task[[#This Row],[Margin of Error1]]&gt;=0.1,Task[[#This Row],[Margin of Error1]]=0),"Insufficient data",Task[[#This Row],[Margin of Error1]])</f>
        <v>1.8273196323069858E-2</v>
      </c>
      <c r="S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7" s="5"/>
      <c r="U47" s="5"/>
      <c r="V47" s="5"/>
      <c r="W47" s="5"/>
    </row>
    <row r="48" spans="3:23" ht="13.9" x14ac:dyDescent="0.5">
      <c r="C48" s="129" t="str">
        <f>IF(ISBLANK('Data-Task'!C177),"",'Data-Task'!C177)</f>
        <v>CRA:Taxes:Find my Tax-free savings Account (TFSA) contribution limit</v>
      </c>
      <c r="D48" s="68" t="str">
        <f t="shared" si="3"/>
        <v>Find my Tax-free savings Account (TFSA) contribution limit</v>
      </c>
      <c r="E48" s="6" t="str">
        <f t="shared" si="4"/>
        <v>Taxes</v>
      </c>
      <c r="F48" s="6" t="str">
        <f t="shared" si="5"/>
        <v>CRA</v>
      </c>
      <c r="G48" s="8">
        <f>VLOOKUP(Task[[#This Row],[Reason of visit]],'Data-Task'!C:G,2,)</f>
        <v>2756</v>
      </c>
      <c r="H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1.74384278566646E-2</v>
      </c>
      <c r="I48" s="7">
        <f>VLOOKUP(Task[[#This Row],[Reason of visit]],'Data-Task'!C:G,3,)</f>
        <v>0.76741654571843299</v>
      </c>
      <c r="J48" s="7">
        <f>IF(Task[[#This Row],[Margin of Error1]]&gt;=0.1,"Insufficient data",Task[[#This Row],[Task success1]])</f>
        <v>0.76741654571843299</v>
      </c>
      <c r="K48" s="7">
        <f>IF(Task[[#This Row],[Task success1]]&gt;0,1.96*SQRT((Task[[#This Row],[Task success1]]*(1-Task[[#This Row],[Task success1]]))/Task[[#This Row],[Responses]]),"")</f>
        <v>1.5773259637064403E-2</v>
      </c>
      <c r="L48" s="7">
        <f>VLOOKUP(Task[[#This Row],[Reason of visit]],'Data-Task'!C:G,4,)</f>
        <v>0.60304789550072602</v>
      </c>
      <c r="M48" s="7">
        <f>IF(Task[[#This Row],[Margin of Error1]]&gt;=0.1,"Insufficient data",Task[[#This Row],[Ease1]])</f>
        <v>0.60304789550072602</v>
      </c>
      <c r="N48" s="7">
        <f>IF(Task[[#This Row],[Ease1]]&gt;0,1.96*SQRT((Task[[#This Row],[Ease1]]*(1-Task[[#This Row],[Ease1]]))/Task[[#This Row],[Responses]]),"")</f>
        <v>1.8266755770533896E-2</v>
      </c>
      <c r="O48" s="7">
        <f>VLOOKUP(Task[[#This Row],[Reason of visit]],'Data-Task'!C:G,5,)</f>
        <v>0.60195936139332396</v>
      </c>
      <c r="P48" s="7">
        <f>IF(Task[[#This Row],[Margin of Error1]]&gt;=0.1,"Insufficient data",Task[[#This Row],[Satisfaction1]])</f>
        <v>0.60195936139332396</v>
      </c>
      <c r="Q48" s="7">
        <f>IF(Task[[#This Row],[Satisfaction1]]&gt;0,1.96*SQRT((Task[[#This Row],[Satisfaction1]]*(1-Task[[#This Row],[Satisfaction1]]))/Task[[#This Row],[Responses]]),"")</f>
        <v>1.8275268162395504E-2</v>
      </c>
      <c r="R48" s="7">
        <f>IF(OR(Task[[#This Row],[Margin of Error1]]&gt;=0.1,Task[[#This Row],[Margin of Error1]]=0),"Insufficient data",Task[[#This Row],[Margin of Error1]])</f>
        <v>1.74384278566646E-2</v>
      </c>
      <c r="S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8" s="5"/>
      <c r="U48" s="5"/>
      <c r="V48" s="5"/>
      <c r="W48" s="5"/>
    </row>
    <row r="49" spans="3:23" ht="13.9" x14ac:dyDescent="0.5">
      <c r="C49" s="129" t="str">
        <f>IF(ISBLANK('Data-Task'!C36),"",'Data-Task'!C36)</f>
        <v>CBSA:COVID-19:COVID-19 requirements for travellers</v>
      </c>
      <c r="D49" s="68" t="str">
        <f t="shared" si="3"/>
        <v>COVID-19 requirements for travellers</v>
      </c>
      <c r="E49" s="6" t="str">
        <f t="shared" si="4"/>
        <v>COVID-19</v>
      </c>
      <c r="F49" s="6" t="str">
        <f t="shared" si="5"/>
        <v>CBSA</v>
      </c>
      <c r="G49" s="8">
        <f>VLOOKUP(Task[[#This Row],[Reason of visit]],'Data-Task'!C:G,2,)</f>
        <v>2670</v>
      </c>
      <c r="H4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1.8452441999374434E-2</v>
      </c>
      <c r="I49" s="7">
        <f>VLOOKUP(Task[[#This Row],[Reason of visit]],'Data-Task'!C:G,3,)</f>
        <v>0.68614232209737802</v>
      </c>
      <c r="J49" s="7">
        <f>IF(Task[[#This Row],[Margin of Error1]]&gt;=0.1,"Insufficient data",Task[[#This Row],[Task success1]])</f>
        <v>0.68614232209737802</v>
      </c>
      <c r="K49" s="7">
        <f>IF(Task[[#This Row],[Task success1]]&gt;0,1.96*SQRT((Task[[#This Row],[Task success1]]*(1-Task[[#This Row],[Task success1]]))/Task[[#This Row],[Responses]]),"")</f>
        <v>1.760248258374392E-2</v>
      </c>
      <c r="L49" s="7">
        <f>VLOOKUP(Task[[#This Row],[Reason of visit]],'Data-Task'!C:G,4,)</f>
        <v>0.56404494382022496</v>
      </c>
      <c r="M49" s="7">
        <f>IF(Task[[#This Row],[Margin of Error1]]&gt;=0.1,"Insufficient data",Task[[#This Row],[Ease1]])</f>
        <v>0.56404494382022496</v>
      </c>
      <c r="N49" s="7">
        <f>IF(Task[[#This Row],[Ease1]]&gt;0,1.96*SQRT((Task[[#This Row],[Ease1]]*(1-Task[[#This Row],[Ease1]]))/Task[[#This Row],[Responses]]),"")</f>
        <v>1.8809539163387588E-2</v>
      </c>
      <c r="O49" s="7">
        <f>VLOOKUP(Task[[#This Row],[Reason of visit]],'Data-Task'!C:G,5,)</f>
        <v>0.52322097378277199</v>
      </c>
      <c r="P49" s="7">
        <f>IF(Task[[#This Row],[Margin of Error1]]&gt;=0.1,"Insufficient data",Task[[#This Row],[Satisfaction1]])</f>
        <v>0.52322097378277199</v>
      </c>
      <c r="Q49" s="7">
        <f>IF(Task[[#This Row],[Satisfaction1]]&gt;0,1.96*SQRT((Task[[#This Row],[Satisfaction1]]*(1-Task[[#This Row],[Satisfaction1]]))/Task[[#This Row],[Responses]]),"")</f>
        <v>1.8945304250991789E-2</v>
      </c>
      <c r="R49" s="7">
        <f>IF(OR(Task[[#This Row],[Margin of Error1]]&gt;=0.1,Task[[#This Row],[Margin of Error1]]=0),"Insufficient data",Task[[#This Row],[Margin of Error1]])</f>
        <v>1.8452441999374434E-2</v>
      </c>
      <c r="S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49" s="5"/>
      <c r="U49" s="5"/>
      <c r="V49" s="5"/>
      <c r="W49" s="5"/>
    </row>
    <row r="50" spans="3:23" ht="13.9" x14ac:dyDescent="0.5">
      <c r="C50" s="129" t="str">
        <f>IF(ISBLANK('Data-Task'!C1175),"",'Data-Task'!C1175)</f>
        <v>PSPC:AboutGov:Other - Reason for my visit is not in this list</v>
      </c>
      <c r="D50" s="457" t="str">
        <f t="shared" si="3"/>
        <v>Other - Reason for my visit is not in this list</v>
      </c>
      <c r="E50" s="458" t="str">
        <f t="shared" si="4"/>
        <v>AboutGov</v>
      </c>
      <c r="F50" s="458" t="str">
        <f t="shared" si="5"/>
        <v>PSPC</v>
      </c>
      <c r="G50" s="442">
        <f>VLOOKUP(Task[[#This Row],[Reason of visit]],'Data-Task'!C:G,2,)</f>
        <v>2545</v>
      </c>
      <c r="H5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1.9278726512521455E-2</v>
      </c>
      <c r="I50" s="444">
        <f>VLOOKUP(Task[[#This Row],[Reason of visit]],'Data-Task'!C:G,3,)</f>
        <v>0.58349705304518695</v>
      </c>
      <c r="J50" s="444">
        <f>IF(Task[[#This Row],[Margin of Error1]]&gt;=0.1,"Insufficient data",Task[[#This Row],[Task success1]])</f>
        <v>0.58349705304518695</v>
      </c>
      <c r="K50" s="444">
        <f>IF(Task[[#This Row],[Task success1]]&gt;0,1.96*SQRT((Task[[#This Row],[Task success1]]*(1-Task[[#This Row],[Task success1]]))/Task[[#This Row],[Responses]]),"")</f>
        <v>1.9153165034423245E-2</v>
      </c>
      <c r="L50" s="444">
        <f>VLOOKUP(Task[[#This Row],[Reason of visit]],'Data-Task'!C:G,4,)</f>
        <v>0.54734774066797598</v>
      </c>
      <c r="M50" s="444">
        <f>IF(Task[[#This Row],[Margin of Error1]]&gt;=0.1,"Insufficient data",Task[[#This Row],[Ease1]])</f>
        <v>0.54734774066797598</v>
      </c>
      <c r="N50" s="444">
        <f>IF(Task[[#This Row],[Ease1]]&gt;0,1.96*SQRT((Task[[#This Row],[Ease1]]*(1-Task[[#This Row],[Ease1]]))/Task[[#This Row],[Responses]]),"")</f>
        <v>1.9338651589496096E-2</v>
      </c>
      <c r="O50" s="444">
        <f>VLOOKUP(Task[[#This Row],[Reason of visit]],'Data-Task'!C:G,5,)</f>
        <v>0.45422396856581498</v>
      </c>
      <c r="P50" s="444">
        <f>IF(Task[[#This Row],[Margin of Error1]]&gt;=0.1,"Insufficient data",Task[[#This Row],[Satisfaction1]])</f>
        <v>0.45422396856581498</v>
      </c>
      <c r="Q50" s="444">
        <f>IF(Task[[#This Row],[Satisfaction1]]&gt;0,1.96*SQRT((Task[[#This Row],[Satisfaction1]]*(1-Task[[#This Row],[Satisfaction1]]))/Task[[#This Row],[Responses]]),"")</f>
        <v>1.9344362913645018E-2</v>
      </c>
      <c r="R50" s="444">
        <f>IF(OR(Task[[#This Row],[Margin of Error1]]&gt;=0.1,Task[[#This Row],[Margin of Error1]]=0),"Insufficient data",Task[[#This Row],[Margin of Error1]])</f>
        <v>1.9278726512521455E-2</v>
      </c>
      <c r="S5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0" s="5"/>
      <c r="U50" s="5"/>
      <c r="V50" s="5"/>
      <c r="W50" s="5"/>
    </row>
    <row r="51" spans="3:23" ht="13.9" x14ac:dyDescent="0.5">
      <c r="C51" s="129" t="str">
        <f>IF(ISBLANK('Data-Task'!C180),"",'Data-Task'!C180)</f>
        <v>CRA:Taxes:Find out which tax deductions, credits, or expenses I can claim</v>
      </c>
      <c r="D51" s="68" t="str">
        <f t="shared" si="3"/>
        <v>Find out which tax deductions, credits, or expenses I can claim</v>
      </c>
      <c r="E51" s="6" t="str">
        <f t="shared" si="4"/>
        <v>Taxes</v>
      </c>
      <c r="F51" s="6" t="str">
        <f t="shared" si="5"/>
        <v>CRA</v>
      </c>
      <c r="G51" s="8">
        <f>VLOOKUP(Task[[#This Row],[Reason of visit]],'Data-Task'!C:G,2,)</f>
        <v>2521</v>
      </c>
      <c r="H5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1.8090651068602293E-2</v>
      </c>
      <c r="I51" s="7">
        <f>VLOOKUP(Task[[#This Row],[Reason of visit]],'Data-Task'!C:G,3,)</f>
        <v>0.76596588655295506</v>
      </c>
      <c r="J51" s="7">
        <f>IF(Task[[#This Row],[Margin of Error1]]&gt;=0.1,"Insufficient data",Task[[#This Row],[Task success1]])</f>
        <v>0.76596588655295506</v>
      </c>
      <c r="K51" s="7">
        <f>IF(Task[[#This Row],[Task success1]]&gt;0,1.96*SQRT((Task[[#This Row],[Task success1]]*(1-Task[[#This Row],[Task success1]]))/Task[[#This Row],[Responses]]),"")</f>
        <v>1.6527758010853363E-2</v>
      </c>
      <c r="L51" s="7">
        <f>VLOOKUP(Task[[#This Row],[Reason of visit]],'Data-Task'!C:G,4,)</f>
        <v>0.62395874652915495</v>
      </c>
      <c r="M51" s="7">
        <f>IF(Task[[#This Row],[Margin of Error1]]&gt;=0.1,"Insufficient data",Task[[#This Row],[Ease1]])</f>
        <v>0.62395874652915495</v>
      </c>
      <c r="N51" s="7">
        <f>IF(Task[[#This Row],[Ease1]]&gt;0,1.96*SQRT((Task[[#This Row],[Ease1]]*(1-Task[[#This Row],[Ease1]]))/Task[[#This Row],[Responses]]),"")</f>
        <v>1.8908859410221482E-2</v>
      </c>
      <c r="O51" s="7">
        <f>VLOOKUP(Task[[#This Row],[Reason of visit]],'Data-Task'!C:G,5,)</f>
        <v>0.631098770329234</v>
      </c>
      <c r="P51" s="7">
        <f>IF(Task[[#This Row],[Margin of Error1]]&gt;=0.1,"Insufficient data",Task[[#This Row],[Satisfaction1]])</f>
        <v>0.631098770329234</v>
      </c>
      <c r="Q51" s="7">
        <f>IF(Task[[#This Row],[Satisfaction1]]&gt;0,1.96*SQRT((Task[[#This Row],[Satisfaction1]]*(1-Task[[#This Row],[Satisfaction1]]))/Task[[#This Row],[Responses]]),"")</f>
        <v>1.8835335784732038E-2</v>
      </c>
      <c r="R51" s="7">
        <f>IF(OR(Task[[#This Row],[Margin of Error1]]&gt;=0.1,Task[[#This Row],[Margin of Error1]]=0),"Insufficient data",Task[[#This Row],[Margin of Error1]])</f>
        <v>1.8090651068602293E-2</v>
      </c>
      <c r="S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1" s="5"/>
      <c r="U51" s="5"/>
      <c r="V51" s="5"/>
      <c r="W51" s="5"/>
    </row>
    <row r="52" spans="3:23" ht="13.9" x14ac:dyDescent="0.5">
      <c r="C52" s="129" t="str">
        <f>IF(ISBLANK('Data-Task'!C354),"",'Data-Task'!C354)</f>
        <v>ECCC:Environment:Get current and forecasted weather for your location</v>
      </c>
      <c r="D52" s="68" t="str">
        <f t="shared" si="3"/>
        <v>Get current and forecasted weather for your location</v>
      </c>
      <c r="E52" s="6" t="str">
        <f t="shared" si="4"/>
        <v>Environment</v>
      </c>
      <c r="F52" s="6" t="str">
        <f t="shared" si="5"/>
        <v>ECCC</v>
      </c>
      <c r="G52" s="8">
        <f>VLOOKUP(Task[[#This Row],[Reason of visit]],'Data-Task'!C:G,2,)</f>
        <v>2467</v>
      </c>
      <c r="H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1.5629849161005144E-2</v>
      </c>
      <c r="I52" s="7">
        <f>VLOOKUP(Task[[#This Row],[Reason of visit]],'Data-Task'!C:G,3,)</f>
        <v>0.88123226591001202</v>
      </c>
      <c r="J52" s="7">
        <f>IF(Task[[#This Row],[Margin of Error1]]&gt;=0.1,"Insufficient data",Task[[#This Row],[Task success1]])</f>
        <v>0.88123226591001202</v>
      </c>
      <c r="K52" s="7">
        <f>IF(Task[[#This Row],[Task success1]]&gt;0,1.96*SQRT((Task[[#This Row],[Task success1]]*(1-Task[[#This Row],[Task success1]]))/Task[[#This Row],[Responses]]),"")</f>
        <v>1.2766325906681758E-2</v>
      </c>
      <c r="L52" s="7">
        <f>VLOOKUP(Task[[#This Row],[Reason of visit]],'Data-Task'!C:G,4,)</f>
        <v>0.76570733684637204</v>
      </c>
      <c r="M52" s="7">
        <f>IF(Task[[#This Row],[Margin of Error1]]&gt;=0.1,"Insufficient data",Task[[#This Row],[Ease1]])</f>
        <v>0.76570733684637204</v>
      </c>
      <c r="N52" s="7">
        <f>IF(Task[[#This Row],[Ease1]]&gt;0,1.96*SQRT((Task[[#This Row],[Ease1]]*(1-Task[[#This Row],[Ease1]]))/Task[[#This Row],[Responses]]),"")</f>
        <v>1.6714071100474757E-2</v>
      </c>
      <c r="O52" s="7">
        <f>VLOOKUP(Task[[#This Row],[Reason of visit]],'Data-Task'!C:G,5,)</f>
        <v>0.73530603972436204</v>
      </c>
      <c r="P52" s="7">
        <f>IF(Task[[#This Row],[Margin of Error1]]&gt;=0.1,"Insufficient data",Task[[#This Row],[Satisfaction1]])</f>
        <v>0.73530603972436204</v>
      </c>
      <c r="Q52" s="7">
        <f>IF(Task[[#This Row],[Satisfaction1]]&gt;0,1.96*SQRT((Task[[#This Row],[Satisfaction1]]*(1-Task[[#This Row],[Satisfaction1]]))/Task[[#This Row],[Responses]]),"")</f>
        <v>1.7409150475858916E-2</v>
      </c>
      <c r="R52" s="7">
        <f>IF(OR(Task[[#This Row],[Margin of Error1]]&gt;=0.1,Task[[#This Row],[Margin of Error1]]=0),"Insufficient data",Task[[#This Row],[Margin of Error1]])</f>
        <v>1.5629849161005144E-2</v>
      </c>
      <c r="S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2" s="5"/>
      <c r="U52" s="5"/>
      <c r="V52" s="5"/>
      <c r="W52" s="5"/>
    </row>
    <row r="53" spans="3:23" ht="13.9" x14ac:dyDescent="0.5">
      <c r="C53" s="129" t="str">
        <f>IF(ISBLANK('Data-Task'!C701),"",'Data-Task'!C701)</f>
        <v>HC:COVID-19:COVID-19 cases, statistics</v>
      </c>
      <c r="D53" s="68" t="str">
        <f t="shared" si="3"/>
        <v>COVID-19 cases, statistics</v>
      </c>
      <c r="E53" s="6" t="str">
        <f t="shared" si="4"/>
        <v>COVID-19</v>
      </c>
      <c r="F53" s="6" t="str">
        <f t="shared" si="5"/>
        <v>HC</v>
      </c>
      <c r="G53" s="8">
        <f>VLOOKUP(Task[[#This Row],[Reason of visit]],'Data-Task'!C:G,2,)</f>
        <v>2423</v>
      </c>
      <c r="H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1.8903630339557317E-2</v>
      </c>
      <c r="I53" s="7">
        <f>VLOOKUP(Task[[#This Row],[Reason of visit]],'Data-Task'!C:G,3,)</f>
        <v>0.75567478332645499</v>
      </c>
      <c r="J53" s="7">
        <f>IF(Task[[#This Row],[Margin of Error1]]&gt;=0.1,"Insufficient data",Task[[#This Row],[Task success1]])</f>
        <v>0.75567478332645499</v>
      </c>
      <c r="K53" s="7">
        <f>IF(Task[[#This Row],[Task success1]]&gt;0,1.96*SQRT((Task[[#This Row],[Task success1]]*(1-Task[[#This Row],[Task success1]]))/Task[[#This Row],[Responses]]),"")</f>
        <v>1.71092501343224E-2</v>
      </c>
      <c r="L53" s="7">
        <f>VLOOKUP(Task[[#This Row],[Reason of visit]],'Data-Task'!C:G,4,)</f>
        <v>0.54973173751547699</v>
      </c>
      <c r="M53" s="7">
        <f>IF(Task[[#This Row],[Margin of Error1]]&gt;=0.1,"Insufficient data",Task[[#This Row],[Ease1]])</f>
        <v>0.54973173751547699</v>
      </c>
      <c r="N53" s="7">
        <f>IF(Task[[#This Row],[Ease1]]&gt;0,1.96*SQRT((Task[[#This Row],[Ease1]]*(1-Task[[#This Row],[Ease1]]))/Task[[#This Row],[Responses]]),"")</f>
        <v>1.9810271968523592E-2</v>
      </c>
      <c r="O53" s="7">
        <f>VLOOKUP(Task[[#This Row],[Reason of visit]],'Data-Task'!C:G,5,)</f>
        <v>0.44572843582335903</v>
      </c>
      <c r="P53" s="7">
        <f>IF(Task[[#This Row],[Margin of Error1]]&gt;=0.1,"Insufficient data",Task[[#This Row],[Satisfaction1]])</f>
        <v>0.44572843582335903</v>
      </c>
      <c r="Q53" s="7">
        <f>IF(Task[[#This Row],[Satisfaction1]]&gt;0,1.96*SQRT((Task[[#This Row],[Satisfaction1]]*(1-Task[[#This Row],[Satisfaction1]]))/Task[[#This Row],[Responses]]),"")</f>
        <v>1.979136891582596E-2</v>
      </c>
      <c r="R53" s="7">
        <f>IF(OR(Task[[#This Row],[Margin of Error1]]&gt;=0.1,Task[[#This Row],[Margin of Error1]]=0),"Insufficient data",Task[[#This Row],[Margin of Error1]])</f>
        <v>1.8903630339557317E-2</v>
      </c>
      <c r="S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3" s="5"/>
      <c r="U53" s="5"/>
      <c r="V53" s="5"/>
      <c r="W53" s="5"/>
    </row>
    <row r="54" spans="3:23" ht="13.9" x14ac:dyDescent="0.5">
      <c r="C54" s="129" t="str">
        <f>IF(ISBLANK('Data-Task'!C677),"",'Data-Task'!C677)</f>
        <v>GAC:World:Scholarships to study in Canada</v>
      </c>
      <c r="D54" s="68" t="str">
        <f t="shared" si="3"/>
        <v>Scholarships to study in Canada</v>
      </c>
      <c r="E54" s="6" t="str">
        <f t="shared" si="4"/>
        <v>World</v>
      </c>
      <c r="F54" s="6" t="str">
        <f t="shared" si="5"/>
        <v>GAC</v>
      </c>
      <c r="G54" s="8">
        <f>VLOOKUP(Task[[#This Row],[Reason of visit]],'Data-Task'!C:G,2,)</f>
        <v>2373</v>
      </c>
      <c r="H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1.970085302345009E-2</v>
      </c>
      <c r="I54" s="7">
        <f>VLOOKUP(Task[[#This Row],[Reason of visit]],'Data-Task'!C:G,3,)</f>
        <v>0.60809102402022797</v>
      </c>
      <c r="J54" s="7">
        <f>IF(Task[[#This Row],[Margin of Error1]]&gt;=0.1,"Insufficient data",Task[[#This Row],[Task success1]])</f>
        <v>0.60809102402022797</v>
      </c>
      <c r="K54" s="7">
        <f>IF(Task[[#This Row],[Task success1]]&gt;0,1.96*SQRT((Task[[#This Row],[Task success1]]*(1-Task[[#This Row],[Task success1]]))/Task[[#This Row],[Responses]]),"")</f>
        <v>1.9641927507324259E-2</v>
      </c>
      <c r="L54" s="7">
        <f>VLOOKUP(Task[[#This Row],[Reason of visit]],'Data-Task'!C:G,4,)</f>
        <v>0.61314791403286995</v>
      </c>
      <c r="M54" s="7">
        <f>IF(Task[[#This Row],[Margin of Error1]]&gt;=0.1,"Insufficient data",Task[[#This Row],[Ease1]])</f>
        <v>0.61314791403286995</v>
      </c>
      <c r="N54" s="7">
        <f>IF(Task[[#This Row],[Ease1]]&gt;0,1.96*SQRT((Task[[#This Row],[Ease1]]*(1-Task[[#This Row],[Ease1]]))/Task[[#This Row],[Responses]]),"")</f>
        <v>1.9595768551200765E-2</v>
      </c>
      <c r="O54" s="7">
        <f>VLOOKUP(Task[[#This Row],[Reason of visit]],'Data-Task'!C:G,5,)</f>
        <v>0.57901390644753503</v>
      </c>
      <c r="P54" s="7">
        <f>IF(Task[[#This Row],[Margin of Error1]]&gt;=0.1,"Insufficient data",Task[[#This Row],[Satisfaction1]])</f>
        <v>0.57901390644753503</v>
      </c>
      <c r="Q54" s="7">
        <f>IF(Task[[#This Row],[Satisfaction1]]&gt;0,1.96*SQRT((Task[[#This Row],[Satisfaction1]]*(1-Task[[#This Row],[Satisfaction1]]))/Task[[#This Row],[Responses]]),"")</f>
        <v>1.9864863011825253E-2</v>
      </c>
      <c r="R54" s="7">
        <f>IF(OR(Task[[#This Row],[Margin of Error1]]&gt;=0.1,Task[[#This Row],[Margin of Error1]]=0),"Insufficient data",Task[[#This Row],[Margin of Error1]])</f>
        <v>1.970085302345009E-2</v>
      </c>
      <c r="S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4" s="5"/>
      <c r="U54" s="5"/>
      <c r="V54" s="5"/>
      <c r="W54" s="5"/>
    </row>
    <row r="55" spans="3:23" ht="13.9" x14ac:dyDescent="0.5">
      <c r="C55" s="129" t="str">
        <f>IF(ISBLANK('Data-Task'!C402),"",'Data-Task'!C402)</f>
        <v>ESDC:Benefits:My Service Canada Account (MSCA) - Register for an account</v>
      </c>
      <c r="D55" s="68" t="str">
        <f t="shared" si="3"/>
        <v>My Service Canada Account (MSCA) - Register for an account</v>
      </c>
      <c r="E55" s="6" t="str">
        <f t="shared" si="4"/>
        <v>Benefits</v>
      </c>
      <c r="F55" s="6" t="str">
        <f t="shared" si="5"/>
        <v>ESDC</v>
      </c>
      <c r="G55" s="8">
        <f>VLOOKUP(Task[[#This Row],[Reason of visit]],'Data-Task'!C:G,2,)</f>
        <v>2278</v>
      </c>
      <c r="H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1.9816388111143505E-2</v>
      </c>
      <c r="I55" s="7">
        <f>VLOOKUP(Task[[#This Row],[Reason of visit]],'Data-Task'!C:G,3,)</f>
        <v>0.43634767339771702</v>
      </c>
      <c r="J55" s="7">
        <f>IF(Task[[#This Row],[Margin of Error1]]&gt;=0.1,"Insufficient data",Task[[#This Row],[Task success1]])</f>
        <v>0.43634767339771702</v>
      </c>
      <c r="K55" s="7">
        <f>IF(Task[[#This Row],[Task success1]]&gt;0,1.96*SQRT((Task[[#This Row],[Task success1]]*(1-Task[[#This Row],[Task success1]]))/Task[[#This Row],[Responses]]),"")</f>
        <v>2.03657869303452E-2</v>
      </c>
      <c r="L55" s="7">
        <f>VLOOKUP(Task[[#This Row],[Reason of visit]],'Data-Task'!C:G,4,)</f>
        <v>0.33143107989464399</v>
      </c>
      <c r="M55" s="7">
        <f>IF(Task[[#This Row],[Margin of Error1]]&gt;=0.1,"Insufficient data",Task[[#This Row],[Ease1]])</f>
        <v>0.33143107989464399</v>
      </c>
      <c r="N55" s="7">
        <f>IF(Task[[#This Row],[Ease1]]&gt;0,1.96*SQRT((Task[[#This Row],[Ease1]]*(1-Task[[#This Row],[Ease1]]))/Task[[#This Row],[Responses]]),"")</f>
        <v>1.9330759569213648E-2</v>
      </c>
      <c r="O55" s="7">
        <f>VLOOKUP(Task[[#This Row],[Reason of visit]],'Data-Task'!C:G,5,)</f>
        <v>0.36347673397717301</v>
      </c>
      <c r="P55" s="7">
        <f>IF(Task[[#This Row],[Margin of Error1]]&gt;=0.1,"Insufficient data",Task[[#This Row],[Satisfaction1]])</f>
        <v>0.36347673397717301</v>
      </c>
      <c r="Q55" s="7">
        <f>IF(Task[[#This Row],[Satisfaction1]]&gt;0,1.96*SQRT((Task[[#This Row],[Satisfaction1]]*(1-Task[[#This Row],[Satisfaction1]]))/Task[[#This Row],[Responses]]),"")</f>
        <v>1.9752617833871659E-2</v>
      </c>
      <c r="R55" s="7">
        <f>IF(OR(Task[[#This Row],[Margin of Error1]]&gt;=0.1,Task[[#This Row],[Margin of Error1]]=0),"Insufficient data",Task[[#This Row],[Margin of Error1]])</f>
        <v>1.9816388111143505E-2</v>
      </c>
      <c r="S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5" s="5"/>
      <c r="U55" s="5"/>
      <c r="V55" s="5"/>
      <c r="W55" s="5"/>
    </row>
    <row r="56" spans="3:23" ht="27.75" x14ac:dyDescent="0.5">
      <c r="C56" s="129" t="str">
        <f>IF(ISBLANK('Data-Task'!C401),"",'Data-Task'!C401)</f>
        <v>ESDC:Benefits:My Service Canada Account (MSCA) - Get your T4E, T4A or NR4 tax slips</v>
      </c>
      <c r="D56" s="68" t="str">
        <f t="shared" si="3"/>
        <v>My Service Canada Account (MSCA) - Get your T4E, T4A or NR4 tax slips</v>
      </c>
      <c r="E56" s="6" t="str">
        <f t="shared" si="4"/>
        <v>Benefits</v>
      </c>
      <c r="F56" s="6" t="str">
        <f t="shared" si="5"/>
        <v>ESDC</v>
      </c>
      <c r="G56" s="8">
        <f>VLOOKUP(Task[[#This Row],[Reason of visit]],'Data-Task'!C:G,2,)</f>
        <v>2179</v>
      </c>
      <c r="H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2.0841901184717421E-2</v>
      </c>
      <c r="I56" s="7">
        <f>VLOOKUP(Task[[#This Row],[Reason of visit]],'Data-Task'!C:G,3,)</f>
        <v>0.58788435061955002</v>
      </c>
      <c r="J56" s="7">
        <f>IF(Task[[#This Row],[Margin of Error1]]&gt;=0.1,"Insufficient data",Task[[#This Row],[Task success1]])</f>
        <v>0.58788435061955002</v>
      </c>
      <c r="K56" s="7">
        <f>IF(Task[[#This Row],[Task success1]]&gt;0,1.96*SQRT((Task[[#This Row],[Task success1]]*(1-Task[[#This Row],[Task success1]]))/Task[[#This Row],[Responses]]),"")</f>
        <v>2.066726267154969E-2</v>
      </c>
      <c r="L56" s="7">
        <f>VLOOKUP(Task[[#This Row],[Reason of visit]],'Data-Task'!C:G,4,)</f>
        <v>0.45892611289582402</v>
      </c>
      <c r="M56" s="7">
        <f>IF(Task[[#This Row],[Margin of Error1]]&gt;=0.1,"Insufficient data",Task[[#This Row],[Ease1]])</f>
        <v>0.45892611289582402</v>
      </c>
      <c r="N56" s="7">
        <f>IF(Task[[#This Row],[Ease1]]&gt;0,1.96*SQRT((Task[[#This Row],[Ease1]]*(1-Task[[#This Row],[Ease1]]))/Task[[#This Row],[Responses]]),"")</f>
        <v>2.092315288931914E-2</v>
      </c>
      <c r="O56" s="7">
        <f>VLOOKUP(Task[[#This Row],[Reason of visit]],'Data-Task'!C:G,5,)</f>
        <v>0.46259752179899</v>
      </c>
      <c r="P56" s="7">
        <f>IF(Task[[#This Row],[Margin of Error1]]&gt;=0.1,"Insufficient data",Task[[#This Row],[Satisfaction1]])</f>
        <v>0.46259752179899</v>
      </c>
      <c r="Q56" s="7">
        <f>IF(Task[[#This Row],[Satisfaction1]]&gt;0,1.96*SQRT((Task[[#This Row],[Satisfaction1]]*(1-Task[[#This Row],[Satisfaction1]]))/Task[[#This Row],[Responses]]),"")</f>
        <v>2.0935287993283445E-2</v>
      </c>
      <c r="R56" s="7">
        <f>IF(OR(Task[[#This Row],[Margin of Error1]]&gt;=0.1,Task[[#This Row],[Margin of Error1]]=0),"Insufficient data",Task[[#This Row],[Margin of Error1]])</f>
        <v>2.0841901184717421E-2</v>
      </c>
      <c r="S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6" s="5"/>
      <c r="U56" s="5"/>
      <c r="V56" s="5"/>
      <c r="W56" s="5"/>
    </row>
    <row r="57" spans="3:23" ht="13.9" x14ac:dyDescent="0.5">
      <c r="C57" s="129" t="str">
        <f>IF(ISBLANK('Data-Task'!C623),"",'Data-Task'!C623)</f>
        <v>GAC:Travel:Travel advice and advisories</v>
      </c>
      <c r="D57" s="68" t="str">
        <f t="shared" si="3"/>
        <v>Travel advice and advisories</v>
      </c>
      <c r="E57" s="6" t="str">
        <f t="shared" si="4"/>
        <v>Travel</v>
      </c>
      <c r="F57" s="6" t="str">
        <f t="shared" si="5"/>
        <v>GAC</v>
      </c>
      <c r="G57" s="8">
        <f>VLOOKUP(Task[[#This Row],[Reason of visit]],'Data-Task'!C:G,2,)</f>
        <v>2175</v>
      </c>
      <c r="H5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1.8489805699515829E-2</v>
      </c>
      <c r="I57" s="7">
        <f>VLOOKUP(Task[[#This Row],[Reason of visit]],'Data-Task'!C:G,3,)</f>
        <v>0.82620689655172397</v>
      </c>
      <c r="J57" s="7">
        <f>IF(Task[[#This Row],[Margin of Error1]]&gt;=0.1,"Insufficient data",Task[[#This Row],[Task success1]])</f>
        <v>0.82620689655172397</v>
      </c>
      <c r="K57" s="7">
        <f>IF(Task[[#This Row],[Task success1]]&gt;0,1.96*SQRT((Task[[#This Row],[Task success1]]*(1-Task[[#This Row],[Task success1]]))/Task[[#This Row],[Responses]]),"")</f>
        <v>1.5925281503676465E-2</v>
      </c>
      <c r="L57" s="7">
        <f>VLOOKUP(Task[[#This Row],[Reason of visit]],'Data-Task'!C:G,4,)</f>
        <v>0.67494252873563199</v>
      </c>
      <c r="M57" s="7">
        <f>IF(Task[[#This Row],[Margin of Error1]]&gt;=0.1,"Insufficient data",Task[[#This Row],[Ease1]])</f>
        <v>0.67494252873563199</v>
      </c>
      <c r="N57" s="7">
        <f>IF(Task[[#This Row],[Ease1]]&gt;0,1.96*SQRT((Task[[#This Row],[Ease1]]*(1-Task[[#This Row],[Ease1]]))/Task[[#This Row],[Responses]]),"")</f>
        <v>1.9685203742383157E-2</v>
      </c>
      <c r="O57" s="7">
        <f>VLOOKUP(Task[[#This Row],[Reason of visit]],'Data-Task'!C:G,5,)</f>
        <v>0.663448275862069</v>
      </c>
      <c r="P57" s="7">
        <f>IF(Task[[#This Row],[Margin of Error1]]&gt;=0.1,"Insufficient data",Task[[#This Row],[Satisfaction1]])</f>
        <v>0.663448275862069</v>
      </c>
      <c r="Q57" s="7">
        <f>IF(Task[[#This Row],[Satisfaction1]]&gt;0,1.96*SQRT((Task[[#This Row],[Satisfaction1]]*(1-Task[[#This Row],[Satisfaction1]]))/Task[[#This Row],[Responses]]),"")</f>
        <v>1.9858931852487865E-2</v>
      </c>
      <c r="R57" s="7">
        <f>IF(OR(Task[[#This Row],[Margin of Error1]]&gt;=0.1,Task[[#This Row],[Margin of Error1]]=0),"Insufficient data",Task[[#This Row],[Margin of Error1]])</f>
        <v>1.8489805699515829E-2</v>
      </c>
      <c r="S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7" s="5"/>
      <c r="U57" s="5"/>
      <c r="V57" s="5"/>
      <c r="W57" s="5"/>
    </row>
    <row r="58" spans="3:23" ht="13.9" x14ac:dyDescent="0.5">
      <c r="C58" s="129" t="str">
        <f>IF(ISBLANK('Data-Task'!C195),"",'Data-Task'!C195)</f>
        <v>CRA:Taxes:Other - Reason for my visit is not in this list</v>
      </c>
      <c r="D58" s="68" t="str">
        <f t="shared" si="3"/>
        <v>Other - Reason for my visit is not in this list</v>
      </c>
      <c r="E58" s="6" t="str">
        <f t="shared" si="4"/>
        <v>Taxes</v>
      </c>
      <c r="F58" s="6" t="str">
        <f t="shared" si="5"/>
        <v>CRA</v>
      </c>
      <c r="G58" s="8">
        <f>VLOOKUP(Task[[#This Row],[Reason of visit]],'Data-Task'!C:G,2,)</f>
        <v>2133</v>
      </c>
      <c r="H5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2.1085810636571955E-2</v>
      </c>
      <c r="I58" s="7">
        <f>VLOOKUP(Task[[#This Row],[Reason of visit]],'Data-Task'!C:G,3,)</f>
        <v>0.56118143459915604</v>
      </c>
      <c r="J58" s="7">
        <f>IF(Task[[#This Row],[Margin of Error1]]&gt;=0.1,"Insufficient data",Task[[#This Row],[Task success1]])</f>
        <v>0.56118143459915604</v>
      </c>
      <c r="K58" s="7">
        <f>IF(Task[[#This Row],[Task success1]]&gt;0,1.96*SQRT((Task[[#This Row],[Task success1]]*(1-Task[[#This Row],[Task success1]]))/Task[[#This Row],[Responses]]),"")</f>
        <v>2.105982644166423E-2</v>
      </c>
      <c r="L58" s="7">
        <f>VLOOKUP(Task[[#This Row],[Reason of visit]],'Data-Task'!C:G,4,)</f>
        <v>0.45897796530707902</v>
      </c>
      <c r="M58" s="7">
        <f>IF(Task[[#This Row],[Margin of Error1]]&gt;=0.1,"Insufficient data",Task[[#This Row],[Ease1]])</f>
        <v>0.45897796530707902</v>
      </c>
      <c r="N58" s="7">
        <f>IF(Task[[#This Row],[Ease1]]&gt;0,1.96*SQRT((Task[[#This Row],[Ease1]]*(1-Task[[#This Row],[Ease1]]))/Task[[#This Row],[Responses]]),"")</f>
        <v>2.1147743707748495E-2</v>
      </c>
      <c r="O58" s="7">
        <f>VLOOKUP(Task[[#This Row],[Reason of visit]],'Data-Task'!C:G,5,)</f>
        <v>0.43694327238630998</v>
      </c>
      <c r="P58" s="7">
        <f>IF(Task[[#This Row],[Margin of Error1]]&gt;=0.1,"Insufficient data",Task[[#This Row],[Satisfaction1]])</f>
        <v>0.43694327238630998</v>
      </c>
      <c r="Q58" s="7">
        <f>IF(Task[[#This Row],[Satisfaction1]]&gt;0,1.96*SQRT((Task[[#This Row],[Satisfaction1]]*(1-Task[[#This Row],[Satisfaction1]]))/Task[[#This Row],[Responses]]),"")</f>
        <v>2.1049861760303133E-2</v>
      </c>
      <c r="R58" s="7">
        <f>IF(OR(Task[[#This Row],[Margin of Error1]]&gt;=0.1,Task[[#This Row],[Margin of Error1]]=0),"Insufficient data",Task[[#This Row],[Margin of Error1]])</f>
        <v>2.1085810636571955E-2</v>
      </c>
      <c r="S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8" s="5"/>
      <c r="U58" s="5"/>
      <c r="V58" s="5"/>
      <c r="W58" s="5"/>
    </row>
    <row r="59" spans="3:23" ht="13.9" x14ac:dyDescent="0.5">
      <c r="C59" s="129" t="str">
        <f>IF(ISBLANK('Data-Task'!C757),"",'Data-Task'!C757)</f>
        <v>IRCC:Immigration:Find a visa application centre</v>
      </c>
      <c r="D59" s="68" t="str">
        <f t="shared" si="3"/>
        <v>Find a visa application centre</v>
      </c>
      <c r="E59" s="6" t="str">
        <f t="shared" si="4"/>
        <v>Immigration</v>
      </c>
      <c r="F59" s="6" t="str">
        <f t="shared" si="5"/>
        <v>IRCC</v>
      </c>
      <c r="G59" s="8">
        <f>VLOOKUP(Task[[#This Row],[Reason of visit]],'Data-Task'!C:G,2,)</f>
        <v>2119</v>
      </c>
      <c r="H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2.0798352856183828E-2</v>
      </c>
      <c r="I59" s="7">
        <f>VLOOKUP(Task[[#This Row],[Reason of visit]],'Data-Task'!C:G,3,)</f>
        <v>0.66493629070316196</v>
      </c>
      <c r="J59" s="7">
        <f>IF(Task[[#This Row],[Margin of Error1]]&gt;=0.1,"Insufficient data",Task[[#This Row],[Task success1]])</f>
        <v>0.66493629070316196</v>
      </c>
      <c r="K59" s="7">
        <f>IF(Task[[#This Row],[Task success1]]&gt;0,1.96*SQRT((Task[[#This Row],[Task success1]]*(1-Task[[#This Row],[Task success1]]))/Task[[#This Row],[Responses]]),"")</f>
        <v>2.0097605041248117E-2</v>
      </c>
      <c r="L59" s="7">
        <f>VLOOKUP(Task[[#This Row],[Reason of visit]],'Data-Task'!C:G,4,)</f>
        <v>0.51769702689948105</v>
      </c>
      <c r="M59" s="7">
        <f>IF(Task[[#This Row],[Margin of Error1]]&gt;=0.1,"Insufficient data",Task[[#This Row],[Ease1]])</f>
        <v>0.51769702689948105</v>
      </c>
      <c r="N59" s="7">
        <f>IF(Task[[#This Row],[Ease1]]&gt;0,1.96*SQRT((Task[[#This Row],[Ease1]]*(1-Task[[#This Row],[Ease1]]))/Task[[#This Row],[Responses]]),"")</f>
        <v>2.1275922416387972E-2</v>
      </c>
      <c r="O59" s="7">
        <f>VLOOKUP(Task[[#This Row],[Reason of visit]],'Data-Task'!C:G,5,)</f>
        <v>0.57904672015101499</v>
      </c>
      <c r="P59" s="7">
        <f>IF(Task[[#This Row],[Margin of Error1]]&gt;=0.1,"Insufficient data",Task[[#This Row],[Satisfaction1]])</f>
        <v>0.57904672015101499</v>
      </c>
      <c r="Q59" s="7">
        <f>IF(Task[[#This Row],[Satisfaction1]]&gt;0,1.96*SQRT((Task[[#This Row],[Satisfaction1]]*(1-Task[[#This Row],[Satisfaction1]]))/Task[[#This Row],[Responses]]),"")</f>
        <v>2.1021531110915401E-2</v>
      </c>
      <c r="R59" s="7">
        <f>IF(OR(Task[[#This Row],[Margin of Error1]]&gt;=0.1,Task[[#This Row],[Margin of Error1]]=0),"Insufficient data",Task[[#This Row],[Margin of Error1]])</f>
        <v>2.0798352856183828E-2</v>
      </c>
      <c r="S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59" s="5"/>
      <c r="U59" s="5"/>
      <c r="V59" s="5"/>
      <c r="W59" s="5"/>
    </row>
    <row r="60" spans="3:23" ht="13.9" x14ac:dyDescent="0.5">
      <c r="C60" s="129" t="str">
        <f>IF(ISBLANK('Data-Task'!C705),"",'Data-Task'!C705)</f>
        <v>HC:COVID-19:Symptoms of COVID-19</v>
      </c>
      <c r="D60" s="68" t="str">
        <f t="shared" si="3"/>
        <v>Symptoms of COVID-19</v>
      </c>
      <c r="E60" s="6" t="str">
        <f t="shared" si="4"/>
        <v>COVID-19</v>
      </c>
      <c r="F60" s="6" t="str">
        <f t="shared" si="5"/>
        <v>HC</v>
      </c>
      <c r="G60" s="8">
        <f>VLOOKUP(Task[[#This Row],[Reason of visit]],'Data-Task'!C:G,2,)</f>
        <v>2022</v>
      </c>
      <c r="H6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1.9568098641648993E-2</v>
      </c>
      <c r="I60" s="7">
        <f>VLOOKUP(Task[[#This Row],[Reason of visit]],'Data-Task'!C:G,3,)</f>
        <v>0.78585558852621196</v>
      </c>
      <c r="J60" s="7">
        <f>IF(Task[[#This Row],[Margin of Error1]]&gt;=0.1,"Insufficient data",Task[[#This Row],[Task success1]])</f>
        <v>0.78585558852621196</v>
      </c>
      <c r="K60" s="7">
        <f>IF(Task[[#This Row],[Task success1]]&gt;0,1.96*SQRT((Task[[#This Row],[Task success1]]*(1-Task[[#This Row],[Task success1]]))/Task[[#This Row],[Responses]]),"")</f>
        <v>1.7880935691644055E-2</v>
      </c>
      <c r="L60" s="7">
        <f>VLOOKUP(Task[[#This Row],[Reason of visit]],'Data-Task'!C:G,4,)</f>
        <v>0.721562809099901</v>
      </c>
      <c r="M60" s="7">
        <f>IF(Task[[#This Row],[Margin of Error1]]&gt;=0.1,"Insufficient data",Task[[#This Row],[Ease1]])</f>
        <v>0.721562809099901</v>
      </c>
      <c r="N60" s="7">
        <f>IF(Task[[#This Row],[Ease1]]&gt;0,1.96*SQRT((Task[[#This Row],[Ease1]]*(1-Task[[#This Row],[Ease1]]))/Task[[#This Row],[Responses]]),"")</f>
        <v>1.9537373894393716E-2</v>
      </c>
      <c r="O60" s="7">
        <f>VLOOKUP(Task[[#This Row],[Reason of visit]],'Data-Task'!C:G,5,)</f>
        <v>0.60731948565776495</v>
      </c>
      <c r="P60" s="7">
        <f>IF(Task[[#This Row],[Margin of Error1]]&gt;=0.1,"Insufficient data",Task[[#This Row],[Satisfaction1]])</f>
        <v>0.60731948565776495</v>
      </c>
      <c r="Q60" s="7">
        <f>IF(Task[[#This Row],[Satisfaction1]]&gt;0,1.96*SQRT((Task[[#This Row],[Satisfaction1]]*(1-Task[[#This Row],[Satisfaction1]]))/Task[[#This Row],[Responses]]),"")</f>
        <v>2.1285986338909206E-2</v>
      </c>
      <c r="R60" s="7">
        <f>IF(OR(Task[[#This Row],[Margin of Error1]]&gt;=0.1,Task[[#This Row],[Margin of Error1]]=0),"Insufficient data",Task[[#This Row],[Margin of Error1]])</f>
        <v>1.9568098641648993E-2</v>
      </c>
      <c r="S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0" s="5"/>
      <c r="U60" s="5"/>
      <c r="V60" s="5"/>
      <c r="W60" s="5"/>
    </row>
    <row r="61" spans="3:23" ht="13.9" x14ac:dyDescent="0.5">
      <c r="C61" s="129" t="str">
        <f>IF(ISBLANK('Data-Task'!C770),"",'Data-Task'!C770)</f>
        <v>IRCC:Immigration:Other - Reason for my visit is not in this list</v>
      </c>
      <c r="D61" s="68" t="str">
        <f t="shared" si="3"/>
        <v>Other - Reason for my visit is not in this list</v>
      </c>
      <c r="E61" s="6" t="str">
        <f t="shared" si="4"/>
        <v>Immigration</v>
      </c>
      <c r="F61" s="6" t="str">
        <f t="shared" si="5"/>
        <v>IRCC</v>
      </c>
      <c r="G61" s="8">
        <f>VLOOKUP(Task[[#This Row],[Reason of visit]],'Data-Task'!C:G,2,)</f>
        <v>1959</v>
      </c>
      <c r="H6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2.2082866376441874E-2</v>
      </c>
      <c r="I61" s="7">
        <f>VLOOKUP(Task[[#This Row],[Reason of visit]],'Data-Task'!C:G,3,)</f>
        <v>0.55487493619193495</v>
      </c>
      <c r="J61" s="7">
        <f>IF(Task[[#This Row],[Margin of Error1]]&gt;=0.1,"Insufficient data",Task[[#This Row],[Task success1]])</f>
        <v>0.55487493619193495</v>
      </c>
      <c r="K61" s="7">
        <f>IF(Task[[#This Row],[Task success1]]&gt;0,1.96*SQRT((Task[[#This Row],[Task success1]]*(1-Task[[#This Row],[Task success1]]))/Task[[#This Row],[Responses]]),"")</f>
        <v>2.2007840601047456E-2</v>
      </c>
      <c r="L61" s="7">
        <f>VLOOKUP(Task[[#This Row],[Reason of visit]],'Data-Task'!C:G,4,)</f>
        <v>0.47269014803471199</v>
      </c>
      <c r="M61" s="7">
        <f>IF(Task[[#This Row],[Margin of Error1]]&gt;=0.1,"Insufficient data",Task[[#This Row],[Ease1]])</f>
        <v>0.47269014803471199</v>
      </c>
      <c r="N61" s="7">
        <f>IF(Task[[#This Row],[Ease1]]&gt;0,1.96*SQRT((Task[[#This Row],[Ease1]]*(1-Task[[#This Row],[Ease1]]))/Task[[#This Row],[Responses]]),"")</f>
        <v>2.2108540397304394E-2</v>
      </c>
      <c r="O61" s="7">
        <f>VLOOKUP(Task[[#This Row],[Reason of visit]],'Data-Task'!C:G,5,)</f>
        <v>0.48545176110260302</v>
      </c>
      <c r="P61" s="7">
        <f>IF(Task[[#This Row],[Margin of Error1]]&gt;=0.1,"Insufficient data",Task[[#This Row],[Satisfaction1]])</f>
        <v>0.48545176110260302</v>
      </c>
      <c r="Q61" s="7">
        <f>IF(Task[[#This Row],[Satisfaction1]]&gt;0,1.96*SQRT((Task[[#This Row],[Satisfaction1]]*(1-Task[[#This Row],[Satisfaction1]]))/Task[[#This Row],[Responses]]),"")</f>
        <v>2.2132218130973776E-2</v>
      </c>
      <c r="R61" s="7">
        <f>IF(OR(Task[[#This Row],[Margin of Error1]]&gt;=0.1,Task[[#This Row],[Margin of Error1]]=0),"Insufficient data",Task[[#This Row],[Margin of Error1]])</f>
        <v>2.2082866376441874E-2</v>
      </c>
      <c r="S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1" s="5"/>
      <c r="U61" s="5"/>
      <c r="V61" s="5"/>
      <c r="W61" s="5"/>
    </row>
    <row r="62" spans="3:23" ht="13.9" x14ac:dyDescent="0.5">
      <c r="C62" s="129" t="str">
        <f>IF(ISBLANK('Data-Task'!C63),"",'Data-Task'!C63)</f>
        <v>CBSA:Travel:Find out if you can enter Canada</v>
      </c>
      <c r="D62" s="68" t="str">
        <f t="shared" si="3"/>
        <v>Find out if you can enter Canada</v>
      </c>
      <c r="E62" s="6" t="str">
        <f t="shared" si="4"/>
        <v>Travel</v>
      </c>
      <c r="F62" s="6" t="str">
        <f t="shared" si="5"/>
        <v>CBSA</v>
      </c>
      <c r="G62" s="8">
        <f>VLOOKUP(Task[[#This Row],[Reason of visit]],'Data-Task'!C:G,2,)</f>
        <v>1939</v>
      </c>
      <c r="H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2.1772600883991623E-2</v>
      </c>
      <c r="I62" s="7">
        <f>VLOOKUP(Task[[#This Row],[Reason of visit]],'Data-Task'!C:G,3,)</f>
        <v>0.66735430634347603</v>
      </c>
      <c r="J62" s="7">
        <f>IF(Task[[#This Row],[Margin of Error1]]&gt;=0.1,"Insufficient data",Task[[#This Row],[Task success1]])</f>
        <v>0.66735430634347603</v>
      </c>
      <c r="K62" s="7">
        <f>IF(Task[[#This Row],[Task success1]]&gt;0,1.96*SQRT((Task[[#This Row],[Task success1]]*(1-Task[[#This Row],[Task success1]]))/Task[[#This Row],[Responses]]),"")</f>
        <v>2.0971831188213986E-2</v>
      </c>
      <c r="L62" s="7">
        <f>VLOOKUP(Task[[#This Row],[Reason of visit]],'Data-Task'!C:G,4,)</f>
        <v>0.55337802991232599</v>
      </c>
      <c r="M62" s="7">
        <f>IF(Task[[#This Row],[Margin of Error1]]&gt;=0.1,"Insufficient data",Task[[#This Row],[Ease1]])</f>
        <v>0.55337802991232599</v>
      </c>
      <c r="N62" s="7">
        <f>IF(Task[[#This Row],[Ease1]]&gt;0,1.96*SQRT((Task[[#This Row],[Ease1]]*(1-Task[[#This Row],[Ease1]]))/Task[[#This Row],[Responses]]),"")</f>
        <v>2.2128305811842098E-2</v>
      </c>
      <c r="O62" s="7">
        <f>VLOOKUP(Task[[#This Row],[Reason of visit]],'Data-Task'!C:G,5,)</f>
        <v>0.52913873130479605</v>
      </c>
      <c r="P62" s="7">
        <f>IF(Task[[#This Row],[Margin of Error1]]&gt;=0.1,"Insufficient data",Task[[#This Row],[Satisfaction1]])</f>
        <v>0.52913873130479605</v>
      </c>
      <c r="Q62" s="7">
        <f>IF(Task[[#This Row],[Satisfaction1]]&gt;0,1.96*SQRT((Task[[#This Row],[Satisfaction1]]*(1-Task[[#This Row],[Satisfaction1]]))/Task[[#This Row],[Responses]]),"")</f>
        <v>2.2217665651918794E-2</v>
      </c>
      <c r="R62" s="7">
        <f>IF(OR(Task[[#This Row],[Margin of Error1]]&gt;=0.1,Task[[#This Row],[Margin of Error1]]=0),"Insufficient data",Task[[#This Row],[Margin of Error1]])</f>
        <v>2.1772600883991623E-2</v>
      </c>
      <c r="S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2" s="5"/>
      <c r="U62" s="5"/>
      <c r="V62" s="5"/>
      <c r="W62" s="5"/>
    </row>
    <row r="63" spans="3:23" ht="13.9" x14ac:dyDescent="0.5">
      <c r="C63" s="129" t="str">
        <f>IF(ISBLANK('Data-Task'!C1121),"",'Data-Task'!C1121)</f>
        <v>PHAC:Travel:COVID-19 requirements for travellers</v>
      </c>
      <c r="D63" s="457" t="str">
        <f t="shared" si="3"/>
        <v>COVID-19 requirements for travellers</v>
      </c>
      <c r="E63" s="458" t="str">
        <f t="shared" si="4"/>
        <v>Travel</v>
      </c>
      <c r="F63" s="458" t="str">
        <f t="shared" si="5"/>
        <v>PHAC</v>
      </c>
      <c r="G63" s="442">
        <f>VLOOKUP(Task[[#This Row],[Reason of visit]],'Data-Task'!C:G,2,)</f>
        <v>1865</v>
      </c>
      <c r="H6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2.1956837076949898E-2</v>
      </c>
      <c r="I63" s="444">
        <f>VLOOKUP(Task[[#This Row],[Reason of visit]],'Data-Task'!C:G,3,)</f>
        <v>0.69973190348525505</v>
      </c>
      <c r="J63" s="444">
        <f>IF(Task[[#This Row],[Margin of Error1]]&gt;=0.1,"Insufficient data",Task[[#This Row],[Task success1]])</f>
        <v>0.69973190348525505</v>
      </c>
      <c r="K63" s="444">
        <f>IF(Task[[#This Row],[Task success1]]&gt;0,1.96*SQRT((Task[[#This Row],[Task success1]]*(1-Task[[#This Row],[Task success1]]))/Task[[#This Row],[Responses]]),"")</f>
        <v>2.0803532538120752E-2</v>
      </c>
      <c r="L63" s="444">
        <f>VLOOKUP(Task[[#This Row],[Reason of visit]],'Data-Task'!C:G,4,)</f>
        <v>0.57158176943699701</v>
      </c>
      <c r="M63" s="444">
        <f>IF(Task[[#This Row],[Margin of Error1]]&gt;=0.1,"Insufficient data",Task[[#This Row],[Ease1]])</f>
        <v>0.57158176943699701</v>
      </c>
      <c r="N63" s="444">
        <f>IF(Task[[#This Row],[Ease1]]&gt;0,1.96*SQRT((Task[[#This Row],[Ease1]]*(1-Task[[#This Row],[Ease1]]))/Task[[#This Row],[Responses]]),"")</f>
        <v>2.2458968661455001E-2</v>
      </c>
      <c r="O63" s="444">
        <f>VLOOKUP(Task[[#This Row],[Reason of visit]],'Data-Task'!C:G,5,)</f>
        <v>0.54316353887399504</v>
      </c>
      <c r="P63" s="444">
        <f>IF(Task[[#This Row],[Margin of Error1]]&gt;=0.1,"Insufficient data",Task[[#This Row],[Satisfaction1]])</f>
        <v>0.54316353887399504</v>
      </c>
      <c r="Q63" s="444">
        <f>IF(Task[[#This Row],[Satisfaction1]]&gt;0,1.96*SQRT((Task[[#This Row],[Satisfaction1]]*(1-Task[[#This Row],[Satisfaction1]]))/Task[[#This Row],[Responses]]),"")</f>
        <v>2.2608010031273943E-2</v>
      </c>
      <c r="R63" s="444">
        <f>IF(OR(Task[[#This Row],[Margin of Error1]]&gt;=0.1,Task[[#This Row],[Margin of Error1]]=0),"Insufficient data",Task[[#This Row],[Margin of Error1]])</f>
        <v>2.1956837076949898E-2</v>
      </c>
      <c r="S6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3" s="5"/>
      <c r="U63" s="5"/>
      <c r="V63" s="5"/>
      <c r="W63" s="5"/>
    </row>
    <row r="64" spans="3:23" ht="27.75" x14ac:dyDescent="0.5">
      <c r="C64" s="129" t="str">
        <f>IF(ISBLANK('Data-Task'!C176),"",'Data-Task'!C176)</f>
        <v>CRA:Taxes:Find my Registered Retirement Savings Plan (RRSP) contribution limit</v>
      </c>
      <c r="D64" s="68" t="str">
        <f t="shared" si="3"/>
        <v>Find my Registered Retirement Savings Plan (RRSP) contribution limit</v>
      </c>
      <c r="E64" s="6" t="str">
        <f t="shared" si="4"/>
        <v>Taxes</v>
      </c>
      <c r="F64" s="6" t="str">
        <f t="shared" si="5"/>
        <v>CRA</v>
      </c>
      <c r="G64" s="8">
        <f>VLOOKUP(Task[[#This Row],[Reason of visit]],'Data-Task'!C:G,2,)</f>
        <v>1755</v>
      </c>
      <c r="H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2.154227338731414E-2</v>
      </c>
      <c r="I64" s="7">
        <f>VLOOKUP(Task[[#This Row],[Reason of visit]],'Data-Task'!C:G,3,)</f>
        <v>0.78119658119658097</v>
      </c>
      <c r="J64" s="7">
        <f>IF(Task[[#This Row],[Margin of Error1]]&gt;=0.1,"Insufficient data",Task[[#This Row],[Task success1]])</f>
        <v>0.78119658119658097</v>
      </c>
      <c r="K64" s="7">
        <f>IF(Task[[#This Row],[Task success1]]&gt;0,1.96*SQRT((Task[[#This Row],[Task success1]]*(1-Task[[#This Row],[Task success1]]))/Task[[#This Row],[Responses]]),"")</f>
        <v>1.9343039992267826E-2</v>
      </c>
      <c r="L64" s="7">
        <f>VLOOKUP(Task[[#This Row],[Reason of visit]],'Data-Task'!C:G,4,)</f>
        <v>0.62905982905982905</v>
      </c>
      <c r="M64" s="7">
        <f>IF(Task[[#This Row],[Margin of Error1]]&gt;=0.1,"Insufficient data",Task[[#This Row],[Ease1]])</f>
        <v>0.62905982905982905</v>
      </c>
      <c r="N64" s="7">
        <f>IF(Task[[#This Row],[Ease1]]&gt;0,1.96*SQRT((Task[[#This Row],[Ease1]]*(1-Task[[#This Row],[Ease1]]))/Task[[#This Row],[Responses]]),"")</f>
        <v>2.2600363334514019E-2</v>
      </c>
      <c r="O64" s="7">
        <f>VLOOKUP(Task[[#This Row],[Reason of visit]],'Data-Task'!C:G,5,)</f>
        <v>0.62222222222222201</v>
      </c>
      <c r="P64" s="7">
        <f>IF(Task[[#This Row],[Margin of Error1]]&gt;=0.1,"Insufficient data",Task[[#This Row],[Satisfaction1]])</f>
        <v>0.62222222222222201</v>
      </c>
      <c r="Q64" s="7">
        <f>IF(Task[[#This Row],[Satisfaction1]]&gt;0,1.96*SQRT((Task[[#This Row],[Satisfaction1]]*(1-Task[[#This Row],[Satisfaction1]]))/Task[[#This Row],[Responses]]),"")</f>
        <v>2.2683416835160577E-2</v>
      </c>
      <c r="R64" s="7">
        <f>IF(OR(Task[[#This Row],[Margin of Error1]]&gt;=0.1,Task[[#This Row],[Margin of Error1]]=0),"Insufficient data",Task[[#This Row],[Margin of Error1]])</f>
        <v>2.154227338731414E-2</v>
      </c>
      <c r="S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4" s="5"/>
      <c r="U64" s="5"/>
      <c r="V64" s="5"/>
      <c r="W64" s="5"/>
    </row>
    <row r="65" spans="3:23" ht="13.9" x14ac:dyDescent="0.5">
      <c r="C65" s="129" t="str">
        <f>IF(ISBLANK('Data-Task'!C392),"",'Data-Task'!C392)</f>
        <v>ESDC:Benefits:Employment Insurance (EI) - Check eligibility</v>
      </c>
      <c r="D65" s="68" t="str">
        <f t="shared" si="3"/>
        <v>Employment Insurance (EI) - Check eligibility</v>
      </c>
      <c r="E65" s="6" t="str">
        <f t="shared" si="4"/>
        <v>Benefits</v>
      </c>
      <c r="F65" s="6" t="str">
        <f t="shared" si="5"/>
        <v>ESDC</v>
      </c>
      <c r="G65" s="8">
        <f>VLOOKUP(Task[[#This Row],[Reason of visit]],'Data-Task'!C:G,2,)</f>
        <v>1673</v>
      </c>
      <c r="H6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2.3693470831506025E-2</v>
      </c>
      <c r="I65" s="7">
        <f>VLOOKUP(Task[[#This Row],[Reason of visit]],'Data-Task'!C:G,3,)</f>
        <v>0.61984459055588803</v>
      </c>
      <c r="J65" s="7">
        <f>IF(Task[[#This Row],[Margin of Error1]]&gt;=0.1,"Insufficient data",Task[[#This Row],[Task success1]])</f>
        <v>0.61984459055588803</v>
      </c>
      <c r="K65" s="7">
        <f>IF(Task[[#This Row],[Task success1]]&gt;0,1.96*SQRT((Task[[#This Row],[Task success1]]*(1-Task[[#This Row],[Task success1]]))/Task[[#This Row],[Responses]]),"")</f>
        <v>2.3261091836967517E-2</v>
      </c>
      <c r="L65" s="7">
        <f>VLOOKUP(Task[[#This Row],[Reason of visit]],'Data-Task'!C:G,4,)</f>
        <v>0.54034668260609697</v>
      </c>
      <c r="M65" s="7">
        <f>IF(Task[[#This Row],[Margin of Error1]]&gt;=0.1,"Insufficient data",Task[[#This Row],[Ease1]])</f>
        <v>0.54034668260609697</v>
      </c>
      <c r="N65" s="7">
        <f>IF(Task[[#This Row],[Ease1]]&gt;0,1.96*SQRT((Task[[#This Row],[Ease1]]*(1-Task[[#This Row],[Ease1]]))/Task[[#This Row],[Responses]]),"")</f>
        <v>2.3881386923065691E-2</v>
      </c>
      <c r="O65" s="7">
        <f>VLOOKUP(Task[[#This Row],[Reason of visit]],'Data-Task'!C:G,5,)</f>
        <v>0.47878063359234901</v>
      </c>
      <c r="P65" s="7">
        <f>IF(Task[[#This Row],[Margin of Error1]]&gt;=0.1,"Insufficient data",Task[[#This Row],[Satisfaction1]])</f>
        <v>0.47878063359234901</v>
      </c>
      <c r="Q65" s="7">
        <f>IF(Task[[#This Row],[Satisfaction1]]&gt;0,1.96*SQRT((Task[[#This Row],[Satisfaction1]]*(1-Task[[#This Row],[Satisfaction1]]))/Task[[#This Row],[Responses]]),"")</f>
        <v>2.393793373448487E-2</v>
      </c>
      <c r="R65" s="7">
        <f>IF(OR(Task[[#This Row],[Margin of Error1]]&gt;=0.1,Task[[#This Row],[Margin of Error1]]=0),"Insufficient data",Task[[#This Row],[Margin of Error1]])</f>
        <v>2.3693470831506025E-2</v>
      </c>
      <c r="S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5" s="5"/>
      <c r="U65" s="5"/>
      <c r="V65" s="5"/>
      <c r="W65" s="5"/>
    </row>
    <row r="66" spans="3:23" ht="27.75" x14ac:dyDescent="0.5">
      <c r="C66" s="129" t="str">
        <f>IF(ISBLANK('Data-Task'!C749),"",'Data-Task'!C749)</f>
        <v>IRCC:Immigration:Apply to work and travel abroad with International Experience Canada (IEC) as a Canadian</v>
      </c>
      <c r="D66" s="68" t="str">
        <f t="shared" si="3"/>
        <v>Apply to work and travel abroad with International Experience Canada (IEC) as a Canadian</v>
      </c>
      <c r="E66" s="6" t="str">
        <f t="shared" si="4"/>
        <v>Immigration</v>
      </c>
      <c r="F66" s="6" t="str">
        <f t="shared" si="5"/>
        <v>IRCC</v>
      </c>
      <c r="G66" s="8">
        <f>VLOOKUP(Task[[#This Row],[Reason of visit]],'Data-Task'!C:G,2,)</f>
        <v>1670</v>
      </c>
      <c r="H6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2.2143240259960447E-2</v>
      </c>
      <c r="I66" s="7">
        <f>VLOOKUP(Task[[#This Row],[Reason of visit]],'Data-Task'!C:G,3,)</f>
        <v>0.77365269461077801</v>
      </c>
      <c r="J66" s="7">
        <f>IF(Task[[#This Row],[Margin of Error1]]&gt;=0.1,"Insufficient data",Task[[#This Row],[Task success1]])</f>
        <v>0.77365269461077801</v>
      </c>
      <c r="K66" s="7">
        <f>IF(Task[[#This Row],[Task success1]]&gt;0,1.96*SQRT((Task[[#This Row],[Task success1]]*(1-Task[[#This Row],[Task success1]]))/Task[[#This Row],[Responses]]),"")</f>
        <v>2.0070515229226614E-2</v>
      </c>
      <c r="L66" s="7">
        <f>VLOOKUP(Task[[#This Row],[Reason of visit]],'Data-Task'!C:G,4,)</f>
        <v>0.631137724550898</v>
      </c>
      <c r="M66" s="7">
        <f>IF(Task[[#This Row],[Margin of Error1]]&gt;=0.1,"Insufficient data",Task[[#This Row],[Ease1]])</f>
        <v>0.631137724550898</v>
      </c>
      <c r="N66" s="7">
        <f>IF(Task[[#This Row],[Ease1]]&gt;0,1.96*SQRT((Task[[#This Row],[Ease1]]*(1-Task[[#This Row],[Ease1]]))/Task[[#This Row],[Responses]]),"")</f>
        <v>2.31415277222266E-2</v>
      </c>
      <c r="O66" s="7">
        <f>VLOOKUP(Task[[#This Row],[Reason of visit]],'Data-Task'!C:G,5,)</f>
        <v>0.62514970059880204</v>
      </c>
      <c r="P66" s="7">
        <f>IF(Task[[#This Row],[Margin of Error1]]&gt;=0.1,"Insufficient data",Task[[#This Row],[Satisfaction1]])</f>
        <v>0.62514970059880204</v>
      </c>
      <c r="Q66" s="7">
        <f>IF(Task[[#This Row],[Satisfaction1]]&gt;0,1.96*SQRT((Task[[#This Row],[Satisfaction1]]*(1-Task[[#This Row],[Satisfaction1]]))/Task[[#This Row],[Responses]]),"")</f>
        <v>2.321767782842812E-2</v>
      </c>
      <c r="R66" s="7">
        <f>IF(OR(Task[[#This Row],[Margin of Error1]]&gt;=0.1,Task[[#This Row],[Margin of Error1]]=0),"Insufficient data",Task[[#This Row],[Margin of Error1]])</f>
        <v>2.2143240259960447E-2</v>
      </c>
      <c r="S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6" s="5"/>
      <c r="U66" s="5"/>
      <c r="V66" s="5"/>
      <c r="W66" s="5"/>
    </row>
    <row r="67" spans="3:23" ht="13.9" x14ac:dyDescent="0.5">
      <c r="C67" s="129" t="str">
        <f>IF(ISBLANK('Data-Task'!C169),"",'Data-Task'!C169)</f>
        <v>CRA:Taxes:Calculate payroll deductions</v>
      </c>
      <c r="D67" s="68" t="str">
        <f t="shared" si="3"/>
        <v>Calculate payroll deductions</v>
      </c>
      <c r="E67" s="6" t="str">
        <f t="shared" si="4"/>
        <v>Taxes</v>
      </c>
      <c r="F67" s="6" t="str">
        <f t="shared" si="5"/>
        <v>CRA</v>
      </c>
      <c r="G67" s="8">
        <f>VLOOKUP(Task[[#This Row],[Reason of visit]],'Data-Task'!C:G,2,)</f>
        <v>1619</v>
      </c>
      <c r="H6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1.9077722039575622E-2</v>
      </c>
      <c r="I67" s="7">
        <f>VLOOKUP(Task[[#This Row],[Reason of visit]],'Data-Task'!C:G,3,)</f>
        <v>0.88511426806670801</v>
      </c>
      <c r="J67" s="7">
        <f>IF(Task[[#This Row],[Margin of Error1]]&gt;=0.1,"Insufficient data",Task[[#This Row],[Task success1]])</f>
        <v>0.88511426806670801</v>
      </c>
      <c r="K67" s="7">
        <f>IF(Task[[#This Row],[Task success1]]&gt;0,1.96*SQRT((Task[[#This Row],[Task success1]]*(1-Task[[#This Row],[Task success1]]))/Task[[#This Row],[Responses]]),"")</f>
        <v>1.5533358497591465E-2</v>
      </c>
      <c r="L67" s="7">
        <f>VLOOKUP(Task[[#This Row],[Reason of visit]],'Data-Task'!C:G,4,)</f>
        <v>0.77578752316244604</v>
      </c>
      <c r="M67" s="7">
        <f>IF(Task[[#This Row],[Margin of Error1]]&gt;=0.1,"Insufficient data",Task[[#This Row],[Ease1]])</f>
        <v>0.77578752316244604</v>
      </c>
      <c r="N67" s="7">
        <f>IF(Task[[#This Row],[Ease1]]&gt;0,1.96*SQRT((Task[[#This Row],[Ease1]]*(1-Task[[#This Row],[Ease1]]))/Task[[#This Row],[Responses]]),"")</f>
        <v>2.0315800079671178E-2</v>
      </c>
      <c r="O67" s="7">
        <f>VLOOKUP(Task[[#This Row],[Reason of visit]],'Data-Task'!C:G,5,)</f>
        <v>0.73934527486102497</v>
      </c>
      <c r="P67" s="7">
        <f>IF(Task[[#This Row],[Margin of Error1]]&gt;=0.1,"Insufficient data",Task[[#This Row],[Satisfaction1]])</f>
        <v>0.73934527486102497</v>
      </c>
      <c r="Q67" s="7">
        <f>IF(Task[[#This Row],[Satisfaction1]]&gt;0,1.96*SQRT((Task[[#This Row],[Satisfaction1]]*(1-Task[[#This Row],[Satisfaction1]]))/Task[[#This Row],[Responses]]),"")</f>
        <v>2.1384007541464221E-2</v>
      </c>
      <c r="R67" s="7">
        <f>IF(OR(Task[[#This Row],[Margin of Error1]]&gt;=0.1,Task[[#This Row],[Margin of Error1]]=0),"Insufficient data",Task[[#This Row],[Margin of Error1]])</f>
        <v>1.9077722039575622E-2</v>
      </c>
      <c r="S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7" s="5"/>
      <c r="U67" s="5"/>
      <c r="V67" s="5"/>
      <c r="W67" s="5"/>
    </row>
    <row r="68" spans="3:23" ht="13.9" x14ac:dyDescent="0.5">
      <c r="C68" s="129" t="str">
        <f>IF(ISBLANK('Data-Task'!C186),"",'Data-Task'!C186)</f>
        <v>CRA:Taxes:Get an income tax form and guide</v>
      </c>
      <c r="D68" s="68" t="str">
        <f t="shared" si="3"/>
        <v>Get an income tax form and guide</v>
      </c>
      <c r="E68" s="6" t="str">
        <f t="shared" si="4"/>
        <v>Taxes</v>
      </c>
      <c r="F68" s="6" t="str">
        <f t="shared" si="5"/>
        <v>CRA</v>
      </c>
      <c r="G68" s="8">
        <f>VLOOKUP(Task[[#This Row],[Reason of visit]],'Data-Task'!C:G,2,)</f>
        <v>1617</v>
      </c>
      <c r="H6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2.340546489568027E-2</v>
      </c>
      <c r="I68" s="7">
        <f>VLOOKUP(Task[[#This Row],[Reason of visit]],'Data-Task'!C:G,3,)</f>
        <v>0.71366728509585697</v>
      </c>
      <c r="J68" s="7">
        <f>IF(Task[[#This Row],[Margin of Error1]]&gt;=0.1,"Insufficient data",Task[[#This Row],[Task success1]])</f>
        <v>0.71366728509585697</v>
      </c>
      <c r="K68" s="7">
        <f>IF(Task[[#This Row],[Task success1]]&gt;0,1.96*SQRT((Task[[#This Row],[Task success1]]*(1-Task[[#This Row],[Task success1]]))/Task[[#This Row],[Responses]]),"")</f>
        <v>2.2033548274979855E-2</v>
      </c>
      <c r="L68" s="7">
        <f>VLOOKUP(Task[[#This Row],[Reason of visit]],'Data-Task'!C:G,4,)</f>
        <v>0.57266542980828705</v>
      </c>
      <c r="M68" s="7">
        <f>IF(Task[[#This Row],[Margin of Error1]]&gt;=0.1,"Insufficient data",Task[[#This Row],[Ease1]])</f>
        <v>0.57266542980828705</v>
      </c>
      <c r="N68" s="7">
        <f>IF(Task[[#This Row],[Ease1]]&gt;0,1.96*SQRT((Task[[#This Row],[Ease1]]*(1-Task[[#This Row],[Ease1]]))/Task[[#This Row],[Responses]]),"")</f>
        <v>2.4112129003925949E-2</v>
      </c>
      <c r="O68" s="7">
        <f>VLOOKUP(Task[[#This Row],[Reason of visit]],'Data-Task'!C:G,5,)</f>
        <v>0.578231292517007</v>
      </c>
      <c r="P68" s="7">
        <f>IF(Task[[#This Row],[Margin of Error1]]&gt;=0.1,"Insufficient data",Task[[#This Row],[Satisfaction1]])</f>
        <v>0.578231292517007</v>
      </c>
      <c r="Q68" s="7">
        <f>IF(Task[[#This Row],[Satisfaction1]]&gt;0,1.96*SQRT((Task[[#This Row],[Satisfaction1]]*(1-Task[[#This Row],[Satisfaction1]]))/Task[[#This Row],[Responses]]),"")</f>
        <v>2.4070717408135007E-2</v>
      </c>
      <c r="R68" s="7">
        <f>IF(OR(Task[[#This Row],[Margin of Error1]]&gt;=0.1,Task[[#This Row],[Margin of Error1]]=0),"Insufficient data",Task[[#This Row],[Margin of Error1]])</f>
        <v>2.340546489568027E-2</v>
      </c>
      <c r="S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8" s="5"/>
      <c r="U68" s="5"/>
      <c r="V68" s="5"/>
      <c r="W68" s="5"/>
    </row>
    <row r="69" spans="3:23" ht="13.9" x14ac:dyDescent="0.5">
      <c r="C69" s="129" t="str">
        <f>IF(ISBLANK('Data-Task'!C178),"",'Data-Task'!C178)</f>
        <v>CRA:Taxes:Find out how much my benefit payment will be</v>
      </c>
      <c r="D69" s="68" t="str">
        <f t="shared" si="3"/>
        <v>Find out how much my benefit payment will be</v>
      </c>
      <c r="E69" s="6" t="str">
        <f t="shared" si="4"/>
        <v>Taxes</v>
      </c>
      <c r="F69" s="6" t="str">
        <f t="shared" si="5"/>
        <v>CRA</v>
      </c>
      <c r="G69" s="8">
        <f>VLOOKUP(Task[[#This Row],[Reason of visit]],'Data-Task'!C:G,2,)</f>
        <v>1606</v>
      </c>
      <c r="H6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2.2332996709311447E-2</v>
      </c>
      <c r="I69" s="7">
        <f>VLOOKUP(Task[[#This Row],[Reason of visit]],'Data-Task'!C:G,3,)</f>
        <v>0.77397260273972601</v>
      </c>
      <c r="J69" s="7">
        <f>IF(Task[[#This Row],[Margin of Error1]]&gt;=0.1,"Insufficient data",Task[[#This Row],[Task success1]])</f>
        <v>0.77397260273972601</v>
      </c>
      <c r="K69" s="7">
        <f>IF(Task[[#This Row],[Task success1]]&gt;0,1.96*SQRT((Task[[#This Row],[Task success1]]*(1-Task[[#This Row],[Task success1]]))/Task[[#This Row],[Responses]]),"")</f>
        <v>2.0456278926895298E-2</v>
      </c>
      <c r="L69" s="7">
        <f>VLOOKUP(Task[[#This Row],[Reason of visit]],'Data-Task'!C:G,4,)</f>
        <v>0.68244084682440798</v>
      </c>
      <c r="M69" s="7">
        <f>IF(Task[[#This Row],[Margin of Error1]]&gt;=0.1,"Insufficient data",Task[[#This Row],[Ease1]])</f>
        <v>0.68244084682440798</v>
      </c>
      <c r="N69" s="7">
        <f>IF(Task[[#This Row],[Ease1]]&gt;0,1.96*SQRT((Task[[#This Row],[Ease1]]*(1-Task[[#This Row],[Ease1]]))/Task[[#This Row],[Responses]]),"")</f>
        <v>2.2768169980379078E-2</v>
      </c>
      <c r="O69" s="7">
        <f>VLOOKUP(Task[[#This Row],[Reason of visit]],'Data-Task'!C:G,5,)</f>
        <v>0.61706102117061001</v>
      </c>
      <c r="P69" s="7">
        <f>IF(Task[[#This Row],[Margin of Error1]]&gt;=0.1,"Insufficient data",Task[[#This Row],[Satisfaction1]])</f>
        <v>0.61706102117061001</v>
      </c>
      <c r="Q69" s="7">
        <f>IF(Task[[#This Row],[Satisfaction1]]&gt;0,1.96*SQRT((Task[[#This Row],[Satisfaction1]]*(1-Task[[#This Row],[Satisfaction1]]))/Task[[#This Row],[Responses]]),"")</f>
        <v>2.3774541220659966E-2</v>
      </c>
      <c r="R69" s="7">
        <f>IF(OR(Task[[#This Row],[Margin of Error1]]&gt;=0.1,Task[[#This Row],[Margin of Error1]]=0),"Insufficient data",Task[[#This Row],[Margin of Error1]])</f>
        <v>2.2332996709311447E-2</v>
      </c>
      <c r="S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69" s="5"/>
      <c r="U69" s="5"/>
      <c r="V69" s="5"/>
      <c r="W69" s="5"/>
    </row>
    <row r="70" spans="3:23" ht="13.9" x14ac:dyDescent="0.5">
      <c r="C70" s="129" t="str">
        <f>IF(ISBLANK('Data-Task'!C1152),"",'Data-Task'!C1152)</f>
        <v>PSC:Jobs:Find a student job in the federal public service</v>
      </c>
      <c r="D70" s="457" t="str">
        <f t="shared" si="3"/>
        <v>Find a student job in the federal public service</v>
      </c>
      <c r="E70" s="458" t="str">
        <f t="shared" si="4"/>
        <v>Jobs</v>
      </c>
      <c r="F70" s="458" t="str">
        <f t="shared" si="5"/>
        <v>PSC</v>
      </c>
      <c r="G70" s="442">
        <f>VLOOKUP(Task[[#This Row],[Reason of visit]],'Data-Task'!C:G,2,)</f>
        <v>1586</v>
      </c>
      <c r="H7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2.2422078866626879E-2</v>
      </c>
      <c r="I70" s="444">
        <f>VLOOKUP(Task[[#This Row],[Reason of visit]],'Data-Task'!C:G,3,)</f>
        <v>0.79382093316519498</v>
      </c>
      <c r="J70" s="444">
        <f>IF(Task[[#This Row],[Margin of Error1]]&gt;=0.1,"Insufficient data",Task[[#This Row],[Task success1]])</f>
        <v>0.79382093316519498</v>
      </c>
      <c r="K70" s="444">
        <f>IF(Task[[#This Row],[Task success1]]&gt;0,1.96*SQRT((Task[[#This Row],[Task success1]]*(1-Task[[#This Row],[Task success1]]))/Task[[#This Row],[Responses]]),"")</f>
        <v>1.9910769204400311E-2</v>
      </c>
      <c r="L70" s="444">
        <f>VLOOKUP(Task[[#This Row],[Reason of visit]],'Data-Task'!C:G,4,)</f>
        <v>0.65258511979823497</v>
      </c>
      <c r="M70" s="444">
        <f>IF(Task[[#This Row],[Margin of Error1]]&gt;=0.1,"Insufficient data",Task[[#This Row],[Ease1]])</f>
        <v>0.65258511979823497</v>
      </c>
      <c r="N70" s="444">
        <f>IF(Task[[#This Row],[Ease1]]&gt;0,1.96*SQRT((Task[[#This Row],[Ease1]]*(1-Task[[#This Row],[Ease1]]))/Task[[#This Row],[Responses]]),"")</f>
        <v>2.3434045628681108E-2</v>
      </c>
      <c r="O70" s="444">
        <f>VLOOKUP(Task[[#This Row],[Reason of visit]],'Data-Task'!C:G,5,)</f>
        <v>0.61727616645649397</v>
      </c>
      <c r="P70" s="444">
        <f>IF(Task[[#This Row],[Margin of Error1]]&gt;=0.1,"Insufficient data",Task[[#This Row],[Satisfaction1]])</f>
        <v>0.61727616645649397</v>
      </c>
      <c r="Q70" s="444">
        <f>IF(Task[[#This Row],[Satisfaction1]]&gt;0,1.96*SQRT((Task[[#This Row],[Satisfaction1]]*(1-Task[[#This Row],[Satisfaction1]]))/Task[[#This Row],[Responses]]),"")</f>
        <v>2.3921421766799223E-2</v>
      </c>
      <c r="R70" s="444">
        <f>IF(OR(Task[[#This Row],[Margin of Error1]]&gt;=0.1,Task[[#This Row],[Margin of Error1]]=0),"Insufficient data",Task[[#This Row],[Margin of Error1]])</f>
        <v>2.2422078866626879E-2</v>
      </c>
      <c r="S7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0" s="5"/>
      <c r="U70" s="5"/>
      <c r="V70" s="5"/>
      <c r="W70" s="5"/>
    </row>
    <row r="71" spans="3:23" ht="27.75" x14ac:dyDescent="0.5">
      <c r="C71" s="129" t="str">
        <f>IF(ISBLANK('Data-Task'!C398),"",'Data-Task'!C398)</f>
        <v>ESDC:Benefits:My Service Canada Account (MSCA) - Check your CPP/OAS application status</v>
      </c>
      <c r="D71" s="68" t="str">
        <f t="shared" si="3"/>
        <v>My Service Canada Account (MSCA) - Check your CPP/OAS application status</v>
      </c>
      <c r="E71" s="6" t="str">
        <f t="shared" si="4"/>
        <v>Benefits</v>
      </c>
      <c r="F71" s="6" t="str">
        <f t="shared" si="5"/>
        <v>ESDC</v>
      </c>
      <c r="G71" s="8">
        <f>VLOOKUP(Task[[#This Row],[Reason of visit]],'Data-Task'!C:G,2,)</f>
        <v>1585</v>
      </c>
      <c r="H7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2.4249032218434174E-2</v>
      </c>
      <c r="I71" s="7">
        <f>VLOOKUP(Task[[#This Row],[Reason of visit]],'Data-Task'!C:G,3,)</f>
        <v>0.45741324921135601</v>
      </c>
      <c r="J71" s="7">
        <f>IF(Task[[#This Row],[Margin of Error1]]&gt;=0.1,"Insufficient data",Task[[#This Row],[Task success1]])</f>
        <v>0.45741324921135601</v>
      </c>
      <c r="K71" s="7">
        <f>IF(Task[[#This Row],[Task success1]]&gt;0,1.96*SQRT((Task[[#This Row],[Task success1]]*(1-Task[[#This Row],[Task success1]]))/Task[[#This Row],[Responses]]),"")</f>
        <v>2.45262076249659E-2</v>
      </c>
      <c r="L71" s="7">
        <f>VLOOKUP(Task[[#This Row],[Reason of visit]],'Data-Task'!C:G,4,)</f>
        <v>0.45299684542586699</v>
      </c>
      <c r="M71" s="7">
        <f>IF(Task[[#This Row],[Margin of Error1]]&gt;=0.1,"Insufficient data",Task[[#This Row],[Ease1]])</f>
        <v>0.45299684542586699</v>
      </c>
      <c r="N71" s="7">
        <f>IF(Task[[#This Row],[Ease1]]&gt;0,1.96*SQRT((Task[[#This Row],[Ease1]]*(1-Task[[#This Row],[Ease1]]))/Task[[#This Row],[Responses]]),"")</f>
        <v>2.450664966621538E-2</v>
      </c>
      <c r="O71" s="7">
        <f>VLOOKUP(Task[[#This Row],[Reason of visit]],'Data-Task'!C:G,5,)</f>
        <v>0.36593059936908501</v>
      </c>
      <c r="P71" s="7">
        <f>IF(Task[[#This Row],[Margin of Error1]]&gt;=0.1,"Insufficient data",Task[[#This Row],[Satisfaction1]])</f>
        <v>0.36593059936908501</v>
      </c>
      <c r="Q71" s="7">
        <f>IF(Task[[#This Row],[Satisfaction1]]&gt;0,1.96*SQRT((Task[[#This Row],[Satisfaction1]]*(1-Task[[#This Row],[Satisfaction1]]))/Task[[#This Row],[Responses]]),"")</f>
        <v>2.3714239364121238E-2</v>
      </c>
      <c r="R71" s="7">
        <f>IF(OR(Task[[#This Row],[Margin of Error1]]&gt;=0.1,Task[[#This Row],[Margin of Error1]]=0),"Insufficient data",Task[[#This Row],[Margin of Error1]])</f>
        <v>2.4249032218434174E-2</v>
      </c>
      <c r="S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1" s="5"/>
      <c r="U71" s="5"/>
      <c r="V71" s="5"/>
      <c r="W71" s="5"/>
    </row>
    <row r="72" spans="3:23" ht="13.9" x14ac:dyDescent="0.5">
      <c r="C72" s="129" t="str">
        <f>IF(ISBLANK('Data-Task'!C174),"",'Data-Task'!C174)</f>
        <v>CRA:Taxes:File an employer information return, such as a T4 Summary</v>
      </c>
      <c r="D72" s="68" t="str">
        <f t="shared" si="3"/>
        <v>File an employer information return, such as a T4 Summary</v>
      </c>
      <c r="E72" s="6" t="str">
        <f t="shared" si="4"/>
        <v>Taxes</v>
      </c>
      <c r="F72" s="6" t="str">
        <f t="shared" si="5"/>
        <v>CRA</v>
      </c>
      <c r="G72" s="8">
        <f>VLOOKUP(Task[[#This Row],[Reason of visit]],'Data-Task'!C:G,2,)</f>
        <v>1569</v>
      </c>
      <c r="H7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2.4247396624148636E-2</v>
      </c>
      <c r="I72" s="7">
        <f>VLOOKUP(Task[[#This Row],[Reason of visit]],'Data-Task'!C:G,3,)</f>
        <v>0.66730401529636696</v>
      </c>
      <c r="J72" s="7">
        <f>IF(Task[[#This Row],[Margin of Error1]]&gt;=0.1,"Insufficient data",Task[[#This Row],[Task success1]])</f>
        <v>0.66730401529636696</v>
      </c>
      <c r="K72" s="7">
        <f>IF(Task[[#This Row],[Task success1]]&gt;0,1.96*SQRT((Task[[#This Row],[Task success1]]*(1-Task[[#This Row],[Task success1]]))/Task[[#This Row],[Responses]]),"")</f>
        <v>2.3314722372259285E-2</v>
      </c>
      <c r="L72" s="7">
        <f>VLOOKUP(Task[[#This Row],[Reason of visit]],'Data-Task'!C:G,4,)</f>
        <v>0.52071383046526498</v>
      </c>
      <c r="M72" s="7">
        <f>IF(Task[[#This Row],[Margin of Error1]]&gt;=0.1,"Insufficient data",Task[[#This Row],[Ease1]])</f>
        <v>0.52071383046526498</v>
      </c>
      <c r="N72" s="7">
        <f>IF(Task[[#This Row],[Ease1]]&gt;0,1.96*SQRT((Task[[#This Row],[Ease1]]*(1-Task[[#This Row],[Ease1]]))/Task[[#This Row],[Responses]]),"")</f>
        <v>2.4719609425613367E-2</v>
      </c>
      <c r="O72" s="7">
        <f>VLOOKUP(Task[[#This Row],[Reason of visit]],'Data-Task'!C:G,5,)</f>
        <v>0.52581261950286795</v>
      </c>
      <c r="P72" s="7">
        <f>IF(Task[[#This Row],[Margin of Error1]]&gt;=0.1,"Insufficient data",Task[[#This Row],[Satisfaction1]])</f>
        <v>0.52581261950286795</v>
      </c>
      <c r="Q72" s="7">
        <f>IF(Task[[#This Row],[Satisfaction1]]&gt;0,1.96*SQRT((Task[[#This Row],[Satisfaction1]]*(1-Task[[#This Row],[Satisfaction1]]))/Task[[#This Row],[Responses]]),"")</f>
        <v>2.4707858074573243E-2</v>
      </c>
      <c r="R72" s="7">
        <f>IF(OR(Task[[#This Row],[Margin of Error1]]&gt;=0.1,Task[[#This Row],[Margin of Error1]]=0),"Insufficient data",Task[[#This Row],[Margin of Error1]])</f>
        <v>2.4247396624148636E-2</v>
      </c>
      <c r="S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2" s="5"/>
      <c r="U72" s="5"/>
      <c r="V72" s="5"/>
      <c r="W72" s="5"/>
    </row>
    <row r="73" spans="3:23" ht="13.9" x14ac:dyDescent="0.5">
      <c r="C73" s="129" t="str">
        <f>IF(ISBLANK('Data-Task'!C408),"",'Data-Task'!C408)</f>
        <v>ESDC:Benefits:Old Age Security (OAS) - View payment amounts</v>
      </c>
      <c r="D73" s="68" t="str">
        <f t="shared" si="3"/>
        <v>Old Age Security (OAS) - View payment amounts</v>
      </c>
      <c r="E73" s="6" t="str">
        <f t="shared" si="4"/>
        <v>Benefits</v>
      </c>
      <c r="F73" s="6" t="str">
        <f t="shared" si="5"/>
        <v>ESDC</v>
      </c>
      <c r="G73" s="8">
        <f>VLOOKUP(Task[[#This Row],[Reason of visit]],'Data-Task'!C:G,2,)</f>
        <v>1521</v>
      </c>
      <c r="H7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2.4131597428139622E-2</v>
      </c>
      <c r="I73" s="7">
        <f>VLOOKUP(Task[[#This Row],[Reason of visit]],'Data-Task'!C:G,3,)</f>
        <v>0.69559500328731105</v>
      </c>
      <c r="J73" s="7">
        <f>IF(Task[[#This Row],[Margin of Error1]]&gt;=0.1,"Insufficient data",Task[[#This Row],[Task success1]])</f>
        <v>0.69559500328731105</v>
      </c>
      <c r="K73" s="7">
        <f>IF(Task[[#This Row],[Task success1]]&gt;0,1.96*SQRT((Task[[#This Row],[Task success1]]*(1-Task[[#This Row],[Task success1]]))/Task[[#This Row],[Responses]]),"")</f>
        <v>2.3125736859556247E-2</v>
      </c>
      <c r="L73" s="7">
        <f>VLOOKUP(Task[[#This Row],[Reason of visit]],'Data-Task'!C:G,4,)</f>
        <v>0.62458908612754804</v>
      </c>
      <c r="M73" s="7">
        <f>IF(Task[[#This Row],[Margin of Error1]]&gt;=0.1,"Insufficient data",Task[[#This Row],[Ease1]])</f>
        <v>0.62458908612754804</v>
      </c>
      <c r="N73" s="7">
        <f>IF(Task[[#This Row],[Ease1]]&gt;0,1.96*SQRT((Task[[#This Row],[Ease1]]*(1-Task[[#This Row],[Ease1]]))/Task[[#This Row],[Responses]]),"")</f>
        <v>2.4335602728847459E-2</v>
      </c>
      <c r="O73" s="7">
        <f>VLOOKUP(Task[[#This Row],[Reason of visit]],'Data-Task'!C:G,5,)</f>
        <v>0.56213017751479299</v>
      </c>
      <c r="P73" s="7">
        <f>IF(Task[[#This Row],[Margin of Error1]]&gt;=0.1,"Insufficient data",Task[[#This Row],[Satisfaction1]])</f>
        <v>0.56213017751479299</v>
      </c>
      <c r="Q73" s="7">
        <f>IF(Task[[#This Row],[Satisfaction1]]&gt;0,1.96*SQRT((Task[[#This Row],[Satisfaction1]]*(1-Task[[#This Row],[Satisfaction1]]))/Task[[#This Row],[Responses]]),"")</f>
        <v>2.493345269601516E-2</v>
      </c>
      <c r="R73" s="7">
        <f>IF(OR(Task[[#This Row],[Margin of Error1]]&gt;=0.1,Task[[#This Row],[Margin of Error1]]=0),"Insufficient data",Task[[#This Row],[Margin of Error1]])</f>
        <v>2.4131597428139622E-2</v>
      </c>
      <c r="S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3" s="5"/>
      <c r="U73" s="5"/>
      <c r="V73" s="5"/>
      <c r="W73" s="5"/>
    </row>
    <row r="74" spans="3:23" ht="13.9" x14ac:dyDescent="0.5">
      <c r="C74" s="129" t="str">
        <f>IF(ISBLANK('Data-Task'!C872),"",'Data-Task'!C872)</f>
        <v>LAC:Culture:Search censuses</v>
      </c>
      <c r="D74" s="68" t="str">
        <f t="shared" si="3"/>
        <v>Search censuses</v>
      </c>
      <c r="E74" s="6" t="str">
        <f t="shared" si="4"/>
        <v>Culture</v>
      </c>
      <c r="F74" s="6" t="str">
        <f t="shared" si="5"/>
        <v>LAC</v>
      </c>
      <c r="G74" s="8">
        <f>VLOOKUP(Task[[#This Row],[Reason of visit]],'Data-Task'!C:G,2,)</f>
        <v>1490</v>
      </c>
      <c r="H7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2.4400301389508883E-2</v>
      </c>
      <c r="I74" s="7">
        <f>VLOOKUP(Task[[#This Row],[Reason of visit]],'Data-Task'!C:G,3,)</f>
        <v>0.66107382550335603</v>
      </c>
      <c r="J74" s="7">
        <f>IF(Task[[#This Row],[Margin of Error1]]&gt;=0.1,"Insufficient data",Task[[#This Row],[Task success1]])</f>
        <v>0.66107382550335603</v>
      </c>
      <c r="K74" s="7">
        <f>IF(Task[[#This Row],[Task success1]]&gt;0,1.96*SQRT((Task[[#This Row],[Task success1]]*(1-Task[[#This Row],[Task success1]]))/Task[[#This Row],[Responses]]),"")</f>
        <v>2.4034797811054238E-2</v>
      </c>
      <c r="L74" s="7">
        <f>VLOOKUP(Task[[#This Row],[Reason of visit]],'Data-Task'!C:G,4,)</f>
        <v>0.58993288590603998</v>
      </c>
      <c r="M74" s="7">
        <f>IF(Task[[#This Row],[Margin of Error1]]&gt;=0.1,"Insufficient data",Task[[#This Row],[Ease1]])</f>
        <v>0.58993288590603998</v>
      </c>
      <c r="N74" s="7">
        <f>IF(Task[[#This Row],[Ease1]]&gt;0,1.96*SQRT((Task[[#This Row],[Ease1]]*(1-Task[[#This Row],[Ease1]]))/Task[[#This Row],[Responses]]),"")</f>
        <v>2.4974207248866075E-2</v>
      </c>
      <c r="O74" s="7">
        <f>VLOOKUP(Task[[#This Row],[Reason of visit]],'Data-Task'!C:G,5,)</f>
        <v>0.651677852348993</v>
      </c>
      <c r="P74" s="7">
        <f>IF(Task[[#This Row],[Margin of Error1]]&gt;=0.1,"Insufficient data",Task[[#This Row],[Satisfaction1]])</f>
        <v>0.651677852348993</v>
      </c>
      <c r="Q74" s="7">
        <f>IF(Task[[#This Row],[Satisfaction1]]&gt;0,1.96*SQRT((Task[[#This Row],[Satisfaction1]]*(1-Task[[#This Row],[Satisfaction1]]))/Task[[#This Row],[Responses]]),"")</f>
        <v>2.4191899108606332E-2</v>
      </c>
      <c r="R74" s="7">
        <f>IF(OR(Task[[#This Row],[Margin of Error1]]&gt;=0.1,Task[[#This Row],[Margin of Error1]]=0),"Insufficient data",Task[[#This Row],[Margin of Error1]])</f>
        <v>2.4400301389508883E-2</v>
      </c>
      <c r="S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4" s="5"/>
      <c r="U74" s="5"/>
      <c r="V74" s="5"/>
      <c r="W74" s="5"/>
    </row>
    <row r="75" spans="3:23" ht="27.75" x14ac:dyDescent="0.5">
      <c r="C75" s="129" t="str">
        <f>IF(ISBLANK('Data-Task'!C400),"",'Data-Task'!C400)</f>
        <v>ESDC:Benefits:My Service Canada Account (MSCA) - Check your estimated monthly Canada Pension Plan (CPP) benefits</v>
      </c>
      <c r="D75" s="68" t="str">
        <f t="shared" si="3"/>
        <v>My Service Canada Account (MSCA) - Check your estimated monthly Canada Pension Plan (CPP) benefits</v>
      </c>
      <c r="E75" s="6" t="str">
        <f t="shared" si="4"/>
        <v>Benefits</v>
      </c>
      <c r="F75" s="6" t="str">
        <f t="shared" si="5"/>
        <v>ESDC</v>
      </c>
      <c r="G75" s="8">
        <f>VLOOKUP(Task[[#This Row],[Reason of visit]],'Data-Task'!C:G,2,)</f>
        <v>1465</v>
      </c>
      <c r="H7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2.5486642191514326E-2</v>
      </c>
      <c r="I75" s="7">
        <f>VLOOKUP(Task[[#This Row],[Reason of visit]],'Data-Task'!C:G,3,)</f>
        <v>0.58088737201365204</v>
      </c>
      <c r="J75" s="7">
        <f>IF(Task[[#This Row],[Margin of Error1]]&gt;=0.1,"Insufficient data",Task[[#This Row],[Task success1]])</f>
        <v>0.58088737201365204</v>
      </c>
      <c r="K75" s="7">
        <f>IF(Task[[#This Row],[Task success1]]&gt;0,1.96*SQRT((Task[[#This Row],[Task success1]]*(1-Task[[#This Row],[Task success1]]))/Task[[#This Row],[Responses]]),"")</f>
        <v>2.5266704425905308E-2</v>
      </c>
      <c r="L75" s="7">
        <f>VLOOKUP(Task[[#This Row],[Reason of visit]],'Data-Task'!C:G,4,)</f>
        <v>0.50716723549488096</v>
      </c>
      <c r="M75" s="7">
        <f>IF(Task[[#This Row],[Margin of Error1]]&gt;=0.1,"Insufficient data",Task[[#This Row],[Ease1]])</f>
        <v>0.50716723549488096</v>
      </c>
      <c r="N75" s="7">
        <f>IF(Task[[#This Row],[Ease1]]&gt;0,1.96*SQRT((Task[[#This Row],[Ease1]]*(1-Task[[#This Row],[Ease1]]))/Task[[#This Row],[Responses]]),"")</f>
        <v>2.5601336620302648E-2</v>
      </c>
      <c r="O75" s="7">
        <f>VLOOKUP(Task[[#This Row],[Reason of visit]],'Data-Task'!C:G,5,)</f>
        <v>0.51535836177474403</v>
      </c>
      <c r="P75" s="7">
        <f>IF(Task[[#This Row],[Margin of Error1]]&gt;=0.1,"Insufficient data",Task[[#This Row],[Satisfaction1]])</f>
        <v>0.51535836177474403</v>
      </c>
      <c r="Q75" s="7">
        <f>IF(Task[[#This Row],[Satisfaction1]]&gt;0,1.96*SQRT((Task[[#This Row],[Satisfaction1]]*(1-Task[[#This Row],[Satisfaction1]]))/Task[[#This Row],[Responses]]),"")</f>
        <v>2.5591885528335027E-2</v>
      </c>
      <c r="R75" s="7">
        <f>IF(OR(Task[[#This Row],[Margin of Error1]]&gt;=0.1,Task[[#This Row],[Margin of Error1]]=0),"Insufficient data",Task[[#This Row],[Margin of Error1]])</f>
        <v>2.5486642191514326E-2</v>
      </c>
      <c r="S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5" s="5"/>
      <c r="U75" s="5"/>
      <c r="V75" s="5"/>
      <c r="W75" s="5"/>
    </row>
    <row r="76" spans="3:23" ht="13.9" x14ac:dyDescent="0.5">
      <c r="C76" s="129" t="str">
        <f>IF(ISBLANK('Data-Task'!C382),"",'Data-Task'!C382)</f>
        <v>ESDC:Benefits:Canada Pension Plan (CPP) - Apply for Canada Pension Plan</v>
      </c>
      <c r="D76" s="68" t="str">
        <f t="shared" si="3"/>
        <v>Canada Pension Plan (CPP) - Apply for Canada Pension Plan</v>
      </c>
      <c r="E76" s="6" t="str">
        <f t="shared" si="4"/>
        <v>Benefits</v>
      </c>
      <c r="F76" s="6" t="str">
        <f t="shared" si="5"/>
        <v>ESDC</v>
      </c>
      <c r="G76" s="8">
        <f>VLOOKUP(Task[[#This Row],[Reason of visit]],'Data-Task'!C:G,2,)</f>
        <v>1462</v>
      </c>
      <c r="H7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2.4632942141083757E-2</v>
      </c>
      <c r="I76" s="7">
        <f>VLOOKUP(Task[[#This Row],[Reason of visit]],'Data-Task'!C:G,3,)</f>
        <v>0.412448700410397</v>
      </c>
      <c r="J76" s="7">
        <f>IF(Task[[#This Row],[Margin of Error1]]&gt;=0.1,"Insufficient data",Task[[#This Row],[Task success1]])</f>
        <v>0.412448700410397</v>
      </c>
      <c r="K76" s="7">
        <f>IF(Task[[#This Row],[Task success1]]&gt;0,1.96*SQRT((Task[[#This Row],[Task success1]]*(1-Task[[#This Row],[Task success1]]))/Task[[#This Row],[Responses]]),"")</f>
        <v>2.5234241228355506E-2</v>
      </c>
      <c r="L76" s="7">
        <f>VLOOKUP(Task[[#This Row],[Reason of visit]],'Data-Task'!C:G,4,)</f>
        <v>0.34883720930232598</v>
      </c>
      <c r="M76" s="7">
        <f>IF(Task[[#This Row],[Margin of Error1]]&gt;=0.1,"Insufficient data",Task[[#This Row],[Ease1]])</f>
        <v>0.34883720930232598</v>
      </c>
      <c r="N76" s="7">
        <f>IF(Task[[#This Row],[Ease1]]&gt;0,1.96*SQRT((Task[[#This Row],[Ease1]]*(1-Task[[#This Row],[Ease1]]))/Task[[#This Row],[Responses]]),"")</f>
        <v>2.4430849854966918E-2</v>
      </c>
      <c r="O76" s="7">
        <f>VLOOKUP(Task[[#This Row],[Reason of visit]],'Data-Task'!C:G,5,)</f>
        <v>0.337209302325581</v>
      </c>
      <c r="P76" s="7">
        <f>IF(Task[[#This Row],[Margin of Error1]]&gt;=0.1,"Insufficient data",Task[[#This Row],[Satisfaction1]])</f>
        <v>0.337209302325581</v>
      </c>
      <c r="Q76" s="7">
        <f>IF(Task[[#This Row],[Satisfaction1]]&gt;0,1.96*SQRT((Task[[#This Row],[Satisfaction1]]*(1-Task[[#This Row],[Satisfaction1]]))/Task[[#This Row],[Responses]]),"")</f>
        <v>2.4233735339928838E-2</v>
      </c>
      <c r="R76" s="7">
        <f>IF(OR(Task[[#This Row],[Margin of Error1]]&gt;=0.1,Task[[#This Row],[Margin of Error1]]=0),"Insufficient data",Task[[#This Row],[Margin of Error1]])</f>
        <v>2.4632942141083757E-2</v>
      </c>
      <c r="S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6" s="5"/>
      <c r="U76" s="5"/>
      <c r="V76" s="5"/>
      <c r="W76" s="5"/>
    </row>
    <row r="77" spans="3:23" ht="13.9" x14ac:dyDescent="0.5">
      <c r="C77" s="129" t="str">
        <f>IF(ISBLANK('Data-Task'!C827),"",'Data-Task'!C827)</f>
        <v>ISC:Indigenous:Other - Reason for my visit is not in this list</v>
      </c>
      <c r="D77" s="68" t="str">
        <f t="shared" si="3"/>
        <v>Other - Reason for my visit is not in this list</v>
      </c>
      <c r="E77" s="6" t="str">
        <f t="shared" si="4"/>
        <v>Indigenous</v>
      </c>
      <c r="F77" s="6" t="str">
        <f t="shared" si="5"/>
        <v>ISC</v>
      </c>
      <c r="G77" s="8">
        <f>VLOOKUP(Task[[#This Row],[Reason of visit]],'Data-Task'!C:G,2,)</f>
        <v>1450</v>
      </c>
      <c r="H7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2.5562287242853979E-2</v>
      </c>
      <c r="I77" s="7">
        <f>VLOOKUP(Task[[#This Row],[Reason of visit]],'Data-Task'!C:G,3,)</f>
        <v>0.54965517241379303</v>
      </c>
      <c r="J77" s="7">
        <f>IF(Task[[#This Row],[Margin of Error1]]&gt;=0.1,"Insufficient data",Task[[#This Row],[Task success1]])</f>
        <v>0.54965517241379303</v>
      </c>
      <c r="K77" s="7">
        <f>IF(Task[[#This Row],[Task success1]]&gt;0,1.96*SQRT((Task[[#This Row],[Task success1]]*(1-Task[[#This Row],[Task success1]]))/Task[[#This Row],[Responses]]),"")</f>
        <v>2.560883484640275E-2</v>
      </c>
      <c r="L77" s="7">
        <f>VLOOKUP(Task[[#This Row],[Reason of visit]],'Data-Task'!C:G,4,)</f>
        <v>0.50689655172413794</v>
      </c>
      <c r="M77" s="7">
        <f>IF(Task[[#This Row],[Margin of Error1]]&gt;=0.1,"Insufficient data",Task[[#This Row],[Ease1]])</f>
        <v>0.50689655172413794</v>
      </c>
      <c r="N77" s="7">
        <f>IF(Task[[#This Row],[Ease1]]&gt;0,1.96*SQRT((Task[[#This Row],[Ease1]]*(1-Task[[#This Row],[Ease1]]))/Task[[#This Row],[Responses]]),"")</f>
        <v>2.5733612585092876E-2</v>
      </c>
      <c r="O77" s="7">
        <f>VLOOKUP(Task[[#This Row],[Reason of visit]],'Data-Task'!C:G,5,)</f>
        <v>0.41310344827586198</v>
      </c>
      <c r="P77" s="7">
        <f>IF(Task[[#This Row],[Margin of Error1]]&gt;=0.1,"Insufficient data",Task[[#This Row],[Satisfaction1]])</f>
        <v>0.41310344827586198</v>
      </c>
      <c r="Q77" s="7">
        <f>IF(Task[[#This Row],[Satisfaction1]]&gt;0,1.96*SQRT((Task[[#This Row],[Satisfaction1]]*(1-Task[[#This Row],[Satisfaction1]]))/Task[[#This Row],[Responses]]),"")</f>
        <v>2.5344414297066308E-2</v>
      </c>
      <c r="R77" s="7">
        <f>IF(OR(Task[[#This Row],[Margin of Error1]]&gt;=0.1,Task[[#This Row],[Margin of Error1]]=0),"Insufficient data",Task[[#This Row],[Margin of Error1]])</f>
        <v>2.5562287242853979E-2</v>
      </c>
      <c r="S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7" s="5"/>
      <c r="U77" s="5"/>
      <c r="V77" s="5"/>
      <c r="W77" s="5"/>
    </row>
    <row r="78" spans="3:23" ht="13.9" x14ac:dyDescent="0.5">
      <c r="C78" s="129" t="str">
        <f>IF(ISBLANK('Data-Task'!C763),"",'Data-Task'!C763)</f>
        <v>IRCC:Immigration:How to extend your stay in Canada</v>
      </c>
      <c r="D78" s="68" t="str">
        <f t="shared" si="3"/>
        <v>How to extend your stay in Canada</v>
      </c>
      <c r="E78" s="6" t="str">
        <f t="shared" si="4"/>
        <v>Immigration</v>
      </c>
      <c r="F78" s="6" t="str">
        <f t="shared" si="5"/>
        <v>IRCC</v>
      </c>
      <c r="G78" s="8">
        <f>VLOOKUP(Task[[#This Row],[Reason of visit]],'Data-Task'!C:G,2,)</f>
        <v>1410</v>
      </c>
      <c r="H7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2.5921259396114709E-2</v>
      </c>
      <c r="I78" s="7">
        <f>VLOOKUP(Task[[#This Row],[Reason of visit]],'Data-Task'!C:G,3,)</f>
        <v>0.55602836879432604</v>
      </c>
      <c r="J78" s="7">
        <f>IF(Task[[#This Row],[Margin of Error1]]&gt;=0.1,"Insufficient data",Task[[#This Row],[Task success1]])</f>
        <v>0.55602836879432604</v>
      </c>
      <c r="K78" s="7">
        <f>IF(Task[[#This Row],[Task success1]]&gt;0,1.96*SQRT((Task[[#This Row],[Task success1]]*(1-Task[[#This Row],[Task success1]]))/Task[[#This Row],[Responses]]),"")</f>
        <v>2.5934184748374441E-2</v>
      </c>
      <c r="L78" s="7">
        <f>VLOOKUP(Task[[#This Row],[Reason of visit]],'Data-Task'!C:G,4,)</f>
        <v>0.439716312056738</v>
      </c>
      <c r="M78" s="7">
        <f>IF(Task[[#This Row],[Margin of Error1]]&gt;=0.1,"Insufficient data",Task[[#This Row],[Ease1]])</f>
        <v>0.439716312056738</v>
      </c>
      <c r="N78" s="7">
        <f>IF(Task[[#This Row],[Ease1]]&gt;0,1.96*SQRT((Task[[#This Row],[Ease1]]*(1-Task[[#This Row],[Ease1]]))/Task[[#This Row],[Responses]]),"")</f>
        <v>2.5908173262808067E-2</v>
      </c>
      <c r="O78" s="7">
        <f>VLOOKUP(Task[[#This Row],[Reason of visit]],'Data-Task'!C:G,5,)</f>
        <v>0.44184397163120598</v>
      </c>
      <c r="P78" s="7">
        <f>IF(Task[[#This Row],[Margin of Error1]]&gt;=0.1,"Insufficient data",Task[[#This Row],[Satisfaction1]])</f>
        <v>0.44184397163120598</v>
      </c>
      <c r="Q78" s="7">
        <f>IF(Task[[#This Row],[Satisfaction1]]&gt;0,1.96*SQRT((Task[[#This Row],[Satisfaction1]]*(1-Task[[#This Row],[Satisfaction1]]))/Task[[#This Row],[Responses]]),"")</f>
        <v>2.5921420177161626E-2</v>
      </c>
      <c r="R78" s="7">
        <f>IF(OR(Task[[#This Row],[Margin of Error1]]&gt;=0.1,Task[[#This Row],[Margin of Error1]]=0),"Insufficient data",Task[[#This Row],[Margin of Error1]])</f>
        <v>2.5921259396114709E-2</v>
      </c>
      <c r="S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8" s="5"/>
      <c r="U78" s="5"/>
      <c r="V78" s="5"/>
      <c r="W78" s="5"/>
    </row>
    <row r="79" spans="3:23" ht="13.9" x14ac:dyDescent="0.5">
      <c r="C79" s="129" t="str">
        <f>IF(ISBLANK('Data-Task'!C23),"",'Data-Task'!C23)</f>
        <v>CATSA:Travel:Boarding flights to and within Canada</v>
      </c>
      <c r="D79" s="68" t="str">
        <f t="shared" si="3"/>
        <v>Boarding flights to and within Canada</v>
      </c>
      <c r="E79" s="6" t="str">
        <f t="shared" si="4"/>
        <v>Travel</v>
      </c>
      <c r="F79" s="6" t="str">
        <f t="shared" si="5"/>
        <v>CATSA</v>
      </c>
      <c r="G79" s="8">
        <f>VLOOKUP(Task[[#This Row],[Reason of visit]],'Data-Task'!C:G,2,)</f>
        <v>1408</v>
      </c>
      <c r="H7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2.5577363088801031E-2</v>
      </c>
      <c r="I79" s="7">
        <f>VLOOKUP(Task[[#This Row],[Reason of visit]],'Data-Task'!C:G,3,)</f>
        <v>0.67329545454545503</v>
      </c>
      <c r="J79" s="7">
        <f>IF(Task[[#This Row],[Margin of Error1]]&gt;=0.1,"Insufficient data",Task[[#This Row],[Task success1]])</f>
        <v>0.67329545454545503</v>
      </c>
      <c r="K79" s="7">
        <f>IF(Task[[#This Row],[Task success1]]&gt;0,1.96*SQRT((Task[[#This Row],[Task success1]]*(1-Task[[#This Row],[Task success1]]))/Task[[#This Row],[Responses]]),"")</f>
        <v>2.4498256285971284E-2</v>
      </c>
      <c r="L79" s="7">
        <f>VLOOKUP(Task[[#This Row],[Reason of visit]],'Data-Task'!C:G,4,)</f>
        <v>0.50142045454545503</v>
      </c>
      <c r="M79" s="7">
        <f>IF(Task[[#This Row],[Margin of Error1]]&gt;=0.1,"Insufficient data",Task[[#This Row],[Ease1]])</f>
        <v>0.50142045454545503</v>
      </c>
      <c r="N79" s="7">
        <f>IF(Task[[#This Row],[Ease1]]&gt;0,1.96*SQRT((Task[[#This Row],[Ease1]]*(1-Task[[#This Row],[Ease1]]))/Task[[#This Row],[Responses]]),"")</f>
        <v>2.6116982360917768E-2</v>
      </c>
      <c r="O79" s="7">
        <f>VLOOKUP(Task[[#This Row],[Reason of visit]],'Data-Task'!C:G,5,)</f>
        <v>0.50213068181818199</v>
      </c>
      <c r="P79" s="7">
        <f>IF(Task[[#This Row],[Margin of Error1]]&gt;=0.1,"Insufficient data",Task[[#This Row],[Satisfaction1]])</f>
        <v>0.50213068181818199</v>
      </c>
      <c r="Q79" s="7">
        <f>IF(Task[[#This Row],[Satisfaction1]]&gt;0,1.96*SQRT((Task[[#This Row],[Satisfaction1]]*(1-Task[[#This Row],[Satisfaction1]]))/Task[[#This Row],[Responses]]),"")</f>
        <v>2.6116850619514055E-2</v>
      </c>
      <c r="R79" s="7">
        <f>IF(OR(Task[[#This Row],[Margin of Error1]]&gt;=0.1,Task[[#This Row],[Margin of Error1]]=0),"Insufficient data",Task[[#This Row],[Margin of Error1]])</f>
        <v>2.5577363088801031E-2</v>
      </c>
      <c r="S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79" s="5"/>
      <c r="U79" s="5"/>
      <c r="V79" s="5"/>
      <c r="W79" s="5"/>
    </row>
    <row r="80" spans="3:23" ht="13.9" x14ac:dyDescent="0.5">
      <c r="C80" s="129" t="str">
        <f>IF(ISBLANK('Data-Task'!C1339),"",'Data-Task'!C1339)</f>
        <v>TBS:PublicService:Other - Reason for my visit is not in this list</v>
      </c>
      <c r="D80" s="457" t="str">
        <f t="shared" si="3"/>
        <v>Other - Reason for my visit is not in this list</v>
      </c>
      <c r="E80" s="458" t="str">
        <f t="shared" si="4"/>
        <v>PublicService</v>
      </c>
      <c r="F80" s="458" t="str">
        <f t="shared" si="5"/>
        <v>TBS</v>
      </c>
      <c r="G80" s="442">
        <f>VLOOKUP(Task[[#This Row],[Reason of visit]],'Data-Task'!C:G,2,)</f>
        <v>1397</v>
      </c>
      <c r="H8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2.5898060712430004E-2</v>
      </c>
      <c r="I80" s="444">
        <f>VLOOKUP(Task[[#This Row],[Reason of visit]],'Data-Task'!C:G,3,)</f>
        <v>0.62705798138868996</v>
      </c>
      <c r="J80" s="444">
        <f>IF(Task[[#This Row],[Margin of Error1]]&gt;=0.1,"Insufficient data",Task[[#This Row],[Task success1]])</f>
        <v>0.62705798138868996</v>
      </c>
      <c r="K80" s="444">
        <f>IF(Task[[#This Row],[Task success1]]&gt;0,1.96*SQRT((Task[[#This Row],[Task success1]]*(1-Task[[#This Row],[Task success1]]))/Task[[#This Row],[Responses]]),"")</f>
        <v>2.5359014786053593E-2</v>
      </c>
      <c r="L80" s="444">
        <f>VLOOKUP(Task[[#This Row],[Reason of visit]],'Data-Task'!C:G,4,)</f>
        <v>0.54402290622763105</v>
      </c>
      <c r="M80" s="444">
        <f>IF(Task[[#This Row],[Margin of Error1]]&gt;=0.1,"Insufficient data",Task[[#This Row],[Ease1]])</f>
        <v>0.54402290622763105</v>
      </c>
      <c r="N80" s="444">
        <f>IF(Task[[#This Row],[Ease1]]&gt;0,1.96*SQRT((Task[[#This Row],[Ease1]]*(1-Task[[#This Row],[Ease1]]))/Task[[#This Row],[Responses]]),"")</f>
        <v>2.6117883147472067E-2</v>
      </c>
      <c r="O80" s="444">
        <f>VLOOKUP(Task[[#This Row],[Reason of visit]],'Data-Task'!C:G,5,)</f>
        <v>0.49319971367215498</v>
      </c>
      <c r="P80" s="444">
        <f>IF(Task[[#This Row],[Margin of Error1]]&gt;=0.1,"Insufficient data",Task[[#This Row],[Satisfaction1]])</f>
        <v>0.49319971367215498</v>
      </c>
      <c r="Q80" s="444">
        <f>IF(Task[[#This Row],[Satisfaction1]]&gt;0,1.96*SQRT((Task[[#This Row],[Satisfaction1]]*(1-Task[[#This Row],[Satisfaction1]]))/Task[[#This Row],[Responses]]),"")</f>
        <v>2.6217284203764346E-2</v>
      </c>
      <c r="R80" s="444">
        <f>IF(OR(Task[[#This Row],[Margin of Error1]]&gt;=0.1,Task[[#This Row],[Margin of Error1]]=0),"Insufficient data",Task[[#This Row],[Margin of Error1]])</f>
        <v>2.5898060712430004E-2</v>
      </c>
      <c r="S8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0" s="5"/>
      <c r="U80" s="5"/>
      <c r="V80" s="5"/>
      <c r="W80" s="5"/>
    </row>
    <row r="81" spans="3:23" ht="13.9" x14ac:dyDescent="0.5">
      <c r="C81" s="129" t="str">
        <f>IF(ISBLANK('Data-Task'!C756),"",'Data-Task'!C756)</f>
        <v>IRCC:Immigration:Find a designated learning institution</v>
      </c>
      <c r="D81" s="68" t="str">
        <f t="shared" si="3"/>
        <v>Find a designated learning institution</v>
      </c>
      <c r="E81" s="6" t="str">
        <f t="shared" si="4"/>
        <v>Immigration</v>
      </c>
      <c r="F81" s="6" t="str">
        <f t="shared" si="5"/>
        <v>IRCC</v>
      </c>
      <c r="G81" s="8">
        <f>VLOOKUP(Task[[#This Row],[Reason of visit]],'Data-Task'!C:G,2,)</f>
        <v>1345</v>
      </c>
      <c r="H8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2.3011104039103183E-2</v>
      </c>
      <c r="I81" s="7">
        <f>VLOOKUP(Task[[#This Row],[Reason of visit]],'Data-Task'!C:G,3,)</f>
        <v>0.81858736059479598</v>
      </c>
      <c r="J81" s="7">
        <f>IF(Task[[#This Row],[Margin of Error1]]&gt;=0.1,"Insufficient data",Task[[#This Row],[Task success1]])</f>
        <v>0.81858736059479598</v>
      </c>
      <c r="K81" s="7">
        <f>IF(Task[[#This Row],[Task success1]]&gt;0,1.96*SQRT((Task[[#This Row],[Task success1]]*(1-Task[[#This Row],[Task success1]]))/Task[[#This Row],[Responses]]),"")</f>
        <v>2.0594972552867158E-2</v>
      </c>
      <c r="L81" s="7">
        <f>VLOOKUP(Task[[#This Row],[Reason of visit]],'Data-Task'!C:G,4,)</f>
        <v>0.71747211895910801</v>
      </c>
      <c r="M81" s="7">
        <f>IF(Task[[#This Row],[Margin of Error1]]&gt;=0.1,"Insufficient data",Task[[#This Row],[Ease1]])</f>
        <v>0.71747211895910801</v>
      </c>
      <c r="N81" s="7">
        <f>IF(Task[[#This Row],[Ease1]]&gt;0,1.96*SQRT((Task[[#This Row],[Ease1]]*(1-Task[[#This Row],[Ease1]]))/Task[[#This Row],[Responses]]),"")</f>
        <v>2.406179928980633E-2</v>
      </c>
      <c r="O81" s="7">
        <f>VLOOKUP(Task[[#This Row],[Reason of visit]],'Data-Task'!C:G,5,)</f>
        <v>0.70483271375464696</v>
      </c>
      <c r="P81" s="7">
        <f>IF(Task[[#This Row],[Margin of Error1]]&gt;=0.1,"Insufficient data",Task[[#This Row],[Satisfaction1]])</f>
        <v>0.70483271375464696</v>
      </c>
      <c r="Q81" s="7">
        <f>IF(Task[[#This Row],[Satisfaction1]]&gt;0,1.96*SQRT((Task[[#This Row],[Satisfaction1]]*(1-Task[[#This Row],[Satisfaction1]]))/Task[[#This Row],[Responses]]),"")</f>
        <v>2.4376540274636069E-2</v>
      </c>
      <c r="R81" s="7">
        <f>IF(OR(Task[[#This Row],[Margin of Error1]]&gt;=0.1,Task[[#This Row],[Margin of Error1]]=0),"Insufficient data",Task[[#This Row],[Margin of Error1]])</f>
        <v>2.3011104039103183E-2</v>
      </c>
      <c r="S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1" s="5"/>
      <c r="U81" s="5"/>
      <c r="V81" s="5"/>
      <c r="W81" s="5"/>
    </row>
    <row r="82" spans="3:23" ht="13.9" x14ac:dyDescent="0.5">
      <c r="C82" s="129" t="str">
        <f>IF(ISBLANK('Data-Task'!C453),"",'Data-Task'!C453)</f>
        <v>ESDC:N/A:Other - Reason for my visit is not in this list</v>
      </c>
      <c r="D82" s="68" t="str">
        <f t="shared" si="3"/>
        <v>Other - Reason for my visit is not in this list</v>
      </c>
      <c r="E82" s="6" t="str">
        <f t="shared" si="4"/>
        <v>N/A</v>
      </c>
      <c r="F82" s="6" t="str">
        <f t="shared" si="5"/>
        <v>ESDC</v>
      </c>
      <c r="G82" s="8">
        <f>VLOOKUP(Task[[#This Row],[Reason of visit]],'Data-Task'!C:G,2,)</f>
        <v>1300</v>
      </c>
      <c r="H8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2.7022003530549302E-2</v>
      </c>
      <c r="I82" s="7">
        <f>VLOOKUP(Task[[#This Row],[Reason of visit]],'Data-Task'!C:G,3,)</f>
        <v>0.533076923076923</v>
      </c>
      <c r="J82" s="7">
        <f>IF(Task[[#This Row],[Margin of Error1]]&gt;=0.1,"Insufficient data",Task[[#This Row],[Task success1]])</f>
        <v>0.533076923076923</v>
      </c>
      <c r="K82" s="7">
        <f>IF(Task[[#This Row],[Task success1]]&gt;0,1.96*SQRT((Task[[#This Row],[Task success1]]*(1-Task[[#This Row],[Task success1]]))/Task[[#This Row],[Responses]]),"")</f>
        <v>2.7120769380976507E-2</v>
      </c>
      <c r="L82" s="7">
        <f>VLOOKUP(Task[[#This Row],[Reason of visit]],'Data-Task'!C:G,4,)</f>
        <v>0.46538461538461501</v>
      </c>
      <c r="M82" s="7">
        <f>IF(Task[[#This Row],[Margin of Error1]]&gt;=0.1,"Insufficient data",Task[[#This Row],[Ease1]])</f>
        <v>0.46538461538461501</v>
      </c>
      <c r="N82" s="7">
        <f>IF(Task[[#This Row],[Ease1]]&gt;0,1.96*SQRT((Task[[#This Row],[Ease1]]*(1-Task[[#This Row],[Ease1]]))/Task[[#This Row],[Responses]]),"")</f>
        <v>2.7115095134633373E-2</v>
      </c>
      <c r="O82" s="7">
        <f>VLOOKUP(Task[[#This Row],[Reason of visit]],'Data-Task'!C:G,5,)</f>
        <v>0.42</v>
      </c>
      <c r="P82" s="7">
        <f>IF(Task[[#This Row],[Margin of Error1]]&gt;=0.1,"Insufficient data",Task[[#This Row],[Satisfaction1]])</f>
        <v>0.42</v>
      </c>
      <c r="Q82" s="7">
        <f>IF(Task[[#This Row],[Satisfaction1]]&gt;0,1.96*SQRT((Task[[#This Row],[Satisfaction1]]*(1-Task[[#This Row],[Satisfaction1]]))/Task[[#This Row],[Responses]]),"")</f>
        <v>2.6830146076038022E-2</v>
      </c>
      <c r="R82" s="7">
        <f>IF(OR(Task[[#This Row],[Margin of Error1]]&gt;=0.1,Task[[#This Row],[Margin of Error1]]=0),"Insufficient data",Task[[#This Row],[Margin of Error1]])</f>
        <v>2.7022003530549302E-2</v>
      </c>
      <c r="S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2" s="5"/>
      <c r="U82" s="5"/>
      <c r="V82" s="5"/>
      <c r="W82" s="5"/>
    </row>
    <row r="83" spans="3:23" ht="13.9" x14ac:dyDescent="0.5">
      <c r="C83" s="129" t="str">
        <f>IF(ISBLANK('Data-Task'!C1282),"",'Data-Task'!C1282)</f>
        <v>StatCan:N/A:Census</v>
      </c>
      <c r="D83" s="457" t="str">
        <f t="shared" si="3"/>
        <v>Census</v>
      </c>
      <c r="E83" s="458" t="str">
        <f t="shared" si="4"/>
        <v>N/A</v>
      </c>
      <c r="F83" s="458" t="str">
        <f t="shared" si="5"/>
        <v>StatCan</v>
      </c>
      <c r="G83" s="442">
        <f>VLOOKUP(Task[[#This Row],[Reason of visit]],'Data-Task'!C:G,2,)</f>
        <v>1279</v>
      </c>
      <c r="H8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2.4274502023046596E-2</v>
      </c>
      <c r="I83" s="444">
        <f>VLOOKUP(Task[[#This Row],[Reason of visit]],'Data-Task'!C:G,3,)</f>
        <v>0.82408131352619196</v>
      </c>
      <c r="J83" s="444">
        <f>IF(Task[[#This Row],[Margin of Error1]]&gt;=0.1,"Insufficient data",Task[[#This Row],[Task success1]])</f>
        <v>0.82408131352619196</v>
      </c>
      <c r="K83" s="444">
        <f>IF(Task[[#This Row],[Task success1]]&gt;0,1.96*SQRT((Task[[#This Row],[Task success1]]*(1-Task[[#This Row],[Task success1]]))/Task[[#This Row],[Responses]]),"")</f>
        <v>2.0867086634912276E-2</v>
      </c>
      <c r="L83" s="444">
        <f>VLOOKUP(Task[[#This Row],[Reason of visit]],'Data-Task'!C:G,4,)</f>
        <v>0.60437842064112601</v>
      </c>
      <c r="M83" s="444">
        <f>IF(Task[[#This Row],[Margin of Error1]]&gt;=0.1,"Insufficient data",Task[[#This Row],[Ease1]])</f>
        <v>0.60437842064112601</v>
      </c>
      <c r="N83" s="444">
        <f>IF(Task[[#This Row],[Ease1]]&gt;0,1.96*SQRT((Task[[#This Row],[Ease1]]*(1-Task[[#This Row],[Ease1]]))/Task[[#This Row],[Responses]]),"")</f>
        <v>2.6798794597330707E-2</v>
      </c>
      <c r="O83" s="444">
        <f>VLOOKUP(Task[[#This Row],[Reason of visit]],'Data-Task'!C:G,5,)</f>
        <v>0.69820172009382298</v>
      </c>
      <c r="P83" s="444">
        <f>IF(Task[[#This Row],[Margin of Error1]]&gt;=0.1,"Insufficient data",Task[[#This Row],[Satisfaction1]])</f>
        <v>0.69820172009382298</v>
      </c>
      <c r="Q83" s="444">
        <f>IF(Task[[#This Row],[Satisfaction1]]&gt;0,1.96*SQRT((Task[[#This Row],[Satisfaction1]]*(1-Task[[#This Row],[Satisfaction1]]))/Task[[#This Row],[Responses]]),"")</f>
        <v>2.5157624836896805E-2</v>
      </c>
      <c r="R83" s="444">
        <f>IF(OR(Task[[#This Row],[Margin of Error1]]&gt;=0.1,Task[[#This Row],[Margin of Error1]]=0),"Insufficient data",Task[[#This Row],[Margin of Error1]])</f>
        <v>2.4274502023046596E-2</v>
      </c>
      <c r="S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3" s="5"/>
      <c r="U83" s="5"/>
      <c r="V83" s="5"/>
      <c r="W83" s="5"/>
    </row>
    <row r="84" spans="3:23" ht="13.9" x14ac:dyDescent="0.5">
      <c r="C84" s="129" t="str">
        <f>IF(ISBLANK('Data-Task'!C1055),"",'Data-Task'!C1055)</f>
        <v>PC:Travel:Visit a national park or historic site</v>
      </c>
      <c r="D84" s="441" t="str">
        <f t="shared" si="3"/>
        <v>Visit a national park or historic site</v>
      </c>
      <c r="E84" s="6" t="str">
        <f t="shared" si="4"/>
        <v>Travel</v>
      </c>
      <c r="F84" s="6" t="str">
        <f t="shared" si="5"/>
        <v>PC</v>
      </c>
      <c r="G84" s="442">
        <f>VLOOKUP(Task[[#This Row],[Reason of visit]],'Data-Task'!C:G,2,)</f>
        <v>1261</v>
      </c>
      <c r="H8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2.5679806609415889E-2</v>
      </c>
      <c r="I84" s="444">
        <f>VLOOKUP(Task[[#This Row],[Reason of visit]],'Data-Task'!C:G,3,)</f>
        <v>0.77795400475812804</v>
      </c>
      <c r="J84" s="444">
        <f>IF(Task[[#This Row],[Margin of Error1]]&gt;=0.1,"Insufficient data",Task[[#This Row],[Task success1]])</f>
        <v>0.77795400475812804</v>
      </c>
      <c r="K84" s="444">
        <f>IF(Task[[#This Row],[Task success1]]&gt;0,1.96*SQRT((Task[[#This Row],[Task success1]]*(1-Task[[#This Row],[Task success1]]))/Task[[#This Row],[Responses]]),"")</f>
        <v>2.2940187373383748E-2</v>
      </c>
      <c r="L84" s="444">
        <f>VLOOKUP(Task[[#This Row],[Reason of visit]],'Data-Task'!C:G,4,)</f>
        <v>0.598731165741475</v>
      </c>
      <c r="M84" s="444">
        <f>IF(Task[[#This Row],[Margin of Error1]]&gt;=0.1,"Insufficient data",Task[[#This Row],[Ease1]])</f>
        <v>0.598731165741475</v>
      </c>
      <c r="N84" s="444">
        <f>IF(Task[[#This Row],[Ease1]]&gt;0,1.96*SQRT((Task[[#This Row],[Ease1]]*(1-Task[[#This Row],[Ease1]]))/Task[[#This Row],[Responses]]),"")</f>
        <v>2.7054042985551099E-2</v>
      </c>
      <c r="O84" s="444">
        <f>VLOOKUP(Task[[#This Row],[Reason of visit]],'Data-Task'!C:G,5,)</f>
        <v>0.599524187153053</v>
      </c>
      <c r="P84" s="444">
        <f>IF(Task[[#This Row],[Margin of Error1]]&gt;=0.1,"Insufficient data",Task[[#This Row],[Satisfaction1]])</f>
        <v>0.599524187153053</v>
      </c>
      <c r="Q84" s="444">
        <f>IF(Task[[#This Row],[Satisfaction1]]&gt;0,1.96*SQRT((Task[[#This Row],[Satisfaction1]]*(1-Task[[#This Row],[Satisfaction1]]))/Task[[#This Row],[Responses]]),"")</f>
        <v>2.7045189469312808E-2</v>
      </c>
      <c r="R84" s="444">
        <f>IF(OR(Task[[#This Row],[Margin of Error1]]&gt;=0.1,Task[[#This Row],[Margin of Error1]]=0),"Insufficient data",Task[[#This Row],[Margin of Error1]])</f>
        <v>2.5679806609415889E-2</v>
      </c>
      <c r="S8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4" s="5"/>
      <c r="U84" s="5"/>
      <c r="V84" s="5"/>
      <c r="W84" s="5"/>
    </row>
    <row r="85" spans="3:23" ht="13.9" x14ac:dyDescent="0.5">
      <c r="C85" s="129" t="str">
        <f>IF(ISBLANK('Data-Task'!C760),"",'Data-Task'!C760)</f>
        <v>IRCC:Immigration:Find your National Occupational Classification (NOC)</v>
      </c>
      <c r="D85" s="68" t="str">
        <f t="shared" si="3"/>
        <v>Find your National Occupational Classification (NOC)</v>
      </c>
      <c r="E85" s="6" t="str">
        <f t="shared" si="4"/>
        <v>Immigration</v>
      </c>
      <c r="F85" s="6" t="str">
        <f t="shared" si="5"/>
        <v>IRCC</v>
      </c>
      <c r="G85" s="8">
        <f>VLOOKUP(Task[[#This Row],[Reason of visit]],'Data-Task'!C:G,2,)</f>
        <v>1239</v>
      </c>
      <c r="H8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2.386409083403172E-2</v>
      </c>
      <c r="I85" s="7">
        <f>VLOOKUP(Task[[#This Row],[Reason of visit]],'Data-Task'!C:G,3,)</f>
        <v>0.828894269572236</v>
      </c>
      <c r="J85" s="7">
        <f>IF(Task[[#This Row],[Margin of Error1]]&gt;=0.1,"Insufficient data",Task[[#This Row],[Task success1]])</f>
        <v>0.828894269572236</v>
      </c>
      <c r="K85" s="7">
        <f>IF(Task[[#This Row],[Task success1]]&gt;0,1.96*SQRT((Task[[#This Row],[Task success1]]*(1-Task[[#This Row],[Task success1]]))/Task[[#This Row],[Responses]]),"")</f>
        <v>2.0970185106515372E-2</v>
      </c>
      <c r="L85" s="7">
        <f>VLOOKUP(Task[[#This Row],[Reason of visit]],'Data-Task'!C:G,4,)</f>
        <v>0.70460048426150101</v>
      </c>
      <c r="M85" s="7">
        <f>IF(Task[[#This Row],[Margin of Error1]]&gt;=0.1,"Insufficient data",Task[[#This Row],[Ease1]])</f>
        <v>0.70460048426150101</v>
      </c>
      <c r="N85" s="7">
        <f>IF(Task[[#This Row],[Ease1]]&gt;0,1.96*SQRT((Task[[#This Row],[Ease1]]*(1-Task[[#This Row],[Ease1]]))/Task[[#This Row],[Responses]]),"")</f>
        <v>2.5403688357340762E-2</v>
      </c>
      <c r="O85" s="7">
        <f>VLOOKUP(Task[[#This Row],[Reason of visit]],'Data-Task'!C:G,5,)</f>
        <v>0.71186440677966101</v>
      </c>
      <c r="P85" s="7">
        <f>IF(Task[[#This Row],[Margin of Error1]]&gt;=0.1,"Insufficient data",Task[[#This Row],[Satisfaction1]])</f>
        <v>0.71186440677966101</v>
      </c>
      <c r="Q85" s="7">
        <f>IF(Task[[#This Row],[Satisfaction1]]&gt;0,1.96*SQRT((Task[[#This Row],[Satisfaction1]]*(1-Task[[#This Row],[Satisfaction1]]))/Task[[#This Row],[Responses]]),"")</f>
        <v>2.5218399038239032E-2</v>
      </c>
      <c r="R85" s="7">
        <f>IF(OR(Task[[#This Row],[Margin of Error1]]&gt;=0.1,Task[[#This Row],[Margin of Error1]]=0),"Insufficient data",Task[[#This Row],[Margin of Error1]])</f>
        <v>2.386409083403172E-2</v>
      </c>
      <c r="S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5" s="5"/>
      <c r="U85" s="5"/>
      <c r="V85" s="5"/>
      <c r="W85" s="5"/>
    </row>
    <row r="86" spans="3:23" ht="27.75" x14ac:dyDescent="0.5">
      <c r="C86" s="129" t="str">
        <f>IF(ISBLANK('Data-Task'!C405),"",'Data-Task'!C405)</f>
        <v>ESDC:Benefits:My Service Canada Account (MSCA) - View Records of Employment (ROE)</v>
      </c>
      <c r="D86" s="68" t="str">
        <f t="shared" ref="D86:D149" si="6">IF(ISBLANK(C86),"",MID(C86,FIND("#",SUBSTITUTE(C86,":","#",2))+1,500))</f>
        <v>My Service Canada Account (MSCA) - View Records of Employment (ROE)</v>
      </c>
      <c r="E86" s="6" t="str">
        <f t="shared" ref="E86:E149" si="7">IF(ISBLANK(C86),"",MID(C86,FIND("#",SUBSTITUTE(C86,":","#",1))+1,FIND("#",SUBSTITUTE(C86,":","#",2))-FIND("#",SUBSTITUTE(C86,":","#",1))-1))</f>
        <v>Benefits</v>
      </c>
      <c r="F86" s="6" t="str">
        <f t="shared" ref="F86:F149" si="8">IF(ISBLANK(C86),"",LEFT(C86,FIND("#",SUBSTITUTE(C86,":","#"))-1))</f>
        <v>ESDC</v>
      </c>
      <c r="G86" s="8">
        <f>VLOOKUP(Task[[#This Row],[Reason of visit]],'Data-Task'!C:G,2,)</f>
        <v>1212</v>
      </c>
      <c r="H8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2.7649375379083411E-2</v>
      </c>
      <c r="I86" s="7">
        <f>VLOOKUP(Task[[#This Row],[Reason of visit]],'Data-Task'!C:G,3,)</f>
        <v>0.66089108910891103</v>
      </c>
      <c r="J86" s="7">
        <f>IF(Task[[#This Row],[Margin of Error1]]&gt;=0.1,"Insufficient data",Task[[#This Row],[Task success1]])</f>
        <v>0.66089108910891103</v>
      </c>
      <c r="K86" s="7">
        <f>IF(Task[[#This Row],[Task success1]]&gt;0,1.96*SQRT((Task[[#This Row],[Task success1]]*(1-Task[[#This Row],[Task success1]]))/Task[[#This Row],[Responses]]),"")</f>
        <v>2.665258337502667E-2</v>
      </c>
      <c r="L86" s="7">
        <f>VLOOKUP(Task[[#This Row],[Reason of visit]],'Data-Task'!C:G,4,)</f>
        <v>0.50165016501650195</v>
      </c>
      <c r="M86" s="7">
        <f>IF(Task[[#This Row],[Margin of Error1]]&gt;=0.1,"Insufficient data",Task[[#This Row],[Ease1]])</f>
        <v>0.50165016501650195</v>
      </c>
      <c r="N86" s="7">
        <f>IF(Task[[#This Row],[Ease1]]&gt;0,1.96*SQRT((Task[[#This Row],[Ease1]]*(1-Task[[#This Row],[Ease1]]))/Task[[#This Row],[Responses]]),"")</f>
        <v>2.8149611184905068E-2</v>
      </c>
      <c r="O86" s="7">
        <f>VLOOKUP(Task[[#This Row],[Reason of visit]],'Data-Task'!C:G,5,)</f>
        <v>0.50825082508250796</v>
      </c>
      <c r="P86" s="7">
        <f>IF(Task[[#This Row],[Margin of Error1]]&gt;=0.1,"Insufficient data",Task[[#This Row],[Satisfaction1]])</f>
        <v>0.50825082508250796</v>
      </c>
      <c r="Q86" s="7">
        <f>IF(Task[[#This Row],[Satisfaction1]]&gt;0,1.96*SQRT((Task[[#This Row],[Satisfaction1]]*(1-Task[[#This Row],[Satisfaction1]]))/Task[[#This Row],[Responses]]),"")</f>
        <v>2.8145931577318501E-2</v>
      </c>
      <c r="R86" s="7">
        <f>IF(OR(Task[[#This Row],[Margin of Error1]]&gt;=0.1,Task[[#This Row],[Margin of Error1]]=0),"Insufficient data",Task[[#This Row],[Margin of Error1]])</f>
        <v>2.7649375379083411E-2</v>
      </c>
      <c r="S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6" s="5"/>
      <c r="U86" s="5"/>
      <c r="V86" s="5"/>
      <c r="W86" s="5"/>
    </row>
    <row r="87" spans="3:23" ht="13.9" x14ac:dyDescent="0.5">
      <c r="C87" s="129" t="str">
        <f>IF(ISBLANK('Data-Task'!C396),"",'Data-Task'!C396)</f>
        <v>ESDC:Benefits:Learn about benefits for people with disabilities</v>
      </c>
      <c r="D87" s="68" t="str">
        <f t="shared" si="6"/>
        <v>Learn about benefits for people with disabilities</v>
      </c>
      <c r="E87" s="6" t="str">
        <f t="shared" si="7"/>
        <v>Benefits</v>
      </c>
      <c r="F87" s="6" t="str">
        <f t="shared" si="8"/>
        <v>ESDC</v>
      </c>
      <c r="G87" s="8">
        <f>VLOOKUP(Task[[#This Row],[Reason of visit]],'Data-Task'!C:G,2,)</f>
        <v>1199</v>
      </c>
      <c r="H8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2.8222437457364372E-2</v>
      </c>
      <c r="I87" s="7">
        <f>VLOOKUP(Task[[#This Row],[Reason of visit]],'Data-Task'!C:G,3,)</f>
        <v>0.55713094245204298</v>
      </c>
      <c r="J87" s="7">
        <f>IF(Task[[#This Row],[Margin of Error1]]&gt;=0.1,"Insufficient data",Task[[#This Row],[Task success1]])</f>
        <v>0.55713094245204298</v>
      </c>
      <c r="K87" s="7">
        <f>IF(Task[[#This Row],[Task success1]]&gt;0,1.96*SQRT((Task[[#This Row],[Task success1]]*(1-Task[[#This Row],[Task success1]]))/Task[[#This Row],[Responses]]),"")</f>
        <v>2.8116599095332602E-2</v>
      </c>
      <c r="L87" s="7">
        <f>VLOOKUP(Task[[#This Row],[Reason of visit]],'Data-Task'!C:G,4,)</f>
        <v>0.51709758131776495</v>
      </c>
      <c r="M87" s="7">
        <f>IF(Task[[#This Row],[Margin of Error1]]&gt;=0.1,"Insufficient data",Task[[#This Row],[Ease1]])</f>
        <v>0.51709758131776495</v>
      </c>
      <c r="N87" s="7">
        <f>IF(Task[[#This Row],[Ease1]]&gt;0,1.96*SQRT((Task[[#This Row],[Ease1]]*(1-Task[[#This Row],[Ease1]]))/Task[[#This Row],[Responses]]),"")</f>
        <v>2.8285406421436406E-2</v>
      </c>
      <c r="O87" s="7">
        <f>VLOOKUP(Task[[#This Row],[Reason of visit]],'Data-Task'!C:G,5,)</f>
        <v>0.47456213511259399</v>
      </c>
      <c r="P87" s="7">
        <f>IF(Task[[#This Row],[Margin of Error1]]&gt;=0.1,"Insufficient data",Task[[#This Row],[Satisfaction1]])</f>
        <v>0.47456213511259399</v>
      </c>
      <c r="Q87" s="7">
        <f>IF(Task[[#This Row],[Satisfaction1]]&gt;0,1.96*SQRT((Task[[#This Row],[Satisfaction1]]*(1-Task[[#This Row],[Satisfaction1]]))/Task[[#This Row],[Responses]]),"")</f>
        <v>2.8265306855324111E-2</v>
      </c>
      <c r="R87" s="7">
        <f>IF(OR(Task[[#This Row],[Margin of Error1]]&gt;=0.1,Task[[#This Row],[Margin of Error1]]=0),"Insufficient data",Task[[#This Row],[Margin of Error1]])</f>
        <v>2.8222437457364372E-2</v>
      </c>
      <c r="S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7" s="5"/>
      <c r="U87" s="5"/>
      <c r="V87" s="5"/>
      <c r="W87" s="5"/>
    </row>
    <row r="88" spans="3:23" ht="13.9" x14ac:dyDescent="0.5">
      <c r="C88" s="129" t="str">
        <f>IF(ISBLANK('Data-Task'!C429),"",'Data-Task'!C429)</f>
        <v>ESDC:Jobs:Get job training</v>
      </c>
      <c r="D88" s="68" t="str">
        <f t="shared" si="6"/>
        <v>Get job training</v>
      </c>
      <c r="E88" s="6" t="str">
        <f t="shared" si="7"/>
        <v>Jobs</v>
      </c>
      <c r="F88" s="6" t="str">
        <f t="shared" si="8"/>
        <v>ESDC</v>
      </c>
      <c r="G88" s="8">
        <f>VLOOKUP(Task[[#This Row],[Reason of visit]],'Data-Task'!C:G,2,)</f>
        <v>1160</v>
      </c>
      <c r="H8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2.6677767099623845E-2</v>
      </c>
      <c r="I88" s="7">
        <f>VLOOKUP(Task[[#This Row],[Reason of visit]],'Data-Task'!C:G,3,)</f>
        <v>0.76810344827586197</v>
      </c>
      <c r="J88" s="7">
        <f>IF(Task[[#This Row],[Margin of Error1]]&gt;=0.1,"Insufficient data",Task[[#This Row],[Task success1]])</f>
        <v>0.76810344827586197</v>
      </c>
      <c r="K88" s="7">
        <f>IF(Task[[#This Row],[Task success1]]&gt;0,1.96*SQRT((Task[[#This Row],[Task success1]]*(1-Task[[#This Row],[Task success1]]))/Task[[#This Row],[Responses]]),"")</f>
        <v>2.4287570795899983E-2</v>
      </c>
      <c r="L88" s="7">
        <f>VLOOKUP(Task[[#This Row],[Reason of visit]],'Data-Task'!C:G,4,)</f>
        <v>0.62413793103448301</v>
      </c>
      <c r="M88" s="7">
        <f>IF(Task[[#This Row],[Margin of Error1]]&gt;=0.1,"Insufficient data",Task[[#This Row],[Ease1]])</f>
        <v>0.62413793103448301</v>
      </c>
      <c r="N88" s="7">
        <f>IF(Task[[#This Row],[Ease1]]&gt;0,1.96*SQRT((Task[[#This Row],[Ease1]]*(1-Task[[#This Row],[Ease1]]))/Task[[#This Row],[Responses]]),"")</f>
        <v>2.787286525148578E-2</v>
      </c>
      <c r="O88" s="7">
        <f>VLOOKUP(Task[[#This Row],[Reason of visit]],'Data-Task'!C:G,5,)</f>
        <v>0.62413793103448301</v>
      </c>
      <c r="P88" s="7">
        <f>IF(Task[[#This Row],[Margin of Error1]]&gt;=0.1,"Insufficient data",Task[[#This Row],[Satisfaction1]])</f>
        <v>0.62413793103448301</v>
      </c>
      <c r="Q88" s="7">
        <f>IF(Task[[#This Row],[Satisfaction1]]&gt;0,1.96*SQRT((Task[[#This Row],[Satisfaction1]]*(1-Task[[#This Row],[Satisfaction1]]))/Task[[#This Row],[Responses]]),"")</f>
        <v>2.787286525148578E-2</v>
      </c>
      <c r="R88" s="7">
        <f>IF(OR(Task[[#This Row],[Margin of Error1]]&gt;=0.1,Task[[#This Row],[Margin of Error1]]=0),"Insufficient data",Task[[#This Row],[Margin of Error1]])</f>
        <v>2.6677767099623845E-2</v>
      </c>
      <c r="S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8" s="5"/>
      <c r="U88" s="5"/>
      <c r="V88" s="5"/>
      <c r="W88" s="5"/>
    </row>
    <row r="89" spans="3:23" ht="13.9" x14ac:dyDescent="0.5">
      <c r="C89" s="129" t="str">
        <f>IF(ISBLANK('Data-Task'!C745),"",'Data-Task'!C745)</f>
        <v>IRCC:Immigration:Apply for a visitor visa to Canada</v>
      </c>
      <c r="D89" s="68" t="str">
        <f t="shared" si="6"/>
        <v>Apply for a visitor visa to Canada</v>
      </c>
      <c r="E89" s="6" t="str">
        <f t="shared" si="7"/>
        <v>Immigration</v>
      </c>
      <c r="F89" s="6" t="str">
        <f t="shared" si="8"/>
        <v>IRCC</v>
      </c>
      <c r="G89" s="8">
        <f>VLOOKUP(Task[[#This Row],[Reason of visit]],'Data-Task'!C:G,2,)</f>
        <v>1128</v>
      </c>
      <c r="H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2.8748249336344053E-2</v>
      </c>
      <c r="I89" s="7">
        <f>VLOOKUP(Task[[#This Row],[Reason of visit]],'Data-Task'!C:G,3,)</f>
        <v>0.64627659574468099</v>
      </c>
      <c r="J89" s="7">
        <f>IF(Task[[#This Row],[Margin of Error1]]&gt;=0.1,"Insufficient data",Task[[#This Row],[Task success1]])</f>
        <v>0.64627659574468099</v>
      </c>
      <c r="K89" s="7">
        <f>IF(Task[[#This Row],[Task success1]]&gt;0,1.96*SQRT((Task[[#This Row],[Task success1]]*(1-Task[[#This Row],[Task success1]]))/Task[[#This Row],[Responses]]),"")</f>
        <v>2.7902468973527803E-2</v>
      </c>
      <c r="L89" s="7">
        <f>VLOOKUP(Task[[#This Row],[Reason of visit]],'Data-Task'!C:G,4,)</f>
        <v>0.50975177304964503</v>
      </c>
      <c r="M89" s="7">
        <f>IF(Task[[#This Row],[Margin of Error1]]&gt;=0.1,"Insufficient data",Task[[#This Row],[Ease1]])</f>
        <v>0.50975177304964503</v>
      </c>
      <c r="N89" s="7">
        <f>IF(Task[[#This Row],[Ease1]]&gt;0,1.96*SQRT((Task[[#This Row],[Ease1]]*(1-Task[[#This Row],[Ease1]]))/Task[[#This Row],[Responses]]),"")</f>
        <v>2.9173525157144529E-2</v>
      </c>
      <c r="O89" s="7">
        <f>VLOOKUP(Task[[#This Row],[Reason of visit]],'Data-Task'!C:G,5,)</f>
        <v>0.51329787234042601</v>
      </c>
      <c r="P89" s="7">
        <f>IF(Task[[#This Row],[Margin of Error1]]&gt;=0.1,"Insufficient data",Task[[#This Row],[Satisfaction1]])</f>
        <v>0.51329787234042601</v>
      </c>
      <c r="Q89" s="7">
        <f>IF(Task[[#This Row],[Satisfaction1]]&gt;0,1.96*SQRT((Task[[#This Row],[Satisfaction1]]*(1-Task[[#This Row],[Satisfaction1]]))/Task[[#This Row],[Responses]]),"")</f>
        <v>2.9168753878359831E-2</v>
      </c>
      <c r="R89" s="7">
        <f>IF(OR(Task[[#This Row],[Margin of Error1]]&gt;=0.1,Task[[#This Row],[Margin of Error1]]=0),"Insufficient data",Task[[#This Row],[Margin of Error1]])</f>
        <v>2.8748249336344053E-2</v>
      </c>
      <c r="S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89" s="5"/>
      <c r="U89" s="5"/>
      <c r="V89" s="5"/>
      <c r="W89" s="5"/>
    </row>
    <row r="90" spans="3:23" ht="13.9" x14ac:dyDescent="0.5">
      <c r="C90" s="129" t="str">
        <f>IF(ISBLANK('Data-Task'!C181),"",'Data-Task'!C181)</f>
        <v>CRA:Taxes:Find tax software</v>
      </c>
      <c r="D90" s="68" t="str">
        <f t="shared" si="6"/>
        <v>Find tax software</v>
      </c>
      <c r="E90" s="6" t="str">
        <f t="shared" si="7"/>
        <v>Taxes</v>
      </c>
      <c r="F90" s="6" t="str">
        <f t="shared" si="8"/>
        <v>CRA</v>
      </c>
      <c r="G90" s="8">
        <f>VLOOKUP(Task[[#This Row],[Reason of visit]],'Data-Task'!C:G,2,)</f>
        <v>1119</v>
      </c>
      <c r="H9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2.8921282594389974E-2</v>
      </c>
      <c r="I90" s="7">
        <f>VLOOKUP(Task[[#This Row],[Reason of visit]],'Data-Task'!C:G,3,)</f>
        <v>0.63717605004468303</v>
      </c>
      <c r="J90" s="7">
        <f>IF(Task[[#This Row],[Margin of Error1]]&gt;=0.1,"Insufficient data",Task[[#This Row],[Task success1]])</f>
        <v>0.63717605004468303</v>
      </c>
      <c r="K90" s="7">
        <f>IF(Task[[#This Row],[Task success1]]&gt;0,1.96*SQRT((Task[[#This Row],[Task success1]]*(1-Task[[#This Row],[Task success1]]))/Task[[#This Row],[Responses]]),"")</f>
        <v>2.8172067694059659E-2</v>
      </c>
      <c r="L90" s="7">
        <f>VLOOKUP(Task[[#This Row],[Reason of visit]],'Data-Task'!C:G,4,)</f>
        <v>0.50223413762287805</v>
      </c>
      <c r="M90" s="7">
        <f>IF(Task[[#This Row],[Margin of Error1]]&gt;=0.1,"Insufficient data",Task[[#This Row],[Ease1]])</f>
        <v>0.50223413762287805</v>
      </c>
      <c r="N90" s="7">
        <f>IF(Task[[#This Row],[Ease1]]&gt;0,1.96*SQRT((Task[[#This Row],[Ease1]]*(1-Task[[#This Row],[Ease1]]))/Task[[#This Row],[Responses]]),"")</f>
        <v>2.9295890044555128E-2</v>
      </c>
      <c r="O90" s="7">
        <f>VLOOKUP(Task[[#This Row],[Reason of visit]],'Data-Task'!C:G,5,)</f>
        <v>0.50223413762287805</v>
      </c>
      <c r="P90" s="7">
        <f>IF(Task[[#This Row],[Margin of Error1]]&gt;=0.1,"Insufficient data",Task[[#This Row],[Satisfaction1]])</f>
        <v>0.50223413762287805</v>
      </c>
      <c r="Q90" s="7">
        <f>IF(Task[[#This Row],[Satisfaction1]]&gt;0,1.96*SQRT((Task[[#This Row],[Satisfaction1]]*(1-Task[[#This Row],[Satisfaction1]]))/Task[[#This Row],[Responses]]),"")</f>
        <v>2.9295890044555128E-2</v>
      </c>
      <c r="R90" s="7">
        <f>IF(OR(Task[[#This Row],[Margin of Error1]]&gt;=0.1,Task[[#This Row],[Margin of Error1]]=0),"Insufficient data",Task[[#This Row],[Margin of Error1]])</f>
        <v>2.8921282594389974E-2</v>
      </c>
      <c r="S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0" s="5"/>
      <c r="U90" s="5"/>
      <c r="V90" s="5"/>
      <c r="W90" s="5"/>
    </row>
    <row r="91" spans="3:23" ht="13.9" x14ac:dyDescent="0.5">
      <c r="C91" s="129" t="str">
        <f>IF(ISBLANK('Data-Task'!C1242),"",'Data-Task'!C1242)</f>
        <v>PSPC:N/A:Other - Reason for my visit is not in this list</v>
      </c>
      <c r="D91" s="457" t="str">
        <f t="shared" si="6"/>
        <v>Other - Reason for my visit is not in this list</v>
      </c>
      <c r="E91" s="458" t="str">
        <f t="shared" si="7"/>
        <v>N/A</v>
      </c>
      <c r="F91" s="458" t="str">
        <f t="shared" si="8"/>
        <v>PSPC</v>
      </c>
      <c r="G91" s="442">
        <f>VLOOKUP(Task[[#This Row],[Reason of visit]],'Data-Task'!C:G,2,)</f>
        <v>1115</v>
      </c>
      <c r="H9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2.8723817696610417E-2</v>
      </c>
      <c r="I91" s="444">
        <f>VLOOKUP(Task[[#This Row],[Reason of visit]],'Data-Task'!C:G,3,)</f>
        <v>0.66905829596412603</v>
      </c>
      <c r="J91" s="444">
        <f>IF(Task[[#This Row],[Margin of Error1]]&gt;=0.1,"Insufficient data",Task[[#This Row],[Task success1]])</f>
        <v>0.66905829596412603</v>
      </c>
      <c r="K91" s="444">
        <f>IF(Task[[#This Row],[Task success1]]&gt;0,1.96*SQRT((Task[[#This Row],[Task success1]]*(1-Task[[#This Row],[Task success1]]))/Task[[#This Row],[Responses]]),"")</f>
        <v>2.7620171259010229E-2</v>
      </c>
      <c r="L91" s="444">
        <f>VLOOKUP(Task[[#This Row],[Reason of visit]],'Data-Task'!C:G,4,)</f>
        <v>0.54977578475336297</v>
      </c>
      <c r="M91" s="444">
        <f>IF(Task[[#This Row],[Margin of Error1]]&gt;=0.1,"Insufficient data",Task[[#This Row],[Ease1]])</f>
        <v>0.54977578475336297</v>
      </c>
      <c r="N91" s="444">
        <f>IF(Task[[#This Row],[Ease1]]&gt;0,1.96*SQRT((Task[[#This Row],[Ease1]]*(1-Task[[#This Row],[Ease1]]))/Task[[#This Row],[Responses]]),"")</f>
        <v>2.9202892254979903E-2</v>
      </c>
      <c r="O91" s="444">
        <f>VLOOKUP(Task[[#This Row],[Reason of visit]],'Data-Task'!C:G,5,)</f>
        <v>0.50224215246636805</v>
      </c>
      <c r="P91" s="444">
        <f>IF(Task[[#This Row],[Margin of Error1]]&gt;=0.1,"Insufficient data",Task[[#This Row],[Satisfaction1]])</f>
        <v>0.50224215246636805</v>
      </c>
      <c r="Q91" s="444">
        <f>IF(Task[[#This Row],[Satisfaction1]]&gt;0,1.96*SQRT((Task[[#This Row],[Satisfaction1]]*(1-Task[[#This Row],[Satisfaction1]]))/Task[[#This Row],[Responses]]),"")</f>
        <v>2.934838957584111E-2</v>
      </c>
      <c r="R91" s="444">
        <f>IF(OR(Task[[#This Row],[Margin of Error1]]&gt;=0.1,Task[[#This Row],[Margin of Error1]]=0),"Insufficient data",Task[[#This Row],[Margin of Error1]])</f>
        <v>2.8723817696610417E-2</v>
      </c>
      <c r="S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1" s="5"/>
      <c r="U91" s="5"/>
      <c r="V91" s="5"/>
      <c r="W91" s="5"/>
    </row>
    <row r="92" spans="3:23" ht="13.9" x14ac:dyDescent="0.5">
      <c r="C92" s="129" t="str">
        <f>IF(ISBLANK('Data-Task'!C309),"",'Data-Task'!C309)</f>
        <v>DND:Security:Other - Reason for my visit is not in this list</v>
      </c>
      <c r="D92" s="68" t="str">
        <f t="shared" si="6"/>
        <v>Other - Reason for my visit is not in this list</v>
      </c>
      <c r="E92" s="6" t="str">
        <f t="shared" si="7"/>
        <v>Security</v>
      </c>
      <c r="F92" s="6" t="str">
        <f t="shared" si="8"/>
        <v>DND</v>
      </c>
      <c r="G92" s="8">
        <f>VLOOKUP(Task[[#This Row],[Reason of visit]],'Data-Task'!C:G,2,)</f>
        <v>1111</v>
      </c>
      <c r="H9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2.8020065328795085E-2</v>
      </c>
      <c r="I92" s="7">
        <f>VLOOKUP(Task[[#This Row],[Reason of visit]],'Data-Task'!C:G,3,)</f>
        <v>0.70747074707470703</v>
      </c>
      <c r="J92" s="7">
        <f>IF(Task[[#This Row],[Margin of Error1]]&gt;=0.1,"Insufficient data",Task[[#This Row],[Task success1]])</f>
        <v>0.70747074707470703</v>
      </c>
      <c r="K92" s="7">
        <f>IF(Task[[#This Row],[Task success1]]&gt;0,1.96*SQRT((Task[[#This Row],[Task success1]]*(1-Task[[#This Row],[Task success1]]))/Task[[#This Row],[Responses]]),"")</f>
        <v>2.6750871577417581E-2</v>
      </c>
      <c r="L92" s="7">
        <f>VLOOKUP(Task[[#This Row],[Reason of visit]],'Data-Task'!C:G,4,)</f>
        <v>0.64806480648064801</v>
      </c>
      <c r="M92" s="7">
        <f>IF(Task[[#This Row],[Margin of Error1]]&gt;=0.1,"Insufficient data",Task[[#This Row],[Ease1]])</f>
        <v>0.64806480648064801</v>
      </c>
      <c r="N92" s="7">
        <f>IF(Task[[#This Row],[Ease1]]&gt;0,1.96*SQRT((Task[[#This Row],[Ease1]]*(1-Task[[#This Row],[Ease1]]))/Task[[#This Row],[Responses]]),"")</f>
        <v>2.8082748453414869E-2</v>
      </c>
      <c r="O92" s="7">
        <f>VLOOKUP(Task[[#This Row],[Reason of visit]],'Data-Task'!C:G,5,)</f>
        <v>0.55445544554455495</v>
      </c>
      <c r="P92" s="7">
        <f>IF(Task[[#This Row],[Margin of Error1]]&gt;=0.1,"Insufficient data",Task[[#This Row],[Satisfaction1]])</f>
        <v>0.55445544554455495</v>
      </c>
      <c r="Q92" s="7">
        <f>IF(Task[[#This Row],[Satisfaction1]]&gt;0,1.96*SQRT((Task[[#This Row],[Satisfaction1]]*(1-Task[[#This Row],[Satisfaction1]]))/Task[[#This Row],[Responses]]),"")</f>
        <v>2.9226575955552805E-2</v>
      </c>
      <c r="R92" s="7">
        <f>IF(OR(Task[[#This Row],[Margin of Error1]]&gt;=0.1,Task[[#This Row],[Margin of Error1]]=0),"Insufficient data",Task[[#This Row],[Margin of Error1]])</f>
        <v>2.8020065328795085E-2</v>
      </c>
      <c r="S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2" s="5"/>
      <c r="U92" s="5"/>
      <c r="V92" s="5"/>
      <c r="W92" s="5"/>
    </row>
    <row r="93" spans="3:23" ht="13.9" x14ac:dyDescent="0.5">
      <c r="C93" s="129" t="str">
        <f>IF(ISBLANK('Data-Task'!C383),"",'Data-Task'!C383)</f>
        <v>ESDC:Benefits:Canada Pension Plan (CPP) - Check payment information</v>
      </c>
      <c r="D93" s="68" t="str">
        <f t="shared" si="6"/>
        <v>Canada Pension Plan (CPP) - Check payment information</v>
      </c>
      <c r="E93" s="6" t="str">
        <f t="shared" si="7"/>
        <v>Benefits</v>
      </c>
      <c r="F93" s="6" t="str">
        <f t="shared" si="8"/>
        <v>ESDC</v>
      </c>
      <c r="G93" s="8">
        <f>VLOOKUP(Task[[#This Row],[Reason of visit]],'Data-Task'!C:G,2,)</f>
        <v>1109</v>
      </c>
      <c r="H9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2.624973660452648E-2</v>
      </c>
      <c r="I93" s="7">
        <f>VLOOKUP(Task[[#This Row],[Reason of visit]],'Data-Task'!C:G,3,)</f>
        <v>0.78629395852119</v>
      </c>
      <c r="J93" s="7">
        <f>IF(Task[[#This Row],[Margin of Error1]]&gt;=0.1,"Insufficient data",Task[[#This Row],[Task success1]])</f>
        <v>0.78629395852119</v>
      </c>
      <c r="K93" s="7">
        <f>IF(Task[[#This Row],[Task success1]]&gt;0,1.96*SQRT((Task[[#This Row],[Task success1]]*(1-Task[[#This Row],[Task success1]]))/Task[[#This Row],[Responses]]),"")</f>
        <v>2.4126324655582215E-2</v>
      </c>
      <c r="L93" s="7">
        <f>VLOOKUP(Task[[#This Row],[Reason of visit]],'Data-Task'!C:G,4,)</f>
        <v>0.72227231740306597</v>
      </c>
      <c r="M93" s="7">
        <f>IF(Task[[#This Row],[Margin of Error1]]&gt;=0.1,"Insufficient data",Task[[#This Row],[Ease1]])</f>
        <v>0.72227231740306597</v>
      </c>
      <c r="N93" s="7">
        <f>IF(Task[[#This Row],[Ease1]]&gt;0,1.96*SQRT((Task[[#This Row],[Ease1]]*(1-Task[[#This Row],[Ease1]]))/Task[[#This Row],[Responses]]),"")</f>
        <v>2.6360301206519207E-2</v>
      </c>
      <c r="O93" s="7">
        <f>VLOOKUP(Task[[#This Row],[Reason of visit]],'Data-Task'!C:G,5,)</f>
        <v>0.63931469792605999</v>
      </c>
      <c r="P93" s="7">
        <f>IF(Task[[#This Row],[Margin of Error1]]&gt;=0.1,"Insufficient data",Task[[#This Row],[Satisfaction1]])</f>
        <v>0.63931469792605999</v>
      </c>
      <c r="Q93" s="7">
        <f>IF(Task[[#This Row],[Satisfaction1]]&gt;0,1.96*SQRT((Task[[#This Row],[Satisfaction1]]*(1-Task[[#This Row],[Satisfaction1]]))/Task[[#This Row],[Responses]]),"")</f>
        <v>2.8262583951478019E-2</v>
      </c>
      <c r="R93" s="7">
        <f>IF(OR(Task[[#This Row],[Margin of Error1]]&gt;=0.1,Task[[#This Row],[Margin of Error1]]=0),"Insufficient data",Task[[#This Row],[Margin of Error1]])</f>
        <v>2.624973660452648E-2</v>
      </c>
      <c r="S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3" s="5"/>
      <c r="U93" s="5"/>
      <c r="V93" s="5"/>
      <c r="W93" s="5"/>
    </row>
    <row r="94" spans="3:23" ht="13.9" x14ac:dyDescent="0.5">
      <c r="C94" s="129" t="str">
        <f>IF(ISBLANK('Data-Task'!C1229),"",'Data-Task'!C1229)</f>
        <v>PSPC:Culture:Find a term or abbreviation in another language</v>
      </c>
      <c r="D94" s="457" t="str">
        <f t="shared" si="6"/>
        <v>Find a term or abbreviation in another language</v>
      </c>
      <c r="E94" s="458" t="str">
        <f t="shared" si="7"/>
        <v>Culture</v>
      </c>
      <c r="F94" s="458" t="str">
        <f t="shared" si="8"/>
        <v>PSPC</v>
      </c>
      <c r="G94" s="442">
        <f>VLOOKUP(Task[[#This Row],[Reason of visit]],'Data-Task'!C:G,2,)</f>
        <v>1095</v>
      </c>
      <c r="H9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1.9361252333076423E-2</v>
      </c>
      <c r="I94" s="444">
        <f>VLOOKUP(Task[[#This Row],[Reason of visit]],'Data-Task'!C:G,3,)</f>
        <v>0.91598173515981696</v>
      </c>
      <c r="J94" s="444">
        <f>IF(Task[[#This Row],[Margin of Error1]]&gt;=0.1,"Insufficient data",Task[[#This Row],[Task success1]])</f>
        <v>0.91598173515981696</v>
      </c>
      <c r="K94" s="444">
        <f>IF(Task[[#This Row],[Task success1]]&gt;0,1.96*SQRT((Task[[#This Row],[Task success1]]*(1-Task[[#This Row],[Task success1]]))/Task[[#This Row],[Responses]]),"")</f>
        <v>1.6431578001554602E-2</v>
      </c>
      <c r="L94" s="444">
        <f>VLOOKUP(Task[[#This Row],[Reason of visit]],'Data-Task'!C:G,4,)</f>
        <v>0.88493150684931499</v>
      </c>
      <c r="M94" s="444">
        <f>IF(Task[[#This Row],[Margin of Error1]]&gt;=0.1,"Insufficient data",Task[[#This Row],[Ease1]])</f>
        <v>0.88493150684931499</v>
      </c>
      <c r="N94" s="444">
        <f>IF(Task[[#This Row],[Ease1]]&gt;0,1.96*SQRT((Task[[#This Row],[Ease1]]*(1-Task[[#This Row],[Ease1]]))/Task[[#This Row],[Responses]]),"")</f>
        <v>1.8900881255803779E-2</v>
      </c>
      <c r="O94" s="444">
        <f>VLOOKUP(Task[[#This Row],[Reason of visit]],'Data-Task'!C:G,5,)</f>
        <v>0.82009132420091302</v>
      </c>
      <c r="P94" s="444">
        <f>IF(Task[[#This Row],[Margin of Error1]]&gt;=0.1,"Insufficient data",Task[[#This Row],[Satisfaction1]])</f>
        <v>0.82009132420091302</v>
      </c>
      <c r="Q94" s="444">
        <f>IF(Task[[#This Row],[Satisfaction1]]&gt;0,1.96*SQRT((Task[[#This Row],[Satisfaction1]]*(1-Task[[#This Row],[Satisfaction1]]))/Task[[#This Row],[Responses]]),"")</f>
        <v>2.2751297741870891E-2</v>
      </c>
      <c r="R94" s="444">
        <f>IF(OR(Task[[#This Row],[Margin of Error1]]&gt;=0.1,Task[[#This Row],[Margin of Error1]]=0),"Insufficient data",Task[[#This Row],[Margin of Error1]])</f>
        <v>1.9361252333076423E-2</v>
      </c>
      <c r="S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4" s="5"/>
      <c r="U94" s="5"/>
      <c r="V94" s="5"/>
      <c r="W94" s="5"/>
    </row>
    <row r="95" spans="3:23" ht="13.9" x14ac:dyDescent="0.5">
      <c r="C95" s="129" t="str">
        <f>IF(ISBLANK('Data-Task'!C779),"",'Data-Task'!C779)</f>
        <v>IRCC:N/A:Other - Reason for my visit is not in this list</v>
      </c>
      <c r="D95" s="68" t="str">
        <f t="shared" si="6"/>
        <v>Other - Reason for my visit is not in this list</v>
      </c>
      <c r="E95" s="6" t="str">
        <f t="shared" si="7"/>
        <v>N/A</v>
      </c>
      <c r="F95" s="6" t="str">
        <f t="shared" si="8"/>
        <v>IRCC</v>
      </c>
      <c r="G95" s="8">
        <f>VLOOKUP(Task[[#This Row],[Reason of visit]],'Data-Task'!C:G,2,)</f>
        <v>1087</v>
      </c>
      <c r="H9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2.9596789029188626E-2</v>
      </c>
      <c r="I95" s="7">
        <f>VLOOKUP(Task[[#This Row],[Reason of visit]],'Data-Task'!C:G,3,)</f>
        <v>0.54645814167433304</v>
      </c>
      <c r="J95" s="7">
        <f>IF(Task[[#This Row],[Margin of Error1]]&gt;=0.1,"Insufficient data",Task[[#This Row],[Task success1]])</f>
        <v>0.54645814167433304</v>
      </c>
      <c r="K95" s="7">
        <f>IF(Task[[#This Row],[Task success1]]&gt;0,1.96*SQRT((Task[[#This Row],[Task success1]]*(1-Task[[#This Row],[Task success1]]))/Task[[#This Row],[Responses]]),"")</f>
        <v>2.9595687798832458E-2</v>
      </c>
      <c r="L95" s="7">
        <f>VLOOKUP(Task[[#This Row],[Reason of visit]],'Data-Task'!C:G,4,)</f>
        <v>0.52713891444342198</v>
      </c>
      <c r="M95" s="7">
        <f>IF(Task[[#This Row],[Margin of Error1]]&gt;=0.1,"Insufficient data",Task[[#This Row],[Ease1]])</f>
        <v>0.52713891444342198</v>
      </c>
      <c r="N95" s="7">
        <f>IF(Task[[#This Row],[Ease1]]&gt;0,1.96*SQRT((Task[[#This Row],[Ease1]]*(1-Task[[#This Row],[Ease1]]))/Task[[#This Row],[Responses]]),"")</f>
        <v>2.9680459875233236E-2</v>
      </c>
      <c r="O95" s="7">
        <f>VLOOKUP(Task[[#This Row],[Reason of visit]],'Data-Task'!C:G,5,)</f>
        <v>0.44066237350505999</v>
      </c>
      <c r="P95" s="7">
        <f>IF(Task[[#This Row],[Margin of Error1]]&gt;=0.1,"Insufficient data",Task[[#This Row],[Satisfaction1]])</f>
        <v>0.44066237350505999</v>
      </c>
      <c r="Q95" s="7">
        <f>IF(Task[[#This Row],[Satisfaction1]]&gt;0,1.96*SQRT((Task[[#This Row],[Satisfaction1]]*(1-Task[[#This Row],[Satisfaction1]]))/Task[[#This Row],[Responses]]),"")</f>
        <v>2.951421941350019E-2</v>
      </c>
      <c r="R95" s="7">
        <f>IF(OR(Task[[#This Row],[Margin of Error1]]&gt;=0.1,Task[[#This Row],[Margin of Error1]]=0),"Insufficient data",Task[[#This Row],[Margin of Error1]])</f>
        <v>2.9596789029188626E-2</v>
      </c>
      <c r="S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5" s="5"/>
      <c r="U95" s="5"/>
      <c r="V95" s="5"/>
      <c r="W95" s="5"/>
    </row>
    <row r="96" spans="3:23" ht="13.9" x14ac:dyDescent="0.5">
      <c r="C96" s="129" t="str">
        <f>IF(ISBLANK('Data-Task'!C409),"",'Data-Task'!C409)</f>
        <v>ESDC:Benefits:Other - Reason for my visit is not in this list</v>
      </c>
      <c r="D96" s="68" t="str">
        <f t="shared" si="6"/>
        <v>Other - Reason for my visit is not in this list</v>
      </c>
      <c r="E96" s="6" t="str">
        <f t="shared" si="7"/>
        <v>Benefits</v>
      </c>
      <c r="F96" s="6" t="str">
        <f t="shared" si="8"/>
        <v>ESDC</v>
      </c>
      <c r="G96" s="8">
        <f>VLOOKUP(Task[[#This Row],[Reason of visit]],'Data-Task'!C:G,2,)</f>
        <v>1055</v>
      </c>
      <c r="H9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2.9798423551052666E-2</v>
      </c>
      <c r="I96" s="7">
        <f>VLOOKUP(Task[[#This Row],[Reason of visit]],'Data-Task'!C:G,3,)</f>
        <v>0.50047393364928905</v>
      </c>
      <c r="J96" s="7">
        <f>IF(Task[[#This Row],[Margin of Error1]]&gt;=0.1,"Insufficient data",Task[[#This Row],[Task success1]])</f>
        <v>0.50047393364928905</v>
      </c>
      <c r="K96" s="7">
        <f>IF(Task[[#This Row],[Task success1]]&gt;0,1.96*SQRT((Task[[#This Row],[Task success1]]*(1-Task[[#This Row],[Task success1]]))/Task[[#This Row],[Responses]]),"")</f>
        <v>3.0171690964623434E-2</v>
      </c>
      <c r="L96" s="7">
        <f>VLOOKUP(Task[[#This Row],[Reason of visit]],'Data-Task'!C:G,4,)</f>
        <v>0.45497630331753602</v>
      </c>
      <c r="M96" s="7">
        <f>IF(Task[[#This Row],[Margin of Error1]]&gt;=0.1,"Insufficient data",Task[[#This Row],[Ease1]])</f>
        <v>0.45497630331753602</v>
      </c>
      <c r="N96" s="7">
        <f>IF(Task[[#This Row],[Ease1]]&gt;0,1.96*SQRT((Task[[#This Row],[Ease1]]*(1-Task[[#This Row],[Ease1]]))/Task[[#This Row],[Responses]]),"")</f>
        <v>3.0049131409122066E-2</v>
      </c>
      <c r="O96" s="7">
        <f>VLOOKUP(Task[[#This Row],[Reason of visit]],'Data-Task'!C:G,5,)</f>
        <v>0.37251184834123202</v>
      </c>
      <c r="P96" s="7">
        <f>IF(Task[[#This Row],[Margin of Error1]]&gt;=0.1,"Insufficient data",Task[[#This Row],[Satisfaction1]])</f>
        <v>0.37251184834123202</v>
      </c>
      <c r="Q96" s="7">
        <f>IF(Task[[#This Row],[Satisfaction1]]&gt;0,1.96*SQRT((Task[[#This Row],[Satisfaction1]]*(1-Task[[#This Row],[Satisfaction1]]))/Task[[#This Row],[Responses]]),"")</f>
        <v>2.9174448279412506E-2</v>
      </c>
      <c r="R96" s="7">
        <f>IF(OR(Task[[#This Row],[Margin of Error1]]&gt;=0.1,Task[[#This Row],[Margin of Error1]]=0),"Insufficient data",Task[[#This Row],[Margin of Error1]])</f>
        <v>2.9798423551052666E-2</v>
      </c>
      <c r="S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6" s="5"/>
      <c r="U96" s="5"/>
      <c r="V96" s="5"/>
      <c r="W96" s="5"/>
    </row>
    <row r="97" spans="3:23" ht="13.9" x14ac:dyDescent="0.5">
      <c r="C97" s="129" t="str">
        <f>IF(ISBLANK('Data-Task'!C170),"",'Data-Task'!C170)</f>
        <v>CRA:Taxes:Change my address with the Canada Revenue Agency</v>
      </c>
      <c r="D97" s="68" t="str">
        <f t="shared" si="6"/>
        <v>Change my address with the Canada Revenue Agency</v>
      </c>
      <c r="E97" s="6" t="str">
        <f t="shared" si="7"/>
        <v>Taxes</v>
      </c>
      <c r="F97" s="6" t="str">
        <f t="shared" si="8"/>
        <v>CRA</v>
      </c>
      <c r="G97" s="8">
        <f>VLOOKUP(Task[[#This Row],[Reason of visit]],'Data-Task'!C:G,2,)</f>
        <v>1046</v>
      </c>
      <c r="H9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2.9918848856287882E-2</v>
      </c>
      <c r="I97" s="7">
        <f>VLOOKUP(Task[[#This Row],[Reason of visit]],'Data-Task'!C:G,3,)</f>
        <v>0.47609942638623298</v>
      </c>
      <c r="J97" s="7">
        <f>IF(Task[[#This Row],[Margin of Error1]]&gt;=0.1,"Insufficient data",Task[[#This Row],[Task success1]])</f>
        <v>0.47609942638623298</v>
      </c>
      <c r="K97" s="7">
        <f>IF(Task[[#This Row],[Task success1]]&gt;0,1.96*SQRT((Task[[#This Row],[Task success1]]*(1-Task[[#This Row],[Task success1]]))/Task[[#This Row],[Responses]]),"")</f>
        <v>3.0266590102219732E-2</v>
      </c>
      <c r="L97" s="7">
        <f>VLOOKUP(Task[[#This Row],[Reason of visit]],'Data-Task'!C:G,4,)</f>
        <v>0.41682600382409202</v>
      </c>
      <c r="M97" s="7">
        <f>IF(Task[[#This Row],[Margin of Error1]]&gt;=0.1,"Insufficient data",Task[[#This Row],[Ease1]])</f>
        <v>0.41682600382409202</v>
      </c>
      <c r="N97" s="7">
        <f>IF(Task[[#This Row],[Ease1]]&gt;0,1.96*SQRT((Task[[#This Row],[Ease1]]*(1-Task[[#This Row],[Ease1]]))/Task[[#This Row],[Responses]]),"")</f>
        <v>2.9879044610665723E-2</v>
      </c>
      <c r="O97" s="7">
        <f>VLOOKUP(Task[[#This Row],[Reason of visit]],'Data-Task'!C:G,5,)</f>
        <v>0.39388145315487599</v>
      </c>
      <c r="P97" s="7">
        <f>IF(Task[[#This Row],[Margin of Error1]]&gt;=0.1,"Insufficient data",Task[[#This Row],[Satisfaction1]])</f>
        <v>0.39388145315487599</v>
      </c>
      <c r="Q97" s="7">
        <f>IF(Task[[#This Row],[Satisfaction1]]&gt;0,1.96*SQRT((Task[[#This Row],[Satisfaction1]]*(1-Task[[#This Row],[Satisfaction1]]))/Task[[#This Row],[Responses]]),"")</f>
        <v>2.9610911855978184E-2</v>
      </c>
      <c r="R97" s="7">
        <f>IF(OR(Task[[#This Row],[Margin of Error1]]&gt;=0.1,Task[[#This Row],[Margin of Error1]]=0),"Insufficient data",Task[[#This Row],[Margin of Error1]])</f>
        <v>2.9918848856287882E-2</v>
      </c>
      <c r="S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7" s="5"/>
      <c r="U97" s="5"/>
      <c r="V97" s="5"/>
      <c r="W97" s="5"/>
    </row>
    <row r="98" spans="3:23" ht="13.9" x14ac:dyDescent="0.5">
      <c r="C98" s="129" t="str">
        <f>IF(ISBLANK('Data-Task'!C94),"",'Data-Task'!C94)</f>
        <v>CFIA:N/A:Other - Reason for my visit is not in this list</v>
      </c>
      <c r="D98" s="68" t="str">
        <f t="shared" si="6"/>
        <v>Other - Reason for my visit is not in this list</v>
      </c>
      <c r="E98" s="6" t="str">
        <f t="shared" si="7"/>
        <v>N/A</v>
      </c>
      <c r="F98" s="6" t="str">
        <f t="shared" si="8"/>
        <v>CFIA</v>
      </c>
      <c r="G98" s="8">
        <f>VLOOKUP(Task[[#This Row],[Reason of visit]],'Data-Task'!C:G,2,)</f>
        <v>1041</v>
      </c>
      <c r="H9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2.9417854012605989E-2</v>
      </c>
      <c r="I98" s="7">
        <f>VLOOKUP(Task[[#This Row],[Reason of visit]],'Data-Task'!C:G,3,)</f>
        <v>0.69644572526416904</v>
      </c>
      <c r="J98" s="7">
        <f>IF(Task[[#This Row],[Margin of Error1]]&gt;=0.1,"Insufficient data",Task[[#This Row],[Task success1]])</f>
        <v>0.69644572526416904</v>
      </c>
      <c r="K98" s="7">
        <f>IF(Task[[#This Row],[Task success1]]&gt;0,1.96*SQRT((Task[[#This Row],[Task success1]]*(1-Task[[#This Row],[Task success1]]))/Task[[#This Row],[Responses]]),"")</f>
        <v>2.7931388255093618E-2</v>
      </c>
      <c r="L98" s="7">
        <f>VLOOKUP(Task[[#This Row],[Reason of visit]],'Data-Task'!C:G,4,)</f>
        <v>0.56003842459173903</v>
      </c>
      <c r="M98" s="7">
        <f>IF(Task[[#This Row],[Margin of Error1]]&gt;=0.1,"Insufficient data",Task[[#This Row],[Ease1]])</f>
        <v>0.56003842459173903</v>
      </c>
      <c r="N98" s="7">
        <f>IF(Task[[#This Row],[Ease1]]&gt;0,1.96*SQRT((Task[[#This Row],[Ease1]]*(1-Task[[#This Row],[Ease1]]))/Task[[#This Row],[Responses]]),"")</f>
        <v>3.0154143237199209E-2</v>
      </c>
      <c r="O98" s="7">
        <f>VLOOKUP(Task[[#This Row],[Reason of visit]],'Data-Task'!C:G,5,)</f>
        <v>0.55811719500480295</v>
      </c>
      <c r="P98" s="7">
        <f>IF(Task[[#This Row],[Margin of Error1]]&gt;=0.1,"Insufficient data",Task[[#This Row],[Satisfaction1]])</f>
        <v>0.55811719500480295</v>
      </c>
      <c r="Q98" s="7">
        <f>IF(Task[[#This Row],[Satisfaction1]]&gt;0,1.96*SQRT((Task[[#This Row],[Satisfaction1]]*(1-Task[[#This Row],[Satisfaction1]]))/Task[[#This Row],[Responses]]),"")</f>
        <v>3.0168030545525134E-2</v>
      </c>
      <c r="R98" s="7">
        <f>IF(OR(Task[[#This Row],[Margin of Error1]]&gt;=0.1,Task[[#This Row],[Margin of Error1]]=0),"Insufficient data",Task[[#This Row],[Margin of Error1]])</f>
        <v>2.9417854012605989E-2</v>
      </c>
      <c r="S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8" s="5"/>
      <c r="U98" s="5"/>
      <c r="V98" s="5"/>
      <c r="W98" s="5"/>
    </row>
    <row r="99" spans="3:23" ht="13.9" x14ac:dyDescent="0.5">
      <c r="C99" s="129" t="str">
        <f>IF(ISBLANK('Data-Task'!C482),"",'Data-Task'!C482)</f>
        <v>FCAC:Money:Other - Reason for my visit is not in this list</v>
      </c>
      <c r="D99" s="68" t="str">
        <f t="shared" si="6"/>
        <v>Other - Reason for my visit is not in this list</v>
      </c>
      <c r="E99" s="6" t="str">
        <f t="shared" si="7"/>
        <v>Money</v>
      </c>
      <c r="F99" s="6" t="str">
        <f t="shared" si="8"/>
        <v>FCAC</v>
      </c>
      <c r="G99" s="8">
        <f>VLOOKUP(Task[[#This Row],[Reason of visit]],'Data-Task'!C:G,2,)</f>
        <v>1040</v>
      </c>
      <c r="H9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2.9925396355297822E-2</v>
      </c>
      <c r="I99" s="7">
        <f>VLOOKUP(Task[[#This Row],[Reason of visit]],'Data-Task'!C:G,3,)</f>
        <v>0.60384615384615403</v>
      </c>
      <c r="J99" s="7">
        <f>IF(Task[[#This Row],[Margin of Error1]]&gt;=0.1,"Insufficient data",Task[[#This Row],[Task success1]])</f>
        <v>0.60384615384615403</v>
      </c>
      <c r="K99" s="7">
        <f>IF(Task[[#This Row],[Task success1]]&gt;0,1.96*SQRT((Task[[#This Row],[Task success1]]*(1-Task[[#This Row],[Task success1]]))/Task[[#This Row],[Responses]]),"")</f>
        <v>2.9725864396349354E-2</v>
      </c>
      <c r="L99" s="7">
        <f>VLOOKUP(Task[[#This Row],[Reason of visit]],'Data-Task'!C:G,4,)</f>
        <v>0.60865384615384599</v>
      </c>
      <c r="M99" s="7">
        <f>IF(Task[[#This Row],[Margin of Error1]]&gt;=0.1,"Insufficient data",Task[[#This Row],[Ease1]])</f>
        <v>0.60865384615384599</v>
      </c>
      <c r="N99" s="7">
        <f>IF(Task[[#This Row],[Ease1]]&gt;0,1.96*SQRT((Task[[#This Row],[Ease1]]*(1-Task[[#This Row],[Ease1]]))/Task[[#This Row],[Responses]]),"")</f>
        <v>2.9662320425338874E-2</v>
      </c>
      <c r="O99" s="7">
        <f>VLOOKUP(Task[[#This Row],[Reason of visit]],'Data-Task'!C:G,5,)</f>
        <v>0.50288461538461504</v>
      </c>
      <c r="P99" s="7">
        <f>IF(Task[[#This Row],[Margin of Error1]]&gt;=0.1,"Insufficient data",Task[[#This Row],[Satisfaction1]])</f>
        <v>0.50288461538461504</v>
      </c>
      <c r="Q99" s="7">
        <f>IF(Task[[#This Row],[Satisfaction1]]&gt;0,1.96*SQRT((Task[[#This Row],[Satisfaction1]]*(1-Task[[#This Row],[Satisfaction1]]))/Task[[#This Row],[Responses]]),"")</f>
        <v>3.0388004244205232E-2</v>
      </c>
      <c r="R99" s="7">
        <f>IF(OR(Task[[#This Row],[Margin of Error1]]&gt;=0.1,Task[[#This Row],[Margin of Error1]]=0),"Insufficient data",Task[[#This Row],[Margin of Error1]])</f>
        <v>2.9925396355297822E-2</v>
      </c>
      <c r="S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99" s="5"/>
      <c r="U99" s="5"/>
      <c r="V99" s="5"/>
      <c r="W99" s="5"/>
    </row>
    <row r="100" spans="3:23" ht="13.9" x14ac:dyDescent="0.5">
      <c r="C100" s="129" t="str">
        <f>IF(ISBLANK('Data-Task'!C714),"",'Data-Task'!C714)</f>
        <v>HC:Health:Find out the symptoms or risks for a disease or condition</v>
      </c>
      <c r="D100" s="68" t="str">
        <f t="shared" si="6"/>
        <v>Find out the symptoms or risks for a disease or condition</v>
      </c>
      <c r="E100" s="6" t="str">
        <f t="shared" si="7"/>
        <v>Health</v>
      </c>
      <c r="F100" s="6" t="str">
        <f t="shared" si="8"/>
        <v>HC</v>
      </c>
      <c r="G100" s="8">
        <f>VLOOKUP(Task[[#This Row],[Reason of visit]],'Data-Task'!C:G,2,)</f>
        <v>1012</v>
      </c>
      <c r="H10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2.4870051811260563E-2</v>
      </c>
      <c r="I100" s="7">
        <f>VLOOKUP(Task[[#This Row],[Reason of visit]],'Data-Task'!C:G,3,)</f>
        <v>0.85177865612648196</v>
      </c>
      <c r="J100" s="7">
        <f>IF(Task[[#This Row],[Margin of Error1]]&gt;=0.1,"Insufficient data",Task[[#This Row],[Task success1]])</f>
        <v>0.85177865612648196</v>
      </c>
      <c r="K100" s="7">
        <f>IF(Task[[#This Row],[Task success1]]&gt;0,1.96*SQRT((Task[[#This Row],[Task success1]]*(1-Task[[#This Row],[Task success1]]))/Task[[#This Row],[Responses]]),"")</f>
        <v>2.1891955921635287E-2</v>
      </c>
      <c r="L100" s="7">
        <f>VLOOKUP(Task[[#This Row],[Reason of visit]],'Data-Task'!C:G,4,)</f>
        <v>0.80138339920948598</v>
      </c>
      <c r="M100" s="7">
        <f>IF(Task[[#This Row],[Margin of Error1]]&gt;=0.1,"Insufficient data",Task[[#This Row],[Ease1]])</f>
        <v>0.80138339920948598</v>
      </c>
      <c r="N100" s="7">
        <f>IF(Task[[#This Row],[Ease1]]&gt;0,1.96*SQRT((Task[[#This Row],[Ease1]]*(1-Task[[#This Row],[Ease1]]))/Task[[#This Row],[Responses]]),"")</f>
        <v>2.4580672380417123E-2</v>
      </c>
      <c r="O100" s="7">
        <f>VLOOKUP(Task[[#This Row],[Reason of visit]],'Data-Task'!C:G,5,)</f>
        <v>0.70355731225296403</v>
      </c>
      <c r="P100" s="7">
        <f>IF(Task[[#This Row],[Margin of Error1]]&gt;=0.1,"Insufficient data",Task[[#This Row],[Satisfaction1]])</f>
        <v>0.70355731225296403</v>
      </c>
      <c r="Q100" s="7">
        <f>IF(Task[[#This Row],[Satisfaction1]]&gt;0,1.96*SQRT((Task[[#This Row],[Satisfaction1]]*(1-Task[[#This Row],[Satisfaction1]]))/Task[[#This Row],[Responses]]),"")</f>
        <v>2.8137527131729276E-2</v>
      </c>
      <c r="R100" s="7">
        <f>IF(OR(Task[[#This Row],[Margin of Error1]]&gt;=0.1,Task[[#This Row],[Margin of Error1]]=0),"Insufficient data",Task[[#This Row],[Margin of Error1]])</f>
        <v>2.4870051811260563E-2</v>
      </c>
      <c r="S1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0" s="5"/>
      <c r="U100" s="5"/>
      <c r="V100" s="5"/>
      <c r="W100" s="5"/>
    </row>
    <row r="101" spans="3:23" ht="13.9" x14ac:dyDescent="0.5">
      <c r="C101" s="129" t="str">
        <f>IF(ISBLANK('Data-Task'!C762),"",'Data-Task'!C762)</f>
        <v>IRCC:Immigration:Hire a foreign worker</v>
      </c>
      <c r="D101" s="68" t="str">
        <f t="shared" si="6"/>
        <v>Hire a foreign worker</v>
      </c>
      <c r="E101" s="6" t="str">
        <f t="shared" si="7"/>
        <v>Immigration</v>
      </c>
      <c r="F101" s="6" t="str">
        <f t="shared" si="8"/>
        <v>IRCC</v>
      </c>
      <c r="G101" s="8">
        <f>VLOOKUP(Task[[#This Row],[Reason of visit]],'Data-Task'!C:G,2,)</f>
        <v>975</v>
      </c>
      <c r="H10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2.9538260003305474E-2</v>
      </c>
      <c r="I101" s="7">
        <f>VLOOKUP(Task[[#This Row],[Reason of visit]],'Data-Task'!C:G,3,)</f>
        <v>0.73128205128205104</v>
      </c>
      <c r="J101" s="7">
        <f>IF(Task[[#This Row],[Margin of Error1]]&gt;=0.1,"Insufficient data",Task[[#This Row],[Task success1]])</f>
        <v>0.73128205128205104</v>
      </c>
      <c r="K101" s="7">
        <f>IF(Task[[#This Row],[Task success1]]&gt;0,1.96*SQRT((Task[[#This Row],[Task success1]]*(1-Task[[#This Row],[Task success1]]))/Task[[#This Row],[Responses]]),"")</f>
        <v>2.7825601322941686E-2</v>
      </c>
      <c r="L101" s="7">
        <f>VLOOKUP(Task[[#This Row],[Reason of visit]],'Data-Task'!C:G,4,)</f>
        <v>0.60410256410256402</v>
      </c>
      <c r="M101" s="7">
        <f>IF(Task[[#This Row],[Margin of Error1]]&gt;=0.1,"Insufficient data",Task[[#This Row],[Ease1]])</f>
        <v>0.60410256410256402</v>
      </c>
      <c r="N101" s="7">
        <f>IF(Task[[#This Row],[Ease1]]&gt;0,1.96*SQRT((Task[[#This Row],[Ease1]]*(1-Task[[#This Row],[Ease1]]))/Task[[#This Row],[Responses]]),"")</f>
        <v>3.069731901524048E-2</v>
      </c>
      <c r="O101" s="7">
        <f>VLOOKUP(Task[[#This Row],[Reason of visit]],'Data-Task'!C:G,5,)</f>
        <v>0.64205128205128204</v>
      </c>
      <c r="P101" s="7">
        <f>IF(Task[[#This Row],[Margin of Error1]]&gt;=0.1,"Insufficient data",Task[[#This Row],[Satisfaction1]])</f>
        <v>0.64205128205128204</v>
      </c>
      <c r="Q101" s="7">
        <f>IF(Task[[#This Row],[Satisfaction1]]&gt;0,1.96*SQRT((Task[[#This Row],[Satisfaction1]]*(1-Task[[#This Row],[Satisfaction1]]))/Task[[#This Row],[Responses]]),"")</f>
        <v>3.0091859671734254E-2</v>
      </c>
      <c r="R101" s="7">
        <f>IF(OR(Task[[#This Row],[Margin of Error1]]&gt;=0.1,Task[[#This Row],[Margin of Error1]]=0),"Insufficient data",Task[[#This Row],[Margin of Error1]])</f>
        <v>2.9538260003305474E-2</v>
      </c>
      <c r="S1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1" s="5"/>
      <c r="U101" s="5"/>
      <c r="V101" s="5"/>
      <c r="W101" s="5"/>
    </row>
    <row r="102" spans="3:23" ht="13.9" x14ac:dyDescent="0.5">
      <c r="C102" s="129" t="str">
        <f>IF(ISBLANK('Data-Task'!C1099),"",'Data-Task'!C1099)</f>
        <v>PHAC:COVID-19:Check health advice before travelling</v>
      </c>
      <c r="D102" s="457" t="str">
        <f t="shared" si="6"/>
        <v>Check health advice before travelling</v>
      </c>
      <c r="E102" s="458" t="str">
        <f t="shared" si="7"/>
        <v>COVID-19</v>
      </c>
      <c r="F102" s="458" t="str">
        <f t="shared" si="8"/>
        <v>PHAC</v>
      </c>
      <c r="G102" s="442">
        <f>VLOOKUP(Task[[#This Row],[Reason of visit]],'Data-Task'!C:G,2,)</f>
        <v>968</v>
      </c>
      <c r="H10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3.0894791473365532E-2</v>
      </c>
      <c r="I102" s="444">
        <f>VLOOKUP(Task[[#This Row],[Reason of visit]],'Data-Task'!C:G,3,)</f>
        <v>0.60537190082644599</v>
      </c>
      <c r="J102" s="444">
        <f>IF(Task[[#This Row],[Margin of Error1]]&gt;=0.1,"Insufficient data",Task[[#This Row],[Task success1]])</f>
        <v>0.60537190082644599</v>
      </c>
      <c r="K102" s="444">
        <f>IF(Task[[#This Row],[Task success1]]&gt;0,1.96*SQRT((Task[[#This Row],[Task success1]]*(1-Task[[#This Row],[Task success1]]))/Task[[#This Row],[Responses]]),"")</f>
        <v>3.0790980937765392E-2</v>
      </c>
      <c r="L102" s="444">
        <f>VLOOKUP(Task[[#This Row],[Reason of visit]],'Data-Task'!C:G,4,)</f>
        <v>0.43181818181818199</v>
      </c>
      <c r="M102" s="444">
        <f>IF(Task[[#This Row],[Margin of Error1]]&gt;=0.1,"Insufficient data",Task[[#This Row],[Ease1]])</f>
        <v>0.43181818181818199</v>
      </c>
      <c r="N102" s="444">
        <f>IF(Task[[#This Row],[Ease1]]&gt;0,1.96*SQRT((Task[[#This Row],[Ease1]]*(1-Task[[#This Row],[Ease1]]))/Task[[#This Row],[Responses]]),"")</f>
        <v>3.1204161791888417E-2</v>
      </c>
      <c r="O102" s="444">
        <f>VLOOKUP(Task[[#This Row],[Reason of visit]],'Data-Task'!C:G,5,)</f>
        <v>0.38739669421487599</v>
      </c>
      <c r="P102" s="444">
        <f>IF(Task[[#This Row],[Margin of Error1]]&gt;=0.1,"Insufficient data",Task[[#This Row],[Satisfaction1]])</f>
        <v>0.38739669421487599</v>
      </c>
      <c r="Q102" s="444">
        <f>IF(Task[[#This Row],[Satisfaction1]]&gt;0,1.96*SQRT((Task[[#This Row],[Satisfaction1]]*(1-Task[[#This Row],[Satisfaction1]]))/Task[[#This Row],[Responses]]),"")</f>
        <v>3.068923169044278E-2</v>
      </c>
      <c r="R102" s="444">
        <f>IF(OR(Task[[#This Row],[Margin of Error1]]&gt;=0.1,Task[[#This Row],[Margin of Error1]]=0),"Insufficient data",Task[[#This Row],[Margin of Error1]])</f>
        <v>3.0894791473365532E-2</v>
      </c>
      <c r="S1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2" s="5"/>
      <c r="U102" s="5"/>
      <c r="V102" s="5"/>
      <c r="W102" s="5"/>
    </row>
    <row r="103" spans="3:23" ht="13.9" x14ac:dyDescent="0.5">
      <c r="C103" s="129" t="str">
        <f>IF(ISBLANK('Data-Task'!C1118),"",'Data-Task'!C1118)</f>
        <v>PHAC:Travel:Check vaccination requirements to enter Canada</v>
      </c>
      <c r="D103" s="457" t="str">
        <f t="shared" si="6"/>
        <v>Check vaccination requirements to enter Canada</v>
      </c>
      <c r="E103" s="458" t="str">
        <f t="shared" si="7"/>
        <v>Travel</v>
      </c>
      <c r="F103" s="458" t="str">
        <f t="shared" si="8"/>
        <v>PHAC</v>
      </c>
      <c r="G103" s="442">
        <f>VLOOKUP(Task[[#This Row],[Reason of visit]],'Data-Task'!C:G,2,)</f>
        <v>961</v>
      </c>
      <c r="H10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3.0528475117937801E-2</v>
      </c>
      <c r="I103" s="444">
        <f>VLOOKUP(Task[[#This Row],[Reason of visit]],'Data-Task'!C:G,3,)</f>
        <v>0.69198751300728401</v>
      </c>
      <c r="J103" s="444">
        <f>IF(Task[[#This Row],[Margin of Error1]]&gt;=0.1,"Insufficient data",Task[[#This Row],[Task success1]])</f>
        <v>0.69198751300728401</v>
      </c>
      <c r="K103" s="444">
        <f>IF(Task[[#This Row],[Task success1]]&gt;0,1.96*SQRT((Task[[#This Row],[Task success1]]*(1-Task[[#This Row],[Task success1]]))/Task[[#This Row],[Responses]]),"")</f>
        <v>2.9189568031859636E-2</v>
      </c>
      <c r="L103" s="444">
        <f>VLOOKUP(Task[[#This Row],[Reason of visit]],'Data-Task'!C:G,4,)</f>
        <v>0.59001040582726305</v>
      </c>
      <c r="M103" s="444">
        <f>IF(Task[[#This Row],[Margin of Error1]]&gt;=0.1,"Insufficient data",Task[[#This Row],[Ease1]])</f>
        <v>0.59001040582726305</v>
      </c>
      <c r="N103" s="444">
        <f>IF(Task[[#This Row],[Ease1]]&gt;0,1.96*SQRT((Task[[#This Row],[Ease1]]*(1-Task[[#This Row],[Ease1]]))/Task[[#This Row],[Responses]]),"")</f>
        <v>3.1096436955729664E-2</v>
      </c>
      <c r="O103" s="444">
        <f>VLOOKUP(Task[[#This Row],[Reason of visit]],'Data-Task'!C:G,5,)</f>
        <v>0.57023933402705496</v>
      </c>
      <c r="P103" s="444">
        <f>IF(Task[[#This Row],[Margin of Error1]]&gt;=0.1,"Insufficient data",Task[[#This Row],[Satisfaction1]])</f>
        <v>0.57023933402705496</v>
      </c>
      <c r="Q103" s="444">
        <f>IF(Task[[#This Row],[Satisfaction1]]&gt;0,1.96*SQRT((Task[[#This Row],[Satisfaction1]]*(1-Task[[#This Row],[Satisfaction1]]))/Task[[#This Row],[Responses]]),"")</f>
        <v>3.1299420366224108E-2</v>
      </c>
      <c r="R103" s="444">
        <f>IF(OR(Task[[#This Row],[Margin of Error1]]&gt;=0.1,Task[[#This Row],[Margin of Error1]]=0),"Insufficient data",Task[[#This Row],[Margin of Error1]])</f>
        <v>3.0528475117937801E-2</v>
      </c>
      <c r="S10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3" s="5"/>
      <c r="U103" s="5"/>
      <c r="V103" s="5"/>
      <c r="W103" s="5"/>
    </row>
    <row r="104" spans="3:23" ht="13.9" x14ac:dyDescent="0.5">
      <c r="C104" s="129" t="str">
        <f>IF(ISBLANK('Data-Task'!C702),"",'Data-Task'!C702)</f>
        <v>HC:COVID-19:Get your Canadian COVID-19 proof of vaccination</v>
      </c>
      <c r="D104" s="68" t="str">
        <f t="shared" si="6"/>
        <v>Get your Canadian COVID-19 proof of vaccination</v>
      </c>
      <c r="E104" s="6" t="str">
        <f t="shared" si="7"/>
        <v>COVID-19</v>
      </c>
      <c r="F104" s="6" t="str">
        <f t="shared" si="8"/>
        <v>HC</v>
      </c>
      <c r="G104" s="8">
        <f>VLOOKUP(Task[[#This Row],[Reason of visit]],'Data-Task'!C:G,2,)</f>
        <v>960</v>
      </c>
      <c r="H10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3.1312281813268748E-2</v>
      </c>
      <c r="I104" s="7">
        <f>VLOOKUP(Task[[#This Row],[Reason of visit]],'Data-Task'!C:G,3,)</f>
        <v>0.62083333333333302</v>
      </c>
      <c r="J104" s="7">
        <f>IF(Task[[#This Row],[Margin of Error1]]&gt;=0.1,"Insufficient data",Task[[#This Row],[Task success1]])</f>
        <v>0.62083333333333302</v>
      </c>
      <c r="K104" s="7">
        <f>IF(Task[[#This Row],[Task success1]]&gt;0,1.96*SQRT((Task[[#This Row],[Task success1]]*(1-Task[[#This Row],[Task success1]]))/Task[[#This Row],[Responses]]),"")</f>
        <v>3.0691848337924328E-2</v>
      </c>
      <c r="L104" s="7">
        <f>VLOOKUP(Task[[#This Row],[Reason of visit]],'Data-Task'!C:G,4,)</f>
        <v>0.49791666666666701</v>
      </c>
      <c r="M104" s="7">
        <f>IF(Task[[#This Row],[Margin of Error1]]&gt;=0.1,"Insufficient data",Task[[#This Row],[Ease1]])</f>
        <v>0.49791666666666701</v>
      </c>
      <c r="N104" s="7">
        <f>IF(Task[[#This Row],[Ease1]]&gt;0,1.96*SQRT((Task[[#This Row],[Ease1]]*(1-Task[[#This Row],[Ease1]]))/Task[[#This Row],[Responses]]),"")</f>
        <v>3.1629089432384218E-2</v>
      </c>
      <c r="O104" s="7">
        <f>VLOOKUP(Task[[#This Row],[Reason of visit]],'Data-Task'!C:G,5,)</f>
        <v>0.485416666666667</v>
      </c>
      <c r="P104" s="7">
        <f>IF(Task[[#This Row],[Margin of Error1]]&gt;=0.1,"Insufficient data",Task[[#This Row],[Satisfaction1]])</f>
        <v>0.485416666666667</v>
      </c>
      <c r="Q104" s="7">
        <f>IF(Task[[#This Row],[Satisfaction1]]&gt;0,1.96*SQRT((Task[[#This Row],[Satisfaction1]]*(1-Task[[#This Row],[Satisfaction1]]))/Task[[#This Row],[Responses]]),"")</f>
        <v>3.1615907669497699E-2</v>
      </c>
      <c r="R104" s="7">
        <f>IF(OR(Task[[#This Row],[Margin of Error1]]&gt;=0.1,Task[[#This Row],[Margin of Error1]]=0),"Insufficient data",Task[[#This Row],[Margin of Error1]])</f>
        <v>3.1312281813268748E-2</v>
      </c>
      <c r="S1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4" s="5"/>
      <c r="U104" s="5"/>
      <c r="V104" s="5"/>
      <c r="W104" s="5"/>
    </row>
    <row r="105" spans="3:23" ht="13.9" x14ac:dyDescent="0.5">
      <c r="C105" s="129" t="str">
        <f>IF(ISBLANK('Data-Task'!C771),"",'Data-Task'!C771)</f>
        <v>IRCC:Immigration:Pay your fees online</v>
      </c>
      <c r="D105" s="68" t="str">
        <f t="shared" si="6"/>
        <v>Pay your fees online</v>
      </c>
      <c r="E105" s="6" t="str">
        <f t="shared" si="7"/>
        <v>Immigration</v>
      </c>
      <c r="F105" s="6" t="str">
        <f t="shared" si="8"/>
        <v>IRCC</v>
      </c>
      <c r="G105" s="8">
        <f>VLOOKUP(Task[[#This Row],[Reason of visit]],'Data-Task'!C:G,2,)</f>
        <v>927</v>
      </c>
      <c r="H10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3.1979025143388275E-2</v>
      </c>
      <c r="I105" s="7">
        <f>VLOOKUP(Task[[#This Row],[Reason of visit]],'Data-Task'!C:G,3,)</f>
        <v>0.56418554476806904</v>
      </c>
      <c r="J105" s="7">
        <f>IF(Task[[#This Row],[Margin of Error1]]&gt;=0.1,"Insufficient data",Task[[#This Row],[Task success1]])</f>
        <v>0.56418554476806904</v>
      </c>
      <c r="K105" s="7">
        <f>IF(Task[[#This Row],[Task success1]]&gt;0,1.96*SQRT((Task[[#This Row],[Task success1]]*(1-Task[[#This Row],[Task success1]]))/Task[[#This Row],[Responses]]),"")</f>
        <v>3.1921110908977084E-2</v>
      </c>
      <c r="L105" s="7">
        <f>VLOOKUP(Task[[#This Row],[Reason of visit]],'Data-Task'!C:G,4,)</f>
        <v>0.45415318230852197</v>
      </c>
      <c r="M105" s="7">
        <f>IF(Task[[#This Row],[Margin of Error1]]&gt;=0.1,"Insufficient data",Task[[#This Row],[Ease1]])</f>
        <v>0.45415318230852197</v>
      </c>
      <c r="N105" s="7">
        <f>IF(Task[[#This Row],[Ease1]]&gt;0,1.96*SQRT((Task[[#This Row],[Ease1]]*(1-Task[[#This Row],[Ease1]]))/Task[[#This Row],[Responses]]),"")</f>
        <v>3.205182600442355E-2</v>
      </c>
      <c r="O105" s="7">
        <f>VLOOKUP(Task[[#This Row],[Reason of visit]],'Data-Task'!C:G,5,)</f>
        <v>0.44120819848975201</v>
      </c>
      <c r="P105" s="7">
        <f>IF(Task[[#This Row],[Margin of Error1]]&gt;=0.1,"Insufficient data",Task[[#This Row],[Satisfaction1]])</f>
        <v>0.44120819848975201</v>
      </c>
      <c r="Q105" s="7">
        <f>IF(Task[[#This Row],[Satisfaction1]]&gt;0,1.96*SQRT((Task[[#This Row],[Satisfaction1]]*(1-Task[[#This Row],[Satisfaction1]]))/Task[[#This Row],[Responses]]),"")</f>
        <v>3.1964138516764197E-2</v>
      </c>
      <c r="R105" s="7">
        <f>IF(OR(Task[[#This Row],[Margin of Error1]]&gt;=0.1,Task[[#This Row],[Margin of Error1]]=0),"Insufficient data",Task[[#This Row],[Margin of Error1]])</f>
        <v>3.1979025143388275E-2</v>
      </c>
      <c r="S1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5" s="5"/>
      <c r="U105" s="5"/>
      <c r="V105" s="5"/>
      <c r="W105" s="5"/>
    </row>
    <row r="106" spans="3:23" ht="13.9" x14ac:dyDescent="0.5">
      <c r="C106" s="129" t="str">
        <f>IF(ISBLANK('Data-Task'!C443),"",'Data-Task'!C443)</f>
        <v>ESDC:Jobs:Support for Temporary Foreign Workers</v>
      </c>
      <c r="D106" s="68" t="str">
        <f t="shared" si="6"/>
        <v>Support for Temporary Foreign Workers</v>
      </c>
      <c r="E106" s="6" t="str">
        <f t="shared" si="7"/>
        <v>Jobs</v>
      </c>
      <c r="F106" s="6" t="str">
        <f t="shared" si="8"/>
        <v>ESDC</v>
      </c>
      <c r="G106" s="8">
        <f>VLOOKUP(Task[[#This Row],[Reason of visit]],'Data-Task'!C:G,2,)</f>
        <v>916</v>
      </c>
      <c r="H10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3.070734621771971E-2</v>
      </c>
      <c r="I106" s="7">
        <f>VLOOKUP(Task[[#This Row],[Reason of visit]],'Data-Task'!C:G,3,)</f>
        <v>0.72707423580786001</v>
      </c>
      <c r="J106" s="7">
        <f>IF(Task[[#This Row],[Margin of Error1]]&gt;=0.1,"Insufficient data",Task[[#This Row],[Task success1]])</f>
        <v>0.72707423580786001</v>
      </c>
      <c r="K106" s="7">
        <f>IF(Task[[#This Row],[Task success1]]&gt;0,1.96*SQRT((Task[[#This Row],[Task success1]]*(1-Task[[#This Row],[Task success1]]))/Task[[#This Row],[Responses]]),"")</f>
        <v>2.8848283662443651E-2</v>
      </c>
      <c r="L106" s="7">
        <f>VLOOKUP(Task[[#This Row],[Reason of visit]],'Data-Task'!C:G,4,)</f>
        <v>0.61026200873362402</v>
      </c>
      <c r="M106" s="7">
        <f>IF(Task[[#This Row],[Margin of Error1]]&gt;=0.1,"Insufficient data",Task[[#This Row],[Ease1]])</f>
        <v>0.61026200873362402</v>
      </c>
      <c r="N106" s="7">
        <f>IF(Task[[#This Row],[Ease1]]&gt;0,1.96*SQRT((Task[[#This Row],[Ease1]]*(1-Task[[#This Row],[Ease1]]))/Task[[#This Row],[Responses]]),"")</f>
        <v>3.1582963096287726E-2</v>
      </c>
      <c r="O106" s="7">
        <f>VLOOKUP(Task[[#This Row],[Reason of visit]],'Data-Task'!C:G,5,)</f>
        <v>0.60262008733624495</v>
      </c>
      <c r="P106" s="7">
        <f>IF(Task[[#This Row],[Margin of Error1]]&gt;=0.1,"Insufficient data",Task[[#This Row],[Satisfaction1]])</f>
        <v>0.60262008733624495</v>
      </c>
      <c r="Q106" s="7">
        <f>IF(Task[[#This Row],[Satisfaction1]]&gt;0,1.96*SQRT((Task[[#This Row],[Satisfaction1]]*(1-Task[[#This Row],[Satisfaction1]]))/Task[[#This Row],[Responses]]),"")</f>
        <v>3.169079189442775E-2</v>
      </c>
      <c r="R106" s="7">
        <f>IF(OR(Task[[#This Row],[Margin of Error1]]&gt;=0.1,Task[[#This Row],[Margin of Error1]]=0),"Insufficient data",Task[[#This Row],[Margin of Error1]])</f>
        <v>3.070734621771971E-2</v>
      </c>
      <c r="S1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6" s="5"/>
      <c r="U106" s="5"/>
      <c r="V106" s="5"/>
      <c r="W106" s="5"/>
    </row>
    <row r="107" spans="3:23" ht="13.9" x14ac:dyDescent="0.5">
      <c r="C107" s="129" t="str">
        <f>IF(ISBLANK('Data-Task'!C172),"",'Data-Task'!C172)</f>
        <v>CRA:Taxes:Check the balance owing on a corporate income tax account</v>
      </c>
      <c r="D107" s="68" t="str">
        <f t="shared" si="6"/>
        <v>Check the balance owing on a corporate income tax account</v>
      </c>
      <c r="E107" s="6" t="str">
        <f t="shared" si="7"/>
        <v>Taxes</v>
      </c>
      <c r="F107" s="6" t="str">
        <f t="shared" si="8"/>
        <v>CRA</v>
      </c>
      <c r="G107" s="8">
        <f>VLOOKUP(Task[[#This Row],[Reason of visit]],'Data-Task'!C:G,2,)</f>
        <v>891</v>
      </c>
      <c r="H10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3.1182976724713735E-2</v>
      </c>
      <c r="I107" s="7">
        <f>VLOOKUP(Task[[#This Row],[Reason of visit]],'Data-Task'!C:G,3,)</f>
        <v>0.75084175084175098</v>
      </c>
      <c r="J107" s="7">
        <f>IF(Task[[#This Row],[Margin of Error1]]&gt;=0.1,"Insufficient data",Task[[#This Row],[Task success1]])</f>
        <v>0.75084175084175098</v>
      </c>
      <c r="K107" s="7">
        <f>IF(Task[[#This Row],[Task success1]]&gt;0,1.96*SQRT((Task[[#This Row],[Task success1]]*(1-Task[[#This Row],[Task success1]]))/Task[[#This Row],[Responses]]),"")</f>
        <v>2.8400701115235089E-2</v>
      </c>
      <c r="L107" s="7">
        <f>VLOOKUP(Task[[#This Row],[Reason of visit]],'Data-Task'!C:G,4,)</f>
        <v>0.56677890011223298</v>
      </c>
      <c r="M107" s="7">
        <f>IF(Task[[#This Row],[Margin of Error1]]&gt;=0.1,"Insufficient data",Task[[#This Row],[Ease1]])</f>
        <v>0.56677890011223298</v>
      </c>
      <c r="N107" s="7">
        <f>IF(Task[[#This Row],[Ease1]]&gt;0,1.96*SQRT((Task[[#This Row],[Ease1]]*(1-Task[[#This Row],[Ease1]]))/Task[[#This Row],[Responses]]),"")</f>
        <v>3.2537101094900038E-2</v>
      </c>
      <c r="O107" s="7">
        <f>VLOOKUP(Task[[#This Row],[Reason of visit]],'Data-Task'!C:G,5,)</f>
        <v>0.55780022446689104</v>
      </c>
      <c r="P107" s="7">
        <f>IF(Task[[#This Row],[Margin of Error1]]&gt;=0.1,"Insufficient data",Task[[#This Row],[Satisfaction1]])</f>
        <v>0.55780022446689104</v>
      </c>
      <c r="Q107" s="7">
        <f>IF(Task[[#This Row],[Satisfaction1]]&gt;0,1.96*SQRT((Task[[#This Row],[Satisfaction1]]*(1-Task[[#This Row],[Satisfaction1]]))/Task[[#This Row],[Responses]]),"")</f>
        <v>3.261112796400608E-2</v>
      </c>
      <c r="R107" s="7">
        <f>IF(OR(Task[[#This Row],[Margin of Error1]]&gt;=0.1,Task[[#This Row],[Margin of Error1]]=0),"Insufficient data",Task[[#This Row],[Margin of Error1]])</f>
        <v>3.1182976724713735E-2</v>
      </c>
      <c r="S1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7" s="5"/>
      <c r="U107" s="5"/>
      <c r="V107" s="5"/>
      <c r="W107" s="5"/>
    </row>
    <row r="108" spans="3:23" ht="27.75" x14ac:dyDescent="0.5">
      <c r="C108" s="129" t="str">
        <f>IF(ISBLANK('Data-Task'!C406),"",'Data-Task'!C406)</f>
        <v>ESDC:Benefits:My Service Canada Account (MSCA) - View/Change your personal information</v>
      </c>
      <c r="D108" s="68" t="str">
        <f t="shared" si="6"/>
        <v>My Service Canada Account (MSCA) - View/Change your personal information</v>
      </c>
      <c r="E108" s="6" t="str">
        <f t="shared" si="7"/>
        <v>Benefits</v>
      </c>
      <c r="F108" s="6" t="str">
        <f t="shared" si="8"/>
        <v>ESDC</v>
      </c>
      <c r="G108" s="8">
        <f>VLOOKUP(Task[[#This Row],[Reason of visit]],'Data-Task'!C:G,2,)</f>
        <v>888</v>
      </c>
      <c r="H10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3.1609477907398237E-2</v>
      </c>
      <c r="I108" s="7">
        <f>VLOOKUP(Task[[#This Row],[Reason of visit]],'Data-Task'!C:G,3,)</f>
        <v>0.38175675675675702</v>
      </c>
      <c r="J108" s="7">
        <f>IF(Task[[#This Row],[Margin of Error1]]&gt;=0.1,"Insufficient data",Task[[#This Row],[Task success1]])</f>
        <v>0.38175675675675702</v>
      </c>
      <c r="K108" s="7">
        <f>IF(Task[[#This Row],[Task success1]]&gt;0,1.96*SQRT((Task[[#This Row],[Task success1]]*(1-Task[[#This Row],[Task success1]]))/Task[[#This Row],[Responses]]),"")</f>
        <v>3.1953809668991744E-2</v>
      </c>
      <c r="L108" s="7">
        <f>VLOOKUP(Task[[#This Row],[Reason of visit]],'Data-Task'!C:G,4,)</f>
        <v>0.42004504504504497</v>
      </c>
      <c r="M108" s="7">
        <f>IF(Task[[#This Row],[Margin of Error1]]&gt;=0.1,"Insufficient data",Task[[#This Row],[Ease1]])</f>
        <v>0.42004504504504497</v>
      </c>
      <c r="N108" s="7">
        <f>IF(Task[[#This Row],[Ease1]]&gt;0,1.96*SQRT((Task[[#This Row],[Ease1]]*(1-Task[[#This Row],[Ease1]]))/Task[[#This Row],[Responses]]),"")</f>
        <v>3.2463448597365115E-2</v>
      </c>
      <c r="O108" s="7">
        <f>VLOOKUP(Task[[#This Row],[Reason of visit]],'Data-Task'!C:G,5,)</f>
        <v>0.30968468468468502</v>
      </c>
      <c r="P108" s="7">
        <f>IF(Task[[#This Row],[Margin of Error1]]&gt;=0.1,"Insufficient data",Task[[#This Row],[Satisfaction1]])</f>
        <v>0.30968468468468502</v>
      </c>
      <c r="Q108" s="7">
        <f>IF(Task[[#This Row],[Satisfaction1]]&gt;0,1.96*SQRT((Task[[#This Row],[Satisfaction1]]*(1-Task[[#This Row],[Satisfaction1]]))/Task[[#This Row],[Responses]]),"")</f>
        <v>3.0411175455837852E-2</v>
      </c>
      <c r="R108" s="7">
        <f>IF(OR(Task[[#This Row],[Margin of Error1]]&gt;=0.1,Task[[#This Row],[Margin of Error1]]=0),"Insufficient data",Task[[#This Row],[Margin of Error1]])</f>
        <v>3.1609477907398237E-2</v>
      </c>
      <c r="S1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8" s="5"/>
      <c r="U108" s="5"/>
      <c r="V108" s="5"/>
      <c r="W108" s="5"/>
    </row>
    <row r="109" spans="3:23" ht="13.9" x14ac:dyDescent="0.5">
      <c r="C109" s="129" t="str">
        <f>IF(ISBLANK('Data-Task'!C385),"",'Data-Task'!C385)</f>
        <v>ESDC:Benefits:Canada Pension Plan (CPP) - Estimate monthly benefits</v>
      </c>
      <c r="D109" s="68" t="str">
        <f t="shared" si="6"/>
        <v>Canada Pension Plan (CPP) - Estimate monthly benefits</v>
      </c>
      <c r="E109" s="6" t="str">
        <f t="shared" si="7"/>
        <v>Benefits</v>
      </c>
      <c r="F109" s="6" t="str">
        <f t="shared" si="8"/>
        <v>ESDC</v>
      </c>
      <c r="G109" s="8">
        <f>VLOOKUP(Task[[#This Row],[Reason of visit]],'Data-Task'!C:G,2,)</f>
        <v>882</v>
      </c>
      <c r="H1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3.2601357591820417E-2</v>
      </c>
      <c r="I109" s="7">
        <f>VLOOKUP(Task[[#This Row],[Reason of visit]],'Data-Task'!C:G,3,)</f>
        <v>0.62471655328798203</v>
      </c>
      <c r="J109" s="7">
        <f>IF(Task[[#This Row],[Margin of Error1]]&gt;=0.1,"Insufficient data",Task[[#This Row],[Task success1]])</f>
        <v>0.62471655328798203</v>
      </c>
      <c r="K109" s="7">
        <f>IF(Task[[#This Row],[Task success1]]&gt;0,1.96*SQRT((Task[[#This Row],[Task success1]]*(1-Task[[#This Row],[Task success1]]))/Task[[#This Row],[Responses]]),"")</f>
        <v>3.195530668565754E-2</v>
      </c>
      <c r="L109" s="7">
        <f>VLOOKUP(Task[[#This Row],[Reason of visit]],'Data-Task'!C:G,4,)</f>
        <v>0.53287981859410405</v>
      </c>
      <c r="M109" s="7">
        <f>IF(Task[[#This Row],[Margin of Error1]]&gt;=0.1,"Insufficient data",Task[[#This Row],[Ease1]])</f>
        <v>0.53287981859410405</v>
      </c>
      <c r="N109" s="7">
        <f>IF(Task[[#This Row],[Ease1]]&gt;0,1.96*SQRT((Task[[#This Row],[Ease1]]*(1-Task[[#This Row],[Ease1]]))/Task[[#This Row],[Responses]]),"")</f>
        <v>3.2926891352316641E-2</v>
      </c>
      <c r="O109" s="7">
        <f>VLOOKUP(Task[[#This Row],[Reason of visit]],'Data-Task'!C:G,5,)</f>
        <v>0.53401360544217702</v>
      </c>
      <c r="P109" s="7">
        <f>IF(Task[[#This Row],[Margin of Error1]]&gt;=0.1,"Insufficient data",Task[[#This Row],[Satisfaction1]])</f>
        <v>0.53401360544217702</v>
      </c>
      <c r="Q109" s="7">
        <f>IF(Task[[#This Row],[Satisfaction1]]&gt;0,1.96*SQRT((Task[[#This Row],[Satisfaction1]]*(1-Task[[#This Row],[Satisfaction1]]))/Task[[#This Row],[Responses]]),"")</f>
        <v>3.2921874737487061E-2</v>
      </c>
      <c r="R109" s="7">
        <f>IF(OR(Task[[#This Row],[Margin of Error1]]&gt;=0.1,Task[[#This Row],[Margin of Error1]]=0),"Insufficient data",Task[[#This Row],[Margin of Error1]])</f>
        <v>3.2601357591820417E-2</v>
      </c>
      <c r="S1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09" s="5"/>
      <c r="U109" s="5"/>
      <c r="V109" s="5"/>
      <c r="W109" s="5"/>
    </row>
    <row r="110" spans="3:23" ht="13.9" x14ac:dyDescent="0.5">
      <c r="C110" s="129" t="str">
        <f>IF(ISBLANK('Data-Task'!C370),"",'Data-Task'!C370)</f>
        <v>ECCC:Environment:Other - Reason for my visit is not in this list</v>
      </c>
      <c r="D110" s="68" t="str">
        <f t="shared" si="6"/>
        <v>Other - Reason for my visit is not in this list</v>
      </c>
      <c r="E110" s="6" t="str">
        <f t="shared" si="7"/>
        <v>Environment</v>
      </c>
      <c r="F110" s="6" t="str">
        <f t="shared" si="8"/>
        <v>ECCC</v>
      </c>
      <c r="G110" s="8">
        <f>VLOOKUP(Task[[#This Row],[Reason of visit]],'Data-Task'!C:G,2,)</f>
        <v>880</v>
      </c>
      <c r="H1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3.2211462241480297E-2</v>
      </c>
      <c r="I110" s="7">
        <f>VLOOKUP(Task[[#This Row],[Reason of visit]],'Data-Task'!C:G,3,)</f>
        <v>0.65795454545454501</v>
      </c>
      <c r="J110" s="7">
        <f>IF(Task[[#This Row],[Margin of Error1]]&gt;=0.1,"Insufficient data",Task[[#This Row],[Task success1]])</f>
        <v>0.65795454545454501</v>
      </c>
      <c r="K110" s="7">
        <f>IF(Task[[#This Row],[Task success1]]&gt;0,1.96*SQRT((Task[[#This Row],[Task success1]]*(1-Task[[#This Row],[Task success1]]))/Task[[#This Row],[Responses]]),"")</f>
        <v>3.1344012568160898E-2</v>
      </c>
      <c r="L110" s="7">
        <f>VLOOKUP(Task[[#This Row],[Reason of visit]],'Data-Task'!C:G,4,)</f>
        <v>0.60340909090909101</v>
      </c>
      <c r="M110" s="7">
        <f>IF(Task[[#This Row],[Margin of Error1]]&gt;=0.1,"Insufficient data",Task[[#This Row],[Ease1]])</f>
        <v>0.60340909090909101</v>
      </c>
      <c r="N110" s="7">
        <f>IF(Task[[#This Row],[Ease1]]&gt;0,1.96*SQRT((Task[[#This Row],[Ease1]]*(1-Task[[#This Row],[Ease1]]))/Task[[#This Row],[Responses]]),"")</f>
        <v>3.2321539408702506E-2</v>
      </c>
      <c r="O110" s="7">
        <f>VLOOKUP(Task[[#This Row],[Reason of visit]],'Data-Task'!C:G,5,)</f>
        <v>0.53181818181818197</v>
      </c>
      <c r="P110" s="7">
        <f>IF(Task[[#This Row],[Margin of Error1]]&gt;=0.1,"Insufficient data",Task[[#This Row],[Satisfaction1]])</f>
        <v>0.53181818181818197</v>
      </c>
      <c r="Q110" s="7">
        <f>IF(Task[[#This Row],[Satisfaction1]]&gt;0,1.96*SQRT((Task[[#This Row],[Satisfaction1]]*(1-Task[[#This Row],[Satisfaction1]]))/Task[[#This Row],[Responses]]),"")</f>
        <v>3.2968834747577488E-2</v>
      </c>
      <c r="R110" s="7">
        <f>IF(OR(Task[[#This Row],[Margin of Error1]]&gt;=0.1,Task[[#This Row],[Margin of Error1]]=0),"Insufficient data",Task[[#This Row],[Margin of Error1]])</f>
        <v>3.2211462241480297E-2</v>
      </c>
      <c r="S1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0" s="5"/>
      <c r="U110" s="5"/>
      <c r="V110" s="5"/>
      <c r="W110" s="5"/>
    </row>
    <row r="111" spans="3:23" ht="13.9" x14ac:dyDescent="0.5">
      <c r="C111" s="129" t="str">
        <f>IF(ISBLANK('Data-Task'!C394),"",'Data-Task'!C394)</f>
        <v>ESDC:Benefits:Find a pension payment date</v>
      </c>
      <c r="D111" s="68" t="str">
        <f t="shared" si="6"/>
        <v>Find a pension payment date</v>
      </c>
      <c r="E111" s="6" t="str">
        <f t="shared" si="7"/>
        <v>Benefits</v>
      </c>
      <c r="F111" s="6" t="str">
        <f t="shared" si="8"/>
        <v>ESDC</v>
      </c>
      <c r="G111" s="8">
        <f>VLOOKUP(Task[[#This Row],[Reason of visit]],'Data-Task'!C:G,2,)</f>
        <v>875</v>
      </c>
      <c r="H11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2.5009352475341608E-2</v>
      </c>
      <c r="I111" s="7">
        <f>VLOOKUP(Task[[#This Row],[Reason of visit]],'Data-Task'!C:G,3,)</f>
        <v>0.91542857142857104</v>
      </c>
      <c r="J111" s="7">
        <f>IF(Task[[#This Row],[Margin of Error1]]&gt;=0.1,"Insufficient data",Task[[#This Row],[Task success1]])</f>
        <v>0.91542857142857104</v>
      </c>
      <c r="K111" s="7">
        <f>IF(Task[[#This Row],[Task success1]]&gt;0,1.96*SQRT((Task[[#This Row],[Task success1]]*(1-Task[[#This Row],[Task success1]]))/Task[[#This Row],[Responses]]),"")</f>
        <v>1.8436399474951761E-2</v>
      </c>
      <c r="L111" s="7">
        <f>VLOOKUP(Task[[#This Row],[Reason of visit]],'Data-Task'!C:G,4,)</f>
        <v>0.80114285714285705</v>
      </c>
      <c r="M111" s="7">
        <f>IF(Task[[#This Row],[Margin of Error1]]&gt;=0.1,"Insufficient data",Task[[#This Row],[Ease1]])</f>
        <v>0.80114285714285705</v>
      </c>
      <c r="N111" s="7">
        <f>IF(Task[[#This Row],[Ease1]]&gt;0,1.96*SQRT((Task[[#This Row],[Ease1]]*(1-Task[[#This Row],[Ease1]]))/Task[[#This Row],[Responses]]),"")</f>
        <v>2.6447073667988302E-2</v>
      </c>
      <c r="O111" s="7">
        <f>VLOOKUP(Task[[#This Row],[Reason of visit]],'Data-Task'!C:G,5,)</f>
        <v>0.70742857142857096</v>
      </c>
      <c r="P111" s="7">
        <f>IF(Task[[#This Row],[Margin of Error1]]&gt;=0.1,"Insufficient data",Task[[#This Row],[Satisfaction1]])</f>
        <v>0.70742857142857096</v>
      </c>
      <c r="Q111" s="7">
        <f>IF(Task[[#This Row],[Satisfaction1]]&gt;0,1.96*SQRT((Task[[#This Row],[Satisfaction1]]*(1-Task[[#This Row],[Satisfaction1]]))/Task[[#This Row],[Responses]]),"")</f>
        <v>3.0144584283084763E-2</v>
      </c>
      <c r="R111" s="7">
        <f>IF(OR(Task[[#This Row],[Margin of Error1]]&gt;=0.1,Task[[#This Row],[Margin of Error1]]=0),"Insufficient data",Task[[#This Row],[Margin of Error1]])</f>
        <v>2.5009352475341608E-2</v>
      </c>
      <c r="S1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1" s="5"/>
      <c r="U111" s="5"/>
      <c r="V111" s="5"/>
      <c r="W111" s="5"/>
    </row>
    <row r="112" spans="3:23" ht="13.9" x14ac:dyDescent="0.5">
      <c r="C112" s="129" t="str">
        <f>IF(ISBLANK('Data-Task'!C1245),"",'Data-Task'!C1245)</f>
        <v>PSPC:PublicService:Access your pay (MyGCPay, CWA, Phoenix)</v>
      </c>
      <c r="D112" s="457" t="str">
        <f t="shared" si="6"/>
        <v>Access your pay (MyGCPay, CWA, Phoenix)</v>
      </c>
      <c r="E112" s="458" t="str">
        <f t="shared" si="7"/>
        <v>PublicService</v>
      </c>
      <c r="F112" s="458" t="str">
        <f t="shared" si="8"/>
        <v>PSPC</v>
      </c>
      <c r="G112" s="442">
        <f>VLOOKUP(Task[[#This Row],[Reason of visit]],'Data-Task'!C:G,2,)</f>
        <v>874</v>
      </c>
      <c r="H11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3.1588503064511504E-2</v>
      </c>
      <c r="I112" s="444">
        <f>VLOOKUP(Task[[#This Row],[Reason of visit]],'Data-Task'!C:G,3,)</f>
        <v>0.72082379862700197</v>
      </c>
      <c r="J112" s="444">
        <f>IF(Task[[#This Row],[Margin of Error1]]&gt;=0.1,"Insufficient data",Task[[#This Row],[Task success1]])</f>
        <v>0.72082379862700197</v>
      </c>
      <c r="K112" s="444">
        <f>IF(Task[[#This Row],[Task success1]]&gt;0,1.96*SQRT((Task[[#This Row],[Task success1]]*(1-Task[[#This Row],[Task success1]]))/Task[[#This Row],[Responses]]),"")</f>
        <v>2.9740900244871749E-2</v>
      </c>
      <c r="L112" s="444">
        <f>VLOOKUP(Task[[#This Row],[Reason of visit]],'Data-Task'!C:G,4,)</f>
        <v>0.63043478260869601</v>
      </c>
      <c r="M112" s="444">
        <f>IF(Task[[#This Row],[Margin of Error1]]&gt;=0.1,"Insufficient data",Task[[#This Row],[Ease1]])</f>
        <v>0.63043478260869601</v>
      </c>
      <c r="N112" s="444">
        <f>IF(Task[[#This Row],[Ease1]]&gt;0,1.96*SQRT((Task[[#This Row],[Ease1]]*(1-Task[[#This Row],[Ease1]]))/Task[[#This Row],[Responses]]),"")</f>
        <v>3.2001179289867725E-2</v>
      </c>
      <c r="O112" s="444">
        <f>VLOOKUP(Task[[#This Row],[Reason of visit]],'Data-Task'!C:G,5,)</f>
        <v>0.54347826086956497</v>
      </c>
      <c r="P112" s="444">
        <f>IF(Task[[#This Row],[Margin of Error1]]&gt;=0.1,"Insufficient data",Task[[#This Row],[Satisfaction1]])</f>
        <v>0.54347826086956497</v>
      </c>
      <c r="Q112" s="444">
        <f>IF(Task[[#This Row],[Satisfaction1]]&gt;0,1.96*SQRT((Task[[#This Row],[Satisfaction1]]*(1-Task[[#This Row],[Satisfaction1]]))/Task[[#This Row],[Responses]]),"")</f>
        <v>3.3023429658795039E-2</v>
      </c>
      <c r="R112" s="444">
        <f>IF(OR(Task[[#This Row],[Margin of Error1]]&gt;=0.1,Task[[#This Row],[Margin of Error1]]=0),"Insufficient data",Task[[#This Row],[Margin of Error1]])</f>
        <v>3.1588503064511504E-2</v>
      </c>
      <c r="S11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2" s="5"/>
      <c r="U112" s="5"/>
      <c r="V112" s="5"/>
      <c r="W112" s="5"/>
    </row>
    <row r="113" spans="3:23" ht="13.9" x14ac:dyDescent="0.5">
      <c r="C113" s="129" t="str">
        <f>IF(ISBLANK('Data-Task'!C412),"",'Data-Task'!C412)</f>
        <v>ESDC:Jobs:Apply for a Social Insurance Number (SIN)</v>
      </c>
      <c r="D113" s="68" t="str">
        <f t="shared" si="6"/>
        <v>Apply for a Social Insurance Number (SIN)</v>
      </c>
      <c r="E113" s="6" t="str">
        <f t="shared" si="7"/>
        <v>Jobs</v>
      </c>
      <c r="F113" s="6" t="str">
        <f t="shared" si="8"/>
        <v>ESDC</v>
      </c>
      <c r="G113" s="8">
        <f>VLOOKUP(Task[[#This Row],[Reason of visit]],'Data-Task'!C:G,2,)</f>
        <v>871</v>
      </c>
      <c r="H11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3.0833812651884045E-2</v>
      </c>
      <c r="I113" s="7">
        <f>VLOOKUP(Task[[#This Row],[Reason of visit]],'Data-Task'!C:G,3,)</f>
        <v>0.75774971297359395</v>
      </c>
      <c r="J113" s="7">
        <f>IF(Task[[#This Row],[Margin of Error1]]&gt;=0.1,"Insufficient data",Task[[#This Row],[Task success1]])</f>
        <v>0.75774971297359395</v>
      </c>
      <c r="K113" s="7">
        <f>IF(Task[[#This Row],[Task success1]]&gt;0,1.96*SQRT((Task[[#This Row],[Task success1]]*(1-Task[[#This Row],[Task success1]]))/Task[[#This Row],[Responses]]),"")</f>
        <v>2.8453915291575097E-2</v>
      </c>
      <c r="L113" s="7">
        <f>VLOOKUP(Task[[#This Row],[Reason of visit]],'Data-Task'!C:G,4,)</f>
        <v>0.645235361653272</v>
      </c>
      <c r="M113" s="7">
        <f>IF(Task[[#This Row],[Margin of Error1]]&gt;=0.1,"Insufficient data",Task[[#This Row],[Ease1]])</f>
        <v>0.645235361653272</v>
      </c>
      <c r="N113" s="7">
        <f>IF(Task[[#This Row],[Ease1]]&gt;0,1.96*SQRT((Task[[#This Row],[Ease1]]*(1-Task[[#This Row],[Ease1]]))/Task[[#This Row],[Responses]]),"")</f>
        <v>3.1774317901848682E-2</v>
      </c>
      <c r="O113" s="7">
        <f>VLOOKUP(Task[[#This Row],[Reason of visit]],'Data-Task'!C:G,5,)</f>
        <v>0.61768082663605095</v>
      </c>
      <c r="P113" s="7">
        <f>IF(Task[[#This Row],[Margin of Error1]]&gt;=0.1,"Insufficient data",Task[[#This Row],[Satisfaction1]])</f>
        <v>0.61768082663605095</v>
      </c>
      <c r="Q113" s="7">
        <f>IF(Task[[#This Row],[Satisfaction1]]&gt;0,1.96*SQRT((Task[[#This Row],[Satisfaction1]]*(1-Task[[#This Row],[Satisfaction1]]))/Task[[#This Row],[Responses]]),"")</f>
        <v>3.2273204762228343E-2</v>
      </c>
      <c r="R113" s="7">
        <f>IF(OR(Task[[#This Row],[Margin of Error1]]&gt;=0.1,Task[[#This Row],[Margin of Error1]]=0),"Insufficient data",Task[[#This Row],[Margin of Error1]])</f>
        <v>3.0833812651884045E-2</v>
      </c>
      <c r="S1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3" s="5"/>
      <c r="U113" s="5"/>
      <c r="V113" s="5"/>
      <c r="W113" s="5"/>
    </row>
    <row r="114" spans="3:23" ht="13.9" x14ac:dyDescent="0.5">
      <c r="C114" s="129" t="str">
        <f>IF(ISBLANK('Data-Task'!C1232),"",'Data-Task'!C1232)</f>
        <v>PSPC:Culture:Find language information</v>
      </c>
      <c r="D114" s="457" t="str">
        <f t="shared" si="6"/>
        <v>Find language information</v>
      </c>
      <c r="E114" s="458" t="str">
        <f t="shared" si="7"/>
        <v>Culture</v>
      </c>
      <c r="F114" s="458" t="str">
        <f t="shared" si="8"/>
        <v>PSPC</v>
      </c>
      <c r="G114" s="442">
        <f>VLOOKUP(Task[[#This Row],[Reason of visit]],'Data-Task'!C:G,2,)</f>
        <v>869</v>
      </c>
      <c r="H11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2.7008555911707199E-2</v>
      </c>
      <c r="I114" s="444">
        <f>VLOOKUP(Task[[#This Row],[Reason of visit]],'Data-Task'!C:G,3,)</f>
        <v>0.86996547756041398</v>
      </c>
      <c r="J114" s="444">
        <f>IF(Task[[#This Row],[Margin of Error1]]&gt;=0.1,"Insufficient data",Task[[#This Row],[Task success1]])</f>
        <v>0.86996547756041398</v>
      </c>
      <c r="K114" s="444">
        <f>IF(Task[[#This Row],[Task success1]]&gt;0,1.96*SQRT((Task[[#This Row],[Task success1]]*(1-Task[[#This Row],[Task success1]]))/Task[[#This Row],[Responses]]),"")</f>
        <v>2.236281783907523E-2</v>
      </c>
      <c r="L114" s="444">
        <f>VLOOKUP(Task[[#This Row],[Reason of visit]],'Data-Task'!C:G,4,)</f>
        <v>0.73302646720368203</v>
      </c>
      <c r="M114" s="444">
        <f>IF(Task[[#This Row],[Margin of Error1]]&gt;=0.1,"Insufficient data",Task[[#This Row],[Ease1]])</f>
        <v>0.73302646720368203</v>
      </c>
      <c r="N114" s="444">
        <f>IF(Task[[#This Row],[Ease1]]&gt;0,1.96*SQRT((Task[[#This Row],[Ease1]]*(1-Task[[#This Row],[Ease1]]))/Task[[#This Row],[Responses]]),"")</f>
        <v>2.9413053662941276E-2</v>
      </c>
      <c r="O114" s="444">
        <f>VLOOKUP(Task[[#This Row],[Reason of visit]],'Data-Task'!C:G,5,)</f>
        <v>0.73762945914844602</v>
      </c>
      <c r="P114" s="444">
        <f>IF(Task[[#This Row],[Margin of Error1]]&gt;=0.1,"Insufficient data",Task[[#This Row],[Satisfaction1]])</f>
        <v>0.73762945914844602</v>
      </c>
      <c r="Q114" s="444">
        <f>IF(Task[[#This Row],[Satisfaction1]]&gt;0,1.96*SQRT((Task[[#This Row],[Satisfaction1]]*(1-Task[[#This Row],[Satisfaction1]]))/Task[[#This Row],[Responses]]),"")</f>
        <v>2.9249796233105099E-2</v>
      </c>
      <c r="R114" s="444">
        <f>IF(OR(Task[[#This Row],[Margin of Error1]]&gt;=0.1,Task[[#This Row],[Margin of Error1]]=0),"Insufficient data",Task[[#This Row],[Margin of Error1]])</f>
        <v>2.7008555911707199E-2</v>
      </c>
      <c r="S11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4" s="5"/>
      <c r="U114" s="5"/>
      <c r="V114" s="5"/>
      <c r="W114" s="5"/>
    </row>
    <row r="115" spans="3:23" ht="13.9" x14ac:dyDescent="0.5">
      <c r="C115" s="129" t="str">
        <f>IF(ISBLANK('Data-Task'!C618),"",'Data-Task'!C618)</f>
        <v>GAC:Travel:Other - Reason for my visit is not in this list</v>
      </c>
      <c r="D115" s="68" t="str">
        <f t="shared" si="6"/>
        <v>Other - Reason for my visit is not in this list</v>
      </c>
      <c r="E115" s="6" t="str">
        <f t="shared" si="7"/>
        <v>Travel</v>
      </c>
      <c r="F115" s="6" t="str">
        <f t="shared" si="8"/>
        <v>GAC</v>
      </c>
      <c r="G115" s="8">
        <f>VLOOKUP(Task[[#This Row],[Reason of visit]],'Data-Task'!C:G,2,)</f>
        <v>850</v>
      </c>
      <c r="H11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3.3310633126667231E-2</v>
      </c>
      <c r="I115" s="7">
        <f>VLOOKUP(Task[[#This Row],[Reason of visit]],'Data-Task'!C:G,3,)</f>
        <v>0.56000000000000005</v>
      </c>
      <c r="J115" s="7">
        <f>IF(Task[[#This Row],[Margin of Error1]]&gt;=0.1,"Insufficient data",Task[[#This Row],[Task success1]])</f>
        <v>0.56000000000000005</v>
      </c>
      <c r="K115" s="7">
        <f>IF(Task[[#This Row],[Task success1]]&gt;0,1.96*SQRT((Task[[#This Row],[Task success1]]*(1-Task[[#This Row],[Task success1]]))/Task[[#This Row],[Responses]]),"")</f>
        <v>3.3370826286725705E-2</v>
      </c>
      <c r="L115" s="7">
        <f>VLOOKUP(Task[[#This Row],[Reason of visit]],'Data-Task'!C:G,4,)</f>
        <v>0.46235294117647102</v>
      </c>
      <c r="M115" s="7">
        <f>IF(Task[[#This Row],[Margin of Error1]]&gt;=0.1,"Insufficient data",Task[[#This Row],[Ease1]])</f>
        <v>0.46235294117647102</v>
      </c>
      <c r="N115" s="7">
        <f>IF(Task[[#This Row],[Ease1]]&gt;0,1.96*SQRT((Task[[#This Row],[Ease1]]*(1-Task[[#This Row],[Ease1]]))/Task[[#This Row],[Responses]]),"")</f>
        <v>3.3518305733051743E-2</v>
      </c>
      <c r="O115" s="7">
        <f>VLOOKUP(Task[[#This Row],[Reason of visit]],'Data-Task'!C:G,5,)</f>
        <v>0.40823529411764697</v>
      </c>
      <c r="P115" s="7">
        <f>IF(Task[[#This Row],[Margin of Error1]]&gt;=0.1,"Insufficient data",Task[[#This Row],[Satisfaction1]])</f>
        <v>0.40823529411764697</v>
      </c>
      <c r="Q115" s="7">
        <f>IF(Task[[#This Row],[Satisfaction1]]&gt;0,1.96*SQRT((Task[[#This Row],[Satisfaction1]]*(1-Task[[#This Row],[Satisfaction1]]))/Task[[#This Row],[Responses]]),"")</f>
        <v>3.3042767360224247E-2</v>
      </c>
      <c r="R115" s="7">
        <f>IF(OR(Task[[#This Row],[Margin of Error1]]&gt;=0.1,Task[[#This Row],[Margin of Error1]]=0),"Insufficient data",Task[[#This Row],[Margin of Error1]])</f>
        <v>3.3310633126667231E-2</v>
      </c>
      <c r="S1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5" s="5"/>
      <c r="U115" s="5"/>
      <c r="V115" s="5"/>
      <c r="W115" s="5"/>
    </row>
    <row r="116" spans="3:23" ht="13.9" x14ac:dyDescent="0.5">
      <c r="C116" s="129" t="str">
        <f>IF(ISBLANK('Data-Task'!C379),"",'Data-Task'!C379)</f>
        <v>ESDC:Benefits:Apply for the Canada Child Benefit (CCB)</v>
      </c>
      <c r="D116" s="68" t="str">
        <f t="shared" si="6"/>
        <v>Apply for the Canada Child Benefit (CCB)</v>
      </c>
      <c r="E116" s="6" t="str">
        <f t="shared" si="7"/>
        <v>Benefits</v>
      </c>
      <c r="F116" s="6" t="str">
        <f t="shared" si="8"/>
        <v>ESDC</v>
      </c>
      <c r="G116" s="8">
        <f>VLOOKUP(Task[[#This Row],[Reason of visit]],'Data-Task'!C:G,2,)</f>
        <v>826</v>
      </c>
      <c r="H11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3.3923706870299435E-2</v>
      </c>
      <c r="I116" s="7">
        <f>VLOOKUP(Task[[#This Row],[Reason of visit]],'Data-Task'!C:G,3,)</f>
        <v>0.57263922518159804</v>
      </c>
      <c r="J116" s="7">
        <f>IF(Task[[#This Row],[Margin of Error1]]&gt;=0.1,"Insufficient data",Task[[#This Row],[Task success1]])</f>
        <v>0.57263922518159804</v>
      </c>
      <c r="K116" s="7">
        <f>IF(Task[[#This Row],[Task success1]]&gt;0,1.96*SQRT((Task[[#This Row],[Task success1]]*(1-Task[[#This Row],[Task success1]]))/Task[[#This Row],[Responses]]),"")</f>
        <v>3.3736802866014888E-2</v>
      </c>
      <c r="L116" s="7">
        <f>VLOOKUP(Task[[#This Row],[Reason of visit]],'Data-Task'!C:G,4,)</f>
        <v>0.50605326876513301</v>
      </c>
      <c r="M116" s="7">
        <f>IF(Task[[#This Row],[Margin of Error1]]&gt;=0.1,"Insufficient data",Task[[#This Row],[Ease1]])</f>
        <v>0.50605326876513301</v>
      </c>
      <c r="N116" s="7">
        <f>IF(Task[[#This Row],[Ease1]]&gt;0,1.96*SQRT((Task[[#This Row],[Ease1]]*(1-Task[[#This Row],[Ease1]]))/Task[[#This Row],[Responses]]),"")</f>
        <v>3.4096062056525371E-2</v>
      </c>
      <c r="O116" s="7">
        <f>VLOOKUP(Task[[#This Row],[Reason of visit]],'Data-Task'!C:G,5,)</f>
        <v>0.45157384987893501</v>
      </c>
      <c r="P116" s="7">
        <f>IF(Task[[#This Row],[Margin of Error1]]&gt;=0.1,"Insufficient data",Task[[#This Row],[Satisfaction1]])</f>
        <v>0.45157384987893501</v>
      </c>
      <c r="Q116" s="7">
        <f>IF(Task[[#This Row],[Satisfaction1]]&gt;0,1.96*SQRT((Task[[#This Row],[Satisfaction1]]*(1-Task[[#This Row],[Satisfaction1]]))/Task[[#This Row],[Responses]]),"")</f>
        <v>3.3938255688358045E-2</v>
      </c>
      <c r="R116" s="7">
        <f>IF(OR(Task[[#This Row],[Margin of Error1]]&gt;=0.1,Task[[#This Row],[Margin of Error1]]=0),"Insufficient data",Task[[#This Row],[Margin of Error1]])</f>
        <v>3.3923706870299435E-2</v>
      </c>
      <c r="S1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6" s="5"/>
      <c r="U116" s="5"/>
      <c r="V116" s="5"/>
      <c r="W116" s="5"/>
    </row>
    <row r="117" spans="3:23" ht="13.9" x14ac:dyDescent="0.5">
      <c r="C117" s="129" t="str">
        <f>IF(ISBLANK('Data-Task'!C707),"",'Data-Task'!C707)</f>
        <v>HC:COVID-19:Travel inside Canada</v>
      </c>
      <c r="D117" s="68" t="str">
        <f t="shared" si="6"/>
        <v>Travel inside Canada</v>
      </c>
      <c r="E117" s="6" t="str">
        <f t="shared" si="7"/>
        <v>COVID-19</v>
      </c>
      <c r="F117" s="6" t="str">
        <f t="shared" si="8"/>
        <v>HC</v>
      </c>
      <c r="G117" s="8">
        <f>VLOOKUP(Task[[#This Row],[Reason of visit]],'Data-Task'!C:G,2,)</f>
        <v>821</v>
      </c>
      <c r="H1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3.3510188640942594E-2</v>
      </c>
      <c r="I117" s="7">
        <f>VLOOKUP(Task[[#This Row],[Reason of visit]],'Data-Task'!C:G,3,)</f>
        <v>0.66991473812423896</v>
      </c>
      <c r="J117" s="7">
        <f>IF(Task[[#This Row],[Margin of Error1]]&gt;=0.1,"Insufficient data",Task[[#This Row],[Task success1]])</f>
        <v>0.66991473812423896</v>
      </c>
      <c r="K117" s="7">
        <f>IF(Task[[#This Row],[Task success1]]&gt;0,1.96*SQRT((Task[[#This Row],[Task success1]]*(1-Task[[#This Row],[Task success1]]))/Task[[#This Row],[Responses]]),"")</f>
        <v>3.2166760526634322E-2</v>
      </c>
      <c r="L117" s="7">
        <f>VLOOKUP(Task[[#This Row],[Reason of visit]],'Data-Task'!C:G,4,)</f>
        <v>0.52375152253349599</v>
      </c>
      <c r="M117" s="7">
        <f>IF(Task[[#This Row],[Margin of Error1]]&gt;=0.1,"Insufficient data",Task[[#This Row],[Ease1]])</f>
        <v>0.52375152253349599</v>
      </c>
      <c r="N117" s="7">
        <f>IF(Task[[#This Row],[Ease1]]&gt;0,1.96*SQRT((Task[[#This Row],[Ease1]]*(1-Task[[#This Row],[Ease1]]))/Task[[#This Row],[Responses]]),"")</f>
        <v>3.4163624686555726E-2</v>
      </c>
      <c r="O117" s="7">
        <f>VLOOKUP(Task[[#This Row],[Reason of visit]],'Data-Task'!C:G,5,)</f>
        <v>0.494518879415347</v>
      </c>
      <c r="P117" s="7">
        <f>IF(Task[[#This Row],[Margin of Error1]]&gt;=0.1,"Insufficient data",Task[[#This Row],[Satisfaction1]])</f>
        <v>0.494518879415347</v>
      </c>
      <c r="Q117" s="7">
        <f>IF(Task[[#This Row],[Satisfaction1]]&gt;0,1.96*SQRT((Task[[#This Row],[Satisfaction1]]*(1-Task[[#This Row],[Satisfaction1]]))/Task[[#This Row],[Responses]]),"")</f>
        <v>3.4200180709637741E-2</v>
      </c>
      <c r="R117" s="7">
        <f>IF(OR(Task[[#This Row],[Margin of Error1]]&gt;=0.1,Task[[#This Row],[Margin of Error1]]=0),"Insufficient data",Task[[#This Row],[Margin of Error1]])</f>
        <v>3.3510188640942594E-2</v>
      </c>
      <c r="S1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7" s="5"/>
      <c r="U117" s="5"/>
      <c r="V117" s="5"/>
      <c r="W117" s="5"/>
    </row>
    <row r="118" spans="3:23" ht="13.9" x14ac:dyDescent="0.5">
      <c r="C118" s="129" t="str">
        <f>IF(ISBLANK('Data-Task'!C407),"",'Data-Task'!C407)</f>
        <v>ESDC:Benefits:Old Age Security (OAS) - Apply for Old Age Security</v>
      </c>
      <c r="D118" s="68" t="str">
        <f t="shared" si="6"/>
        <v>Old Age Security (OAS) - Apply for Old Age Security</v>
      </c>
      <c r="E118" s="6" t="str">
        <f t="shared" si="7"/>
        <v>Benefits</v>
      </c>
      <c r="F118" s="6" t="str">
        <f t="shared" si="8"/>
        <v>ESDC</v>
      </c>
      <c r="G118" s="8">
        <f>VLOOKUP(Task[[#This Row],[Reason of visit]],'Data-Task'!C:G,2,)</f>
        <v>817</v>
      </c>
      <c r="H11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3.3776188261634914E-2</v>
      </c>
      <c r="I118" s="7">
        <f>VLOOKUP(Task[[#This Row],[Reason of visit]],'Data-Task'!C:G,3,)</f>
        <v>0.47735618115055101</v>
      </c>
      <c r="J118" s="7">
        <f>IF(Task[[#This Row],[Margin of Error1]]&gt;=0.1,"Insufficient data",Task[[#This Row],[Task success1]])</f>
        <v>0.47735618115055101</v>
      </c>
      <c r="K118" s="7">
        <f>IF(Task[[#This Row],[Task success1]]&gt;0,1.96*SQRT((Task[[#This Row],[Task success1]]*(1-Task[[#This Row],[Task success1]]))/Task[[#This Row],[Responses]]),"")</f>
        <v>3.4250682314831339E-2</v>
      </c>
      <c r="L118" s="7">
        <f>VLOOKUP(Task[[#This Row],[Reason of visit]],'Data-Task'!C:G,4,)</f>
        <v>0.40514075887392897</v>
      </c>
      <c r="M118" s="7">
        <f>IF(Task[[#This Row],[Margin of Error1]]&gt;=0.1,"Insufficient data",Task[[#This Row],[Ease1]])</f>
        <v>0.40514075887392897</v>
      </c>
      <c r="N118" s="7">
        <f>IF(Task[[#This Row],[Ease1]]&gt;0,1.96*SQRT((Task[[#This Row],[Ease1]]*(1-Task[[#This Row],[Ease1]]))/Task[[#This Row],[Responses]]),"")</f>
        <v>3.366317835453643E-2</v>
      </c>
      <c r="O118" s="7">
        <f>VLOOKUP(Task[[#This Row],[Reason of visit]],'Data-Task'!C:G,5,)</f>
        <v>0.38800489596083199</v>
      </c>
      <c r="P118" s="7">
        <f>IF(Task[[#This Row],[Margin of Error1]]&gt;=0.1,"Insufficient data",Task[[#This Row],[Satisfaction1]])</f>
        <v>0.38800489596083199</v>
      </c>
      <c r="Q118" s="7">
        <f>IF(Task[[#This Row],[Satisfaction1]]&gt;0,1.96*SQRT((Task[[#This Row],[Satisfaction1]]*(1-Task[[#This Row],[Satisfaction1]]))/Task[[#This Row],[Responses]]),"")</f>
        <v>3.3414704115536951E-2</v>
      </c>
      <c r="R118" s="7">
        <f>IF(OR(Task[[#This Row],[Margin of Error1]]&gt;=0.1,Task[[#This Row],[Margin of Error1]]=0),"Insufficient data",Task[[#This Row],[Margin of Error1]])</f>
        <v>3.3776188261634914E-2</v>
      </c>
      <c r="S1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8" s="5"/>
      <c r="U118" s="5"/>
      <c r="V118" s="5"/>
      <c r="W118" s="5"/>
    </row>
    <row r="119" spans="3:23" ht="13.9" x14ac:dyDescent="0.5">
      <c r="C119" s="129" t="str">
        <f>IF(ISBLANK('Data-Task'!C166),"",'Data-Task'!C166)</f>
        <v>CRA:Taxes:Access My Business Account</v>
      </c>
      <c r="D119" s="68" t="str">
        <f t="shared" si="6"/>
        <v>Access My Business Account</v>
      </c>
      <c r="E119" s="6" t="str">
        <f t="shared" si="7"/>
        <v>Taxes</v>
      </c>
      <c r="F119" s="6" t="str">
        <f t="shared" si="8"/>
        <v>CRA</v>
      </c>
      <c r="G119" s="8">
        <f>VLOOKUP(Task[[#This Row],[Reason of visit]],'Data-Task'!C:G,2,)</f>
        <v>809</v>
      </c>
      <c r="H11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3.4113199086112503E-2</v>
      </c>
      <c r="I119" s="7">
        <f>VLOOKUP(Task[[#This Row],[Reason of visit]],'Data-Task'!C:G,3,)</f>
        <v>0.61310259579728099</v>
      </c>
      <c r="J119" s="7">
        <f>IF(Task[[#This Row],[Margin of Error1]]&gt;=0.1,"Insufficient data",Task[[#This Row],[Task success1]])</f>
        <v>0.61310259579728099</v>
      </c>
      <c r="K119" s="7">
        <f>IF(Task[[#This Row],[Task success1]]&gt;0,1.96*SQRT((Task[[#This Row],[Task success1]]*(1-Task[[#This Row],[Task success1]]))/Task[[#This Row],[Responses]]),"")</f>
        <v>3.356188121390126E-2</v>
      </c>
      <c r="L119" s="7">
        <f>VLOOKUP(Task[[#This Row],[Reason of visit]],'Data-Task'!C:G,4,)</f>
        <v>0.46724351050679902</v>
      </c>
      <c r="M119" s="7">
        <f>IF(Task[[#This Row],[Margin of Error1]]&gt;=0.1,"Insufficient data",Task[[#This Row],[Ease1]])</f>
        <v>0.46724351050679902</v>
      </c>
      <c r="N119" s="7">
        <f>IF(Task[[#This Row],[Ease1]]&gt;0,1.96*SQRT((Task[[#This Row],[Ease1]]*(1-Task[[#This Row],[Ease1]]))/Task[[#This Row],[Responses]]),"")</f>
        <v>3.4380946134934039E-2</v>
      </c>
      <c r="O119" s="7">
        <f>VLOOKUP(Task[[#This Row],[Reason of visit]],'Data-Task'!C:G,5,)</f>
        <v>0.47095179233621798</v>
      </c>
      <c r="P119" s="7">
        <f>IF(Task[[#This Row],[Margin of Error1]]&gt;=0.1,"Insufficient data",Task[[#This Row],[Satisfaction1]])</f>
        <v>0.47095179233621798</v>
      </c>
      <c r="Q119" s="7">
        <f>IF(Task[[#This Row],[Satisfaction1]]&gt;0,1.96*SQRT((Task[[#This Row],[Satisfaction1]]*(1-Task[[#This Row],[Satisfaction1]]))/Task[[#This Row],[Responses]]),"")</f>
        <v>3.4396769909502203E-2</v>
      </c>
      <c r="R119" s="7">
        <f>IF(OR(Task[[#This Row],[Margin of Error1]]&gt;=0.1,Task[[#This Row],[Margin of Error1]]=0),"Insufficient data",Task[[#This Row],[Margin of Error1]])</f>
        <v>3.4113199086112503E-2</v>
      </c>
      <c r="S1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19" s="5"/>
      <c r="U119" s="5"/>
      <c r="V119" s="5"/>
      <c r="W119" s="5"/>
    </row>
    <row r="120" spans="3:23" ht="13.9" x14ac:dyDescent="0.5">
      <c r="C120" s="129" t="str">
        <f>IF(ISBLANK('Data-Task'!C272),"",'Data-Task'!C272)</f>
        <v>DND:Jobs:Jobs in the military (Canadian Armed Forces)</v>
      </c>
      <c r="D120" s="68" t="str">
        <f t="shared" si="6"/>
        <v>Jobs in the military (Canadian Armed Forces)</v>
      </c>
      <c r="E120" s="6" t="str">
        <f t="shared" si="7"/>
        <v>Jobs</v>
      </c>
      <c r="F120" s="6" t="str">
        <f t="shared" si="8"/>
        <v>DND</v>
      </c>
      <c r="G120" s="8">
        <f>VLOOKUP(Task[[#This Row],[Reason of visit]],'Data-Task'!C:G,2,)</f>
        <v>806</v>
      </c>
      <c r="H12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3.0886654037901213E-2</v>
      </c>
      <c r="I120" s="7">
        <f>VLOOKUP(Task[[#This Row],[Reason of visit]],'Data-Task'!C:G,3,)</f>
        <v>0.81637717121588105</v>
      </c>
      <c r="J120" s="7">
        <f>IF(Task[[#This Row],[Margin of Error1]]&gt;=0.1,"Insufficient data",Task[[#This Row],[Task success1]])</f>
        <v>0.81637717121588105</v>
      </c>
      <c r="K120" s="7">
        <f>IF(Task[[#This Row],[Task success1]]&gt;0,1.96*SQRT((Task[[#This Row],[Task success1]]*(1-Task[[#This Row],[Task success1]]))/Task[[#This Row],[Responses]]),"")</f>
        <v>2.6729898716439823E-2</v>
      </c>
      <c r="L120" s="7">
        <f>VLOOKUP(Task[[#This Row],[Reason of visit]],'Data-Task'!C:G,4,)</f>
        <v>0.65260545905707201</v>
      </c>
      <c r="M120" s="7">
        <f>IF(Task[[#This Row],[Margin of Error1]]&gt;=0.1,"Insufficient data",Task[[#This Row],[Ease1]])</f>
        <v>0.65260545905707201</v>
      </c>
      <c r="N120" s="7">
        <f>IF(Task[[#This Row],[Ease1]]&gt;0,1.96*SQRT((Task[[#This Row],[Ease1]]*(1-Task[[#This Row],[Ease1]]))/Task[[#This Row],[Responses]]),"")</f>
        <v>3.2871944605368256E-2</v>
      </c>
      <c r="O120" s="7">
        <f>VLOOKUP(Task[[#This Row],[Reason of visit]],'Data-Task'!C:G,5,)</f>
        <v>0.64392059553349901</v>
      </c>
      <c r="P120" s="7">
        <f>IF(Task[[#This Row],[Margin of Error1]]&gt;=0.1,"Insufficient data",Task[[#This Row],[Satisfaction1]])</f>
        <v>0.64392059553349901</v>
      </c>
      <c r="Q120" s="7">
        <f>IF(Task[[#This Row],[Satisfaction1]]&gt;0,1.96*SQRT((Task[[#This Row],[Satisfaction1]]*(1-Task[[#This Row],[Satisfaction1]]))/Task[[#This Row],[Responses]]),"")</f>
        <v>3.3058118791895554E-2</v>
      </c>
      <c r="R120" s="7">
        <f>IF(OR(Task[[#This Row],[Margin of Error1]]&gt;=0.1,Task[[#This Row],[Margin of Error1]]=0),"Insufficient data",Task[[#This Row],[Margin of Error1]])</f>
        <v>3.0886654037901213E-2</v>
      </c>
      <c r="S1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0" s="5"/>
      <c r="U120" s="5"/>
      <c r="V120" s="5"/>
      <c r="W120" s="5"/>
    </row>
    <row r="121" spans="3:23" ht="13.9" x14ac:dyDescent="0.5">
      <c r="C121" s="129" t="str">
        <f>IF(ISBLANK('Data-Task'!C159),"",'Data-Task'!C159)</f>
        <v>CRA:COVID-19:Canada Recovery Sickness Benefit (CRSB)</v>
      </c>
      <c r="D121" s="68" t="str">
        <f t="shared" si="6"/>
        <v>Canada Recovery Sickness Benefit (CRSB)</v>
      </c>
      <c r="E121" s="6" t="str">
        <f t="shared" si="7"/>
        <v>COVID-19</v>
      </c>
      <c r="F121" s="6" t="str">
        <f t="shared" si="8"/>
        <v>CRA</v>
      </c>
      <c r="G121" s="8">
        <f>VLOOKUP(Task[[#This Row],[Reason of visit]],'Data-Task'!C:G,2,)</f>
        <v>805</v>
      </c>
      <c r="H1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3.4361823483063832E-2</v>
      </c>
      <c r="I121" s="7">
        <f>VLOOKUP(Task[[#This Row],[Reason of visit]],'Data-Task'!C:G,3,)</f>
        <v>0.552795031055901</v>
      </c>
      <c r="J121" s="7">
        <f>IF(Task[[#This Row],[Margin of Error1]]&gt;=0.1,"Insufficient data",Task[[#This Row],[Task success1]])</f>
        <v>0.552795031055901</v>
      </c>
      <c r="K121" s="7">
        <f>IF(Task[[#This Row],[Task success1]]&gt;0,1.96*SQRT((Task[[#This Row],[Task success1]]*(1-Task[[#This Row],[Task success1]]))/Task[[#This Row],[Responses]]),"")</f>
        <v>3.4347371440603285E-2</v>
      </c>
      <c r="L121" s="7">
        <f>VLOOKUP(Task[[#This Row],[Reason of visit]],'Data-Task'!C:G,4,)</f>
        <v>0.52919254658385095</v>
      </c>
      <c r="M121" s="7">
        <f>IF(Task[[#This Row],[Margin of Error1]]&gt;=0.1,"Insufficient data",Task[[#This Row],[Ease1]])</f>
        <v>0.52919254658385095</v>
      </c>
      <c r="N121" s="7">
        <f>IF(Task[[#This Row],[Ease1]]&gt;0,1.96*SQRT((Task[[#This Row],[Ease1]]*(1-Task[[#This Row],[Ease1]]))/Task[[#This Row],[Responses]]),"")</f>
        <v>3.4481540117286394E-2</v>
      </c>
      <c r="O121" s="7">
        <f>VLOOKUP(Task[[#This Row],[Reason of visit]],'Data-Task'!C:G,5,)</f>
        <v>0.43602484472049702</v>
      </c>
      <c r="P121" s="7">
        <f>IF(Task[[#This Row],[Margin of Error1]]&gt;=0.1,"Insufficient data",Task[[#This Row],[Satisfaction1]])</f>
        <v>0.43602484472049702</v>
      </c>
      <c r="Q121" s="7">
        <f>IF(Task[[#This Row],[Satisfaction1]]&gt;0,1.96*SQRT((Task[[#This Row],[Satisfaction1]]*(1-Task[[#This Row],[Satisfaction1]]))/Task[[#This Row],[Responses]]),"")</f>
        <v>3.4256558891301837E-2</v>
      </c>
      <c r="R121" s="7">
        <f>IF(OR(Task[[#This Row],[Margin of Error1]]&gt;=0.1,Task[[#This Row],[Margin of Error1]]=0),"Insufficient data",Task[[#This Row],[Margin of Error1]])</f>
        <v>3.4361823483063832E-2</v>
      </c>
      <c r="S1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1" s="5"/>
      <c r="U121" s="5"/>
      <c r="V121" s="5"/>
      <c r="W121" s="5"/>
    </row>
    <row r="122" spans="3:23" ht="13.9" x14ac:dyDescent="0.5">
      <c r="C122" s="129" t="str">
        <f>IF(ISBLANK('Data-Task'!C1117),"",'Data-Task'!C1117)</f>
        <v>PHAC:Travel:Check rules for vaccinated travellers entering Canada</v>
      </c>
      <c r="D122" s="457" t="str">
        <f t="shared" si="6"/>
        <v>Check rules for vaccinated travellers entering Canada</v>
      </c>
      <c r="E122" s="458" t="str">
        <f t="shared" si="7"/>
        <v>Travel</v>
      </c>
      <c r="F122" s="458" t="str">
        <f t="shared" si="8"/>
        <v>PHAC</v>
      </c>
      <c r="G122" s="442">
        <f>VLOOKUP(Task[[#This Row],[Reason of visit]],'Data-Task'!C:G,2,)</f>
        <v>805</v>
      </c>
      <c r="H12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3.1705007187170751E-2</v>
      </c>
      <c r="I122" s="444">
        <f>VLOOKUP(Task[[#This Row],[Reason of visit]],'Data-Task'!C:G,3,)</f>
        <v>0.77888198757764004</v>
      </c>
      <c r="J122" s="444">
        <f>IF(Task[[#This Row],[Margin of Error1]]&gt;=0.1,"Insufficient data",Task[[#This Row],[Task success1]])</f>
        <v>0.77888198757764004</v>
      </c>
      <c r="K122" s="444">
        <f>IF(Task[[#This Row],[Task success1]]&gt;0,1.96*SQRT((Task[[#This Row],[Task success1]]*(1-Task[[#This Row],[Task success1]]))/Task[[#This Row],[Responses]]),"")</f>
        <v>2.866856945039653E-2</v>
      </c>
      <c r="L122" s="444">
        <f>VLOOKUP(Task[[#This Row],[Reason of visit]],'Data-Task'!C:G,4,)</f>
        <v>0.649689440993789</v>
      </c>
      <c r="M122" s="444">
        <f>IF(Task[[#This Row],[Margin of Error1]]&gt;=0.1,"Insufficient data",Task[[#This Row],[Ease1]])</f>
        <v>0.649689440993789</v>
      </c>
      <c r="N122" s="444">
        <f>IF(Task[[#This Row],[Ease1]]&gt;0,1.96*SQRT((Task[[#This Row],[Ease1]]*(1-Task[[#This Row],[Ease1]]))/Task[[#This Row],[Responses]]),"")</f>
        <v>3.2956239430984823E-2</v>
      </c>
      <c r="O122" s="444">
        <f>VLOOKUP(Task[[#This Row],[Reason of visit]],'Data-Task'!C:G,5,)</f>
        <v>0.62236024844720506</v>
      </c>
      <c r="P122" s="444">
        <f>IF(Task[[#This Row],[Margin of Error1]]&gt;=0.1,"Insufficient data",Task[[#This Row],[Satisfaction1]])</f>
        <v>0.62236024844720506</v>
      </c>
      <c r="Q122" s="444">
        <f>IF(Task[[#This Row],[Satisfaction1]]&gt;0,1.96*SQRT((Task[[#This Row],[Satisfaction1]]*(1-Task[[#This Row],[Satisfaction1]]))/Task[[#This Row],[Responses]]),"")</f>
        <v>3.3490212680130908E-2</v>
      </c>
      <c r="R122" s="444">
        <f>IF(OR(Task[[#This Row],[Margin of Error1]]&gt;=0.1,Task[[#This Row],[Margin of Error1]]=0),"Insufficient data",Task[[#This Row],[Margin of Error1]])</f>
        <v>3.1705007187170751E-2</v>
      </c>
      <c r="S12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2" s="5"/>
      <c r="U122" s="5"/>
      <c r="V122" s="5"/>
      <c r="W122" s="5"/>
    </row>
    <row r="123" spans="3:23" ht="13.9" x14ac:dyDescent="0.5">
      <c r="C123" s="129" t="str">
        <f>IF(ISBLANK('Data-Task'!C1262),"",'Data-Task'!C1262)</f>
        <v>PSPC:PublicService:Other - Reason for my visit is not in this list</v>
      </c>
      <c r="D123" s="457" t="str">
        <f t="shared" si="6"/>
        <v>Other - Reason for my visit is not in this list</v>
      </c>
      <c r="E123" s="458" t="str">
        <f t="shared" si="7"/>
        <v>PublicService</v>
      </c>
      <c r="F123" s="458" t="str">
        <f t="shared" si="8"/>
        <v>PSPC</v>
      </c>
      <c r="G123" s="442">
        <f>VLOOKUP(Task[[#This Row],[Reason of visit]],'Data-Task'!C:G,2,)</f>
        <v>805</v>
      </c>
      <c r="H12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3.4306331490154697E-2</v>
      </c>
      <c r="I123" s="444">
        <f>VLOOKUP(Task[[#This Row],[Reason of visit]],'Data-Task'!C:G,3,)</f>
        <v>0.49937888198757802</v>
      </c>
      <c r="J123" s="444">
        <f>IF(Task[[#This Row],[Margin of Error1]]&gt;=0.1,"Insufficient data",Task[[#This Row],[Task success1]])</f>
        <v>0.49937888198757802</v>
      </c>
      <c r="K123" s="444">
        <f>IF(Task[[#This Row],[Task success1]]&gt;0,1.96*SQRT((Task[[#This Row],[Task success1]]*(1-Task[[#This Row],[Task success1]]))/Task[[#This Row],[Responses]]),"")</f>
        <v>3.4540434815089095E-2</v>
      </c>
      <c r="L123" s="444">
        <f>VLOOKUP(Task[[#This Row],[Reason of visit]],'Data-Task'!C:G,4,)</f>
        <v>0.49192546583850899</v>
      </c>
      <c r="M123" s="444">
        <f>IF(Task[[#This Row],[Margin of Error1]]&gt;=0.1,"Insufficient data",Task[[#This Row],[Ease1]])</f>
        <v>0.49192546583850899</v>
      </c>
      <c r="N123" s="444">
        <f>IF(Task[[#This Row],[Ease1]]&gt;0,1.96*SQRT((Task[[#This Row],[Ease1]]*(1-Task[[#This Row],[Ease1]]))/Task[[#This Row],[Responses]]),"")</f>
        <v>3.4535957226920502E-2</v>
      </c>
      <c r="O123" s="444">
        <f>VLOOKUP(Task[[#This Row],[Reason of visit]],'Data-Task'!C:G,5,)</f>
        <v>0.4</v>
      </c>
      <c r="P123" s="444">
        <f>IF(Task[[#This Row],[Margin of Error1]]&gt;=0.1,"Insufficient data",Task[[#This Row],[Satisfaction1]])</f>
        <v>0.4</v>
      </c>
      <c r="Q123" s="444">
        <f>IF(Task[[#This Row],[Satisfaction1]]&gt;0,1.96*SQRT((Task[[#This Row],[Satisfaction1]]*(1-Task[[#This Row],[Satisfaction1]]))/Task[[#This Row],[Responses]]),"")</f>
        <v>3.38426024284545E-2</v>
      </c>
      <c r="R123" s="444">
        <f>IF(OR(Task[[#This Row],[Margin of Error1]]&gt;=0.1,Task[[#This Row],[Margin of Error1]]=0),"Insufficient data",Task[[#This Row],[Margin of Error1]])</f>
        <v>3.4306331490154697E-2</v>
      </c>
      <c r="S12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3" s="5"/>
      <c r="U123" s="5"/>
      <c r="V123" s="5"/>
      <c r="W123" s="5"/>
    </row>
    <row r="124" spans="3:23" ht="13.9" x14ac:dyDescent="0.5">
      <c r="C124" s="129" t="str">
        <f>IF(ISBLANK('Data-Task'!C787),"",'Data-Task'!C787)</f>
        <v>IRCC:Travel:Apply for a work permit</v>
      </c>
      <c r="D124" s="68" t="str">
        <f t="shared" si="6"/>
        <v>Apply for a work permit</v>
      </c>
      <c r="E124" s="6" t="str">
        <f t="shared" si="7"/>
        <v>Travel</v>
      </c>
      <c r="F124" s="6" t="str">
        <f t="shared" si="8"/>
        <v>IRCC</v>
      </c>
      <c r="G124" s="8">
        <f>VLOOKUP(Task[[#This Row],[Reason of visit]],'Data-Task'!C:G,2,)</f>
        <v>791</v>
      </c>
      <c r="H1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3.329741701439811E-2</v>
      </c>
      <c r="I124" s="7">
        <f>VLOOKUP(Task[[#This Row],[Reason of visit]],'Data-Task'!C:G,3,)</f>
        <v>0.72945638432364102</v>
      </c>
      <c r="J124" s="7">
        <f>IF(Task[[#This Row],[Margin of Error1]]&gt;=0.1,"Insufficient data",Task[[#This Row],[Task success1]])</f>
        <v>0.72945638432364102</v>
      </c>
      <c r="K124" s="7">
        <f>IF(Task[[#This Row],[Task success1]]&gt;0,1.96*SQRT((Task[[#This Row],[Task success1]]*(1-Task[[#This Row],[Task success1]]))/Task[[#This Row],[Responses]]),"")</f>
        <v>3.0958944053415698E-2</v>
      </c>
      <c r="L124" s="7">
        <f>VLOOKUP(Task[[#This Row],[Reason of visit]],'Data-Task'!C:G,4,)</f>
        <v>0.57774968394437398</v>
      </c>
      <c r="M124" s="7">
        <f>IF(Task[[#This Row],[Margin of Error1]]&gt;=0.1,"Insufficient data",Task[[#This Row],[Ease1]])</f>
        <v>0.57774968394437398</v>
      </c>
      <c r="N124" s="7">
        <f>IF(Task[[#This Row],[Ease1]]&gt;0,1.96*SQRT((Task[[#This Row],[Ease1]]*(1-Task[[#This Row],[Ease1]]))/Task[[#This Row],[Responses]]),"")</f>
        <v>3.4420936296113751E-2</v>
      </c>
      <c r="O124" s="7">
        <f>VLOOKUP(Task[[#This Row],[Reason of visit]],'Data-Task'!C:G,5,)</f>
        <v>0.56890012642224996</v>
      </c>
      <c r="P124" s="7">
        <f>IF(Task[[#This Row],[Margin of Error1]]&gt;=0.1,"Insufficient data",Task[[#This Row],[Satisfaction1]])</f>
        <v>0.56890012642224996</v>
      </c>
      <c r="Q124" s="7">
        <f>IF(Task[[#This Row],[Satisfaction1]]&gt;0,1.96*SQRT((Task[[#This Row],[Satisfaction1]]*(1-Task[[#This Row],[Satisfaction1]]))/Task[[#This Row],[Responses]]),"")</f>
        <v>3.4512370693664883E-2</v>
      </c>
      <c r="R124" s="7">
        <f>IF(OR(Task[[#This Row],[Margin of Error1]]&gt;=0.1,Task[[#This Row],[Margin of Error1]]=0),"Insufficient data",Task[[#This Row],[Margin of Error1]])</f>
        <v>3.329741701439811E-2</v>
      </c>
      <c r="S1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4" s="5"/>
      <c r="U124" s="5"/>
      <c r="V124" s="5"/>
      <c r="W124" s="5"/>
    </row>
    <row r="125" spans="3:23" ht="13.9" x14ac:dyDescent="0.5">
      <c r="C125" s="129" t="str">
        <f>IF(ISBLANK('Data-Task'!C168),"",'Data-Task'!C168)</f>
        <v>CRA:Taxes:Apply for the disability tax credit</v>
      </c>
      <c r="D125" s="68" t="str">
        <f t="shared" si="6"/>
        <v>Apply for the disability tax credit</v>
      </c>
      <c r="E125" s="6" t="str">
        <f t="shared" si="7"/>
        <v>Taxes</v>
      </c>
      <c r="F125" s="6" t="str">
        <f t="shared" si="8"/>
        <v>CRA</v>
      </c>
      <c r="G125" s="8">
        <f>VLOOKUP(Task[[#This Row],[Reason of visit]],'Data-Task'!C:G,2,)</f>
        <v>770</v>
      </c>
      <c r="H1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3.4864603247030612E-2</v>
      </c>
      <c r="I125" s="7">
        <f>VLOOKUP(Task[[#This Row],[Reason of visit]],'Data-Task'!C:G,3,)</f>
        <v>0.635064935064935</v>
      </c>
      <c r="J125" s="7">
        <f>IF(Task[[#This Row],[Margin of Error1]]&gt;=0.1,"Insufficient data",Task[[#This Row],[Task success1]])</f>
        <v>0.635064935064935</v>
      </c>
      <c r="K125" s="7">
        <f>IF(Task[[#This Row],[Task success1]]&gt;0,1.96*SQRT((Task[[#This Row],[Task success1]]*(1-Task[[#This Row],[Task success1]]))/Task[[#This Row],[Responses]]),"")</f>
        <v>3.4003809394586228E-2</v>
      </c>
      <c r="L125" s="7">
        <f>VLOOKUP(Task[[#This Row],[Reason of visit]],'Data-Task'!C:G,4,)</f>
        <v>0.51818181818181797</v>
      </c>
      <c r="M125" s="7">
        <f>IF(Task[[#This Row],[Margin of Error1]]&gt;=0.1,"Insufficient data",Task[[#This Row],[Ease1]])</f>
        <v>0.51818181818181797</v>
      </c>
      <c r="N125" s="7">
        <f>IF(Task[[#This Row],[Ease1]]&gt;0,1.96*SQRT((Task[[#This Row],[Ease1]]*(1-Task[[#This Row],[Ease1]]))/Task[[#This Row],[Responses]]),"")</f>
        <v>3.5293390897189067E-2</v>
      </c>
      <c r="O125" s="7">
        <f>VLOOKUP(Task[[#This Row],[Reason of visit]],'Data-Task'!C:G,5,)</f>
        <v>0.51688311688311706</v>
      </c>
      <c r="P125" s="7">
        <f>IF(Task[[#This Row],[Margin of Error1]]&gt;=0.1,"Insufficient data",Task[[#This Row],[Satisfaction1]])</f>
        <v>0.51688311688311706</v>
      </c>
      <c r="Q125" s="7">
        <f>IF(Task[[#This Row],[Satisfaction1]]&gt;0,1.96*SQRT((Task[[#This Row],[Satisfaction1]]*(1-Task[[#This Row],[Satisfaction1]]))/Task[[#This Row],[Responses]]),"")</f>
        <v>3.5296609449316528E-2</v>
      </c>
      <c r="R125" s="7">
        <f>IF(OR(Task[[#This Row],[Margin of Error1]]&gt;=0.1,Task[[#This Row],[Margin of Error1]]=0),"Insufficient data",Task[[#This Row],[Margin of Error1]])</f>
        <v>3.4864603247030612E-2</v>
      </c>
      <c r="S1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5" s="5"/>
      <c r="U125" s="5"/>
      <c r="V125" s="5"/>
      <c r="W125" s="5"/>
    </row>
    <row r="126" spans="3:23" ht="13.9" x14ac:dyDescent="0.5">
      <c r="C126" s="129" t="str">
        <f>IF(ISBLANK('Data-Task'!C183),"",'Data-Task'!C183)</f>
        <v>CRA:Taxes:Find the next benefit payment date</v>
      </c>
      <c r="D126" s="68" t="str">
        <f t="shared" si="6"/>
        <v>Find the next benefit payment date</v>
      </c>
      <c r="E126" s="6" t="str">
        <f t="shared" si="7"/>
        <v>Taxes</v>
      </c>
      <c r="F126" s="6" t="str">
        <f t="shared" si="8"/>
        <v>CRA</v>
      </c>
      <c r="G126" s="8">
        <f>VLOOKUP(Task[[#This Row],[Reason of visit]],'Data-Task'!C:G,2,)</f>
        <v>769</v>
      </c>
      <c r="H12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3.0381112837061224E-2</v>
      </c>
      <c r="I126" s="7">
        <f>VLOOKUP(Task[[#This Row],[Reason of visit]],'Data-Task'!C:G,3,)</f>
        <v>0.82574772431729504</v>
      </c>
      <c r="J126" s="7">
        <f>IF(Task[[#This Row],[Margin of Error1]]&gt;=0.1,"Insufficient data",Task[[#This Row],[Task success1]])</f>
        <v>0.82574772431729504</v>
      </c>
      <c r="K126" s="7">
        <f>IF(Task[[#This Row],[Task success1]]&gt;0,1.96*SQRT((Task[[#This Row],[Task success1]]*(1-Task[[#This Row],[Task success1]]))/Task[[#This Row],[Responses]]),"")</f>
        <v>2.6810556182973254E-2</v>
      </c>
      <c r="L126" s="7">
        <f>VLOOKUP(Task[[#This Row],[Reason of visit]],'Data-Task'!C:G,4,)</f>
        <v>0.72431729518855703</v>
      </c>
      <c r="M126" s="7">
        <f>IF(Task[[#This Row],[Margin of Error1]]&gt;=0.1,"Insufficient data",Task[[#This Row],[Ease1]])</f>
        <v>0.72431729518855703</v>
      </c>
      <c r="N126" s="7">
        <f>IF(Task[[#This Row],[Ease1]]&gt;0,1.96*SQRT((Task[[#This Row],[Ease1]]*(1-Task[[#This Row],[Ease1]]))/Task[[#This Row],[Responses]]),"")</f>
        <v>3.1583633375519338E-2</v>
      </c>
      <c r="O126" s="7">
        <f>VLOOKUP(Task[[#This Row],[Reason of visit]],'Data-Task'!C:G,5,)</f>
        <v>0.687906371911573</v>
      </c>
      <c r="P126" s="7">
        <f>IF(Task[[#This Row],[Margin of Error1]]&gt;=0.1,"Insufficient data",Task[[#This Row],[Satisfaction1]])</f>
        <v>0.687906371911573</v>
      </c>
      <c r="Q126" s="7">
        <f>IF(Task[[#This Row],[Satisfaction1]]&gt;0,1.96*SQRT((Task[[#This Row],[Satisfaction1]]*(1-Task[[#This Row],[Satisfaction1]]))/Task[[#This Row],[Responses]]),"")</f>
        <v>3.2749148952691078E-2</v>
      </c>
      <c r="R126" s="7">
        <f>IF(OR(Task[[#This Row],[Margin of Error1]]&gt;=0.1,Task[[#This Row],[Margin of Error1]]=0),"Insufficient data",Task[[#This Row],[Margin of Error1]])</f>
        <v>3.0381112837061224E-2</v>
      </c>
      <c r="S1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6" s="5"/>
      <c r="U126" s="5"/>
      <c r="V126" s="5"/>
      <c r="W126" s="5"/>
    </row>
    <row r="127" spans="3:23" ht="13.9" x14ac:dyDescent="0.5">
      <c r="C127" s="129" t="str">
        <f>IF(ISBLANK('Data-Task'!C1002),"",'Data-Task'!C1002)</f>
        <v>NRCan:N/A:Other - Reason for my visit is not in this list</v>
      </c>
      <c r="D127" s="441" t="str">
        <f t="shared" si="6"/>
        <v>Other - Reason for my visit is not in this list</v>
      </c>
      <c r="E127" s="6" t="str">
        <f t="shared" si="7"/>
        <v>N/A</v>
      </c>
      <c r="F127" s="6" t="str">
        <f t="shared" si="8"/>
        <v>NRCan</v>
      </c>
      <c r="G127" s="442">
        <f>VLOOKUP(Task[[#This Row],[Reason of visit]],'Data-Task'!C:G,2,)</f>
        <v>758</v>
      </c>
      <c r="H12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3.5293181422958758E-2</v>
      </c>
      <c r="I127" s="444">
        <f>VLOOKUP(Task[[#This Row],[Reason of visit]],'Data-Task'!C:G,3,)</f>
        <v>0.54353562005277001</v>
      </c>
      <c r="J127" s="444">
        <f>IF(Task[[#This Row],[Margin of Error1]]&gt;=0.1,"Insufficient data",Task[[#This Row],[Task success1]])</f>
        <v>0.54353562005277001</v>
      </c>
      <c r="K127" s="444">
        <f>IF(Task[[#This Row],[Task success1]]&gt;0,1.96*SQRT((Task[[#This Row],[Task success1]]*(1-Task[[#This Row],[Task success1]]))/Task[[#This Row],[Responses]]),"")</f>
        <v>3.5460015436399817E-2</v>
      </c>
      <c r="L127" s="444">
        <f>VLOOKUP(Task[[#This Row],[Reason of visit]],'Data-Task'!C:G,4,)</f>
        <v>0.461741424802111</v>
      </c>
      <c r="M127" s="444">
        <f>IF(Task[[#This Row],[Margin of Error1]]&gt;=0.1,"Insufficient data",Task[[#This Row],[Ease1]])</f>
        <v>0.461741424802111</v>
      </c>
      <c r="N127" s="444">
        <f>IF(Task[[#This Row],[Ease1]]&gt;0,1.96*SQRT((Task[[#This Row],[Ease1]]*(1-Task[[#This Row],[Ease1]]))/Task[[#This Row],[Responses]]),"")</f>
        <v>3.5490847211294203E-2</v>
      </c>
      <c r="O127" s="444">
        <f>VLOOKUP(Task[[#This Row],[Reason of visit]],'Data-Task'!C:G,5,)</f>
        <v>0.40369393139841703</v>
      </c>
      <c r="P127" s="444">
        <f>IF(Task[[#This Row],[Margin of Error1]]&gt;=0.1,"Insufficient data",Task[[#This Row],[Satisfaction1]])</f>
        <v>0.40369393139841703</v>
      </c>
      <c r="Q127" s="444">
        <f>IF(Task[[#This Row],[Satisfaction1]]&gt;0,1.96*SQRT((Task[[#This Row],[Satisfaction1]]*(1-Task[[#This Row],[Satisfaction1]]))/Task[[#This Row],[Responses]]),"")</f>
        <v>3.4928681621182268E-2</v>
      </c>
      <c r="R127" s="444">
        <f>IF(OR(Task[[#This Row],[Margin of Error1]]&gt;=0.1,Task[[#This Row],[Margin of Error1]]=0),"Insufficient data",Task[[#This Row],[Margin of Error1]])</f>
        <v>3.5293181422958758E-2</v>
      </c>
      <c r="S1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7" s="5"/>
      <c r="U127" s="5"/>
      <c r="V127" s="5"/>
      <c r="W127" s="5"/>
    </row>
    <row r="128" spans="3:23" ht="13.9" x14ac:dyDescent="0.5">
      <c r="C128" s="129" t="str">
        <f>IF(ISBLANK('Data-Task'!C424),"",'Data-Task'!C424)</f>
        <v>ESDC:Jobs:Find an apprenticeship</v>
      </c>
      <c r="D128" s="68" t="str">
        <f t="shared" si="6"/>
        <v>Find an apprenticeship</v>
      </c>
      <c r="E128" s="6" t="str">
        <f t="shared" si="7"/>
        <v>Jobs</v>
      </c>
      <c r="F128" s="6" t="str">
        <f t="shared" si="8"/>
        <v>ESDC</v>
      </c>
      <c r="G128" s="8">
        <f>VLOOKUP(Task[[#This Row],[Reason of visit]],'Data-Task'!C:G,2,)</f>
        <v>723</v>
      </c>
      <c r="H1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3.3929793466003298E-2</v>
      </c>
      <c r="I128" s="7">
        <f>VLOOKUP(Task[[#This Row],[Reason of visit]],'Data-Task'!C:G,3,)</f>
        <v>0.75380359612724801</v>
      </c>
      <c r="J128" s="7">
        <f>IF(Task[[#This Row],[Margin of Error1]]&gt;=0.1,"Insufficient data",Task[[#This Row],[Task success1]])</f>
        <v>0.75380359612724801</v>
      </c>
      <c r="K128" s="7">
        <f>IF(Task[[#This Row],[Task success1]]&gt;0,1.96*SQRT((Task[[#This Row],[Task success1]]*(1-Task[[#This Row],[Task success1]]))/Task[[#This Row],[Responses]]),"")</f>
        <v>3.1401968796185675E-2</v>
      </c>
      <c r="L128" s="7">
        <f>VLOOKUP(Task[[#This Row],[Reason of visit]],'Data-Task'!C:G,4,)</f>
        <v>0.60580912863070502</v>
      </c>
      <c r="M128" s="7">
        <f>IF(Task[[#This Row],[Margin of Error1]]&gt;=0.1,"Insufficient data",Task[[#This Row],[Ease1]])</f>
        <v>0.60580912863070502</v>
      </c>
      <c r="N128" s="7">
        <f>IF(Task[[#This Row],[Ease1]]&gt;0,1.96*SQRT((Task[[#This Row],[Ease1]]*(1-Task[[#This Row],[Ease1]]))/Task[[#This Row],[Responses]]),"")</f>
        <v>3.5621164310286606E-2</v>
      </c>
      <c r="O128" s="7">
        <f>VLOOKUP(Task[[#This Row],[Reason of visit]],'Data-Task'!C:G,5,)</f>
        <v>0.65006915629322304</v>
      </c>
      <c r="P128" s="7">
        <f>IF(Task[[#This Row],[Margin of Error1]]&gt;=0.1,"Insufficient data",Task[[#This Row],[Satisfaction1]])</f>
        <v>0.65006915629322304</v>
      </c>
      <c r="Q128" s="7">
        <f>IF(Task[[#This Row],[Satisfaction1]]&gt;0,1.96*SQRT((Task[[#This Row],[Satisfaction1]]*(1-Task[[#This Row],[Satisfaction1]]))/Task[[#This Row],[Responses]]),"")</f>
        <v>3.4766247291537593E-2</v>
      </c>
      <c r="R128" s="7">
        <f>IF(OR(Task[[#This Row],[Margin of Error1]]&gt;=0.1,Task[[#This Row],[Margin of Error1]]=0),"Insufficient data",Task[[#This Row],[Margin of Error1]])</f>
        <v>3.3929793466003298E-2</v>
      </c>
      <c r="S1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8" s="5"/>
      <c r="U128" s="5"/>
      <c r="V128" s="5"/>
      <c r="W128" s="5"/>
    </row>
    <row r="129" spans="3:23" ht="13.9" x14ac:dyDescent="0.5">
      <c r="C129" s="129" t="str">
        <f>IF(ISBLANK('Data-Task'!C182),"",'Data-Task'!C182)</f>
        <v>CRA:Taxes:Find the income tax rates</v>
      </c>
      <c r="D129" s="68" t="str">
        <f t="shared" si="6"/>
        <v>Find the income tax rates</v>
      </c>
      <c r="E129" s="6" t="str">
        <f t="shared" si="7"/>
        <v>Taxes</v>
      </c>
      <c r="F129" s="6" t="str">
        <f t="shared" si="8"/>
        <v>CRA</v>
      </c>
      <c r="G129" s="8">
        <f>VLOOKUP(Task[[#This Row],[Reason of visit]],'Data-Task'!C:G,2,)</f>
        <v>710</v>
      </c>
      <c r="H12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3.4336022757169363E-2</v>
      </c>
      <c r="I129" s="7">
        <f>VLOOKUP(Task[[#This Row],[Reason of visit]],'Data-Task'!C:G,3,)</f>
        <v>0.759154929577465</v>
      </c>
      <c r="J129" s="7">
        <f>IF(Task[[#This Row],[Margin of Error1]]&gt;=0.1,"Insufficient data",Task[[#This Row],[Task success1]])</f>
        <v>0.759154929577465</v>
      </c>
      <c r="K129" s="7">
        <f>IF(Task[[#This Row],[Task success1]]&gt;0,1.96*SQRT((Task[[#This Row],[Task success1]]*(1-Task[[#This Row],[Task success1]]))/Task[[#This Row],[Responses]]),"")</f>
        <v>3.1452921140289143E-2</v>
      </c>
      <c r="L129" s="7">
        <f>VLOOKUP(Task[[#This Row],[Reason of visit]],'Data-Task'!C:G,4,)</f>
        <v>0.63380281690140805</v>
      </c>
      <c r="M129" s="7">
        <f>IF(Task[[#This Row],[Margin of Error1]]&gt;=0.1,"Insufficient data",Task[[#This Row],[Ease1]])</f>
        <v>0.63380281690140805</v>
      </c>
      <c r="N129" s="7">
        <f>IF(Task[[#This Row],[Ease1]]&gt;0,1.96*SQRT((Task[[#This Row],[Ease1]]*(1-Task[[#This Row],[Ease1]]))/Task[[#This Row],[Responses]]),"")</f>
        <v>3.5437369681437923E-2</v>
      </c>
      <c r="O129" s="7">
        <f>VLOOKUP(Task[[#This Row],[Reason of visit]],'Data-Task'!C:G,5,)</f>
        <v>0.59436619718309902</v>
      </c>
      <c r="P129" s="7">
        <f>IF(Task[[#This Row],[Margin of Error1]]&gt;=0.1,"Insufficient data",Task[[#This Row],[Satisfaction1]])</f>
        <v>0.59436619718309902</v>
      </c>
      <c r="Q129" s="7">
        <f>IF(Task[[#This Row],[Satisfaction1]]&gt;0,1.96*SQRT((Task[[#This Row],[Satisfaction1]]*(1-Task[[#This Row],[Satisfaction1]]))/Task[[#This Row],[Responses]]),"")</f>
        <v>3.6117777449781022E-2</v>
      </c>
      <c r="R129" s="7">
        <f>IF(OR(Task[[#This Row],[Margin of Error1]]&gt;=0.1,Task[[#This Row],[Margin of Error1]]=0),"Insufficient data",Task[[#This Row],[Margin of Error1]])</f>
        <v>3.4336022757169363E-2</v>
      </c>
      <c r="S1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29" s="5"/>
      <c r="U129" s="5"/>
      <c r="V129" s="5"/>
      <c r="W129" s="5"/>
    </row>
    <row r="130" spans="3:23" ht="27.75" x14ac:dyDescent="0.5">
      <c r="C130" s="129" t="str">
        <f>IF(ISBLANK('Data-Task'!C61),"",'Data-Task'!C61)</f>
        <v>CBSA:Travel:Find out about identification requirements for crossing the Canadian border</v>
      </c>
      <c r="D130" s="68" t="str">
        <f t="shared" si="6"/>
        <v>Find out about identification requirements for crossing the Canadian border</v>
      </c>
      <c r="E130" s="6" t="str">
        <f t="shared" si="7"/>
        <v>Travel</v>
      </c>
      <c r="F130" s="6" t="str">
        <f t="shared" si="8"/>
        <v>CBSA</v>
      </c>
      <c r="G130" s="8">
        <f>VLOOKUP(Task[[#This Row],[Reason of visit]],'Data-Task'!C:G,2,)</f>
        <v>705</v>
      </c>
      <c r="H1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3.5477317617045812E-2</v>
      </c>
      <c r="I130" s="7">
        <f>VLOOKUP(Task[[#This Row],[Reason of visit]],'Data-Task'!C:G,3,)</f>
        <v>0.68652482269503501</v>
      </c>
      <c r="J130" s="7">
        <f>IF(Task[[#This Row],[Margin of Error1]]&gt;=0.1,"Insufficient data",Task[[#This Row],[Task success1]])</f>
        <v>0.68652482269503501</v>
      </c>
      <c r="K130" s="7">
        <f>IF(Task[[#This Row],[Task success1]]&gt;0,1.96*SQRT((Task[[#This Row],[Task success1]]*(1-Task[[#This Row],[Task success1]]))/Task[[#This Row],[Responses]]),"")</f>
        <v>3.4244530280770923E-2</v>
      </c>
      <c r="L130" s="7">
        <f>VLOOKUP(Task[[#This Row],[Reason of visit]],'Data-Task'!C:G,4,)</f>
        <v>0.59716312056737597</v>
      </c>
      <c r="M130" s="7">
        <f>IF(Task[[#This Row],[Margin of Error1]]&gt;=0.1,"Insufficient data",Task[[#This Row],[Ease1]])</f>
        <v>0.59716312056737597</v>
      </c>
      <c r="N130" s="7">
        <f>IF(Task[[#This Row],[Ease1]]&gt;0,1.96*SQRT((Task[[#This Row],[Ease1]]*(1-Task[[#This Row],[Ease1]]))/Task[[#This Row],[Responses]]),"")</f>
        <v>3.620533863010459E-2</v>
      </c>
      <c r="O130" s="7">
        <f>VLOOKUP(Task[[#This Row],[Reason of visit]],'Data-Task'!C:G,5,)</f>
        <v>0.611347517730496</v>
      </c>
      <c r="P130" s="7">
        <f>IF(Task[[#This Row],[Margin of Error1]]&gt;=0.1,"Insufficient data",Task[[#This Row],[Satisfaction1]])</f>
        <v>0.611347517730496</v>
      </c>
      <c r="Q130" s="7">
        <f>IF(Task[[#This Row],[Satisfaction1]]&gt;0,1.96*SQRT((Task[[#This Row],[Satisfaction1]]*(1-Task[[#This Row],[Satisfaction1]]))/Task[[#This Row],[Responses]]),"")</f>
        <v>3.5982083940261929E-2</v>
      </c>
      <c r="R130" s="7">
        <f>IF(OR(Task[[#This Row],[Margin of Error1]]&gt;=0.1,Task[[#This Row],[Margin of Error1]]=0),"Insufficient data",Task[[#This Row],[Margin of Error1]])</f>
        <v>3.5477317617045812E-2</v>
      </c>
      <c r="S1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0" s="5"/>
      <c r="U130" s="5"/>
      <c r="V130" s="5"/>
      <c r="W130" s="5"/>
    </row>
    <row r="131" spans="3:23" ht="13.9" x14ac:dyDescent="0.5">
      <c r="C131" s="129" t="str">
        <f>IF(ISBLANK('Data-Task'!C198),"",'Data-Task'!C198)</f>
        <v>CRA:Taxes:Sign up for direct deposit or update your banking information</v>
      </c>
      <c r="D131" s="68" t="str">
        <f t="shared" si="6"/>
        <v>Sign up for direct deposit or update your banking information</v>
      </c>
      <c r="E131" s="6" t="str">
        <f t="shared" si="7"/>
        <v>Taxes</v>
      </c>
      <c r="F131" s="6" t="str">
        <f t="shared" si="8"/>
        <v>CRA</v>
      </c>
      <c r="G131" s="8">
        <f>VLOOKUP(Task[[#This Row],[Reason of visit]],'Data-Task'!C:G,2,)</f>
        <v>702</v>
      </c>
      <c r="H1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3.6727563033815865E-2</v>
      </c>
      <c r="I131" s="7">
        <f>VLOOKUP(Task[[#This Row],[Reason of visit]],'Data-Task'!C:G,3,)</f>
        <v>0.58547008547008506</v>
      </c>
      <c r="J131" s="7">
        <f>IF(Task[[#This Row],[Margin of Error1]]&gt;=0.1,"Insufficient data",Task[[#This Row],[Task success1]])</f>
        <v>0.58547008547008506</v>
      </c>
      <c r="K131" s="7">
        <f>IF(Task[[#This Row],[Task success1]]&gt;0,1.96*SQRT((Task[[#This Row],[Task success1]]*(1-Task[[#This Row],[Task success1]]))/Task[[#This Row],[Responses]]),"")</f>
        <v>3.6443309435312876E-2</v>
      </c>
      <c r="L131" s="7">
        <f>VLOOKUP(Task[[#This Row],[Reason of visit]],'Data-Task'!C:G,4,)</f>
        <v>0.46153846153846201</v>
      </c>
      <c r="M131" s="7">
        <f>IF(Task[[#This Row],[Margin of Error1]]&gt;=0.1,"Insufficient data",Task[[#This Row],[Ease1]])</f>
        <v>0.46153846153846201</v>
      </c>
      <c r="N131" s="7">
        <f>IF(Task[[#This Row],[Ease1]]&gt;0,1.96*SQRT((Task[[#This Row],[Ease1]]*(1-Task[[#This Row],[Ease1]]))/Task[[#This Row],[Responses]]),"")</f>
        <v>3.6878122973909536E-2</v>
      </c>
      <c r="O131" s="7">
        <f>VLOOKUP(Task[[#This Row],[Reason of visit]],'Data-Task'!C:G,5,)</f>
        <v>0.45868945868945898</v>
      </c>
      <c r="P131" s="7">
        <f>IF(Task[[#This Row],[Margin of Error1]]&gt;=0.1,"Insufficient data",Task[[#This Row],[Satisfaction1]])</f>
        <v>0.45868945868945898</v>
      </c>
      <c r="Q131" s="7">
        <f>IF(Task[[#This Row],[Satisfaction1]]&gt;0,1.96*SQRT((Task[[#This Row],[Satisfaction1]]*(1-Task[[#This Row],[Satisfaction1]]))/Task[[#This Row],[Responses]]),"")</f>
        <v>3.6861256692225196E-2</v>
      </c>
      <c r="R131" s="7">
        <f>IF(OR(Task[[#This Row],[Margin of Error1]]&gt;=0.1,Task[[#This Row],[Margin of Error1]]=0),"Insufficient data",Task[[#This Row],[Margin of Error1]])</f>
        <v>3.6727563033815865E-2</v>
      </c>
      <c r="S1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1" s="5"/>
      <c r="U131" s="5"/>
      <c r="V131" s="5"/>
      <c r="W131" s="5"/>
    </row>
    <row r="132" spans="3:23" ht="13.9" x14ac:dyDescent="0.5">
      <c r="C132" s="129" t="str">
        <f>IF(ISBLANK('Data-Task'!C1241),"",'Data-Task'!C1241)</f>
        <v>PSPC:Money:Sign up for direct deposit or update your banking information</v>
      </c>
      <c r="D132" s="457" t="str">
        <f t="shared" si="6"/>
        <v>Sign up for direct deposit or update your banking information</v>
      </c>
      <c r="E132" s="458" t="str">
        <f t="shared" si="7"/>
        <v>Money</v>
      </c>
      <c r="F132" s="458" t="str">
        <f t="shared" si="8"/>
        <v>PSPC</v>
      </c>
      <c r="G132" s="442">
        <f>VLOOKUP(Task[[#This Row],[Reason of visit]],'Data-Task'!C:G,2,)</f>
        <v>688</v>
      </c>
      <c r="H13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3.6867261718215728E-2</v>
      </c>
      <c r="I132" s="444">
        <f>VLOOKUP(Task[[#This Row],[Reason of visit]],'Data-Task'!C:G,3,)</f>
        <v>0.47965116279069803</v>
      </c>
      <c r="J132" s="444">
        <f>IF(Task[[#This Row],[Margin of Error1]]&gt;=0.1,"Insufficient data",Task[[#This Row],[Task success1]])</f>
        <v>0.47965116279069803</v>
      </c>
      <c r="K132" s="444">
        <f>IF(Task[[#This Row],[Task success1]]&gt;0,1.96*SQRT((Task[[#This Row],[Task success1]]*(1-Task[[#This Row],[Task success1]]))/Task[[#This Row],[Responses]]),"")</f>
        <v>3.7331195431334625E-2</v>
      </c>
      <c r="L132" s="444">
        <f>VLOOKUP(Task[[#This Row],[Reason of visit]],'Data-Task'!C:G,4,)</f>
        <v>0.42441860465116299</v>
      </c>
      <c r="M132" s="444">
        <f>IF(Task[[#This Row],[Margin of Error1]]&gt;=0.1,"Insufficient data",Task[[#This Row],[Ease1]])</f>
        <v>0.42441860465116299</v>
      </c>
      <c r="N132" s="444">
        <f>IF(Task[[#This Row],[Ease1]]&gt;0,1.96*SQRT((Task[[#This Row],[Ease1]]*(1-Task[[#This Row],[Ease1]]))/Task[[#This Row],[Responses]]),"")</f>
        <v>3.6932816877493196E-2</v>
      </c>
      <c r="O132" s="444">
        <f>VLOOKUP(Task[[#This Row],[Reason of visit]],'Data-Task'!C:G,5,)</f>
        <v>0.38372093023255799</v>
      </c>
      <c r="P132" s="444">
        <f>IF(Task[[#This Row],[Margin of Error1]]&gt;=0.1,"Insufficient data",Task[[#This Row],[Satisfaction1]])</f>
        <v>0.38372093023255799</v>
      </c>
      <c r="Q132" s="444">
        <f>IF(Task[[#This Row],[Satisfaction1]]&gt;0,1.96*SQRT((Task[[#This Row],[Satisfaction1]]*(1-Task[[#This Row],[Satisfaction1]]))/Task[[#This Row],[Responses]]),"")</f>
        <v>3.633777284581937E-2</v>
      </c>
      <c r="R132" s="444">
        <f>IF(OR(Task[[#This Row],[Margin of Error1]]&gt;=0.1,Task[[#This Row],[Margin of Error1]]=0),"Insufficient data",Task[[#This Row],[Margin of Error1]])</f>
        <v>3.6867261718215728E-2</v>
      </c>
      <c r="S13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2" s="5"/>
      <c r="U132" s="5"/>
      <c r="V132" s="5"/>
      <c r="W132" s="5"/>
    </row>
    <row r="133" spans="3:23" ht="13.9" x14ac:dyDescent="0.5">
      <c r="C133" s="129" t="str">
        <f>IF(ISBLANK('Data-Task'!C706),"",'Data-Task'!C706)</f>
        <v>HC:COVID-19:Testing for COVID-19</v>
      </c>
      <c r="D133" s="68" t="str">
        <f t="shared" si="6"/>
        <v>Testing for COVID-19</v>
      </c>
      <c r="E133" s="6" t="str">
        <f t="shared" si="7"/>
        <v>COVID-19</v>
      </c>
      <c r="F133" s="6" t="str">
        <f t="shared" si="8"/>
        <v>HC</v>
      </c>
      <c r="G133" s="8">
        <f>VLOOKUP(Task[[#This Row],[Reason of visit]],'Data-Task'!C:G,2,)</f>
        <v>686</v>
      </c>
      <c r="H1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3.704709022973076E-2</v>
      </c>
      <c r="I133" s="7">
        <f>VLOOKUP(Task[[#This Row],[Reason of visit]],'Data-Task'!C:G,3,)</f>
        <v>0.59912536443148701</v>
      </c>
      <c r="J133" s="7">
        <f>IF(Task[[#This Row],[Margin of Error1]]&gt;=0.1,"Insufficient data",Task[[#This Row],[Task success1]])</f>
        <v>0.59912536443148701</v>
      </c>
      <c r="K133" s="7">
        <f>IF(Task[[#This Row],[Task success1]]&gt;0,1.96*SQRT((Task[[#This Row],[Task success1]]*(1-Task[[#This Row],[Task success1]]))/Task[[#This Row],[Responses]]),"")</f>
        <v>3.6673904999432766E-2</v>
      </c>
      <c r="L133" s="7">
        <f>VLOOKUP(Task[[#This Row],[Reason of visit]],'Data-Task'!C:G,4,)</f>
        <v>0.53352769679300305</v>
      </c>
      <c r="M133" s="7">
        <f>IF(Task[[#This Row],[Margin of Error1]]&gt;=0.1,"Insufficient data",Task[[#This Row],[Ease1]])</f>
        <v>0.53352769679300305</v>
      </c>
      <c r="N133" s="7">
        <f>IF(Task[[#This Row],[Ease1]]&gt;0,1.96*SQRT((Task[[#This Row],[Ease1]]*(1-Task[[#This Row],[Ease1]]))/Task[[#This Row],[Responses]]),"")</f>
        <v>3.7332358670025614E-2</v>
      </c>
      <c r="O133" s="7">
        <f>VLOOKUP(Task[[#This Row],[Reason of visit]],'Data-Task'!C:G,5,)</f>
        <v>0.43877551020408201</v>
      </c>
      <c r="P133" s="7">
        <f>IF(Task[[#This Row],[Margin of Error1]]&gt;=0.1,"Insufficient data",Task[[#This Row],[Satisfaction1]])</f>
        <v>0.43877551020408201</v>
      </c>
      <c r="Q133" s="7">
        <f>IF(Task[[#This Row],[Satisfaction1]]&gt;0,1.96*SQRT((Task[[#This Row],[Satisfaction1]]*(1-Task[[#This Row],[Satisfaction1]]))/Task[[#This Row],[Responses]]),"")</f>
        <v>3.7135007019733886E-2</v>
      </c>
      <c r="R133" s="7">
        <f>IF(OR(Task[[#This Row],[Margin of Error1]]&gt;=0.1,Task[[#This Row],[Margin of Error1]]=0),"Insufficient data",Task[[#This Row],[Margin of Error1]])</f>
        <v>3.704709022973076E-2</v>
      </c>
      <c r="S1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3" s="5"/>
      <c r="U133" s="5"/>
      <c r="V133" s="5"/>
      <c r="W133" s="5"/>
    </row>
    <row r="134" spans="3:23" ht="13.9" x14ac:dyDescent="0.5">
      <c r="C134" s="129" t="str">
        <f>IF(ISBLANK('Data-Task'!C377),"",'Data-Task'!C377)</f>
        <v>ESDC:Benefits:Apply for a student grant or loan</v>
      </c>
      <c r="D134" s="68" t="str">
        <f t="shared" si="6"/>
        <v>Apply for a student grant or loan</v>
      </c>
      <c r="E134" s="6" t="str">
        <f t="shared" si="7"/>
        <v>Benefits</v>
      </c>
      <c r="F134" s="6" t="str">
        <f t="shared" si="8"/>
        <v>ESDC</v>
      </c>
      <c r="G134" s="8">
        <f>VLOOKUP(Task[[#This Row],[Reason of visit]],'Data-Task'!C:G,2,)</f>
        <v>661</v>
      </c>
      <c r="H13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3.7777508281094462E-2</v>
      </c>
      <c r="I134" s="7">
        <f>VLOOKUP(Task[[#This Row],[Reason of visit]],'Data-Task'!C:G,3,)</f>
        <v>0.60514372163388797</v>
      </c>
      <c r="J134" s="7">
        <f>IF(Task[[#This Row],[Margin of Error1]]&gt;=0.1,"Insufficient data",Task[[#This Row],[Task success1]])</f>
        <v>0.60514372163388797</v>
      </c>
      <c r="K134" s="7">
        <f>IF(Task[[#This Row],[Task success1]]&gt;0,1.96*SQRT((Task[[#This Row],[Task success1]]*(1-Task[[#This Row],[Task success1]]))/Task[[#This Row],[Responses]]),"")</f>
        <v>3.7265257924207117E-2</v>
      </c>
      <c r="L134" s="7">
        <f>VLOOKUP(Task[[#This Row],[Reason of visit]],'Data-Task'!C:G,4,)</f>
        <v>0.54462934947049901</v>
      </c>
      <c r="M134" s="7">
        <f>IF(Task[[#This Row],[Margin of Error1]]&gt;=0.1,"Insufficient data",Task[[#This Row],[Ease1]])</f>
        <v>0.54462934947049901</v>
      </c>
      <c r="N134" s="7">
        <f>IF(Task[[#This Row],[Ease1]]&gt;0,1.96*SQRT((Task[[#This Row],[Ease1]]*(1-Task[[#This Row],[Ease1]]))/Task[[#This Row],[Responses]]),"")</f>
        <v>3.7965435000957622E-2</v>
      </c>
      <c r="O134" s="7">
        <f>VLOOKUP(Task[[#This Row],[Reason of visit]],'Data-Task'!C:G,5,)</f>
        <v>0.48562783661119502</v>
      </c>
      <c r="P134" s="7">
        <f>IF(Task[[#This Row],[Margin of Error1]]&gt;=0.1,"Insufficient data",Task[[#This Row],[Satisfaction1]])</f>
        <v>0.48562783661119502</v>
      </c>
      <c r="Q134" s="7">
        <f>IF(Task[[#This Row],[Satisfaction1]]&gt;0,1.96*SQRT((Task[[#This Row],[Satisfaction1]]*(1-Task[[#This Row],[Satisfaction1]]))/Task[[#This Row],[Responses]]),"")</f>
        <v>3.8101831918118639E-2</v>
      </c>
      <c r="R134" s="7">
        <f>IF(OR(Task[[#This Row],[Margin of Error1]]&gt;=0.1,Task[[#This Row],[Margin of Error1]]=0),"Insufficient data",Task[[#This Row],[Margin of Error1]])</f>
        <v>3.7777508281094462E-2</v>
      </c>
      <c r="S1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4" s="5"/>
      <c r="U134" s="5"/>
      <c r="V134" s="5"/>
      <c r="W134" s="5"/>
    </row>
    <row r="135" spans="3:23" ht="13.9" x14ac:dyDescent="0.5">
      <c r="C135" s="129" t="str">
        <f>IF(ISBLANK('Data-Task'!C857),"",'Data-Task'!C857)</f>
        <v>JUS:Benefits:Look up expected child support payments</v>
      </c>
      <c r="D135" s="68" t="str">
        <f t="shared" si="6"/>
        <v>Look up expected child support payments</v>
      </c>
      <c r="E135" s="6" t="str">
        <f t="shared" si="7"/>
        <v>Benefits</v>
      </c>
      <c r="F135" s="6" t="str">
        <f t="shared" si="8"/>
        <v>JUS</v>
      </c>
      <c r="G135" s="8">
        <f>VLOOKUP(Task[[#This Row],[Reason of visit]],'Data-Task'!C:G,2,)</f>
        <v>638</v>
      </c>
      <c r="H1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3.3991731284521903E-2</v>
      </c>
      <c r="I135" s="7">
        <f>VLOOKUP(Task[[#This Row],[Reason of visit]],'Data-Task'!C:G,3,)</f>
        <v>0.82601880877742995</v>
      </c>
      <c r="J135" s="7">
        <f>IF(Task[[#This Row],[Margin of Error1]]&gt;=0.1,"Insufficient data",Task[[#This Row],[Task success1]])</f>
        <v>0.82601880877742995</v>
      </c>
      <c r="K135" s="7">
        <f>IF(Task[[#This Row],[Task success1]]&gt;0,1.96*SQRT((Task[[#This Row],[Task success1]]*(1-Task[[#This Row],[Task success1]]))/Task[[#This Row],[Responses]]),"")</f>
        <v>2.9416557677792891E-2</v>
      </c>
      <c r="L135" s="7">
        <f>VLOOKUP(Task[[#This Row],[Reason of visit]],'Data-Task'!C:G,4,)</f>
        <v>0.70846394984326</v>
      </c>
      <c r="M135" s="7">
        <f>IF(Task[[#This Row],[Margin of Error1]]&gt;=0.1,"Insufficient data",Task[[#This Row],[Ease1]])</f>
        <v>0.70846394984326</v>
      </c>
      <c r="N135" s="7">
        <f>IF(Task[[#This Row],[Ease1]]&gt;0,1.96*SQRT((Task[[#This Row],[Ease1]]*(1-Task[[#This Row],[Ease1]]))/Task[[#This Row],[Responses]]),"")</f>
        <v>3.5265556603170621E-2</v>
      </c>
      <c r="O135" s="7">
        <f>VLOOKUP(Task[[#This Row],[Reason of visit]],'Data-Task'!C:G,5,)</f>
        <v>0.63793103448275901</v>
      </c>
      <c r="P135" s="7">
        <f>IF(Task[[#This Row],[Margin of Error1]]&gt;=0.1,"Insufficient data",Task[[#This Row],[Satisfaction1]])</f>
        <v>0.63793103448275901</v>
      </c>
      <c r="Q135" s="7">
        <f>IF(Task[[#This Row],[Satisfaction1]]&gt;0,1.96*SQRT((Task[[#This Row],[Satisfaction1]]*(1-Task[[#This Row],[Satisfaction1]]))/Task[[#This Row],[Responses]]),"")</f>
        <v>3.7293079572602188E-2</v>
      </c>
      <c r="R135" s="7">
        <f>IF(OR(Task[[#This Row],[Margin of Error1]]&gt;=0.1,Task[[#This Row],[Margin of Error1]]=0),"Insufficient data",Task[[#This Row],[Margin of Error1]])</f>
        <v>3.3991731284521903E-2</v>
      </c>
      <c r="S1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5" s="5"/>
      <c r="U135" s="5"/>
      <c r="V135" s="5"/>
      <c r="W135" s="5"/>
    </row>
    <row r="136" spans="3:23" ht="13.9" x14ac:dyDescent="0.5">
      <c r="C136" s="129" t="str">
        <f>IF(ISBLANK('Data-Task'!C665),"",'Data-Task'!C665)</f>
        <v>GAC:World:Other - Reason for my visit is not in this list</v>
      </c>
      <c r="D136" s="68" t="str">
        <f t="shared" si="6"/>
        <v>Other - Reason for my visit is not in this list</v>
      </c>
      <c r="E136" s="6" t="str">
        <f t="shared" si="7"/>
        <v>World</v>
      </c>
      <c r="F136" s="6" t="str">
        <f t="shared" si="8"/>
        <v>GAC</v>
      </c>
      <c r="G136" s="8">
        <f>VLOOKUP(Task[[#This Row],[Reason of visit]],'Data-Task'!C:G,2,)</f>
        <v>624</v>
      </c>
      <c r="H1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3.8454159201384987E-2</v>
      </c>
      <c r="I136" s="7">
        <f>VLOOKUP(Task[[#This Row],[Reason of visit]],'Data-Task'!C:G,3,)</f>
        <v>0.63621794871794901</v>
      </c>
      <c r="J136" s="7">
        <f>IF(Task[[#This Row],[Margin of Error1]]&gt;=0.1,"Insufficient data",Task[[#This Row],[Task success1]])</f>
        <v>0.63621794871794901</v>
      </c>
      <c r="K136" s="7">
        <f>IF(Task[[#This Row],[Task success1]]&gt;0,1.96*SQRT((Task[[#This Row],[Task success1]]*(1-Task[[#This Row],[Task success1]]))/Task[[#This Row],[Responses]]),"")</f>
        <v>3.7747428295605241E-2</v>
      </c>
      <c r="L136" s="7">
        <f>VLOOKUP(Task[[#This Row],[Reason of visit]],'Data-Task'!C:G,4,)</f>
        <v>0.59935897435897401</v>
      </c>
      <c r="M136" s="7">
        <f>IF(Task[[#This Row],[Margin of Error1]]&gt;=0.1,"Insufficient data",Task[[#This Row],[Ease1]])</f>
        <v>0.59935897435897401</v>
      </c>
      <c r="N136" s="7">
        <f>IF(Task[[#This Row],[Ease1]]&gt;0,1.96*SQRT((Task[[#This Row],[Ease1]]*(1-Task[[#This Row],[Ease1]]))/Task[[#This Row],[Responses]]),"")</f>
        <v>3.8448994982317672E-2</v>
      </c>
      <c r="O136" s="7">
        <f>VLOOKUP(Task[[#This Row],[Reason of visit]],'Data-Task'!C:G,5,)</f>
        <v>0.52884615384615397</v>
      </c>
      <c r="P136" s="7">
        <f>IF(Task[[#This Row],[Margin of Error1]]&gt;=0.1,"Insufficient data",Task[[#This Row],[Satisfaction1]])</f>
        <v>0.52884615384615397</v>
      </c>
      <c r="Q136" s="7">
        <f>IF(Task[[#This Row],[Satisfaction1]]&gt;0,1.96*SQRT((Task[[#This Row],[Satisfaction1]]*(1-Task[[#This Row],[Satisfaction1]]))/Task[[#This Row],[Responses]]),"")</f>
        <v>3.9166054326232033E-2</v>
      </c>
      <c r="R136" s="7">
        <f>IF(OR(Task[[#This Row],[Margin of Error1]]&gt;=0.1,Task[[#This Row],[Margin of Error1]]=0),"Insufficient data",Task[[#This Row],[Margin of Error1]])</f>
        <v>3.8454159201384987E-2</v>
      </c>
      <c r="S1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6" s="5"/>
      <c r="U136" s="5"/>
      <c r="V136" s="5"/>
      <c r="W136" s="5"/>
    </row>
    <row r="137" spans="3:23" ht="13.9" x14ac:dyDescent="0.5">
      <c r="C137" s="129" t="str">
        <f>IF(ISBLANK('Data-Task'!C1180),"",'Data-Task'!C1180)</f>
        <v>PSPC:AboutGov:Sign up for direct deposit for government payments</v>
      </c>
      <c r="D137" s="457" t="str">
        <f t="shared" si="6"/>
        <v>Sign up for direct deposit for government payments</v>
      </c>
      <c r="E137" s="458" t="str">
        <f t="shared" si="7"/>
        <v>AboutGov</v>
      </c>
      <c r="F137" s="458" t="str">
        <f t="shared" si="8"/>
        <v>PSPC</v>
      </c>
      <c r="G137" s="442">
        <f>VLOOKUP(Task[[#This Row],[Reason of visit]],'Data-Task'!C:G,2,)</f>
        <v>623</v>
      </c>
      <c r="H13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3.8281361085483918E-2</v>
      </c>
      <c r="I137" s="444">
        <f>VLOOKUP(Task[[#This Row],[Reason of visit]],'Data-Task'!C:G,3,)</f>
        <v>0.45746388443017699</v>
      </c>
      <c r="J137" s="444">
        <f>IF(Task[[#This Row],[Margin of Error1]]&gt;=0.1,"Insufficient data",Task[[#This Row],[Task success1]])</f>
        <v>0.45746388443017699</v>
      </c>
      <c r="K137" s="444">
        <f>IF(Task[[#This Row],[Task success1]]&gt;0,1.96*SQRT((Task[[#This Row],[Task success1]]*(1-Task[[#This Row],[Task success1]]))/Task[[#This Row],[Responses]]),"")</f>
        <v>3.9120534647015197E-2</v>
      </c>
      <c r="L137" s="444">
        <f>VLOOKUP(Task[[#This Row],[Reason of visit]],'Data-Task'!C:G,4,)</f>
        <v>0.38202247191011202</v>
      </c>
      <c r="M137" s="444">
        <f>IF(Task[[#This Row],[Margin of Error1]]&gt;=0.1,"Insufficient data",Task[[#This Row],[Ease1]])</f>
        <v>0.38202247191011202</v>
      </c>
      <c r="N137" s="444">
        <f>IF(Task[[#This Row],[Ease1]]&gt;0,1.96*SQRT((Task[[#This Row],[Ease1]]*(1-Task[[#This Row],[Ease1]]))/Task[[#This Row],[Responses]]),"")</f>
        <v>3.8154243290126261E-2</v>
      </c>
      <c r="O137" s="444">
        <f>VLOOKUP(Task[[#This Row],[Reason of visit]],'Data-Task'!C:G,5,)</f>
        <v>0.354735152487962</v>
      </c>
      <c r="P137" s="444">
        <f>IF(Task[[#This Row],[Margin of Error1]]&gt;=0.1,"Insufficient data",Task[[#This Row],[Satisfaction1]])</f>
        <v>0.354735152487962</v>
      </c>
      <c r="Q137" s="444">
        <f>IF(Task[[#This Row],[Satisfaction1]]&gt;0,1.96*SQRT((Task[[#This Row],[Satisfaction1]]*(1-Task[[#This Row],[Satisfaction1]]))/Task[[#This Row],[Responses]]),"")</f>
        <v>3.7569305319310305E-2</v>
      </c>
      <c r="R137" s="444">
        <f>IF(OR(Task[[#This Row],[Margin of Error1]]&gt;=0.1,Task[[#This Row],[Margin of Error1]]=0),"Insufficient data",Task[[#This Row],[Margin of Error1]])</f>
        <v>3.8281361085483918E-2</v>
      </c>
      <c r="S13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7" s="5"/>
      <c r="U137" s="5"/>
      <c r="V137" s="5"/>
      <c r="W137" s="5"/>
    </row>
    <row r="138" spans="3:23" ht="13.9" x14ac:dyDescent="0.5">
      <c r="C138" s="129" t="str">
        <f>IF(ISBLANK('Data-Task'!C783),"",'Data-Task'!C783)</f>
        <v>IRCC:Travel:Apply for a study permit</v>
      </c>
      <c r="D138" s="68" t="str">
        <f t="shared" si="6"/>
        <v>Apply for a study permit</v>
      </c>
      <c r="E138" s="6" t="str">
        <f t="shared" si="7"/>
        <v>Travel</v>
      </c>
      <c r="F138" s="6" t="str">
        <f t="shared" si="8"/>
        <v>IRCC</v>
      </c>
      <c r="G138" s="8">
        <f>VLOOKUP(Task[[#This Row],[Reason of visit]],'Data-Task'!C:G,2,)</f>
        <v>616</v>
      </c>
      <c r="H13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3.7898629815975172E-2</v>
      </c>
      <c r="I138" s="7">
        <f>VLOOKUP(Task[[#This Row],[Reason of visit]],'Data-Task'!C:G,3,)</f>
        <v>0.71915584415584399</v>
      </c>
      <c r="J138" s="7">
        <f>IF(Task[[#This Row],[Margin of Error1]]&gt;=0.1,"Insufficient data",Task[[#This Row],[Task success1]])</f>
        <v>0.71915584415584399</v>
      </c>
      <c r="K138" s="7">
        <f>IF(Task[[#This Row],[Task success1]]&gt;0,1.96*SQRT((Task[[#This Row],[Task success1]]*(1-Task[[#This Row],[Task success1]]))/Task[[#This Row],[Responses]]),"")</f>
        <v>3.5490320211294599E-2</v>
      </c>
      <c r="L138" s="7">
        <f>VLOOKUP(Task[[#This Row],[Reason of visit]],'Data-Task'!C:G,4,)</f>
        <v>0.55519480519480502</v>
      </c>
      <c r="M138" s="7">
        <f>IF(Task[[#This Row],[Margin of Error1]]&gt;=0.1,"Insufficient data",Task[[#This Row],[Ease1]])</f>
        <v>0.55519480519480502</v>
      </c>
      <c r="N138" s="7">
        <f>IF(Task[[#This Row],[Ease1]]&gt;0,1.96*SQRT((Task[[#This Row],[Ease1]]*(1-Task[[#This Row],[Ease1]]))/Task[[#This Row],[Responses]]),"")</f>
        <v>3.9244006371204135E-2</v>
      </c>
      <c r="O138" s="7">
        <f>VLOOKUP(Task[[#This Row],[Reason of visit]],'Data-Task'!C:G,5,)</f>
        <v>0.581168831168831</v>
      </c>
      <c r="P138" s="7">
        <f>IF(Task[[#This Row],[Margin of Error1]]&gt;=0.1,"Insufficient data",Task[[#This Row],[Satisfaction1]])</f>
        <v>0.581168831168831</v>
      </c>
      <c r="Q138" s="7">
        <f>IF(Task[[#This Row],[Satisfaction1]]&gt;0,1.96*SQRT((Task[[#This Row],[Satisfaction1]]*(1-Task[[#This Row],[Satisfaction1]]))/Task[[#This Row],[Responses]]),"")</f>
        <v>3.8961562865426791E-2</v>
      </c>
      <c r="R138" s="7">
        <f>IF(OR(Task[[#This Row],[Margin of Error1]]&gt;=0.1,Task[[#This Row],[Margin of Error1]]=0),"Insufficient data",Task[[#This Row],[Margin of Error1]])</f>
        <v>3.7898629815975172E-2</v>
      </c>
      <c r="S1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8" s="5"/>
      <c r="U138" s="5"/>
      <c r="V138" s="5"/>
      <c r="W138" s="5"/>
    </row>
    <row r="139" spans="3:23" ht="13.9" x14ac:dyDescent="0.5">
      <c r="C139" s="129" t="str">
        <f>IF(ISBLANK('Data-Task'!C378),"",'Data-Task'!C378)</f>
        <v>ESDC:Benefits:Apply for Guaranteed Income Supplement (GIS)</v>
      </c>
      <c r="D139" s="68" t="str">
        <f t="shared" si="6"/>
        <v>Apply for Guaranteed Income Supplement (GIS)</v>
      </c>
      <c r="E139" s="6" t="str">
        <f t="shared" si="7"/>
        <v>Benefits</v>
      </c>
      <c r="F139" s="6" t="str">
        <f t="shared" si="8"/>
        <v>ESDC</v>
      </c>
      <c r="G139" s="8">
        <f>VLOOKUP(Task[[#This Row],[Reason of visit]],'Data-Task'!C:G,2,)</f>
        <v>604</v>
      </c>
      <c r="H13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3.9760516002407598E-2</v>
      </c>
      <c r="I139" s="7">
        <f>VLOOKUP(Task[[#This Row],[Reason of visit]],'Data-Task'!C:G,3,)</f>
        <v>0.48178807947019903</v>
      </c>
      <c r="J139" s="7">
        <f>IF(Task[[#This Row],[Margin of Error1]]&gt;=0.1,"Insufficient data",Task[[#This Row],[Task success1]])</f>
        <v>0.48178807947019903</v>
      </c>
      <c r="K139" s="7">
        <f>IF(Task[[#This Row],[Task success1]]&gt;0,1.96*SQRT((Task[[#This Row],[Task success1]]*(1-Task[[#This Row],[Task success1]]))/Task[[#This Row],[Responses]]),"")</f>
        <v>3.9849174274391268E-2</v>
      </c>
      <c r="L139" s="7">
        <f>VLOOKUP(Task[[#This Row],[Reason of visit]],'Data-Task'!C:G,4,)</f>
        <v>0.49503311258278099</v>
      </c>
      <c r="M139" s="7">
        <f>IF(Task[[#This Row],[Margin of Error1]]&gt;=0.1,"Insufficient data",Task[[#This Row],[Ease1]])</f>
        <v>0.49503311258278099</v>
      </c>
      <c r="N139" s="7">
        <f>IF(Task[[#This Row],[Ease1]]&gt;0,1.96*SQRT((Task[[#This Row],[Ease1]]*(1-Task[[#This Row],[Ease1]]))/Task[[#This Row],[Responses]]),"")</f>
        <v>3.9873666969785435E-2</v>
      </c>
      <c r="O139" s="7">
        <f>VLOOKUP(Task[[#This Row],[Reason of visit]],'Data-Task'!C:G,5,)</f>
        <v>0.43708609271523202</v>
      </c>
      <c r="P139" s="7">
        <f>IF(Task[[#This Row],[Margin of Error1]]&gt;=0.1,"Insufficient data",Task[[#This Row],[Satisfaction1]])</f>
        <v>0.43708609271523202</v>
      </c>
      <c r="Q139" s="7">
        <f>IF(Task[[#This Row],[Satisfaction1]]&gt;0,1.96*SQRT((Task[[#This Row],[Satisfaction1]]*(1-Task[[#This Row],[Satisfaction1]]))/Task[[#This Row],[Responses]]),"")</f>
        <v>3.9558706763046105E-2</v>
      </c>
      <c r="R139" s="7">
        <f>IF(OR(Task[[#This Row],[Margin of Error1]]&gt;=0.1,Task[[#This Row],[Margin of Error1]]=0),"Insufficient data",Task[[#This Row],[Margin of Error1]])</f>
        <v>3.9760516002407598E-2</v>
      </c>
      <c r="S1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39" s="5"/>
      <c r="U139" s="5"/>
      <c r="V139" s="5"/>
      <c r="W139" s="5"/>
    </row>
    <row r="140" spans="3:23" ht="27.75" x14ac:dyDescent="0.5">
      <c r="C140" s="129" t="str">
        <f>IF(ISBLANK('Data-Task'!C759),"",'Data-Task'!C759)</f>
        <v>IRCC:Immigration:Find out if you need to give your fingerprints and photo (biometrics) and where to do that</v>
      </c>
      <c r="D140" s="68" t="str">
        <f t="shared" si="6"/>
        <v>Find out if you need to give your fingerprints and photo (biometrics) and where to do that</v>
      </c>
      <c r="E140" s="6" t="str">
        <f t="shared" si="7"/>
        <v>Immigration</v>
      </c>
      <c r="F140" s="6" t="str">
        <f t="shared" si="8"/>
        <v>IRCC</v>
      </c>
      <c r="G140" s="8">
        <f>VLOOKUP(Task[[#This Row],[Reason of visit]],'Data-Task'!C:G,2,)</f>
        <v>602</v>
      </c>
      <c r="H1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3.8169333349783063E-2</v>
      </c>
      <c r="I140" s="7">
        <f>VLOOKUP(Task[[#This Row],[Reason of visit]],'Data-Task'!C:G,3,)</f>
        <v>0.699335548172757</v>
      </c>
      <c r="J140" s="7">
        <f>IF(Task[[#This Row],[Margin of Error1]]&gt;=0.1,"Insufficient data",Task[[#This Row],[Task success1]])</f>
        <v>0.699335548172757</v>
      </c>
      <c r="K140" s="7">
        <f>IF(Task[[#This Row],[Task success1]]&gt;0,1.96*SQRT((Task[[#This Row],[Task success1]]*(1-Task[[#This Row],[Task success1]]))/Task[[#This Row],[Responses]]),"")</f>
        <v>3.66304007323668E-2</v>
      </c>
      <c r="L140" s="7">
        <f>VLOOKUP(Task[[#This Row],[Reason of visit]],'Data-Task'!C:G,4,)</f>
        <v>0.60797342192690995</v>
      </c>
      <c r="M140" s="7">
        <f>IF(Task[[#This Row],[Margin of Error1]]&gt;=0.1,"Insufficient data",Task[[#This Row],[Ease1]])</f>
        <v>0.60797342192690995</v>
      </c>
      <c r="N140" s="7">
        <f>IF(Task[[#This Row],[Ease1]]&gt;0,1.96*SQRT((Task[[#This Row],[Ease1]]*(1-Task[[#This Row],[Ease1]]))/Task[[#This Row],[Responses]]),"")</f>
        <v>3.8999395791142165E-2</v>
      </c>
      <c r="O140" s="7">
        <f>VLOOKUP(Task[[#This Row],[Reason of visit]],'Data-Task'!C:G,5,)</f>
        <v>0.61461794019933602</v>
      </c>
      <c r="P140" s="7">
        <f>IF(Task[[#This Row],[Margin of Error1]]&gt;=0.1,"Insufficient data",Task[[#This Row],[Satisfaction1]])</f>
        <v>0.61461794019933602</v>
      </c>
      <c r="Q140" s="7">
        <f>IF(Task[[#This Row],[Satisfaction1]]&gt;0,1.96*SQRT((Task[[#This Row],[Satisfaction1]]*(1-Task[[#This Row],[Satisfaction1]]))/Task[[#This Row],[Responses]]),"")</f>
        <v>3.8878203525840239E-2</v>
      </c>
      <c r="R140" s="7">
        <f>IF(OR(Task[[#This Row],[Margin of Error1]]&gt;=0.1,Task[[#This Row],[Margin of Error1]]=0),"Insufficient data",Task[[#This Row],[Margin of Error1]])</f>
        <v>3.8169333349783063E-2</v>
      </c>
      <c r="S1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0" s="5"/>
      <c r="U140" s="5"/>
      <c r="V140" s="5"/>
      <c r="W140" s="5"/>
    </row>
    <row r="141" spans="3:23" ht="27.75" x14ac:dyDescent="0.5">
      <c r="C141" s="129" t="str">
        <f>IF(ISBLANK('Data-Task'!C387),"",'Data-Task'!C387)</f>
        <v>ESDC:Benefits:Canada Pension Plan Disability (CPPD) - Apply for Canada Pension Plan Disability benefits</v>
      </c>
      <c r="D141" s="68" t="str">
        <f t="shared" si="6"/>
        <v>Canada Pension Plan Disability (CPPD) - Apply for Canada Pension Plan Disability benefits</v>
      </c>
      <c r="E141" s="6" t="str">
        <f t="shared" si="7"/>
        <v>Benefits</v>
      </c>
      <c r="F141" s="6" t="str">
        <f t="shared" si="8"/>
        <v>ESDC</v>
      </c>
      <c r="G141" s="8">
        <f>VLOOKUP(Task[[#This Row],[Reason of visit]],'Data-Task'!C:G,2,)</f>
        <v>577</v>
      </c>
      <c r="H14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4.0387908410972645E-2</v>
      </c>
      <c r="I141" s="7">
        <f>VLOOKUP(Task[[#This Row],[Reason of visit]],'Data-Task'!C:G,3,)</f>
        <v>0.45927209705372601</v>
      </c>
      <c r="J141" s="7">
        <f>IF(Task[[#This Row],[Margin of Error1]]&gt;=0.1,"Insufficient data",Task[[#This Row],[Task success1]])</f>
        <v>0.45927209705372601</v>
      </c>
      <c r="K141" s="7">
        <f>IF(Task[[#This Row],[Task success1]]&gt;0,1.96*SQRT((Task[[#This Row],[Task success1]]*(1-Task[[#This Row],[Task success1]]))/Task[[#This Row],[Responses]]),"")</f>
        <v>4.0662360428680398E-2</v>
      </c>
      <c r="L141" s="7">
        <f>VLOOKUP(Task[[#This Row],[Reason of visit]],'Data-Task'!C:G,4,)</f>
        <v>0.44194107452339698</v>
      </c>
      <c r="M141" s="7">
        <f>IF(Task[[#This Row],[Margin of Error1]]&gt;=0.1,"Insufficient data",Task[[#This Row],[Ease1]])</f>
        <v>0.44194107452339698</v>
      </c>
      <c r="N141" s="7">
        <f>IF(Task[[#This Row],[Ease1]]&gt;0,1.96*SQRT((Task[[#This Row],[Ease1]]*(1-Task[[#This Row],[Ease1]]))/Task[[#This Row],[Responses]]),"")</f>
        <v>4.0521953858024873E-2</v>
      </c>
      <c r="O141" s="7">
        <f>VLOOKUP(Task[[#This Row],[Reason of visit]],'Data-Task'!C:G,5,)</f>
        <v>0.40034662045060698</v>
      </c>
      <c r="P141" s="7">
        <f>IF(Task[[#This Row],[Margin of Error1]]&gt;=0.1,"Insufficient data",Task[[#This Row],[Satisfaction1]])</f>
        <v>0.40034662045060698</v>
      </c>
      <c r="Q141" s="7">
        <f>IF(Task[[#This Row],[Satisfaction1]]&gt;0,1.96*SQRT((Task[[#This Row],[Satisfaction1]]*(1-Task[[#This Row],[Satisfaction1]]))/Task[[#This Row],[Responses]]),"")</f>
        <v>3.9979410946212664E-2</v>
      </c>
      <c r="R141" s="7">
        <f>IF(OR(Task[[#This Row],[Margin of Error1]]&gt;=0.1,Task[[#This Row],[Margin of Error1]]=0),"Insufficient data",Task[[#This Row],[Margin of Error1]])</f>
        <v>4.0387908410972645E-2</v>
      </c>
      <c r="S1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1" s="5"/>
      <c r="U141" s="5"/>
      <c r="V141" s="5"/>
      <c r="W141" s="5"/>
    </row>
    <row r="142" spans="3:23" ht="13.9" x14ac:dyDescent="0.5">
      <c r="C142" s="129" t="str">
        <f>IF(ISBLANK('Data-Task'!C1283),"",'Data-Task'!C1283)</f>
        <v>StatCan:N/A:Consumer price index (CPI)</v>
      </c>
      <c r="D142" s="457" t="str">
        <f t="shared" si="6"/>
        <v>Consumer price index (CPI)</v>
      </c>
      <c r="E142" s="458" t="str">
        <f t="shared" si="7"/>
        <v>N/A</v>
      </c>
      <c r="F142" s="458" t="str">
        <f t="shared" si="8"/>
        <v>StatCan</v>
      </c>
      <c r="G142" s="442">
        <f>VLOOKUP(Task[[#This Row],[Reason of visit]],'Data-Task'!C:G,2,)</f>
        <v>574</v>
      </c>
      <c r="H14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3.5221797546371725E-2</v>
      </c>
      <c r="I142" s="444">
        <f>VLOOKUP(Task[[#This Row],[Reason of visit]],'Data-Task'!C:G,3,)</f>
        <v>0.83623693379790898</v>
      </c>
      <c r="J142" s="444">
        <f>IF(Task[[#This Row],[Margin of Error1]]&gt;=0.1,"Insufficient data",Task[[#This Row],[Task success1]])</f>
        <v>0.83623693379790898</v>
      </c>
      <c r="K142" s="444">
        <f>IF(Task[[#This Row],[Task success1]]&gt;0,1.96*SQRT((Task[[#This Row],[Task success1]]*(1-Task[[#This Row],[Task success1]]))/Task[[#This Row],[Responses]]),"")</f>
        <v>3.0274207150275526E-2</v>
      </c>
      <c r="L142" s="444">
        <f>VLOOKUP(Task[[#This Row],[Reason of visit]],'Data-Task'!C:G,4,)</f>
        <v>0.67770034843205595</v>
      </c>
      <c r="M142" s="444">
        <f>IF(Task[[#This Row],[Margin of Error1]]&gt;=0.1,"Insufficient data",Task[[#This Row],[Ease1]])</f>
        <v>0.67770034843205595</v>
      </c>
      <c r="N142" s="444">
        <f>IF(Task[[#This Row],[Ease1]]&gt;0,1.96*SQRT((Task[[#This Row],[Ease1]]*(1-Task[[#This Row],[Ease1]]))/Task[[#This Row],[Responses]]),"")</f>
        <v>3.8233926207945454E-2</v>
      </c>
      <c r="O142" s="444">
        <f>VLOOKUP(Task[[#This Row],[Reason of visit]],'Data-Task'!C:G,5,)</f>
        <v>0.70905923344947697</v>
      </c>
      <c r="P142" s="444">
        <f>IF(Task[[#This Row],[Margin of Error1]]&gt;=0.1,"Insufficient data",Task[[#This Row],[Satisfaction1]])</f>
        <v>0.70905923344947697</v>
      </c>
      <c r="Q142" s="444">
        <f>IF(Task[[#This Row],[Satisfaction1]]&gt;0,1.96*SQRT((Task[[#This Row],[Satisfaction1]]*(1-Task[[#This Row],[Satisfaction1]]))/Task[[#This Row],[Responses]]),"")</f>
        <v>3.7157259280894188E-2</v>
      </c>
      <c r="R142" s="444">
        <f>IF(OR(Task[[#This Row],[Margin of Error1]]&gt;=0.1,Task[[#This Row],[Margin of Error1]]=0),"Insufficient data",Task[[#This Row],[Margin of Error1]])</f>
        <v>3.5221797546371725E-2</v>
      </c>
      <c r="S1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2" s="5"/>
      <c r="U142" s="5"/>
      <c r="V142" s="5"/>
      <c r="W142" s="5"/>
    </row>
    <row r="143" spans="3:23" ht="13.9" x14ac:dyDescent="0.5">
      <c r="C143" s="129" t="str">
        <f>IF(ISBLANK('Data-Task'!C175),"",'Data-Task'!C175)</f>
        <v>CRA:Taxes:Find a Canada Revenue Agency telephone number</v>
      </c>
      <c r="D143" s="68" t="str">
        <f t="shared" si="6"/>
        <v>Find a Canada Revenue Agency telephone number</v>
      </c>
      <c r="E143" s="6" t="str">
        <f t="shared" si="7"/>
        <v>Taxes</v>
      </c>
      <c r="F143" s="6" t="str">
        <f t="shared" si="8"/>
        <v>CRA</v>
      </c>
      <c r="G143" s="8">
        <f>VLOOKUP(Task[[#This Row],[Reason of visit]],'Data-Task'!C:G,2,)</f>
        <v>573</v>
      </c>
      <c r="H14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4.0020358319092487E-2</v>
      </c>
      <c r="I143" s="7">
        <f>VLOOKUP(Task[[#This Row],[Reason of visit]],'Data-Task'!C:G,3,)</f>
        <v>0.47643979057591601</v>
      </c>
      <c r="J143" s="7">
        <f>IF(Task[[#This Row],[Margin of Error1]]&gt;=0.1,"Insufficient data",Task[[#This Row],[Task success1]])</f>
        <v>0.47643979057591601</v>
      </c>
      <c r="K143" s="7">
        <f>IF(Task[[#This Row],[Task success1]]&gt;0,1.96*SQRT((Task[[#This Row],[Task success1]]*(1-Task[[#This Row],[Task success1]]))/Task[[#This Row],[Responses]]),"")</f>
        <v>4.0894611740055008E-2</v>
      </c>
      <c r="L143" s="7">
        <f>VLOOKUP(Task[[#This Row],[Reason of visit]],'Data-Task'!C:G,4,)</f>
        <v>0.36474694589877799</v>
      </c>
      <c r="M143" s="7">
        <f>IF(Task[[#This Row],[Margin of Error1]]&gt;=0.1,"Insufficient data",Task[[#This Row],[Ease1]])</f>
        <v>0.36474694589877799</v>
      </c>
      <c r="N143" s="7">
        <f>IF(Task[[#This Row],[Ease1]]&gt;0,1.96*SQRT((Task[[#This Row],[Ease1]]*(1-Task[[#This Row],[Ease1]]))/Task[[#This Row],[Responses]]),"")</f>
        <v>3.9413769579131577E-2</v>
      </c>
      <c r="O143" s="7">
        <f>VLOOKUP(Task[[#This Row],[Reason of visit]],'Data-Task'!C:G,5,)</f>
        <v>0.38045375218150101</v>
      </c>
      <c r="P143" s="7">
        <f>IF(Task[[#This Row],[Margin of Error1]]&gt;=0.1,"Insufficient data",Task[[#This Row],[Satisfaction1]])</f>
        <v>0.38045375218150101</v>
      </c>
      <c r="Q143" s="7">
        <f>IF(Task[[#This Row],[Satisfaction1]]&gt;0,1.96*SQRT((Task[[#This Row],[Satisfaction1]]*(1-Task[[#This Row],[Satisfaction1]]))/Task[[#This Row],[Responses]]),"")</f>
        <v>3.9752693638090877E-2</v>
      </c>
      <c r="R143" s="7">
        <f>IF(OR(Task[[#This Row],[Margin of Error1]]&gt;=0.1,Task[[#This Row],[Margin of Error1]]=0),"Insufficient data",Task[[#This Row],[Margin of Error1]])</f>
        <v>4.0020358319092487E-2</v>
      </c>
      <c r="S1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3" s="5"/>
      <c r="U143" s="5"/>
      <c r="V143" s="5"/>
      <c r="W143" s="5"/>
    </row>
    <row r="144" spans="3:23" ht="13.9" x14ac:dyDescent="0.5">
      <c r="C144" s="129" t="str">
        <f>IF(ISBLANK('Data-Task'!C52),"",'Data-Task'!C52)</f>
        <v>CBSA:Travel:Check documents required to enter Canada</v>
      </c>
      <c r="D144" s="68" t="str">
        <f t="shared" si="6"/>
        <v>Check documents required to enter Canada</v>
      </c>
      <c r="E144" s="6" t="str">
        <f t="shared" si="7"/>
        <v>Travel</v>
      </c>
      <c r="F144" s="6" t="str">
        <f t="shared" si="8"/>
        <v>CBSA</v>
      </c>
      <c r="G144" s="8">
        <f>VLOOKUP(Task[[#This Row],[Reason of visit]],'Data-Task'!C:G,2,)</f>
        <v>568</v>
      </c>
      <c r="H1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3.975175646668231E-2</v>
      </c>
      <c r="I144" s="7">
        <f>VLOOKUP(Task[[#This Row],[Reason of visit]],'Data-Task'!C:G,3,)</f>
        <v>0.698943661971831</v>
      </c>
      <c r="J144" s="7">
        <f>IF(Task[[#This Row],[Margin of Error1]]&gt;=0.1,"Insufficient data",Task[[#This Row],[Task success1]])</f>
        <v>0.698943661971831</v>
      </c>
      <c r="K144" s="7">
        <f>IF(Task[[#This Row],[Task success1]]&gt;0,1.96*SQRT((Task[[#This Row],[Task success1]]*(1-Task[[#This Row],[Task success1]]))/Task[[#This Row],[Responses]]),"")</f>
        <v>3.7724793949775896E-2</v>
      </c>
      <c r="L144" s="7">
        <f>VLOOKUP(Task[[#This Row],[Reason of visit]],'Data-Task'!C:G,4,)</f>
        <v>0.55809859154929597</v>
      </c>
      <c r="M144" s="7">
        <f>IF(Task[[#This Row],[Margin of Error1]]&gt;=0.1,"Insufficient data",Task[[#This Row],[Ease1]])</f>
        <v>0.55809859154929597</v>
      </c>
      <c r="N144" s="7">
        <f>IF(Task[[#This Row],[Ease1]]&gt;0,1.96*SQRT((Task[[#This Row],[Ease1]]*(1-Task[[#This Row],[Ease1]]))/Task[[#This Row],[Responses]]),"")</f>
        <v>4.0841347225631465E-2</v>
      </c>
      <c r="O144" s="7">
        <f>VLOOKUP(Task[[#This Row],[Reason of visit]],'Data-Task'!C:G,5,)</f>
        <v>0.57218309859154903</v>
      </c>
      <c r="P144" s="7">
        <f>IF(Task[[#This Row],[Margin of Error1]]&gt;=0.1,"Insufficient data",Task[[#This Row],[Satisfaction1]])</f>
        <v>0.57218309859154903</v>
      </c>
      <c r="Q144" s="7">
        <f>IF(Task[[#This Row],[Satisfaction1]]&gt;0,1.96*SQRT((Task[[#This Row],[Satisfaction1]]*(1-Task[[#This Row],[Satisfaction1]]))/Task[[#This Row],[Responses]]),"")</f>
        <v>4.0689128224639576E-2</v>
      </c>
      <c r="R144" s="7">
        <f>IF(OR(Task[[#This Row],[Margin of Error1]]&gt;=0.1,Task[[#This Row],[Margin of Error1]]=0),"Insufficient data",Task[[#This Row],[Margin of Error1]])</f>
        <v>3.975175646668231E-2</v>
      </c>
      <c r="S1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4" s="5"/>
      <c r="U144" s="5"/>
      <c r="V144" s="5"/>
      <c r="W144" s="5"/>
    </row>
    <row r="145" spans="3:23" ht="27.75" x14ac:dyDescent="0.5">
      <c r="C145" s="129" t="str">
        <f>IF(ISBLANK('Data-Task'!C790),"",'Data-Task'!C790)</f>
        <v>IRCC:Travel:Apply to work and travel abroad with International Experience Canada (IEC) as a Canadian</v>
      </c>
      <c r="D145" s="68" t="str">
        <f t="shared" si="6"/>
        <v>Apply to work and travel abroad with International Experience Canada (IEC) as a Canadian</v>
      </c>
      <c r="E145" s="6" t="str">
        <f t="shared" si="7"/>
        <v>Travel</v>
      </c>
      <c r="F145" s="6" t="str">
        <f t="shared" si="8"/>
        <v>IRCC</v>
      </c>
      <c r="G145" s="8">
        <f>VLOOKUP(Task[[#This Row],[Reason of visit]],'Data-Task'!C:G,2,)</f>
        <v>558</v>
      </c>
      <c r="H1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3.8801768759591716E-2</v>
      </c>
      <c r="I145" s="7">
        <f>VLOOKUP(Task[[#This Row],[Reason of visit]],'Data-Task'!C:G,3,)</f>
        <v>0.77777777777777801</v>
      </c>
      <c r="J145" s="7">
        <f>IF(Task[[#This Row],[Margin of Error1]]&gt;=0.1,"Insufficient data",Task[[#This Row],[Task success1]])</f>
        <v>0.77777777777777801</v>
      </c>
      <c r="K145" s="7">
        <f>IF(Task[[#This Row],[Task success1]]&gt;0,1.96*SQRT((Task[[#This Row],[Task success1]]*(1-Task[[#This Row],[Task success1]]))/Task[[#This Row],[Responses]]),"")</f>
        <v>3.4495344003352697E-2</v>
      </c>
      <c r="L145" s="7">
        <f>VLOOKUP(Task[[#This Row],[Reason of visit]],'Data-Task'!C:G,4,)</f>
        <v>0.58243727598566297</v>
      </c>
      <c r="M145" s="7">
        <f>IF(Task[[#This Row],[Margin of Error1]]&gt;=0.1,"Insufficient data",Task[[#This Row],[Ease1]])</f>
        <v>0.58243727598566297</v>
      </c>
      <c r="N145" s="7">
        <f>IF(Task[[#This Row],[Ease1]]&gt;0,1.96*SQRT((Task[[#This Row],[Ease1]]*(1-Task[[#This Row],[Ease1]]))/Task[[#This Row],[Responses]]),"")</f>
        <v>4.0918943684985297E-2</v>
      </c>
      <c r="O145" s="7">
        <f>VLOOKUP(Task[[#This Row],[Reason of visit]],'Data-Task'!C:G,5,)</f>
        <v>0.57706093189964203</v>
      </c>
      <c r="P145" s="7">
        <f>IF(Task[[#This Row],[Margin of Error1]]&gt;=0.1,"Insufficient data",Task[[#This Row],[Satisfaction1]])</f>
        <v>0.57706093189964203</v>
      </c>
      <c r="Q145" s="7">
        <f>IF(Task[[#This Row],[Satisfaction1]]&gt;0,1.96*SQRT((Task[[#This Row],[Satisfaction1]]*(1-Task[[#This Row],[Satisfaction1]]))/Task[[#This Row],[Responses]]),"")</f>
        <v>4.0991018590437162E-2</v>
      </c>
      <c r="R145" s="7">
        <f>IF(OR(Task[[#This Row],[Margin of Error1]]&gt;=0.1,Task[[#This Row],[Margin of Error1]]=0),"Insufficient data",Task[[#This Row],[Margin of Error1]])</f>
        <v>3.8801768759591716E-2</v>
      </c>
      <c r="S1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5" s="5"/>
      <c r="U145" s="5"/>
      <c r="V145" s="5"/>
      <c r="W145" s="5"/>
    </row>
    <row r="146" spans="3:23" ht="13.9" x14ac:dyDescent="0.5">
      <c r="C146" s="129" t="str">
        <f>IF(ISBLANK('Data-Task'!C1303),"",'Data-Task'!C1303)</f>
        <v>StatCan:N/A:Press releases or announcements published in The Daily</v>
      </c>
      <c r="D146" s="457" t="str">
        <f t="shared" si="6"/>
        <v>Press releases or announcements published in The Daily</v>
      </c>
      <c r="E146" s="458" t="str">
        <f t="shared" si="7"/>
        <v>N/A</v>
      </c>
      <c r="F146" s="458" t="str">
        <f t="shared" si="8"/>
        <v>StatCan</v>
      </c>
      <c r="G146" s="442">
        <f>VLOOKUP(Task[[#This Row],[Reason of visit]],'Data-Task'!C:G,2,)</f>
        <v>553</v>
      </c>
      <c r="H14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3.4311833916332656E-2</v>
      </c>
      <c r="I146" s="444">
        <f>VLOOKUP(Task[[#This Row],[Reason of visit]],'Data-Task'!C:G,3,)</f>
        <v>0.88245931283905998</v>
      </c>
      <c r="J146" s="444">
        <f>IF(Task[[#This Row],[Margin of Error1]]&gt;=0.1,"Insufficient data",Task[[#This Row],[Task success1]])</f>
        <v>0.88245931283905998</v>
      </c>
      <c r="K146" s="444">
        <f>IF(Task[[#This Row],[Task success1]]&gt;0,1.96*SQRT((Task[[#This Row],[Task success1]]*(1-Task[[#This Row],[Task success1]]))/Task[[#This Row],[Responses]]),"")</f>
        <v>2.6843241815871662E-2</v>
      </c>
      <c r="L146" s="444">
        <f>VLOOKUP(Task[[#This Row],[Reason of visit]],'Data-Task'!C:G,4,)</f>
        <v>0.67992766726943898</v>
      </c>
      <c r="M146" s="444">
        <f>IF(Task[[#This Row],[Margin of Error1]]&gt;=0.1,"Insufficient data",Task[[#This Row],[Ease1]])</f>
        <v>0.67992766726943898</v>
      </c>
      <c r="N146" s="444">
        <f>IF(Task[[#This Row],[Ease1]]&gt;0,1.96*SQRT((Task[[#This Row],[Ease1]]*(1-Task[[#This Row],[Ease1]]))/Task[[#This Row],[Responses]]),"")</f>
        <v>3.8882029912885738E-2</v>
      </c>
      <c r="O146" s="444">
        <f>VLOOKUP(Task[[#This Row],[Reason of visit]],'Data-Task'!C:G,5,)</f>
        <v>0.72513562386980102</v>
      </c>
      <c r="P146" s="444">
        <f>IF(Task[[#This Row],[Margin of Error1]]&gt;=0.1,"Insufficient data",Task[[#This Row],[Satisfaction1]])</f>
        <v>0.72513562386980102</v>
      </c>
      <c r="Q146" s="444">
        <f>IF(Task[[#This Row],[Satisfaction1]]&gt;0,1.96*SQRT((Task[[#This Row],[Satisfaction1]]*(1-Task[[#This Row],[Satisfaction1]]))/Task[[#This Row],[Responses]]),"")</f>
        <v>3.721023002024057E-2</v>
      </c>
      <c r="R146" s="444">
        <f>IF(OR(Task[[#This Row],[Margin of Error1]]&gt;=0.1,Task[[#This Row],[Margin of Error1]]=0),"Insufficient data",Task[[#This Row],[Margin of Error1]])</f>
        <v>3.4311833916332656E-2</v>
      </c>
      <c r="S14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6" s="5"/>
      <c r="U146" s="5"/>
      <c r="V146" s="5"/>
      <c r="W146" s="5"/>
    </row>
    <row r="147" spans="3:23" ht="13.9" x14ac:dyDescent="0.5">
      <c r="C147" s="129" t="str">
        <f>IF(ISBLANK('Data-Task'!C709),"",'Data-Task'!C709)</f>
        <v>HC:Health:Consult Canada's Food Guide</v>
      </c>
      <c r="D147" s="68" t="str">
        <f t="shared" si="6"/>
        <v>Consult Canada's Food Guide</v>
      </c>
      <c r="E147" s="6" t="str">
        <f t="shared" si="7"/>
        <v>Health</v>
      </c>
      <c r="F147" s="6" t="str">
        <f t="shared" si="8"/>
        <v>HC</v>
      </c>
      <c r="G147" s="8">
        <f>VLOOKUP(Task[[#This Row],[Reason of visit]],'Data-Task'!C:G,2,)</f>
        <v>549</v>
      </c>
      <c r="H14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3.5752230237234971E-2</v>
      </c>
      <c r="I147" s="7">
        <f>VLOOKUP(Task[[#This Row],[Reason of visit]],'Data-Task'!C:G,3,)</f>
        <v>0.83970856102003599</v>
      </c>
      <c r="J147" s="7">
        <f>IF(Task[[#This Row],[Margin of Error1]]&gt;=0.1,"Insufficient data",Task[[#This Row],[Task success1]])</f>
        <v>0.83970856102003599</v>
      </c>
      <c r="K147" s="7">
        <f>IF(Task[[#This Row],[Task success1]]&gt;0,1.96*SQRT((Task[[#This Row],[Task success1]]*(1-Task[[#This Row],[Task success1]]))/Task[[#This Row],[Responses]]),"")</f>
        <v>3.0689467535146227E-2</v>
      </c>
      <c r="L147" s="7">
        <f>VLOOKUP(Task[[#This Row],[Reason of visit]],'Data-Task'!C:G,4,)</f>
        <v>0.70673952641165805</v>
      </c>
      <c r="M147" s="7">
        <f>IF(Task[[#This Row],[Margin of Error1]]&gt;=0.1,"Insufficient data",Task[[#This Row],[Ease1]])</f>
        <v>0.70673952641165805</v>
      </c>
      <c r="N147" s="7">
        <f>IF(Task[[#This Row],[Ease1]]&gt;0,1.96*SQRT((Task[[#This Row],[Ease1]]*(1-Task[[#This Row],[Ease1]]))/Task[[#This Row],[Responses]]),"")</f>
        <v>3.8082579334895353E-2</v>
      </c>
      <c r="O147" s="7">
        <f>VLOOKUP(Task[[#This Row],[Reason of visit]],'Data-Task'!C:G,5,)</f>
        <v>0.69581056466302404</v>
      </c>
      <c r="P147" s="7">
        <f>IF(Task[[#This Row],[Margin of Error1]]&gt;=0.1,"Insufficient data",Task[[#This Row],[Satisfaction1]])</f>
        <v>0.69581056466302404</v>
      </c>
      <c r="Q147" s="7">
        <f>IF(Task[[#This Row],[Satisfaction1]]&gt;0,1.96*SQRT((Task[[#This Row],[Satisfaction1]]*(1-Task[[#This Row],[Satisfaction1]]))/Task[[#This Row],[Responses]]),"")</f>
        <v>3.8484643841663321E-2</v>
      </c>
      <c r="R147" s="7">
        <f>IF(OR(Task[[#This Row],[Margin of Error1]]&gt;=0.1,Task[[#This Row],[Margin of Error1]]=0),"Insufficient data",Task[[#This Row],[Margin of Error1]])</f>
        <v>3.5752230237234971E-2</v>
      </c>
      <c r="S1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7" s="5"/>
      <c r="U147" s="5"/>
      <c r="V147" s="5"/>
      <c r="W147" s="5"/>
    </row>
    <row r="148" spans="3:23" ht="13.9" x14ac:dyDescent="0.5">
      <c r="C148" s="129" t="str">
        <f>IF(ISBLANK('Data-Task'!C212),"",'Data-Task'!C212)</f>
        <v>CSA:Science:Other - Reason for my visit is not in this list</v>
      </c>
      <c r="D148" s="68" t="str">
        <f t="shared" si="6"/>
        <v>Other - Reason for my visit is not in this list</v>
      </c>
      <c r="E148" s="6" t="str">
        <f t="shared" si="7"/>
        <v>Science</v>
      </c>
      <c r="F148" s="6" t="str">
        <f t="shared" si="8"/>
        <v>CSA</v>
      </c>
      <c r="G148" s="8">
        <f>VLOOKUP(Task[[#This Row],[Reason of visit]],'Data-Task'!C:G,2,)</f>
        <v>547</v>
      </c>
      <c r="H1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3.7767099007031207E-2</v>
      </c>
      <c r="I148" s="7">
        <f>VLOOKUP(Task[[#This Row],[Reason of visit]],'Data-Task'!C:G,3,)</f>
        <v>0.73674588665447904</v>
      </c>
      <c r="J148" s="7">
        <f>IF(Task[[#This Row],[Margin of Error1]]&gt;=0.1,"Insufficient data",Task[[#This Row],[Task success1]])</f>
        <v>0.73674588665447904</v>
      </c>
      <c r="K148" s="7">
        <f>IF(Task[[#This Row],[Task success1]]&gt;0,1.96*SQRT((Task[[#This Row],[Task success1]]*(1-Task[[#This Row],[Task success1]]))/Task[[#This Row],[Responses]]),"")</f>
        <v>3.690700902009264E-2</v>
      </c>
      <c r="L148" s="7">
        <f>VLOOKUP(Task[[#This Row],[Reason of visit]],'Data-Task'!C:G,4,)</f>
        <v>0.73674588665447904</v>
      </c>
      <c r="M148" s="7">
        <f>IF(Task[[#This Row],[Margin of Error1]]&gt;=0.1,"Insufficient data",Task[[#This Row],[Ease1]])</f>
        <v>0.73674588665447904</v>
      </c>
      <c r="N148" s="7">
        <f>IF(Task[[#This Row],[Ease1]]&gt;0,1.96*SQRT((Task[[#This Row],[Ease1]]*(1-Task[[#This Row],[Ease1]]))/Task[[#This Row],[Responses]]),"")</f>
        <v>3.690700902009264E-2</v>
      </c>
      <c r="O148" s="7">
        <f>VLOOKUP(Task[[#This Row],[Reason of visit]],'Data-Task'!C:G,5,)</f>
        <v>0.66727605118830002</v>
      </c>
      <c r="P148" s="7">
        <f>IF(Task[[#This Row],[Margin of Error1]]&gt;=0.1,"Insufficient data",Task[[#This Row],[Satisfaction1]])</f>
        <v>0.66727605118830002</v>
      </c>
      <c r="Q148" s="7">
        <f>IF(Task[[#This Row],[Satisfaction1]]&gt;0,1.96*SQRT((Task[[#This Row],[Satisfaction1]]*(1-Task[[#This Row],[Satisfaction1]]))/Task[[#This Row],[Responses]]),"")</f>
        <v>3.9487278980908348E-2</v>
      </c>
      <c r="R148" s="7">
        <f>IF(OR(Task[[#This Row],[Margin of Error1]]&gt;=0.1,Task[[#This Row],[Margin of Error1]]=0),"Insufficient data",Task[[#This Row],[Margin of Error1]])</f>
        <v>3.7767099007031207E-2</v>
      </c>
      <c r="S1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8" s="5"/>
      <c r="U148" s="5"/>
      <c r="V148" s="5"/>
      <c r="W148" s="5"/>
    </row>
    <row r="149" spans="3:23" ht="13.9" x14ac:dyDescent="0.5">
      <c r="C149" s="129" t="str">
        <f>IF(ISBLANK('Data-Task'!C744),"",'Data-Task'!C744)</f>
        <v>IRCC:Immigration:Apply for a study permit</v>
      </c>
      <c r="D149" s="68" t="str">
        <f t="shared" si="6"/>
        <v>Apply for a study permit</v>
      </c>
      <c r="E149" s="6" t="str">
        <f t="shared" si="7"/>
        <v>Immigration</v>
      </c>
      <c r="F149" s="6" t="str">
        <f t="shared" si="8"/>
        <v>IRCC</v>
      </c>
      <c r="G149" s="8">
        <f>VLOOKUP(Task[[#This Row],[Reason of visit]],'Data-Task'!C:G,2,)</f>
        <v>539</v>
      </c>
      <c r="H14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3.9336663388939097E-2</v>
      </c>
      <c r="I149" s="7">
        <f>VLOOKUP(Task[[#This Row],[Reason of visit]],'Data-Task'!C:G,3,)</f>
        <v>0.72912801484230105</v>
      </c>
      <c r="J149" s="7">
        <f>IF(Task[[#This Row],[Margin of Error1]]&gt;=0.1,"Insufficient data",Task[[#This Row],[Task success1]])</f>
        <v>0.72912801484230105</v>
      </c>
      <c r="K149" s="7">
        <f>IF(Task[[#This Row],[Task success1]]&gt;0,1.96*SQRT((Task[[#This Row],[Task success1]]*(1-Task[[#This Row],[Task success1]]))/Task[[#This Row],[Responses]]),"")</f>
        <v>3.7518513806399659E-2</v>
      </c>
      <c r="L149" s="7">
        <f>VLOOKUP(Task[[#This Row],[Reason of visit]],'Data-Task'!C:G,4,)</f>
        <v>0.662337662337662</v>
      </c>
      <c r="M149" s="7">
        <f>IF(Task[[#This Row],[Margin of Error1]]&gt;=0.1,"Insufficient data",Task[[#This Row],[Ease1]])</f>
        <v>0.662337662337662</v>
      </c>
      <c r="N149" s="7">
        <f>IF(Task[[#This Row],[Ease1]]&gt;0,1.96*SQRT((Task[[#This Row],[Ease1]]*(1-Task[[#This Row],[Ease1]]))/Task[[#This Row],[Responses]]),"")</f>
        <v>3.9924797827826104E-2</v>
      </c>
      <c r="O149" s="7">
        <f>VLOOKUP(Task[[#This Row],[Reason of visit]],'Data-Task'!C:G,5,)</f>
        <v>0.63821892393321</v>
      </c>
      <c r="P149" s="7">
        <f>IF(Task[[#This Row],[Margin of Error1]]&gt;=0.1,"Insufficient data",Task[[#This Row],[Satisfaction1]])</f>
        <v>0.63821892393321</v>
      </c>
      <c r="Q149" s="7">
        <f>IF(Task[[#This Row],[Satisfaction1]]&gt;0,1.96*SQRT((Task[[#This Row],[Satisfaction1]]*(1-Task[[#This Row],[Satisfaction1]]))/Task[[#This Row],[Responses]]),"")</f>
        <v>4.0566678532591528E-2</v>
      </c>
      <c r="R149" s="7">
        <f>IF(OR(Task[[#This Row],[Margin of Error1]]&gt;=0.1,Task[[#This Row],[Margin of Error1]]=0),"Insufficient data",Task[[#This Row],[Margin of Error1]])</f>
        <v>3.9336663388939097E-2</v>
      </c>
      <c r="S1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49" s="5"/>
      <c r="U149" s="5"/>
      <c r="V149" s="5"/>
      <c r="W149" s="5"/>
    </row>
    <row r="150" spans="3:23" ht="13.9" x14ac:dyDescent="0.5">
      <c r="C150" s="129" t="str">
        <f>IF(ISBLANK('Data-Task'!C1257),"",'Data-Task'!C1257)</f>
        <v>PSPC:PublicService:Help with pay issues (pay action requests, pay enquiry)</v>
      </c>
      <c r="D150" s="457" t="str">
        <f t="shared" ref="D150:D213" si="9">IF(ISBLANK(C150),"",MID(C150,FIND("#",SUBSTITUTE(C150,":","#",2))+1,500))</f>
        <v>Help with pay issues (pay action requests, pay enquiry)</v>
      </c>
      <c r="E150" s="458" t="str">
        <f t="shared" ref="E150:E213" si="10">IF(ISBLANK(C150),"",MID(C150,FIND("#",SUBSTITUTE(C150,":","#",1))+1,FIND("#",SUBSTITUTE(C150,":","#",2))-FIND("#",SUBSTITUTE(C150,":","#",1))-1))</f>
        <v>PublicService</v>
      </c>
      <c r="F150" s="458" t="str">
        <f t="shared" ref="F150:F213" si="11">IF(ISBLANK(C150),"",LEFT(C150,FIND("#",SUBSTITUTE(C150,":","#"))-1))</f>
        <v>PSPC</v>
      </c>
      <c r="G150" s="442">
        <f>VLOOKUP(Task[[#This Row],[Reason of visit]],'Data-Task'!C:G,2,)</f>
        <v>529</v>
      </c>
      <c r="H15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4.1726336934338942E-2</v>
      </c>
      <c r="I150" s="444">
        <f>VLOOKUP(Task[[#This Row],[Reason of visit]],'Data-Task'!C:G,3,)</f>
        <v>0.55198487712665401</v>
      </c>
      <c r="J150" s="444">
        <f>IF(Task[[#This Row],[Margin of Error1]]&gt;=0.1,"Insufficient data",Task[[#This Row],[Task success1]])</f>
        <v>0.55198487712665401</v>
      </c>
      <c r="K150" s="444">
        <f>IF(Task[[#This Row],[Task success1]]&gt;0,1.96*SQRT((Task[[#This Row],[Task success1]]*(1-Task[[#This Row],[Task success1]]))/Task[[#This Row],[Responses]]),"")</f>
        <v>4.2377776095749609E-2</v>
      </c>
      <c r="L150" s="444">
        <f>VLOOKUP(Task[[#This Row],[Reason of visit]],'Data-Task'!C:G,4,)</f>
        <v>0.48582230623818501</v>
      </c>
      <c r="M150" s="444">
        <f>IF(Task[[#This Row],[Margin of Error1]]&gt;=0.1,"Insufficient data",Task[[#This Row],[Ease1]])</f>
        <v>0.48582230623818501</v>
      </c>
      <c r="N150" s="444">
        <f>IF(Task[[#This Row],[Ease1]]&gt;0,1.96*SQRT((Task[[#This Row],[Ease1]]*(1-Task[[#This Row],[Ease1]]))/Task[[#This Row],[Responses]]),"")</f>
        <v>4.2591562915473065E-2</v>
      </c>
      <c r="O150" s="444">
        <f>VLOOKUP(Task[[#This Row],[Reason of visit]],'Data-Task'!C:G,5,)</f>
        <v>0.33459357277882801</v>
      </c>
      <c r="P150" s="444">
        <f>IF(Task[[#This Row],[Margin of Error1]]&gt;=0.1,"Insufficient data",Task[[#This Row],[Satisfaction1]])</f>
        <v>0.33459357277882801</v>
      </c>
      <c r="Q150" s="444">
        <f>IF(Task[[#This Row],[Satisfaction1]]&gt;0,1.96*SQRT((Task[[#This Row],[Satisfaction1]]*(1-Task[[#This Row],[Satisfaction1]]))/Task[[#This Row],[Responses]]),"")</f>
        <v>4.0209671791794167E-2</v>
      </c>
      <c r="R150" s="444">
        <f>IF(OR(Task[[#This Row],[Margin of Error1]]&gt;=0.1,Task[[#This Row],[Margin of Error1]]=0),"Insufficient data",Task[[#This Row],[Margin of Error1]])</f>
        <v>4.1726336934338942E-2</v>
      </c>
      <c r="S15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0" s="5"/>
      <c r="U150" s="5"/>
      <c r="V150" s="5"/>
      <c r="W150" s="5"/>
    </row>
    <row r="151" spans="3:23" ht="13.9" x14ac:dyDescent="0.5">
      <c r="C151" s="129" t="str">
        <f>IF(ISBLANK('Data-Task'!C223),"",'Data-Task'!C223)</f>
        <v>CSC:N/A:Other - Reason for my visit is not in this list</v>
      </c>
      <c r="D151" s="68" t="str">
        <f t="shared" si="9"/>
        <v>Other - Reason for my visit is not in this list</v>
      </c>
      <c r="E151" s="6" t="str">
        <f t="shared" si="10"/>
        <v>N/A</v>
      </c>
      <c r="F151" s="6" t="str">
        <f t="shared" si="11"/>
        <v>CSC</v>
      </c>
      <c r="G151" s="8">
        <f>VLOOKUP(Task[[#This Row],[Reason of visit]],'Data-Task'!C:G,2,)</f>
        <v>528</v>
      </c>
      <c r="H15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4.1430483618382564E-2</v>
      </c>
      <c r="I151" s="7">
        <f>VLOOKUP(Task[[#This Row],[Reason of visit]],'Data-Task'!C:G,3,)</f>
        <v>0.66856060606060597</v>
      </c>
      <c r="J151" s="7">
        <f>IF(Task[[#This Row],[Margin of Error1]]&gt;=0.1,"Insufficient data",Task[[#This Row],[Task success1]])</f>
        <v>0.66856060606060597</v>
      </c>
      <c r="K151" s="7">
        <f>IF(Task[[#This Row],[Task success1]]&gt;0,1.96*SQRT((Task[[#This Row],[Task success1]]*(1-Task[[#This Row],[Task success1]]))/Task[[#This Row],[Responses]]),"")</f>
        <v>4.0152405125322171E-2</v>
      </c>
      <c r="L151" s="7">
        <f>VLOOKUP(Task[[#This Row],[Reason of visit]],'Data-Task'!C:G,4,)</f>
        <v>0.61553030303030298</v>
      </c>
      <c r="M151" s="7">
        <f>IF(Task[[#This Row],[Margin of Error1]]&gt;=0.1,"Insufficient data",Task[[#This Row],[Ease1]])</f>
        <v>0.61553030303030298</v>
      </c>
      <c r="N151" s="7">
        <f>IF(Task[[#This Row],[Ease1]]&gt;0,1.96*SQRT((Task[[#This Row],[Ease1]]*(1-Task[[#This Row],[Ease1]]))/Task[[#This Row],[Responses]]),"")</f>
        <v>4.1494915736210711E-2</v>
      </c>
      <c r="O151" s="7">
        <f>VLOOKUP(Task[[#This Row],[Reason of visit]],'Data-Task'!C:G,5,)</f>
        <v>0.50757575757575801</v>
      </c>
      <c r="P151" s="7">
        <f>IF(Task[[#This Row],[Margin of Error1]]&gt;=0.1,"Insufficient data",Task[[#This Row],[Satisfaction1]])</f>
        <v>0.50757575757575801</v>
      </c>
      <c r="Q151" s="7">
        <f>IF(Task[[#This Row],[Satisfaction1]]&gt;0,1.96*SQRT((Task[[#This Row],[Satisfaction1]]*(1-Task[[#This Row],[Satisfaction1]]))/Task[[#This Row],[Responses]]),"")</f>
        <v>4.2644129993614811E-2</v>
      </c>
      <c r="R151" s="7">
        <f>IF(OR(Task[[#This Row],[Margin of Error1]]&gt;=0.1,Task[[#This Row],[Margin of Error1]]=0),"Insufficient data",Task[[#This Row],[Margin of Error1]])</f>
        <v>4.1430483618382564E-2</v>
      </c>
      <c r="S1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1" s="5"/>
      <c r="U151" s="5"/>
      <c r="V151" s="5"/>
      <c r="W151" s="5"/>
    </row>
    <row r="152" spans="3:23" ht="13.9" x14ac:dyDescent="0.5">
      <c r="C152" s="129" t="str">
        <f>IF(ISBLANK('Data-Task'!C414),"",'Data-Task'!C414)</f>
        <v>ESDC:Jobs:Apply for funding for Canada summer jobs</v>
      </c>
      <c r="D152" s="68" t="str">
        <f t="shared" si="9"/>
        <v>Apply for funding for Canada summer jobs</v>
      </c>
      <c r="E152" s="6" t="str">
        <f t="shared" si="10"/>
        <v>Jobs</v>
      </c>
      <c r="F152" s="6" t="str">
        <f t="shared" si="11"/>
        <v>ESDC</v>
      </c>
      <c r="G152" s="8">
        <f>VLOOKUP(Task[[#This Row],[Reason of visit]],'Data-Task'!C:G,2,)</f>
        <v>525</v>
      </c>
      <c r="H1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3.9555671439209406E-2</v>
      </c>
      <c r="I152" s="7">
        <f>VLOOKUP(Task[[#This Row],[Reason of visit]],'Data-Task'!C:G,3,)</f>
        <v>0.79238095238095196</v>
      </c>
      <c r="J152" s="7">
        <f>IF(Task[[#This Row],[Margin of Error1]]&gt;=0.1,"Insufficient data",Task[[#This Row],[Task success1]])</f>
        <v>0.79238095238095196</v>
      </c>
      <c r="K152" s="7">
        <f>IF(Task[[#This Row],[Task success1]]&gt;0,1.96*SQRT((Task[[#This Row],[Task success1]]*(1-Task[[#This Row],[Task success1]]))/Task[[#This Row],[Responses]]),"")</f>
        <v>3.4695809972237736E-2</v>
      </c>
      <c r="L152" s="7">
        <f>VLOOKUP(Task[[#This Row],[Reason of visit]],'Data-Task'!C:G,4,)</f>
        <v>0.6</v>
      </c>
      <c r="M152" s="7">
        <f>IF(Task[[#This Row],[Margin of Error1]]&gt;=0.1,"Insufficient data",Task[[#This Row],[Ease1]])</f>
        <v>0.6</v>
      </c>
      <c r="N152" s="7">
        <f>IF(Task[[#This Row],[Ease1]]&gt;0,1.96*SQRT((Task[[#This Row],[Ease1]]*(1-Task[[#This Row],[Ease1]]))/Task[[#This Row],[Responses]]),"")</f>
        <v>4.1906562731868144E-2</v>
      </c>
      <c r="O152" s="7">
        <f>VLOOKUP(Task[[#This Row],[Reason of visit]],'Data-Task'!C:G,5,)</f>
        <v>0.59047619047619004</v>
      </c>
      <c r="P152" s="7">
        <f>IF(Task[[#This Row],[Margin of Error1]]&gt;=0.1,"Insufficient data",Task[[#This Row],[Satisfaction1]])</f>
        <v>0.59047619047619004</v>
      </c>
      <c r="Q152" s="7">
        <f>IF(Task[[#This Row],[Satisfaction1]]&gt;0,1.96*SQRT((Task[[#This Row],[Satisfaction1]]*(1-Task[[#This Row],[Satisfaction1]]))/Task[[#This Row],[Responses]]),"")</f>
        <v>4.206464161352233E-2</v>
      </c>
      <c r="R152" s="7">
        <f>IF(OR(Task[[#This Row],[Margin of Error1]]&gt;=0.1,Task[[#This Row],[Margin of Error1]]=0),"Insufficient data",Task[[#This Row],[Margin of Error1]])</f>
        <v>3.9555671439209406E-2</v>
      </c>
      <c r="S1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2" s="5"/>
      <c r="U152" s="5"/>
      <c r="V152" s="5"/>
      <c r="W152" s="5"/>
    </row>
    <row r="153" spans="3:23" ht="13.9" x14ac:dyDescent="0.5">
      <c r="C153" s="129" t="str">
        <f>IF(ISBLANK('Data-Task'!C804),"",'Data-Task'!C804)</f>
        <v>IRCC:Travel:Other - Reason for my visit is not in this list</v>
      </c>
      <c r="D153" s="68" t="str">
        <f t="shared" si="9"/>
        <v>Other - Reason for my visit is not in this list</v>
      </c>
      <c r="E153" s="6" t="str">
        <f t="shared" si="10"/>
        <v>Travel</v>
      </c>
      <c r="F153" s="6" t="str">
        <f t="shared" si="11"/>
        <v>IRCC</v>
      </c>
      <c r="G153" s="8">
        <f>VLOOKUP(Task[[#This Row],[Reason of visit]],'Data-Task'!C:G,2,)</f>
        <v>517</v>
      </c>
      <c r="H1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4.1923949389311745E-2</v>
      </c>
      <c r="I153" s="7">
        <f>VLOOKUP(Task[[#This Row],[Reason of visit]],'Data-Task'!C:G,3,)</f>
        <v>0.49323017408123798</v>
      </c>
      <c r="J153" s="7">
        <f>IF(Task[[#This Row],[Margin of Error1]]&gt;=0.1,"Insufficient data",Task[[#This Row],[Task success1]])</f>
        <v>0.49323017408123798</v>
      </c>
      <c r="K153" s="7">
        <f>IF(Task[[#This Row],[Task success1]]&gt;0,1.96*SQRT((Task[[#This Row],[Task success1]]*(1-Task[[#This Row],[Task success1]]))/Task[[#This Row],[Responses]]),"")</f>
        <v>4.3096399913059948E-2</v>
      </c>
      <c r="L153" s="7">
        <f>VLOOKUP(Task[[#This Row],[Reason of visit]],'Data-Task'!C:G,4,)</f>
        <v>0.40425531914893598</v>
      </c>
      <c r="M153" s="7">
        <f>IF(Task[[#This Row],[Margin of Error1]]&gt;=0.1,"Insufficient data",Task[[#This Row],[Ease1]])</f>
        <v>0.40425531914893598</v>
      </c>
      <c r="N153" s="7">
        <f>IF(Task[[#This Row],[Ease1]]&gt;0,1.96*SQRT((Task[[#This Row],[Ease1]]*(1-Task[[#This Row],[Ease1]]))/Task[[#This Row],[Responses]]),"")</f>
        <v>4.2302765320862731E-2</v>
      </c>
      <c r="O153" s="7">
        <f>VLOOKUP(Task[[#This Row],[Reason of visit]],'Data-Task'!C:G,5,)</f>
        <v>0.32495164410057997</v>
      </c>
      <c r="P153" s="7">
        <f>IF(Task[[#This Row],[Margin of Error1]]&gt;=0.1,"Insufficient data",Task[[#This Row],[Satisfaction1]])</f>
        <v>0.32495164410057997</v>
      </c>
      <c r="Q153" s="7">
        <f>IF(Task[[#This Row],[Satisfaction1]]&gt;0,1.96*SQRT((Task[[#This Row],[Satisfaction1]]*(1-Task[[#This Row],[Satisfaction1]]))/Task[[#This Row],[Responses]]),"")</f>
        <v>4.0372682934012555E-2</v>
      </c>
      <c r="R153" s="7">
        <f>IF(OR(Task[[#This Row],[Margin of Error1]]&gt;=0.1,Task[[#This Row],[Margin of Error1]]=0),"Insufficient data",Task[[#This Row],[Margin of Error1]])</f>
        <v>4.1923949389311745E-2</v>
      </c>
      <c r="S1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3" s="5"/>
      <c r="U153" s="5"/>
      <c r="V153" s="5"/>
      <c r="W153" s="5"/>
    </row>
    <row r="154" spans="3:23" ht="13.9" x14ac:dyDescent="0.5">
      <c r="C154" s="129" t="str">
        <f>IF(ISBLANK('Data-Task'!C876),"",'Data-Task'!C876)</f>
        <v>LAC:Culture:Search records</v>
      </c>
      <c r="D154" s="68" t="str">
        <f t="shared" si="9"/>
        <v>Search records</v>
      </c>
      <c r="E154" s="6" t="str">
        <f t="shared" si="10"/>
        <v>Culture</v>
      </c>
      <c r="F154" s="6" t="str">
        <f t="shared" si="11"/>
        <v>LAC</v>
      </c>
      <c r="G154" s="8">
        <f>VLOOKUP(Task[[#This Row],[Reason of visit]],'Data-Task'!C:G,2,)</f>
        <v>515</v>
      </c>
      <c r="H1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4.2930064838712229E-2</v>
      </c>
      <c r="I154" s="7">
        <f>VLOOKUP(Task[[#This Row],[Reason of visit]],'Data-Task'!C:G,3,)</f>
        <v>0.56310679611650505</v>
      </c>
      <c r="J154" s="7">
        <f>IF(Task[[#This Row],[Margin of Error1]]&gt;=0.1,"Insufficient data",Task[[#This Row],[Task success1]])</f>
        <v>0.56310679611650505</v>
      </c>
      <c r="K154" s="7">
        <f>IF(Task[[#This Row],[Task success1]]&gt;0,1.96*SQRT((Task[[#This Row],[Task success1]]*(1-Task[[#This Row],[Task success1]]))/Task[[#This Row],[Responses]]),"")</f>
        <v>4.2838621355665879E-2</v>
      </c>
      <c r="L154" s="7">
        <f>VLOOKUP(Task[[#This Row],[Reason of visit]],'Data-Task'!C:G,4,)</f>
        <v>0.43106796116504897</v>
      </c>
      <c r="M154" s="7">
        <f>IF(Task[[#This Row],[Margin of Error1]]&gt;=0.1,"Insufficient data",Task[[#This Row],[Ease1]])</f>
        <v>0.43106796116504897</v>
      </c>
      <c r="N154" s="7">
        <f>IF(Task[[#This Row],[Ease1]]&gt;0,1.96*SQRT((Task[[#This Row],[Ease1]]*(1-Task[[#This Row],[Ease1]]))/Task[[#This Row],[Responses]]),"")</f>
        <v>4.2771602811609077E-2</v>
      </c>
      <c r="O154" s="7">
        <f>VLOOKUP(Task[[#This Row],[Reason of visit]],'Data-Task'!C:G,5,)</f>
        <v>0.50679611650485401</v>
      </c>
      <c r="P154" s="7">
        <f>IF(Task[[#This Row],[Margin of Error1]]&gt;=0.1,"Insufficient data",Task[[#This Row],[Satisfaction1]])</f>
        <v>0.50679611650485401</v>
      </c>
      <c r="Q154" s="7">
        <f>IF(Task[[#This Row],[Satisfaction1]]&gt;0,1.96*SQRT((Task[[#This Row],[Satisfaction1]]*(1-Task[[#This Row],[Satisfaction1]]))/Task[[#This Row],[Responses]]),"")</f>
        <v>4.3179970348861736E-2</v>
      </c>
      <c r="R154" s="7">
        <f>IF(OR(Task[[#This Row],[Margin of Error1]]&gt;=0.1,Task[[#This Row],[Margin of Error1]]=0),"Insufficient data",Task[[#This Row],[Margin of Error1]])</f>
        <v>4.2930064838712229E-2</v>
      </c>
      <c r="S1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4" s="5"/>
      <c r="U154" s="5"/>
      <c r="V154" s="5"/>
      <c r="W154" s="5"/>
    </row>
    <row r="155" spans="3:23" ht="13.9" x14ac:dyDescent="0.5">
      <c r="C155" s="129" t="str">
        <f>IF(ISBLANK('Data-Task'!C1293),"",'Data-Task'!C1293)</f>
        <v>StatCan:N/A:Information on a specific location</v>
      </c>
      <c r="D155" s="457" t="str">
        <f t="shared" si="9"/>
        <v>Information on a specific location</v>
      </c>
      <c r="E155" s="458" t="str">
        <f t="shared" si="10"/>
        <v>N/A</v>
      </c>
      <c r="F155" s="458" t="str">
        <f t="shared" si="11"/>
        <v>StatCan</v>
      </c>
      <c r="G155" s="442">
        <f>VLOOKUP(Task[[#This Row],[Reason of visit]],'Data-Task'!C:G,2,)</f>
        <v>509</v>
      </c>
      <c r="H15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3.9998975282392664E-2</v>
      </c>
      <c r="I155" s="444">
        <f>VLOOKUP(Task[[#This Row],[Reason of visit]],'Data-Task'!C:G,3,)</f>
        <v>0.76620825147347704</v>
      </c>
      <c r="J155" s="444">
        <f>IF(Task[[#This Row],[Margin of Error1]]&gt;=0.1,"Insufficient data",Task[[#This Row],[Task success1]])</f>
        <v>0.76620825147347704</v>
      </c>
      <c r="K155" s="444">
        <f>IF(Task[[#This Row],[Task success1]]&gt;0,1.96*SQRT((Task[[#This Row],[Task success1]]*(1-Task[[#This Row],[Task success1]]))/Task[[#This Row],[Responses]]),"")</f>
        <v>3.6769284764388344E-2</v>
      </c>
      <c r="L155" s="444">
        <f>VLOOKUP(Task[[#This Row],[Reason of visit]],'Data-Task'!C:G,4,)</f>
        <v>0.61296660117878199</v>
      </c>
      <c r="M155" s="444">
        <f>IF(Task[[#This Row],[Margin of Error1]]&gt;=0.1,"Insufficient data",Task[[#This Row],[Ease1]])</f>
        <v>0.61296660117878199</v>
      </c>
      <c r="N155" s="444">
        <f>IF(Task[[#This Row],[Ease1]]&gt;0,1.96*SQRT((Task[[#This Row],[Ease1]]*(1-Task[[#This Row],[Ease1]]))/Task[[#This Row],[Responses]]),"")</f>
        <v>4.2314557918481391E-2</v>
      </c>
      <c r="O155" s="444">
        <f>VLOOKUP(Task[[#This Row],[Reason of visit]],'Data-Task'!C:G,5,)</f>
        <v>0.66797642436149296</v>
      </c>
      <c r="P155" s="444">
        <f>IF(Task[[#This Row],[Margin of Error1]]&gt;=0.1,"Insufficient data",Task[[#This Row],[Satisfaction1]])</f>
        <v>0.66797642436149296</v>
      </c>
      <c r="Q155" s="444">
        <f>IF(Task[[#This Row],[Satisfaction1]]&gt;0,1.96*SQRT((Task[[#This Row],[Satisfaction1]]*(1-Task[[#This Row],[Satisfaction1]]))/Task[[#This Row],[Responses]]),"")</f>
        <v>4.0913083164308257E-2</v>
      </c>
      <c r="R155" s="444">
        <f>IF(OR(Task[[#This Row],[Margin of Error1]]&gt;=0.1,Task[[#This Row],[Margin of Error1]]=0),"Insufficient data",Task[[#This Row],[Margin of Error1]])</f>
        <v>3.9998975282392664E-2</v>
      </c>
      <c r="S15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5" s="5"/>
      <c r="U155" s="5"/>
      <c r="V155" s="5"/>
      <c r="W155" s="5"/>
    </row>
    <row r="156" spans="3:23" ht="13.9" x14ac:dyDescent="0.5">
      <c r="C156" s="129" t="str">
        <f>IF(ISBLANK('Data-Task'!C606),"",'Data-Task'!C606)</f>
        <v>GAC:Travel:Apply for a visa when travelling outside Canada</v>
      </c>
      <c r="D156" s="68" t="str">
        <f t="shared" si="9"/>
        <v>Apply for a visa when travelling outside Canada</v>
      </c>
      <c r="E156" s="6" t="str">
        <f t="shared" si="10"/>
        <v>Travel</v>
      </c>
      <c r="F156" s="6" t="str">
        <f t="shared" si="11"/>
        <v>GAC</v>
      </c>
      <c r="G156" s="8">
        <f>VLOOKUP(Task[[#This Row],[Reason of visit]],'Data-Task'!C:G,2,)</f>
        <v>486</v>
      </c>
      <c r="H1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4.3205629421605107E-2</v>
      </c>
      <c r="I156" s="7">
        <f>VLOOKUP(Task[[#This Row],[Reason of visit]],'Data-Task'!C:G,3,)</f>
        <v>0.69958847736625496</v>
      </c>
      <c r="J156" s="7">
        <f>IF(Task[[#This Row],[Margin of Error1]]&gt;=0.1,"Insufficient data",Task[[#This Row],[Task success1]])</f>
        <v>0.69958847736625496</v>
      </c>
      <c r="K156" s="7">
        <f>IF(Task[[#This Row],[Task success1]]&gt;0,1.96*SQRT((Task[[#This Row],[Task success1]]*(1-Task[[#This Row],[Task success1]]))/Task[[#This Row],[Responses]]),"")</f>
        <v>4.0758440050030161E-2</v>
      </c>
      <c r="L156" s="7">
        <f>VLOOKUP(Task[[#This Row],[Reason of visit]],'Data-Task'!C:G,4,)</f>
        <v>0.52263374485596703</v>
      </c>
      <c r="M156" s="7">
        <f>IF(Task[[#This Row],[Margin of Error1]]&gt;=0.1,"Insufficient data",Task[[#This Row],[Ease1]])</f>
        <v>0.52263374485596703</v>
      </c>
      <c r="N156" s="7">
        <f>IF(Task[[#This Row],[Ease1]]&gt;0,1.96*SQRT((Task[[#This Row],[Ease1]]*(1-Task[[#This Row],[Ease1]]))/Task[[#This Row],[Responses]]),"")</f>
        <v>4.4408133327599082E-2</v>
      </c>
      <c r="O156" s="7">
        <f>VLOOKUP(Task[[#This Row],[Reason of visit]],'Data-Task'!C:G,5,)</f>
        <v>0.50617283950617298</v>
      </c>
      <c r="P156" s="7">
        <f>IF(Task[[#This Row],[Margin of Error1]]&gt;=0.1,"Insufficient data",Task[[#This Row],[Satisfaction1]])</f>
        <v>0.50617283950617298</v>
      </c>
      <c r="Q156" s="7">
        <f>IF(Task[[#This Row],[Satisfaction1]]&gt;0,1.96*SQRT((Task[[#This Row],[Satisfaction1]]*(1-Task[[#This Row],[Satisfaction1]]))/Task[[#This Row],[Responses]]),"")</f>
        <v>4.4450314887186093E-2</v>
      </c>
      <c r="R156" s="7">
        <f>IF(OR(Task[[#This Row],[Margin of Error1]]&gt;=0.1,Task[[#This Row],[Margin of Error1]]=0),"Insufficient data",Task[[#This Row],[Margin of Error1]])</f>
        <v>4.3205629421605107E-2</v>
      </c>
      <c r="S1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6" s="5"/>
      <c r="U156" s="5"/>
      <c r="V156" s="5"/>
      <c r="W156" s="5"/>
    </row>
    <row r="157" spans="3:23" ht="13.9" x14ac:dyDescent="0.5">
      <c r="C157" s="129" t="str">
        <f>IF(ISBLANK('Data-Task'!C1237),"",'Data-Task'!C1237)</f>
        <v>PSPC:Culture:Take language quizzes</v>
      </c>
      <c r="D157" s="457" t="str">
        <f t="shared" si="9"/>
        <v>Take language quizzes</v>
      </c>
      <c r="E157" s="458" t="str">
        <f t="shared" si="10"/>
        <v>Culture</v>
      </c>
      <c r="F157" s="458" t="str">
        <f t="shared" si="11"/>
        <v>PSPC</v>
      </c>
      <c r="G157" s="442">
        <f>VLOOKUP(Task[[#This Row],[Reason of visit]],'Data-Task'!C:G,2,)</f>
        <v>481</v>
      </c>
      <c r="H15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2.7997304199261195E-2</v>
      </c>
      <c r="I157" s="444">
        <f>VLOOKUP(Task[[#This Row],[Reason of visit]],'Data-Task'!C:G,3,)</f>
        <v>0.970893970893971</v>
      </c>
      <c r="J157" s="444">
        <f>IF(Task[[#This Row],[Margin of Error1]]&gt;=0.1,"Insufficient data",Task[[#This Row],[Task success1]])</f>
        <v>0.970893970893971</v>
      </c>
      <c r="K157" s="444">
        <f>IF(Task[[#This Row],[Task success1]]&gt;0,1.96*SQRT((Task[[#This Row],[Task success1]]*(1-Task[[#This Row],[Task success1]]))/Task[[#This Row],[Responses]]),"")</f>
        <v>1.5023146935088655E-2</v>
      </c>
      <c r="L157" s="444">
        <f>VLOOKUP(Task[[#This Row],[Reason of visit]],'Data-Task'!C:G,4,)</f>
        <v>0.83575883575883603</v>
      </c>
      <c r="M157" s="444">
        <f>IF(Task[[#This Row],[Margin of Error1]]&gt;=0.1,"Insufficient data",Task[[#This Row],[Ease1]])</f>
        <v>0.83575883575883603</v>
      </c>
      <c r="N157" s="444">
        <f>IF(Task[[#This Row],[Ease1]]&gt;0,1.96*SQRT((Task[[#This Row],[Ease1]]*(1-Task[[#This Row],[Ease1]]))/Task[[#This Row],[Responses]]),"")</f>
        <v>3.3110445863910445E-2</v>
      </c>
      <c r="O157" s="444">
        <f>VLOOKUP(Task[[#This Row],[Reason of visit]],'Data-Task'!C:G,5,)</f>
        <v>0.79833679833679805</v>
      </c>
      <c r="P157" s="444">
        <f>IF(Task[[#This Row],[Margin of Error1]]&gt;=0.1,"Insufficient data",Task[[#This Row],[Satisfaction1]])</f>
        <v>0.79833679833679805</v>
      </c>
      <c r="Q157" s="444">
        <f>IF(Task[[#This Row],[Satisfaction1]]&gt;0,1.96*SQRT((Task[[#This Row],[Satisfaction1]]*(1-Task[[#This Row],[Satisfaction1]]))/Task[[#This Row],[Responses]]),"")</f>
        <v>3.585831979878449E-2</v>
      </c>
      <c r="R157" s="444">
        <f>IF(OR(Task[[#This Row],[Margin of Error1]]&gt;=0.1,Task[[#This Row],[Margin of Error1]]=0),"Insufficient data",Task[[#This Row],[Margin of Error1]])</f>
        <v>2.7997304199261195E-2</v>
      </c>
      <c r="S15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7" s="5"/>
      <c r="U157" s="5"/>
      <c r="V157" s="5"/>
      <c r="W157" s="5"/>
    </row>
    <row r="158" spans="3:23" ht="13.9" x14ac:dyDescent="0.5">
      <c r="C158" s="129" t="str">
        <f>IF(ISBLANK('Data-Task'!C74),"",'Data-Task'!C74)</f>
        <v>CBSA:Travel:Other - Reason for my visit is not in this list</v>
      </c>
      <c r="D158" s="68" t="str">
        <f t="shared" si="9"/>
        <v>Other - Reason for my visit is not in this list</v>
      </c>
      <c r="E158" s="6" t="str">
        <f t="shared" si="10"/>
        <v>Travel</v>
      </c>
      <c r="F158" s="6" t="str">
        <f t="shared" si="11"/>
        <v>CBSA</v>
      </c>
      <c r="G158" s="8">
        <f>VLOOKUP(Task[[#This Row],[Reason of visit]],'Data-Task'!C:G,2,)</f>
        <v>466</v>
      </c>
      <c r="H15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4.5015875188286009E-2</v>
      </c>
      <c r="I158" s="7">
        <f>VLOOKUP(Task[[#This Row],[Reason of visit]],'Data-Task'!C:G,3,)</f>
        <v>0.58798283261802597</v>
      </c>
      <c r="J158" s="7">
        <f>IF(Task[[#This Row],[Margin of Error1]]&gt;=0.1,"Insufficient data",Task[[#This Row],[Task success1]])</f>
        <v>0.58798283261802597</v>
      </c>
      <c r="K158" s="7">
        <f>IF(Task[[#This Row],[Task success1]]&gt;0,1.96*SQRT((Task[[#This Row],[Task success1]]*(1-Task[[#This Row],[Task success1]]))/Task[[#This Row],[Responses]]),"")</f>
        <v>4.4689252668725823E-2</v>
      </c>
      <c r="L158" s="7">
        <f>VLOOKUP(Task[[#This Row],[Reason of visit]],'Data-Task'!C:G,4,)</f>
        <v>0.49141630901287597</v>
      </c>
      <c r="M158" s="7">
        <f>IF(Task[[#This Row],[Margin of Error1]]&gt;=0.1,"Insufficient data",Task[[#This Row],[Ease1]])</f>
        <v>0.49141630901287597</v>
      </c>
      <c r="N158" s="7">
        <f>IF(Task[[#This Row],[Ease1]]&gt;0,1.96*SQRT((Task[[#This Row],[Ease1]]*(1-Task[[#This Row],[Ease1]]))/Task[[#This Row],[Responses]]),"")</f>
        <v>4.5390933087844747E-2</v>
      </c>
      <c r="O158" s="7">
        <f>VLOOKUP(Task[[#This Row],[Reason of visit]],'Data-Task'!C:G,5,)</f>
        <v>0.43133047210300401</v>
      </c>
      <c r="P158" s="7">
        <f>IF(Task[[#This Row],[Margin of Error1]]&gt;=0.1,"Insufficient data",Task[[#This Row],[Satisfaction1]])</f>
        <v>0.43133047210300401</v>
      </c>
      <c r="Q158" s="7">
        <f>IF(Task[[#This Row],[Satisfaction1]]&gt;0,1.96*SQRT((Task[[#This Row],[Satisfaction1]]*(1-Task[[#This Row],[Satisfaction1]]))/Task[[#This Row],[Responses]]),"")</f>
        <v>4.496743980828747E-2</v>
      </c>
      <c r="R158" s="7">
        <f>IF(OR(Task[[#This Row],[Margin of Error1]]&gt;=0.1,Task[[#This Row],[Margin of Error1]]=0),"Insufficient data",Task[[#This Row],[Margin of Error1]])</f>
        <v>4.5015875188286009E-2</v>
      </c>
      <c r="S1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8" s="5"/>
      <c r="U158" s="5"/>
      <c r="V158" s="5"/>
      <c r="W158" s="5"/>
    </row>
    <row r="159" spans="3:23" ht="13.9" x14ac:dyDescent="0.5">
      <c r="C159" s="129" t="str">
        <f>IF(ISBLANK('Data-Task'!C704),"",'Data-Task'!C704)</f>
        <v>HC:COVID-19:Prevention, masks</v>
      </c>
      <c r="D159" s="68" t="str">
        <f t="shared" si="9"/>
        <v>Prevention, masks</v>
      </c>
      <c r="E159" s="6" t="str">
        <f t="shared" si="10"/>
        <v>COVID-19</v>
      </c>
      <c r="F159" s="6" t="str">
        <f t="shared" si="11"/>
        <v>HC</v>
      </c>
      <c r="G159" s="8">
        <f>VLOOKUP(Task[[#This Row],[Reason of visit]],'Data-Task'!C:G,2,)</f>
        <v>463</v>
      </c>
      <c r="H1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4.2869785352895103E-2</v>
      </c>
      <c r="I159" s="7">
        <f>VLOOKUP(Task[[#This Row],[Reason of visit]],'Data-Task'!C:G,3,)</f>
        <v>0.74082073434125295</v>
      </c>
      <c r="J159" s="7">
        <f>IF(Task[[#This Row],[Margin of Error1]]&gt;=0.1,"Insufficient data",Task[[#This Row],[Task success1]])</f>
        <v>0.74082073434125295</v>
      </c>
      <c r="K159" s="7">
        <f>IF(Task[[#This Row],[Task success1]]&gt;0,1.96*SQRT((Task[[#This Row],[Task success1]]*(1-Task[[#This Row],[Task success1]]))/Task[[#This Row],[Responses]]),"")</f>
        <v>3.9913725652998278E-2</v>
      </c>
      <c r="L159" s="7">
        <f>VLOOKUP(Task[[#This Row],[Reason of visit]],'Data-Task'!C:G,4,)</f>
        <v>0.65658747300216003</v>
      </c>
      <c r="M159" s="7">
        <f>IF(Task[[#This Row],[Margin of Error1]]&gt;=0.1,"Insufficient data",Task[[#This Row],[Ease1]])</f>
        <v>0.65658747300216003</v>
      </c>
      <c r="N159" s="7">
        <f>IF(Task[[#This Row],[Ease1]]&gt;0,1.96*SQRT((Task[[#This Row],[Ease1]]*(1-Task[[#This Row],[Ease1]]))/Task[[#This Row],[Responses]]),"")</f>
        <v>4.3253368853393787E-2</v>
      </c>
      <c r="O159" s="7">
        <f>VLOOKUP(Task[[#This Row],[Reason of visit]],'Data-Task'!C:G,5,)</f>
        <v>0.533477321814255</v>
      </c>
      <c r="P159" s="7">
        <f>IF(Task[[#This Row],[Margin of Error1]]&gt;=0.1,"Insufficient data",Task[[#This Row],[Satisfaction1]])</f>
        <v>0.533477321814255</v>
      </c>
      <c r="Q159" s="7">
        <f>IF(Task[[#This Row],[Satisfaction1]]&gt;0,1.96*SQRT((Task[[#This Row],[Satisfaction1]]*(1-Task[[#This Row],[Satisfaction1]]))/Task[[#This Row],[Responses]]),"")</f>
        <v>4.544226155229325E-2</v>
      </c>
      <c r="R159" s="7">
        <f>IF(OR(Task[[#This Row],[Margin of Error1]]&gt;=0.1,Task[[#This Row],[Margin of Error1]]=0),"Insufficient data",Task[[#This Row],[Margin of Error1]])</f>
        <v>4.2869785352895103E-2</v>
      </c>
      <c r="S1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59" s="5"/>
      <c r="U159" s="5"/>
      <c r="V159" s="5"/>
      <c r="W159" s="5"/>
    </row>
    <row r="160" spans="3:23" ht="13.9" x14ac:dyDescent="0.5">
      <c r="C160" s="129" t="str">
        <f>IF(ISBLANK('Data-Task'!C494),"",'Data-Task'!C494)</f>
        <v>FIN:N/A:Other - Reason for my visit is not in this list</v>
      </c>
      <c r="D160" s="68" t="str">
        <f t="shared" si="9"/>
        <v>Other - Reason for my visit is not in this list</v>
      </c>
      <c r="E160" s="6" t="str">
        <f t="shared" si="10"/>
        <v>N/A</v>
      </c>
      <c r="F160" s="6" t="str">
        <f t="shared" si="11"/>
        <v>FIN</v>
      </c>
      <c r="G160" s="8">
        <f>VLOOKUP(Task[[#This Row],[Reason of visit]],'Data-Task'!C:G,2,)</f>
        <v>440</v>
      </c>
      <c r="H16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4.5853716091938203E-2</v>
      </c>
      <c r="I160" s="7">
        <f>VLOOKUP(Task[[#This Row],[Reason of visit]],'Data-Task'!C:G,3,)</f>
        <v>0.62045454545454504</v>
      </c>
      <c r="J160" s="7">
        <f>IF(Task[[#This Row],[Margin of Error1]]&gt;=0.1,"Insufficient data",Task[[#This Row],[Task success1]])</f>
        <v>0.62045454545454504</v>
      </c>
      <c r="K160" s="7">
        <f>IF(Task[[#This Row],[Task success1]]&gt;0,1.96*SQRT((Task[[#This Row],[Task success1]]*(1-Task[[#This Row],[Task success1]]))/Task[[#This Row],[Responses]]),"")</f>
        <v>4.5343664553071004E-2</v>
      </c>
      <c r="L160" s="7">
        <f>VLOOKUP(Task[[#This Row],[Reason of visit]],'Data-Task'!C:G,4,)</f>
        <v>0.611363636363636</v>
      </c>
      <c r="M160" s="7">
        <f>IF(Task[[#This Row],[Margin of Error1]]&gt;=0.1,"Insufficient data",Task[[#This Row],[Ease1]])</f>
        <v>0.611363636363636</v>
      </c>
      <c r="N160" s="7">
        <f>IF(Task[[#This Row],[Ease1]]&gt;0,1.96*SQRT((Task[[#This Row],[Ease1]]*(1-Task[[#This Row],[Ease1]]))/Task[[#This Row],[Responses]]),"")</f>
        <v>4.554610592398068E-2</v>
      </c>
      <c r="O160" s="7">
        <f>VLOOKUP(Task[[#This Row],[Reason of visit]],'Data-Task'!C:G,5,)</f>
        <v>0.47727272727272702</v>
      </c>
      <c r="P160" s="7">
        <f>IF(Task[[#This Row],[Margin of Error1]]&gt;=0.1,"Insufficient data",Task[[#This Row],[Satisfaction1]])</f>
        <v>0.47727272727272702</v>
      </c>
      <c r="Q160" s="7">
        <f>IF(Task[[#This Row],[Satisfaction1]]&gt;0,1.96*SQRT((Task[[#This Row],[Satisfaction1]]*(1-Task[[#This Row],[Satisfaction1]]))/Task[[#This Row],[Responses]]),"")</f>
        <v>4.6671377798762924E-2</v>
      </c>
      <c r="R160" s="7">
        <f>IF(OR(Task[[#This Row],[Margin of Error1]]&gt;=0.1,Task[[#This Row],[Margin of Error1]]=0),"Insufficient data",Task[[#This Row],[Margin of Error1]])</f>
        <v>4.5853716091938203E-2</v>
      </c>
      <c r="S1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0" s="5"/>
      <c r="U160" s="5"/>
      <c r="V160" s="5"/>
      <c r="W160" s="5"/>
    </row>
    <row r="161" spans="3:23" ht="13.9" x14ac:dyDescent="0.5">
      <c r="C161" s="129" t="str">
        <f>IF(ISBLANK('Data-Task'!C878),"",'Data-Task'!C878)</f>
        <v>LAC:N/A:Other - Reason for my visit is not in this list</v>
      </c>
      <c r="D161" s="68" t="str">
        <f t="shared" si="9"/>
        <v>Other - Reason for my visit is not in this list</v>
      </c>
      <c r="E161" s="6" t="str">
        <f t="shared" si="10"/>
        <v>N/A</v>
      </c>
      <c r="F161" s="6" t="str">
        <f t="shared" si="11"/>
        <v>LAC</v>
      </c>
      <c r="G161" s="8">
        <f>VLOOKUP(Task[[#This Row],[Reason of visit]],'Data-Task'!C:G,2,)</f>
        <v>410</v>
      </c>
      <c r="H16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4.8029480049319929E-2</v>
      </c>
      <c r="I161" s="7">
        <f>VLOOKUP(Task[[#This Row],[Reason of visit]],'Data-Task'!C:G,3,)</f>
        <v>0.52195121951219503</v>
      </c>
      <c r="J161" s="7">
        <f>IF(Task[[#This Row],[Margin of Error1]]&gt;=0.1,"Insufficient data",Task[[#This Row],[Task success1]])</f>
        <v>0.52195121951219503</v>
      </c>
      <c r="K161" s="7">
        <f>IF(Task[[#This Row],[Task success1]]&gt;0,1.96*SQRT((Task[[#This Row],[Task success1]]*(1-Task[[#This Row],[Task success1]]))/Task[[#This Row],[Responses]]),"")</f>
        <v>4.8352085279120764E-2</v>
      </c>
      <c r="L161" s="7">
        <f>VLOOKUP(Task[[#This Row],[Reason of visit]],'Data-Task'!C:G,4,)</f>
        <v>0.43658536585365898</v>
      </c>
      <c r="M161" s="7">
        <f>IF(Task[[#This Row],[Margin of Error1]]&gt;=0.1,"Insufficient data",Task[[#This Row],[Ease1]])</f>
        <v>0.43658536585365898</v>
      </c>
      <c r="N161" s="7">
        <f>IF(Task[[#This Row],[Ease1]]&gt;0,1.96*SQRT((Task[[#This Row],[Ease1]]*(1-Task[[#This Row],[Ease1]]))/Task[[#This Row],[Responses]]),"")</f>
        <v>4.8007909129155944E-2</v>
      </c>
      <c r="O161" s="7">
        <f>VLOOKUP(Task[[#This Row],[Reason of visit]],'Data-Task'!C:G,5,)</f>
        <v>0.41707317073170702</v>
      </c>
      <c r="P161" s="7">
        <f>IF(Task[[#This Row],[Margin of Error1]]&gt;=0.1,"Insufficient data",Task[[#This Row],[Satisfaction1]])</f>
        <v>0.41707317073170702</v>
      </c>
      <c r="Q161" s="7">
        <f>IF(Task[[#This Row],[Satisfaction1]]&gt;0,1.96*SQRT((Task[[#This Row],[Satisfaction1]]*(1-Task[[#This Row],[Satisfaction1]]))/Task[[#This Row],[Responses]]),"")</f>
        <v>4.7728445739683101E-2</v>
      </c>
      <c r="R161" s="7">
        <f>IF(OR(Task[[#This Row],[Margin of Error1]]&gt;=0.1,Task[[#This Row],[Margin of Error1]]=0),"Insufficient data",Task[[#This Row],[Margin of Error1]])</f>
        <v>4.8029480049319929E-2</v>
      </c>
      <c r="S1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1" s="5"/>
      <c r="U161" s="5"/>
      <c r="V161" s="5"/>
      <c r="W161" s="5"/>
    </row>
    <row r="162" spans="3:23" ht="13.9" x14ac:dyDescent="0.5">
      <c r="C162" s="129" t="str">
        <f>IF(ISBLANK('Data-Task'!C797),"",'Data-Task'!C797)</f>
        <v>IRCC:Travel:Contact Immigration, Refugees and Citizenship Canada</v>
      </c>
      <c r="D162" s="68" t="str">
        <f t="shared" si="9"/>
        <v>Contact Immigration, Refugees and Citizenship Canada</v>
      </c>
      <c r="E162" s="6" t="str">
        <f t="shared" si="10"/>
        <v>Travel</v>
      </c>
      <c r="F162" s="6" t="str">
        <f t="shared" si="11"/>
        <v>IRCC</v>
      </c>
      <c r="G162" s="8">
        <f>VLOOKUP(Task[[#This Row],[Reason of visit]],'Data-Task'!C:G,2,)</f>
        <v>404</v>
      </c>
      <c r="H1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4.8034579659229963E-2</v>
      </c>
      <c r="I162" s="7">
        <f>VLOOKUP(Task[[#This Row],[Reason of visit]],'Data-Task'!C:G,3,)</f>
        <v>0.56435643564356397</v>
      </c>
      <c r="J162" s="7">
        <f>IF(Task[[#This Row],[Margin of Error1]]&gt;=0.1,"Insufficient data",Task[[#This Row],[Task success1]])</f>
        <v>0.56435643564356397</v>
      </c>
      <c r="K162" s="7">
        <f>IF(Task[[#This Row],[Task success1]]&gt;0,1.96*SQRT((Task[[#This Row],[Task success1]]*(1-Task[[#This Row],[Task success1]]))/Task[[#This Row],[Responses]]),"")</f>
        <v>4.8351258343489183E-2</v>
      </c>
      <c r="L162" s="7">
        <f>VLOOKUP(Task[[#This Row],[Reason of visit]],'Data-Task'!C:G,4,)</f>
        <v>0.396039603960396</v>
      </c>
      <c r="M162" s="7">
        <f>IF(Task[[#This Row],[Margin of Error1]]&gt;=0.1,"Insufficient data",Task[[#This Row],[Ease1]])</f>
        <v>0.396039603960396</v>
      </c>
      <c r="N162" s="7">
        <f>IF(Task[[#This Row],[Ease1]]&gt;0,1.96*SQRT((Task[[#This Row],[Ease1]]*(1-Task[[#This Row],[Ease1]]))/Task[[#This Row],[Responses]]),"")</f>
        <v>4.7691274448163908E-2</v>
      </c>
      <c r="O162" s="7">
        <f>VLOOKUP(Task[[#This Row],[Reason of visit]],'Data-Task'!C:G,5,)</f>
        <v>0.41584158415841599</v>
      </c>
      <c r="P162" s="7">
        <f>IF(Task[[#This Row],[Margin of Error1]]&gt;=0.1,"Insufficient data",Task[[#This Row],[Satisfaction1]])</f>
        <v>0.41584158415841599</v>
      </c>
      <c r="Q162" s="7">
        <f>IF(Task[[#This Row],[Satisfaction1]]&gt;0,1.96*SQRT((Task[[#This Row],[Satisfaction1]]*(1-Task[[#This Row],[Satisfaction1]]))/Task[[#This Row],[Responses]]),"")</f>
        <v>4.8061206186036785E-2</v>
      </c>
      <c r="R162" s="7">
        <f>IF(OR(Task[[#This Row],[Margin of Error1]]&gt;=0.1,Task[[#This Row],[Margin of Error1]]=0),"Insufficient data",Task[[#This Row],[Margin of Error1]])</f>
        <v>4.8034579659229963E-2</v>
      </c>
      <c r="S1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2" s="5"/>
      <c r="U162" s="5"/>
      <c r="V162" s="5"/>
      <c r="W162" s="5"/>
    </row>
    <row r="163" spans="3:23" ht="13.9" x14ac:dyDescent="0.5">
      <c r="C163" s="129" t="str">
        <f>IF(ISBLANK('Data-Task'!C815),"",'Data-Task'!C815)</f>
        <v>ISC:Benefits:Apply for a benefit for Indigenous people</v>
      </c>
      <c r="D163" s="68" t="str">
        <f t="shared" si="9"/>
        <v>Apply for a benefit for Indigenous people</v>
      </c>
      <c r="E163" s="6" t="str">
        <f t="shared" si="10"/>
        <v>Benefits</v>
      </c>
      <c r="F163" s="6" t="str">
        <f t="shared" si="11"/>
        <v>ISC</v>
      </c>
      <c r="G163" s="8">
        <f>VLOOKUP(Task[[#This Row],[Reason of visit]],'Data-Task'!C:G,2,)</f>
        <v>404</v>
      </c>
      <c r="H16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4.8266496642596392E-2</v>
      </c>
      <c r="I163" s="7">
        <f>VLOOKUP(Task[[#This Row],[Reason of visit]],'Data-Task'!C:G,3,)</f>
        <v>0.59405940594059403</v>
      </c>
      <c r="J163" s="7">
        <f>IF(Task[[#This Row],[Margin of Error1]]&gt;=0.1,"Insufficient data",Task[[#This Row],[Task success1]])</f>
        <v>0.59405940594059403</v>
      </c>
      <c r="K163" s="7">
        <f>IF(Task[[#This Row],[Task success1]]&gt;0,1.96*SQRT((Task[[#This Row],[Task success1]]*(1-Task[[#This Row],[Task success1]]))/Task[[#This Row],[Responses]]),"")</f>
        <v>4.7886331599439586E-2</v>
      </c>
      <c r="L163" s="7">
        <f>VLOOKUP(Task[[#This Row],[Reason of visit]],'Data-Task'!C:G,4,)</f>
        <v>0.475247524752475</v>
      </c>
      <c r="M163" s="7">
        <f>IF(Task[[#This Row],[Margin of Error1]]&gt;=0.1,"Insufficient data",Task[[#This Row],[Ease1]])</f>
        <v>0.475247524752475</v>
      </c>
      <c r="N163" s="7">
        <f>IF(Task[[#This Row],[Ease1]]&gt;0,1.96*SQRT((Task[[#This Row],[Ease1]]*(1-Task[[#This Row],[Ease1]]))/Task[[#This Row],[Responses]]),"")</f>
        <v>4.8697040520028947E-2</v>
      </c>
      <c r="O163" s="7">
        <f>VLOOKUP(Task[[#This Row],[Reason of visit]],'Data-Task'!C:G,5,)</f>
        <v>0.42574257425742601</v>
      </c>
      <c r="P163" s="7">
        <f>IF(Task[[#This Row],[Margin of Error1]]&gt;=0.1,"Insufficient data",Task[[#This Row],[Satisfaction1]])</f>
        <v>0.42574257425742601</v>
      </c>
      <c r="Q163" s="7">
        <f>IF(Task[[#This Row],[Satisfaction1]]&gt;0,1.96*SQRT((Task[[#This Row],[Satisfaction1]]*(1-Task[[#This Row],[Satisfaction1]]))/Task[[#This Row],[Responses]]),"")</f>
        <v>4.8216117808320656E-2</v>
      </c>
      <c r="R163" s="7">
        <f>IF(OR(Task[[#This Row],[Margin of Error1]]&gt;=0.1,Task[[#This Row],[Margin of Error1]]=0),"Insufficient data",Task[[#This Row],[Margin of Error1]])</f>
        <v>4.8266496642596392E-2</v>
      </c>
      <c r="S1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3" s="5"/>
      <c r="U163" s="5"/>
      <c r="V163" s="5"/>
      <c r="W163" s="5"/>
    </row>
    <row r="164" spans="3:23" ht="13.9" x14ac:dyDescent="0.5">
      <c r="C164" s="129" t="str">
        <f>IF(ISBLANK('Data-Task'!C867),"",'Data-Task'!C867)</f>
        <v>LAC:Culture:Other - Reason for my visit is not in this list</v>
      </c>
      <c r="D164" s="68" t="str">
        <f t="shared" si="9"/>
        <v>Other - Reason for my visit is not in this list</v>
      </c>
      <c r="E164" s="6" t="str">
        <f t="shared" si="10"/>
        <v>Culture</v>
      </c>
      <c r="F164" s="6" t="str">
        <f t="shared" si="11"/>
        <v>LAC</v>
      </c>
      <c r="G164" s="8">
        <f>VLOOKUP(Task[[#This Row],[Reason of visit]],'Data-Task'!C:G,2,)</f>
        <v>404</v>
      </c>
      <c r="H1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4.8140456958377729E-2</v>
      </c>
      <c r="I164" s="7">
        <f>VLOOKUP(Task[[#This Row],[Reason of visit]],'Data-Task'!C:G,3,)</f>
        <v>0.46039603960396003</v>
      </c>
      <c r="J164" s="7">
        <f>IF(Task[[#This Row],[Margin of Error1]]&gt;=0.1,"Insufficient data",Task[[#This Row],[Task success1]])</f>
        <v>0.46039603960396003</v>
      </c>
      <c r="K164" s="7">
        <f>IF(Task[[#This Row],[Task success1]]&gt;0,1.96*SQRT((Task[[#This Row],[Task success1]]*(1-Task[[#This Row],[Task success1]]))/Task[[#This Row],[Responses]]),"")</f>
        <v>4.8603634085561565E-2</v>
      </c>
      <c r="L164" s="7">
        <f>VLOOKUP(Task[[#This Row],[Reason of visit]],'Data-Task'!C:G,4,)</f>
        <v>0.38861386138613901</v>
      </c>
      <c r="M164" s="7">
        <f>IF(Task[[#This Row],[Margin of Error1]]&gt;=0.1,"Insufficient data",Task[[#This Row],[Ease1]])</f>
        <v>0.38861386138613901</v>
      </c>
      <c r="N164" s="7">
        <f>IF(Task[[#This Row],[Ease1]]&gt;0,1.96*SQRT((Task[[#This Row],[Ease1]]*(1-Task[[#This Row],[Ease1]]))/Task[[#This Row],[Responses]]),"")</f>
        <v>4.753158827214625E-2</v>
      </c>
      <c r="O164" s="7">
        <f>VLOOKUP(Task[[#This Row],[Reason of visit]],'Data-Task'!C:G,5,)</f>
        <v>0.43069306930693102</v>
      </c>
      <c r="P164" s="7">
        <f>IF(Task[[#This Row],[Margin of Error1]]&gt;=0.1,"Insufficient data",Task[[#This Row],[Satisfaction1]])</f>
        <v>0.43069306930693102</v>
      </c>
      <c r="Q164" s="7">
        <f>IF(Task[[#This Row],[Satisfaction1]]&gt;0,1.96*SQRT((Task[[#This Row],[Satisfaction1]]*(1-Task[[#This Row],[Satisfaction1]]))/Task[[#This Row],[Responses]]),"")</f>
        <v>4.8286148517425381E-2</v>
      </c>
      <c r="R164" s="7">
        <f>IF(OR(Task[[#This Row],[Margin of Error1]]&gt;=0.1,Task[[#This Row],[Margin of Error1]]=0),"Insufficient data",Task[[#This Row],[Margin of Error1]])</f>
        <v>4.8140456958377729E-2</v>
      </c>
      <c r="S1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4" s="5"/>
      <c r="U164" s="5"/>
      <c r="V164" s="5"/>
      <c r="W164" s="5"/>
    </row>
    <row r="165" spans="3:23" ht="13.9" x14ac:dyDescent="0.5">
      <c r="C165" s="129" t="str">
        <f>IF(ISBLANK('Data-Task'!C774),"",'Data-Task'!C774)</f>
        <v>IRCC:Immigration:Use the Authorized Paid Representatives Portal</v>
      </c>
      <c r="D165" s="68" t="str">
        <f t="shared" si="9"/>
        <v>Use the Authorized Paid Representatives Portal</v>
      </c>
      <c r="E165" s="6" t="str">
        <f t="shared" si="10"/>
        <v>Immigration</v>
      </c>
      <c r="F165" s="6" t="str">
        <f t="shared" si="11"/>
        <v>IRCC</v>
      </c>
      <c r="G165" s="8">
        <f>VLOOKUP(Task[[#This Row],[Reason of visit]],'Data-Task'!C:G,2,)</f>
        <v>396</v>
      </c>
      <c r="H16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4.5553888661614174E-2</v>
      </c>
      <c r="I165" s="7">
        <f>VLOOKUP(Task[[#This Row],[Reason of visit]],'Data-Task'!C:G,3,)</f>
        <v>0.37626262626262602</v>
      </c>
      <c r="J165" s="7">
        <f>IF(Task[[#This Row],[Margin of Error1]]&gt;=0.1,"Insufficient data",Task[[#This Row],[Task success1]])</f>
        <v>0.37626262626262602</v>
      </c>
      <c r="K165" s="7">
        <f>IF(Task[[#This Row],[Task success1]]&gt;0,1.96*SQRT((Task[[#This Row],[Task success1]]*(1-Task[[#This Row],[Task success1]]))/Task[[#This Row],[Responses]]),"")</f>
        <v>4.7714997268809838E-2</v>
      </c>
      <c r="L165" s="7">
        <f>VLOOKUP(Task[[#This Row],[Reason of visit]],'Data-Task'!C:G,4,)</f>
        <v>0.31818181818181801</v>
      </c>
      <c r="M165" s="7">
        <f>IF(Task[[#This Row],[Margin of Error1]]&gt;=0.1,"Insufficient data",Task[[#This Row],[Ease1]])</f>
        <v>0.31818181818181801</v>
      </c>
      <c r="N165" s="7">
        <f>IF(Task[[#This Row],[Ease1]]&gt;0,1.96*SQRT((Task[[#This Row],[Ease1]]*(1-Task[[#This Row],[Ease1]]))/Task[[#This Row],[Responses]]),"")</f>
        <v>4.5875461593958944E-2</v>
      </c>
      <c r="O165" s="7">
        <f>VLOOKUP(Task[[#This Row],[Reason of visit]],'Data-Task'!C:G,5,)</f>
        <v>0.25757575757575801</v>
      </c>
      <c r="P165" s="7">
        <f>IF(Task[[#This Row],[Margin of Error1]]&gt;=0.1,"Insufficient data",Task[[#This Row],[Satisfaction1]])</f>
        <v>0.25757575757575801</v>
      </c>
      <c r="Q165" s="7">
        <f>IF(Task[[#This Row],[Satisfaction1]]&gt;0,1.96*SQRT((Task[[#This Row],[Satisfaction1]]*(1-Task[[#This Row],[Satisfaction1]]))/Task[[#This Row],[Responses]]),"")</f>
        <v>4.3071207122073747E-2</v>
      </c>
      <c r="R165" s="7">
        <f>IF(OR(Task[[#This Row],[Margin of Error1]]&gt;=0.1,Task[[#This Row],[Margin of Error1]]=0),"Insufficient data",Task[[#This Row],[Margin of Error1]])</f>
        <v>4.5553888661614174E-2</v>
      </c>
      <c r="S1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5" s="5"/>
      <c r="U165" s="5"/>
      <c r="V165" s="5"/>
      <c r="W165" s="5"/>
    </row>
    <row r="166" spans="3:23" ht="13.9" x14ac:dyDescent="0.5">
      <c r="C166" s="129" t="str">
        <f>IF(ISBLANK('Data-Task'!C187),"",'Data-Task'!C187)</f>
        <v>CRA:Taxes:Get the TD1 Personal Tax Credits Return form</v>
      </c>
      <c r="D166" s="68" t="str">
        <f t="shared" si="9"/>
        <v>Get the TD1 Personal Tax Credits Return form</v>
      </c>
      <c r="E166" s="6" t="str">
        <f t="shared" si="10"/>
        <v>Taxes</v>
      </c>
      <c r="F166" s="6" t="str">
        <f t="shared" si="11"/>
        <v>CRA</v>
      </c>
      <c r="G166" s="8">
        <f>VLOOKUP(Task[[#This Row],[Reason of visit]],'Data-Task'!C:G,2,)</f>
        <v>394</v>
      </c>
      <c r="H16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4.6086509731787483E-2</v>
      </c>
      <c r="I166" s="7">
        <f>VLOOKUP(Task[[#This Row],[Reason of visit]],'Data-Task'!C:G,3,)</f>
        <v>0.75888324873096402</v>
      </c>
      <c r="J166" s="7">
        <f>IF(Task[[#This Row],[Margin of Error1]]&gt;=0.1,"Insufficient data",Task[[#This Row],[Task success1]])</f>
        <v>0.75888324873096402</v>
      </c>
      <c r="K166" s="7">
        <f>IF(Task[[#This Row],[Task success1]]&gt;0,1.96*SQRT((Task[[#This Row],[Task success1]]*(1-Task[[#This Row],[Task success1]]))/Task[[#This Row],[Responses]]),"")</f>
        <v>4.2238563077732619E-2</v>
      </c>
      <c r="L166" s="7">
        <f>VLOOKUP(Task[[#This Row],[Reason of visit]],'Data-Task'!C:G,4,)</f>
        <v>0.63705583756345197</v>
      </c>
      <c r="M166" s="7">
        <f>IF(Task[[#This Row],[Margin of Error1]]&gt;=0.1,"Insufficient data",Task[[#This Row],[Ease1]])</f>
        <v>0.63705583756345197</v>
      </c>
      <c r="N166" s="7">
        <f>IF(Task[[#This Row],[Ease1]]&gt;0,1.96*SQRT((Task[[#This Row],[Ease1]]*(1-Task[[#This Row],[Ease1]]))/Task[[#This Row],[Responses]]),"")</f>
        <v>4.7480645885850332E-2</v>
      </c>
      <c r="O166" s="7">
        <f>VLOOKUP(Task[[#This Row],[Reason of visit]],'Data-Task'!C:G,5,)</f>
        <v>0.59137055837563501</v>
      </c>
      <c r="P166" s="7">
        <f>IF(Task[[#This Row],[Margin of Error1]]&gt;=0.1,"Insufficient data",Task[[#This Row],[Satisfaction1]])</f>
        <v>0.59137055837563501</v>
      </c>
      <c r="Q166" s="7">
        <f>IF(Task[[#This Row],[Satisfaction1]]&gt;0,1.96*SQRT((Task[[#This Row],[Satisfaction1]]*(1-Task[[#This Row],[Satisfaction1]]))/Task[[#This Row],[Responses]]),"")</f>
        <v>4.8540320231779482E-2</v>
      </c>
      <c r="R166" s="7">
        <f>IF(OR(Task[[#This Row],[Margin of Error1]]&gt;=0.1,Task[[#This Row],[Margin of Error1]]=0),"Insufficient data",Task[[#This Row],[Margin of Error1]])</f>
        <v>4.6086509731787483E-2</v>
      </c>
      <c r="S1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6" s="5"/>
      <c r="U166" s="5"/>
      <c r="V166" s="5"/>
      <c r="W166" s="5"/>
    </row>
    <row r="167" spans="3:23" ht="13.9" x14ac:dyDescent="0.5">
      <c r="C167" s="129" t="str">
        <f>IF(ISBLANK('Data-Task'!C151),"",'Data-Task'!C151)</f>
        <v>CIRNAC:N/A:Other - Reason for my visit is not in this list</v>
      </c>
      <c r="D167" s="68" t="str">
        <f t="shared" si="9"/>
        <v>Other - Reason for my visit is not in this list</v>
      </c>
      <c r="E167" s="6" t="str">
        <f t="shared" si="10"/>
        <v>N/A</v>
      </c>
      <c r="F167" s="6" t="str">
        <f t="shared" si="11"/>
        <v>CIRNAC</v>
      </c>
      <c r="G167" s="8">
        <f>VLOOKUP(Task[[#This Row],[Reason of visit]],'Data-Task'!C:G,2,)</f>
        <v>392</v>
      </c>
      <c r="H16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4.8906454829177444E-2</v>
      </c>
      <c r="I167" s="7">
        <f>VLOOKUP(Task[[#This Row],[Reason of visit]],'Data-Task'!C:G,3,)</f>
        <v>0.54336734693877597</v>
      </c>
      <c r="J167" s="7">
        <f>IF(Task[[#This Row],[Margin of Error1]]&gt;=0.1,"Insufficient data",Task[[#This Row],[Task success1]])</f>
        <v>0.54336734693877597</v>
      </c>
      <c r="K167" s="7">
        <f>IF(Task[[#This Row],[Task success1]]&gt;0,1.96*SQRT((Task[[#This Row],[Task success1]]*(1-Task[[#This Row],[Task success1]]))/Task[[#This Row],[Responses]]),"")</f>
        <v>4.9310940748996265E-2</v>
      </c>
      <c r="L167" s="7">
        <f>VLOOKUP(Task[[#This Row],[Reason of visit]],'Data-Task'!C:G,4,)</f>
        <v>0.60204081632653095</v>
      </c>
      <c r="M167" s="7">
        <f>IF(Task[[#This Row],[Margin of Error1]]&gt;=0.1,"Insufficient data",Task[[#This Row],[Ease1]])</f>
        <v>0.60204081632653095</v>
      </c>
      <c r="N167" s="7">
        <f>IF(Task[[#This Row],[Ease1]]&gt;0,1.96*SQRT((Task[[#This Row],[Ease1]]*(1-Task[[#This Row],[Ease1]]))/Task[[#This Row],[Responses]]),"")</f>
        <v>4.8455744588990358E-2</v>
      </c>
      <c r="O167" s="7">
        <f>VLOOKUP(Task[[#This Row],[Reason of visit]],'Data-Task'!C:G,5,)</f>
        <v>0.42602040816326497</v>
      </c>
      <c r="P167" s="7">
        <f>IF(Task[[#This Row],[Margin of Error1]]&gt;=0.1,"Insufficient data",Task[[#This Row],[Satisfaction1]])</f>
        <v>0.42602040816326497</v>
      </c>
      <c r="Q167" s="7">
        <f>IF(Task[[#This Row],[Satisfaction1]]&gt;0,1.96*SQRT((Task[[#This Row],[Satisfaction1]]*(1-Task[[#This Row],[Satisfaction1]]))/Task[[#This Row],[Responses]]),"")</f>
        <v>4.8952679149545701E-2</v>
      </c>
      <c r="R167" s="7">
        <f>IF(OR(Task[[#This Row],[Margin of Error1]]&gt;=0.1,Task[[#This Row],[Margin of Error1]]=0),"Insufficient data",Task[[#This Row],[Margin of Error1]])</f>
        <v>4.8906454829177444E-2</v>
      </c>
      <c r="S1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7" s="5"/>
      <c r="U167" s="5"/>
      <c r="V167" s="5"/>
      <c r="W167" s="5"/>
    </row>
    <row r="168" spans="3:23" ht="13.9" x14ac:dyDescent="0.5">
      <c r="C168" s="129" t="str">
        <f>IF(ISBLANK('Data-Task'!C603),"",'Data-Task'!C603)</f>
        <v>GAC:Immigration:Study in Canada – for non-Canadians</v>
      </c>
      <c r="D168" s="68" t="str">
        <f t="shared" si="9"/>
        <v>Study in Canada – for non-Canadians</v>
      </c>
      <c r="E168" s="6" t="str">
        <f t="shared" si="10"/>
        <v>Immigration</v>
      </c>
      <c r="F168" s="6" t="str">
        <f t="shared" si="11"/>
        <v>GAC</v>
      </c>
      <c r="G168" s="8">
        <f>VLOOKUP(Task[[#This Row],[Reason of visit]],'Data-Task'!C:G,2,)</f>
        <v>392</v>
      </c>
      <c r="H16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4.8303098993909409E-2</v>
      </c>
      <c r="I168" s="7">
        <f>VLOOKUP(Task[[#This Row],[Reason of visit]],'Data-Task'!C:G,3,)</f>
        <v>0.66581632653061196</v>
      </c>
      <c r="J168" s="7">
        <f>IF(Task[[#This Row],[Margin of Error1]]&gt;=0.1,"Insufficient data",Task[[#This Row],[Task success1]])</f>
        <v>0.66581632653061196</v>
      </c>
      <c r="K168" s="7">
        <f>IF(Task[[#This Row],[Task success1]]&gt;0,1.96*SQRT((Task[[#This Row],[Task success1]]*(1-Task[[#This Row],[Task success1]]))/Task[[#This Row],[Responses]]),"")</f>
        <v>4.6696343212159083E-2</v>
      </c>
      <c r="L168" s="7">
        <f>VLOOKUP(Task[[#This Row],[Reason of visit]],'Data-Task'!C:G,4,)</f>
        <v>0.58673469387755095</v>
      </c>
      <c r="M168" s="7">
        <f>IF(Task[[#This Row],[Margin of Error1]]&gt;=0.1,"Insufficient data",Task[[#This Row],[Ease1]])</f>
        <v>0.58673469387755095</v>
      </c>
      <c r="N168" s="7">
        <f>IF(Task[[#This Row],[Ease1]]&gt;0,1.96*SQRT((Task[[#This Row],[Ease1]]*(1-Task[[#This Row],[Ease1]]))/Task[[#This Row],[Responses]]),"")</f>
        <v>4.8747056426045682E-2</v>
      </c>
      <c r="O168" s="7">
        <f>VLOOKUP(Task[[#This Row],[Reason of visit]],'Data-Task'!C:G,5,)</f>
        <v>0.51785714285714302</v>
      </c>
      <c r="P168" s="7">
        <f>IF(Task[[#This Row],[Margin of Error1]]&gt;=0.1,"Insufficient data",Task[[#This Row],[Satisfaction1]])</f>
        <v>0.51785714285714302</v>
      </c>
      <c r="Q168" s="7">
        <f>IF(Task[[#This Row],[Satisfaction1]]&gt;0,1.96*SQRT((Task[[#This Row],[Satisfaction1]]*(1-Task[[#This Row],[Satisfaction1]]))/Task[[#This Row],[Responses]]),"")</f>
        <v>4.9465897343523441E-2</v>
      </c>
      <c r="R168" s="7">
        <f>IF(OR(Task[[#This Row],[Margin of Error1]]&gt;=0.1,Task[[#This Row],[Margin of Error1]]=0),"Insufficient data",Task[[#This Row],[Margin of Error1]])</f>
        <v>4.8303098993909409E-2</v>
      </c>
      <c r="S1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8" s="5"/>
      <c r="U168" s="5"/>
      <c r="V168" s="5"/>
      <c r="W168" s="5"/>
    </row>
    <row r="169" spans="3:23" ht="13.9" x14ac:dyDescent="0.5">
      <c r="C169" s="129" t="str">
        <f>IF(ISBLANK('Data-Task'!C1052),"",'Data-Task'!C1052)</f>
        <v>PC:Travel:Reserve a campsite or other accommodation</v>
      </c>
      <c r="D169" s="441" t="str">
        <f t="shared" si="9"/>
        <v>Reserve a campsite or other accommodation</v>
      </c>
      <c r="E169" s="6" t="str">
        <f t="shared" si="10"/>
        <v>Travel</v>
      </c>
      <c r="F169" s="6" t="str">
        <f t="shared" si="11"/>
        <v>PC</v>
      </c>
      <c r="G169" s="442">
        <f>VLOOKUP(Task[[#This Row],[Reason of visit]],'Data-Task'!C:G,2,)</f>
        <v>391</v>
      </c>
      <c r="H16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4.87898654048734E-2</v>
      </c>
      <c r="I169" s="444">
        <f>VLOOKUP(Task[[#This Row],[Reason of visit]],'Data-Task'!C:G,3,)</f>
        <v>0.634271099744246</v>
      </c>
      <c r="J169" s="444">
        <f>IF(Task[[#This Row],[Margin of Error1]]&gt;=0.1,"Insufficient data",Task[[#This Row],[Task success1]])</f>
        <v>0.634271099744246</v>
      </c>
      <c r="K169" s="444">
        <f>IF(Task[[#This Row],[Task success1]]&gt;0,1.96*SQRT((Task[[#This Row],[Task success1]]*(1-Task[[#This Row],[Task success1]]))/Task[[#This Row],[Responses]]),"")</f>
        <v>4.7740261594351338E-2</v>
      </c>
      <c r="L169" s="444">
        <f>VLOOKUP(Task[[#This Row],[Reason of visit]],'Data-Task'!C:G,4,)</f>
        <v>0.53196930946291598</v>
      </c>
      <c r="M169" s="444">
        <f>IF(Task[[#This Row],[Margin of Error1]]&gt;=0.1,"Insufficient data",Task[[#This Row],[Ease1]])</f>
        <v>0.53196930946291598</v>
      </c>
      <c r="N169" s="444">
        <f>IF(Task[[#This Row],[Ease1]]&gt;0,1.96*SQRT((Task[[#This Row],[Ease1]]*(1-Task[[#This Row],[Ease1]]))/Task[[#This Row],[Responses]]),"")</f>
        <v>4.9459320742025713E-2</v>
      </c>
      <c r="O169" s="444">
        <f>VLOOKUP(Task[[#This Row],[Reason of visit]],'Data-Task'!C:G,5,)</f>
        <v>0.56265984654731505</v>
      </c>
      <c r="P169" s="444">
        <f>IF(Task[[#This Row],[Margin of Error1]]&gt;=0.1,"Insufficient data",Task[[#This Row],[Satisfaction1]])</f>
        <v>0.56265984654731505</v>
      </c>
      <c r="Q169" s="444">
        <f>IF(Task[[#This Row],[Satisfaction1]]&gt;0,1.96*SQRT((Task[[#This Row],[Satisfaction1]]*(1-Task[[#This Row],[Satisfaction1]]))/Task[[#This Row],[Responses]]),"")</f>
        <v>4.9170013878243157E-2</v>
      </c>
      <c r="R169" s="444">
        <f>IF(OR(Task[[#This Row],[Margin of Error1]]&gt;=0.1,Task[[#This Row],[Margin of Error1]]=0),"Insufficient data",Task[[#This Row],[Margin of Error1]])</f>
        <v>4.87898654048734E-2</v>
      </c>
      <c r="S16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69" s="5"/>
      <c r="U169" s="5"/>
      <c r="V169" s="5"/>
      <c r="W169" s="5"/>
    </row>
    <row r="170" spans="3:23" ht="13.9" x14ac:dyDescent="0.5">
      <c r="C170" s="129" t="str">
        <f>IF(ISBLANK('Data-Task'!C993),"",'Data-Task'!C993)</f>
        <v>NRCan:Environment:Make buildings and homes more energy efficient</v>
      </c>
      <c r="D170" s="441" t="str">
        <f t="shared" si="9"/>
        <v>Make buildings and homes more energy efficient</v>
      </c>
      <c r="E170" s="6" t="str">
        <f t="shared" si="10"/>
        <v>Environment</v>
      </c>
      <c r="F170" s="6" t="str">
        <f t="shared" si="11"/>
        <v>NRCan</v>
      </c>
      <c r="G170" s="442">
        <f>VLOOKUP(Task[[#This Row],[Reason of visit]],'Data-Task'!C:G,2,)</f>
        <v>389</v>
      </c>
      <c r="H17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4.8416170406195107E-2</v>
      </c>
      <c r="I170" s="444">
        <f>VLOOKUP(Task[[#This Row],[Reason of visit]],'Data-Task'!C:G,3,)</f>
        <v>0.66580976863753205</v>
      </c>
      <c r="J170" s="444">
        <f>IF(Task[[#This Row],[Margin of Error1]]&gt;=0.1,"Insufficient data",Task[[#This Row],[Task success1]])</f>
        <v>0.66580976863753205</v>
      </c>
      <c r="K170" s="444">
        <f>IF(Task[[#This Row],[Task success1]]&gt;0,1.96*SQRT((Task[[#This Row],[Task success1]]*(1-Task[[#This Row],[Task success1]]))/Task[[#This Row],[Responses]]),"")</f>
        <v>4.6876289482605159E-2</v>
      </c>
      <c r="L170" s="444">
        <f>VLOOKUP(Task[[#This Row],[Reason of visit]],'Data-Task'!C:G,4,)</f>
        <v>0.56555269922879203</v>
      </c>
      <c r="M170" s="444">
        <f>IF(Task[[#This Row],[Margin of Error1]]&gt;=0.1,"Insufficient data",Task[[#This Row],[Ease1]])</f>
        <v>0.56555269922879203</v>
      </c>
      <c r="N170" s="444">
        <f>IF(Task[[#This Row],[Ease1]]&gt;0,1.96*SQRT((Task[[#This Row],[Ease1]]*(1-Task[[#This Row],[Ease1]]))/Task[[#This Row],[Responses]]),"")</f>
        <v>4.9259087454254308E-2</v>
      </c>
      <c r="O170" s="444">
        <f>VLOOKUP(Task[[#This Row],[Reason of visit]],'Data-Task'!C:G,5,)</f>
        <v>0.57583547557840598</v>
      </c>
      <c r="P170" s="444">
        <f>IF(Task[[#This Row],[Margin of Error1]]&gt;=0.1,"Insufficient data",Task[[#This Row],[Satisfaction1]])</f>
        <v>0.57583547557840598</v>
      </c>
      <c r="Q170" s="444">
        <f>IF(Task[[#This Row],[Satisfaction1]]&gt;0,1.96*SQRT((Task[[#This Row],[Satisfaction1]]*(1-Task[[#This Row],[Satisfaction1]]))/Task[[#This Row],[Responses]]),"")</f>
        <v>4.9113134281725847E-2</v>
      </c>
      <c r="R170" s="444">
        <f>IF(OR(Task[[#This Row],[Margin of Error1]]&gt;=0.1,Task[[#This Row],[Margin of Error1]]=0),"Insufficient data",Task[[#This Row],[Margin of Error1]])</f>
        <v>4.8416170406195107E-2</v>
      </c>
      <c r="S17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0" s="5"/>
      <c r="U170" s="5"/>
      <c r="V170" s="5"/>
      <c r="W170" s="5"/>
    </row>
    <row r="171" spans="3:23" ht="13.9" x14ac:dyDescent="0.5">
      <c r="C171" s="129" t="str">
        <f>IF(ISBLANK('Data-Task'!C1315),"",'Data-Task'!C1315)</f>
        <v>TBS:AboutGov:Find a government policy, directive, standard or guideline</v>
      </c>
      <c r="D171" s="457" t="str">
        <f t="shared" si="9"/>
        <v>Find a government policy, directive, standard or guideline</v>
      </c>
      <c r="E171" s="458" t="str">
        <f t="shared" si="10"/>
        <v>AboutGov</v>
      </c>
      <c r="F171" s="458" t="str">
        <f t="shared" si="11"/>
        <v>TBS</v>
      </c>
      <c r="G171" s="442">
        <f>VLOOKUP(Task[[#This Row],[Reason of visit]],'Data-Task'!C:G,2,)</f>
        <v>387</v>
      </c>
      <c r="H1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4.4696101718200786E-2</v>
      </c>
      <c r="I171" s="444">
        <f>VLOOKUP(Task[[#This Row],[Reason of visit]],'Data-Task'!C:G,3,)</f>
        <v>0.81912144702842404</v>
      </c>
      <c r="J171" s="444">
        <f>IF(Task[[#This Row],[Margin of Error1]]&gt;=0.1,"Insufficient data",Task[[#This Row],[Task success1]])</f>
        <v>0.81912144702842404</v>
      </c>
      <c r="K171" s="444">
        <f>IF(Task[[#This Row],[Task success1]]&gt;0,1.96*SQRT((Task[[#This Row],[Task success1]]*(1-Task[[#This Row],[Task success1]]))/Task[[#This Row],[Responses]]),"")</f>
        <v>3.8350256670887289E-2</v>
      </c>
      <c r="L171" s="444">
        <f>VLOOKUP(Task[[#This Row],[Reason of visit]],'Data-Task'!C:G,4,)</f>
        <v>0.61757105943152502</v>
      </c>
      <c r="M171" s="444">
        <f>IF(Task[[#This Row],[Margin of Error1]]&gt;=0.1,"Insufficient data",Task[[#This Row],[Ease1]])</f>
        <v>0.61757105943152502</v>
      </c>
      <c r="N171" s="444">
        <f>IF(Task[[#This Row],[Ease1]]&gt;0,1.96*SQRT((Task[[#This Row],[Ease1]]*(1-Task[[#This Row],[Ease1]]))/Task[[#This Row],[Responses]]),"")</f>
        <v>4.8419403179619618E-2</v>
      </c>
      <c r="O171" s="444">
        <f>VLOOKUP(Task[[#This Row],[Reason of visit]],'Data-Task'!C:G,5,)</f>
        <v>0.65633074935400504</v>
      </c>
      <c r="P171" s="444">
        <f>IF(Task[[#This Row],[Margin of Error1]]&gt;=0.1,"Insufficient data",Task[[#This Row],[Satisfaction1]])</f>
        <v>0.65633074935400504</v>
      </c>
      <c r="Q171" s="444">
        <f>IF(Task[[#This Row],[Satisfaction1]]&gt;0,1.96*SQRT((Task[[#This Row],[Satisfaction1]]*(1-Task[[#This Row],[Satisfaction1]]))/Task[[#This Row],[Responses]]),"")</f>
        <v>4.7318645304095436E-2</v>
      </c>
      <c r="R171" s="444">
        <f>IF(OR(Task[[#This Row],[Margin of Error1]]&gt;=0.1,Task[[#This Row],[Margin of Error1]]=0),"Insufficient data",Task[[#This Row],[Margin of Error1]])</f>
        <v>4.4696101718200786E-2</v>
      </c>
      <c r="S1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1" s="5"/>
      <c r="U171" s="5"/>
      <c r="V171" s="5"/>
      <c r="W171" s="5"/>
    </row>
    <row r="172" spans="3:23" ht="13.9" x14ac:dyDescent="0.5">
      <c r="C172" s="129" t="str">
        <f>IF(ISBLANK('Data-Task'!C384),"",'Data-Task'!C384)</f>
        <v>ESDC:Benefits:Canada Pension Plan (CPP) - Check status of application</v>
      </c>
      <c r="D172" s="68" t="str">
        <f t="shared" si="9"/>
        <v>Canada Pension Plan (CPP) - Check status of application</v>
      </c>
      <c r="E172" s="6" t="str">
        <f t="shared" si="10"/>
        <v>Benefits</v>
      </c>
      <c r="F172" s="6" t="str">
        <f t="shared" si="11"/>
        <v>ESDC</v>
      </c>
      <c r="G172" s="8">
        <f>VLOOKUP(Task[[#This Row],[Reason of visit]],'Data-Task'!C:G,2,)</f>
        <v>380</v>
      </c>
      <c r="H17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4.9267771711246293E-2</v>
      </c>
      <c r="I172" s="7">
        <f>VLOOKUP(Task[[#This Row],[Reason of visit]],'Data-Task'!C:G,3,)</f>
        <v>0.49473684210526298</v>
      </c>
      <c r="J172" s="7">
        <f>IF(Task[[#This Row],[Margin of Error1]]&gt;=0.1,"Insufficient data",Task[[#This Row],[Task success1]])</f>
        <v>0.49473684210526298</v>
      </c>
      <c r="K172" s="7">
        <f>IF(Task[[#This Row],[Task success1]]&gt;0,1.96*SQRT((Task[[#This Row],[Task success1]]*(1-Task[[#This Row],[Task success1]]))/Task[[#This Row],[Responses]]),"")</f>
        <v>5.0270153970625099E-2</v>
      </c>
      <c r="L172" s="7">
        <f>VLOOKUP(Task[[#This Row],[Reason of visit]],'Data-Task'!C:G,4,)</f>
        <v>0.40789473684210498</v>
      </c>
      <c r="M172" s="7">
        <f>IF(Task[[#This Row],[Margin of Error1]]&gt;=0.1,"Insufficient data",Task[[#This Row],[Ease1]])</f>
        <v>0.40789473684210498</v>
      </c>
      <c r="N172" s="7">
        <f>IF(Task[[#This Row],[Ease1]]&gt;0,1.96*SQRT((Task[[#This Row],[Ease1]]*(1-Task[[#This Row],[Ease1]]))/Task[[#This Row],[Responses]]),"")</f>
        <v>4.9412608909368549E-2</v>
      </c>
      <c r="O172" s="7">
        <f>VLOOKUP(Task[[#This Row],[Reason of visit]],'Data-Task'!C:G,5,)</f>
        <v>0.355263157894737</v>
      </c>
      <c r="P172" s="7">
        <f>IF(Task[[#This Row],[Margin of Error1]]&gt;=0.1,"Insufficient data",Task[[#This Row],[Satisfaction1]])</f>
        <v>0.355263157894737</v>
      </c>
      <c r="Q172" s="7">
        <f>IF(Task[[#This Row],[Satisfaction1]]&gt;0,1.96*SQRT((Task[[#This Row],[Satisfaction1]]*(1-Task[[#This Row],[Satisfaction1]]))/Task[[#This Row],[Responses]]),"")</f>
        <v>4.8120552253745223E-2</v>
      </c>
      <c r="R172" s="7">
        <f>IF(OR(Task[[#This Row],[Margin of Error1]]&gt;=0.1,Task[[#This Row],[Margin of Error1]]=0),"Insufficient data",Task[[#This Row],[Margin of Error1]])</f>
        <v>4.9267771711246293E-2</v>
      </c>
      <c r="S1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2" s="5"/>
      <c r="U172" s="5"/>
      <c r="V172" s="5"/>
      <c r="W172" s="5"/>
    </row>
    <row r="173" spans="3:23" ht="13.9" x14ac:dyDescent="0.5">
      <c r="C173" s="129" t="str">
        <f>IF(ISBLANK('Data-Task'!C149),"",'Data-Task'!C149)</f>
        <v>CIRNAC:Indigenous:Information about First Nations in Canada</v>
      </c>
      <c r="D173" s="68" t="str">
        <f t="shared" si="9"/>
        <v>Information about First Nations in Canada</v>
      </c>
      <c r="E173" s="6" t="str">
        <f t="shared" si="10"/>
        <v>Indigenous</v>
      </c>
      <c r="F173" s="6" t="str">
        <f t="shared" si="11"/>
        <v>CIRNAC</v>
      </c>
      <c r="G173" s="8">
        <f>VLOOKUP(Task[[#This Row],[Reason of visit]],'Data-Task'!C:G,2,)</f>
        <v>379</v>
      </c>
      <c r="H17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4.3686788967145229E-2</v>
      </c>
      <c r="I173" s="7">
        <f>VLOOKUP(Task[[#This Row],[Reason of visit]],'Data-Task'!C:G,3,)</f>
        <v>0.81530343007915596</v>
      </c>
      <c r="J173" s="7">
        <f>IF(Task[[#This Row],[Margin of Error1]]&gt;=0.1,"Insufficient data",Task[[#This Row],[Task success1]])</f>
        <v>0.81530343007915596</v>
      </c>
      <c r="K173" s="7">
        <f>IF(Task[[#This Row],[Task success1]]&gt;0,1.96*SQRT((Task[[#This Row],[Task success1]]*(1-Task[[#This Row],[Task success1]]))/Task[[#This Row],[Responses]]),"")</f>
        <v>3.9068390154109935E-2</v>
      </c>
      <c r="L173" s="7">
        <f>VLOOKUP(Task[[#This Row],[Reason of visit]],'Data-Task'!C:G,4,)</f>
        <v>0.70184696569920801</v>
      </c>
      <c r="M173" s="7">
        <f>IF(Task[[#This Row],[Margin of Error1]]&gt;=0.1,"Insufficient data",Task[[#This Row],[Ease1]])</f>
        <v>0.70184696569920801</v>
      </c>
      <c r="N173" s="7">
        <f>IF(Task[[#This Row],[Ease1]]&gt;0,1.96*SQRT((Task[[#This Row],[Ease1]]*(1-Task[[#This Row],[Ease1]]))/Task[[#This Row],[Responses]]),"")</f>
        <v>4.6055054064352917E-2</v>
      </c>
      <c r="O173" s="7">
        <f>VLOOKUP(Task[[#This Row],[Reason of visit]],'Data-Task'!C:G,5,)</f>
        <v>0.70448548812664902</v>
      </c>
      <c r="P173" s="7">
        <f>IF(Task[[#This Row],[Margin of Error1]]&gt;=0.1,"Insufficient data",Task[[#This Row],[Satisfaction1]])</f>
        <v>0.70448548812664902</v>
      </c>
      <c r="Q173" s="7">
        <f>IF(Task[[#This Row],[Satisfaction1]]&gt;0,1.96*SQRT((Task[[#This Row],[Satisfaction1]]*(1-Task[[#This Row],[Satisfaction1]]))/Task[[#This Row],[Responses]]),"")</f>
        <v>4.593692268297285E-2</v>
      </c>
      <c r="R173" s="7">
        <f>IF(OR(Task[[#This Row],[Margin of Error1]]&gt;=0.1,Task[[#This Row],[Margin of Error1]]=0),"Insufficient data",Task[[#This Row],[Margin of Error1]])</f>
        <v>4.3686788967145229E-2</v>
      </c>
      <c r="S1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3" s="5"/>
      <c r="U173" s="5"/>
      <c r="V173" s="5"/>
      <c r="W173" s="5"/>
    </row>
    <row r="174" spans="3:23" ht="13.9" x14ac:dyDescent="0.5">
      <c r="C174" s="129" t="str">
        <f>IF(ISBLANK('Data-Task'!C1043),"",'Data-Task'!C1043)</f>
        <v>PC:N/A:Other - Reason for my visit is not in this list</v>
      </c>
      <c r="D174" s="441" t="str">
        <f t="shared" si="9"/>
        <v>Other - Reason for my visit is not in this list</v>
      </c>
      <c r="E174" s="6" t="str">
        <f t="shared" si="10"/>
        <v>N/A</v>
      </c>
      <c r="F174" s="6" t="str">
        <f t="shared" si="11"/>
        <v>PC</v>
      </c>
      <c r="G174" s="442">
        <f>VLOOKUP(Task[[#This Row],[Reason of visit]],'Data-Task'!C:G,2,)</f>
        <v>371</v>
      </c>
      <c r="H17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4.9035083487367341E-2</v>
      </c>
      <c r="I174" s="444">
        <f>VLOOKUP(Task[[#This Row],[Reason of visit]],'Data-Task'!C:G,3,)</f>
        <v>0.700808625336927</v>
      </c>
      <c r="J174" s="444">
        <f>IF(Task[[#This Row],[Margin of Error1]]&gt;=0.1,"Insufficient data",Task[[#This Row],[Task success1]])</f>
        <v>0.700808625336927</v>
      </c>
      <c r="K174" s="444">
        <f>IF(Task[[#This Row],[Task success1]]&gt;0,1.96*SQRT((Task[[#This Row],[Task success1]]*(1-Task[[#This Row],[Task success1]]))/Task[[#This Row],[Responses]]),"")</f>
        <v>4.6595434977525177E-2</v>
      </c>
      <c r="L174" s="444">
        <f>VLOOKUP(Task[[#This Row],[Reason of visit]],'Data-Task'!C:G,4,)</f>
        <v>0.59838274932614599</v>
      </c>
      <c r="M174" s="444">
        <f>IF(Task[[#This Row],[Margin of Error1]]&gt;=0.1,"Insufficient data",Task[[#This Row],[Ease1]])</f>
        <v>0.59838274932614599</v>
      </c>
      <c r="N174" s="444">
        <f>IF(Task[[#This Row],[Ease1]]&gt;0,1.96*SQRT((Task[[#This Row],[Ease1]]*(1-Task[[#This Row],[Ease1]]))/Task[[#This Row],[Responses]]),"")</f>
        <v>4.9884408659571833E-2</v>
      </c>
      <c r="O174" s="444">
        <f>VLOOKUP(Task[[#This Row],[Reason of visit]],'Data-Task'!C:G,5,)</f>
        <v>0.54986522911051205</v>
      </c>
      <c r="P174" s="444">
        <f>IF(Task[[#This Row],[Margin of Error1]]&gt;=0.1,"Insufficient data",Task[[#This Row],[Satisfaction1]])</f>
        <v>0.54986522911051205</v>
      </c>
      <c r="Q174" s="444">
        <f>IF(Task[[#This Row],[Satisfaction1]]&gt;0,1.96*SQRT((Task[[#This Row],[Satisfaction1]]*(1-Task[[#This Row],[Satisfaction1]]))/Task[[#This Row],[Responses]]),"")</f>
        <v>5.0625406825005007E-2</v>
      </c>
      <c r="R174" s="444">
        <f>IF(OR(Task[[#This Row],[Margin of Error1]]&gt;=0.1,Task[[#This Row],[Margin of Error1]]=0),"Insufficient data",Task[[#This Row],[Margin of Error1]])</f>
        <v>4.9035083487367341E-2</v>
      </c>
      <c r="S17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4" s="5"/>
      <c r="U174" s="5"/>
      <c r="V174" s="5"/>
      <c r="W174" s="5"/>
    </row>
    <row r="175" spans="3:23" ht="13.9" x14ac:dyDescent="0.5">
      <c r="C175" s="129" t="str">
        <f>IF(ISBLANK('Data-Task'!C1295),"",'Data-Task'!C1295)</f>
        <v>StatCan:N/A:Jobs at Statistics Canada</v>
      </c>
      <c r="D175" s="457" t="str">
        <f t="shared" si="9"/>
        <v>Jobs at Statistics Canada</v>
      </c>
      <c r="E175" s="458" t="str">
        <f t="shared" si="10"/>
        <v>N/A</v>
      </c>
      <c r="F175" s="458" t="str">
        <f t="shared" si="11"/>
        <v>StatCan</v>
      </c>
      <c r="G175" s="442">
        <f>VLOOKUP(Task[[#This Row],[Reason of visit]],'Data-Task'!C:G,2,)</f>
        <v>369</v>
      </c>
      <c r="H17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4.7838642078580296E-2</v>
      </c>
      <c r="I175" s="444">
        <f>VLOOKUP(Task[[#This Row],[Reason of visit]],'Data-Task'!C:G,3,)</f>
        <v>0.74525745257452602</v>
      </c>
      <c r="J175" s="444">
        <f>IF(Task[[#This Row],[Margin of Error1]]&gt;=0.1,"Insufficient data",Task[[#This Row],[Task success1]])</f>
        <v>0.74525745257452602</v>
      </c>
      <c r="K175" s="444">
        <f>IF(Task[[#This Row],[Task success1]]&gt;0,1.96*SQRT((Task[[#This Row],[Task success1]]*(1-Task[[#This Row],[Task success1]]))/Task[[#This Row],[Responses]]),"")</f>
        <v>4.4457680030849857E-2</v>
      </c>
      <c r="L175" s="444">
        <f>VLOOKUP(Task[[#This Row],[Reason of visit]],'Data-Task'!C:G,4,)</f>
        <v>0.65040650406504097</v>
      </c>
      <c r="M175" s="444">
        <f>IF(Task[[#This Row],[Margin of Error1]]&gt;=0.1,"Insufficient data",Task[[#This Row],[Ease1]])</f>
        <v>0.65040650406504097</v>
      </c>
      <c r="N175" s="444">
        <f>IF(Task[[#This Row],[Ease1]]&gt;0,1.96*SQRT((Task[[#This Row],[Ease1]]*(1-Task[[#This Row],[Ease1]]))/Task[[#This Row],[Responses]]),"")</f>
        <v>4.8653826053752743E-2</v>
      </c>
      <c r="O175" s="444">
        <f>VLOOKUP(Task[[#This Row],[Reason of visit]],'Data-Task'!C:G,5,)</f>
        <v>0.57723577235772405</v>
      </c>
      <c r="P175" s="444">
        <f>IF(Task[[#This Row],[Margin of Error1]]&gt;=0.1,"Insufficient data",Task[[#This Row],[Satisfaction1]])</f>
        <v>0.57723577235772405</v>
      </c>
      <c r="Q175" s="444">
        <f>IF(Task[[#This Row],[Satisfaction1]]&gt;0,1.96*SQRT((Task[[#This Row],[Satisfaction1]]*(1-Task[[#This Row],[Satisfaction1]]))/Task[[#This Row],[Responses]]),"")</f>
        <v>5.0404420151138295E-2</v>
      </c>
      <c r="R175" s="444">
        <f>IF(OR(Task[[#This Row],[Margin of Error1]]&gt;=0.1,Task[[#This Row],[Margin of Error1]]=0),"Insufficient data",Task[[#This Row],[Margin of Error1]])</f>
        <v>4.7838642078580296E-2</v>
      </c>
      <c r="S17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5" s="5"/>
      <c r="U175" s="5"/>
      <c r="V175" s="5"/>
      <c r="W175" s="5"/>
    </row>
    <row r="176" spans="3:23" ht="13.9" x14ac:dyDescent="0.5">
      <c r="C176" s="129" t="str">
        <f>IF(ISBLANK('Data-Task'!C1300),"",'Data-Task'!C1300)</f>
        <v>StatCan:N/A:Not looking for anything in particular or just browsing</v>
      </c>
      <c r="D176" s="457" t="str">
        <f t="shared" si="9"/>
        <v>Not looking for anything in particular or just browsing</v>
      </c>
      <c r="E176" s="458" t="str">
        <f t="shared" si="10"/>
        <v>N/A</v>
      </c>
      <c r="F176" s="458" t="str">
        <f t="shared" si="11"/>
        <v>StatCan</v>
      </c>
      <c r="G176" s="442">
        <f>VLOOKUP(Task[[#This Row],[Reason of visit]],'Data-Task'!C:G,2,)</f>
        <v>363</v>
      </c>
      <c r="H17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4.6431740091421092E-2</v>
      </c>
      <c r="I176" s="444">
        <f>VLOOKUP(Task[[#This Row],[Reason of visit]],'Data-Task'!C:G,3,)</f>
        <v>0.80165289256198302</v>
      </c>
      <c r="J176" s="444">
        <f>IF(Task[[#This Row],[Margin of Error1]]&gt;=0.1,"Insufficient data",Task[[#This Row],[Task success1]])</f>
        <v>0.80165289256198302</v>
      </c>
      <c r="K176" s="444">
        <f>IF(Task[[#This Row],[Task success1]]&gt;0,1.96*SQRT((Task[[#This Row],[Task success1]]*(1-Task[[#This Row],[Task success1]]))/Task[[#This Row],[Responses]]),"")</f>
        <v>4.1021248720181668E-2</v>
      </c>
      <c r="L176" s="444">
        <f>VLOOKUP(Task[[#This Row],[Reason of visit]],'Data-Task'!C:G,4,)</f>
        <v>0.65840220385674897</v>
      </c>
      <c r="M176" s="444">
        <f>IF(Task[[#This Row],[Margin of Error1]]&gt;=0.1,"Insufficient data",Task[[#This Row],[Ease1]])</f>
        <v>0.65840220385674897</v>
      </c>
      <c r="N176" s="444">
        <f>IF(Task[[#This Row],[Ease1]]&gt;0,1.96*SQRT((Task[[#This Row],[Ease1]]*(1-Task[[#This Row],[Ease1]]))/Task[[#This Row],[Responses]]),"")</f>
        <v>4.8787203718745807E-2</v>
      </c>
      <c r="O176" s="444">
        <f>VLOOKUP(Task[[#This Row],[Reason of visit]],'Data-Task'!C:G,5,)</f>
        <v>0.63636363636363602</v>
      </c>
      <c r="P176" s="444">
        <f>IF(Task[[#This Row],[Margin of Error1]]&gt;=0.1,"Insufficient data",Task[[#This Row],[Satisfaction1]])</f>
        <v>0.63636363636363602</v>
      </c>
      <c r="Q176" s="444">
        <f>IF(Task[[#This Row],[Satisfaction1]]&gt;0,1.96*SQRT((Task[[#This Row],[Satisfaction1]]*(1-Task[[#This Row],[Satisfaction1]]))/Task[[#This Row],[Responses]]),"")</f>
        <v>4.9486767835335801E-2</v>
      </c>
      <c r="R176" s="444">
        <f>IF(OR(Task[[#This Row],[Margin of Error1]]&gt;=0.1,Task[[#This Row],[Margin of Error1]]=0),"Insufficient data",Task[[#This Row],[Margin of Error1]])</f>
        <v>4.6431740091421092E-2</v>
      </c>
      <c r="S17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6" s="5"/>
      <c r="U176" s="5"/>
      <c r="V176" s="5"/>
      <c r="W176" s="5"/>
    </row>
    <row r="177" spans="3:23" ht="13.9" x14ac:dyDescent="0.5">
      <c r="C177" s="129" t="str">
        <f>IF(ISBLANK('Data-Task'!C1104),"",'Data-Task'!C1104)</f>
        <v>PHAC:Health:Get guidelines for immunization and vaccination practices</v>
      </c>
      <c r="D177" s="457" t="str">
        <f t="shared" si="9"/>
        <v>Get guidelines for immunization and vaccination practices</v>
      </c>
      <c r="E177" s="458" t="str">
        <f t="shared" si="10"/>
        <v>Health</v>
      </c>
      <c r="F177" s="458" t="str">
        <f t="shared" si="11"/>
        <v>PHAC</v>
      </c>
      <c r="G177" s="442">
        <f>VLOOKUP(Task[[#This Row],[Reason of visit]],'Data-Task'!C:G,2,)</f>
        <v>354</v>
      </c>
      <c r="H17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4.6997813045673166E-2</v>
      </c>
      <c r="I177" s="444">
        <f>VLOOKUP(Task[[#This Row],[Reason of visit]],'Data-Task'!C:G,3,)</f>
        <v>0.78248587570621497</v>
      </c>
      <c r="J177" s="444">
        <f>IF(Task[[#This Row],[Margin of Error1]]&gt;=0.1,"Insufficient data",Task[[#This Row],[Task success1]])</f>
        <v>0.78248587570621497</v>
      </c>
      <c r="K177" s="444">
        <f>IF(Task[[#This Row],[Task success1]]&gt;0,1.96*SQRT((Task[[#This Row],[Task success1]]*(1-Task[[#This Row],[Task success1]]))/Task[[#This Row],[Responses]]),"")</f>
        <v>4.2977032562529494E-2</v>
      </c>
      <c r="L177" s="444">
        <f>VLOOKUP(Task[[#This Row],[Reason of visit]],'Data-Task'!C:G,4,)</f>
        <v>0.69491525423728795</v>
      </c>
      <c r="M177" s="444">
        <f>IF(Task[[#This Row],[Margin of Error1]]&gt;=0.1,"Insufficient data",Task[[#This Row],[Ease1]])</f>
        <v>0.69491525423728795</v>
      </c>
      <c r="N177" s="444">
        <f>IF(Task[[#This Row],[Ease1]]&gt;0,1.96*SQRT((Task[[#This Row],[Ease1]]*(1-Task[[#This Row],[Ease1]]))/Task[[#This Row],[Responses]]),"")</f>
        <v>4.7965680425873319E-2</v>
      </c>
      <c r="O177" s="444">
        <f>VLOOKUP(Task[[#This Row],[Reason of visit]],'Data-Task'!C:G,5,)</f>
        <v>0.63841807909604498</v>
      </c>
      <c r="P177" s="444">
        <f>IF(Task[[#This Row],[Margin of Error1]]&gt;=0.1,"Insufficient data",Task[[#This Row],[Satisfaction1]])</f>
        <v>0.63841807909604498</v>
      </c>
      <c r="Q177" s="444">
        <f>IF(Task[[#This Row],[Satisfaction1]]&gt;0,1.96*SQRT((Task[[#This Row],[Satisfaction1]]*(1-Task[[#This Row],[Satisfaction1]]))/Task[[#This Row],[Responses]]),"")</f>
        <v>5.0050726148616692E-2</v>
      </c>
      <c r="R177" s="444">
        <f>IF(OR(Task[[#This Row],[Margin of Error1]]&gt;=0.1,Task[[#This Row],[Margin of Error1]]=0),"Insufficient data",Task[[#This Row],[Margin of Error1]])</f>
        <v>4.6997813045673166E-2</v>
      </c>
      <c r="S17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7" s="5"/>
      <c r="U177" s="5"/>
      <c r="V177" s="5"/>
      <c r="W177" s="5"/>
    </row>
    <row r="178" spans="3:23" ht="13.9" x14ac:dyDescent="0.5">
      <c r="C178" s="129" t="str">
        <f>IF(ISBLANK('Data-Task'!C922),"",'Data-Task'!C922)</f>
        <v>NRC:Science:Find a scientific, technical or medical journal</v>
      </c>
      <c r="D178" s="68" t="str">
        <f t="shared" si="9"/>
        <v>Find a scientific, technical or medical journal</v>
      </c>
      <c r="E178" s="6" t="str">
        <f t="shared" si="10"/>
        <v>Science</v>
      </c>
      <c r="F178" s="6" t="str">
        <f t="shared" si="11"/>
        <v>NRC</v>
      </c>
      <c r="G178" s="8">
        <f>VLOOKUP(Task[[#This Row],[Reason of visit]],'Data-Task'!C:G,2,)</f>
        <v>351</v>
      </c>
      <c r="H17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4.5052009051478638E-2</v>
      </c>
      <c r="I178" s="7">
        <f>VLOOKUP(Task[[#This Row],[Reason of visit]],'Data-Task'!C:G,3,)</f>
        <v>0.84045584045583999</v>
      </c>
      <c r="J178" s="7">
        <f>IF(Task[[#This Row],[Margin of Error1]]&gt;=0.1,"Insufficient data",Task[[#This Row],[Task success1]])</f>
        <v>0.84045584045583999</v>
      </c>
      <c r="K178" s="7">
        <f>IF(Task[[#This Row],[Task success1]]&gt;0,1.96*SQRT((Task[[#This Row],[Task success1]]*(1-Task[[#This Row],[Task success1]]))/Task[[#This Row],[Responses]]),"")</f>
        <v>3.8308964948682668E-2</v>
      </c>
      <c r="L178" s="7">
        <f>VLOOKUP(Task[[#This Row],[Reason of visit]],'Data-Task'!C:G,4,)</f>
        <v>0.70655270655270697</v>
      </c>
      <c r="M178" s="7">
        <f>IF(Task[[#This Row],[Margin of Error1]]&gt;=0.1,"Insufficient data",Task[[#This Row],[Ease1]])</f>
        <v>0.70655270655270697</v>
      </c>
      <c r="N178" s="7">
        <f>IF(Task[[#This Row],[Ease1]]&gt;0,1.96*SQRT((Task[[#This Row],[Ease1]]*(1-Task[[#This Row],[Ease1]]))/Task[[#This Row],[Responses]]),"")</f>
        <v>4.7636500481561116E-2</v>
      </c>
      <c r="O178" s="7">
        <f>VLOOKUP(Task[[#This Row],[Reason of visit]],'Data-Task'!C:G,5,)</f>
        <v>0.66951566951566999</v>
      </c>
      <c r="P178" s="7">
        <f>IF(Task[[#This Row],[Margin of Error1]]&gt;=0.1,"Insufficient data",Task[[#This Row],[Satisfaction1]])</f>
        <v>0.66951566951566999</v>
      </c>
      <c r="Q178" s="7">
        <f>IF(Task[[#This Row],[Satisfaction1]]&gt;0,1.96*SQRT((Task[[#This Row],[Satisfaction1]]*(1-Task[[#This Row],[Satisfaction1]]))/Task[[#This Row],[Responses]]),"")</f>
        <v>4.921056172419213E-2</v>
      </c>
      <c r="R178" s="7">
        <f>IF(OR(Task[[#This Row],[Margin of Error1]]&gt;=0.1,Task[[#This Row],[Margin of Error1]]=0),"Insufficient data",Task[[#This Row],[Margin of Error1]])</f>
        <v>4.5052009051478638E-2</v>
      </c>
      <c r="S1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8" s="5"/>
      <c r="U178" s="5"/>
      <c r="V178" s="5"/>
      <c r="W178" s="5"/>
    </row>
    <row r="179" spans="3:23" ht="13.9" x14ac:dyDescent="0.5">
      <c r="C179" s="129" t="str">
        <f>IF(ISBLANK('Data-Task'!C613),"",'Data-Task'!C613)</f>
        <v>GAC:Travel:Latest news – Travel and emergency assistance</v>
      </c>
      <c r="D179" s="68" t="str">
        <f t="shared" si="9"/>
        <v>Latest news – Travel and emergency assistance</v>
      </c>
      <c r="E179" s="6" t="str">
        <f t="shared" si="10"/>
        <v>Travel</v>
      </c>
      <c r="F179" s="6" t="str">
        <f t="shared" si="11"/>
        <v>GAC</v>
      </c>
      <c r="G179" s="8">
        <f>VLOOKUP(Task[[#This Row],[Reason of visit]],'Data-Task'!C:G,2,)</f>
        <v>346</v>
      </c>
      <c r="H17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4.8821157888120269E-2</v>
      </c>
      <c r="I179" s="7">
        <f>VLOOKUP(Task[[#This Row],[Reason of visit]],'Data-Task'!C:G,3,)</f>
        <v>0.76878612716762995</v>
      </c>
      <c r="J179" s="7">
        <f>IF(Task[[#This Row],[Margin of Error1]]&gt;=0.1,"Insufficient data",Task[[#This Row],[Task success1]])</f>
        <v>0.76878612716762995</v>
      </c>
      <c r="K179" s="7">
        <f>IF(Task[[#This Row],[Task success1]]&gt;0,1.96*SQRT((Task[[#This Row],[Task success1]]*(1-Task[[#This Row],[Task success1]]))/Task[[#This Row],[Responses]]),"")</f>
        <v>4.4425030534425931E-2</v>
      </c>
      <c r="L179" s="7">
        <f>VLOOKUP(Task[[#This Row],[Reason of visit]],'Data-Task'!C:G,4,)</f>
        <v>0.65895953757225401</v>
      </c>
      <c r="M179" s="7">
        <f>IF(Task[[#This Row],[Margin of Error1]]&gt;=0.1,"Insufficient data",Task[[#This Row],[Ease1]])</f>
        <v>0.65895953757225401</v>
      </c>
      <c r="N179" s="7">
        <f>IF(Task[[#This Row],[Ease1]]&gt;0,1.96*SQRT((Task[[#This Row],[Ease1]]*(1-Task[[#This Row],[Ease1]]))/Task[[#This Row],[Responses]]),"")</f>
        <v>4.995170888134199E-2</v>
      </c>
      <c r="O179" s="7">
        <f>VLOOKUP(Task[[#This Row],[Reason of visit]],'Data-Task'!C:G,5,)</f>
        <v>0.57514450867052003</v>
      </c>
      <c r="P179" s="7">
        <f>IF(Task[[#This Row],[Margin of Error1]]&gt;=0.1,"Insufficient data",Task[[#This Row],[Satisfaction1]])</f>
        <v>0.57514450867052003</v>
      </c>
      <c r="Q179" s="7">
        <f>IF(Task[[#This Row],[Satisfaction1]]&gt;0,1.96*SQRT((Task[[#This Row],[Satisfaction1]]*(1-Task[[#This Row],[Satisfaction1]]))/Task[[#This Row],[Responses]]),"")</f>
        <v>5.2086734248592885E-2</v>
      </c>
      <c r="R179" s="7">
        <f>IF(OR(Task[[#This Row],[Margin of Error1]]&gt;=0.1,Task[[#This Row],[Margin of Error1]]=0),"Insufficient data",Task[[#This Row],[Margin of Error1]])</f>
        <v>4.8821157888120269E-2</v>
      </c>
      <c r="S1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79" s="5"/>
      <c r="U179" s="5"/>
      <c r="V179" s="5"/>
      <c r="W179" s="5"/>
    </row>
    <row r="180" spans="3:23" ht="13.9" x14ac:dyDescent="0.5">
      <c r="C180" s="129" t="str">
        <f>IF(ISBLANK('Data-Task'!C95),"",'Data-Task'!C95)</f>
        <v>CFIA:Travel:Importing and travelling with pets</v>
      </c>
      <c r="D180" s="68" t="str">
        <f t="shared" si="9"/>
        <v>Importing and travelling with pets</v>
      </c>
      <c r="E180" s="6" t="str">
        <f t="shared" si="10"/>
        <v>Travel</v>
      </c>
      <c r="F180" s="6" t="str">
        <f t="shared" si="11"/>
        <v>CFIA</v>
      </c>
      <c r="G180" s="8">
        <f>VLOOKUP(Task[[#This Row],[Reason of visit]],'Data-Task'!C:G,2,)</f>
        <v>345</v>
      </c>
      <c r="H18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5.1324899921159704E-2</v>
      </c>
      <c r="I180" s="7">
        <f>VLOOKUP(Task[[#This Row],[Reason of visit]],'Data-Task'!C:G,3,)</f>
        <v>0.67826086956521703</v>
      </c>
      <c r="J180" s="7">
        <f>IF(Task[[#This Row],[Margin of Error1]]&gt;=0.1,"Insufficient data",Task[[#This Row],[Task success1]])</f>
        <v>0.67826086956521703</v>
      </c>
      <c r="K180" s="7">
        <f>IF(Task[[#This Row],[Task success1]]&gt;0,1.96*SQRT((Task[[#This Row],[Task success1]]*(1-Task[[#This Row],[Task success1]]))/Task[[#This Row],[Responses]]),"")</f>
        <v>4.9294316233084313E-2</v>
      </c>
      <c r="L180" s="7">
        <f>VLOOKUP(Task[[#This Row],[Reason of visit]],'Data-Task'!C:G,4,)</f>
        <v>0.58260869565217399</v>
      </c>
      <c r="M180" s="7">
        <f>IF(Task[[#This Row],[Margin of Error1]]&gt;=0.1,"Insufficient data",Task[[#This Row],[Ease1]])</f>
        <v>0.58260869565217399</v>
      </c>
      <c r="N180" s="7">
        <f>IF(Task[[#This Row],[Ease1]]&gt;0,1.96*SQRT((Task[[#This Row],[Ease1]]*(1-Task[[#This Row],[Ease1]]))/Task[[#This Row],[Responses]]),"")</f>
        <v>5.203633530835447E-2</v>
      </c>
      <c r="O180" s="7">
        <f>VLOOKUP(Task[[#This Row],[Reason of visit]],'Data-Task'!C:G,5,)</f>
        <v>0.53333333333333299</v>
      </c>
      <c r="P180" s="7">
        <f>IF(Task[[#This Row],[Margin of Error1]]&gt;=0.1,"Insufficient data",Task[[#This Row],[Satisfaction1]])</f>
        <v>0.53333333333333299</v>
      </c>
      <c r="Q180" s="7">
        <f>IF(Task[[#This Row],[Satisfaction1]]&gt;0,1.96*SQRT((Task[[#This Row],[Satisfaction1]]*(1-Task[[#This Row],[Satisfaction1]]))/Task[[#This Row],[Responses]]),"")</f>
        <v>5.2644048222040336E-2</v>
      </c>
      <c r="R180" s="7">
        <f>IF(OR(Task[[#This Row],[Margin of Error1]]&gt;=0.1,Task[[#This Row],[Margin of Error1]]=0),"Insufficient data",Task[[#This Row],[Margin of Error1]])</f>
        <v>5.1324899921159704E-2</v>
      </c>
      <c r="S1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0" s="5"/>
      <c r="U180" s="5"/>
      <c r="V180" s="5"/>
      <c r="W180" s="5"/>
    </row>
    <row r="181" spans="3:23" ht="13.9" x14ac:dyDescent="0.5">
      <c r="C181" s="129" t="str">
        <f>IF(ISBLANK('Data-Task'!C656),"",'Data-Task'!C656)</f>
        <v>GAC:World:Latest news – International education and scholarships</v>
      </c>
      <c r="D181" s="68" t="str">
        <f t="shared" si="9"/>
        <v>Latest news – International education and scholarships</v>
      </c>
      <c r="E181" s="6" t="str">
        <f t="shared" si="10"/>
        <v>World</v>
      </c>
      <c r="F181" s="6" t="str">
        <f t="shared" si="11"/>
        <v>GAC</v>
      </c>
      <c r="G181" s="8">
        <f>VLOOKUP(Task[[#This Row],[Reason of visit]],'Data-Task'!C:G,2,)</f>
        <v>340</v>
      </c>
      <c r="H18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5.1752481849932454E-2</v>
      </c>
      <c r="I181" s="7">
        <f>VLOOKUP(Task[[#This Row],[Reason of visit]],'Data-Task'!C:G,3,)</f>
        <v>0.64117647058823501</v>
      </c>
      <c r="J181" s="7">
        <f>IF(Task[[#This Row],[Margin of Error1]]&gt;=0.1,"Insufficient data",Task[[#This Row],[Task success1]])</f>
        <v>0.64117647058823501</v>
      </c>
      <c r="K181" s="7">
        <f>IF(Task[[#This Row],[Task success1]]&gt;0,1.96*SQRT((Task[[#This Row],[Task success1]]*(1-Task[[#This Row],[Task success1]]))/Task[[#This Row],[Responses]]),"")</f>
        <v>5.0985403178443855E-2</v>
      </c>
      <c r="L181" s="7">
        <f>VLOOKUP(Task[[#This Row],[Reason of visit]],'Data-Task'!C:G,4,)</f>
        <v>0.59411764705882397</v>
      </c>
      <c r="M181" s="7">
        <f>IF(Task[[#This Row],[Margin of Error1]]&gt;=0.1,"Insufficient data",Task[[#This Row],[Ease1]])</f>
        <v>0.59411764705882397</v>
      </c>
      <c r="N181" s="7">
        <f>IF(Task[[#This Row],[Ease1]]&gt;0,1.96*SQRT((Task[[#This Row],[Ease1]]*(1-Task[[#This Row],[Ease1]]))/Task[[#This Row],[Responses]]),"")</f>
        <v>5.2197887101595918E-2</v>
      </c>
      <c r="O181" s="7">
        <f>VLOOKUP(Task[[#This Row],[Reason of visit]],'Data-Task'!C:G,5,)</f>
        <v>0.6</v>
      </c>
      <c r="P181" s="7">
        <f>IF(Task[[#This Row],[Margin of Error1]]&gt;=0.1,"Insufficient data",Task[[#This Row],[Satisfaction1]])</f>
        <v>0.6</v>
      </c>
      <c r="Q181" s="7">
        <f>IF(Task[[#This Row],[Satisfaction1]]&gt;0,1.96*SQRT((Task[[#This Row],[Satisfaction1]]*(1-Task[[#This Row],[Satisfaction1]]))/Task[[#This Row],[Responses]]),"")</f>
        <v>5.2074155269757602E-2</v>
      </c>
      <c r="R181" s="7">
        <f>IF(OR(Task[[#This Row],[Margin of Error1]]&gt;=0.1,Task[[#This Row],[Margin of Error1]]=0),"Insufficient data",Task[[#This Row],[Margin of Error1]])</f>
        <v>5.1752481849932454E-2</v>
      </c>
      <c r="S1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1" s="5"/>
      <c r="U181" s="5"/>
      <c r="V181" s="5"/>
      <c r="W181" s="5"/>
    </row>
    <row r="182" spans="3:23" ht="13.9" x14ac:dyDescent="0.5">
      <c r="C182" s="129" t="str">
        <f>IF(ISBLANK('Data-Task'!C438),"",'Data-Task'!C438)</f>
        <v>ESDC:Jobs:Post a job in the Job Bank</v>
      </c>
      <c r="D182" s="68" t="str">
        <f t="shared" si="9"/>
        <v>Post a job in the Job Bank</v>
      </c>
      <c r="E182" s="6" t="str">
        <f t="shared" si="10"/>
        <v>Jobs</v>
      </c>
      <c r="F182" s="6" t="str">
        <f t="shared" si="11"/>
        <v>ESDC</v>
      </c>
      <c r="G182" s="8">
        <f>VLOOKUP(Task[[#This Row],[Reason of visit]],'Data-Task'!C:G,2,)</f>
        <v>334</v>
      </c>
      <c r="H18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4.7835673520203716E-2</v>
      </c>
      <c r="I182" s="7">
        <f>VLOOKUP(Task[[#This Row],[Reason of visit]],'Data-Task'!C:G,3,)</f>
        <v>0.82634730538922196</v>
      </c>
      <c r="J182" s="7">
        <f>IF(Task[[#This Row],[Margin of Error1]]&gt;=0.1,"Insufficient data",Task[[#This Row],[Task success1]])</f>
        <v>0.82634730538922196</v>
      </c>
      <c r="K182" s="7">
        <f>IF(Task[[#This Row],[Task success1]]&gt;0,1.96*SQRT((Task[[#This Row],[Task success1]]*(1-Task[[#This Row],[Task success1]]))/Task[[#This Row],[Responses]]),"")</f>
        <v>4.0626079024136161E-2</v>
      </c>
      <c r="L182" s="7">
        <f>VLOOKUP(Task[[#This Row],[Reason of visit]],'Data-Task'!C:G,4,)</f>
        <v>0.66766467065868296</v>
      </c>
      <c r="M182" s="7">
        <f>IF(Task[[#This Row],[Margin of Error1]]&gt;=0.1,"Insufficient data",Task[[#This Row],[Ease1]])</f>
        <v>0.66766467065868296</v>
      </c>
      <c r="N182" s="7">
        <f>IF(Task[[#This Row],[Ease1]]&gt;0,1.96*SQRT((Task[[#This Row],[Ease1]]*(1-Task[[#This Row],[Ease1]]))/Task[[#This Row],[Responses]]),"")</f>
        <v>5.0518481980844486E-2</v>
      </c>
      <c r="O182" s="7">
        <f>VLOOKUP(Task[[#This Row],[Reason of visit]],'Data-Task'!C:G,5,)</f>
        <v>0.60778443113772496</v>
      </c>
      <c r="P182" s="7">
        <f>IF(Task[[#This Row],[Margin of Error1]]&gt;=0.1,"Insufficient data",Task[[#This Row],[Satisfaction1]])</f>
        <v>0.60778443113772496</v>
      </c>
      <c r="Q182" s="7">
        <f>IF(Task[[#This Row],[Satisfaction1]]&gt;0,1.96*SQRT((Task[[#This Row],[Satisfaction1]]*(1-Task[[#This Row],[Satisfaction1]]))/Task[[#This Row],[Responses]]),"")</f>
        <v>5.2362459555630528E-2</v>
      </c>
      <c r="R182" s="7">
        <f>IF(OR(Task[[#This Row],[Margin of Error1]]&gt;=0.1,Task[[#This Row],[Margin of Error1]]=0),"Insufficient data",Task[[#This Row],[Margin of Error1]])</f>
        <v>4.7835673520203716E-2</v>
      </c>
      <c r="S1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82" s="5"/>
      <c r="U182" s="5"/>
      <c r="V182" s="5"/>
      <c r="W182" s="5"/>
    </row>
    <row r="183" spans="3:23" ht="13.9" x14ac:dyDescent="0.5">
      <c r="C183" s="129" t="str">
        <f>IF(ISBLANK('Data-Task'!C1289),"",'Data-Task'!C1289)</f>
        <v>StatCan:N/A:General information about Statistics Canada</v>
      </c>
      <c r="D183" s="457" t="str">
        <f t="shared" si="9"/>
        <v>General information about Statistics Canada</v>
      </c>
      <c r="E183" s="458" t="str">
        <f t="shared" si="10"/>
        <v>N/A</v>
      </c>
      <c r="F183" s="458" t="str">
        <f t="shared" si="11"/>
        <v>StatCan</v>
      </c>
      <c r="G183" s="442">
        <f>VLOOKUP(Task[[#This Row],[Reason of visit]],'Data-Task'!C:G,2,)</f>
        <v>333</v>
      </c>
      <c r="H18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4.7851147902088859E-2</v>
      </c>
      <c r="I183" s="444">
        <f>VLOOKUP(Task[[#This Row],[Reason of visit]],'Data-Task'!C:G,3,)</f>
        <v>0.79579579579579596</v>
      </c>
      <c r="J183" s="444">
        <f>IF(Task[[#This Row],[Margin of Error1]]&gt;=0.1,"Insufficient data",Task[[#This Row],[Task success1]])</f>
        <v>0.79579579579579596</v>
      </c>
      <c r="K183" s="444">
        <f>IF(Task[[#This Row],[Task success1]]&gt;0,1.96*SQRT((Task[[#This Row],[Task success1]]*(1-Task[[#This Row],[Task success1]]))/Task[[#This Row],[Responses]]),"")</f>
        <v>4.3297928050466561E-2</v>
      </c>
      <c r="L183" s="444">
        <f>VLOOKUP(Task[[#This Row],[Reason of visit]],'Data-Task'!C:G,4,)</f>
        <v>0.69369369369369405</v>
      </c>
      <c r="M183" s="444">
        <f>IF(Task[[#This Row],[Margin of Error1]]&gt;=0.1,"Insufficient data",Task[[#This Row],[Ease1]])</f>
        <v>0.69369369369369405</v>
      </c>
      <c r="N183" s="444">
        <f>IF(Task[[#This Row],[Ease1]]&gt;0,1.96*SQRT((Task[[#This Row],[Ease1]]*(1-Task[[#This Row],[Ease1]]))/Task[[#This Row],[Responses]]),"")</f>
        <v>4.9510327251467444E-2</v>
      </c>
      <c r="O183" s="444">
        <f>VLOOKUP(Task[[#This Row],[Reason of visit]],'Data-Task'!C:G,5,)</f>
        <v>0.66366366366366403</v>
      </c>
      <c r="P183" s="444">
        <f>IF(Task[[#This Row],[Margin of Error1]]&gt;=0.1,"Insufficient data",Task[[#This Row],[Satisfaction1]])</f>
        <v>0.66366366366366403</v>
      </c>
      <c r="Q183" s="444">
        <f>IF(Task[[#This Row],[Satisfaction1]]&gt;0,1.96*SQRT((Task[[#This Row],[Satisfaction1]]*(1-Task[[#This Row],[Satisfaction1]]))/Task[[#This Row],[Responses]]),"")</f>
        <v>5.0745188404332564E-2</v>
      </c>
      <c r="R183" s="444">
        <f>IF(OR(Task[[#This Row],[Margin of Error1]]&gt;=0.1,Task[[#This Row],[Margin of Error1]]=0),"Insufficient data",Task[[#This Row],[Margin of Error1]])</f>
        <v>4.7851147902088859E-2</v>
      </c>
      <c r="S1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83" s="5"/>
      <c r="U183" s="5"/>
      <c r="V183" s="5"/>
      <c r="W183" s="5"/>
    </row>
    <row r="184" spans="3:23" ht="13.9" x14ac:dyDescent="0.5">
      <c r="C184" s="129" t="str">
        <f>IF(ISBLANK('Data-Task'!C703),"",'Data-Task'!C703)</f>
        <v>HC:COVID-19:Other - Reason for my visit is not in this list</v>
      </c>
      <c r="D184" s="68" t="str">
        <f t="shared" si="9"/>
        <v>Other - Reason for my visit is not in this list</v>
      </c>
      <c r="E184" s="6" t="str">
        <f t="shared" si="10"/>
        <v>COVID-19</v>
      </c>
      <c r="F184" s="6" t="str">
        <f t="shared" si="11"/>
        <v>HC</v>
      </c>
      <c r="G184" s="8">
        <f>VLOOKUP(Task[[#This Row],[Reason of visit]],'Data-Task'!C:G,2,)</f>
        <v>332</v>
      </c>
      <c r="H18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5.2751235071762902E-2</v>
      </c>
      <c r="I184" s="7">
        <f>VLOOKUP(Task[[#This Row],[Reason of visit]],'Data-Task'!C:G,3,)</f>
        <v>0.43975903614457801</v>
      </c>
      <c r="J184" s="7">
        <f>IF(Task[[#This Row],[Margin of Error1]]&gt;=0.1,"Insufficient data",Task[[#This Row],[Task success1]])</f>
        <v>0.43975903614457801</v>
      </c>
      <c r="K184" s="7">
        <f>IF(Task[[#This Row],[Task success1]]&gt;0,1.96*SQRT((Task[[#This Row],[Task success1]]*(1-Task[[#This Row],[Task success1]]))/Task[[#This Row],[Responses]]),"")</f>
        <v>5.3392695411386699E-2</v>
      </c>
      <c r="L184" s="7">
        <f>VLOOKUP(Task[[#This Row],[Reason of visit]],'Data-Task'!C:G,4,)</f>
        <v>0.49698795180722899</v>
      </c>
      <c r="M184" s="7">
        <f>IF(Task[[#This Row],[Margin of Error1]]&gt;=0.1,"Insufficient data",Task[[#This Row],[Ease1]])</f>
        <v>0.49698795180722899</v>
      </c>
      <c r="N184" s="7">
        <f>IF(Task[[#This Row],[Ease1]]&gt;0,1.96*SQRT((Task[[#This Row],[Ease1]]*(1-Task[[#This Row],[Ease1]]))/Task[[#This Row],[Responses]]),"")</f>
        <v>5.3783511473636032E-2</v>
      </c>
      <c r="O184" s="7">
        <f>VLOOKUP(Task[[#This Row],[Reason of visit]],'Data-Task'!C:G,5,)</f>
        <v>0.343373493975904</v>
      </c>
      <c r="P184" s="7">
        <f>IF(Task[[#This Row],[Margin of Error1]]&gt;=0.1,"Insufficient data",Task[[#This Row],[Satisfaction1]])</f>
        <v>0.343373493975904</v>
      </c>
      <c r="Q184" s="7">
        <f>IF(Task[[#This Row],[Satisfaction1]]&gt;0,1.96*SQRT((Task[[#This Row],[Satisfaction1]]*(1-Task[[#This Row],[Satisfaction1]]))/Task[[#This Row],[Responses]]),"")</f>
        <v>5.1077498330265959E-2</v>
      </c>
      <c r="R184" s="7">
        <f>IF(OR(Task[[#This Row],[Margin of Error1]]&gt;=0.1,Task[[#This Row],[Margin of Error1]]=0),"Insufficient data",Task[[#This Row],[Margin of Error1]])</f>
        <v>5.2751235071762902E-2</v>
      </c>
      <c r="S1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4" s="5"/>
      <c r="U184" s="5"/>
      <c r="V184" s="5"/>
      <c r="W184" s="5"/>
    </row>
    <row r="185" spans="3:23" ht="13.9" x14ac:dyDescent="0.5">
      <c r="C185" s="129" t="str">
        <f>IF(ISBLANK('Data-Task'!C1250),"",'Data-Task'!C1250)</f>
        <v>PSPC:PublicService:Consult the public service pension calendar</v>
      </c>
      <c r="D185" s="457" t="str">
        <f t="shared" si="9"/>
        <v>Consult the public service pension calendar</v>
      </c>
      <c r="E185" s="458" t="str">
        <f t="shared" si="10"/>
        <v>PublicService</v>
      </c>
      <c r="F185" s="458" t="str">
        <f t="shared" si="11"/>
        <v>PSPC</v>
      </c>
      <c r="G185" s="442">
        <f>VLOOKUP(Task[[#This Row],[Reason of visit]],'Data-Task'!C:G,2,)</f>
        <v>330</v>
      </c>
      <c r="H18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5.0353077683166353E-2</v>
      </c>
      <c r="I185" s="444">
        <f>VLOOKUP(Task[[#This Row],[Reason of visit]],'Data-Task'!C:G,3,)</f>
        <v>0.71212121212121204</v>
      </c>
      <c r="J185" s="444">
        <f>IF(Task[[#This Row],[Margin of Error1]]&gt;=0.1,"Insufficient data",Task[[#This Row],[Task success1]])</f>
        <v>0.71212121212121204</v>
      </c>
      <c r="K185" s="444">
        <f>IF(Task[[#This Row],[Task success1]]&gt;0,1.96*SQRT((Task[[#This Row],[Task success1]]*(1-Task[[#This Row],[Task success1]]))/Task[[#This Row],[Responses]]),"")</f>
        <v>4.8851836546233866E-2</v>
      </c>
      <c r="L185" s="444">
        <f>VLOOKUP(Task[[#This Row],[Reason of visit]],'Data-Task'!C:G,4,)</f>
        <v>0.72121212121212097</v>
      </c>
      <c r="M185" s="444">
        <f>IF(Task[[#This Row],[Margin of Error1]]&gt;=0.1,"Insufficient data",Task[[#This Row],[Ease1]])</f>
        <v>0.72121212121212097</v>
      </c>
      <c r="N185" s="444">
        <f>IF(Task[[#This Row],[Ease1]]&gt;0,1.96*SQRT((Task[[#This Row],[Ease1]]*(1-Task[[#This Row],[Ease1]]))/Task[[#This Row],[Responses]]),"")</f>
        <v>4.8380188233020024E-2</v>
      </c>
      <c r="O185" s="444">
        <f>VLOOKUP(Task[[#This Row],[Reason of visit]],'Data-Task'!C:G,5,)</f>
        <v>0.53333333333333299</v>
      </c>
      <c r="P185" s="444">
        <f>IF(Task[[#This Row],[Margin of Error1]]&gt;=0.1,"Insufficient data",Task[[#This Row],[Satisfaction1]])</f>
        <v>0.53333333333333299</v>
      </c>
      <c r="Q185" s="444">
        <f>IF(Task[[#This Row],[Satisfaction1]]&gt;0,1.96*SQRT((Task[[#This Row],[Satisfaction1]]*(1-Task[[#This Row],[Satisfaction1]]))/Task[[#This Row],[Responses]]),"")</f>
        <v>5.3827208270245175E-2</v>
      </c>
      <c r="R185" s="444">
        <f>IF(OR(Task[[#This Row],[Margin of Error1]]&gt;=0.1,Task[[#This Row],[Margin of Error1]]=0),"Insufficient data",Task[[#This Row],[Margin of Error1]])</f>
        <v>5.0353077683166353E-2</v>
      </c>
      <c r="S18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5" s="5"/>
      <c r="U185" s="5"/>
      <c r="V185" s="5"/>
      <c r="W185" s="5"/>
    </row>
    <row r="186" spans="3:23" ht="13.9" x14ac:dyDescent="0.5">
      <c r="C186" s="129" t="str">
        <f>IF(ISBLANK('Data-Task'!C134),"",'Data-Task'!C134)</f>
        <v>CIHR:Health:Other - Reason for my visit is not in this list</v>
      </c>
      <c r="D186" s="68" t="str">
        <f t="shared" si="9"/>
        <v>Other - Reason for my visit is not in this list</v>
      </c>
      <c r="E186" s="6" t="str">
        <f t="shared" si="10"/>
        <v>Health</v>
      </c>
      <c r="F186" s="6" t="str">
        <f t="shared" si="11"/>
        <v>CIHR</v>
      </c>
      <c r="G186" s="8">
        <f>VLOOKUP(Task[[#This Row],[Reason of visit]],'Data-Task'!C:G,2,)</f>
        <v>328</v>
      </c>
      <c r="H18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5.1378586769427359E-2</v>
      </c>
      <c r="I186" s="7">
        <f>VLOOKUP(Task[[#This Row],[Reason of visit]],'Data-Task'!C:G,3,)</f>
        <v>0.73780487804878003</v>
      </c>
      <c r="J186" s="7">
        <f>IF(Task[[#This Row],[Margin of Error1]]&gt;=0.1,"Insufficient data",Task[[#This Row],[Task success1]])</f>
        <v>0.73780487804878003</v>
      </c>
      <c r="K186" s="7">
        <f>IF(Task[[#This Row],[Task success1]]&gt;0,1.96*SQRT((Task[[#This Row],[Task success1]]*(1-Task[[#This Row],[Task success1]]))/Task[[#This Row],[Responses]]),"")</f>
        <v>4.7599480668558014E-2</v>
      </c>
      <c r="L186" s="7">
        <f>VLOOKUP(Task[[#This Row],[Reason of visit]],'Data-Task'!C:G,4,)</f>
        <v>0.61280487804878003</v>
      </c>
      <c r="M186" s="7">
        <f>IF(Task[[#This Row],[Margin of Error1]]&gt;=0.1,"Insufficient data",Task[[#This Row],[Ease1]])</f>
        <v>0.61280487804878003</v>
      </c>
      <c r="N186" s="7">
        <f>IF(Task[[#This Row],[Ease1]]&gt;0,1.96*SQRT((Task[[#This Row],[Ease1]]*(1-Task[[#This Row],[Ease1]]))/Task[[#This Row],[Responses]]),"")</f>
        <v>5.2716333278223379E-2</v>
      </c>
      <c r="O186" s="7">
        <f>VLOOKUP(Task[[#This Row],[Reason of visit]],'Data-Task'!C:G,5,)</f>
        <v>0.55182926829268297</v>
      </c>
      <c r="P186" s="7">
        <f>IF(Task[[#This Row],[Margin of Error1]]&gt;=0.1,"Insufficient data",Task[[#This Row],[Satisfaction1]])</f>
        <v>0.55182926829268297</v>
      </c>
      <c r="Q186" s="7">
        <f>IF(Task[[#This Row],[Satisfaction1]]&gt;0,1.96*SQRT((Task[[#This Row],[Satisfaction1]]*(1-Task[[#This Row],[Satisfaction1]]))/Task[[#This Row],[Responses]]),"")</f>
        <v>5.3819946361500698E-2</v>
      </c>
      <c r="R186" s="7">
        <f>IF(OR(Task[[#This Row],[Margin of Error1]]&gt;=0.1,Task[[#This Row],[Margin of Error1]]=0),"Insufficient data",Task[[#This Row],[Margin of Error1]])</f>
        <v>5.1378586769427359E-2</v>
      </c>
      <c r="S1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6" s="5"/>
      <c r="U186" s="5"/>
      <c r="V186" s="5"/>
      <c r="W186" s="5"/>
    </row>
    <row r="187" spans="3:23" ht="13.9" x14ac:dyDescent="0.5">
      <c r="C187" s="129" t="str">
        <f>IF(ISBLANK('Data-Task'!C1296),"",'Data-Task'!C1296)</f>
        <v>StatCan:N/A:Labour Force Survey (LFS)</v>
      </c>
      <c r="D187" s="457" t="str">
        <f t="shared" si="9"/>
        <v>Labour Force Survey (LFS)</v>
      </c>
      <c r="E187" s="458" t="str">
        <f t="shared" si="10"/>
        <v>N/A</v>
      </c>
      <c r="F187" s="458" t="str">
        <f t="shared" si="11"/>
        <v>StatCan</v>
      </c>
      <c r="G187" s="442">
        <f>VLOOKUP(Task[[#This Row],[Reason of visit]],'Data-Task'!C:G,2,)</f>
        <v>327</v>
      </c>
      <c r="H18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4.9397858055366263E-2</v>
      </c>
      <c r="I187" s="444">
        <f>VLOOKUP(Task[[#This Row],[Reason of visit]],'Data-Task'!C:G,3,)</f>
        <v>0.79510703363914403</v>
      </c>
      <c r="J187" s="444">
        <f>IF(Task[[#This Row],[Margin of Error1]]&gt;=0.1,"Insufficient data",Task[[#This Row],[Task success1]])</f>
        <v>0.79510703363914403</v>
      </c>
      <c r="K187" s="444">
        <f>IF(Task[[#This Row],[Task success1]]&gt;0,1.96*SQRT((Task[[#This Row],[Task success1]]*(1-Task[[#This Row],[Task success1]]))/Task[[#This Row],[Responses]]),"")</f>
        <v>4.3748031656455792E-2</v>
      </c>
      <c r="L187" s="444">
        <f>VLOOKUP(Task[[#This Row],[Reason of visit]],'Data-Task'!C:G,4,)</f>
        <v>0.60856269113149897</v>
      </c>
      <c r="M187" s="444">
        <f>IF(Task[[#This Row],[Margin of Error1]]&gt;=0.1,"Insufficient data",Task[[#This Row],[Ease1]])</f>
        <v>0.60856269113149897</v>
      </c>
      <c r="N187" s="444">
        <f>IF(Task[[#This Row],[Ease1]]&gt;0,1.96*SQRT((Task[[#This Row],[Ease1]]*(1-Task[[#This Row],[Ease1]]))/Task[[#This Row],[Responses]]),"")</f>
        <v>5.2901253815558477E-2</v>
      </c>
      <c r="O187" s="444">
        <f>VLOOKUP(Task[[#This Row],[Reason of visit]],'Data-Task'!C:G,5,)</f>
        <v>0.65443425076452599</v>
      </c>
      <c r="P187" s="444">
        <f>IF(Task[[#This Row],[Margin of Error1]]&gt;=0.1,"Insufficient data",Task[[#This Row],[Satisfaction1]])</f>
        <v>0.65443425076452599</v>
      </c>
      <c r="Q187" s="444">
        <f>IF(Task[[#This Row],[Satisfaction1]]&gt;0,1.96*SQRT((Task[[#This Row],[Satisfaction1]]*(1-Task[[#This Row],[Satisfaction1]]))/Task[[#This Row],[Responses]]),"")</f>
        <v>5.1544288694084527E-2</v>
      </c>
      <c r="R187" s="444">
        <f>IF(OR(Task[[#This Row],[Margin of Error1]]&gt;=0.1,Task[[#This Row],[Margin of Error1]]=0),"Insufficient data",Task[[#This Row],[Margin of Error1]])</f>
        <v>4.9397858055366263E-2</v>
      </c>
      <c r="S1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187" s="5"/>
      <c r="U187" s="5"/>
      <c r="V187" s="5"/>
      <c r="W187" s="5"/>
    </row>
    <row r="188" spans="3:23" ht="13.9" x14ac:dyDescent="0.5">
      <c r="C188" s="129" t="str">
        <f>IF(ISBLANK('Data-Task'!C167),"",'Data-Task'!C167)</f>
        <v>CRA:Taxes:Apply for the Canada Child Benefit (CCB)</v>
      </c>
      <c r="D188" s="68" t="str">
        <f t="shared" si="9"/>
        <v>Apply for the Canada Child Benefit (CCB)</v>
      </c>
      <c r="E188" s="6" t="str">
        <f t="shared" si="10"/>
        <v>Taxes</v>
      </c>
      <c r="F188" s="6" t="str">
        <f t="shared" si="11"/>
        <v>CRA</v>
      </c>
      <c r="G188" s="8">
        <f>VLOOKUP(Task[[#This Row],[Reason of visit]],'Data-Task'!C:G,2,)</f>
        <v>326</v>
      </c>
      <c r="H18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5.3760589986892281E-2</v>
      </c>
      <c r="I188" s="7">
        <f>VLOOKUP(Task[[#This Row],[Reason of visit]],'Data-Task'!C:G,3,)</f>
        <v>0.61349693251533699</v>
      </c>
      <c r="J188" s="7">
        <f>IF(Task[[#This Row],[Margin of Error1]]&gt;=0.1,"Insufficient data",Task[[#This Row],[Task success1]])</f>
        <v>0.61349693251533699</v>
      </c>
      <c r="K188" s="7">
        <f>IF(Task[[#This Row],[Task success1]]&gt;0,1.96*SQRT((Task[[#This Row],[Task success1]]*(1-Task[[#This Row],[Task success1]]))/Task[[#This Row],[Responses]]),"")</f>
        <v>5.2860338714650602E-2</v>
      </c>
      <c r="L188" s="7">
        <f>VLOOKUP(Task[[#This Row],[Reason of visit]],'Data-Task'!C:G,4,)</f>
        <v>0.50920245398773001</v>
      </c>
      <c r="M188" s="7">
        <f>IF(Task[[#This Row],[Margin of Error1]]&gt;=0.1,"Insufficient data",Task[[#This Row],[Ease1]])</f>
        <v>0.50920245398773001</v>
      </c>
      <c r="N188" s="7">
        <f>IF(Task[[#This Row],[Ease1]]&gt;0,1.96*SQRT((Task[[#This Row],[Ease1]]*(1-Task[[#This Row],[Ease1]]))/Task[[#This Row],[Responses]]),"")</f>
        <v>5.4267986289008349E-2</v>
      </c>
      <c r="O188" s="7">
        <f>VLOOKUP(Task[[#This Row],[Reason of visit]],'Data-Task'!C:G,5,)</f>
        <v>0.46625766871165603</v>
      </c>
      <c r="P188" s="7">
        <f>IF(Task[[#This Row],[Margin of Error1]]&gt;=0.1,"Insufficient data",Task[[#This Row],[Satisfaction1]])</f>
        <v>0.46625766871165603</v>
      </c>
      <c r="Q188" s="7">
        <f>IF(Task[[#This Row],[Satisfaction1]]&gt;0,1.96*SQRT((Task[[#This Row],[Satisfaction1]]*(1-Task[[#This Row],[Satisfaction1]]))/Task[[#This Row],[Responses]]),"")</f>
        <v>5.4153444957017863E-2</v>
      </c>
      <c r="R188" s="7">
        <f>IF(OR(Task[[#This Row],[Margin of Error1]]&gt;=0.1,Task[[#This Row],[Margin of Error1]]=0),"Insufficient data",Task[[#This Row],[Margin of Error1]])</f>
        <v>5.3760589986892281E-2</v>
      </c>
      <c r="S1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8" s="5"/>
      <c r="U188" s="5"/>
      <c r="V188" s="5"/>
      <c r="W188" s="5"/>
    </row>
    <row r="189" spans="3:23" ht="13.9" x14ac:dyDescent="0.5">
      <c r="C189" s="129" t="str">
        <f>IF(ISBLANK('Data-Task'!C602),"",'Data-Task'!C602)</f>
        <v>GAC:Immigration:Other - Reason for my visit is not in this list</v>
      </c>
      <c r="D189" s="68" t="str">
        <f t="shared" si="9"/>
        <v>Other - Reason for my visit is not in this list</v>
      </c>
      <c r="E189" s="6" t="str">
        <f t="shared" si="10"/>
        <v>Immigration</v>
      </c>
      <c r="F189" s="6" t="str">
        <f t="shared" si="11"/>
        <v>GAC</v>
      </c>
      <c r="G189" s="8">
        <f>VLOOKUP(Task[[#This Row],[Reason of visit]],'Data-Task'!C:G,2,)</f>
        <v>324</v>
      </c>
      <c r="H1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5.4257758132123857E-2</v>
      </c>
      <c r="I189" s="7">
        <f>VLOOKUP(Task[[#This Row],[Reason of visit]],'Data-Task'!C:G,3,)</f>
        <v>0.56481481481481499</v>
      </c>
      <c r="J189" s="7">
        <f>IF(Task[[#This Row],[Margin of Error1]]&gt;=0.1,"Insufficient data",Task[[#This Row],[Task success1]])</f>
        <v>0.56481481481481499</v>
      </c>
      <c r="K189" s="7">
        <f>IF(Task[[#This Row],[Task success1]]&gt;0,1.96*SQRT((Task[[#This Row],[Task success1]]*(1-Task[[#This Row],[Task success1]]))/Task[[#This Row],[Responses]]),"")</f>
        <v>5.3985068558119353E-2</v>
      </c>
      <c r="L189" s="7">
        <f>VLOOKUP(Task[[#This Row],[Reason of visit]],'Data-Task'!C:G,4,)</f>
        <v>0.51234567901234596</v>
      </c>
      <c r="M189" s="7">
        <f>IF(Task[[#This Row],[Margin of Error1]]&gt;=0.1,"Insufficient data",Task[[#This Row],[Ease1]])</f>
        <v>0.51234567901234596</v>
      </c>
      <c r="N189" s="7">
        <f>IF(Task[[#This Row],[Ease1]]&gt;0,1.96*SQRT((Task[[#This Row],[Ease1]]*(1-Task[[#This Row],[Ease1]]))/Task[[#This Row],[Responses]]),"")</f>
        <v>5.44278455280695E-2</v>
      </c>
      <c r="O189" s="7">
        <f>VLOOKUP(Task[[#This Row],[Reason of visit]],'Data-Task'!C:G,5,)</f>
        <v>0.47222222222222199</v>
      </c>
      <c r="P189" s="7">
        <f>IF(Task[[#This Row],[Margin of Error1]]&gt;=0.1,"Insufficient data",Task[[#This Row],[Satisfaction1]])</f>
        <v>0.47222222222222199</v>
      </c>
      <c r="Q189" s="7">
        <f>IF(Task[[#This Row],[Satisfaction1]]&gt;0,1.96*SQRT((Task[[#This Row],[Satisfaction1]]*(1-Task[[#This Row],[Satisfaction1]]))/Task[[#This Row],[Responses]]),"")</f>
        <v>5.4360360310182716E-2</v>
      </c>
      <c r="R189" s="7">
        <f>IF(OR(Task[[#This Row],[Margin of Error1]]&gt;=0.1,Task[[#This Row],[Margin of Error1]]=0),"Insufficient data",Task[[#This Row],[Margin of Error1]])</f>
        <v>5.4257758132123857E-2</v>
      </c>
      <c r="S1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89" s="5"/>
      <c r="U189" s="5"/>
      <c r="V189" s="5"/>
      <c r="W189" s="5"/>
    </row>
    <row r="190" spans="3:23" ht="27.75" x14ac:dyDescent="0.5">
      <c r="C190" s="129" t="str">
        <f>IF(ISBLANK('Data-Task'!C822),"",'Data-Task'!C822)</f>
        <v>ISC:Indigenous:Find benefits and services under the Non-Insured Health Benefits (NIHB) program</v>
      </c>
      <c r="D190" s="68" t="str">
        <f t="shared" si="9"/>
        <v>Find benefits and services under the Non-Insured Health Benefits (NIHB) program</v>
      </c>
      <c r="E190" s="6" t="str">
        <f t="shared" si="10"/>
        <v>Indigenous</v>
      </c>
      <c r="F190" s="6" t="str">
        <f t="shared" si="11"/>
        <v>ISC</v>
      </c>
      <c r="G190" s="8">
        <f>VLOOKUP(Task[[#This Row],[Reason of visit]],'Data-Task'!C:G,2,)</f>
        <v>319</v>
      </c>
      <c r="H19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5.4216321166265048E-2</v>
      </c>
      <c r="I190" s="7">
        <f>VLOOKUP(Task[[#This Row],[Reason of visit]],'Data-Task'!C:G,3,)</f>
        <v>0.49843260188087801</v>
      </c>
      <c r="J190" s="7">
        <f>IF(Task[[#This Row],[Margin of Error1]]&gt;=0.1,"Insufficient data",Task[[#This Row],[Task success1]])</f>
        <v>0.49843260188087801</v>
      </c>
      <c r="K190" s="7">
        <f>IF(Task[[#This Row],[Task success1]]&gt;0,1.96*SQRT((Task[[#This Row],[Task success1]]*(1-Task[[#This Row],[Task success1]]))/Task[[#This Row],[Responses]]),"")</f>
        <v>5.4869196473331376E-2</v>
      </c>
      <c r="L190" s="7">
        <f>VLOOKUP(Task[[#This Row],[Reason of visit]],'Data-Task'!C:G,4,)</f>
        <v>0.40438871473354199</v>
      </c>
      <c r="M190" s="7">
        <f>IF(Task[[#This Row],[Margin of Error1]]&gt;=0.1,"Insufficient data",Task[[#This Row],[Ease1]])</f>
        <v>0.40438871473354199</v>
      </c>
      <c r="N190" s="7">
        <f>IF(Task[[#This Row],[Ease1]]&gt;0,1.96*SQRT((Task[[#This Row],[Ease1]]*(1-Task[[#This Row],[Ease1]]))/Task[[#This Row],[Responses]]),"")</f>
        <v>5.3856943473827704E-2</v>
      </c>
      <c r="O190" s="7">
        <f>VLOOKUP(Task[[#This Row],[Reason of visit]],'Data-Task'!C:G,5,)</f>
        <v>0.40752351097178702</v>
      </c>
      <c r="P190" s="7">
        <f>IF(Task[[#This Row],[Margin of Error1]]&gt;=0.1,"Insufficient data",Task[[#This Row],[Satisfaction1]])</f>
        <v>0.40752351097178702</v>
      </c>
      <c r="Q190" s="7">
        <f>IF(Task[[#This Row],[Satisfaction1]]&gt;0,1.96*SQRT((Task[[#This Row],[Satisfaction1]]*(1-Task[[#This Row],[Satisfaction1]]))/Task[[#This Row],[Responses]]),"")</f>
        <v>5.3922823551636072E-2</v>
      </c>
      <c r="R190" s="7">
        <f>IF(OR(Task[[#This Row],[Margin of Error1]]&gt;=0.1,Task[[#This Row],[Margin of Error1]]=0),"Insufficient data",Task[[#This Row],[Margin of Error1]])</f>
        <v>5.4216321166265048E-2</v>
      </c>
      <c r="S1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0" s="5"/>
      <c r="U190" s="5"/>
      <c r="V190" s="5"/>
      <c r="W190" s="5"/>
    </row>
    <row r="191" spans="3:23" ht="13.9" x14ac:dyDescent="0.5">
      <c r="C191" s="129" t="str">
        <f>IF(ISBLANK('Data-Task'!C659),"",'Data-Task'!C659)</f>
        <v>GAC:World:Map of colleges and universities in Canada</v>
      </c>
      <c r="D191" s="68" t="str">
        <f t="shared" si="9"/>
        <v>Map of colleges and universities in Canada</v>
      </c>
      <c r="E191" s="6" t="str">
        <f t="shared" si="10"/>
        <v>World</v>
      </c>
      <c r="F191" s="6" t="str">
        <f t="shared" si="11"/>
        <v>GAC</v>
      </c>
      <c r="G191" s="8">
        <f>VLOOKUP(Task[[#This Row],[Reason of visit]],'Data-Task'!C:G,2,)</f>
        <v>311</v>
      </c>
      <c r="H19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5.0965204040213152E-2</v>
      </c>
      <c r="I191" s="7">
        <f>VLOOKUP(Task[[#This Row],[Reason of visit]],'Data-Task'!C:G,3,)</f>
        <v>0.78456591639871398</v>
      </c>
      <c r="J191" s="7">
        <f>IF(Task[[#This Row],[Margin of Error1]]&gt;=0.1,"Insufficient data",Task[[#This Row],[Task success1]])</f>
        <v>0.78456591639871398</v>
      </c>
      <c r="K191" s="7">
        <f>IF(Task[[#This Row],[Task success1]]&gt;0,1.96*SQRT((Task[[#This Row],[Task success1]]*(1-Task[[#This Row],[Task success1]]))/Task[[#This Row],[Responses]]),"")</f>
        <v>4.5692803200504603E-2</v>
      </c>
      <c r="L191" s="7">
        <f>VLOOKUP(Task[[#This Row],[Reason of visit]],'Data-Task'!C:G,4,)</f>
        <v>0.62700964630225098</v>
      </c>
      <c r="M191" s="7">
        <f>IF(Task[[#This Row],[Margin of Error1]]&gt;=0.1,"Insufficient data",Task[[#This Row],[Ease1]])</f>
        <v>0.62700964630225098</v>
      </c>
      <c r="N191" s="7">
        <f>IF(Task[[#This Row],[Ease1]]&gt;0,1.96*SQRT((Task[[#This Row],[Ease1]]*(1-Task[[#This Row],[Ease1]]))/Task[[#This Row],[Responses]]),"")</f>
        <v>5.3747935597981245E-2</v>
      </c>
      <c r="O191" s="7">
        <f>VLOOKUP(Task[[#This Row],[Reason of visit]],'Data-Task'!C:G,5,)</f>
        <v>0.63665594855305496</v>
      </c>
      <c r="P191" s="7">
        <f>IF(Task[[#This Row],[Margin of Error1]]&gt;=0.1,"Insufficient data",Task[[#This Row],[Satisfaction1]])</f>
        <v>0.63665594855305496</v>
      </c>
      <c r="Q191" s="7">
        <f>IF(Task[[#This Row],[Satisfaction1]]&gt;0,1.96*SQRT((Task[[#This Row],[Satisfaction1]]*(1-Task[[#This Row],[Satisfaction1]]))/Task[[#This Row],[Responses]]),"")</f>
        <v>5.3454873322153595E-2</v>
      </c>
      <c r="R191" s="7">
        <f>IF(OR(Task[[#This Row],[Margin of Error1]]&gt;=0.1,Task[[#This Row],[Margin of Error1]]=0),"Insufficient data",Task[[#This Row],[Margin of Error1]])</f>
        <v>5.0965204040213152E-2</v>
      </c>
      <c r="S1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1" s="5"/>
      <c r="U191" s="5"/>
      <c r="V191" s="5"/>
      <c r="W191" s="5"/>
    </row>
    <row r="192" spans="3:23" ht="13.9" x14ac:dyDescent="0.5">
      <c r="C192" s="129" t="str">
        <f>IF(ISBLANK('Data-Task'!C152),"",'Data-Task'!C152)</f>
        <v>CRA:Benefits:Canada Dental Benefit</v>
      </c>
      <c r="D192" s="68" t="str">
        <f t="shared" si="9"/>
        <v>Canada Dental Benefit</v>
      </c>
      <c r="E192" s="6" t="str">
        <f t="shared" si="10"/>
        <v>Benefits</v>
      </c>
      <c r="F192" s="6" t="str">
        <f t="shared" si="11"/>
        <v>CRA</v>
      </c>
      <c r="G192" s="8">
        <f>VLOOKUP(Task[[#This Row],[Reason of visit]],'Data-Task'!C:G,2,)</f>
        <v>308</v>
      </c>
      <c r="H19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5.5209624802244804E-2</v>
      </c>
      <c r="I192" s="7">
        <f>VLOOKUP(Task[[#This Row],[Reason of visit]],'Data-Task'!C:G,3,)</f>
        <v>0.61688311688311703</v>
      </c>
      <c r="J192" s="7">
        <f>IF(Task[[#This Row],[Margin of Error1]]&gt;=0.1,"Insufficient data",Task[[#This Row],[Task success1]])</f>
        <v>0.61688311688311703</v>
      </c>
      <c r="K192" s="7">
        <f>IF(Task[[#This Row],[Task success1]]&gt;0,1.96*SQRT((Task[[#This Row],[Task success1]]*(1-Task[[#This Row],[Task success1]]))/Task[[#This Row],[Responses]]),"")</f>
        <v>5.4293495202808038E-2</v>
      </c>
      <c r="L192" s="7">
        <f>VLOOKUP(Task[[#This Row],[Reason of visit]],'Data-Task'!C:G,4,)</f>
        <v>0.55519480519480502</v>
      </c>
      <c r="M192" s="7">
        <f>IF(Task[[#This Row],[Margin of Error1]]&gt;=0.1,"Insufficient data",Task[[#This Row],[Ease1]])</f>
        <v>0.55519480519480502</v>
      </c>
      <c r="N192" s="7">
        <f>IF(Task[[#This Row],[Ease1]]&gt;0,1.96*SQRT((Task[[#This Row],[Ease1]]*(1-Task[[#This Row],[Ease1]]))/Task[[#This Row],[Responses]]),"")</f>
        <v>5.5499406052013034E-2</v>
      </c>
      <c r="O192" s="7">
        <f>VLOOKUP(Task[[#This Row],[Reason of visit]],'Data-Task'!C:G,5,)</f>
        <v>0.493506493506494</v>
      </c>
      <c r="P192" s="7">
        <f>IF(Task[[#This Row],[Margin of Error1]]&gt;=0.1,"Insufficient data",Task[[#This Row],[Satisfaction1]])</f>
        <v>0.493506493506494</v>
      </c>
      <c r="Q192" s="7">
        <f>IF(Task[[#This Row],[Satisfaction1]]&gt;0,1.96*SQRT((Task[[#This Row],[Satisfaction1]]*(1-Task[[#This Row],[Satisfaction1]]))/Task[[#This Row],[Responses]]),"")</f>
        <v>5.5835973151913333E-2</v>
      </c>
      <c r="R192" s="7">
        <f>IF(OR(Task[[#This Row],[Margin of Error1]]&gt;=0.1,Task[[#This Row],[Margin of Error1]]=0),"Insufficient data",Task[[#This Row],[Margin of Error1]])</f>
        <v>5.5209624802244804E-2</v>
      </c>
      <c r="S1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2" s="5"/>
      <c r="U192" s="5"/>
      <c r="V192" s="5"/>
      <c r="W192" s="5"/>
    </row>
    <row r="193" spans="3:23" ht="13.9" x14ac:dyDescent="0.5">
      <c r="C193" s="129" t="str">
        <f>IF(ISBLANK('Data-Task'!C1182),"",'Data-Task'!C1182)</f>
        <v>PSPC:AboutGov:Update my direct deposit information</v>
      </c>
      <c r="D193" s="457" t="str">
        <f t="shared" si="9"/>
        <v>Update my direct deposit information</v>
      </c>
      <c r="E193" s="458" t="str">
        <f t="shared" si="10"/>
        <v>AboutGov</v>
      </c>
      <c r="F193" s="458" t="str">
        <f t="shared" si="11"/>
        <v>PSPC</v>
      </c>
      <c r="G193" s="442">
        <f>VLOOKUP(Task[[#This Row],[Reason of visit]],'Data-Task'!C:G,2,)</f>
        <v>306</v>
      </c>
      <c r="H19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5.3677036308282577E-2</v>
      </c>
      <c r="I193" s="444">
        <f>VLOOKUP(Task[[#This Row],[Reason of visit]],'Data-Task'!C:G,3,)</f>
        <v>0.428104575163399</v>
      </c>
      <c r="J193" s="444">
        <f>IF(Task[[#This Row],[Margin of Error1]]&gt;=0.1,"Insufficient data",Task[[#This Row],[Task success1]])</f>
        <v>0.428104575163399</v>
      </c>
      <c r="K193" s="444">
        <f>IF(Task[[#This Row],[Task success1]]&gt;0,1.96*SQRT((Task[[#This Row],[Task success1]]*(1-Task[[#This Row],[Task success1]]))/Task[[#This Row],[Responses]]),"")</f>
        <v>5.5440687070884384E-2</v>
      </c>
      <c r="L193" s="444">
        <f>VLOOKUP(Task[[#This Row],[Reason of visit]],'Data-Task'!C:G,4,)</f>
        <v>0.38562091503267998</v>
      </c>
      <c r="M193" s="444">
        <f>IF(Task[[#This Row],[Margin of Error1]]&gt;=0.1,"Insufficient data",Task[[#This Row],[Ease1]])</f>
        <v>0.38562091503267998</v>
      </c>
      <c r="N193" s="444">
        <f>IF(Task[[#This Row],[Ease1]]&gt;0,1.96*SQRT((Task[[#This Row],[Ease1]]*(1-Task[[#This Row],[Ease1]]))/Task[[#This Row],[Responses]]),"")</f>
        <v>5.4537328452240193E-2</v>
      </c>
      <c r="O193" s="444">
        <f>VLOOKUP(Task[[#This Row],[Reason of visit]],'Data-Task'!C:G,5,)</f>
        <v>0.29411764705882398</v>
      </c>
      <c r="P193" s="444">
        <f>IF(Task[[#This Row],[Margin of Error1]]&gt;=0.1,"Insufficient data",Task[[#This Row],[Satisfaction1]])</f>
        <v>0.29411764705882398</v>
      </c>
      <c r="Q193" s="444">
        <f>IF(Task[[#This Row],[Satisfaction1]]&gt;0,1.96*SQRT((Task[[#This Row],[Satisfaction1]]*(1-Task[[#This Row],[Satisfaction1]]))/Task[[#This Row],[Responses]]),"")</f>
        <v>5.1053093401723162E-2</v>
      </c>
      <c r="R193" s="444">
        <f>IF(OR(Task[[#This Row],[Margin of Error1]]&gt;=0.1,Task[[#This Row],[Margin of Error1]]=0),"Insufficient data",Task[[#This Row],[Margin of Error1]])</f>
        <v>5.3677036308282577E-2</v>
      </c>
      <c r="S1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3" s="5"/>
      <c r="U193" s="5"/>
      <c r="V193" s="5"/>
      <c r="W193" s="5"/>
    </row>
    <row r="194" spans="3:23" ht="13.9" x14ac:dyDescent="0.5">
      <c r="C194" s="129" t="str">
        <f>IF(ISBLANK('Data-Task'!C1260),"",'Data-Task'!C1260)</f>
        <v>PSPC:PublicService:Issues related to the public service pension plan</v>
      </c>
      <c r="D194" s="457" t="str">
        <f t="shared" si="9"/>
        <v>Issues related to the public service pension plan</v>
      </c>
      <c r="E194" s="458" t="str">
        <f t="shared" si="10"/>
        <v>PublicService</v>
      </c>
      <c r="F194" s="458" t="str">
        <f t="shared" si="11"/>
        <v>PSPC</v>
      </c>
      <c r="G194" s="442">
        <f>VLOOKUP(Task[[#This Row],[Reason of visit]],'Data-Task'!C:G,2,)</f>
        <v>306</v>
      </c>
      <c r="H19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5.5917387623289704E-2</v>
      </c>
      <c r="I194" s="444">
        <f>VLOOKUP(Task[[#This Row],[Reason of visit]],'Data-Task'!C:G,3,)</f>
        <v>0.54575163398692805</v>
      </c>
      <c r="J194" s="444">
        <f>IF(Task[[#This Row],[Margin of Error1]]&gt;=0.1,"Insufficient data",Task[[#This Row],[Task success1]])</f>
        <v>0.54575163398692805</v>
      </c>
      <c r="K194" s="444">
        <f>IF(Task[[#This Row],[Task success1]]&gt;0,1.96*SQRT((Task[[#This Row],[Task success1]]*(1-Task[[#This Row],[Task success1]]))/Task[[#This Row],[Responses]]),"")</f>
        <v>5.5787842654255321E-2</v>
      </c>
      <c r="L194" s="444">
        <f>VLOOKUP(Task[[#This Row],[Reason of visit]],'Data-Task'!C:G,4,)</f>
        <v>0.493464052287582</v>
      </c>
      <c r="M194" s="444">
        <f>IF(Task[[#This Row],[Margin of Error1]]&gt;=0.1,"Insufficient data",Task[[#This Row],[Ease1]])</f>
        <v>0.493464052287582</v>
      </c>
      <c r="N194" s="444">
        <f>IF(Task[[#This Row],[Ease1]]&gt;0,1.96*SQRT((Task[[#This Row],[Ease1]]*(1-Task[[#This Row],[Ease1]]))/Task[[#This Row],[Responses]]),"")</f>
        <v>5.6018084503418164E-2</v>
      </c>
      <c r="O194" s="444">
        <f>VLOOKUP(Task[[#This Row],[Reason of visit]],'Data-Task'!C:G,5,)</f>
        <v>0.473856209150327</v>
      </c>
      <c r="P194" s="444">
        <f>IF(Task[[#This Row],[Margin of Error1]]&gt;=0.1,"Insufficient data",Task[[#This Row],[Satisfaction1]])</f>
        <v>0.473856209150327</v>
      </c>
      <c r="Q194" s="444">
        <f>IF(Task[[#This Row],[Satisfaction1]]&gt;0,1.96*SQRT((Task[[#This Row],[Satisfaction1]]*(1-Task[[#This Row],[Satisfaction1]]))/Task[[#This Row],[Responses]]),"")</f>
        <v>5.5946235712195612E-2</v>
      </c>
      <c r="R194" s="444">
        <f>IF(OR(Task[[#This Row],[Margin of Error1]]&gt;=0.1,Task[[#This Row],[Margin of Error1]]=0),"Insufficient data",Task[[#This Row],[Margin of Error1]])</f>
        <v>5.5917387623289704E-2</v>
      </c>
      <c r="S1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4" s="5"/>
      <c r="U194" s="5"/>
      <c r="V194" s="5"/>
      <c r="W194" s="5"/>
    </row>
    <row r="195" spans="3:23" ht="13.9" x14ac:dyDescent="0.5">
      <c r="C195" s="129" t="str">
        <f>IF(ISBLANK('Data-Task'!C437),"",'Data-Task'!C437)</f>
        <v>ESDC:Jobs:Other - Reason for my visit is not in this list</v>
      </c>
      <c r="D195" s="68" t="str">
        <f t="shared" si="9"/>
        <v>Other - Reason for my visit is not in this list</v>
      </c>
      <c r="E195" s="6" t="str">
        <f t="shared" si="10"/>
        <v>Jobs</v>
      </c>
      <c r="F195" s="6" t="str">
        <f t="shared" si="11"/>
        <v>ESDC</v>
      </c>
      <c r="G195" s="8">
        <f>VLOOKUP(Task[[#This Row],[Reason of visit]],'Data-Task'!C:G,2,)</f>
        <v>305</v>
      </c>
      <c r="H19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5.5657928969329536E-2</v>
      </c>
      <c r="I195" s="7">
        <f>VLOOKUP(Task[[#This Row],[Reason of visit]],'Data-Task'!C:G,3,)</f>
        <v>0.60327868852458999</v>
      </c>
      <c r="J195" s="7">
        <f>IF(Task[[#This Row],[Margin of Error1]]&gt;=0.1,"Insufficient data",Task[[#This Row],[Task success1]])</f>
        <v>0.60327868852458999</v>
      </c>
      <c r="K195" s="7">
        <f>IF(Task[[#This Row],[Task success1]]&gt;0,1.96*SQRT((Task[[#This Row],[Task success1]]*(1-Task[[#This Row],[Task success1]]))/Task[[#This Row],[Responses]]),"")</f>
        <v>5.4904495967090995E-2</v>
      </c>
      <c r="L195" s="7">
        <f>VLOOKUP(Task[[#This Row],[Reason of visit]],'Data-Task'!C:G,4,)</f>
        <v>0.53114754098360695</v>
      </c>
      <c r="M195" s="7">
        <f>IF(Task[[#This Row],[Margin of Error1]]&gt;=0.1,"Insufficient data",Task[[#This Row],[Ease1]])</f>
        <v>0.53114754098360695</v>
      </c>
      <c r="N195" s="7">
        <f>IF(Task[[#This Row],[Ease1]]&gt;0,1.96*SQRT((Task[[#This Row],[Ease1]]*(1-Task[[#This Row],[Ease1]]))/Task[[#This Row],[Responses]]),"")</f>
        <v>5.6005649527124196E-2</v>
      </c>
      <c r="O195" s="7">
        <f>VLOOKUP(Task[[#This Row],[Reason of visit]],'Data-Task'!C:G,5,)</f>
        <v>0.47868852459016398</v>
      </c>
      <c r="P195" s="7">
        <f>IF(Task[[#This Row],[Margin of Error1]]&gt;=0.1,"Insufficient data",Task[[#This Row],[Satisfaction1]])</f>
        <v>0.47868852459016398</v>
      </c>
      <c r="Q195" s="7">
        <f>IF(Task[[#This Row],[Satisfaction1]]&gt;0,1.96*SQRT((Task[[#This Row],[Satisfaction1]]*(1-Task[[#This Row],[Satisfaction1]]))/Task[[#This Row],[Responses]]),"")</f>
        <v>5.606364141377343E-2</v>
      </c>
      <c r="R195" s="7">
        <f>IF(OR(Task[[#This Row],[Margin of Error1]]&gt;=0.1,Task[[#This Row],[Margin of Error1]]=0),"Insufficient data",Task[[#This Row],[Margin of Error1]])</f>
        <v>5.5657928969329536E-2</v>
      </c>
      <c r="S1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5" s="5"/>
      <c r="U195" s="5"/>
      <c r="V195" s="5"/>
      <c r="W195" s="5"/>
    </row>
    <row r="196" spans="3:23" ht="27.75" x14ac:dyDescent="0.5">
      <c r="C196" s="129" t="str">
        <f>IF(ISBLANK('Data-Task'!C653),"",'Data-Task'!C653)</f>
        <v>GAC:World:Jobs with Global Affairs Canada (embassies/consulate, trade offices and partnership organizations)</v>
      </c>
      <c r="D196" s="68" t="str">
        <f t="shared" si="9"/>
        <v>Jobs with Global Affairs Canada (embassies/consulate, trade offices and partnership organizations)</v>
      </c>
      <c r="E196" s="6" t="str">
        <f t="shared" si="10"/>
        <v>World</v>
      </c>
      <c r="F196" s="6" t="str">
        <f t="shared" si="11"/>
        <v>GAC</v>
      </c>
      <c r="G196" s="8">
        <f>VLOOKUP(Task[[#This Row],[Reason of visit]],'Data-Task'!C:G,2,)</f>
        <v>305</v>
      </c>
      <c r="H19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5.4421098560285854E-2</v>
      </c>
      <c r="I196" s="7">
        <f>VLOOKUP(Task[[#This Row],[Reason of visit]],'Data-Task'!C:G,3,)</f>
        <v>0.65245901639344295</v>
      </c>
      <c r="J196" s="7">
        <f>IF(Task[[#This Row],[Margin of Error1]]&gt;=0.1,"Insufficient data",Task[[#This Row],[Task success1]])</f>
        <v>0.65245901639344295</v>
      </c>
      <c r="K196" s="7">
        <f>IF(Task[[#This Row],[Task success1]]&gt;0,1.96*SQRT((Task[[#This Row],[Task success1]]*(1-Task[[#This Row],[Task success1]]))/Task[[#This Row],[Responses]]),"")</f>
        <v>5.3442379068332907E-2</v>
      </c>
      <c r="L196" s="7">
        <f>VLOOKUP(Task[[#This Row],[Reason of visit]],'Data-Task'!C:G,4,)</f>
        <v>0.636065573770492</v>
      </c>
      <c r="M196" s="7">
        <f>IF(Task[[#This Row],[Margin of Error1]]&gt;=0.1,"Insufficient data",Task[[#This Row],[Ease1]])</f>
        <v>0.636065573770492</v>
      </c>
      <c r="N196" s="7">
        <f>IF(Task[[#This Row],[Ease1]]&gt;0,1.96*SQRT((Task[[#This Row],[Ease1]]*(1-Task[[#This Row],[Ease1]]))/Task[[#This Row],[Responses]]),"")</f>
        <v>5.3996880020733724E-2</v>
      </c>
      <c r="O196" s="7">
        <f>VLOOKUP(Task[[#This Row],[Reason of visit]],'Data-Task'!C:G,5,)</f>
        <v>0.55081967213114802</v>
      </c>
      <c r="P196" s="7">
        <f>IF(Task[[#This Row],[Margin of Error1]]&gt;=0.1,"Insufficient data",Task[[#This Row],[Satisfaction1]])</f>
        <v>0.55081967213114802</v>
      </c>
      <c r="Q196" s="7">
        <f>IF(Task[[#This Row],[Satisfaction1]]&gt;0,1.96*SQRT((Task[[#This Row],[Satisfaction1]]*(1-Task[[#This Row],[Satisfaction1]]))/Task[[#This Row],[Responses]]),"")</f>
        <v>5.5824036591790943E-2</v>
      </c>
      <c r="R196" s="7">
        <f>IF(OR(Task[[#This Row],[Margin of Error1]]&gt;=0.1,Task[[#This Row],[Margin of Error1]]=0),"Insufficient data",Task[[#This Row],[Margin of Error1]])</f>
        <v>5.4421098560285854E-2</v>
      </c>
      <c r="S1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6" s="5"/>
      <c r="U196" s="5"/>
      <c r="V196" s="5"/>
      <c r="W196" s="5"/>
    </row>
    <row r="197" spans="3:23" ht="13.9" x14ac:dyDescent="0.5">
      <c r="C197" s="129" t="str">
        <f>IF(ISBLANK('Data-Task'!C735),"",'Data-Task'!C735)</f>
        <v>INFC:Transport:Program information</v>
      </c>
      <c r="D197" s="68" t="str">
        <f t="shared" si="9"/>
        <v>Program information</v>
      </c>
      <c r="E197" s="6" t="str">
        <f t="shared" si="10"/>
        <v>Transport</v>
      </c>
      <c r="F197" s="6" t="str">
        <f t="shared" si="11"/>
        <v>INFC</v>
      </c>
      <c r="G197" s="8">
        <f>VLOOKUP(Task[[#This Row],[Reason of visit]],'Data-Task'!C:G,2,)</f>
        <v>304</v>
      </c>
      <c r="H19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5.2725395805145535E-2</v>
      </c>
      <c r="I197" s="7">
        <f>VLOOKUP(Task[[#This Row],[Reason of visit]],'Data-Task'!C:G,3,)</f>
        <v>0.75</v>
      </c>
      <c r="J197" s="7">
        <f>IF(Task[[#This Row],[Margin of Error1]]&gt;=0.1,"Insufficient data",Task[[#This Row],[Task success1]])</f>
        <v>0.75</v>
      </c>
      <c r="K197" s="7">
        <f>IF(Task[[#This Row],[Task success1]]&gt;0,1.96*SQRT((Task[[#This Row],[Task success1]]*(1-Task[[#This Row],[Task success1]]))/Task[[#This Row],[Responses]]),"")</f>
        <v>4.8676564122140359E-2</v>
      </c>
      <c r="L197" s="7">
        <f>VLOOKUP(Task[[#This Row],[Reason of visit]],'Data-Task'!C:G,4,)</f>
        <v>0.62828947368421095</v>
      </c>
      <c r="M197" s="7">
        <f>IF(Task[[#This Row],[Margin of Error1]]&gt;=0.1,"Insufficient data",Task[[#This Row],[Ease1]])</f>
        <v>0.62828947368421095</v>
      </c>
      <c r="N197" s="7">
        <f>IF(Task[[#This Row],[Ease1]]&gt;0,1.96*SQRT((Task[[#This Row],[Ease1]]*(1-Task[[#This Row],[Ease1]]))/Task[[#This Row],[Responses]]),"")</f>
        <v>5.4325233454161077E-2</v>
      </c>
      <c r="O197" s="7">
        <f>VLOOKUP(Task[[#This Row],[Reason of visit]],'Data-Task'!C:G,5,)</f>
        <v>0.59539473684210498</v>
      </c>
      <c r="P197" s="7">
        <f>IF(Task[[#This Row],[Margin of Error1]]&gt;=0.1,"Insufficient data",Task[[#This Row],[Satisfaction1]])</f>
        <v>0.59539473684210498</v>
      </c>
      <c r="Q197" s="7">
        <f>IF(Task[[#This Row],[Satisfaction1]]&gt;0,1.96*SQRT((Task[[#This Row],[Satisfaction1]]*(1-Task[[#This Row],[Satisfaction1]]))/Task[[#This Row],[Responses]]),"")</f>
        <v>5.5174389839135182E-2</v>
      </c>
      <c r="R197" s="7">
        <f>IF(OR(Task[[#This Row],[Margin of Error1]]&gt;=0.1,Task[[#This Row],[Margin of Error1]]=0),"Insufficient data",Task[[#This Row],[Margin of Error1]])</f>
        <v>5.2725395805145535E-2</v>
      </c>
      <c r="S1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7" s="5"/>
      <c r="U197" s="5"/>
      <c r="V197" s="5"/>
      <c r="W197" s="5"/>
    </row>
    <row r="198" spans="3:23" ht="13.9" x14ac:dyDescent="0.5">
      <c r="C198" s="129" t="str">
        <f>IF(ISBLANK('Data-Task'!C1252),"",'Data-Task'!C1252)</f>
        <v>PSPC:PublicService:Contact the Government of Canada Pension Centre</v>
      </c>
      <c r="D198" s="457" t="str">
        <f t="shared" si="9"/>
        <v>Contact the Government of Canada Pension Centre</v>
      </c>
      <c r="E198" s="458" t="str">
        <f t="shared" si="10"/>
        <v>PublicService</v>
      </c>
      <c r="F198" s="458" t="str">
        <f t="shared" si="11"/>
        <v>PSPC</v>
      </c>
      <c r="G198" s="442">
        <f>VLOOKUP(Task[[#This Row],[Reason of visit]],'Data-Task'!C:G,2,)</f>
        <v>301</v>
      </c>
      <c r="H19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5.5862668771586625E-2</v>
      </c>
      <c r="I198" s="444">
        <f>VLOOKUP(Task[[#This Row],[Reason of visit]],'Data-Task'!C:G,3,)</f>
        <v>0.48504983388704298</v>
      </c>
      <c r="J198" s="444">
        <f>IF(Task[[#This Row],[Margin of Error1]]&gt;=0.1,"Insufficient data",Task[[#This Row],[Task success1]])</f>
        <v>0.48504983388704298</v>
      </c>
      <c r="K198" s="444">
        <f>IF(Task[[#This Row],[Task success1]]&gt;0,1.96*SQRT((Task[[#This Row],[Task success1]]*(1-Task[[#This Row],[Task success1]]))/Task[[#This Row],[Responses]]),"")</f>
        <v>5.6461005086700364E-2</v>
      </c>
      <c r="L198" s="444">
        <f>VLOOKUP(Task[[#This Row],[Reason of visit]],'Data-Task'!C:G,4,)</f>
        <v>0.43853820598006599</v>
      </c>
      <c r="M198" s="444">
        <f>IF(Task[[#This Row],[Margin of Error1]]&gt;=0.1,"Insufficient data",Task[[#This Row],[Ease1]])</f>
        <v>0.43853820598006599</v>
      </c>
      <c r="N198" s="444">
        <f>IF(Task[[#This Row],[Ease1]]&gt;0,1.96*SQRT((Task[[#This Row],[Ease1]]*(1-Task[[#This Row],[Ease1]]))/Task[[#This Row],[Responses]]),"")</f>
        <v>5.6057876942571937E-2</v>
      </c>
      <c r="O198" s="444">
        <f>VLOOKUP(Task[[#This Row],[Reason of visit]],'Data-Task'!C:G,5,)</f>
        <v>0.38870431893687701</v>
      </c>
      <c r="P198" s="444">
        <f>IF(Task[[#This Row],[Margin of Error1]]&gt;=0.1,"Insufficient data",Task[[#This Row],[Satisfaction1]])</f>
        <v>0.38870431893687701</v>
      </c>
      <c r="Q198" s="444">
        <f>IF(Task[[#This Row],[Satisfaction1]]&gt;0,1.96*SQRT((Task[[#This Row],[Satisfaction1]]*(1-Task[[#This Row],[Satisfaction1]]))/Task[[#This Row],[Responses]]),"")</f>
        <v>5.5069124285487575E-2</v>
      </c>
      <c r="R198" s="444">
        <f>IF(OR(Task[[#This Row],[Margin of Error1]]&gt;=0.1,Task[[#This Row],[Margin of Error1]]=0),"Insufficient data",Task[[#This Row],[Margin of Error1]])</f>
        <v>5.5862668771586625E-2</v>
      </c>
      <c r="S1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8" s="5"/>
      <c r="U198" s="5"/>
      <c r="V198" s="5"/>
      <c r="W198" s="5"/>
    </row>
    <row r="199" spans="3:23" ht="13.9" x14ac:dyDescent="0.5">
      <c r="C199" s="129" t="str">
        <f>IF(ISBLANK('Data-Task'!C660),"",'Data-Task'!C660)</f>
        <v>GAC:World:Master's or PhD studies in Canada</v>
      </c>
      <c r="D199" s="68" t="str">
        <f t="shared" si="9"/>
        <v>Master's or PhD studies in Canada</v>
      </c>
      <c r="E199" s="6" t="str">
        <f t="shared" si="10"/>
        <v>World</v>
      </c>
      <c r="F199" s="6" t="str">
        <f t="shared" si="11"/>
        <v>GAC</v>
      </c>
      <c r="G199" s="8">
        <f>VLOOKUP(Task[[#This Row],[Reason of visit]],'Data-Task'!C:G,2,)</f>
        <v>300</v>
      </c>
      <c r="H19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5.0593160803336895E-2</v>
      </c>
      <c r="I199" s="7">
        <f>VLOOKUP(Task[[#This Row],[Reason of visit]],'Data-Task'!C:G,3,)</f>
        <v>0.74</v>
      </c>
      <c r="J199" s="7">
        <f>IF(Task[[#This Row],[Margin of Error1]]&gt;=0.1,"Insufficient data",Task[[#This Row],[Task success1]])</f>
        <v>0.74</v>
      </c>
      <c r="K199" s="7">
        <f>IF(Task[[#This Row],[Task success1]]&gt;0,1.96*SQRT((Task[[#This Row],[Task success1]]*(1-Task[[#This Row],[Task success1]]))/Task[[#This Row],[Responses]]),"")</f>
        <v>4.963613737322168E-2</v>
      </c>
      <c r="L199" s="7">
        <f>VLOOKUP(Task[[#This Row],[Reason of visit]],'Data-Task'!C:G,4,)</f>
        <v>0.72333333333333305</v>
      </c>
      <c r="M199" s="7">
        <f>IF(Task[[#This Row],[Margin of Error1]]&gt;=0.1,"Insufficient data",Task[[#This Row],[Ease1]])</f>
        <v>0.72333333333333305</v>
      </c>
      <c r="N199" s="7">
        <f>IF(Task[[#This Row],[Ease1]]&gt;0,1.96*SQRT((Task[[#This Row],[Ease1]]*(1-Task[[#This Row],[Ease1]]))/Task[[#This Row],[Responses]]),"")</f>
        <v>5.0622443273344329E-2</v>
      </c>
      <c r="O199" s="7">
        <f>VLOOKUP(Task[[#This Row],[Reason of visit]],'Data-Task'!C:G,5,)</f>
        <v>0.706666666666667</v>
      </c>
      <c r="P199" s="7">
        <f>IF(Task[[#This Row],[Margin of Error1]]&gt;=0.1,"Insufficient data",Task[[#This Row],[Satisfaction1]])</f>
        <v>0.706666666666667</v>
      </c>
      <c r="Q199" s="7">
        <f>IF(Task[[#This Row],[Satisfaction1]]&gt;0,1.96*SQRT((Task[[#This Row],[Satisfaction1]]*(1-Task[[#This Row],[Satisfaction1]]))/Task[[#This Row],[Responses]]),"")</f>
        <v>5.1520901763444676E-2</v>
      </c>
      <c r="R199" s="7">
        <f>IF(OR(Task[[#This Row],[Margin of Error1]]&gt;=0.1,Task[[#This Row],[Margin of Error1]]=0),"Insufficient data",Task[[#This Row],[Margin of Error1]])</f>
        <v>5.0593160803336895E-2</v>
      </c>
      <c r="S1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199" s="5"/>
      <c r="U199" s="5"/>
      <c r="V199" s="5"/>
      <c r="W199" s="5"/>
    </row>
    <row r="200" spans="3:23" ht="13.9" x14ac:dyDescent="0.5">
      <c r="C200" s="129" t="str">
        <f>IF(ISBLANK('Data-Task'!C632),"",'Data-Task'!C632)</f>
        <v>GAC:World:Canada's actions in a specific country or region</v>
      </c>
      <c r="D200" s="68" t="str">
        <f t="shared" si="9"/>
        <v>Canada's actions in a specific country or region</v>
      </c>
      <c r="E200" s="6" t="str">
        <f t="shared" si="10"/>
        <v>World</v>
      </c>
      <c r="F200" s="6" t="str">
        <f t="shared" si="11"/>
        <v>GAC</v>
      </c>
      <c r="G200" s="8">
        <f>VLOOKUP(Task[[#This Row],[Reason of visit]],'Data-Task'!C:G,2,)</f>
        <v>292</v>
      </c>
      <c r="H20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5.1753681820187337E-2</v>
      </c>
      <c r="I200" s="7">
        <f>VLOOKUP(Task[[#This Row],[Reason of visit]],'Data-Task'!C:G,3,)</f>
        <v>0.79452054794520499</v>
      </c>
      <c r="J200" s="7">
        <f>IF(Task[[#This Row],[Margin of Error1]]&gt;=0.1,"Insufficient data",Task[[#This Row],[Task success1]])</f>
        <v>0.79452054794520499</v>
      </c>
      <c r="K200" s="7">
        <f>IF(Task[[#This Row],[Task success1]]&gt;0,1.96*SQRT((Task[[#This Row],[Task success1]]*(1-Task[[#This Row],[Task success1]]))/Task[[#This Row],[Responses]]),"")</f>
        <v>4.6344842632971797E-2</v>
      </c>
      <c r="L200" s="7">
        <f>VLOOKUP(Task[[#This Row],[Reason of visit]],'Data-Task'!C:G,4,)</f>
        <v>0.69863013698630105</v>
      </c>
      <c r="M200" s="7">
        <f>IF(Task[[#This Row],[Margin of Error1]]&gt;=0.1,"Insufficient data",Task[[#This Row],[Ease1]])</f>
        <v>0.69863013698630105</v>
      </c>
      <c r="N200" s="7">
        <f>IF(Task[[#This Row],[Ease1]]&gt;0,1.96*SQRT((Task[[#This Row],[Ease1]]*(1-Task[[#This Row],[Ease1]]))/Task[[#This Row],[Responses]]),"")</f>
        <v>5.263058701817136E-2</v>
      </c>
      <c r="O200" s="7">
        <f>VLOOKUP(Task[[#This Row],[Reason of visit]],'Data-Task'!C:G,5,)</f>
        <v>0.59589041095890405</v>
      </c>
      <c r="P200" s="7">
        <f>IF(Task[[#This Row],[Margin of Error1]]&gt;=0.1,"Insufficient data",Task[[#This Row],[Satisfaction1]])</f>
        <v>0.59589041095890405</v>
      </c>
      <c r="Q200" s="7">
        <f>IF(Task[[#This Row],[Satisfaction1]]&gt;0,1.96*SQRT((Task[[#This Row],[Satisfaction1]]*(1-Task[[#This Row],[Satisfaction1]]))/Task[[#This Row],[Responses]]),"")</f>
        <v>5.6285615809418856E-2</v>
      </c>
      <c r="R200" s="7">
        <f>IF(OR(Task[[#This Row],[Margin of Error1]]&gt;=0.1,Task[[#This Row],[Margin of Error1]]=0),"Insufficient data",Task[[#This Row],[Margin of Error1]])</f>
        <v>5.1753681820187337E-2</v>
      </c>
      <c r="S2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0" s="5"/>
      <c r="U200" s="5"/>
      <c r="V200" s="5"/>
      <c r="W200" s="5"/>
    </row>
    <row r="201" spans="3:23" ht="13.9" x14ac:dyDescent="0.5">
      <c r="C201" s="129" t="str">
        <f>IF(ISBLANK('Data-Task'!C1399),"",'Data-Task'!C1399)</f>
        <v>TC:Transport:Other - Reason for my visit is not in this list</v>
      </c>
      <c r="D201" s="457" t="str">
        <f t="shared" si="9"/>
        <v>Other - Reason for my visit is not in this list</v>
      </c>
      <c r="E201" s="458" t="str">
        <f t="shared" si="10"/>
        <v>Transport</v>
      </c>
      <c r="F201" s="458" t="str">
        <f t="shared" si="11"/>
        <v>TC</v>
      </c>
      <c r="G201" s="442">
        <f>VLOOKUP(Task[[#This Row],[Reason of visit]],'Data-Task'!C:G,2,)</f>
        <v>292</v>
      </c>
      <c r="H20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5.4923257920941403E-2</v>
      </c>
      <c r="I201" s="444">
        <f>VLOOKUP(Task[[#This Row],[Reason of visit]],'Data-Task'!C:G,3,)</f>
        <v>0.70890410958904104</v>
      </c>
      <c r="J201" s="444">
        <f>IF(Task[[#This Row],[Margin of Error1]]&gt;=0.1,"Insufficient data",Task[[#This Row],[Task success1]])</f>
        <v>0.70890410958904104</v>
      </c>
      <c r="K201" s="444">
        <f>IF(Task[[#This Row],[Task success1]]&gt;0,1.96*SQRT((Task[[#This Row],[Task success1]]*(1-Task[[#This Row],[Task success1]]))/Task[[#This Row],[Responses]]),"")</f>
        <v>5.2104643616336425E-2</v>
      </c>
      <c r="L201" s="444">
        <f>VLOOKUP(Task[[#This Row],[Reason of visit]],'Data-Task'!C:G,4,)</f>
        <v>0.62671232876712302</v>
      </c>
      <c r="M201" s="444">
        <f>IF(Task[[#This Row],[Margin of Error1]]&gt;=0.1,"Insufficient data",Task[[#This Row],[Ease1]])</f>
        <v>0.62671232876712302</v>
      </c>
      <c r="N201" s="444">
        <f>IF(Task[[#This Row],[Ease1]]&gt;0,1.96*SQRT((Task[[#This Row],[Ease1]]*(1-Task[[#This Row],[Ease1]]))/Task[[#This Row],[Responses]]),"")</f>
        <v>5.5477973403145829E-2</v>
      </c>
      <c r="O201" s="444">
        <f>VLOOKUP(Task[[#This Row],[Reason of visit]],'Data-Task'!C:G,5,)</f>
        <v>0.53767123287671204</v>
      </c>
      <c r="P201" s="444">
        <f>IF(Task[[#This Row],[Margin of Error1]]&gt;=0.1,"Insufficient data",Task[[#This Row],[Satisfaction1]])</f>
        <v>0.53767123287671204</v>
      </c>
      <c r="Q201" s="444">
        <f>IF(Task[[#This Row],[Satisfaction1]]&gt;0,1.96*SQRT((Task[[#This Row],[Satisfaction1]]*(1-Task[[#This Row],[Satisfaction1]]))/Task[[#This Row],[Responses]]),"")</f>
        <v>5.718715674334196E-2</v>
      </c>
      <c r="R201" s="444">
        <f>IF(OR(Task[[#This Row],[Margin of Error1]]&gt;=0.1,Task[[#This Row],[Margin of Error1]]=0),"Insufficient data",Task[[#This Row],[Margin of Error1]])</f>
        <v>5.4923257920941403E-2</v>
      </c>
      <c r="S2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1" s="5"/>
      <c r="U201" s="5"/>
      <c r="V201" s="5"/>
      <c r="W201" s="5"/>
    </row>
    <row r="202" spans="3:23" ht="27.75" x14ac:dyDescent="0.5">
      <c r="C202" s="129" t="str">
        <f>IF(ISBLANK('Data-Task'!C525),"",'Data-Task'!C525)</f>
        <v>GAC:Business:Establish or expand your business in Canada as a foreign investor</v>
      </c>
      <c r="D202" s="68" t="str">
        <f t="shared" si="9"/>
        <v>Establish or expand your business in Canada as a foreign investor</v>
      </c>
      <c r="E202" s="6" t="str">
        <f t="shared" si="10"/>
        <v>Business</v>
      </c>
      <c r="F202" s="6" t="str">
        <f t="shared" si="11"/>
        <v>GAC</v>
      </c>
      <c r="G202" s="8">
        <f>VLOOKUP(Task[[#This Row],[Reason of visit]],'Data-Task'!C:G,2,)</f>
        <v>290</v>
      </c>
      <c r="H20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5.5266845381837182E-2</v>
      </c>
      <c r="I202" s="7">
        <f>VLOOKUP(Task[[#This Row],[Reason of visit]],'Data-Task'!C:G,3,)</f>
        <v>0.64827586206896504</v>
      </c>
      <c r="J202" s="7">
        <f>IF(Task[[#This Row],[Margin of Error1]]&gt;=0.1,"Insufficient data",Task[[#This Row],[Task success1]])</f>
        <v>0.64827586206896504</v>
      </c>
      <c r="K202" s="7">
        <f>IF(Task[[#This Row],[Task success1]]&gt;0,1.96*SQRT((Task[[#This Row],[Task success1]]*(1-Task[[#This Row],[Task success1]]))/Task[[#This Row],[Responses]]),"")</f>
        <v>5.4958906740881767E-2</v>
      </c>
      <c r="L202" s="7">
        <f>VLOOKUP(Task[[#This Row],[Reason of visit]],'Data-Task'!C:G,4,)</f>
        <v>0.64137931034482798</v>
      </c>
      <c r="M202" s="7">
        <f>IF(Task[[#This Row],[Margin of Error1]]&gt;=0.1,"Insufficient data",Task[[#This Row],[Ease1]])</f>
        <v>0.64137931034482798</v>
      </c>
      <c r="N202" s="7">
        <f>IF(Task[[#This Row],[Ease1]]&gt;0,1.96*SQRT((Task[[#This Row],[Ease1]]*(1-Task[[#This Row],[Ease1]]))/Task[[#This Row],[Responses]]),"")</f>
        <v>5.5199127896459976E-2</v>
      </c>
      <c r="O202" s="7">
        <f>VLOOKUP(Task[[#This Row],[Reason of visit]],'Data-Task'!C:G,5,)</f>
        <v>0.62758620689655198</v>
      </c>
      <c r="P202" s="7">
        <f>IF(Task[[#This Row],[Margin of Error1]]&gt;=0.1,"Insufficient data",Task[[#This Row],[Satisfaction1]])</f>
        <v>0.62758620689655198</v>
      </c>
      <c r="Q202" s="7">
        <f>IF(Task[[#This Row],[Satisfaction1]]&gt;0,1.96*SQRT((Task[[#This Row],[Satisfaction1]]*(1-Task[[#This Row],[Satisfaction1]]))/Task[[#This Row],[Responses]]),"")</f>
        <v>5.5642501508169795E-2</v>
      </c>
      <c r="R202" s="7">
        <f>IF(OR(Task[[#This Row],[Margin of Error1]]&gt;=0.1,Task[[#This Row],[Margin of Error1]]=0),"Insufficient data",Task[[#This Row],[Margin of Error1]])</f>
        <v>5.5266845381837182E-2</v>
      </c>
      <c r="S2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2" s="5"/>
      <c r="U202" s="5"/>
      <c r="V202" s="5"/>
      <c r="W202" s="5"/>
    </row>
    <row r="203" spans="3:23" ht="13.9" x14ac:dyDescent="0.5">
      <c r="C203" s="129" t="str">
        <f>IF(ISBLANK('Data-Task'!C477),"",'Data-Task'!C477)</f>
        <v>FCAC:Money:Make a budget</v>
      </c>
      <c r="D203" s="68" t="str">
        <f t="shared" si="9"/>
        <v>Make a budget</v>
      </c>
      <c r="E203" s="6" t="str">
        <f t="shared" si="10"/>
        <v>Money</v>
      </c>
      <c r="F203" s="6" t="str">
        <f t="shared" si="11"/>
        <v>FCAC</v>
      </c>
      <c r="G203" s="8">
        <f>VLOOKUP(Task[[#This Row],[Reason of visit]],'Data-Task'!C:G,2,)</f>
        <v>289</v>
      </c>
      <c r="H20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4.9344411578038531E-2</v>
      </c>
      <c r="I203" s="7">
        <f>VLOOKUP(Task[[#This Row],[Reason of visit]],'Data-Task'!C:G,3,)</f>
        <v>0.84429065743944598</v>
      </c>
      <c r="J203" s="7">
        <f>IF(Task[[#This Row],[Margin of Error1]]&gt;=0.1,"Insufficient data",Task[[#This Row],[Task success1]])</f>
        <v>0.84429065743944598</v>
      </c>
      <c r="K203" s="7">
        <f>IF(Task[[#This Row],[Task success1]]&gt;0,1.96*SQRT((Task[[#This Row],[Task success1]]*(1-Task[[#This Row],[Task success1]]))/Task[[#This Row],[Responses]]),"")</f>
        <v>4.1803291380357918E-2</v>
      </c>
      <c r="L203" s="7">
        <f>VLOOKUP(Task[[#This Row],[Reason of visit]],'Data-Task'!C:G,4,)</f>
        <v>0.72664359861591699</v>
      </c>
      <c r="M203" s="7">
        <f>IF(Task[[#This Row],[Margin of Error1]]&gt;=0.1,"Insufficient data",Task[[#This Row],[Ease1]])</f>
        <v>0.72664359861591699</v>
      </c>
      <c r="N203" s="7">
        <f>IF(Task[[#This Row],[Ease1]]&gt;0,1.96*SQRT((Task[[#This Row],[Ease1]]*(1-Task[[#This Row],[Ease1]]))/Task[[#This Row],[Responses]]),"")</f>
        <v>5.1384543218727437E-2</v>
      </c>
      <c r="O203" s="7">
        <f>VLOOKUP(Task[[#This Row],[Reason of visit]],'Data-Task'!C:G,5,)</f>
        <v>0.65397923875432495</v>
      </c>
      <c r="P203" s="7">
        <f>IF(Task[[#This Row],[Margin of Error1]]&gt;=0.1,"Insufficient data",Task[[#This Row],[Satisfaction1]])</f>
        <v>0.65397923875432495</v>
      </c>
      <c r="Q203" s="7">
        <f>IF(Task[[#This Row],[Satisfaction1]]&gt;0,1.96*SQRT((Task[[#This Row],[Satisfaction1]]*(1-Task[[#This Row],[Satisfaction1]]))/Task[[#This Row],[Responses]]),"")</f>
        <v>5.4845400135030219E-2</v>
      </c>
      <c r="R203" s="7">
        <f>IF(OR(Task[[#This Row],[Margin of Error1]]&gt;=0.1,Task[[#This Row],[Margin of Error1]]=0),"Insufficient data",Task[[#This Row],[Margin of Error1]])</f>
        <v>4.9344411578038531E-2</v>
      </c>
      <c r="S2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03" s="5"/>
      <c r="U203" s="5"/>
      <c r="V203" s="5"/>
      <c r="W203" s="5"/>
    </row>
    <row r="204" spans="3:23" ht="13.9" x14ac:dyDescent="0.5">
      <c r="C204" s="129" t="str">
        <f>IF(ISBLANK('Data-Task'!C710),"",'Data-Task'!C710)</f>
        <v>HC:Health:Contact Health Canada or the Public Health Agency of Canada</v>
      </c>
      <c r="D204" s="68" t="str">
        <f t="shared" si="9"/>
        <v>Contact Health Canada or the Public Health Agency of Canada</v>
      </c>
      <c r="E204" s="6" t="str">
        <f t="shared" si="10"/>
        <v>Health</v>
      </c>
      <c r="F204" s="6" t="str">
        <f t="shared" si="11"/>
        <v>HC</v>
      </c>
      <c r="G204" s="8">
        <f>VLOOKUP(Task[[#This Row],[Reason of visit]],'Data-Task'!C:G,2,)</f>
        <v>288</v>
      </c>
      <c r="H20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5.5524890938059505E-2</v>
      </c>
      <c r="I204" s="7">
        <f>VLOOKUP(Task[[#This Row],[Reason of visit]],'Data-Task'!C:G,3,)</f>
        <v>0.71875</v>
      </c>
      <c r="J204" s="7">
        <f>IF(Task[[#This Row],[Margin of Error1]]&gt;=0.1,"Insufficient data",Task[[#This Row],[Task success1]])</f>
        <v>0.71875</v>
      </c>
      <c r="K204" s="7">
        <f>IF(Task[[#This Row],[Task success1]]&gt;0,1.96*SQRT((Task[[#This Row],[Task success1]]*(1-Task[[#This Row],[Task success1]]))/Task[[#This Row],[Responses]]),"")</f>
        <v>5.1927213933302831E-2</v>
      </c>
      <c r="L204" s="7">
        <f>VLOOKUP(Task[[#This Row],[Reason of visit]],'Data-Task'!C:G,4,)</f>
        <v>0.57638888888888895</v>
      </c>
      <c r="M204" s="7">
        <f>IF(Task[[#This Row],[Margin of Error1]]&gt;=0.1,"Insufficient data",Task[[#This Row],[Ease1]])</f>
        <v>0.57638888888888895</v>
      </c>
      <c r="N204" s="7">
        <f>IF(Task[[#This Row],[Ease1]]&gt;0,1.96*SQRT((Task[[#This Row],[Ease1]]*(1-Task[[#This Row],[Ease1]]))/Task[[#This Row],[Responses]]),"")</f>
        <v>5.7069136195983312E-2</v>
      </c>
      <c r="O204" s="7">
        <f>VLOOKUP(Task[[#This Row],[Reason of visit]],'Data-Task'!C:G,5,)</f>
        <v>0.53819444444444398</v>
      </c>
      <c r="P204" s="7">
        <f>IF(Task[[#This Row],[Margin of Error1]]&gt;=0.1,"Insufficient data",Task[[#This Row],[Satisfaction1]])</f>
        <v>0.53819444444444398</v>
      </c>
      <c r="Q204" s="7">
        <f>IF(Task[[#This Row],[Satisfaction1]]&gt;0,1.96*SQRT((Task[[#This Row],[Satisfaction1]]*(1-Task[[#This Row],[Satisfaction1]]))/Task[[#This Row],[Responses]]),"")</f>
        <v>5.7578322684892359E-2</v>
      </c>
      <c r="R204" s="7">
        <f>IF(OR(Task[[#This Row],[Margin of Error1]]&gt;=0.1,Task[[#This Row],[Margin of Error1]]=0),"Insufficient data",Task[[#This Row],[Margin of Error1]])</f>
        <v>5.5524890938059505E-2</v>
      </c>
      <c r="S2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4" s="5"/>
      <c r="U204" s="5"/>
      <c r="V204" s="5"/>
      <c r="W204" s="5"/>
    </row>
    <row r="205" spans="3:23" ht="13.9" x14ac:dyDescent="0.5">
      <c r="C205" s="129" t="str">
        <f>IF(ISBLANK('Data-Task'!C1322),"",'Data-Task'!C1322)</f>
        <v>TBS:PublicService:Find a benefits form</v>
      </c>
      <c r="D205" s="457" t="str">
        <f t="shared" si="9"/>
        <v>Find a benefits form</v>
      </c>
      <c r="E205" s="458" t="str">
        <f t="shared" si="10"/>
        <v>PublicService</v>
      </c>
      <c r="F205" s="458" t="str">
        <f t="shared" si="11"/>
        <v>TBS</v>
      </c>
      <c r="G205" s="442">
        <f>VLOOKUP(Task[[#This Row],[Reason of visit]],'Data-Task'!C:G,2,)</f>
        <v>288</v>
      </c>
      <c r="H20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5.6534038816001386E-2</v>
      </c>
      <c r="I205" s="444">
        <f>VLOOKUP(Task[[#This Row],[Reason of visit]],'Data-Task'!C:G,3,)</f>
        <v>0.66666666666666696</v>
      </c>
      <c r="J205" s="444">
        <f>IF(Task[[#This Row],[Margin of Error1]]&gt;=0.1,"Insufficient data",Task[[#This Row],[Task success1]])</f>
        <v>0.66666666666666696</v>
      </c>
      <c r="K205" s="444">
        <f>IF(Task[[#This Row],[Task success1]]&gt;0,1.96*SQRT((Task[[#This Row],[Task success1]]*(1-Task[[#This Row],[Task success1]]))/Task[[#This Row],[Responses]]),"")</f>
        <v>5.4444444444444434E-2</v>
      </c>
      <c r="L205" s="444">
        <f>VLOOKUP(Task[[#This Row],[Reason of visit]],'Data-Task'!C:G,4,)</f>
        <v>0.51388888888888895</v>
      </c>
      <c r="M205" s="444">
        <f>IF(Task[[#This Row],[Margin of Error1]]&gt;=0.1,"Insufficient data",Task[[#This Row],[Ease1]])</f>
        <v>0.51388888888888895</v>
      </c>
      <c r="N205" s="444">
        <f>IF(Task[[#This Row],[Ease1]]&gt;0,1.96*SQRT((Task[[#This Row],[Ease1]]*(1-Task[[#This Row],[Ease1]]))/Task[[#This Row],[Responses]]),"")</f>
        <v>5.7724770541664271E-2</v>
      </c>
      <c r="O205" s="444">
        <f>VLOOKUP(Task[[#This Row],[Reason of visit]],'Data-Task'!C:G,5,)</f>
        <v>0.44791666666666702</v>
      </c>
      <c r="P205" s="444">
        <f>IF(Task[[#This Row],[Margin of Error1]]&gt;=0.1,"Insufficient data",Task[[#This Row],[Satisfaction1]])</f>
        <v>0.44791666666666702</v>
      </c>
      <c r="Q205" s="444">
        <f>IF(Task[[#This Row],[Satisfaction1]]&gt;0,1.96*SQRT((Task[[#This Row],[Satisfaction1]]*(1-Task[[#This Row],[Satisfaction1]]))/Task[[#This Row],[Responses]]),"")</f>
        <v>5.7432901461895433E-2</v>
      </c>
      <c r="R205" s="444">
        <f>IF(OR(Task[[#This Row],[Margin of Error1]]&gt;=0.1,Task[[#This Row],[Margin of Error1]]=0),"Insufficient data",Task[[#This Row],[Margin of Error1]])</f>
        <v>5.6534038816001386E-2</v>
      </c>
      <c r="S2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5" s="5"/>
      <c r="U205" s="5"/>
      <c r="V205" s="5"/>
      <c r="W205" s="5"/>
    </row>
    <row r="206" spans="3:23" ht="13.9" x14ac:dyDescent="0.5">
      <c r="C206" s="129" t="str">
        <f>IF(ISBLANK('Data-Task'!C870),"",'Data-Task'!C870)</f>
        <v>LAC:Culture:Search births, marriages and deaths recorded</v>
      </c>
      <c r="D206" s="68" t="str">
        <f t="shared" si="9"/>
        <v>Search births, marriages and deaths recorded</v>
      </c>
      <c r="E206" s="6" t="str">
        <f t="shared" si="10"/>
        <v>Culture</v>
      </c>
      <c r="F206" s="6" t="str">
        <f t="shared" si="11"/>
        <v>LAC</v>
      </c>
      <c r="G206" s="8">
        <f>VLOOKUP(Task[[#This Row],[Reason of visit]],'Data-Task'!C:G,2,)</f>
        <v>287</v>
      </c>
      <c r="H20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5.6708176913516706E-2</v>
      </c>
      <c r="I206" s="7">
        <f>VLOOKUP(Task[[#This Row],[Reason of visit]],'Data-Task'!C:G,3,)</f>
        <v>0.393728222996516</v>
      </c>
      <c r="J206" s="7">
        <f>IF(Task[[#This Row],[Margin of Error1]]&gt;=0.1,"Insufficient data",Task[[#This Row],[Task success1]])</f>
        <v>0.393728222996516</v>
      </c>
      <c r="K206" s="7">
        <f>IF(Task[[#This Row],[Task success1]]&gt;0,1.96*SQRT((Task[[#This Row],[Task success1]]*(1-Task[[#This Row],[Task success1]]))/Task[[#This Row],[Responses]]),"")</f>
        <v>5.6525846150793868E-2</v>
      </c>
      <c r="L206" s="7">
        <f>VLOOKUP(Task[[#This Row],[Reason of visit]],'Data-Task'!C:G,4,)</f>
        <v>0.38675958188153298</v>
      </c>
      <c r="M206" s="7">
        <f>IF(Task[[#This Row],[Margin of Error1]]&gt;=0.1,"Insufficient data",Task[[#This Row],[Ease1]])</f>
        <v>0.38675958188153298</v>
      </c>
      <c r="N206" s="7">
        <f>IF(Task[[#This Row],[Ease1]]&gt;0,1.96*SQRT((Task[[#This Row],[Ease1]]*(1-Task[[#This Row],[Ease1]]))/Task[[#This Row],[Responses]]),"")</f>
        <v>5.6344437756112503E-2</v>
      </c>
      <c r="O206" s="7">
        <f>VLOOKUP(Task[[#This Row],[Reason of visit]],'Data-Task'!C:G,5,)</f>
        <v>0.42857142857142899</v>
      </c>
      <c r="P206" s="7">
        <f>IF(Task[[#This Row],[Margin of Error1]]&gt;=0.1,"Insufficient data",Task[[#This Row],[Satisfaction1]])</f>
        <v>0.42857142857142899</v>
      </c>
      <c r="Q206" s="7">
        <f>IF(Task[[#This Row],[Satisfaction1]]&gt;0,1.96*SQRT((Task[[#This Row],[Satisfaction1]]*(1-Task[[#This Row],[Satisfaction1]]))/Task[[#This Row],[Responses]]),"")</f>
        <v>5.7254246833643746E-2</v>
      </c>
      <c r="R206" s="7">
        <f>IF(OR(Task[[#This Row],[Margin of Error1]]&gt;=0.1,Task[[#This Row],[Margin of Error1]]=0),"Insufficient data",Task[[#This Row],[Margin of Error1]])</f>
        <v>5.6708176913516706E-2</v>
      </c>
      <c r="S2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6" s="5"/>
      <c r="U206" s="5"/>
      <c r="V206" s="5"/>
      <c r="W206" s="5"/>
    </row>
    <row r="207" spans="3:23" ht="13.9" x14ac:dyDescent="0.5">
      <c r="C207" s="129" t="str">
        <f>IF(ISBLANK('Data-Task'!C386),"",'Data-Task'!C386)</f>
        <v>ESDC:Benefits:Canada Pension Plan (CPP) - Get statement of benefits</v>
      </c>
      <c r="D207" s="68" t="str">
        <f t="shared" si="9"/>
        <v>Canada Pension Plan (CPP) - Get statement of benefits</v>
      </c>
      <c r="E207" s="6" t="str">
        <f t="shared" si="10"/>
        <v>Benefits</v>
      </c>
      <c r="F207" s="6" t="str">
        <f t="shared" si="11"/>
        <v>ESDC</v>
      </c>
      <c r="G207" s="8">
        <f>VLOOKUP(Task[[#This Row],[Reason of visit]],'Data-Task'!C:G,2,)</f>
        <v>286</v>
      </c>
      <c r="H20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5.7566174525729513E-2</v>
      </c>
      <c r="I207" s="7">
        <f>VLOOKUP(Task[[#This Row],[Reason of visit]],'Data-Task'!C:G,3,)</f>
        <v>0.50699300699300698</v>
      </c>
      <c r="J207" s="7">
        <f>IF(Task[[#This Row],[Margin of Error1]]&gt;=0.1,"Insufficient data",Task[[#This Row],[Task success1]])</f>
        <v>0.50699300699300698</v>
      </c>
      <c r="K207" s="7">
        <f>IF(Task[[#This Row],[Task success1]]&gt;0,1.96*SQRT((Task[[#This Row],[Task success1]]*(1-Task[[#This Row],[Task success1]]))/Task[[#This Row],[Responses]]),"")</f>
        <v>5.7942946906407257E-2</v>
      </c>
      <c r="L207" s="7">
        <f>VLOOKUP(Task[[#This Row],[Reason of visit]],'Data-Task'!C:G,4,)</f>
        <v>0.447552447552448</v>
      </c>
      <c r="M207" s="7">
        <f>IF(Task[[#This Row],[Margin of Error1]]&gt;=0.1,"Insufficient data",Task[[#This Row],[Ease1]])</f>
        <v>0.447552447552448</v>
      </c>
      <c r="N207" s="7">
        <f>IF(Task[[#This Row],[Ease1]]&gt;0,1.96*SQRT((Task[[#This Row],[Ease1]]*(1-Task[[#This Row],[Ease1]]))/Task[[#This Row],[Responses]]),"")</f>
        <v>5.7628929188042244E-2</v>
      </c>
      <c r="O207" s="7">
        <f>VLOOKUP(Task[[#This Row],[Reason of visit]],'Data-Task'!C:G,5,)</f>
        <v>0.41608391608391598</v>
      </c>
      <c r="P207" s="7">
        <f>IF(Task[[#This Row],[Margin of Error1]]&gt;=0.1,"Insufficient data",Task[[#This Row],[Satisfaction1]])</f>
        <v>0.41608391608391598</v>
      </c>
      <c r="Q207" s="7">
        <f>IF(Task[[#This Row],[Satisfaction1]]&gt;0,1.96*SQRT((Task[[#This Row],[Satisfaction1]]*(1-Task[[#This Row],[Satisfaction1]]))/Task[[#This Row],[Responses]]),"")</f>
        <v>5.7126647482739053E-2</v>
      </c>
      <c r="R207" s="7">
        <f>IF(OR(Task[[#This Row],[Margin of Error1]]&gt;=0.1,Task[[#This Row],[Margin of Error1]]=0),"Insufficient data",Task[[#This Row],[Margin of Error1]])</f>
        <v>5.7566174525729513E-2</v>
      </c>
      <c r="S2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7" s="5"/>
      <c r="U207" s="5"/>
      <c r="V207" s="5"/>
      <c r="W207" s="5"/>
    </row>
    <row r="208" spans="3:23" ht="27.75" x14ac:dyDescent="0.5">
      <c r="C208" s="129" t="str">
        <f>IF(ISBLANK('Data-Task'!C674),"",'Data-Task'!C674)</f>
        <v>GAC:World:Scholarships for non-Canadian faculty members and researchers to study in Canada</v>
      </c>
      <c r="D208" s="68" t="str">
        <f t="shared" si="9"/>
        <v>Scholarships for non-Canadian faculty members and researchers to study in Canada</v>
      </c>
      <c r="E208" s="6" t="str">
        <f t="shared" si="10"/>
        <v>World</v>
      </c>
      <c r="F208" s="6" t="str">
        <f t="shared" si="11"/>
        <v>GAC</v>
      </c>
      <c r="G208" s="8">
        <f>VLOOKUP(Task[[#This Row],[Reason of visit]],'Data-Task'!C:G,2,)</f>
        <v>286</v>
      </c>
      <c r="H20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5.5974958279791591E-2</v>
      </c>
      <c r="I208" s="7">
        <f>VLOOKUP(Task[[#This Row],[Reason of visit]],'Data-Task'!C:G,3,)</f>
        <v>0.65034965034964998</v>
      </c>
      <c r="J208" s="7">
        <f>IF(Task[[#This Row],[Margin of Error1]]&gt;=0.1,"Insufficient data",Task[[#This Row],[Task success1]])</f>
        <v>0.65034965034964998</v>
      </c>
      <c r="K208" s="7">
        <f>IF(Task[[#This Row],[Task success1]]&gt;0,1.96*SQRT((Task[[#This Row],[Task success1]]*(1-Task[[#This Row],[Task success1]]))/Task[[#This Row],[Responses]]),"")</f>
        <v>5.5266694952836211E-2</v>
      </c>
      <c r="L208" s="7">
        <f>VLOOKUP(Task[[#This Row],[Reason of visit]],'Data-Task'!C:G,4,)</f>
        <v>0.63636363636363602</v>
      </c>
      <c r="M208" s="7">
        <f>IF(Task[[#This Row],[Margin of Error1]]&gt;=0.1,"Insufficient data",Task[[#This Row],[Ease1]])</f>
        <v>0.63636363636363602</v>
      </c>
      <c r="N208" s="7">
        <f>IF(Task[[#This Row],[Ease1]]&gt;0,1.96*SQRT((Task[[#This Row],[Ease1]]*(1-Task[[#This Row],[Ease1]]))/Task[[#This Row],[Responses]]),"")</f>
        <v>5.5751863127204461E-2</v>
      </c>
      <c r="O208" s="7">
        <f>VLOOKUP(Task[[#This Row],[Reason of visit]],'Data-Task'!C:G,5,)</f>
        <v>0.59440559440559404</v>
      </c>
      <c r="P208" s="7">
        <f>IF(Task[[#This Row],[Margin of Error1]]&gt;=0.1,"Insufficient data",Task[[#This Row],[Satisfaction1]])</f>
        <v>0.59440559440559404</v>
      </c>
      <c r="Q208" s="7">
        <f>IF(Task[[#This Row],[Satisfaction1]]&gt;0,1.96*SQRT((Task[[#This Row],[Satisfaction1]]*(1-Task[[#This Row],[Satisfaction1]]))/Task[[#This Row],[Responses]]),"")</f>
        <v>5.6906316759334101E-2</v>
      </c>
      <c r="R208" s="7">
        <f>IF(OR(Task[[#This Row],[Margin of Error1]]&gt;=0.1,Task[[#This Row],[Margin of Error1]]=0),"Insufficient data",Task[[#This Row],[Margin of Error1]])</f>
        <v>5.5974958279791591E-2</v>
      </c>
      <c r="S2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8" s="5"/>
      <c r="U208" s="5"/>
      <c r="V208" s="5"/>
      <c r="W208" s="5"/>
    </row>
    <row r="209" spans="3:23" ht="13.9" x14ac:dyDescent="0.5">
      <c r="C209" s="129" t="str">
        <f>IF(ISBLANK('Data-Task'!C900),"",'Data-Task'!C900)</f>
        <v>NRC:N/A:Other - Reason for my visit is not in this list</v>
      </c>
      <c r="D209" s="68" t="str">
        <f t="shared" si="9"/>
        <v>Other - Reason for my visit is not in this list</v>
      </c>
      <c r="E209" s="6" t="str">
        <f t="shared" si="10"/>
        <v>N/A</v>
      </c>
      <c r="F209" s="6" t="str">
        <f t="shared" si="11"/>
        <v>NRC</v>
      </c>
      <c r="G209" s="8">
        <f>VLOOKUP(Task[[#This Row],[Reason of visit]],'Data-Task'!C:G,2,)</f>
        <v>286</v>
      </c>
      <c r="H2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5.5922026719812536E-2</v>
      </c>
      <c r="I209" s="7">
        <f>VLOOKUP(Task[[#This Row],[Reason of visit]],'Data-Task'!C:G,3,)</f>
        <v>0.68881118881118897</v>
      </c>
      <c r="J209" s="7">
        <f>IF(Task[[#This Row],[Margin of Error1]]&gt;=0.1,"Insufficient data",Task[[#This Row],[Task success1]])</f>
        <v>0.68881118881118897</v>
      </c>
      <c r="K209" s="7">
        <f>IF(Task[[#This Row],[Task success1]]&gt;0,1.96*SQRT((Task[[#This Row],[Task success1]]*(1-Task[[#This Row],[Task success1]]))/Task[[#This Row],[Responses]]),"")</f>
        <v>5.3658081165177715E-2</v>
      </c>
      <c r="L209" s="7">
        <f>VLOOKUP(Task[[#This Row],[Reason of visit]],'Data-Task'!C:G,4,)</f>
        <v>0.61188811188811199</v>
      </c>
      <c r="M209" s="7">
        <f>IF(Task[[#This Row],[Margin of Error1]]&gt;=0.1,"Insufficient data",Task[[#This Row],[Ease1]])</f>
        <v>0.61188811188811199</v>
      </c>
      <c r="N209" s="7">
        <f>IF(Task[[#This Row],[Ease1]]&gt;0,1.96*SQRT((Task[[#This Row],[Ease1]]*(1-Task[[#This Row],[Ease1]]))/Task[[#This Row],[Responses]]),"")</f>
        <v>5.6479069806217669E-2</v>
      </c>
      <c r="O209" s="7">
        <f>VLOOKUP(Task[[#This Row],[Reason of visit]],'Data-Task'!C:G,5,)</f>
        <v>0.55244755244755195</v>
      </c>
      <c r="P209" s="7">
        <f>IF(Task[[#This Row],[Margin of Error1]]&gt;=0.1,"Insufficient data",Task[[#This Row],[Satisfaction1]])</f>
        <v>0.55244755244755195</v>
      </c>
      <c r="Q209" s="7">
        <f>IF(Task[[#This Row],[Satisfaction1]]&gt;0,1.96*SQRT((Task[[#This Row],[Satisfaction1]]*(1-Task[[#This Row],[Satisfaction1]]))/Task[[#This Row],[Responses]]),"")</f>
        <v>5.7628929188042244E-2</v>
      </c>
      <c r="R209" s="7">
        <f>IF(OR(Task[[#This Row],[Margin of Error1]]&gt;=0.1,Task[[#This Row],[Margin of Error1]]=0),"Insufficient data",Task[[#This Row],[Margin of Error1]])</f>
        <v>5.5922026719812536E-2</v>
      </c>
      <c r="S2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09" s="5"/>
      <c r="U209" s="5"/>
      <c r="V209" s="5"/>
      <c r="W209" s="5"/>
    </row>
    <row r="210" spans="3:23" ht="13.9" x14ac:dyDescent="0.5">
      <c r="C210" s="129" t="str">
        <f>IF(ISBLANK('Data-Task'!C837),"",'Data-Task'!C837)</f>
        <v>ISED:Business:Register a sole-proprietorship or partnership (not incorporated)</v>
      </c>
      <c r="D210" s="68" t="str">
        <f t="shared" si="9"/>
        <v>Register a sole-proprietorship or partnership (not incorporated)</v>
      </c>
      <c r="E210" s="6" t="str">
        <f t="shared" si="10"/>
        <v>Business</v>
      </c>
      <c r="F210" s="6" t="str">
        <f t="shared" si="11"/>
        <v>ISED</v>
      </c>
      <c r="G210" s="8">
        <f>VLOOKUP(Task[[#This Row],[Reason of visit]],'Data-Task'!C:G,2,)</f>
        <v>282</v>
      </c>
      <c r="H2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5.7793981560771389E-2</v>
      </c>
      <c r="I210" s="7">
        <f>VLOOKUP(Task[[#This Row],[Reason of visit]],'Data-Task'!C:G,3,)</f>
        <v>0.52127659574468099</v>
      </c>
      <c r="J210" s="7">
        <f>IF(Task[[#This Row],[Margin of Error1]]&gt;=0.1,"Insufficient data",Task[[#This Row],[Task success1]])</f>
        <v>0.52127659574468099</v>
      </c>
      <c r="K210" s="7">
        <f>IF(Task[[#This Row],[Task success1]]&gt;0,1.96*SQRT((Task[[#This Row],[Task success1]]*(1-Task[[#This Row],[Task success1]]))/Task[[#This Row],[Responses]]),"")</f>
        <v>5.8305290094548434E-2</v>
      </c>
      <c r="L210" s="7">
        <f>VLOOKUP(Task[[#This Row],[Reason of visit]],'Data-Task'!C:G,4,)</f>
        <v>0.45744680851063801</v>
      </c>
      <c r="M210" s="7">
        <f>IF(Task[[#This Row],[Margin of Error1]]&gt;=0.1,"Insufficient data",Task[[#This Row],[Ease1]])</f>
        <v>0.45744680851063801</v>
      </c>
      <c r="N210" s="7">
        <f>IF(Task[[#This Row],[Ease1]]&gt;0,1.96*SQRT((Task[[#This Row],[Ease1]]*(1-Task[[#This Row],[Ease1]]))/Task[[#This Row],[Responses]]),"")</f>
        <v>5.8146419799004388E-2</v>
      </c>
      <c r="O210" s="7">
        <f>VLOOKUP(Task[[#This Row],[Reason of visit]],'Data-Task'!C:G,5,)</f>
        <v>0.390070921985816</v>
      </c>
      <c r="P210" s="7">
        <f>IF(Task[[#This Row],[Margin of Error1]]&gt;=0.1,"Insufficient data",Task[[#This Row],[Satisfaction1]])</f>
        <v>0.390070921985816</v>
      </c>
      <c r="Q210" s="7">
        <f>IF(Task[[#This Row],[Satisfaction1]]&gt;0,1.96*SQRT((Task[[#This Row],[Satisfaction1]]*(1-Task[[#This Row],[Satisfaction1]]))/Task[[#This Row],[Responses]]),"")</f>
        <v>5.6930234788761337E-2</v>
      </c>
      <c r="R210" s="7">
        <f>IF(OR(Task[[#This Row],[Margin of Error1]]&gt;=0.1,Task[[#This Row],[Margin of Error1]]=0),"Insufficient data",Task[[#This Row],[Margin of Error1]])</f>
        <v>5.7793981560771389E-2</v>
      </c>
      <c r="S2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0" s="5"/>
      <c r="U210" s="5"/>
      <c r="V210" s="5"/>
      <c r="W210" s="5"/>
    </row>
    <row r="211" spans="3:23" ht="13.9" x14ac:dyDescent="0.5">
      <c r="C211" s="129" t="str">
        <f>IF(ISBLANK('Data-Task'!C192),"",'Data-Task'!C192)</f>
        <v>CRA:Taxes:Open a GST/HST account</v>
      </c>
      <c r="D211" s="68" t="str">
        <f t="shared" si="9"/>
        <v>Open a GST/HST account</v>
      </c>
      <c r="E211" s="6" t="str">
        <f t="shared" si="10"/>
        <v>Taxes</v>
      </c>
      <c r="F211" s="6" t="str">
        <f t="shared" si="11"/>
        <v>CRA</v>
      </c>
      <c r="G211" s="8">
        <f>VLOOKUP(Task[[#This Row],[Reason of visit]],'Data-Task'!C:G,2,)</f>
        <v>280</v>
      </c>
      <c r="H21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5.7690688998923323E-2</v>
      </c>
      <c r="I211" s="7">
        <f>VLOOKUP(Task[[#This Row],[Reason of visit]],'Data-Task'!C:G,3,)</f>
        <v>0.52500000000000002</v>
      </c>
      <c r="J211" s="7">
        <f>IF(Task[[#This Row],[Margin of Error1]]&gt;=0.1,"Insufficient data",Task[[#This Row],[Task success1]])</f>
        <v>0.52500000000000002</v>
      </c>
      <c r="K211" s="7">
        <f>IF(Task[[#This Row],[Task success1]]&gt;0,1.96*SQRT((Task[[#This Row],[Task success1]]*(1-Task[[#This Row],[Task success1]]))/Task[[#This Row],[Responses]]),"")</f>
        <v>5.8492948292935276E-2</v>
      </c>
      <c r="L211" s="7">
        <f>VLOOKUP(Task[[#This Row],[Reason of visit]],'Data-Task'!C:G,4,)</f>
        <v>0.40357142857142903</v>
      </c>
      <c r="M211" s="7">
        <f>IF(Task[[#This Row],[Margin of Error1]]&gt;=0.1,"Insufficient data",Task[[#This Row],[Ease1]])</f>
        <v>0.40357142857142903</v>
      </c>
      <c r="N211" s="7">
        <f>IF(Task[[#This Row],[Ease1]]&gt;0,1.96*SQRT((Task[[#This Row],[Ease1]]*(1-Task[[#This Row],[Ease1]]))/Task[[#This Row],[Responses]]),"")</f>
        <v>5.7466729504992722E-2</v>
      </c>
      <c r="O211" s="7">
        <f>VLOOKUP(Task[[#This Row],[Reason of visit]],'Data-Task'!C:G,5,)</f>
        <v>0.38928571428571401</v>
      </c>
      <c r="P211" s="7">
        <f>IF(Task[[#This Row],[Margin of Error1]]&gt;=0.1,"Insufficient data",Task[[#This Row],[Satisfaction1]])</f>
        <v>0.38928571428571401</v>
      </c>
      <c r="Q211" s="7">
        <f>IF(Task[[#This Row],[Satisfaction1]]&gt;0,1.96*SQRT((Task[[#This Row],[Satisfaction1]]*(1-Task[[#This Row],[Satisfaction1]]))/Task[[#This Row],[Responses]]),"")</f>
        <v>5.7112389198841956E-2</v>
      </c>
      <c r="R211" s="7">
        <f>IF(OR(Task[[#This Row],[Margin of Error1]]&gt;=0.1,Task[[#This Row],[Margin of Error1]]=0),"Insufficient data",Task[[#This Row],[Margin of Error1]])</f>
        <v>5.7690688998923323E-2</v>
      </c>
      <c r="S2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1" s="5"/>
      <c r="U211" s="5"/>
      <c r="V211" s="5"/>
      <c r="W211" s="5"/>
    </row>
    <row r="212" spans="3:23" ht="13.9" x14ac:dyDescent="0.5">
      <c r="C212" s="129" t="str">
        <f>IF(ISBLANK('Data-Task'!C833),"",'Data-Task'!C833)</f>
        <v>ISED:Business:Find government grants, loans and financing</v>
      </c>
      <c r="D212" s="68" t="str">
        <f t="shared" si="9"/>
        <v>Find government grants, loans and financing</v>
      </c>
      <c r="E212" s="6" t="str">
        <f t="shared" si="10"/>
        <v>Business</v>
      </c>
      <c r="F212" s="6" t="str">
        <f t="shared" si="11"/>
        <v>ISED</v>
      </c>
      <c r="G212" s="8">
        <f>VLOOKUP(Task[[#This Row],[Reason of visit]],'Data-Task'!C:G,2,)</f>
        <v>277</v>
      </c>
      <c r="H21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5.8716021413024212E-2</v>
      </c>
      <c r="I212" s="7">
        <f>VLOOKUP(Task[[#This Row],[Reason of visit]],'Data-Task'!C:G,3,)</f>
        <v>0.54512635379061403</v>
      </c>
      <c r="J212" s="7">
        <f>IF(Task[[#This Row],[Margin of Error1]]&gt;=0.1,"Insufficient data",Task[[#This Row],[Task success1]])</f>
        <v>0.54512635379061403</v>
      </c>
      <c r="K212" s="7">
        <f>IF(Task[[#This Row],[Task success1]]&gt;0,1.96*SQRT((Task[[#This Row],[Task success1]]*(1-Task[[#This Row],[Task success1]]))/Task[[#This Row],[Responses]]),"")</f>
        <v>5.8642187737852826E-2</v>
      </c>
      <c r="L212" s="7">
        <f>VLOOKUP(Task[[#This Row],[Reason of visit]],'Data-Task'!C:G,4,)</f>
        <v>0.51263537906137202</v>
      </c>
      <c r="M212" s="7">
        <f>IF(Task[[#This Row],[Margin of Error1]]&gt;=0.1,"Insufficient data",Task[[#This Row],[Ease1]])</f>
        <v>0.51263537906137202</v>
      </c>
      <c r="N212" s="7">
        <f>IF(Task[[#This Row],[Ease1]]&gt;0,1.96*SQRT((Task[[#This Row],[Ease1]]*(1-Task[[#This Row],[Ease1]]))/Task[[#This Row],[Responses]]),"")</f>
        <v>5.8863688763367006E-2</v>
      </c>
      <c r="O212" s="7">
        <f>VLOOKUP(Task[[#This Row],[Reason of visit]],'Data-Task'!C:G,5,)</f>
        <v>0.45487364620938597</v>
      </c>
      <c r="P212" s="7">
        <f>IF(Task[[#This Row],[Margin of Error1]]&gt;=0.1,"Insufficient data",Task[[#This Row],[Satisfaction1]])</f>
        <v>0.45487364620938597</v>
      </c>
      <c r="Q212" s="7">
        <f>IF(Task[[#This Row],[Satisfaction1]]&gt;0,1.96*SQRT((Task[[#This Row],[Satisfaction1]]*(1-Task[[#This Row],[Satisfaction1]]))/Task[[#This Row],[Responses]]),"")</f>
        <v>5.8642187737852826E-2</v>
      </c>
      <c r="R212" s="7">
        <f>IF(OR(Task[[#This Row],[Margin of Error1]]&gt;=0.1,Task[[#This Row],[Margin of Error1]]=0),"Insufficient data",Task[[#This Row],[Margin of Error1]])</f>
        <v>5.8716021413024212E-2</v>
      </c>
      <c r="S2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2" s="5"/>
      <c r="U212" s="5"/>
      <c r="V212" s="5"/>
      <c r="W212" s="5"/>
    </row>
    <row r="213" spans="3:23" ht="13.9" x14ac:dyDescent="0.5">
      <c r="C213" s="129" t="str">
        <f>IF(ISBLANK('Data-Task'!C834),"",'Data-Task'!C834)</f>
        <v>ISED:Business:Incorporate a business</v>
      </c>
      <c r="D213" s="68" t="str">
        <f t="shared" si="9"/>
        <v>Incorporate a business</v>
      </c>
      <c r="E213" s="6" t="str">
        <f t="shared" si="10"/>
        <v>Business</v>
      </c>
      <c r="F213" s="6" t="str">
        <f t="shared" si="11"/>
        <v>ISED</v>
      </c>
      <c r="G213" s="8">
        <f>VLOOKUP(Task[[#This Row],[Reason of visit]],'Data-Task'!C:G,2,)</f>
        <v>275</v>
      </c>
      <c r="H21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5.8205392747899765E-2</v>
      </c>
      <c r="I213" s="7">
        <f>VLOOKUP(Task[[#This Row],[Reason of visit]],'Data-Task'!C:G,3,)</f>
        <v>0.62545454545454504</v>
      </c>
      <c r="J213" s="7">
        <f>IF(Task[[#This Row],[Margin of Error1]]&gt;=0.1,"Insufficient data",Task[[#This Row],[Task success1]])</f>
        <v>0.62545454545454504</v>
      </c>
      <c r="K213" s="7">
        <f>IF(Task[[#This Row],[Task success1]]&gt;0,1.96*SQRT((Task[[#This Row],[Task success1]]*(1-Task[[#This Row],[Task success1]]))/Task[[#This Row],[Responses]]),"")</f>
        <v>5.7205774051431575E-2</v>
      </c>
      <c r="L213" s="7">
        <f>VLOOKUP(Task[[#This Row],[Reason of visit]],'Data-Task'!C:G,4,)</f>
        <v>0.56727272727272704</v>
      </c>
      <c r="M213" s="7">
        <f>IF(Task[[#This Row],[Margin of Error1]]&gt;=0.1,"Insufficient data",Task[[#This Row],[Ease1]])</f>
        <v>0.56727272727272704</v>
      </c>
      <c r="N213" s="7">
        <f>IF(Task[[#This Row],[Ease1]]&gt;0,1.96*SQRT((Task[[#This Row],[Ease1]]*(1-Task[[#This Row],[Ease1]]))/Task[[#This Row],[Responses]]),"")</f>
        <v>5.8558886565513155E-2</v>
      </c>
      <c r="O213" s="7">
        <f>VLOOKUP(Task[[#This Row],[Reason of visit]],'Data-Task'!C:G,5,)</f>
        <v>0.54545454545454497</v>
      </c>
      <c r="P213" s="7">
        <f>IF(Task[[#This Row],[Margin of Error1]]&gt;=0.1,"Insufficient data",Task[[#This Row],[Satisfaction1]])</f>
        <v>0.54545454545454497</v>
      </c>
      <c r="Q213" s="7">
        <f>IF(Task[[#This Row],[Satisfaction1]]&gt;0,1.96*SQRT((Task[[#This Row],[Satisfaction1]]*(1-Task[[#This Row],[Satisfaction1]]))/Task[[#This Row],[Responses]]),"")</f>
        <v>5.8851517626754557E-2</v>
      </c>
      <c r="R213" s="7">
        <f>IF(OR(Task[[#This Row],[Margin of Error1]]&gt;=0.1,Task[[#This Row],[Margin of Error1]]=0),"Insufficient data",Task[[#This Row],[Margin of Error1]])</f>
        <v>5.8205392747899765E-2</v>
      </c>
      <c r="S2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3" s="5"/>
      <c r="U213" s="5"/>
      <c r="V213" s="5"/>
      <c r="W213" s="5"/>
    </row>
    <row r="214" spans="3:23" ht="27.75" x14ac:dyDescent="0.5">
      <c r="C214" s="129" t="str">
        <f>IF(ISBLANK('Data-Task'!C631),"",'Data-Task'!C631)</f>
        <v>GAC:World:Authenticate documents so that they can be recognized outside Canada</v>
      </c>
      <c r="D214" s="68" t="str">
        <f t="shared" ref="D214:D277" si="12">IF(ISBLANK(C214),"",MID(C214,FIND("#",SUBSTITUTE(C214,":","#",2))+1,500))</f>
        <v>Authenticate documents so that they can be recognized outside Canada</v>
      </c>
      <c r="E214" s="6" t="str">
        <f t="shared" ref="E214:E277" si="13">IF(ISBLANK(C214),"",MID(C214,FIND("#",SUBSTITUTE(C214,":","#",1))+1,FIND("#",SUBSTITUTE(C214,":","#",2))-FIND("#",SUBSTITUTE(C214,":","#",1))-1))</f>
        <v>World</v>
      </c>
      <c r="F214" s="6" t="str">
        <f t="shared" ref="F214:F277" si="14">IF(ISBLANK(C214),"",LEFT(C214,FIND("#",SUBSTITUTE(C214,":","#"))-1))</f>
        <v>GAC</v>
      </c>
      <c r="G214" s="8">
        <f>VLOOKUP(Task[[#This Row],[Reason of visit]],'Data-Task'!C:G,2,)</f>
        <v>271</v>
      </c>
      <c r="H2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5.8478294823420339E-2</v>
      </c>
      <c r="I214" s="7">
        <f>VLOOKUP(Task[[#This Row],[Reason of visit]],'Data-Task'!C:G,3,)</f>
        <v>0.601476014760148</v>
      </c>
      <c r="J214" s="7">
        <f>IF(Task[[#This Row],[Margin of Error1]]&gt;=0.1,"Insufficient data",Task[[#This Row],[Task success1]])</f>
        <v>0.601476014760148</v>
      </c>
      <c r="K214" s="7">
        <f>IF(Task[[#This Row],[Task success1]]&gt;0,1.96*SQRT((Task[[#This Row],[Task success1]]*(1-Task[[#This Row],[Task success1]]))/Task[[#This Row],[Responses]]),"")</f>
        <v>5.8291846820428414E-2</v>
      </c>
      <c r="L214" s="7">
        <f>VLOOKUP(Task[[#This Row],[Reason of visit]],'Data-Task'!C:G,4,)</f>
        <v>0.44280442804428</v>
      </c>
      <c r="M214" s="7">
        <f>IF(Task[[#This Row],[Margin of Error1]]&gt;=0.1,"Insufficient data",Task[[#This Row],[Ease1]])</f>
        <v>0.44280442804428</v>
      </c>
      <c r="N214" s="7">
        <f>IF(Task[[#This Row],[Ease1]]&gt;0,1.96*SQRT((Task[[#This Row],[Ease1]]*(1-Task[[#This Row],[Ease1]]))/Task[[#This Row],[Responses]]),"")</f>
        <v>5.9139987951951072E-2</v>
      </c>
      <c r="O214" s="7">
        <f>VLOOKUP(Task[[#This Row],[Reason of visit]],'Data-Task'!C:G,5,)</f>
        <v>0.38745387453874502</v>
      </c>
      <c r="P214" s="7">
        <f>IF(Task[[#This Row],[Margin of Error1]]&gt;=0.1,"Insufficient data",Task[[#This Row],[Satisfaction1]])</f>
        <v>0.38745387453874502</v>
      </c>
      <c r="Q214" s="7">
        <f>IF(Task[[#This Row],[Satisfaction1]]&gt;0,1.96*SQRT((Task[[#This Row],[Satisfaction1]]*(1-Task[[#This Row],[Satisfaction1]]))/Task[[#This Row],[Responses]]),"")</f>
        <v>5.8003049697881538E-2</v>
      </c>
      <c r="R214" s="7">
        <f>IF(OR(Task[[#This Row],[Margin of Error1]]&gt;=0.1,Task[[#This Row],[Margin of Error1]]=0),"Insufficient data",Task[[#This Row],[Margin of Error1]])</f>
        <v>5.8478294823420339E-2</v>
      </c>
      <c r="S2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4" s="5"/>
      <c r="U214" s="5"/>
      <c r="V214" s="5"/>
      <c r="W214" s="5"/>
    </row>
    <row r="215" spans="3:23" ht="13.9" x14ac:dyDescent="0.5">
      <c r="C215" s="129" t="str">
        <f>IF(ISBLANK('Data-Task'!C559),"",'Data-Task'!C559)</f>
        <v>GAC:Business:Other - Reason for my visit is not in this list</v>
      </c>
      <c r="D215" s="68" t="str">
        <f t="shared" si="12"/>
        <v>Other - Reason for my visit is not in this list</v>
      </c>
      <c r="E215" s="6" t="str">
        <f t="shared" si="13"/>
        <v>Business</v>
      </c>
      <c r="F215" s="6" t="str">
        <f t="shared" si="14"/>
        <v>GAC</v>
      </c>
      <c r="G215" s="8">
        <f>VLOOKUP(Task[[#This Row],[Reason of visit]],'Data-Task'!C:G,2,)</f>
        <v>269</v>
      </c>
      <c r="H21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5.9019878073049099E-2</v>
      </c>
      <c r="I215" s="7">
        <f>VLOOKUP(Task[[#This Row],[Reason of visit]],'Data-Task'!C:G,3,)</f>
        <v>0.60223048327137596</v>
      </c>
      <c r="J215" s="7">
        <f>IF(Task[[#This Row],[Margin of Error1]]&gt;=0.1,"Insufficient data",Task[[#This Row],[Task success1]])</f>
        <v>0.60223048327137596</v>
      </c>
      <c r="K215" s="7">
        <f>IF(Task[[#This Row],[Task success1]]&gt;0,1.96*SQRT((Task[[#This Row],[Task success1]]*(1-Task[[#This Row],[Task success1]]))/Task[[#This Row],[Responses]]),"")</f>
        <v>5.8489383999081518E-2</v>
      </c>
      <c r="L215" s="7">
        <f>VLOOKUP(Task[[#This Row],[Reason of visit]],'Data-Task'!C:G,4,)</f>
        <v>0.572490706319703</v>
      </c>
      <c r="M215" s="7">
        <f>IF(Task[[#This Row],[Margin of Error1]]&gt;=0.1,"Insufficient data",Task[[#This Row],[Ease1]])</f>
        <v>0.572490706319703</v>
      </c>
      <c r="N215" s="7">
        <f>IF(Task[[#This Row],[Ease1]]&gt;0,1.96*SQRT((Task[[#This Row],[Ease1]]*(1-Task[[#This Row],[Ease1]]))/Task[[#This Row],[Responses]]),"")</f>
        <v>5.9120341216220659E-2</v>
      </c>
      <c r="O215" s="7">
        <f>VLOOKUP(Task[[#This Row],[Reason of visit]],'Data-Task'!C:G,5,)</f>
        <v>0.44981412639405199</v>
      </c>
      <c r="P215" s="7">
        <f>IF(Task[[#This Row],[Margin of Error1]]&gt;=0.1,"Insufficient data",Task[[#This Row],[Satisfaction1]])</f>
        <v>0.44981412639405199</v>
      </c>
      <c r="Q215" s="7">
        <f>IF(Task[[#This Row],[Satisfaction1]]&gt;0,1.96*SQRT((Task[[#This Row],[Satisfaction1]]*(1-Task[[#This Row],[Satisfaction1]]))/Task[[#This Row],[Responses]]),"")</f>
        <v>5.9449909003845135E-2</v>
      </c>
      <c r="R215" s="7">
        <f>IF(OR(Task[[#This Row],[Margin of Error1]]&gt;=0.1,Task[[#This Row],[Margin of Error1]]=0),"Insufficient data",Task[[#This Row],[Margin of Error1]])</f>
        <v>5.9019878073049099E-2</v>
      </c>
      <c r="S2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5" s="5"/>
      <c r="U215" s="5"/>
      <c r="V215" s="5"/>
      <c r="W215" s="5"/>
    </row>
    <row r="216" spans="3:23" ht="13.9" x14ac:dyDescent="0.5">
      <c r="C216" s="129" t="str">
        <f>IF(ISBLANK('Data-Task'!C1054),"",'Data-Task'!C1054)</f>
        <v>PC:Travel:Trails, waterways, and routes (maps, conditions, reports)</v>
      </c>
      <c r="D216" s="441" t="str">
        <f t="shared" si="12"/>
        <v>Trails, waterways, and routes (maps, conditions, reports)</v>
      </c>
      <c r="E216" s="6" t="str">
        <f t="shared" si="13"/>
        <v>Travel</v>
      </c>
      <c r="F216" s="6" t="str">
        <f t="shared" si="14"/>
        <v>PC</v>
      </c>
      <c r="G216" s="442">
        <f>VLOOKUP(Task[[#This Row],[Reason of visit]],'Data-Task'!C:G,2,)</f>
        <v>269</v>
      </c>
      <c r="H21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4.9151871976640012E-2</v>
      </c>
      <c r="I216" s="444">
        <f>VLOOKUP(Task[[#This Row],[Reason of visit]],'Data-Task'!C:G,3,)</f>
        <v>0.87360594795539004</v>
      </c>
      <c r="J216" s="444">
        <f>IF(Task[[#This Row],[Margin of Error1]]&gt;=0.1,"Insufficient data",Task[[#This Row],[Task success1]])</f>
        <v>0.87360594795539004</v>
      </c>
      <c r="K216" s="444">
        <f>IF(Task[[#This Row],[Task success1]]&gt;0,1.96*SQRT((Task[[#This Row],[Task success1]]*(1-Task[[#This Row],[Task success1]]))/Task[[#This Row],[Responses]]),"")</f>
        <v>3.9710105511945329E-2</v>
      </c>
      <c r="L216" s="444">
        <f>VLOOKUP(Task[[#This Row],[Reason of visit]],'Data-Task'!C:G,4,)</f>
        <v>0.68401486988847604</v>
      </c>
      <c r="M216" s="444">
        <f>IF(Task[[#This Row],[Margin of Error1]]&gt;=0.1,"Insufficient data",Task[[#This Row],[Ease1]])</f>
        <v>0.68401486988847604</v>
      </c>
      <c r="N216" s="444">
        <f>IF(Task[[#This Row],[Ease1]]&gt;0,1.96*SQRT((Task[[#This Row],[Ease1]]*(1-Task[[#This Row],[Ease1]]))/Task[[#This Row],[Responses]]),"")</f>
        <v>5.5557926094211577E-2</v>
      </c>
      <c r="O216" s="444">
        <f>VLOOKUP(Task[[#This Row],[Reason of visit]],'Data-Task'!C:G,5,)</f>
        <v>0.74349442379182196</v>
      </c>
      <c r="P216" s="444">
        <f>IF(Task[[#This Row],[Margin of Error1]]&gt;=0.1,"Insufficient data",Task[[#This Row],[Satisfaction1]])</f>
        <v>0.74349442379182196</v>
      </c>
      <c r="Q216" s="444">
        <f>IF(Task[[#This Row],[Satisfaction1]]&gt;0,1.96*SQRT((Task[[#This Row],[Satisfaction1]]*(1-Task[[#This Row],[Satisfaction1]]))/Task[[#This Row],[Responses]]),"")</f>
        <v>5.2187584323763136E-2</v>
      </c>
      <c r="R216" s="444">
        <f>IF(OR(Task[[#This Row],[Margin of Error1]]&gt;=0.1,Task[[#This Row],[Margin of Error1]]=0),"Insufficient data",Task[[#This Row],[Margin of Error1]])</f>
        <v>4.9151871976640012E-2</v>
      </c>
      <c r="S21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16" s="5"/>
      <c r="U216" s="5"/>
      <c r="V216" s="5"/>
      <c r="W216" s="5"/>
    </row>
    <row r="217" spans="3:23" ht="13.9" x14ac:dyDescent="0.5">
      <c r="C217" s="129" t="str">
        <f>IF(ISBLANK('Data-Task'!C328),"",'Data-Task'!C328)</f>
        <v>ECCC:Environment:Check past weather conditions</v>
      </c>
      <c r="D217" s="68" t="str">
        <f t="shared" si="12"/>
        <v>Check past weather conditions</v>
      </c>
      <c r="E217" s="6" t="str">
        <f t="shared" si="13"/>
        <v>Environment</v>
      </c>
      <c r="F217" s="6" t="str">
        <f t="shared" si="14"/>
        <v>ECCC</v>
      </c>
      <c r="G217" s="8">
        <f>VLOOKUP(Task[[#This Row],[Reason of visit]],'Data-Task'!C:G,2,)</f>
        <v>265</v>
      </c>
      <c r="H2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5.4419260619817326E-2</v>
      </c>
      <c r="I217" s="7">
        <f>VLOOKUP(Task[[#This Row],[Reason of visit]],'Data-Task'!C:G,3,)</f>
        <v>0.79622641509434</v>
      </c>
      <c r="J217" s="7">
        <f>IF(Task[[#This Row],[Margin of Error1]]&gt;=0.1,"Insufficient data",Task[[#This Row],[Task success1]])</f>
        <v>0.79622641509434</v>
      </c>
      <c r="K217" s="7">
        <f>IF(Task[[#This Row],[Task success1]]&gt;0,1.96*SQRT((Task[[#This Row],[Task success1]]*(1-Task[[#This Row],[Task success1]]))/Task[[#This Row],[Responses]]),"")</f>
        <v>4.8498171842571269E-2</v>
      </c>
      <c r="L217" s="7">
        <f>VLOOKUP(Task[[#This Row],[Reason of visit]],'Data-Task'!C:G,4,)</f>
        <v>0.660377358490566</v>
      </c>
      <c r="M217" s="7">
        <f>IF(Task[[#This Row],[Margin of Error1]]&gt;=0.1,"Insufficient data",Task[[#This Row],[Ease1]])</f>
        <v>0.660377358490566</v>
      </c>
      <c r="N217" s="7">
        <f>IF(Task[[#This Row],[Ease1]]&gt;0,1.96*SQRT((Task[[#This Row],[Ease1]]*(1-Task[[#This Row],[Ease1]]))/Task[[#This Row],[Responses]]),"")</f>
        <v>5.7020042872646691E-2</v>
      </c>
      <c r="O217" s="7">
        <f>VLOOKUP(Task[[#This Row],[Reason of visit]],'Data-Task'!C:G,5,)</f>
        <v>0.64150943396226401</v>
      </c>
      <c r="P217" s="7">
        <f>IF(Task[[#This Row],[Margin of Error1]]&gt;=0.1,"Insufficient data",Task[[#This Row],[Satisfaction1]])</f>
        <v>0.64150943396226401</v>
      </c>
      <c r="Q217" s="7">
        <f>IF(Task[[#This Row],[Satisfaction1]]&gt;0,1.96*SQRT((Task[[#This Row],[Satisfaction1]]*(1-Task[[#This Row],[Satisfaction1]]))/Task[[#This Row],[Responses]]),"")</f>
        <v>5.7739567144234005E-2</v>
      </c>
      <c r="R217" s="7">
        <f>IF(OR(Task[[#This Row],[Margin of Error1]]&gt;=0.1,Task[[#This Row],[Margin of Error1]]=0),"Insufficient data",Task[[#This Row],[Margin of Error1]])</f>
        <v>5.4419260619817326E-2</v>
      </c>
      <c r="S2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7" s="5"/>
      <c r="U217" s="5"/>
      <c r="V217" s="5"/>
      <c r="W217" s="5"/>
    </row>
    <row r="218" spans="3:23" ht="13.9" x14ac:dyDescent="0.5">
      <c r="C218" s="129" t="str">
        <f>IF(ISBLANK('Data-Task'!C481),"",'Data-Task'!C481)</f>
        <v>FCAC:Money:Ordering your credit report and score</v>
      </c>
      <c r="D218" s="68" t="str">
        <f t="shared" si="12"/>
        <v>Ordering your credit report and score</v>
      </c>
      <c r="E218" s="6" t="str">
        <f t="shared" si="13"/>
        <v>Money</v>
      </c>
      <c r="F218" s="6" t="str">
        <f t="shared" si="14"/>
        <v>FCAC</v>
      </c>
      <c r="G218" s="8">
        <f>VLOOKUP(Task[[#This Row],[Reason of visit]],'Data-Task'!C:G,2,)</f>
        <v>264</v>
      </c>
      <c r="H21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5.7381820337365608E-2</v>
      </c>
      <c r="I218" s="7">
        <f>VLOOKUP(Task[[#This Row],[Reason of visit]],'Data-Task'!C:G,3,)</f>
        <v>0.69318181818181801</v>
      </c>
      <c r="J218" s="7">
        <f>IF(Task[[#This Row],[Margin of Error1]]&gt;=0.1,"Insufficient data",Task[[#This Row],[Task success1]])</f>
        <v>0.69318181818181801</v>
      </c>
      <c r="K218" s="7">
        <f>IF(Task[[#This Row],[Task success1]]&gt;0,1.96*SQRT((Task[[#This Row],[Task success1]]*(1-Task[[#This Row],[Task success1]]))/Task[[#This Row],[Responses]]),"")</f>
        <v>5.5631175317150582E-2</v>
      </c>
      <c r="L218" s="7">
        <f>VLOOKUP(Task[[#This Row],[Reason of visit]],'Data-Task'!C:G,4,)</f>
        <v>0.67045454545454497</v>
      </c>
      <c r="M218" s="7">
        <f>IF(Task[[#This Row],[Margin of Error1]]&gt;=0.1,"Insufficient data",Task[[#This Row],[Ease1]])</f>
        <v>0.67045454545454497</v>
      </c>
      <c r="N218" s="7">
        <f>IF(Task[[#This Row],[Ease1]]&gt;0,1.96*SQRT((Task[[#This Row],[Ease1]]*(1-Task[[#This Row],[Ease1]]))/Task[[#This Row],[Responses]]),"")</f>
        <v>5.6701747089178751E-2</v>
      </c>
      <c r="O218" s="7">
        <f>VLOOKUP(Task[[#This Row],[Reason of visit]],'Data-Task'!C:G,5,)</f>
        <v>0.564393939393939</v>
      </c>
      <c r="P218" s="7">
        <f>IF(Task[[#This Row],[Margin of Error1]]&gt;=0.1,"Insufficient data",Task[[#This Row],[Satisfaction1]])</f>
        <v>0.564393939393939</v>
      </c>
      <c r="Q218" s="7">
        <f>IF(Task[[#This Row],[Satisfaction1]]&gt;0,1.96*SQRT((Task[[#This Row],[Satisfaction1]]*(1-Task[[#This Row],[Satisfaction1]]))/Task[[#This Row],[Responses]]),"")</f>
        <v>5.9812538605767504E-2</v>
      </c>
      <c r="R218" s="7">
        <f>IF(OR(Task[[#This Row],[Margin of Error1]]&gt;=0.1,Task[[#This Row],[Margin of Error1]]=0),"Insufficient data",Task[[#This Row],[Margin of Error1]])</f>
        <v>5.7381820337365608E-2</v>
      </c>
      <c r="S2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8" s="5"/>
      <c r="U218" s="5"/>
      <c r="V218" s="5"/>
      <c r="W218" s="5"/>
    </row>
    <row r="219" spans="3:23" ht="13.9" x14ac:dyDescent="0.5">
      <c r="C219" s="129" t="str">
        <f>IF(ISBLANK('Data-Task'!C721),"",'Data-Task'!C721)</f>
        <v>HC:Health:Learn about Canada's health care system</v>
      </c>
      <c r="D219" s="68" t="str">
        <f t="shared" si="12"/>
        <v>Learn about Canada's health care system</v>
      </c>
      <c r="E219" s="6" t="str">
        <f t="shared" si="13"/>
        <v>Health</v>
      </c>
      <c r="F219" s="6" t="str">
        <f t="shared" si="14"/>
        <v>HC</v>
      </c>
      <c r="G219" s="8">
        <f>VLOOKUP(Task[[#This Row],[Reason of visit]],'Data-Task'!C:G,2,)</f>
        <v>260</v>
      </c>
      <c r="H21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5.5095738113344707E-2</v>
      </c>
      <c r="I219" s="7">
        <f>VLOOKUP(Task[[#This Row],[Reason of visit]],'Data-Task'!C:G,3,)</f>
        <v>0.78076923076923099</v>
      </c>
      <c r="J219" s="7">
        <f>IF(Task[[#This Row],[Margin of Error1]]&gt;=0.1,"Insufficient data",Task[[#This Row],[Task success1]])</f>
        <v>0.78076923076923099</v>
      </c>
      <c r="K219" s="7">
        <f>IF(Task[[#This Row],[Task success1]]&gt;0,1.96*SQRT((Task[[#This Row],[Task success1]]*(1-Task[[#This Row],[Task success1]]))/Task[[#This Row],[Responses]]),"")</f>
        <v>5.0289983854678019E-2</v>
      </c>
      <c r="L219" s="7">
        <f>VLOOKUP(Task[[#This Row],[Reason of visit]],'Data-Task'!C:G,4,)</f>
        <v>0.67307692307692302</v>
      </c>
      <c r="M219" s="7">
        <f>IF(Task[[#This Row],[Margin of Error1]]&gt;=0.1,"Insufficient data",Task[[#This Row],[Ease1]])</f>
        <v>0.67307692307692302</v>
      </c>
      <c r="N219" s="7">
        <f>IF(Task[[#This Row],[Ease1]]&gt;0,1.96*SQRT((Task[[#This Row],[Ease1]]*(1-Task[[#This Row],[Ease1]]))/Task[[#This Row],[Responses]]),"")</f>
        <v>5.7019648610979863E-2</v>
      </c>
      <c r="O219" s="7">
        <f>VLOOKUP(Task[[#This Row],[Reason of visit]],'Data-Task'!C:G,5,)</f>
        <v>0.65</v>
      </c>
      <c r="P219" s="7">
        <f>IF(Task[[#This Row],[Margin of Error1]]&gt;=0.1,"Insufficient data",Task[[#This Row],[Satisfaction1]])</f>
        <v>0.65</v>
      </c>
      <c r="Q219" s="7">
        <f>IF(Task[[#This Row],[Satisfaction1]]&gt;0,1.96*SQRT((Task[[#This Row],[Satisfaction1]]*(1-Task[[#This Row],[Satisfaction1]]))/Task[[#This Row],[Responses]]),"")</f>
        <v>5.7977581874376231E-2</v>
      </c>
      <c r="R219" s="7">
        <f>IF(OR(Task[[#This Row],[Margin of Error1]]&gt;=0.1,Task[[#This Row],[Margin of Error1]]=0),"Insufficient data",Task[[#This Row],[Margin of Error1]])</f>
        <v>5.5095738113344707E-2</v>
      </c>
      <c r="S2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19" s="5"/>
      <c r="U219" s="5"/>
      <c r="V219" s="5"/>
      <c r="W219" s="5"/>
    </row>
    <row r="220" spans="3:23" ht="27.75" x14ac:dyDescent="0.5">
      <c r="C220" s="129" t="str">
        <f>IF(ISBLANK('Data-Task'!C1334),"",'Data-Task'!C1334)</f>
        <v>TBS:PublicService:Learn about qualifications, competencies and classifications for public service jobs</v>
      </c>
      <c r="D220" s="457" t="str">
        <f t="shared" si="12"/>
        <v>Learn about qualifications, competencies and classifications for public service jobs</v>
      </c>
      <c r="E220" s="458" t="str">
        <f t="shared" si="13"/>
        <v>PublicService</v>
      </c>
      <c r="F220" s="458" t="str">
        <f t="shared" si="14"/>
        <v>TBS</v>
      </c>
      <c r="G220" s="442">
        <f>VLOOKUP(Task[[#This Row],[Reason of visit]],'Data-Task'!C:G,2,)</f>
        <v>259</v>
      </c>
      <c r="H22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5.4799646955830561E-2</v>
      </c>
      <c r="I220" s="444">
        <f>VLOOKUP(Task[[#This Row],[Reason of visit]],'Data-Task'!C:G,3,)</f>
        <v>0.80308880308880304</v>
      </c>
      <c r="J220" s="444">
        <f>IF(Task[[#This Row],[Margin of Error1]]&gt;=0.1,"Insufficient data",Task[[#This Row],[Task success1]])</f>
        <v>0.80308880308880304</v>
      </c>
      <c r="K220" s="444">
        <f>IF(Task[[#This Row],[Task success1]]&gt;0,1.96*SQRT((Task[[#This Row],[Task success1]]*(1-Task[[#This Row],[Task success1]]))/Task[[#This Row],[Responses]]),"")</f>
        <v>4.8430971490018265E-2</v>
      </c>
      <c r="L220" s="444">
        <f>VLOOKUP(Task[[#This Row],[Reason of visit]],'Data-Task'!C:G,4,)</f>
        <v>0.64478764478764505</v>
      </c>
      <c r="M220" s="444">
        <f>IF(Task[[#This Row],[Margin of Error1]]&gt;=0.1,"Insufficient data",Task[[#This Row],[Ease1]])</f>
        <v>0.64478764478764505</v>
      </c>
      <c r="N220" s="444">
        <f>IF(Task[[#This Row],[Ease1]]&gt;0,1.96*SQRT((Task[[#This Row],[Ease1]]*(1-Task[[#This Row],[Ease1]]))/Task[[#This Row],[Responses]]),"")</f>
        <v>5.8285238038545212E-2</v>
      </c>
      <c r="O220" s="444">
        <f>VLOOKUP(Task[[#This Row],[Reason of visit]],'Data-Task'!C:G,5,)</f>
        <v>0.66023166023166002</v>
      </c>
      <c r="P220" s="444">
        <f>IF(Task[[#This Row],[Margin of Error1]]&gt;=0.1,"Insufficient data",Task[[#This Row],[Satisfaction1]])</f>
        <v>0.66023166023166002</v>
      </c>
      <c r="Q220" s="444">
        <f>IF(Task[[#This Row],[Satisfaction1]]&gt;0,1.96*SQRT((Task[[#This Row],[Satisfaction1]]*(1-Task[[#This Row],[Satisfaction1]]))/Task[[#This Row],[Responses]]),"")</f>
        <v>5.7682731338928213E-2</v>
      </c>
      <c r="R220" s="444">
        <f>IF(OR(Task[[#This Row],[Margin of Error1]]&gt;=0.1,Task[[#This Row],[Margin of Error1]]=0),"Insufficient data",Task[[#This Row],[Margin of Error1]])</f>
        <v>5.4799646955830561E-2</v>
      </c>
      <c r="S22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0" s="5"/>
      <c r="U220" s="5"/>
      <c r="V220" s="5"/>
      <c r="W220" s="5"/>
    </row>
    <row r="221" spans="3:23" ht="13.9" x14ac:dyDescent="0.5">
      <c r="C221" s="129" t="str">
        <f>IF(ISBLANK('Data-Task'!C45),"",'Data-Task'!C45)</f>
        <v>CBSA:Travel:ArriveCAN – Create an account</v>
      </c>
      <c r="D221" s="68" t="str">
        <f t="shared" si="12"/>
        <v>ArriveCAN – Create an account</v>
      </c>
      <c r="E221" s="6" t="str">
        <f t="shared" si="13"/>
        <v>Travel</v>
      </c>
      <c r="F221" s="6" t="str">
        <f t="shared" si="14"/>
        <v>CBSA</v>
      </c>
      <c r="G221" s="8">
        <f>VLOOKUP(Task[[#This Row],[Reason of visit]],'Data-Task'!C:G,2,)</f>
        <v>258</v>
      </c>
      <c r="H2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5.9716032597613738E-2</v>
      </c>
      <c r="I221" s="7">
        <f>VLOOKUP(Task[[#This Row],[Reason of visit]],'Data-Task'!C:G,3,)</f>
        <v>0.67054263565891503</v>
      </c>
      <c r="J221" s="7">
        <f>IF(Task[[#This Row],[Margin of Error1]]&gt;=0.1,"Insufficient data",Task[[#This Row],[Task success1]])</f>
        <v>0.67054263565891503</v>
      </c>
      <c r="K221" s="7">
        <f>IF(Task[[#This Row],[Task success1]]&gt;0,1.96*SQRT((Task[[#This Row],[Task success1]]*(1-Task[[#This Row],[Task success1]]))/Task[[#This Row],[Responses]]),"")</f>
        <v>5.7353381269905523E-2</v>
      </c>
      <c r="L221" s="7">
        <f>VLOOKUP(Task[[#This Row],[Reason of visit]],'Data-Task'!C:G,4,)</f>
        <v>0.50775193798449603</v>
      </c>
      <c r="M221" s="7">
        <f>IF(Task[[#This Row],[Margin of Error1]]&gt;=0.1,"Insufficient data",Task[[#This Row],[Ease1]])</f>
        <v>0.50775193798449603</v>
      </c>
      <c r="N221" s="7">
        <f>IF(Task[[#This Row],[Ease1]]&gt;0,1.96*SQRT((Task[[#This Row],[Ease1]]*(1-Task[[#This Row],[Ease1]]))/Task[[#This Row],[Responses]]),"")</f>
        <v>6.1004801834407429E-2</v>
      </c>
      <c r="O221" s="7">
        <f>VLOOKUP(Task[[#This Row],[Reason of visit]],'Data-Task'!C:G,5,)</f>
        <v>0.54263565891472898</v>
      </c>
      <c r="P221" s="7">
        <f>IF(Task[[#This Row],[Margin of Error1]]&gt;=0.1,"Insufficient data",Task[[#This Row],[Satisfaction1]])</f>
        <v>0.54263565891472898</v>
      </c>
      <c r="Q221" s="7">
        <f>IF(Task[[#This Row],[Satisfaction1]]&gt;0,1.96*SQRT((Task[[#This Row],[Satisfaction1]]*(1-Task[[#This Row],[Satisfaction1]]))/Task[[#This Row],[Responses]]),"")</f>
        <v>6.078991468852827E-2</v>
      </c>
      <c r="R221" s="7">
        <f>IF(OR(Task[[#This Row],[Margin of Error1]]&gt;=0.1,Task[[#This Row],[Margin of Error1]]=0),"Insufficient data",Task[[#This Row],[Margin of Error1]])</f>
        <v>5.9716032597613738E-2</v>
      </c>
      <c r="S2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1" s="5"/>
      <c r="U221" s="5"/>
      <c r="V221" s="5"/>
      <c r="W221" s="5"/>
    </row>
    <row r="222" spans="3:23" ht="13.9" x14ac:dyDescent="0.5">
      <c r="C222" s="129" t="str">
        <f>IF(ISBLANK('Data-Task'!C960),"",'Data-Task'!C960)</f>
        <v>NRCan:Business:Apply for grants and incentives for your home</v>
      </c>
      <c r="D222" s="68" t="str">
        <f t="shared" si="12"/>
        <v>Apply for grants and incentives for your home</v>
      </c>
      <c r="E222" s="6" t="str">
        <f t="shared" si="13"/>
        <v>Business</v>
      </c>
      <c r="F222" s="6" t="str">
        <f t="shared" si="14"/>
        <v>NRCan</v>
      </c>
      <c r="G222" s="8">
        <f>VLOOKUP(Task[[#This Row],[Reason of visit]],'Data-Task'!C:G,2,)</f>
        <v>258</v>
      </c>
      <c r="H22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6.0701629893226E-2</v>
      </c>
      <c r="I222" s="7">
        <f>VLOOKUP(Task[[#This Row],[Reason of visit]],'Data-Task'!C:G,3,)</f>
        <v>0.57364341085271298</v>
      </c>
      <c r="J222" s="7">
        <f>IF(Task[[#This Row],[Margin of Error1]]&gt;=0.1,"Insufficient data",Task[[#This Row],[Task success1]])</f>
        <v>0.57364341085271298</v>
      </c>
      <c r="K222" s="7">
        <f>IF(Task[[#This Row],[Task success1]]&gt;0,1.96*SQRT((Task[[#This Row],[Task success1]]*(1-Task[[#This Row],[Task success1]]))/Task[[#This Row],[Responses]]),"")</f>
        <v>6.0346725924903491E-2</v>
      </c>
      <c r="L222" s="7">
        <f>VLOOKUP(Task[[#This Row],[Reason of visit]],'Data-Task'!C:G,4,)</f>
        <v>0.468992248062016</v>
      </c>
      <c r="M222" s="7">
        <f>IF(Task[[#This Row],[Margin of Error1]]&gt;=0.1,"Insufficient data",Task[[#This Row],[Ease1]])</f>
        <v>0.468992248062016</v>
      </c>
      <c r="N222" s="7">
        <f>IF(Task[[#This Row],[Ease1]]&gt;0,1.96*SQRT((Task[[#This Row],[Ease1]]*(1-Task[[#This Row],[Ease1]]))/Task[[#This Row],[Responses]]),"")</f>
        <v>6.0894698023387379E-2</v>
      </c>
      <c r="O222" s="7">
        <f>VLOOKUP(Task[[#This Row],[Reason of visit]],'Data-Task'!C:G,5,)</f>
        <v>0.46511627906976699</v>
      </c>
      <c r="P222" s="7">
        <f>IF(Task[[#This Row],[Margin of Error1]]&gt;=0.1,"Insufficient data",Task[[#This Row],[Satisfaction1]])</f>
        <v>0.46511627906976699</v>
      </c>
      <c r="Q222" s="7">
        <f>IF(Task[[#This Row],[Satisfaction1]]&gt;0,1.96*SQRT((Task[[#This Row],[Satisfaction1]]*(1-Task[[#This Row],[Satisfaction1]]))/Task[[#This Row],[Responses]]),"")</f>
        <v>6.0863465731387116E-2</v>
      </c>
      <c r="R222" s="7">
        <f>IF(OR(Task[[#This Row],[Margin of Error1]]&gt;=0.1,Task[[#This Row],[Margin of Error1]]=0),"Insufficient data",Task[[#This Row],[Margin of Error1]])</f>
        <v>6.0701629893226E-2</v>
      </c>
      <c r="S2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2" s="5"/>
      <c r="U222" s="5"/>
      <c r="V222" s="5"/>
      <c r="W222" s="5"/>
    </row>
    <row r="223" spans="3:23" ht="13.9" x14ac:dyDescent="0.5">
      <c r="C223" s="129" t="str">
        <f>IF(ISBLANK('Data-Task'!C395),"",'Data-Task'!C395)</f>
        <v>ESDC:Benefits:Get student loan repayment assistance</v>
      </c>
      <c r="D223" s="68" t="str">
        <f t="shared" si="12"/>
        <v>Get student loan repayment assistance</v>
      </c>
      <c r="E223" s="6" t="str">
        <f t="shared" si="13"/>
        <v>Benefits</v>
      </c>
      <c r="F223" s="6" t="str">
        <f t="shared" si="14"/>
        <v>ESDC</v>
      </c>
      <c r="G223" s="8">
        <f>VLOOKUP(Task[[#This Row],[Reason of visit]],'Data-Task'!C:G,2,)</f>
        <v>257</v>
      </c>
      <c r="H22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6.016281504656934E-2</v>
      </c>
      <c r="I223" s="7">
        <f>VLOOKUP(Task[[#This Row],[Reason of visit]],'Data-Task'!C:G,3,)</f>
        <v>0.52529182879377401</v>
      </c>
      <c r="J223" s="7">
        <f>IF(Task[[#This Row],[Margin of Error1]]&gt;=0.1,"Insufficient data",Task[[#This Row],[Task success1]])</f>
        <v>0.52529182879377401</v>
      </c>
      <c r="K223" s="7">
        <f>IF(Task[[#This Row],[Task success1]]&gt;0,1.96*SQRT((Task[[#This Row],[Task success1]]*(1-Task[[#This Row],[Task success1]]))/Task[[#This Row],[Responses]]),"")</f>
        <v>6.1052462557022569E-2</v>
      </c>
      <c r="L223" s="7">
        <f>VLOOKUP(Task[[#This Row],[Reason of visit]],'Data-Task'!C:G,4,)</f>
        <v>0.439688715953307</v>
      </c>
      <c r="M223" s="7">
        <f>IF(Task[[#This Row],[Margin of Error1]]&gt;=0.1,"Insufficient data",Task[[#This Row],[Ease1]])</f>
        <v>0.439688715953307</v>
      </c>
      <c r="N223" s="7">
        <f>IF(Task[[#This Row],[Ease1]]&gt;0,1.96*SQRT((Task[[#This Row],[Ease1]]*(1-Task[[#This Row],[Ease1]]))/Task[[#This Row],[Responses]]),"")</f>
        <v>6.0684370910240773E-2</v>
      </c>
      <c r="O223" s="7">
        <f>VLOOKUP(Task[[#This Row],[Reason of visit]],'Data-Task'!C:G,5,)</f>
        <v>0.36186770428015602</v>
      </c>
      <c r="P223" s="7">
        <f>IF(Task[[#This Row],[Margin of Error1]]&gt;=0.1,"Insufficient data",Task[[#This Row],[Satisfaction1]])</f>
        <v>0.36186770428015602</v>
      </c>
      <c r="Q223" s="7">
        <f>IF(Task[[#This Row],[Satisfaction1]]&gt;0,1.96*SQRT((Task[[#This Row],[Satisfaction1]]*(1-Task[[#This Row],[Satisfaction1]]))/Task[[#This Row],[Responses]]),"")</f>
        <v>5.8751611672444665E-2</v>
      </c>
      <c r="R223" s="7">
        <f>IF(OR(Task[[#This Row],[Margin of Error1]]&gt;=0.1,Task[[#This Row],[Margin of Error1]]=0),"Insufficient data",Task[[#This Row],[Margin of Error1]])</f>
        <v>6.016281504656934E-2</v>
      </c>
      <c r="S2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3" s="5"/>
      <c r="U223" s="5"/>
      <c r="V223" s="5"/>
      <c r="W223" s="5"/>
    </row>
    <row r="224" spans="3:23" ht="13.9" x14ac:dyDescent="0.5">
      <c r="C224" s="129" t="str">
        <f>IF(ISBLANK('Data-Task'!C1115),"",'Data-Task'!C1115)</f>
        <v>PHAC:Travel:Check health advice before travelling</v>
      </c>
      <c r="D224" s="457" t="str">
        <f t="shared" si="12"/>
        <v>Check health advice before travelling</v>
      </c>
      <c r="E224" s="458" t="str">
        <f t="shared" si="13"/>
        <v>Travel</v>
      </c>
      <c r="F224" s="458" t="str">
        <f t="shared" si="14"/>
        <v>PHAC</v>
      </c>
      <c r="G224" s="442">
        <f>VLOOKUP(Task[[#This Row],[Reason of visit]],'Data-Task'!C:G,2,)</f>
        <v>257</v>
      </c>
      <c r="H22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5.5732825909859667E-2</v>
      </c>
      <c r="I224" s="444">
        <f>VLOOKUP(Task[[#This Row],[Reason of visit]],'Data-Task'!C:G,3,)</f>
        <v>0.76653696498054502</v>
      </c>
      <c r="J224" s="444">
        <f>IF(Task[[#This Row],[Margin of Error1]]&gt;=0.1,"Insufficient data",Task[[#This Row],[Task success1]])</f>
        <v>0.76653696498054502</v>
      </c>
      <c r="K224" s="444">
        <f>IF(Task[[#This Row],[Task success1]]&gt;0,1.96*SQRT((Task[[#This Row],[Task success1]]*(1-Task[[#This Row],[Task success1]]))/Task[[#This Row],[Responses]]),"")</f>
        <v>5.1720787001201668E-2</v>
      </c>
      <c r="L224" s="444">
        <f>VLOOKUP(Task[[#This Row],[Reason of visit]],'Data-Task'!C:G,4,)</f>
        <v>0.69649805447470803</v>
      </c>
      <c r="M224" s="444">
        <f>IF(Task[[#This Row],[Margin of Error1]]&gt;=0.1,"Insufficient data",Task[[#This Row],[Ease1]])</f>
        <v>0.69649805447470803</v>
      </c>
      <c r="N224" s="444">
        <f>IF(Task[[#This Row],[Ease1]]&gt;0,1.96*SQRT((Task[[#This Row],[Ease1]]*(1-Task[[#This Row],[Ease1]]))/Task[[#This Row],[Responses]]),"")</f>
        <v>5.6212150868061896E-2</v>
      </c>
      <c r="O224" s="444">
        <f>VLOOKUP(Task[[#This Row],[Reason of visit]],'Data-Task'!C:G,5,)</f>
        <v>0.62256809338521402</v>
      </c>
      <c r="P224" s="444">
        <f>IF(Task[[#This Row],[Margin of Error1]]&gt;=0.1,"Insufficient data",Task[[#This Row],[Satisfaction1]])</f>
        <v>0.62256809338521402</v>
      </c>
      <c r="Q224" s="444">
        <f>IF(Task[[#This Row],[Satisfaction1]]&gt;0,1.96*SQRT((Task[[#This Row],[Satisfaction1]]*(1-Task[[#This Row],[Satisfaction1]]))/Task[[#This Row],[Responses]]),"")</f>
        <v>5.9265539860315436E-2</v>
      </c>
      <c r="R224" s="444">
        <f>IF(OR(Task[[#This Row],[Margin of Error1]]&gt;=0.1,Task[[#This Row],[Margin of Error1]]=0),"Insufficient data",Task[[#This Row],[Margin of Error1]])</f>
        <v>5.5732825909859667E-2</v>
      </c>
      <c r="S22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4" s="5"/>
      <c r="U224" s="5"/>
      <c r="V224" s="5"/>
      <c r="W224" s="5"/>
    </row>
    <row r="225" spans="3:23" ht="13.9" x14ac:dyDescent="0.5">
      <c r="C225" s="129" t="str">
        <f>IF(ISBLANK('Data-Task'!C156),"",'Data-Task'!C156)</f>
        <v>CRA:COVID-19:Canada Recovery Benefit (CRB)</v>
      </c>
      <c r="D225" s="68" t="str">
        <f t="shared" si="12"/>
        <v>Canada Recovery Benefit (CRB)</v>
      </c>
      <c r="E225" s="6" t="str">
        <f t="shared" si="13"/>
        <v>COVID-19</v>
      </c>
      <c r="F225" s="6" t="str">
        <f t="shared" si="14"/>
        <v>CRA</v>
      </c>
      <c r="G225" s="8">
        <f>VLOOKUP(Task[[#This Row],[Reason of visit]],'Data-Task'!C:G,2,)</f>
        <v>256</v>
      </c>
      <c r="H2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5.9651948215519661E-2</v>
      </c>
      <c r="I225" s="7">
        <f>VLOOKUP(Task[[#This Row],[Reason of visit]],'Data-Task'!C:G,3,)</f>
        <v>0.44921875</v>
      </c>
      <c r="J225" s="7">
        <f>IF(Task[[#This Row],[Margin of Error1]]&gt;=0.1,"Insufficient data",Task[[#This Row],[Task success1]])</f>
        <v>0.44921875</v>
      </c>
      <c r="K225" s="7">
        <f>IF(Task[[#This Row],[Task success1]]&gt;0,1.96*SQRT((Task[[#This Row],[Task success1]]*(1-Task[[#This Row],[Task success1]]))/Task[[#This Row],[Responses]]),"")</f>
        <v>6.0933286081013352E-2</v>
      </c>
      <c r="L225" s="7">
        <f>VLOOKUP(Task[[#This Row],[Reason of visit]],'Data-Task'!C:G,4,)</f>
        <v>0.40625</v>
      </c>
      <c r="M225" s="7">
        <f>IF(Task[[#This Row],[Margin of Error1]]&gt;=0.1,"Insufficient data",Task[[#This Row],[Ease1]])</f>
        <v>0.40625</v>
      </c>
      <c r="N225" s="7">
        <f>IF(Task[[#This Row],[Ease1]]&gt;0,1.96*SQRT((Task[[#This Row],[Ease1]]*(1-Task[[#This Row],[Ease1]]))/Task[[#This Row],[Responses]]),"")</f>
        <v>6.0163706924186239E-2</v>
      </c>
      <c r="O225" s="7">
        <f>VLOOKUP(Task[[#This Row],[Reason of visit]],'Data-Task'!C:G,5,)</f>
        <v>0.3359375</v>
      </c>
      <c r="P225" s="7">
        <f>IF(Task[[#This Row],[Margin of Error1]]&gt;=0.1,"Insufficient data",Task[[#This Row],[Satisfaction1]])</f>
        <v>0.3359375</v>
      </c>
      <c r="Q225" s="7">
        <f>IF(Task[[#This Row],[Satisfaction1]]&gt;0,1.96*SQRT((Task[[#This Row],[Satisfaction1]]*(1-Task[[#This Row],[Satisfaction1]]))/Task[[#This Row],[Responses]]),"")</f>
        <v>5.7858851641359392E-2</v>
      </c>
      <c r="R225" s="7">
        <f>IF(OR(Task[[#This Row],[Margin of Error1]]&gt;=0.1,Task[[#This Row],[Margin of Error1]]=0),"Insufficient data",Task[[#This Row],[Margin of Error1]])</f>
        <v>5.9651948215519661E-2</v>
      </c>
      <c r="S2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5" s="5"/>
      <c r="U225" s="5"/>
      <c r="V225" s="5"/>
      <c r="W225" s="5"/>
    </row>
    <row r="226" spans="3:23" ht="13.9" x14ac:dyDescent="0.5">
      <c r="C226" s="129" t="str">
        <f>IF(ISBLANK('Data-Task'!C715),"",'Data-Task'!C715)</f>
        <v>HC:Health:Find out whether a drug is approved for use and sale in Canada</v>
      </c>
      <c r="D226" s="68" t="str">
        <f t="shared" si="12"/>
        <v>Find out whether a drug is approved for use and sale in Canada</v>
      </c>
      <c r="E226" s="6" t="str">
        <f t="shared" si="13"/>
        <v>Health</v>
      </c>
      <c r="F226" s="6" t="str">
        <f t="shared" si="14"/>
        <v>HC</v>
      </c>
      <c r="G226" s="8">
        <f>VLOOKUP(Task[[#This Row],[Reason of visit]],'Data-Task'!C:G,2,)</f>
        <v>256</v>
      </c>
      <c r="H22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5.5190267056973386E-2</v>
      </c>
      <c r="I226" s="7">
        <f>VLOOKUP(Task[[#This Row],[Reason of visit]],'Data-Task'!C:G,3,)</f>
        <v>0.77734375</v>
      </c>
      <c r="J226" s="7">
        <f>IF(Task[[#This Row],[Margin of Error1]]&gt;=0.1,"Insufficient data",Task[[#This Row],[Task success1]])</f>
        <v>0.77734375</v>
      </c>
      <c r="K226" s="7">
        <f>IF(Task[[#This Row],[Task success1]]&gt;0,1.96*SQRT((Task[[#This Row],[Task success1]]*(1-Task[[#This Row],[Task success1]]))/Task[[#This Row],[Responses]]),"")</f>
        <v>5.0963598948819952E-2</v>
      </c>
      <c r="L226" s="7">
        <f>VLOOKUP(Task[[#This Row],[Reason of visit]],'Data-Task'!C:G,4,)</f>
        <v>0.69140625</v>
      </c>
      <c r="M226" s="7">
        <f>IF(Task[[#This Row],[Margin of Error1]]&gt;=0.1,"Insufficient data",Task[[#This Row],[Ease1]])</f>
        <v>0.69140625</v>
      </c>
      <c r="N226" s="7">
        <f>IF(Task[[#This Row],[Ease1]]&gt;0,1.96*SQRT((Task[[#This Row],[Ease1]]*(1-Task[[#This Row],[Ease1]]))/Task[[#This Row],[Responses]]),"")</f>
        <v>5.6584346198491085E-2</v>
      </c>
      <c r="O226" s="7">
        <f>VLOOKUP(Task[[#This Row],[Reason of visit]],'Data-Task'!C:G,5,)</f>
        <v>0.66015625</v>
      </c>
      <c r="P226" s="7">
        <f>IF(Task[[#This Row],[Margin of Error1]]&gt;=0.1,"Insufficient data",Task[[#This Row],[Satisfaction1]])</f>
        <v>0.66015625</v>
      </c>
      <c r="Q226" s="7">
        <f>IF(Task[[#This Row],[Satisfaction1]]&gt;0,1.96*SQRT((Task[[#This Row],[Satisfaction1]]*(1-Task[[#This Row],[Satisfaction1]]))/Task[[#This Row],[Responses]]),"")</f>
        <v>5.8022856023609133E-2</v>
      </c>
      <c r="R226" s="7">
        <f>IF(OR(Task[[#This Row],[Margin of Error1]]&gt;=0.1,Task[[#This Row],[Margin of Error1]]=0),"Insufficient data",Task[[#This Row],[Margin of Error1]])</f>
        <v>5.5190267056973386E-2</v>
      </c>
      <c r="S2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6" s="5"/>
      <c r="U226" s="5"/>
      <c r="V226" s="5"/>
      <c r="W226" s="5"/>
    </row>
    <row r="227" spans="3:23" ht="13.9" x14ac:dyDescent="0.5">
      <c r="C227" s="129" t="str">
        <f>IF(ISBLANK('Data-Task'!C1321),"",'Data-Task'!C1321)</f>
        <v>TBS:PublicService:Calculate my expected pension as a public servant</v>
      </c>
      <c r="D227" s="457" t="str">
        <f t="shared" si="12"/>
        <v>Calculate my expected pension as a public servant</v>
      </c>
      <c r="E227" s="458" t="str">
        <f t="shared" si="13"/>
        <v>PublicService</v>
      </c>
      <c r="F227" s="458" t="str">
        <f t="shared" si="14"/>
        <v>TBS</v>
      </c>
      <c r="G227" s="442">
        <f>VLOOKUP(Task[[#This Row],[Reason of visit]],'Data-Task'!C:G,2,)</f>
        <v>256</v>
      </c>
      <c r="H22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5.9107679207043316E-2</v>
      </c>
      <c r="I227" s="444">
        <f>VLOOKUP(Task[[#This Row],[Reason of visit]],'Data-Task'!C:G,3,)</f>
        <v>0.72265625</v>
      </c>
      <c r="J227" s="444">
        <f>IF(Task[[#This Row],[Margin of Error1]]&gt;=0.1,"Insufficient data",Task[[#This Row],[Task success1]])</f>
        <v>0.72265625</v>
      </c>
      <c r="K227" s="444">
        <f>IF(Task[[#This Row],[Task success1]]&gt;0,1.96*SQRT((Task[[#This Row],[Task success1]]*(1-Task[[#This Row],[Task success1]]))/Task[[#This Row],[Responses]]),"")</f>
        <v>5.4841731977150955E-2</v>
      </c>
      <c r="L227" s="444">
        <f>VLOOKUP(Task[[#This Row],[Reason of visit]],'Data-Task'!C:G,4,)</f>
        <v>0.49609375</v>
      </c>
      <c r="M227" s="444">
        <f>IF(Task[[#This Row],[Margin of Error1]]&gt;=0.1,"Insufficient data",Task[[#This Row],[Ease1]])</f>
        <v>0.49609375</v>
      </c>
      <c r="N227" s="444">
        <f>IF(Task[[#This Row],[Ease1]]&gt;0,1.96*SQRT((Task[[#This Row],[Ease1]]*(1-Task[[#This Row],[Ease1]]))/Task[[#This Row],[Responses]]),"")</f>
        <v>6.1248130769817222E-2</v>
      </c>
      <c r="O227" s="444">
        <f>VLOOKUP(Task[[#This Row],[Reason of visit]],'Data-Task'!C:G,5,)</f>
        <v>0.48828125</v>
      </c>
      <c r="P227" s="444">
        <f>IF(Task[[#This Row],[Margin of Error1]]&gt;=0.1,"Insufficient data",Task[[#This Row],[Satisfaction1]])</f>
        <v>0.48828125</v>
      </c>
      <c r="Q227" s="444">
        <f>IF(Task[[#This Row],[Satisfaction1]]&gt;0,1.96*SQRT((Task[[#This Row],[Satisfaction1]]*(1-Task[[#This Row],[Satisfaction1]]))/Task[[#This Row],[Responses]]),"")</f>
        <v>6.1233174874161779E-2</v>
      </c>
      <c r="R227" s="444">
        <f>IF(OR(Task[[#This Row],[Margin of Error1]]&gt;=0.1,Task[[#This Row],[Margin of Error1]]=0),"Insufficient data",Task[[#This Row],[Margin of Error1]])</f>
        <v>5.9107679207043316E-2</v>
      </c>
      <c r="S2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7" s="5"/>
      <c r="U227" s="5"/>
      <c r="V227" s="5"/>
      <c r="W227" s="5"/>
    </row>
    <row r="228" spans="3:23" ht="13.9" x14ac:dyDescent="0.5">
      <c r="C228" s="129" t="str">
        <f>IF(ISBLANK('Data-Task'!C1176),"",'Data-Task'!C1176)</f>
        <v>PSPC:AboutGov:Read a report or a publication</v>
      </c>
      <c r="D228" s="457" t="str">
        <f t="shared" si="12"/>
        <v>Read a report or a publication</v>
      </c>
      <c r="E228" s="458" t="str">
        <f t="shared" si="13"/>
        <v>AboutGov</v>
      </c>
      <c r="F228" s="458" t="str">
        <f t="shared" si="14"/>
        <v>PSPC</v>
      </c>
      <c r="G228" s="442">
        <f>VLOOKUP(Task[[#This Row],[Reason of visit]],'Data-Task'!C:G,2,)</f>
        <v>255</v>
      </c>
      <c r="H22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5.2901298231670058E-2</v>
      </c>
      <c r="I228" s="444">
        <f>VLOOKUP(Task[[#This Row],[Reason of visit]],'Data-Task'!C:G,3,)</f>
        <v>0.84313725490196101</v>
      </c>
      <c r="J228" s="444">
        <f>IF(Task[[#This Row],[Margin of Error1]]&gt;=0.1,"Insufficient data",Task[[#This Row],[Task success1]])</f>
        <v>0.84313725490196101</v>
      </c>
      <c r="K228" s="444">
        <f>IF(Task[[#This Row],[Task success1]]&gt;0,1.96*SQRT((Task[[#This Row],[Task success1]]*(1-Task[[#This Row],[Task success1]]))/Task[[#This Row],[Responses]]),"")</f>
        <v>4.4637002860966321E-2</v>
      </c>
      <c r="L228" s="444">
        <f>VLOOKUP(Task[[#This Row],[Reason of visit]],'Data-Task'!C:G,4,)</f>
        <v>0.69411764705882395</v>
      </c>
      <c r="M228" s="444">
        <f>IF(Task[[#This Row],[Margin of Error1]]&gt;=0.1,"Insufficient data",Task[[#This Row],[Ease1]])</f>
        <v>0.69411764705882395</v>
      </c>
      <c r="N228" s="444">
        <f>IF(Task[[#This Row],[Ease1]]&gt;0,1.96*SQRT((Task[[#This Row],[Ease1]]*(1-Task[[#This Row],[Ease1]]))/Task[[#This Row],[Responses]]),"")</f>
        <v>5.6556136661463634E-2</v>
      </c>
      <c r="O228" s="444">
        <f>VLOOKUP(Task[[#This Row],[Reason of visit]],'Data-Task'!C:G,5,)</f>
        <v>0.67450980392156901</v>
      </c>
      <c r="P228" s="444">
        <f>IF(Task[[#This Row],[Margin of Error1]]&gt;=0.1,"Insufficient data",Task[[#This Row],[Satisfaction1]])</f>
        <v>0.67450980392156901</v>
      </c>
      <c r="Q228" s="444">
        <f>IF(Task[[#This Row],[Satisfaction1]]&gt;0,1.96*SQRT((Task[[#This Row],[Satisfaction1]]*(1-Task[[#This Row],[Satisfaction1]]))/Task[[#This Row],[Responses]]),"")</f>
        <v>5.7510755172580211E-2</v>
      </c>
      <c r="R228" s="444">
        <f>IF(OR(Task[[#This Row],[Margin of Error1]]&gt;=0.1,Task[[#This Row],[Margin of Error1]]=0),"Insufficient data",Task[[#This Row],[Margin of Error1]])</f>
        <v>5.2901298231670058E-2</v>
      </c>
      <c r="S22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8" s="5"/>
      <c r="U228" s="5"/>
      <c r="V228" s="5"/>
      <c r="W228" s="5"/>
    </row>
    <row r="229" spans="3:23" ht="13.9" x14ac:dyDescent="0.5">
      <c r="C229" s="129" t="str">
        <f>IF(ISBLANK('Data-Task'!C635),"",'Data-Task'!C635)</f>
        <v>GAC:World:Canada's foreign policy and international relations</v>
      </c>
      <c r="D229" s="68" t="str">
        <f t="shared" si="12"/>
        <v>Canada's foreign policy and international relations</v>
      </c>
      <c r="E229" s="6" t="str">
        <f t="shared" si="13"/>
        <v>World</v>
      </c>
      <c r="F229" s="6" t="str">
        <f t="shared" si="14"/>
        <v>GAC</v>
      </c>
      <c r="G229" s="8">
        <f>VLOOKUP(Task[[#This Row],[Reason of visit]],'Data-Task'!C:G,2,)</f>
        <v>253</v>
      </c>
      <c r="H22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5.3742980105413209E-2</v>
      </c>
      <c r="I229" s="7">
        <f>VLOOKUP(Task[[#This Row],[Reason of visit]],'Data-Task'!C:G,3,)</f>
        <v>0.84584980237154195</v>
      </c>
      <c r="J229" s="7">
        <f>IF(Task[[#This Row],[Margin of Error1]]&gt;=0.1,"Insufficient data",Task[[#This Row],[Task success1]])</f>
        <v>0.84584980237154195</v>
      </c>
      <c r="K229" s="7">
        <f>IF(Task[[#This Row],[Task success1]]&gt;0,1.96*SQRT((Task[[#This Row],[Task success1]]*(1-Task[[#This Row],[Task success1]]))/Task[[#This Row],[Responses]]),"")</f>
        <v>4.4495334888437363E-2</v>
      </c>
      <c r="L229" s="7">
        <f>VLOOKUP(Task[[#This Row],[Reason of visit]],'Data-Task'!C:G,4,)</f>
        <v>0.66403162055335996</v>
      </c>
      <c r="M229" s="7">
        <f>IF(Task[[#This Row],[Margin of Error1]]&gt;=0.1,"Insufficient data",Task[[#This Row],[Ease1]])</f>
        <v>0.66403162055335996</v>
      </c>
      <c r="N229" s="7">
        <f>IF(Task[[#This Row],[Ease1]]&gt;0,1.96*SQRT((Task[[#This Row],[Ease1]]*(1-Task[[#This Row],[Ease1]]))/Task[[#This Row],[Responses]]),"")</f>
        <v>5.8202198973884782E-2</v>
      </c>
      <c r="O229" s="7">
        <f>VLOOKUP(Task[[#This Row],[Reason of visit]],'Data-Task'!C:G,5,)</f>
        <v>0.65612648221343906</v>
      </c>
      <c r="P229" s="7">
        <f>IF(Task[[#This Row],[Margin of Error1]]&gt;=0.1,"Insufficient data",Task[[#This Row],[Satisfaction1]])</f>
        <v>0.65612648221343906</v>
      </c>
      <c r="Q229" s="7">
        <f>IF(Task[[#This Row],[Satisfaction1]]&gt;0,1.96*SQRT((Task[[#This Row],[Satisfaction1]]*(1-Task[[#This Row],[Satisfaction1]]))/Task[[#This Row],[Responses]]),"")</f>
        <v>5.8531406453917481E-2</v>
      </c>
      <c r="R229" s="7">
        <f>IF(OR(Task[[#This Row],[Margin of Error1]]&gt;=0.1,Task[[#This Row],[Margin of Error1]]=0),"Insufficient data",Task[[#This Row],[Margin of Error1]])</f>
        <v>5.3742980105413209E-2</v>
      </c>
      <c r="S2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29" s="5"/>
      <c r="U229" s="5"/>
      <c r="V229" s="5"/>
      <c r="W229" s="5"/>
    </row>
    <row r="230" spans="3:23" ht="13.9" x14ac:dyDescent="0.5">
      <c r="C230" s="129" t="str">
        <f>IF(ISBLANK('Data-Task'!C185),"",'Data-Task'!C185)</f>
        <v>CRA:Taxes:Get a GST/HST access code</v>
      </c>
      <c r="D230" s="68" t="str">
        <f t="shared" si="12"/>
        <v>Get a GST/HST access code</v>
      </c>
      <c r="E230" s="6" t="str">
        <f t="shared" si="13"/>
        <v>Taxes</v>
      </c>
      <c r="F230" s="6" t="str">
        <f t="shared" si="14"/>
        <v>CRA</v>
      </c>
      <c r="G230" s="8">
        <f>VLOOKUP(Task[[#This Row],[Reason of visit]],'Data-Task'!C:G,2,)</f>
        <v>252</v>
      </c>
      <c r="H2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6.0978279183616223E-2</v>
      </c>
      <c r="I230" s="7">
        <f>VLOOKUP(Task[[#This Row],[Reason of visit]],'Data-Task'!C:G,3,)</f>
        <v>0.48809523809523803</v>
      </c>
      <c r="J230" s="7">
        <f>IF(Task[[#This Row],[Margin of Error1]]&gt;=0.1,"Insufficient data",Task[[#This Row],[Task success1]])</f>
        <v>0.48809523809523803</v>
      </c>
      <c r="K230" s="7">
        <f>IF(Task[[#This Row],[Task success1]]&gt;0,1.96*SQRT((Task[[#This Row],[Task success1]]*(1-Task[[#This Row],[Task success1]]))/Task[[#This Row],[Responses]]),"")</f>
        <v>6.1716696422313075E-2</v>
      </c>
      <c r="L230" s="7">
        <f>VLOOKUP(Task[[#This Row],[Reason of visit]],'Data-Task'!C:G,4,)</f>
        <v>0.47222222222222199</v>
      </c>
      <c r="M230" s="7">
        <f>IF(Task[[#This Row],[Margin of Error1]]&gt;=0.1,"Insufficient data",Task[[#This Row],[Ease1]])</f>
        <v>0.47222222222222199</v>
      </c>
      <c r="N230" s="7">
        <f>IF(Task[[#This Row],[Ease1]]&gt;0,1.96*SQRT((Task[[#This Row],[Ease1]]*(1-Task[[#This Row],[Ease1]]))/Task[[#This Row],[Responses]]),"")</f>
        <v>6.1638854811689771E-2</v>
      </c>
      <c r="O230" s="7">
        <f>VLOOKUP(Task[[#This Row],[Reason of visit]],'Data-Task'!C:G,5,)</f>
        <v>0.36904761904761901</v>
      </c>
      <c r="P230" s="7">
        <f>IF(Task[[#This Row],[Margin of Error1]]&gt;=0.1,"Insufficient data",Task[[#This Row],[Satisfaction1]])</f>
        <v>0.36904761904761901</v>
      </c>
      <c r="Q230" s="7">
        <f>IF(Task[[#This Row],[Satisfaction1]]&gt;0,1.96*SQRT((Task[[#This Row],[Satisfaction1]]*(1-Task[[#This Row],[Satisfaction1]]))/Task[[#This Row],[Responses]]),"")</f>
        <v>5.9579286316845816E-2</v>
      </c>
      <c r="R230" s="7">
        <f>IF(OR(Task[[#This Row],[Margin of Error1]]&gt;=0.1,Task[[#This Row],[Margin of Error1]]=0),"Insufficient data",Task[[#This Row],[Margin of Error1]])</f>
        <v>6.0978279183616223E-2</v>
      </c>
      <c r="S2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0" s="5"/>
      <c r="U230" s="5"/>
      <c r="V230" s="5"/>
      <c r="W230" s="5"/>
    </row>
    <row r="231" spans="3:23" ht="13.9" x14ac:dyDescent="0.5">
      <c r="C231" s="129" t="str">
        <f>IF(ISBLANK('Data-Task'!C403),"",'Data-Task'!C403)</f>
        <v>ESDC:Benefits:My Service Canada Account (MSCA) - Sign in</v>
      </c>
      <c r="D231" s="68" t="str">
        <f t="shared" si="12"/>
        <v>My Service Canada Account (MSCA) - Sign in</v>
      </c>
      <c r="E231" s="6" t="str">
        <f t="shared" si="13"/>
        <v>Benefits</v>
      </c>
      <c r="F231" s="6" t="str">
        <f t="shared" si="14"/>
        <v>ESDC</v>
      </c>
      <c r="G231" s="8">
        <f>VLOOKUP(Task[[#This Row],[Reason of visit]],'Data-Task'!C:G,2,)</f>
        <v>250</v>
      </c>
      <c r="H2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6.0096853774397517E-2</v>
      </c>
      <c r="I231" s="7">
        <f>VLOOKUP(Task[[#This Row],[Reason of visit]],'Data-Task'!C:G,3,)</f>
        <v>0.70799999999999996</v>
      </c>
      <c r="J231" s="7">
        <f>IF(Task[[#This Row],[Margin of Error1]]&gt;=0.1,"Insufficient data",Task[[#This Row],[Task success1]])</f>
        <v>0.70799999999999996</v>
      </c>
      <c r="K231" s="7">
        <f>IF(Task[[#This Row],[Task success1]]&gt;0,1.96*SQRT((Task[[#This Row],[Task success1]]*(1-Task[[#This Row],[Task success1]]))/Task[[#This Row],[Responses]]),"")</f>
        <v>5.6363002673739802E-2</v>
      </c>
      <c r="L231" s="7">
        <f>VLOOKUP(Task[[#This Row],[Reason of visit]],'Data-Task'!C:G,4,)</f>
        <v>0.496</v>
      </c>
      <c r="M231" s="7">
        <f>IF(Task[[#This Row],[Margin of Error1]]&gt;=0.1,"Insufficient data",Task[[#This Row],[Ease1]])</f>
        <v>0.496</v>
      </c>
      <c r="N231" s="7">
        <f>IF(Task[[#This Row],[Ease1]]&gt;0,1.96*SQRT((Task[[#This Row],[Ease1]]*(1-Task[[#This Row],[Ease1]]))/Task[[#This Row],[Responses]]),"")</f>
        <v>6.1978658727016675E-2</v>
      </c>
      <c r="O231" s="7">
        <f>VLOOKUP(Task[[#This Row],[Reason of visit]],'Data-Task'!C:G,5,)</f>
        <v>0.51600000000000001</v>
      </c>
      <c r="P231" s="7">
        <f>IF(Task[[#This Row],[Margin of Error1]]&gt;=0.1,"Insufficient data",Task[[#This Row],[Satisfaction1]])</f>
        <v>0.51600000000000001</v>
      </c>
      <c r="Q231" s="7">
        <f>IF(Task[[#This Row],[Satisfaction1]]&gt;0,1.96*SQRT((Task[[#This Row],[Satisfaction1]]*(1-Task[[#This Row],[Satisfaction1]]))/Task[[#This Row],[Responses]]),"")</f>
        <v>6.1948899922436074E-2</v>
      </c>
      <c r="R231" s="7">
        <f>IF(OR(Task[[#This Row],[Margin of Error1]]&gt;=0.1,Task[[#This Row],[Margin of Error1]]=0),"Insufficient data",Task[[#This Row],[Margin of Error1]])</f>
        <v>6.0096853774397517E-2</v>
      </c>
      <c r="S2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1" s="5"/>
      <c r="U231" s="5"/>
      <c r="V231" s="5"/>
      <c r="W231" s="5"/>
    </row>
    <row r="232" spans="3:23" ht="13.9" x14ac:dyDescent="0.5">
      <c r="C232" s="129" t="str">
        <f>IF(ISBLANK('Data-Task'!C825),"",'Data-Task'!C825)</f>
        <v>ISC:Indigenous:How to apply for Indian status</v>
      </c>
      <c r="D232" s="68" t="str">
        <f t="shared" si="12"/>
        <v>How to apply for Indian status</v>
      </c>
      <c r="E232" s="6" t="str">
        <f t="shared" si="13"/>
        <v>Indigenous</v>
      </c>
      <c r="F232" s="6" t="str">
        <f t="shared" si="14"/>
        <v>ISC</v>
      </c>
      <c r="G232" s="8">
        <f>VLOOKUP(Task[[#This Row],[Reason of visit]],'Data-Task'!C:G,2,)</f>
        <v>250</v>
      </c>
      <c r="H23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6.1147996373781356E-2</v>
      </c>
      <c r="I232" s="7">
        <f>VLOOKUP(Task[[#This Row],[Reason of visit]],'Data-Task'!C:G,3,)</f>
        <v>0.53600000000000003</v>
      </c>
      <c r="J232" s="7">
        <f>IF(Task[[#This Row],[Margin of Error1]]&gt;=0.1,"Insufficient data",Task[[#This Row],[Task success1]])</f>
        <v>0.53600000000000003</v>
      </c>
      <c r="K232" s="7">
        <f>IF(Task[[#This Row],[Task success1]]&gt;0,1.96*SQRT((Task[[#This Row],[Task success1]]*(1-Task[[#This Row],[Task success1]]))/Task[[#This Row],[Responses]]),"")</f>
        <v>6.1819779566090326E-2</v>
      </c>
      <c r="L232" s="7">
        <f>VLOOKUP(Task[[#This Row],[Reason of visit]],'Data-Task'!C:G,4,)</f>
        <v>0.38400000000000001</v>
      </c>
      <c r="M232" s="7">
        <f>IF(Task[[#This Row],[Margin of Error1]]&gt;=0.1,"Insufficient data",Task[[#This Row],[Ease1]])</f>
        <v>0.38400000000000001</v>
      </c>
      <c r="N232" s="7">
        <f>IF(Task[[#This Row],[Ease1]]&gt;0,1.96*SQRT((Task[[#This Row],[Ease1]]*(1-Task[[#This Row],[Ease1]]))/Task[[#This Row],[Responses]]),"")</f>
        <v>6.0289549024685862E-2</v>
      </c>
      <c r="O232" s="7">
        <f>VLOOKUP(Task[[#This Row],[Reason of visit]],'Data-Task'!C:G,5,)</f>
        <v>0.42799999999999999</v>
      </c>
      <c r="P232" s="7">
        <f>IF(Task[[#This Row],[Margin of Error1]]&gt;=0.1,"Insufficient data",Task[[#This Row],[Satisfaction1]])</f>
        <v>0.42799999999999999</v>
      </c>
      <c r="Q232" s="7">
        <f>IF(Task[[#This Row],[Satisfaction1]]&gt;0,1.96*SQRT((Task[[#This Row],[Satisfaction1]]*(1-Task[[#This Row],[Satisfaction1]]))/Task[[#This Row],[Responses]]),"")</f>
        <v>6.1334660530567874E-2</v>
      </c>
      <c r="R232" s="7">
        <f>IF(OR(Task[[#This Row],[Margin of Error1]]&gt;=0.1,Task[[#This Row],[Margin of Error1]]=0),"Insufficient data",Task[[#This Row],[Margin of Error1]])</f>
        <v>6.1147996373781356E-2</v>
      </c>
      <c r="S2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2" s="5"/>
      <c r="U232" s="5"/>
      <c r="V232" s="5"/>
      <c r="W232" s="5"/>
    </row>
    <row r="233" spans="3:23" ht="13.9" x14ac:dyDescent="0.5">
      <c r="C233" s="129" t="str">
        <f>IF(ISBLANK('Data-Task'!C157),"",'Data-Task'!C157)</f>
        <v>CRA:COVID-19:Canada Recovery Caregiving Benefit (CRCB)</v>
      </c>
      <c r="D233" s="68" t="str">
        <f t="shared" si="12"/>
        <v>Canada Recovery Caregiving Benefit (CRCB)</v>
      </c>
      <c r="E233" s="6" t="str">
        <f t="shared" si="13"/>
        <v>COVID-19</v>
      </c>
      <c r="F233" s="6" t="str">
        <f t="shared" si="14"/>
        <v>CRA</v>
      </c>
      <c r="G233" s="8">
        <f>VLOOKUP(Task[[#This Row],[Reason of visit]],'Data-Task'!C:G,2,)</f>
        <v>242</v>
      </c>
      <c r="H2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6.1444760782289089E-2</v>
      </c>
      <c r="I233" s="7">
        <f>VLOOKUP(Task[[#This Row],[Reason of visit]],'Data-Task'!C:G,3,)</f>
        <v>0.63223140495867802</v>
      </c>
      <c r="J233" s="7">
        <f>IF(Task[[#This Row],[Margin of Error1]]&gt;=0.1,"Insufficient data",Task[[#This Row],[Task success1]])</f>
        <v>0.63223140495867802</v>
      </c>
      <c r="K233" s="7">
        <f>IF(Task[[#This Row],[Task success1]]&gt;0,1.96*SQRT((Task[[#This Row],[Task success1]]*(1-Task[[#This Row],[Task success1]]))/Task[[#This Row],[Responses]]),"")</f>
        <v>6.075384112104687E-2</v>
      </c>
      <c r="L233" s="7">
        <f>VLOOKUP(Task[[#This Row],[Reason of visit]],'Data-Task'!C:G,4,)</f>
        <v>0.62809917355371903</v>
      </c>
      <c r="M233" s="7">
        <f>IF(Task[[#This Row],[Margin of Error1]]&gt;=0.1,"Insufficient data",Task[[#This Row],[Ease1]])</f>
        <v>0.62809917355371903</v>
      </c>
      <c r="N233" s="7">
        <f>IF(Task[[#This Row],[Ease1]]&gt;0,1.96*SQRT((Task[[#This Row],[Ease1]]*(1-Task[[#This Row],[Ease1]]))/Task[[#This Row],[Responses]]),"")</f>
        <v>6.0894219881510524E-2</v>
      </c>
      <c r="O233" s="7">
        <f>VLOOKUP(Task[[#This Row],[Reason of visit]],'Data-Task'!C:G,5,)</f>
        <v>0.54958677685950397</v>
      </c>
      <c r="P233" s="7">
        <f>IF(Task[[#This Row],[Margin of Error1]]&gt;=0.1,"Insufficient data",Task[[#This Row],[Satisfaction1]])</f>
        <v>0.54958677685950397</v>
      </c>
      <c r="Q233" s="7">
        <f>IF(Task[[#This Row],[Satisfaction1]]&gt;0,1.96*SQRT((Task[[#This Row],[Satisfaction1]]*(1-Task[[#This Row],[Satisfaction1]]))/Task[[#This Row],[Responses]]),"")</f>
        <v>6.2686221344309873E-2</v>
      </c>
      <c r="R233" s="7">
        <f>IF(OR(Task[[#This Row],[Margin of Error1]]&gt;=0.1,Task[[#This Row],[Margin of Error1]]=0),"Insufficient data",Task[[#This Row],[Margin of Error1]])</f>
        <v>6.1444760782289089E-2</v>
      </c>
      <c r="S2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3" s="5"/>
      <c r="U233" s="5"/>
      <c r="V233" s="5"/>
      <c r="W233" s="5"/>
    </row>
    <row r="234" spans="3:23" ht="13.9" x14ac:dyDescent="0.5">
      <c r="C234" s="129" t="str">
        <f>IF(ISBLANK('Data-Task'!C1125),"",'Data-Task'!C1125)</f>
        <v>PHAC:Travel:Other - Reason for my visit is not in this list</v>
      </c>
      <c r="D234" s="457" t="str">
        <f t="shared" si="12"/>
        <v>Other - Reason for my visit is not in this list</v>
      </c>
      <c r="E234" s="458" t="str">
        <f t="shared" si="13"/>
        <v>Travel</v>
      </c>
      <c r="F234" s="458" t="str">
        <f t="shared" si="14"/>
        <v>PHAC</v>
      </c>
      <c r="G234" s="442">
        <f>VLOOKUP(Task[[#This Row],[Reason of visit]],'Data-Task'!C:G,2,)</f>
        <v>237</v>
      </c>
      <c r="H23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6.2014938984527757E-2</v>
      </c>
      <c r="I234" s="444">
        <f>VLOOKUP(Task[[#This Row],[Reason of visit]],'Data-Task'!C:G,3,)</f>
        <v>0.47257383966244698</v>
      </c>
      <c r="J234" s="444">
        <f>IF(Task[[#This Row],[Margin of Error1]]&gt;=0.1,"Insufficient data",Task[[#This Row],[Task success1]])</f>
        <v>0.47257383966244698</v>
      </c>
      <c r="K234" s="444">
        <f>IF(Task[[#This Row],[Task success1]]&gt;0,1.96*SQRT((Task[[#This Row],[Task success1]]*(1-Task[[#This Row],[Task success1]]))/Task[[#This Row],[Responses]]),"")</f>
        <v>6.3562002371884557E-2</v>
      </c>
      <c r="L234" s="444">
        <f>VLOOKUP(Task[[#This Row],[Reason of visit]],'Data-Task'!C:G,4,)</f>
        <v>0.38396624472573798</v>
      </c>
      <c r="M234" s="444">
        <f>IF(Task[[#This Row],[Margin of Error1]]&gt;=0.1,"Insufficient data",Task[[#This Row],[Ease1]])</f>
        <v>0.38396624472573798</v>
      </c>
      <c r="N234" s="444">
        <f>IF(Task[[#This Row],[Ease1]]&gt;0,1.96*SQRT((Task[[#This Row],[Ease1]]*(1-Task[[#This Row],[Ease1]]))/Task[[#This Row],[Responses]]),"")</f>
        <v>6.1919961321869069E-2</v>
      </c>
      <c r="O234" s="444">
        <f>VLOOKUP(Task[[#This Row],[Reason of visit]],'Data-Task'!C:G,5,)</f>
        <v>0.34599156118143498</v>
      </c>
      <c r="P234" s="444">
        <f>IF(Task[[#This Row],[Margin of Error1]]&gt;=0.1,"Insufficient data",Task[[#This Row],[Satisfaction1]])</f>
        <v>0.34599156118143498</v>
      </c>
      <c r="Q234" s="444">
        <f>IF(Task[[#This Row],[Satisfaction1]]&gt;0,1.96*SQRT((Task[[#This Row],[Satisfaction1]]*(1-Task[[#This Row],[Satisfaction1]]))/Task[[#This Row],[Responses]]),"")</f>
        <v>6.056285325982963E-2</v>
      </c>
      <c r="R234" s="444">
        <f>IF(OR(Task[[#This Row],[Margin of Error1]]&gt;=0.1,Task[[#This Row],[Margin of Error1]]=0),"Insufficient data",Task[[#This Row],[Margin of Error1]])</f>
        <v>6.2014938984527757E-2</v>
      </c>
      <c r="S23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4" s="5"/>
      <c r="U234" s="5"/>
      <c r="V234" s="5"/>
      <c r="W234" s="5"/>
    </row>
    <row r="235" spans="3:23" ht="13.9" x14ac:dyDescent="0.5">
      <c r="C235" s="129" t="str">
        <f>IF(ISBLANK('Data-Task'!C468),"",'Data-Task'!C468)</f>
        <v>FCAC:Money:Find information on loans and lines of credit</v>
      </c>
      <c r="D235" s="68" t="str">
        <f t="shared" si="12"/>
        <v>Find information on loans and lines of credit</v>
      </c>
      <c r="E235" s="6" t="str">
        <f t="shared" si="13"/>
        <v>Money</v>
      </c>
      <c r="F235" s="6" t="str">
        <f t="shared" si="14"/>
        <v>FCAC</v>
      </c>
      <c r="G235" s="8">
        <f>VLOOKUP(Task[[#This Row],[Reason of visit]],'Data-Task'!C:G,2,)</f>
        <v>235</v>
      </c>
      <c r="H2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6.0391432910923915E-2</v>
      </c>
      <c r="I235" s="7">
        <f>VLOOKUP(Task[[#This Row],[Reason of visit]],'Data-Task'!C:G,3,)</f>
        <v>0.72340425531914898</v>
      </c>
      <c r="J235" s="7">
        <f>IF(Task[[#This Row],[Margin of Error1]]&gt;=0.1,"Insufficient data",Task[[#This Row],[Task success1]])</f>
        <v>0.72340425531914898</v>
      </c>
      <c r="K235" s="7">
        <f>IF(Task[[#This Row],[Task success1]]&gt;0,1.96*SQRT((Task[[#This Row],[Task success1]]*(1-Task[[#This Row],[Task success1]]))/Task[[#This Row],[Responses]]),"")</f>
        <v>5.7192017501711108E-2</v>
      </c>
      <c r="L235" s="7">
        <f>VLOOKUP(Task[[#This Row],[Reason of visit]],'Data-Task'!C:G,4,)</f>
        <v>0.65106382978723398</v>
      </c>
      <c r="M235" s="7">
        <f>IF(Task[[#This Row],[Margin of Error1]]&gt;=0.1,"Insufficient data",Task[[#This Row],[Ease1]])</f>
        <v>0.65106382978723398</v>
      </c>
      <c r="N235" s="7">
        <f>IF(Task[[#This Row],[Ease1]]&gt;0,1.96*SQRT((Task[[#This Row],[Ease1]]*(1-Task[[#This Row],[Ease1]]))/Task[[#This Row],[Responses]]),"")</f>
        <v>6.0940627184246123E-2</v>
      </c>
      <c r="O235" s="7">
        <f>VLOOKUP(Task[[#This Row],[Reason of visit]],'Data-Task'!C:G,5,)</f>
        <v>0.58297872340425505</v>
      </c>
      <c r="P235" s="7">
        <f>IF(Task[[#This Row],[Margin of Error1]]&gt;=0.1,"Insufficient data",Task[[#This Row],[Satisfaction1]])</f>
        <v>0.58297872340425505</v>
      </c>
      <c r="Q235" s="7">
        <f>IF(Task[[#This Row],[Satisfaction1]]&gt;0,1.96*SQRT((Task[[#This Row],[Satisfaction1]]*(1-Task[[#This Row],[Satisfaction1]]))/Task[[#This Row],[Responses]]),"")</f>
        <v>6.3041654046814527E-2</v>
      </c>
      <c r="R235" s="7">
        <f>IF(OR(Task[[#This Row],[Margin of Error1]]&gt;=0.1,Task[[#This Row],[Margin of Error1]]=0),"Insufficient data",Task[[#This Row],[Margin of Error1]])</f>
        <v>6.0391432910923915E-2</v>
      </c>
      <c r="S2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5" s="5"/>
      <c r="U235" s="5"/>
      <c r="V235" s="5"/>
      <c r="W235" s="5"/>
    </row>
    <row r="236" spans="3:23" ht="13.9" x14ac:dyDescent="0.5">
      <c r="C236" s="129" t="str">
        <f>IF(ISBLANK('Data-Task'!C493),"",'Data-Task'!C493)</f>
        <v>FIN:Money:View proposed changes to financial legislation</v>
      </c>
      <c r="D236" s="68" t="str">
        <f t="shared" si="12"/>
        <v>View proposed changes to financial legislation</v>
      </c>
      <c r="E236" s="6" t="str">
        <f t="shared" si="13"/>
        <v>Money</v>
      </c>
      <c r="F236" s="6" t="str">
        <f t="shared" si="14"/>
        <v>FIN</v>
      </c>
      <c r="G236" s="8">
        <f>VLOOKUP(Task[[#This Row],[Reason of visit]],'Data-Task'!C:G,2,)</f>
        <v>235</v>
      </c>
      <c r="H2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6.0034978050434999E-2</v>
      </c>
      <c r="I236" s="7">
        <f>VLOOKUP(Task[[#This Row],[Reason of visit]],'Data-Task'!C:G,3,)</f>
        <v>0.75744680851063795</v>
      </c>
      <c r="J236" s="7">
        <f>IF(Task[[#This Row],[Margin of Error1]]&gt;=0.1,"Insufficient data",Task[[#This Row],[Task success1]])</f>
        <v>0.75744680851063795</v>
      </c>
      <c r="K236" s="7">
        <f>IF(Task[[#This Row],[Task success1]]&gt;0,1.96*SQRT((Task[[#This Row],[Task success1]]*(1-Task[[#This Row],[Task success1]]))/Task[[#This Row],[Responses]]),"")</f>
        <v>5.4802668612223465E-2</v>
      </c>
      <c r="L236" s="7">
        <f>VLOOKUP(Task[[#This Row],[Reason of visit]],'Data-Task'!C:G,4,)</f>
        <v>0.62978723404255299</v>
      </c>
      <c r="M236" s="7">
        <f>IF(Task[[#This Row],[Margin of Error1]]&gt;=0.1,"Insufficient data",Task[[#This Row],[Ease1]])</f>
        <v>0.62978723404255299</v>
      </c>
      <c r="N236" s="7">
        <f>IF(Task[[#This Row],[Ease1]]&gt;0,1.96*SQRT((Task[[#This Row],[Ease1]]*(1-Task[[#This Row],[Ease1]]))/Task[[#This Row],[Responses]]),"")</f>
        <v>6.1736891972022215E-2</v>
      </c>
      <c r="O236" s="7">
        <f>VLOOKUP(Task[[#This Row],[Reason of visit]],'Data-Task'!C:G,5,)</f>
        <v>0.55319148936170204</v>
      </c>
      <c r="P236" s="7">
        <f>IF(Task[[#This Row],[Margin of Error1]]&gt;=0.1,"Insufficient data",Task[[#This Row],[Satisfaction1]])</f>
        <v>0.55319148936170204</v>
      </c>
      <c r="Q236" s="7">
        <f>IF(Task[[#This Row],[Satisfaction1]]&gt;0,1.96*SQRT((Task[[#This Row],[Satisfaction1]]*(1-Task[[#This Row],[Satisfaction1]]))/Task[[#This Row],[Responses]]),"")</f>
        <v>6.3565373567059311E-2</v>
      </c>
      <c r="R236" s="7">
        <f>IF(OR(Task[[#This Row],[Margin of Error1]]&gt;=0.1,Task[[#This Row],[Margin of Error1]]=0),"Insufficient data",Task[[#This Row],[Margin of Error1]])</f>
        <v>6.0034978050434999E-2</v>
      </c>
      <c r="S2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6" s="5"/>
      <c r="U236" s="5"/>
      <c r="V236" s="5"/>
      <c r="W236" s="5"/>
    </row>
    <row r="237" spans="3:23" ht="13.9" x14ac:dyDescent="0.5">
      <c r="C237" s="129" t="str">
        <f>IF(ISBLANK('Data-Task'!C685),"",'Data-Task'!C685)</f>
        <v>GAC:World:Study costs for international students in Canada</v>
      </c>
      <c r="D237" s="68" t="str">
        <f t="shared" si="12"/>
        <v>Study costs for international students in Canada</v>
      </c>
      <c r="E237" s="6" t="str">
        <f t="shared" si="13"/>
        <v>World</v>
      </c>
      <c r="F237" s="6" t="str">
        <f t="shared" si="14"/>
        <v>GAC</v>
      </c>
      <c r="G237" s="8">
        <f>VLOOKUP(Task[[#This Row],[Reason of visit]],'Data-Task'!C:G,2,)</f>
        <v>235</v>
      </c>
      <c r="H23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5.8283190913049121E-2</v>
      </c>
      <c r="I237" s="7">
        <f>VLOOKUP(Task[[#This Row],[Reason of visit]],'Data-Task'!C:G,3,)</f>
        <v>0.74893617021276604</v>
      </c>
      <c r="J237" s="7">
        <f>IF(Task[[#This Row],[Margin of Error1]]&gt;=0.1,"Insufficient data",Task[[#This Row],[Task success1]])</f>
        <v>0.74893617021276604</v>
      </c>
      <c r="K237" s="7">
        <f>IF(Task[[#This Row],[Task success1]]&gt;0,1.96*SQRT((Task[[#This Row],[Task success1]]*(1-Task[[#This Row],[Task success1]]))/Task[[#This Row],[Responses]]),"")</f>
        <v>5.5441710106361543E-2</v>
      </c>
      <c r="L237" s="7">
        <f>VLOOKUP(Task[[#This Row],[Reason of visit]],'Data-Task'!C:G,4,)</f>
        <v>0.680851063829787</v>
      </c>
      <c r="M237" s="7">
        <f>IF(Task[[#This Row],[Margin of Error1]]&gt;=0.1,"Insufficient data",Task[[#This Row],[Ease1]])</f>
        <v>0.680851063829787</v>
      </c>
      <c r="N237" s="7">
        <f>IF(Task[[#This Row],[Ease1]]&gt;0,1.96*SQRT((Task[[#This Row],[Ease1]]*(1-Task[[#This Row],[Ease1]]))/Task[[#This Row],[Responses]]),"")</f>
        <v>5.9599813531088223E-2</v>
      </c>
      <c r="O237" s="7">
        <f>VLOOKUP(Task[[#This Row],[Reason of visit]],'Data-Task'!C:G,5,)</f>
        <v>0.67659574468085104</v>
      </c>
      <c r="P237" s="7">
        <f>IF(Task[[#This Row],[Margin of Error1]]&gt;=0.1,"Insufficient data",Task[[#This Row],[Satisfaction1]])</f>
        <v>0.67659574468085104</v>
      </c>
      <c r="Q237" s="7">
        <f>IF(Task[[#This Row],[Satisfaction1]]&gt;0,1.96*SQRT((Task[[#This Row],[Satisfaction1]]*(1-Task[[#This Row],[Satisfaction1]]))/Task[[#This Row],[Responses]]),"")</f>
        <v>5.9808049101697583E-2</v>
      </c>
      <c r="R237" s="7">
        <f>IF(OR(Task[[#This Row],[Margin of Error1]]&gt;=0.1,Task[[#This Row],[Margin of Error1]]=0),"Insufficient data",Task[[#This Row],[Margin of Error1]])</f>
        <v>5.8283190913049121E-2</v>
      </c>
      <c r="S2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7" s="5"/>
      <c r="U237" s="5"/>
      <c r="V237" s="5"/>
      <c r="W237" s="5"/>
    </row>
    <row r="238" spans="3:23" ht="13.9" x14ac:dyDescent="0.5">
      <c r="C238" s="129" t="str">
        <f>IF(ISBLANK('Data-Task'!C204),"",'Data-Task'!C204)</f>
        <v>CSA:Science:Consult the news in the space sector</v>
      </c>
      <c r="D238" s="68" t="str">
        <f t="shared" si="12"/>
        <v>Consult the news in the space sector</v>
      </c>
      <c r="E238" s="6" t="str">
        <f t="shared" si="13"/>
        <v>Science</v>
      </c>
      <c r="F238" s="6" t="str">
        <f t="shared" si="14"/>
        <v>CSA</v>
      </c>
      <c r="G238" s="8">
        <f>VLOOKUP(Task[[#This Row],[Reason of visit]],'Data-Task'!C:G,2,)</f>
        <v>234</v>
      </c>
      <c r="H23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4.770561423711342E-2</v>
      </c>
      <c r="I238" s="7">
        <f>VLOOKUP(Task[[#This Row],[Reason of visit]],'Data-Task'!C:G,3,)</f>
        <v>0.90598290598290598</v>
      </c>
      <c r="J238" s="7">
        <f>IF(Task[[#This Row],[Margin of Error1]]&gt;=0.1,"Insufficient data",Task[[#This Row],[Task success1]])</f>
        <v>0.90598290598290598</v>
      </c>
      <c r="K238" s="7">
        <f>IF(Task[[#This Row],[Task success1]]&gt;0,1.96*SQRT((Task[[#This Row],[Task success1]]*(1-Task[[#This Row],[Task success1]]))/Task[[#This Row],[Responses]]),"")</f>
        <v>3.7394829387928354E-2</v>
      </c>
      <c r="L238" s="7">
        <f>VLOOKUP(Task[[#This Row],[Reason of visit]],'Data-Task'!C:G,4,)</f>
        <v>0.79487179487179505</v>
      </c>
      <c r="M238" s="7">
        <f>IF(Task[[#This Row],[Margin of Error1]]&gt;=0.1,"Insufficient data",Task[[#This Row],[Ease1]])</f>
        <v>0.79487179487179505</v>
      </c>
      <c r="N238" s="7">
        <f>IF(Task[[#This Row],[Ease1]]&gt;0,1.96*SQRT((Task[[#This Row],[Ease1]]*(1-Task[[#This Row],[Ease1]]))/Task[[#This Row],[Responses]]),"")</f>
        <v>5.1737968972746955E-2</v>
      </c>
      <c r="O238" s="7">
        <f>VLOOKUP(Task[[#This Row],[Reason of visit]],'Data-Task'!C:G,5,)</f>
        <v>0.76923076923076905</v>
      </c>
      <c r="P238" s="7">
        <f>IF(Task[[#This Row],[Margin of Error1]]&gt;=0.1,"Insufficient data",Task[[#This Row],[Satisfaction1]])</f>
        <v>0.76923076923076905</v>
      </c>
      <c r="Q238" s="7">
        <f>IF(Task[[#This Row],[Satisfaction1]]&gt;0,1.96*SQRT((Task[[#This Row],[Satisfaction1]]*(1-Task[[#This Row],[Satisfaction1]]))/Task[[#This Row],[Responses]]),"")</f>
        <v>5.3984044350664957E-2</v>
      </c>
      <c r="R238" s="7">
        <f>IF(OR(Task[[#This Row],[Margin of Error1]]&gt;=0.1,Task[[#This Row],[Margin of Error1]]=0),"Insufficient data",Task[[#This Row],[Margin of Error1]])</f>
        <v>4.770561423711342E-2</v>
      </c>
      <c r="S2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Low margin of error/Reliable data</v>
      </c>
      <c r="T238" s="5"/>
      <c r="U238" s="5"/>
      <c r="V238" s="5"/>
      <c r="W238" s="5"/>
    </row>
    <row r="239" spans="3:23" ht="13.9" x14ac:dyDescent="0.5">
      <c r="C239" s="129" t="str">
        <f>IF(ISBLANK('Data-Task'!C995),"",'Data-Task'!C995)</f>
        <v>NRCan:Environment:Renewable energy in Canada</v>
      </c>
      <c r="D239" s="68" t="str">
        <f t="shared" si="12"/>
        <v>Renewable energy in Canada</v>
      </c>
      <c r="E239" s="6" t="str">
        <f t="shared" si="13"/>
        <v>Environment</v>
      </c>
      <c r="F239" s="6" t="str">
        <f t="shared" si="14"/>
        <v>NRCan</v>
      </c>
      <c r="G239" s="8">
        <f>VLOOKUP(Task[[#This Row],[Reason of visit]],'Data-Task'!C:G,2,)</f>
        <v>225</v>
      </c>
      <c r="H23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6.2465528160104734E-2</v>
      </c>
      <c r="I239" s="7">
        <f>VLOOKUP(Task[[#This Row],[Reason of visit]],'Data-Task'!C:G,3,)</f>
        <v>0.706666666666667</v>
      </c>
      <c r="J239" s="7">
        <f>IF(Task[[#This Row],[Margin of Error1]]&gt;=0.1,"Insufficient data",Task[[#This Row],[Task success1]])</f>
        <v>0.706666666666667</v>
      </c>
      <c r="K239" s="7">
        <f>IF(Task[[#This Row],[Task success1]]&gt;0,1.96*SQRT((Task[[#This Row],[Task success1]]*(1-Task[[#This Row],[Task success1]]))/Task[[#This Row],[Responses]]),"")</f>
        <v>5.9491213004034101E-2</v>
      </c>
      <c r="L239" s="7">
        <f>VLOOKUP(Task[[#This Row],[Reason of visit]],'Data-Task'!C:G,4,)</f>
        <v>0.6</v>
      </c>
      <c r="M239" s="7">
        <f>IF(Task[[#This Row],[Margin of Error1]]&gt;=0.1,"Insufficient data",Task[[#This Row],[Ease1]])</f>
        <v>0.6</v>
      </c>
      <c r="N239" s="7">
        <f>IF(Task[[#This Row],[Ease1]]&gt;0,1.96*SQRT((Task[[#This Row],[Ease1]]*(1-Task[[#This Row],[Ease1]]))/Task[[#This Row],[Responses]]),"")</f>
        <v>6.4013331944733728E-2</v>
      </c>
      <c r="O239" s="7">
        <f>VLOOKUP(Task[[#This Row],[Reason of visit]],'Data-Task'!C:G,5,)</f>
        <v>0.60444444444444401</v>
      </c>
      <c r="P239" s="7">
        <f>IF(Task[[#This Row],[Margin of Error1]]&gt;=0.1,"Insufficient data",Task[[#This Row],[Satisfaction1]])</f>
        <v>0.60444444444444401</v>
      </c>
      <c r="Q239" s="7">
        <f>IF(Task[[#This Row],[Satisfaction1]]&gt;0,1.96*SQRT((Task[[#This Row],[Satisfaction1]]*(1-Task[[#This Row],[Satisfaction1]]))/Task[[#This Row],[Responses]]),"")</f>
        <v>6.3892039531546388E-2</v>
      </c>
      <c r="R239" s="7">
        <f>IF(OR(Task[[#This Row],[Margin of Error1]]&gt;=0.1,Task[[#This Row],[Margin of Error1]]=0),"Insufficient data",Task[[#This Row],[Margin of Error1]])</f>
        <v>6.2465528160104734E-2</v>
      </c>
      <c r="S2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39" s="5"/>
      <c r="U239" s="5"/>
      <c r="V239" s="5"/>
      <c r="W239" s="5"/>
    </row>
    <row r="240" spans="3:23" ht="13.9" x14ac:dyDescent="0.5">
      <c r="C240" s="129" t="str">
        <f>IF(ISBLANK('Data-Task'!C93),"",'Data-Task'!C93)</f>
        <v>CFIA:Health:Regulatory requirements as a regulated party</v>
      </c>
      <c r="D240" s="68" t="str">
        <f t="shared" si="12"/>
        <v>Regulatory requirements as a regulated party</v>
      </c>
      <c r="E240" s="6" t="str">
        <f t="shared" si="13"/>
        <v>Health</v>
      </c>
      <c r="F240" s="6" t="str">
        <f t="shared" si="14"/>
        <v>CFIA</v>
      </c>
      <c r="G240" s="8">
        <f>VLOOKUP(Task[[#This Row],[Reason of visit]],'Data-Task'!C:G,2,)</f>
        <v>224</v>
      </c>
      <c r="H2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6.0056309731727008E-2</v>
      </c>
      <c r="I240" s="7">
        <f>VLOOKUP(Task[[#This Row],[Reason of visit]],'Data-Task'!C:G,3,)</f>
        <v>0.8125</v>
      </c>
      <c r="J240" s="7">
        <f>IF(Task[[#This Row],[Margin of Error1]]&gt;=0.1,"Insufficient data",Task[[#This Row],[Task success1]])</f>
        <v>0.8125</v>
      </c>
      <c r="K240" s="7">
        <f>IF(Task[[#This Row],[Task success1]]&gt;0,1.96*SQRT((Task[[#This Row],[Task success1]]*(1-Task[[#This Row],[Task success1]]))/Task[[#This Row],[Responses]]),"")</f>
        <v>5.1114531324272156E-2</v>
      </c>
      <c r="L240" s="7">
        <f>VLOOKUP(Task[[#This Row],[Reason of visit]],'Data-Task'!C:G,4,)</f>
        <v>0.58928571428571397</v>
      </c>
      <c r="M240" s="7">
        <f>IF(Task[[#This Row],[Margin of Error1]]&gt;=0.1,"Insufficient data",Task[[#This Row],[Ease1]])</f>
        <v>0.58928571428571397</v>
      </c>
      <c r="N240" s="7">
        <f>IF(Task[[#This Row],[Ease1]]&gt;0,1.96*SQRT((Task[[#This Row],[Ease1]]*(1-Task[[#This Row],[Ease1]]))/Task[[#This Row],[Responses]]),"")</f>
        <v>6.4426557024258257E-2</v>
      </c>
      <c r="O240" s="7">
        <f>VLOOKUP(Task[[#This Row],[Reason of visit]],'Data-Task'!C:G,5,)</f>
        <v>0.58035714285714302</v>
      </c>
      <c r="P240" s="7">
        <f>IF(Task[[#This Row],[Margin of Error1]]&gt;=0.1,"Insufficient data",Task[[#This Row],[Satisfaction1]])</f>
        <v>0.58035714285714302</v>
      </c>
      <c r="Q240" s="7">
        <f>IF(Task[[#This Row],[Satisfaction1]]&gt;0,1.96*SQRT((Task[[#This Row],[Satisfaction1]]*(1-Task[[#This Row],[Satisfaction1]]))/Task[[#This Row],[Responses]]),"")</f>
        <v>6.4627840846650603E-2</v>
      </c>
      <c r="R240" s="7">
        <f>IF(OR(Task[[#This Row],[Margin of Error1]]&gt;=0.1,Task[[#This Row],[Margin of Error1]]=0),"Insufficient data",Task[[#This Row],[Margin of Error1]])</f>
        <v>6.0056309731727008E-2</v>
      </c>
      <c r="S2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0" s="5"/>
      <c r="U240" s="5"/>
      <c r="V240" s="5"/>
      <c r="W240" s="5"/>
    </row>
    <row r="241" spans="3:23" ht="13.9" x14ac:dyDescent="0.5">
      <c r="C241" s="129" t="str">
        <f>IF(ISBLANK('Data-Task'!C775),"",'Data-Task'!C775)</f>
        <v>IRCC:Immigration:Visa and immigration services</v>
      </c>
      <c r="D241" s="68" t="str">
        <f t="shared" si="12"/>
        <v>Visa and immigration services</v>
      </c>
      <c r="E241" s="6" t="str">
        <f t="shared" si="13"/>
        <v>Immigration</v>
      </c>
      <c r="F241" s="6" t="str">
        <f t="shared" si="14"/>
        <v>IRCC</v>
      </c>
      <c r="G241" s="8">
        <f>VLOOKUP(Task[[#This Row],[Reason of visit]],'Data-Task'!C:G,2,)</f>
        <v>224</v>
      </c>
      <c r="H24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6.4860487069987247E-2</v>
      </c>
      <c r="I241" s="7">
        <f>VLOOKUP(Task[[#This Row],[Reason of visit]],'Data-Task'!C:G,3,)</f>
        <v>0.58482142857142905</v>
      </c>
      <c r="J241" s="7">
        <f>IF(Task[[#This Row],[Margin of Error1]]&gt;=0.1,"Insufficient data",Task[[#This Row],[Task success1]])</f>
        <v>0.58482142857142905</v>
      </c>
      <c r="K241" s="7">
        <f>IF(Task[[#This Row],[Task success1]]&gt;0,1.96*SQRT((Task[[#This Row],[Task success1]]*(1-Task[[#This Row],[Task success1]]))/Task[[#This Row],[Responses]]),"")</f>
        <v>6.4529925833871821E-2</v>
      </c>
      <c r="L241" s="7">
        <f>VLOOKUP(Task[[#This Row],[Reason of visit]],'Data-Task'!C:G,4,)</f>
        <v>0.56696428571428603</v>
      </c>
      <c r="M241" s="7">
        <f>IF(Task[[#This Row],[Margin of Error1]]&gt;=0.1,"Insufficient data",Task[[#This Row],[Ease1]])</f>
        <v>0.56696428571428603</v>
      </c>
      <c r="N241" s="7">
        <f>IF(Task[[#This Row],[Ease1]]&gt;0,1.96*SQRT((Task[[#This Row],[Ease1]]*(1-Task[[#This Row],[Ease1]]))/Task[[#This Row],[Responses]]),"")</f>
        <v>6.4889103115430696E-2</v>
      </c>
      <c r="O241" s="7">
        <f>VLOOKUP(Task[[#This Row],[Reason of visit]],'Data-Task'!C:G,5,)</f>
        <v>0.45089285714285698</v>
      </c>
      <c r="P241" s="7">
        <f>IF(Task[[#This Row],[Margin of Error1]]&gt;=0.1,"Insufficient data",Task[[#This Row],[Satisfaction1]])</f>
        <v>0.45089285714285698</v>
      </c>
      <c r="Q241" s="7">
        <f>IF(Task[[#This Row],[Satisfaction1]]&gt;0,1.96*SQRT((Task[[#This Row],[Satisfaction1]]*(1-Task[[#This Row],[Satisfaction1]]))/Task[[#This Row],[Responses]]),"")</f>
        <v>6.5162432260659209E-2</v>
      </c>
      <c r="R241" s="7">
        <f>IF(OR(Task[[#This Row],[Margin of Error1]]&gt;=0.1,Task[[#This Row],[Margin of Error1]]=0),"Insufficient data",Task[[#This Row],[Margin of Error1]])</f>
        <v>6.4860487069987247E-2</v>
      </c>
      <c r="S2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1" s="5"/>
      <c r="U241" s="5"/>
      <c r="V241" s="5"/>
      <c r="W241" s="5"/>
    </row>
    <row r="242" spans="3:23" ht="13.9" x14ac:dyDescent="0.5">
      <c r="C242" s="129" t="str">
        <f>IF(ISBLANK('Data-Task'!C1105),"",'Data-Task'!C1105)</f>
        <v>PHAC:Health:Learn about mental health support and how to get help</v>
      </c>
      <c r="D242" s="457" t="str">
        <f t="shared" si="12"/>
        <v>Learn about mental health support and how to get help</v>
      </c>
      <c r="E242" s="458" t="str">
        <f t="shared" si="13"/>
        <v>Health</v>
      </c>
      <c r="F242" s="458" t="str">
        <f t="shared" si="14"/>
        <v>PHAC</v>
      </c>
      <c r="G242" s="442">
        <f>VLOOKUP(Task[[#This Row],[Reason of visit]],'Data-Task'!C:G,2,)</f>
        <v>221</v>
      </c>
      <c r="H24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6.4487520737786796E-2</v>
      </c>
      <c r="I242" s="444">
        <f>VLOOKUP(Task[[#This Row],[Reason of visit]],'Data-Task'!C:G,3,)</f>
        <v>0.66968325791855199</v>
      </c>
      <c r="J242" s="444">
        <f>IF(Task[[#This Row],[Margin of Error1]]&gt;=0.1,"Insufficient data",Task[[#This Row],[Task success1]])</f>
        <v>0.66968325791855199</v>
      </c>
      <c r="K242" s="444">
        <f>IF(Task[[#This Row],[Task success1]]&gt;0,1.96*SQRT((Task[[#This Row],[Task success1]]*(1-Task[[#This Row],[Task success1]]))/Task[[#This Row],[Responses]]),"")</f>
        <v>6.2009745452101694E-2</v>
      </c>
      <c r="L242" s="444">
        <f>VLOOKUP(Task[[#This Row],[Reason of visit]],'Data-Task'!C:G,4,)</f>
        <v>0.55203619909502299</v>
      </c>
      <c r="M242" s="444">
        <f>IF(Task[[#This Row],[Margin of Error1]]&gt;=0.1,"Insufficient data",Task[[#This Row],[Ease1]])</f>
        <v>0.55203619909502299</v>
      </c>
      <c r="N242" s="444">
        <f>IF(Task[[#This Row],[Ease1]]&gt;0,1.96*SQRT((Task[[#This Row],[Ease1]]*(1-Task[[#This Row],[Ease1]]))/Task[[#This Row],[Responses]]),"")</f>
        <v>6.5563959517831685E-2</v>
      </c>
      <c r="O242" s="444">
        <f>VLOOKUP(Task[[#This Row],[Reason of visit]],'Data-Task'!C:G,5,)</f>
        <v>0.51583710407239802</v>
      </c>
      <c r="P242" s="444">
        <f>IF(Task[[#This Row],[Margin of Error1]]&gt;=0.1,"Insufficient data",Task[[#This Row],[Satisfaction1]])</f>
        <v>0.51583710407239802</v>
      </c>
      <c r="Q242" s="444">
        <f>IF(Task[[#This Row],[Satisfaction1]]&gt;0,1.96*SQRT((Task[[#This Row],[Satisfaction1]]*(1-Task[[#This Row],[Satisfaction1]]))/Task[[#This Row],[Responses]]),"")</f>
        <v>6.588885724342701E-2</v>
      </c>
      <c r="R242" s="444">
        <f>IF(OR(Task[[#This Row],[Margin of Error1]]&gt;=0.1,Task[[#This Row],[Margin of Error1]]=0),"Insufficient data",Task[[#This Row],[Margin of Error1]])</f>
        <v>6.4487520737786796E-2</v>
      </c>
      <c r="S2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2" s="5"/>
      <c r="U242" s="5"/>
      <c r="V242" s="5"/>
      <c r="W242" s="5"/>
    </row>
    <row r="243" spans="3:23" ht="13.9" x14ac:dyDescent="0.5">
      <c r="C243" s="129" t="str">
        <f>IF(ISBLANK('Data-Task'!C620),"",'Data-Task'!C620)</f>
        <v>GAC:Travel:Register as a Canadian living or travelling outside Canada</v>
      </c>
      <c r="D243" s="68" t="str">
        <f t="shared" si="12"/>
        <v>Register as a Canadian living or travelling outside Canada</v>
      </c>
      <c r="E243" s="6" t="str">
        <f t="shared" si="13"/>
        <v>Travel</v>
      </c>
      <c r="F243" s="6" t="str">
        <f t="shared" si="14"/>
        <v>GAC</v>
      </c>
      <c r="G243" s="8">
        <f>VLOOKUP(Task[[#This Row],[Reason of visit]],'Data-Task'!C:G,2,)</f>
        <v>220</v>
      </c>
      <c r="H24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6.3546308679375371E-2</v>
      </c>
      <c r="I243" s="7">
        <f>VLOOKUP(Task[[#This Row],[Reason of visit]],'Data-Task'!C:G,3,)</f>
        <v>0.72727272727272696</v>
      </c>
      <c r="J243" s="7">
        <f>IF(Task[[#This Row],[Margin of Error1]]&gt;=0.1,"Insufficient data",Task[[#This Row],[Task success1]])</f>
        <v>0.72727272727272696</v>
      </c>
      <c r="K243" s="7">
        <f>IF(Task[[#This Row],[Task success1]]&gt;0,1.96*SQRT((Task[[#This Row],[Task success1]]*(1-Task[[#This Row],[Task success1]]))/Task[[#This Row],[Responses]]),"")</f>
        <v>5.8851517626754571E-2</v>
      </c>
      <c r="L243" s="7">
        <f>VLOOKUP(Task[[#This Row],[Reason of visit]],'Data-Task'!C:G,4,)</f>
        <v>0.55000000000000004</v>
      </c>
      <c r="M243" s="7">
        <f>IF(Task[[#This Row],[Margin of Error1]]&gt;=0.1,"Insufficient data",Task[[#This Row],[Ease1]])</f>
        <v>0.55000000000000004</v>
      </c>
      <c r="N243" s="7">
        <f>IF(Task[[#This Row],[Ease1]]&gt;0,1.96*SQRT((Task[[#This Row],[Ease1]]*(1-Task[[#This Row],[Ease1]]))/Task[[#This Row],[Responses]]),"")</f>
        <v>6.5740398538493824E-2</v>
      </c>
      <c r="O243" s="7">
        <f>VLOOKUP(Task[[#This Row],[Reason of visit]],'Data-Task'!C:G,5,)</f>
        <v>0.513636363636364</v>
      </c>
      <c r="P243" s="7">
        <f>IF(Task[[#This Row],[Margin of Error1]]&gt;=0.1,"Insufficient data",Task[[#This Row],[Satisfaction1]])</f>
        <v>0.513636363636364</v>
      </c>
      <c r="Q243" s="7">
        <f>IF(Task[[#This Row],[Satisfaction1]]&gt;0,1.96*SQRT((Task[[#This Row],[Satisfaction1]]*(1-Task[[#This Row],[Satisfaction1]]))/Task[[#This Row],[Responses]]),"")</f>
        <v>6.6047009872877732E-2</v>
      </c>
      <c r="R243" s="7">
        <f>IF(OR(Task[[#This Row],[Margin of Error1]]&gt;=0.1,Task[[#This Row],[Margin of Error1]]=0),"Insufficient data",Task[[#This Row],[Margin of Error1]])</f>
        <v>6.3546308679375371E-2</v>
      </c>
      <c r="S2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3" s="5"/>
      <c r="U243" s="5"/>
      <c r="V243" s="5"/>
      <c r="W243" s="5"/>
    </row>
    <row r="244" spans="3:23" ht="13.9" x14ac:dyDescent="0.5">
      <c r="C244" s="129" t="str">
        <f>IF(ISBLANK('Data-Task'!C1259),"",'Data-Task'!C1259)</f>
        <v>PSPC:PublicService:Issues related to the Canadian Armed Forces pension plan</v>
      </c>
      <c r="D244" s="457" t="str">
        <f t="shared" si="12"/>
        <v>Issues related to the Canadian Armed Forces pension plan</v>
      </c>
      <c r="E244" s="458" t="str">
        <f t="shared" si="13"/>
        <v>PublicService</v>
      </c>
      <c r="F244" s="458" t="str">
        <f t="shared" si="14"/>
        <v>PSPC</v>
      </c>
      <c r="G244" s="442">
        <f>VLOOKUP(Task[[#This Row],[Reason of visit]],'Data-Task'!C:G,2,)</f>
        <v>219</v>
      </c>
      <c r="H24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6.5811252681018118E-2</v>
      </c>
      <c r="I244" s="444">
        <f>VLOOKUP(Task[[#This Row],[Reason of visit]],'Data-Task'!C:G,3,)</f>
        <v>0.47945205479452102</v>
      </c>
      <c r="J244" s="444">
        <f>IF(Task[[#This Row],[Margin of Error1]]&gt;=0.1,"Insufficient data",Task[[#This Row],[Task success1]])</f>
        <v>0.47945205479452102</v>
      </c>
      <c r="K244" s="444">
        <f>IF(Task[[#This Row],[Task success1]]&gt;0,1.96*SQRT((Task[[#This Row],[Task success1]]*(1-Task[[#This Row],[Task success1]]))/Task[[#This Row],[Responses]]),"")</f>
        <v>6.6166318982700853E-2</v>
      </c>
      <c r="L244" s="444">
        <f>VLOOKUP(Task[[#This Row],[Reason of visit]],'Data-Task'!C:G,4,)</f>
        <v>0.49315068493150699</v>
      </c>
      <c r="M244" s="444">
        <f>IF(Task[[#This Row],[Margin of Error1]]&gt;=0.1,"Insufficient data",Task[[#This Row],[Ease1]])</f>
        <v>0.49315068493150699</v>
      </c>
      <c r="N244" s="444">
        <f>IF(Task[[#This Row],[Ease1]]&gt;0,1.96*SQRT((Task[[#This Row],[Ease1]]*(1-Task[[#This Row],[Ease1]]))/Task[[#This Row],[Responses]]),"")</f>
        <v>6.6216049406093186E-2</v>
      </c>
      <c r="O244" s="444">
        <f>VLOOKUP(Task[[#This Row],[Reason of visit]],'Data-Task'!C:G,5,)</f>
        <v>0.40639269406392697</v>
      </c>
      <c r="P244" s="444">
        <f>IF(Task[[#This Row],[Margin of Error1]]&gt;=0.1,"Insufficient data",Task[[#This Row],[Satisfaction1]])</f>
        <v>0.40639269406392697</v>
      </c>
      <c r="Q244" s="444">
        <f>IF(Task[[#This Row],[Satisfaction1]]&gt;0,1.96*SQRT((Task[[#This Row],[Satisfaction1]]*(1-Task[[#This Row],[Satisfaction1]]))/Task[[#This Row],[Responses]]),"")</f>
        <v>6.5051389654260341E-2</v>
      </c>
      <c r="R244" s="444">
        <f>IF(OR(Task[[#This Row],[Margin of Error1]]&gt;=0.1,Task[[#This Row],[Margin of Error1]]=0),"Insufficient data",Task[[#This Row],[Margin of Error1]])</f>
        <v>6.5811252681018118E-2</v>
      </c>
      <c r="S24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4" s="5"/>
      <c r="U244" s="5"/>
      <c r="V244" s="5"/>
      <c r="W244" s="5"/>
    </row>
    <row r="245" spans="3:23" ht="13.9" x14ac:dyDescent="0.5">
      <c r="C245" s="129" t="str">
        <f>IF(ISBLANK('Data-Task'!C675),"",'Data-Task'!C675)</f>
        <v>GAC:World:Scholarships in Canada – for non-Canadians</v>
      </c>
      <c r="D245" s="68" t="str">
        <f t="shared" si="12"/>
        <v>Scholarships in Canada – for non-Canadians</v>
      </c>
      <c r="E245" s="6" t="str">
        <f t="shared" si="13"/>
        <v>World</v>
      </c>
      <c r="F245" s="6" t="str">
        <f t="shared" si="14"/>
        <v>GAC</v>
      </c>
      <c r="G245" s="8">
        <f>VLOOKUP(Task[[#This Row],[Reason of visit]],'Data-Task'!C:G,2,)</f>
        <v>218</v>
      </c>
      <c r="H2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6.4094206627423156E-2</v>
      </c>
      <c r="I245" s="7">
        <f>VLOOKUP(Task[[#This Row],[Reason of visit]],'Data-Task'!C:G,3,)</f>
        <v>0.58256880733944905</v>
      </c>
      <c r="J245" s="7">
        <f>IF(Task[[#This Row],[Margin of Error1]]&gt;=0.1,"Insufficient data",Task[[#This Row],[Task success1]])</f>
        <v>0.58256880733944905</v>
      </c>
      <c r="K245" s="7">
        <f>IF(Task[[#This Row],[Task success1]]&gt;0,1.96*SQRT((Task[[#This Row],[Task success1]]*(1-Task[[#This Row],[Task success1]]))/Task[[#This Row],[Responses]]),"")</f>
        <v>6.5462696055443373E-2</v>
      </c>
      <c r="L245" s="7">
        <f>VLOOKUP(Task[[#This Row],[Reason of visit]],'Data-Task'!C:G,4,)</f>
        <v>0.701834862385321</v>
      </c>
      <c r="M245" s="7">
        <f>IF(Task[[#This Row],[Margin of Error1]]&gt;=0.1,"Insufficient data",Task[[#This Row],[Ease1]])</f>
        <v>0.701834862385321</v>
      </c>
      <c r="N245" s="7">
        <f>IF(Task[[#This Row],[Ease1]]&gt;0,1.96*SQRT((Task[[#This Row],[Ease1]]*(1-Task[[#This Row],[Ease1]]))/Task[[#This Row],[Responses]]),"")</f>
        <v>6.0725867086121862E-2</v>
      </c>
      <c r="O245" s="7">
        <f>VLOOKUP(Task[[#This Row],[Reason of visit]],'Data-Task'!C:G,5,)</f>
        <v>0.54587155963302703</v>
      </c>
      <c r="P245" s="7">
        <f>IF(Task[[#This Row],[Margin of Error1]]&gt;=0.1,"Insufficient data",Task[[#This Row],[Satisfaction1]])</f>
        <v>0.54587155963302703</v>
      </c>
      <c r="Q245" s="7">
        <f>IF(Task[[#This Row],[Satisfaction1]]&gt;0,1.96*SQRT((Task[[#This Row],[Satisfaction1]]*(1-Task[[#This Row],[Satisfaction1]]))/Task[[#This Row],[Responses]]),"")</f>
        <v>6.6094056740704232E-2</v>
      </c>
      <c r="R245" s="7">
        <f>IF(OR(Task[[#This Row],[Margin of Error1]]&gt;=0.1,Task[[#This Row],[Margin of Error1]]=0),"Insufficient data",Task[[#This Row],[Margin of Error1]])</f>
        <v>6.4094206627423156E-2</v>
      </c>
      <c r="S2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5" s="5"/>
      <c r="U245" s="5"/>
      <c r="V245" s="5"/>
      <c r="W245" s="5"/>
    </row>
    <row r="246" spans="3:23" ht="13.9" x14ac:dyDescent="0.5">
      <c r="C246" s="129" t="str">
        <f>IF(ISBLANK('Data-Task'!C1230),"",'Data-Task'!C1230)</f>
        <v>PSPC:Culture:Find definitions for terms and abbreviations in specialized fields</v>
      </c>
      <c r="D246" s="457" t="str">
        <f t="shared" si="12"/>
        <v>Find definitions for terms and abbreviations in specialized fields</v>
      </c>
      <c r="E246" s="458" t="str">
        <f t="shared" si="13"/>
        <v>Culture</v>
      </c>
      <c r="F246" s="458" t="str">
        <f t="shared" si="14"/>
        <v>PSPC</v>
      </c>
      <c r="G246" s="442">
        <f>VLOOKUP(Task[[#This Row],[Reason of visit]],'Data-Task'!C:G,2,)</f>
        <v>218</v>
      </c>
      <c r="H24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5.2757441348306899E-2</v>
      </c>
      <c r="I246" s="444">
        <f>VLOOKUP(Task[[#This Row],[Reason of visit]],'Data-Task'!C:G,3,)</f>
        <v>0.83944954128440397</v>
      </c>
      <c r="J246" s="444">
        <f>IF(Task[[#This Row],[Margin of Error1]]&gt;=0.1,"Insufficient data",Task[[#This Row],[Task success1]])</f>
        <v>0.83944954128440397</v>
      </c>
      <c r="K246" s="444">
        <f>IF(Task[[#This Row],[Task success1]]&gt;0,1.96*SQRT((Task[[#This Row],[Task success1]]*(1-Task[[#This Row],[Task success1]]))/Task[[#This Row],[Responses]]),"")</f>
        <v>4.8733869722582986E-2</v>
      </c>
      <c r="L246" s="444">
        <f>VLOOKUP(Task[[#This Row],[Reason of visit]],'Data-Task'!C:G,4,)</f>
        <v>0.82110091743119296</v>
      </c>
      <c r="M246" s="444">
        <f>IF(Task[[#This Row],[Margin of Error1]]&gt;=0.1,"Insufficient data",Task[[#This Row],[Ease1]])</f>
        <v>0.82110091743119296</v>
      </c>
      <c r="N246" s="444">
        <f>IF(Task[[#This Row],[Ease1]]&gt;0,1.96*SQRT((Task[[#This Row],[Ease1]]*(1-Task[[#This Row],[Ease1]]))/Task[[#This Row],[Responses]]),"")</f>
        <v>5.0878013937671315E-2</v>
      </c>
      <c r="O246" s="444">
        <f>VLOOKUP(Task[[#This Row],[Reason of visit]],'Data-Task'!C:G,5,)</f>
        <v>0.73394495412843996</v>
      </c>
      <c r="P246" s="444">
        <f>IF(Task[[#This Row],[Margin of Error1]]&gt;=0.1,"Insufficient data",Task[[#This Row],[Satisfaction1]])</f>
        <v>0.73394495412843996</v>
      </c>
      <c r="Q246" s="444">
        <f>IF(Task[[#This Row],[Satisfaction1]]&gt;0,1.96*SQRT((Task[[#This Row],[Satisfaction1]]*(1-Task[[#This Row],[Satisfaction1]]))/Task[[#This Row],[Responses]]),"")</f>
        <v>5.8660440384666404E-2</v>
      </c>
      <c r="R246" s="444">
        <f>IF(OR(Task[[#This Row],[Margin of Error1]]&gt;=0.1,Task[[#This Row],[Margin of Error1]]=0),"Insufficient data",Task[[#This Row],[Margin of Error1]])</f>
        <v>5.2757441348306899E-2</v>
      </c>
      <c r="S24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6" s="5"/>
      <c r="U246" s="5"/>
      <c r="V246" s="5"/>
      <c r="W246" s="5"/>
    </row>
    <row r="247" spans="3:23" ht="13.9" x14ac:dyDescent="0.5">
      <c r="C247" s="129" t="str">
        <f>IF(ISBLANK('Data-Task'!C147),"",'Data-Task'!C147)</f>
        <v>CIRNAC:Indigenous:Historic and modern treaties and agreements</v>
      </c>
      <c r="D247" s="68" t="str">
        <f t="shared" si="12"/>
        <v>Historic and modern treaties and agreements</v>
      </c>
      <c r="E247" s="6" t="str">
        <f t="shared" si="13"/>
        <v>Indigenous</v>
      </c>
      <c r="F247" s="6" t="str">
        <f t="shared" si="14"/>
        <v>CIRNAC</v>
      </c>
      <c r="G247" s="8">
        <f>VLOOKUP(Task[[#This Row],[Reason of visit]],'Data-Task'!C:G,2,)</f>
        <v>217</v>
      </c>
      <c r="H24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6.1948898033263679E-2</v>
      </c>
      <c r="I247" s="7">
        <f>VLOOKUP(Task[[#This Row],[Reason of visit]],'Data-Task'!C:G,3,)</f>
        <v>0.76036866359446997</v>
      </c>
      <c r="J247" s="7">
        <f>IF(Task[[#This Row],[Margin of Error1]]&gt;=0.1,"Insufficient data",Task[[#This Row],[Task success1]])</f>
        <v>0.76036866359446997</v>
      </c>
      <c r="K247" s="7">
        <f>IF(Task[[#This Row],[Task success1]]&gt;0,1.96*SQRT((Task[[#This Row],[Task success1]]*(1-Task[[#This Row],[Task success1]]))/Task[[#This Row],[Responses]]),"")</f>
        <v>5.6795001389858449E-2</v>
      </c>
      <c r="L247" s="7">
        <f>VLOOKUP(Task[[#This Row],[Reason of visit]],'Data-Task'!C:G,4,)</f>
        <v>0.64055299539170496</v>
      </c>
      <c r="M247" s="7">
        <f>IF(Task[[#This Row],[Margin of Error1]]&gt;=0.1,"Insufficient data",Task[[#This Row],[Ease1]])</f>
        <v>0.64055299539170496</v>
      </c>
      <c r="N247" s="7">
        <f>IF(Task[[#This Row],[Ease1]]&gt;0,1.96*SQRT((Task[[#This Row],[Ease1]]*(1-Task[[#This Row],[Ease1]]))/Task[[#This Row],[Responses]]),"")</f>
        <v>6.3844159227370995E-2</v>
      </c>
      <c r="O247" s="7">
        <f>VLOOKUP(Task[[#This Row],[Reason of visit]],'Data-Task'!C:G,5,)</f>
        <v>0.59907834101382496</v>
      </c>
      <c r="P247" s="7">
        <f>IF(Task[[#This Row],[Margin of Error1]]&gt;=0.1,"Insufficient data",Task[[#This Row],[Satisfaction1]])</f>
        <v>0.59907834101382496</v>
      </c>
      <c r="Q247" s="7">
        <f>IF(Task[[#This Row],[Satisfaction1]]&gt;0,1.96*SQRT((Task[[#This Row],[Satisfaction1]]*(1-Task[[#This Row],[Satisfaction1]]))/Task[[#This Row],[Responses]]),"")</f>
        <v>6.5207533482561614E-2</v>
      </c>
      <c r="R247" s="7">
        <f>IF(OR(Task[[#This Row],[Margin of Error1]]&gt;=0.1,Task[[#This Row],[Margin of Error1]]=0),"Insufficient data",Task[[#This Row],[Margin of Error1]])</f>
        <v>6.1948898033263679E-2</v>
      </c>
      <c r="S2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7" s="5"/>
      <c r="U247" s="5"/>
      <c r="V247" s="5"/>
      <c r="W247" s="5"/>
    </row>
    <row r="248" spans="3:23" ht="13.9" x14ac:dyDescent="0.5">
      <c r="C248" s="129" t="str">
        <f>IF(ISBLANK('Data-Task'!C460),"",'Data-Task'!C460)</f>
        <v>FCAC:Money:Create a plan to get out of debt and/or savings goals</v>
      </c>
      <c r="D248" s="68" t="str">
        <f t="shared" si="12"/>
        <v>Create a plan to get out of debt and/or savings goals</v>
      </c>
      <c r="E248" s="6" t="str">
        <f t="shared" si="13"/>
        <v>Money</v>
      </c>
      <c r="F248" s="6" t="str">
        <f t="shared" si="14"/>
        <v>FCAC</v>
      </c>
      <c r="G248" s="8">
        <f>VLOOKUP(Task[[#This Row],[Reason of visit]],'Data-Task'!C:G,2,)</f>
        <v>216</v>
      </c>
      <c r="H2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6.1682119013166635E-2</v>
      </c>
      <c r="I248" s="7">
        <f>VLOOKUP(Task[[#This Row],[Reason of visit]],'Data-Task'!C:G,3,)</f>
        <v>0.782407407407407</v>
      </c>
      <c r="J248" s="7">
        <f>IF(Task[[#This Row],[Margin of Error1]]&gt;=0.1,"Insufficient data",Task[[#This Row],[Task success1]])</f>
        <v>0.782407407407407</v>
      </c>
      <c r="K248" s="7">
        <f>IF(Task[[#This Row],[Task success1]]&gt;0,1.96*SQRT((Task[[#This Row],[Task success1]]*(1-Task[[#This Row],[Task success1]]))/Task[[#This Row],[Responses]]),"")</f>
        <v>5.5025972388511493E-2</v>
      </c>
      <c r="L248" s="7">
        <f>VLOOKUP(Task[[#This Row],[Reason of visit]],'Data-Task'!C:G,4,)</f>
        <v>0.61574074074074103</v>
      </c>
      <c r="M248" s="7">
        <f>IF(Task[[#This Row],[Margin of Error1]]&gt;=0.1,"Insufficient data",Task[[#This Row],[Ease1]])</f>
        <v>0.61574074074074103</v>
      </c>
      <c r="N248" s="7">
        <f>IF(Task[[#This Row],[Ease1]]&gt;0,1.96*SQRT((Task[[#This Row],[Ease1]]*(1-Task[[#This Row],[Ease1]]))/Task[[#This Row],[Responses]]),"")</f>
        <v>6.4869464272183694E-2</v>
      </c>
      <c r="O248" s="7">
        <f>VLOOKUP(Task[[#This Row],[Reason of visit]],'Data-Task'!C:G,5,)</f>
        <v>0.60648148148148195</v>
      </c>
      <c r="P248" s="7">
        <f>IF(Task[[#This Row],[Margin of Error1]]&gt;=0.1,"Insufficient data",Task[[#This Row],[Satisfaction1]])</f>
        <v>0.60648148148148195</v>
      </c>
      <c r="Q248" s="7">
        <f>IF(Task[[#This Row],[Satisfaction1]]&gt;0,1.96*SQRT((Task[[#This Row],[Satisfaction1]]*(1-Task[[#This Row],[Satisfaction1]]))/Task[[#This Row],[Responses]]),"")</f>
        <v>6.5150920378804725E-2</v>
      </c>
      <c r="R248" s="7">
        <f>IF(OR(Task[[#This Row],[Margin of Error1]]&gt;=0.1,Task[[#This Row],[Margin of Error1]]=0),"Insufficient data",Task[[#This Row],[Margin of Error1]])</f>
        <v>6.1682119013166635E-2</v>
      </c>
      <c r="S2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8" s="5"/>
      <c r="U248" s="5"/>
      <c r="V248" s="5"/>
      <c r="W248" s="5"/>
    </row>
    <row r="249" spans="3:23" ht="13.9" x14ac:dyDescent="0.5">
      <c r="C249" s="129" t="str">
        <f>IF(ISBLANK('Data-Task'!C619),"",'Data-Task'!C619)</f>
        <v>GAC:Travel:Publications and guides</v>
      </c>
      <c r="D249" s="68" t="str">
        <f t="shared" si="12"/>
        <v>Publications and guides</v>
      </c>
      <c r="E249" s="6" t="str">
        <f t="shared" si="13"/>
        <v>Travel</v>
      </c>
      <c r="F249" s="6" t="str">
        <f t="shared" si="14"/>
        <v>GAC</v>
      </c>
      <c r="G249" s="8">
        <f>VLOOKUP(Task[[#This Row],[Reason of visit]],'Data-Task'!C:G,2,)</f>
        <v>214</v>
      </c>
      <c r="H24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5.9527553232137709E-2</v>
      </c>
      <c r="I249" s="7">
        <f>VLOOKUP(Task[[#This Row],[Reason of visit]],'Data-Task'!C:G,3,)</f>
        <v>0.81308411214953302</v>
      </c>
      <c r="J249" s="7">
        <f>IF(Task[[#This Row],[Margin of Error1]]&gt;=0.1,"Insufficient data",Task[[#This Row],[Task success1]])</f>
        <v>0.81308411214953302</v>
      </c>
      <c r="K249" s="7">
        <f>IF(Task[[#This Row],[Task success1]]&gt;0,1.96*SQRT((Task[[#This Row],[Task success1]]*(1-Task[[#This Row],[Task success1]]))/Task[[#This Row],[Responses]]),"")</f>
        <v>5.2232405973318775E-2</v>
      </c>
      <c r="L249" s="7">
        <f>VLOOKUP(Task[[#This Row],[Reason of visit]],'Data-Task'!C:G,4,)</f>
        <v>0.67757009345794394</v>
      </c>
      <c r="M249" s="7">
        <f>IF(Task[[#This Row],[Margin of Error1]]&gt;=0.1,"Insufficient data",Task[[#This Row],[Ease1]])</f>
        <v>0.67757009345794394</v>
      </c>
      <c r="N249" s="7">
        <f>IF(Task[[#This Row],[Ease1]]&gt;0,1.96*SQRT((Task[[#This Row],[Ease1]]*(1-Task[[#This Row],[Ease1]]))/Task[[#This Row],[Responses]]),"")</f>
        <v>6.2624454776327484E-2</v>
      </c>
      <c r="O249" s="7">
        <f>VLOOKUP(Task[[#This Row],[Reason of visit]],'Data-Task'!C:G,5,)</f>
        <v>0.65420560747663503</v>
      </c>
      <c r="P249" s="7">
        <f>IF(Task[[#This Row],[Margin of Error1]]&gt;=0.1,"Insufficient data",Task[[#This Row],[Satisfaction1]])</f>
        <v>0.65420560747663503</v>
      </c>
      <c r="Q249" s="7">
        <f>IF(Task[[#This Row],[Satisfaction1]]&gt;0,1.96*SQRT((Task[[#This Row],[Satisfaction1]]*(1-Task[[#This Row],[Satisfaction1]]))/Task[[#This Row],[Responses]]),"")</f>
        <v>6.3725798946766846E-2</v>
      </c>
      <c r="R249" s="7">
        <f>IF(OR(Task[[#This Row],[Margin of Error1]]&gt;=0.1,Task[[#This Row],[Margin of Error1]]=0),"Insufficient data",Task[[#This Row],[Margin of Error1]])</f>
        <v>5.9527553232137709E-2</v>
      </c>
      <c r="S2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49" s="5"/>
      <c r="U249" s="5"/>
      <c r="V249" s="5"/>
      <c r="W249" s="5"/>
    </row>
    <row r="250" spans="3:23" ht="13.9" x14ac:dyDescent="0.5">
      <c r="C250" s="129" t="str">
        <f>IF(ISBLANK('Data-Task'!C463),"",'Data-Task'!C463)</f>
        <v>FCAC:Money:Find available disability benefits</v>
      </c>
      <c r="D250" s="68" t="str">
        <f t="shared" si="12"/>
        <v>Find available disability benefits</v>
      </c>
      <c r="E250" s="6" t="str">
        <f t="shared" si="13"/>
        <v>Money</v>
      </c>
      <c r="F250" s="6" t="str">
        <f t="shared" si="14"/>
        <v>FCAC</v>
      </c>
      <c r="G250" s="8">
        <f>VLOOKUP(Task[[#This Row],[Reason of visit]],'Data-Task'!C:G,2,)</f>
        <v>212</v>
      </c>
      <c r="H25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6.6232282508697615E-2</v>
      </c>
      <c r="I250" s="7">
        <f>VLOOKUP(Task[[#This Row],[Reason of visit]],'Data-Task'!C:G,3,)</f>
        <v>0.52830188679245305</v>
      </c>
      <c r="J250" s="7">
        <f>IF(Task[[#This Row],[Margin of Error1]]&gt;=0.1,"Insufficient data",Task[[#This Row],[Task success1]])</f>
        <v>0.52830188679245305</v>
      </c>
      <c r="K250" s="7">
        <f>IF(Task[[#This Row],[Task success1]]&gt;0,1.96*SQRT((Task[[#This Row],[Task success1]]*(1-Task[[#This Row],[Task success1]]))/Task[[#This Row],[Responses]]),"")</f>
        <v>6.7198764964660221E-2</v>
      </c>
      <c r="L250" s="7">
        <f>VLOOKUP(Task[[#This Row],[Reason of visit]],'Data-Task'!C:G,4,)</f>
        <v>0.44811320754716999</v>
      </c>
      <c r="M250" s="7">
        <f>IF(Task[[#This Row],[Margin of Error1]]&gt;=0.1,"Insufficient data",Task[[#This Row],[Ease1]])</f>
        <v>0.44811320754716999</v>
      </c>
      <c r="N250" s="7">
        <f>IF(Task[[#This Row],[Ease1]]&gt;0,1.96*SQRT((Task[[#This Row],[Ease1]]*(1-Task[[#This Row],[Ease1]]))/Task[[#This Row],[Responses]]),"")</f>
        <v>6.6943283998472297E-2</v>
      </c>
      <c r="O250" s="7">
        <f>VLOOKUP(Task[[#This Row],[Reason of visit]],'Data-Task'!C:G,5,)</f>
        <v>0.35849056603773599</v>
      </c>
      <c r="P250" s="7">
        <f>IF(Task[[#This Row],[Margin of Error1]]&gt;=0.1,"Insufficient data",Task[[#This Row],[Satisfaction1]])</f>
        <v>0.35849056603773599</v>
      </c>
      <c r="Q250" s="7">
        <f>IF(Task[[#This Row],[Satisfaction1]]&gt;0,1.96*SQRT((Task[[#This Row],[Satisfaction1]]*(1-Task[[#This Row],[Satisfaction1]]))/Task[[#This Row],[Responses]]),"")</f>
        <v>6.4554798562960314E-2</v>
      </c>
      <c r="R250" s="7">
        <f>IF(OR(Task[[#This Row],[Margin of Error1]]&gt;=0.1,Task[[#This Row],[Margin of Error1]]=0),"Insufficient data",Task[[#This Row],[Margin of Error1]])</f>
        <v>6.6232282508697615E-2</v>
      </c>
      <c r="S2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0" s="5"/>
      <c r="U250" s="5"/>
      <c r="V250" s="5"/>
      <c r="W250" s="5"/>
    </row>
    <row r="251" spans="3:23" ht="13.9" x14ac:dyDescent="0.5">
      <c r="C251" s="129" t="str">
        <f>IF(ISBLANK('Data-Task'!C329),"",'Data-Task'!C329)</f>
        <v>ECCC:Environment:Consult Canada's plan to fight climate change</v>
      </c>
      <c r="D251" s="68" t="str">
        <f t="shared" si="12"/>
        <v>Consult Canada's plan to fight climate change</v>
      </c>
      <c r="E251" s="6" t="str">
        <f t="shared" si="13"/>
        <v>Environment</v>
      </c>
      <c r="F251" s="6" t="str">
        <f t="shared" si="14"/>
        <v>ECCC</v>
      </c>
      <c r="G251" s="8">
        <f>VLOOKUP(Task[[#This Row],[Reason of visit]],'Data-Task'!C:G,2,)</f>
        <v>211</v>
      </c>
      <c r="H25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6.1032956760518571E-2</v>
      </c>
      <c r="I251" s="7">
        <f>VLOOKUP(Task[[#This Row],[Reason of visit]],'Data-Task'!C:G,3,)</f>
        <v>0.80094786729857803</v>
      </c>
      <c r="J251" s="7">
        <f>IF(Task[[#This Row],[Margin of Error1]]&gt;=0.1,"Insufficient data",Task[[#This Row],[Task success1]])</f>
        <v>0.80094786729857803</v>
      </c>
      <c r="K251" s="7">
        <f>IF(Task[[#This Row],[Task success1]]&gt;0,1.96*SQRT((Task[[#This Row],[Task success1]]*(1-Task[[#This Row],[Task success1]]))/Task[[#This Row],[Responses]]),"")</f>
        <v>5.3876625443493843E-2</v>
      </c>
      <c r="L251" s="7">
        <f>VLOOKUP(Task[[#This Row],[Reason of visit]],'Data-Task'!C:G,4,)</f>
        <v>0.66350710900473897</v>
      </c>
      <c r="M251" s="7">
        <f>IF(Task[[#This Row],[Margin of Error1]]&gt;=0.1,"Insufficient data",Task[[#This Row],[Ease1]])</f>
        <v>0.66350710900473897</v>
      </c>
      <c r="N251" s="7">
        <f>IF(Task[[#This Row],[Ease1]]&gt;0,1.96*SQRT((Task[[#This Row],[Ease1]]*(1-Task[[#This Row],[Ease1]]))/Task[[#This Row],[Responses]]),"")</f>
        <v>6.3756663357787582E-2</v>
      </c>
      <c r="O251" s="7">
        <f>VLOOKUP(Task[[#This Row],[Reason of visit]],'Data-Task'!C:G,5,)</f>
        <v>0.62085308056872002</v>
      </c>
      <c r="P251" s="7">
        <f>IF(Task[[#This Row],[Margin of Error1]]&gt;=0.1,"Insufficient data",Task[[#This Row],[Satisfaction1]])</f>
        <v>0.62085308056872002</v>
      </c>
      <c r="Q251" s="7">
        <f>IF(Task[[#This Row],[Satisfaction1]]&gt;0,1.96*SQRT((Task[[#This Row],[Satisfaction1]]*(1-Task[[#This Row],[Satisfaction1]]))/Task[[#This Row],[Responses]]),"")</f>
        <v>6.5465581480274287E-2</v>
      </c>
      <c r="R251" s="7">
        <f>IF(OR(Task[[#This Row],[Margin of Error1]]&gt;=0.1,Task[[#This Row],[Margin of Error1]]=0),"Insufficient data",Task[[#This Row],[Margin of Error1]])</f>
        <v>6.1032956760518571E-2</v>
      </c>
      <c r="S2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1" s="5"/>
      <c r="U251" s="5"/>
      <c r="V251" s="5"/>
      <c r="W251" s="5"/>
    </row>
    <row r="252" spans="3:23" ht="13.9" x14ac:dyDescent="0.5">
      <c r="C252" s="129" t="str">
        <f>IF(ISBLANK('Data-Task'!C826),"",'Data-Task'!C826)</f>
        <v>ISC:Indigenous:Open an application form for Indian status or a status card</v>
      </c>
      <c r="D252" s="68" t="str">
        <f t="shared" si="12"/>
        <v>Open an application form for Indian status or a status card</v>
      </c>
      <c r="E252" s="6" t="str">
        <f t="shared" si="13"/>
        <v>Indigenous</v>
      </c>
      <c r="F252" s="6" t="str">
        <f t="shared" si="14"/>
        <v>ISC</v>
      </c>
      <c r="G252" s="8">
        <f>VLOOKUP(Task[[#This Row],[Reason of visit]],'Data-Task'!C:G,2,)</f>
        <v>211</v>
      </c>
      <c r="H2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6.5133582276433968E-2</v>
      </c>
      <c r="I252" s="7">
        <f>VLOOKUP(Task[[#This Row],[Reason of visit]],'Data-Task'!C:G,3,)</f>
        <v>0.43601895734597201</v>
      </c>
      <c r="J252" s="7">
        <f>IF(Task[[#This Row],[Margin of Error1]]&gt;=0.1,"Insufficient data",Task[[#This Row],[Task success1]])</f>
        <v>0.43601895734597201</v>
      </c>
      <c r="K252" s="7">
        <f>IF(Task[[#This Row],[Task success1]]&gt;0,1.96*SQRT((Task[[#This Row],[Task success1]]*(1-Task[[#This Row],[Task success1]]))/Task[[#This Row],[Responses]]),"")</f>
        <v>6.6911348537536233E-2</v>
      </c>
      <c r="L252" s="7">
        <f>VLOOKUP(Task[[#This Row],[Reason of visit]],'Data-Task'!C:G,4,)</f>
        <v>0.36492890995260702</v>
      </c>
      <c r="M252" s="7">
        <f>IF(Task[[#This Row],[Margin of Error1]]&gt;=0.1,"Insufficient data",Task[[#This Row],[Ease1]])</f>
        <v>0.36492890995260702</v>
      </c>
      <c r="N252" s="7">
        <f>IF(Task[[#This Row],[Ease1]]&gt;0,1.96*SQRT((Task[[#This Row],[Ease1]]*(1-Task[[#This Row],[Ease1]]))/Task[[#This Row],[Responses]]),"")</f>
        <v>6.4957626863523715E-2</v>
      </c>
      <c r="O252" s="7">
        <f>VLOOKUP(Task[[#This Row],[Reason of visit]],'Data-Task'!C:G,5,)</f>
        <v>0.33175355450236999</v>
      </c>
      <c r="P252" s="7">
        <f>IF(Task[[#This Row],[Margin of Error1]]&gt;=0.1,"Insufficient data",Task[[#This Row],[Satisfaction1]])</f>
        <v>0.33175355450236999</v>
      </c>
      <c r="Q252" s="7">
        <f>IF(Task[[#This Row],[Satisfaction1]]&gt;0,1.96*SQRT((Task[[#This Row],[Satisfaction1]]*(1-Task[[#This Row],[Satisfaction1]]))/Task[[#This Row],[Responses]]),"")</f>
        <v>6.3531771428241943E-2</v>
      </c>
      <c r="R252" s="7">
        <f>IF(OR(Task[[#This Row],[Margin of Error1]]&gt;=0.1,Task[[#This Row],[Margin of Error1]]=0),"Insufficient data",Task[[#This Row],[Margin of Error1]])</f>
        <v>6.5133582276433968E-2</v>
      </c>
      <c r="S2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2" s="5"/>
      <c r="U252" s="5"/>
      <c r="V252" s="5"/>
      <c r="W252" s="5"/>
    </row>
    <row r="253" spans="3:23" ht="13.9" x14ac:dyDescent="0.5">
      <c r="C253" s="129" t="str">
        <f>IF(ISBLANK('Data-Task'!C292),"",'Data-Task'!C292)</f>
        <v>DND:Security:Find information on a specific unit, squadron or ship</v>
      </c>
      <c r="D253" s="68" t="str">
        <f t="shared" si="12"/>
        <v>Find information on a specific unit, squadron or ship</v>
      </c>
      <c r="E253" s="6" t="str">
        <f t="shared" si="13"/>
        <v>Security</v>
      </c>
      <c r="F253" s="6" t="str">
        <f t="shared" si="14"/>
        <v>DND</v>
      </c>
      <c r="G253" s="8">
        <f>VLOOKUP(Task[[#This Row],[Reason of visit]],'Data-Task'!C:G,2,)</f>
        <v>209</v>
      </c>
      <c r="H2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5.8530988518188276E-2</v>
      </c>
      <c r="I253" s="7">
        <f>VLOOKUP(Task[[#This Row],[Reason of visit]],'Data-Task'!C:G,3,)</f>
        <v>0.808612440191388</v>
      </c>
      <c r="J253" s="7">
        <f>IF(Task[[#This Row],[Margin of Error1]]&gt;=0.1,"Insufficient data",Task[[#This Row],[Task success1]])</f>
        <v>0.808612440191388</v>
      </c>
      <c r="K253" s="7">
        <f>IF(Task[[#This Row],[Task success1]]&gt;0,1.96*SQRT((Task[[#This Row],[Task success1]]*(1-Task[[#This Row],[Task success1]]))/Task[[#This Row],[Responses]]),"")</f>
        <v>5.3334716403540074E-2</v>
      </c>
      <c r="L253" s="7">
        <f>VLOOKUP(Task[[#This Row],[Reason of visit]],'Data-Task'!C:G,4,)</f>
        <v>0.73205741626794296</v>
      </c>
      <c r="M253" s="7">
        <f>IF(Task[[#This Row],[Margin of Error1]]&gt;=0.1,"Insufficient data",Task[[#This Row],[Ease1]])</f>
        <v>0.73205741626794296</v>
      </c>
      <c r="N253" s="7">
        <f>IF(Task[[#This Row],[Ease1]]&gt;0,1.96*SQRT((Task[[#This Row],[Ease1]]*(1-Task[[#This Row],[Ease1]]))/Task[[#This Row],[Responses]]),"")</f>
        <v>6.0044933904211159E-2</v>
      </c>
      <c r="O253" s="7">
        <f>VLOOKUP(Task[[#This Row],[Reason of visit]],'Data-Task'!C:G,5,)</f>
        <v>0.69856459330143506</v>
      </c>
      <c r="P253" s="7">
        <f>IF(Task[[#This Row],[Margin of Error1]]&gt;=0.1,"Insufficient data",Task[[#This Row],[Satisfaction1]])</f>
        <v>0.69856459330143506</v>
      </c>
      <c r="Q253" s="7">
        <f>IF(Task[[#This Row],[Satisfaction1]]&gt;0,1.96*SQRT((Task[[#This Row],[Satisfaction1]]*(1-Task[[#This Row],[Satisfaction1]]))/Task[[#This Row],[Responses]]),"")</f>
        <v>6.2213315246813589E-2</v>
      </c>
      <c r="R253" s="7">
        <f>IF(OR(Task[[#This Row],[Margin of Error1]]&gt;=0.1,Task[[#This Row],[Margin of Error1]]=0),"Insufficient data",Task[[#This Row],[Margin of Error1]])</f>
        <v>5.8530988518188276E-2</v>
      </c>
      <c r="S2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3" s="5"/>
      <c r="U253" s="5"/>
      <c r="V253" s="5"/>
      <c r="W253" s="5"/>
    </row>
    <row r="254" spans="3:23" ht="27.75" x14ac:dyDescent="0.5">
      <c r="C254" s="129" t="str">
        <f>IF(ISBLANK('Data-Task'!C58),"",'Data-Task'!C58)</f>
        <v>CBSA:Travel:Check the United States-Canada border wait times – from the United States</v>
      </c>
      <c r="D254" s="68" t="str">
        <f t="shared" si="12"/>
        <v>Check the United States-Canada border wait times – from the United States</v>
      </c>
      <c r="E254" s="6" t="str">
        <f t="shared" si="13"/>
        <v>Travel</v>
      </c>
      <c r="F254" s="6" t="str">
        <f t="shared" si="14"/>
        <v>CBSA</v>
      </c>
      <c r="G254" s="8">
        <f>VLOOKUP(Task[[#This Row],[Reason of visit]],'Data-Task'!C:G,2,)</f>
        <v>206</v>
      </c>
      <c r="H2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6.1018562992967353E-2</v>
      </c>
      <c r="I254" s="7">
        <f>VLOOKUP(Task[[#This Row],[Reason of visit]],'Data-Task'!C:G,3,)</f>
        <v>0.80582524271844702</v>
      </c>
      <c r="J254" s="7">
        <f>IF(Task[[#This Row],[Margin of Error1]]&gt;=0.1,"Insufficient data",Task[[#This Row],[Task success1]])</f>
        <v>0.80582524271844702</v>
      </c>
      <c r="K254" s="7">
        <f>IF(Task[[#This Row],[Task success1]]&gt;0,1.96*SQRT((Task[[#This Row],[Task success1]]*(1-Task[[#This Row],[Task success1]]))/Task[[#This Row],[Responses]]),"")</f>
        <v>5.4018097012149602E-2</v>
      </c>
      <c r="L254" s="7">
        <f>VLOOKUP(Task[[#This Row],[Reason of visit]],'Data-Task'!C:G,4,)</f>
        <v>0.69902912621359203</v>
      </c>
      <c r="M254" s="7">
        <f>IF(Task[[#This Row],[Margin of Error1]]&gt;=0.1,"Insufficient data",Task[[#This Row],[Ease1]])</f>
        <v>0.69902912621359203</v>
      </c>
      <c r="N254" s="7">
        <f>IF(Task[[#This Row],[Ease1]]&gt;0,1.96*SQRT((Task[[#This Row],[Ease1]]*(1-Task[[#This Row],[Ease1]]))/Task[[#This Row],[Responses]]),"")</f>
        <v>6.2637199407423599E-2</v>
      </c>
      <c r="O254" s="7">
        <f>VLOOKUP(Task[[#This Row],[Reason of visit]],'Data-Task'!C:G,5,)</f>
        <v>0.61650485436893199</v>
      </c>
      <c r="P254" s="7">
        <f>IF(Task[[#This Row],[Margin of Error1]]&gt;=0.1,"Insufficient data",Task[[#This Row],[Satisfaction1]])</f>
        <v>0.61650485436893199</v>
      </c>
      <c r="Q254" s="7">
        <f>IF(Task[[#This Row],[Satisfaction1]]&gt;0,1.96*SQRT((Task[[#This Row],[Satisfaction1]]*(1-Task[[#This Row],[Satisfaction1]]))/Task[[#This Row],[Responses]]),"")</f>
        <v>6.6400392559328877E-2</v>
      </c>
      <c r="R254" s="7">
        <f>IF(OR(Task[[#This Row],[Margin of Error1]]&gt;=0.1,Task[[#This Row],[Margin of Error1]]=0),"Insufficient data",Task[[#This Row],[Margin of Error1]])</f>
        <v>6.1018562992967353E-2</v>
      </c>
      <c r="S2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4" s="5"/>
      <c r="U254" s="5"/>
      <c r="V254" s="5"/>
      <c r="W254" s="5"/>
    </row>
    <row r="255" spans="3:23" ht="13.9" x14ac:dyDescent="0.5">
      <c r="C255" s="129" t="str">
        <f>IF(ISBLANK('Data-Task'!C284),"",'Data-Task'!C284)</f>
        <v>DND:Security:Civilian jobs with National Defence</v>
      </c>
      <c r="D255" s="68" t="str">
        <f t="shared" si="12"/>
        <v>Civilian jobs with National Defence</v>
      </c>
      <c r="E255" s="6" t="str">
        <f t="shared" si="13"/>
        <v>Security</v>
      </c>
      <c r="F255" s="6" t="str">
        <f t="shared" si="14"/>
        <v>DND</v>
      </c>
      <c r="G255" s="8">
        <f>VLOOKUP(Task[[#This Row],[Reason of visit]],'Data-Task'!C:G,2,)</f>
        <v>206</v>
      </c>
      <c r="H2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6.4705659001792037E-2</v>
      </c>
      <c r="I255" s="7">
        <f>VLOOKUP(Task[[#This Row],[Reason of visit]],'Data-Task'!C:G,3,)</f>
        <v>0.71359223300970898</v>
      </c>
      <c r="J255" s="7">
        <f>IF(Task[[#This Row],[Margin of Error1]]&gt;=0.1,"Insufficient data",Task[[#This Row],[Task success1]])</f>
        <v>0.71359223300970898</v>
      </c>
      <c r="K255" s="7">
        <f>IF(Task[[#This Row],[Task success1]]&gt;0,1.96*SQRT((Task[[#This Row],[Task success1]]*(1-Task[[#This Row],[Task success1]]))/Task[[#This Row],[Responses]]),"")</f>
        <v>6.1736202817114449E-2</v>
      </c>
      <c r="L255" s="7">
        <f>VLOOKUP(Task[[#This Row],[Reason of visit]],'Data-Task'!C:G,4,)</f>
        <v>0.66990291262135904</v>
      </c>
      <c r="M255" s="7">
        <f>IF(Task[[#This Row],[Margin of Error1]]&gt;=0.1,"Insufficient data",Task[[#This Row],[Ease1]])</f>
        <v>0.66990291262135904</v>
      </c>
      <c r="N255" s="7">
        <f>IF(Task[[#This Row],[Ease1]]&gt;0,1.96*SQRT((Task[[#This Row],[Ease1]]*(1-Task[[#This Row],[Ease1]]))/Task[[#This Row],[Responses]]),"")</f>
        <v>6.4216885761642931E-2</v>
      </c>
      <c r="O255" s="7">
        <f>VLOOKUP(Task[[#This Row],[Reason of visit]],'Data-Task'!C:G,5,)</f>
        <v>0.529126213592233</v>
      </c>
      <c r="P255" s="7">
        <f>IF(Task[[#This Row],[Margin of Error1]]&gt;=0.1,"Insufficient data",Task[[#This Row],[Satisfaction1]])</f>
        <v>0.529126213592233</v>
      </c>
      <c r="Q255" s="7">
        <f>IF(Task[[#This Row],[Satisfaction1]]&gt;0,1.96*SQRT((Task[[#This Row],[Satisfaction1]]*(1-Task[[#This Row],[Satisfaction1]]))/Task[[#This Row],[Responses]]),"")</f>
        <v>6.8163888426618732E-2</v>
      </c>
      <c r="R255" s="7">
        <f>IF(OR(Task[[#This Row],[Margin of Error1]]&gt;=0.1,Task[[#This Row],[Margin of Error1]]=0),"Insufficient data",Task[[#This Row],[Margin of Error1]])</f>
        <v>6.4705659001792037E-2</v>
      </c>
      <c r="S2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5" s="5"/>
      <c r="U255" s="5"/>
      <c r="V255" s="5"/>
      <c r="W255" s="5"/>
    </row>
    <row r="256" spans="3:23" ht="13.9" x14ac:dyDescent="0.5">
      <c r="C256" s="129" t="str">
        <f>IF(ISBLANK('Data-Task'!C491),"",'Data-Task'!C491)</f>
        <v>FIN:Money:Find financial support during COVID-19</v>
      </c>
      <c r="D256" s="68" t="str">
        <f t="shared" si="12"/>
        <v>Find financial support during COVID-19</v>
      </c>
      <c r="E256" s="6" t="str">
        <f t="shared" si="13"/>
        <v>Money</v>
      </c>
      <c r="F256" s="6" t="str">
        <f t="shared" si="14"/>
        <v>FIN</v>
      </c>
      <c r="G256" s="8">
        <f>VLOOKUP(Task[[#This Row],[Reason of visit]],'Data-Task'!C:G,2,)</f>
        <v>206</v>
      </c>
      <c r="H2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6.7523311390786808E-2</v>
      </c>
      <c r="I256" s="7">
        <f>VLOOKUP(Task[[#This Row],[Reason of visit]],'Data-Task'!C:G,3,)</f>
        <v>0.52427184466019405</v>
      </c>
      <c r="J256" s="7">
        <f>IF(Task[[#This Row],[Margin of Error1]]&gt;=0.1,"Insufficient data",Task[[#This Row],[Task success1]])</f>
        <v>0.52427184466019405</v>
      </c>
      <c r="K256" s="7">
        <f>IF(Task[[#This Row],[Task success1]]&gt;0,1.96*SQRT((Task[[#This Row],[Task success1]]*(1-Task[[#This Row],[Task success1]]))/Task[[#This Row],[Responses]]),"")</f>
        <v>6.8199337582630248E-2</v>
      </c>
      <c r="L256" s="7">
        <f>VLOOKUP(Task[[#This Row],[Reason of visit]],'Data-Task'!C:G,4,)</f>
        <v>0.44174757281553401</v>
      </c>
      <c r="M256" s="7">
        <f>IF(Task[[#This Row],[Margin of Error1]]&gt;=0.1,"Insufficient data",Task[[#This Row],[Ease1]])</f>
        <v>0.44174757281553401</v>
      </c>
      <c r="N256" s="7">
        <f>IF(Task[[#This Row],[Ease1]]&gt;0,1.96*SQRT((Task[[#This Row],[Ease1]]*(1-Task[[#This Row],[Ease1]]))/Task[[#This Row],[Responses]]),"")</f>
        <v>6.7814858067799688E-2</v>
      </c>
      <c r="O256" s="7">
        <f>VLOOKUP(Task[[#This Row],[Reason of visit]],'Data-Task'!C:G,5,)</f>
        <v>0.38834951456310701</v>
      </c>
      <c r="P256" s="7">
        <f>IF(Task[[#This Row],[Margin of Error1]]&gt;=0.1,"Insufficient data",Task[[#This Row],[Satisfaction1]])</f>
        <v>0.38834951456310701</v>
      </c>
      <c r="Q256" s="7">
        <f>IF(Task[[#This Row],[Satisfaction1]]&gt;0,1.96*SQRT((Task[[#This Row],[Satisfaction1]]*(1-Task[[#This Row],[Satisfaction1]]))/Task[[#This Row],[Responses]]),"")</f>
        <v>6.6555738521930502E-2</v>
      </c>
      <c r="R256" s="7">
        <f>IF(OR(Task[[#This Row],[Margin of Error1]]&gt;=0.1,Task[[#This Row],[Margin of Error1]]=0),"Insufficient data",Task[[#This Row],[Margin of Error1]])</f>
        <v>6.7523311390786808E-2</v>
      </c>
      <c r="S2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6" s="5"/>
      <c r="U256" s="5"/>
      <c r="V256" s="5"/>
      <c r="W256" s="5"/>
    </row>
    <row r="257" spans="3:23" ht="13.9" x14ac:dyDescent="0.5">
      <c r="C257" s="129" t="str">
        <f>IF(ISBLANK('Data-Task'!C1328),"",'Data-Task'!C1328)</f>
        <v>TBS:PublicService:Find public service employees rates of pay</v>
      </c>
      <c r="D257" s="457" t="str">
        <f t="shared" si="12"/>
        <v>Find public service employees rates of pay</v>
      </c>
      <c r="E257" s="458" t="str">
        <f t="shared" si="13"/>
        <v>PublicService</v>
      </c>
      <c r="F257" s="458" t="str">
        <f t="shared" si="14"/>
        <v>TBS</v>
      </c>
      <c r="G257" s="442">
        <f>VLOOKUP(Task[[#This Row],[Reason of visit]],'Data-Task'!C:G,2,)</f>
        <v>202</v>
      </c>
      <c r="H25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5.8580702678347175E-2</v>
      </c>
      <c r="I257" s="444">
        <f>VLOOKUP(Task[[#This Row],[Reason of visit]],'Data-Task'!C:G,3,)</f>
        <v>0.866336633663366</v>
      </c>
      <c r="J257" s="444">
        <f>IF(Task[[#This Row],[Margin of Error1]]&gt;=0.1,"Insufficient data",Task[[#This Row],[Task success1]])</f>
        <v>0.866336633663366</v>
      </c>
      <c r="K257" s="444">
        <f>IF(Task[[#This Row],[Task success1]]&gt;0,1.96*SQRT((Task[[#This Row],[Task success1]]*(1-Task[[#This Row],[Task success1]]))/Task[[#This Row],[Responses]]),"")</f>
        <v>4.6927770703387287E-2</v>
      </c>
      <c r="L257" s="444">
        <f>VLOOKUP(Task[[#This Row],[Reason of visit]],'Data-Task'!C:G,4,)</f>
        <v>0.68811881188118795</v>
      </c>
      <c r="M257" s="444">
        <f>IF(Task[[#This Row],[Margin of Error1]]&gt;=0.1,"Insufficient data",Task[[#This Row],[Ease1]])</f>
        <v>0.68811881188118795</v>
      </c>
      <c r="N257" s="444">
        <f>IF(Task[[#This Row],[Ease1]]&gt;0,1.96*SQRT((Task[[#This Row],[Ease1]]*(1-Task[[#This Row],[Ease1]]))/Task[[#This Row],[Responses]]),"")</f>
        <v>6.3886146352540515E-2</v>
      </c>
      <c r="O257" s="444">
        <f>VLOOKUP(Task[[#This Row],[Reason of visit]],'Data-Task'!C:G,5,)</f>
        <v>0.66831683168316802</v>
      </c>
      <c r="P257" s="444">
        <f>IF(Task[[#This Row],[Margin of Error1]]&gt;=0.1,"Insufficient data",Task[[#This Row],[Satisfaction1]])</f>
        <v>0.66831683168316802</v>
      </c>
      <c r="Q257" s="444">
        <f>IF(Task[[#This Row],[Satisfaction1]]&gt;0,1.96*SQRT((Task[[#This Row],[Satisfaction1]]*(1-Task[[#This Row],[Satisfaction1]]))/Task[[#This Row],[Responses]]),"")</f>
        <v>6.4928190979113717E-2</v>
      </c>
      <c r="R257" s="444">
        <f>IF(OR(Task[[#This Row],[Margin of Error1]]&gt;=0.1,Task[[#This Row],[Margin of Error1]]=0),"Insufficient data",Task[[#This Row],[Margin of Error1]])</f>
        <v>5.8580702678347175E-2</v>
      </c>
      <c r="S25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7" s="5"/>
      <c r="U257" s="5"/>
      <c r="V257" s="5"/>
      <c r="W257" s="5"/>
    </row>
    <row r="258" spans="3:23" ht="13.9" x14ac:dyDescent="0.5">
      <c r="C258" s="129" t="str">
        <f>IF(ISBLANK('Data-Task'!C793),"",'Data-Task'!C793)</f>
        <v>IRCC:Travel:Check the status of a passport application</v>
      </c>
      <c r="D258" s="68" t="str">
        <f t="shared" si="12"/>
        <v>Check the status of a passport application</v>
      </c>
      <c r="E258" s="6" t="str">
        <f t="shared" si="13"/>
        <v>Travel</v>
      </c>
      <c r="F258" s="6" t="str">
        <f t="shared" si="14"/>
        <v>IRCC</v>
      </c>
      <c r="G258" s="8">
        <f>VLOOKUP(Task[[#This Row],[Reason of visit]],'Data-Task'!C:G,2,)</f>
        <v>201</v>
      </c>
      <c r="H25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6.7971412049868132E-2</v>
      </c>
      <c r="I258" s="7">
        <f>VLOOKUP(Task[[#This Row],[Reason of visit]],'Data-Task'!C:G,3,)</f>
        <v>0.63681592039801005</v>
      </c>
      <c r="J258" s="7">
        <f>IF(Task[[#This Row],[Margin of Error1]]&gt;=0.1,"Insufficient data",Task[[#This Row],[Task success1]])</f>
        <v>0.63681592039801005</v>
      </c>
      <c r="K258" s="7">
        <f>IF(Task[[#This Row],[Task success1]]&gt;0,1.96*SQRT((Task[[#This Row],[Task success1]]*(1-Task[[#This Row],[Task success1]]))/Task[[#This Row],[Responses]]),"")</f>
        <v>6.6485723650698214E-2</v>
      </c>
      <c r="L258" s="7">
        <f>VLOOKUP(Task[[#This Row],[Reason of visit]],'Data-Task'!C:G,4,)</f>
        <v>0.537313432835821</v>
      </c>
      <c r="M258" s="7">
        <f>IF(Task[[#This Row],[Margin of Error1]]&gt;=0.1,"Insufficient data",Task[[#This Row],[Ease1]])</f>
        <v>0.537313432835821</v>
      </c>
      <c r="N258" s="7">
        <f>IF(Task[[#This Row],[Ease1]]&gt;0,1.96*SQRT((Task[[#This Row],[Ease1]]*(1-Task[[#This Row],[Ease1]]))/Task[[#This Row],[Responses]]),"")</f>
        <v>6.8931120354390085E-2</v>
      </c>
      <c r="O258" s="7">
        <f>VLOOKUP(Task[[#This Row],[Reason of visit]],'Data-Task'!C:G,5,)</f>
        <v>0.43283582089552203</v>
      </c>
      <c r="P258" s="7">
        <f>IF(Task[[#This Row],[Margin of Error1]]&gt;=0.1,"Insufficient data",Task[[#This Row],[Satisfaction1]])</f>
        <v>0.43283582089552203</v>
      </c>
      <c r="Q258" s="7">
        <f>IF(Task[[#This Row],[Satisfaction1]]&gt;0,1.96*SQRT((Task[[#This Row],[Satisfaction1]]*(1-Task[[#This Row],[Satisfaction1]]))/Task[[#This Row],[Responses]]),"")</f>
        <v>6.8497392144516112E-2</v>
      </c>
      <c r="R258" s="7">
        <f>IF(OR(Task[[#This Row],[Margin of Error1]]&gt;=0.1,Task[[#This Row],[Margin of Error1]]=0),"Insufficient data",Task[[#This Row],[Margin of Error1]])</f>
        <v>6.7971412049868132E-2</v>
      </c>
      <c r="S2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8" s="5"/>
      <c r="U258" s="5"/>
      <c r="V258" s="5"/>
      <c r="W258" s="5"/>
    </row>
    <row r="259" spans="3:23" ht="27.75" x14ac:dyDescent="0.5">
      <c r="C259" s="129" t="str">
        <f>IF(ISBLANK('Data-Task'!C48),"",'Data-Task'!C48)</f>
        <v>CBSA:Travel:ArriveCAN – Learn more about it, what it is, how and when to use it</v>
      </c>
      <c r="D259" s="68" t="str">
        <f t="shared" si="12"/>
        <v>ArriveCAN – Learn more about it, what it is, how and when to use it</v>
      </c>
      <c r="E259" s="6" t="str">
        <f t="shared" si="13"/>
        <v>Travel</v>
      </c>
      <c r="F259" s="6" t="str">
        <f t="shared" si="14"/>
        <v>CBSA</v>
      </c>
      <c r="G259" s="8">
        <f>VLOOKUP(Task[[#This Row],[Reason of visit]],'Data-Task'!C:G,2,)</f>
        <v>200</v>
      </c>
      <c r="H2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6.3849436021735304E-2</v>
      </c>
      <c r="I259" s="7">
        <f>VLOOKUP(Task[[#This Row],[Reason of visit]],'Data-Task'!C:G,3,)</f>
        <v>0.8</v>
      </c>
      <c r="J259" s="7">
        <f>IF(Task[[#This Row],[Margin of Error1]]&gt;=0.1,"Insufficient data",Task[[#This Row],[Task success1]])</f>
        <v>0.8</v>
      </c>
      <c r="K259" s="7">
        <f>IF(Task[[#This Row],[Task success1]]&gt;0,1.96*SQRT((Task[[#This Row],[Task success1]]*(1-Task[[#This Row],[Task success1]]))/Task[[#This Row],[Responses]]),"")</f>
        <v>5.5437171645025325E-2</v>
      </c>
      <c r="L259" s="7">
        <f>VLOOKUP(Task[[#This Row],[Reason of visit]],'Data-Task'!C:G,4,)</f>
        <v>0.57499999999999996</v>
      </c>
      <c r="M259" s="7">
        <f>IF(Task[[#This Row],[Margin of Error1]]&gt;=0.1,"Insufficient data",Task[[#This Row],[Ease1]])</f>
        <v>0.57499999999999996</v>
      </c>
      <c r="N259" s="7">
        <f>IF(Task[[#This Row],[Ease1]]&gt;0,1.96*SQRT((Task[[#This Row],[Ease1]]*(1-Task[[#This Row],[Ease1]]))/Task[[#This Row],[Responses]]),"")</f>
        <v>6.8512444125136865E-2</v>
      </c>
      <c r="O259" s="7">
        <f>VLOOKUP(Task[[#This Row],[Reason of visit]],'Data-Task'!C:G,5,)</f>
        <v>0.61</v>
      </c>
      <c r="P259" s="7">
        <f>IF(Task[[#This Row],[Margin of Error1]]&gt;=0.1,"Insufficient data",Task[[#This Row],[Satisfaction1]])</f>
        <v>0.61</v>
      </c>
      <c r="Q259" s="7">
        <f>IF(Task[[#This Row],[Satisfaction1]]&gt;0,1.96*SQRT((Task[[#This Row],[Satisfaction1]]*(1-Task[[#This Row],[Satisfaction1]]))/Task[[#This Row],[Responses]]),"")</f>
        <v>6.7598692295043686E-2</v>
      </c>
      <c r="R259" s="7">
        <f>IF(OR(Task[[#This Row],[Margin of Error1]]&gt;=0.1,Task[[#This Row],[Margin of Error1]]=0),"Insufficient data",Task[[#This Row],[Margin of Error1]])</f>
        <v>6.3849436021735304E-2</v>
      </c>
      <c r="S2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59" s="5"/>
      <c r="U259" s="5"/>
      <c r="V259" s="5"/>
      <c r="W259" s="5"/>
    </row>
    <row r="260" spans="3:23" ht="13.9" x14ac:dyDescent="0.5">
      <c r="C260" s="129" t="str">
        <f>IF(ISBLANK('Data-Task'!C817),"",'Data-Task'!C817)</f>
        <v>ISC:Culture:Learn about Indigenous history in Canada</v>
      </c>
      <c r="D260" s="68" t="str">
        <f t="shared" si="12"/>
        <v>Learn about Indigenous history in Canada</v>
      </c>
      <c r="E260" s="6" t="str">
        <f t="shared" si="13"/>
        <v>Culture</v>
      </c>
      <c r="F260" s="6" t="str">
        <f t="shared" si="14"/>
        <v>ISC</v>
      </c>
      <c r="G260" s="8">
        <f>VLOOKUP(Task[[#This Row],[Reason of visit]],'Data-Task'!C:G,2,)</f>
        <v>199</v>
      </c>
      <c r="H26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6.0037966179419651E-2</v>
      </c>
      <c r="I260" s="7">
        <f>VLOOKUP(Task[[#This Row],[Reason of visit]],'Data-Task'!C:G,3,)</f>
        <v>0.82412060301507495</v>
      </c>
      <c r="J260" s="7">
        <f>IF(Task[[#This Row],[Margin of Error1]]&gt;=0.1,"Insufficient data",Task[[#This Row],[Task success1]])</f>
        <v>0.82412060301507495</v>
      </c>
      <c r="K260" s="7">
        <f>IF(Task[[#This Row],[Task success1]]&gt;0,1.96*SQRT((Task[[#This Row],[Task success1]]*(1-Task[[#This Row],[Task success1]]))/Task[[#This Row],[Responses]]),"")</f>
        <v>5.2897165743146082E-2</v>
      </c>
      <c r="L260" s="7">
        <f>VLOOKUP(Task[[#This Row],[Reason of visit]],'Data-Task'!C:G,4,)</f>
        <v>0.69849246231155804</v>
      </c>
      <c r="M260" s="7">
        <f>IF(Task[[#This Row],[Margin of Error1]]&gt;=0.1,"Insufficient data",Task[[#This Row],[Ease1]])</f>
        <v>0.69849246231155804</v>
      </c>
      <c r="N260" s="7">
        <f>IF(Task[[#This Row],[Ease1]]&gt;0,1.96*SQRT((Task[[#This Row],[Ease1]]*(1-Task[[#This Row],[Ease1]]))/Task[[#This Row],[Responses]]),"")</f>
        <v>6.3761640459567989E-2</v>
      </c>
      <c r="O260" s="7">
        <f>VLOOKUP(Task[[#This Row],[Reason of visit]],'Data-Task'!C:G,5,)</f>
        <v>0.70351758793969899</v>
      </c>
      <c r="P260" s="7">
        <f>IF(Task[[#This Row],[Margin of Error1]]&gt;=0.1,"Insufficient data",Task[[#This Row],[Satisfaction1]])</f>
        <v>0.70351758793969899</v>
      </c>
      <c r="Q260" s="7">
        <f>IF(Task[[#This Row],[Satisfaction1]]&gt;0,1.96*SQRT((Task[[#This Row],[Satisfaction1]]*(1-Task[[#This Row],[Satisfaction1]]))/Task[[#This Row],[Responses]]),"")</f>
        <v>6.3455092335544888E-2</v>
      </c>
      <c r="R260" s="7">
        <f>IF(OR(Task[[#This Row],[Margin of Error1]]&gt;=0.1,Task[[#This Row],[Margin of Error1]]=0),"Insufficient data",Task[[#This Row],[Margin of Error1]])</f>
        <v>6.0037966179419651E-2</v>
      </c>
      <c r="S2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0" s="5"/>
      <c r="U260" s="5"/>
      <c r="V260" s="5"/>
      <c r="W260" s="5"/>
    </row>
    <row r="261" spans="3:23" ht="13.9" x14ac:dyDescent="0.5">
      <c r="C261" s="129" t="str">
        <f>IF(ISBLANK('Data-Task'!C1046),"",'Data-Task'!C1046)</f>
        <v>PC:Travel:Discover things to do (activities, camping, experiences)</v>
      </c>
      <c r="D261" s="441" t="str">
        <f t="shared" si="12"/>
        <v>Discover things to do (activities, camping, experiences)</v>
      </c>
      <c r="E261" s="6" t="str">
        <f t="shared" si="13"/>
        <v>Travel</v>
      </c>
      <c r="F261" s="6" t="str">
        <f t="shared" si="14"/>
        <v>PC</v>
      </c>
      <c r="G261" s="442">
        <f>VLOOKUP(Task[[#This Row],[Reason of visit]],'Data-Task'!C:G,2,)</f>
        <v>198</v>
      </c>
      <c r="H26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6.0179286107147983E-2</v>
      </c>
      <c r="I261" s="444">
        <f>VLOOKUP(Task[[#This Row],[Reason of visit]],'Data-Task'!C:G,3,)</f>
        <v>0.84343434343434298</v>
      </c>
      <c r="J261" s="444">
        <f>IF(Task[[#This Row],[Margin of Error1]]&gt;=0.1,"Insufficient data",Task[[#This Row],[Task success1]])</f>
        <v>0.84343434343434298</v>
      </c>
      <c r="K261" s="444">
        <f>IF(Task[[#This Row],[Task success1]]&gt;0,1.96*SQRT((Task[[#This Row],[Task success1]]*(1-Task[[#This Row],[Task success1]]))/Task[[#This Row],[Responses]]),"")</f>
        <v>5.061711269308454E-2</v>
      </c>
      <c r="L261" s="444">
        <f>VLOOKUP(Task[[#This Row],[Reason of visit]],'Data-Task'!C:G,4,)</f>
        <v>0.69696969696969702</v>
      </c>
      <c r="M261" s="444">
        <f>IF(Task[[#This Row],[Margin of Error1]]&gt;=0.1,"Insufficient data",Task[[#This Row],[Ease1]])</f>
        <v>0.69696969696969702</v>
      </c>
      <c r="N261" s="444">
        <f>IF(Task[[#This Row],[Ease1]]&gt;0,1.96*SQRT((Task[[#This Row],[Ease1]]*(1-Task[[#This Row],[Ease1]]))/Task[[#This Row],[Responses]]),"")</f>
        <v>6.401377725951575E-2</v>
      </c>
      <c r="O261" s="444">
        <f>VLOOKUP(Task[[#This Row],[Reason of visit]],'Data-Task'!C:G,5,)</f>
        <v>0.66161616161616199</v>
      </c>
      <c r="P261" s="444">
        <f>IF(Task[[#This Row],[Margin of Error1]]&gt;=0.1,"Insufficient data",Task[[#This Row],[Satisfaction1]])</f>
        <v>0.66161616161616199</v>
      </c>
      <c r="Q261" s="444">
        <f>IF(Task[[#This Row],[Satisfaction1]]&gt;0,1.96*SQRT((Task[[#This Row],[Satisfaction1]]*(1-Task[[#This Row],[Satisfaction1]]))/Task[[#This Row],[Responses]]),"")</f>
        <v>6.590696836884366E-2</v>
      </c>
      <c r="R261" s="444">
        <f>IF(OR(Task[[#This Row],[Margin of Error1]]&gt;=0.1,Task[[#This Row],[Margin of Error1]]=0),"Insufficient data",Task[[#This Row],[Margin of Error1]])</f>
        <v>6.0179286107147983E-2</v>
      </c>
      <c r="S26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1" s="5"/>
      <c r="U261" s="5"/>
      <c r="V261" s="5"/>
      <c r="W261" s="5"/>
    </row>
    <row r="262" spans="3:23" ht="13.9" x14ac:dyDescent="0.5">
      <c r="C262" s="129" t="str">
        <f>IF(ISBLANK('Data-Task'!C234),"",'Data-Task'!C234)</f>
        <v>CSEC:Security:Other - Reason for my visit is not in this list</v>
      </c>
      <c r="D262" s="68" t="str">
        <f t="shared" si="12"/>
        <v>Other - Reason for my visit is not in this list</v>
      </c>
      <c r="E262" s="6" t="str">
        <f t="shared" si="13"/>
        <v>Security</v>
      </c>
      <c r="F262" s="6" t="str">
        <f t="shared" si="14"/>
        <v>CSEC</v>
      </c>
      <c r="G262" s="8">
        <f>VLOOKUP(Task[[#This Row],[Reason of visit]],'Data-Task'!C:G,2,)</f>
        <v>196</v>
      </c>
      <c r="H2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6.7223470589152803E-2</v>
      </c>
      <c r="I262" s="7">
        <f>VLOOKUP(Task[[#This Row],[Reason of visit]],'Data-Task'!C:G,3,)</f>
        <v>0.67346938775510201</v>
      </c>
      <c r="J262" s="7">
        <f>IF(Task[[#This Row],[Margin of Error1]]&gt;=0.1,"Insufficient data",Task[[#This Row],[Task success1]])</f>
        <v>0.67346938775510201</v>
      </c>
      <c r="K262" s="7">
        <f>IF(Task[[#This Row],[Task success1]]&gt;0,1.96*SQRT((Task[[#This Row],[Task success1]]*(1-Task[[#This Row],[Task success1]]))/Task[[#This Row],[Responses]]),"")</f>
        <v>6.5652144531863174E-2</v>
      </c>
      <c r="L262" s="7">
        <f>VLOOKUP(Task[[#This Row],[Reason of visit]],'Data-Task'!C:G,4,)</f>
        <v>0.63265306122449005</v>
      </c>
      <c r="M262" s="7">
        <f>IF(Task[[#This Row],[Margin of Error1]]&gt;=0.1,"Insufficient data",Task[[#This Row],[Ease1]])</f>
        <v>0.63265306122449005</v>
      </c>
      <c r="N262" s="7">
        <f>IF(Task[[#This Row],[Ease1]]&gt;0,1.96*SQRT((Task[[#This Row],[Ease1]]*(1-Task[[#This Row],[Ease1]]))/Task[[#This Row],[Responses]]),"")</f>
        <v>6.7491496062958373E-2</v>
      </c>
      <c r="O262" s="7">
        <f>VLOOKUP(Task[[#This Row],[Reason of visit]],'Data-Task'!C:G,5,)</f>
        <v>0.60204081632653095</v>
      </c>
      <c r="P262" s="7">
        <f>IF(Task[[#This Row],[Margin of Error1]]&gt;=0.1,"Insufficient data",Task[[#This Row],[Satisfaction1]])</f>
        <v>0.60204081632653095</v>
      </c>
      <c r="Q262" s="7">
        <f>IF(Task[[#This Row],[Satisfaction1]]&gt;0,1.96*SQRT((Task[[#This Row],[Satisfaction1]]*(1-Task[[#This Row],[Satisfaction1]]))/Task[[#This Row],[Responses]]),"")</f>
        <v>6.8526771172636877E-2</v>
      </c>
      <c r="R262" s="7">
        <f>IF(OR(Task[[#This Row],[Margin of Error1]]&gt;=0.1,Task[[#This Row],[Margin of Error1]]=0),"Insufficient data",Task[[#This Row],[Margin of Error1]])</f>
        <v>6.7223470589152803E-2</v>
      </c>
      <c r="S2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2" s="5"/>
      <c r="U262" s="5"/>
      <c r="V262" s="5"/>
      <c r="W262" s="5"/>
    </row>
    <row r="263" spans="3:23" ht="13.9" x14ac:dyDescent="0.5">
      <c r="C263" s="129" t="str">
        <f>IF(ISBLANK('Data-Task'!C1343),"",'Data-Task'!C1343)</f>
        <v>TBS:PublicService:See what's covered by health insurance in the public service</v>
      </c>
      <c r="D263" s="457" t="str">
        <f t="shared" si="12"/>
        <v>See what's covered by health insurance in the public service</v>
      </c>
      <c r="E263" s="458" t="str">
        <f t="shared" si="13"/>
        <v>PublicService</v>
      </c>
      <c r="F263" s="458" t="str">
        <f t="shared" si="14"/>
        <v>TBS</v>
      </c>
      <c r="G263" s="442">
        <f>VLOOKUP(Task[[#This Row],[Reason of visit]],'Data-Task'!C:G,2,)</f>
        <v>196</v>
      </c>
      <c r="H26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6.343241088761685E-2</v>
      </c>
      <c r="I263" s="444">
        <f>VLOOKUP(Task[[#This Row],[Reason of visit]],'Data-Task'!C:G,3,)</f>
        <v>0.80612244897959195</v>
      </c>
      <c r="J263" s="444">
        <f>IF(Task[[#This Row],[Margin of Error1]]&gt;=0.1,"Insufficient data",Task[[#This Row],[Task success1]])</f>
        <v>0.80612244897959195</v>
      </c>
      <c r="K263" s="444">
        <f>IF(Task[[#This Row],[Task success1]]&gt;0,1.96*SQRT((Task[[#This Row],[Task success1]]*(1-Task[[#This Row],[Task success1]]))/Task[[#This Row],[Responses]]),"")</f>
        <v>5.5346773222315744E-2</v>
      </c>
      <c r="L263" s="444">
        <f>VLOOKUP(Task[[#This Row],[Reason of visit]],'Data-Task'!C:G,4,)</f>
        <v>0.64285714285714302</v>
      </c>
      <c r="M263" s="444">
        <f>IF(Task[[#This Row],[Margin of Error1]]&gt;=0.1,"Insufficient data",Task[[#This Row],[Ease1]])</f>
        <v>0.64285714285714302</v>
      </c>
      <c r="N263" s="444">
        <f>IF(Task[[#This Row],[Ease1]]&gt;0,1.96*SQRT((Task[[#This Row],[Ease1]]*(1-Task[[#This Row],[Ease1]]))/Task[[#This Row],[Responses]]),"")</f>
        <v>6.7082039324993681E-2</v>
      </c>
      <c r="O263" s="444">
        <f>VLOOKUP(Task[[#This Row],[Reason of visit]],'Data-Task'!C:G,5,)</f>
        <v>0.62244897959183698</v>
      </c>
      <c r="P263" s="444">
        <f>IF(Task[[#This Row],[Margin of Error1]]&gt;=0.1,"Insufficient data",Task[[#This Row],[Satisfaction1]])</f>
        <v>0.62244897959183698</v>
      </c>
      <c r="Q263" s="444">
        <f>IF(Task[[#This Row],[Satisfaction1]]&gt;0,1.96*SQRT((Task[[#This Row],[Satisfaction1]]*(1-Task[[#This Row],[Satisfaction1]]))/Task[[#This Row],[Responses]]),"")</f>
        <v>6.7868420115541145E-2</v>
      </c>
      <c r="R263" s="444">
        <f>IF(OR(Task[[#This Row],[Margin of Error1]]&gt;=0.1,Task[[#This Row],[Margin of Error1]]=0),"Insufficient data",Task[[#This Row],[Margin of Error1]])</f>
        <v>6.343241088761685E-2</v>
      </c>
      <c r="S26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3" s="5"/>
      <c r="U263" s="5"/>
      <c r="V263" s="5"/>
      <c r="W263" s="5"/>
    </row>
    <row r="264" spans="3:23" ht="13.9" x14ac:dyDescent="0.5">
      <c r="C264" s="129" t="str">
        <f>IF(ISBLANK('Data-Task'!C280),"",'Data-Task'!C280)</f>
        <v>DND:Security:Canada's defence policy (Strong, Secure, Engaged)</v>
      </c>
      <c r="D264" s="68" t="str">
        <f t="shared" si="12"/>
        <v>Canada's defence policy (Strong, Secure, Engaged)</v>
      </c>
      <c r="E264" s="6" t="str">
        <f t="shared" si="13"/>
        <v>Security</v>
      </c>
      <c r="F264" s="6" t="str">
        <f t="shared" si="14"/>
        <v>DND</v>
      </c>
      <c r="G264" s="8">
        <f>VLOOKUP(Task[[#This Row],[Reason of visit]],'Data-Task'!C:G,2,)</f>
        <v>195</v>
      </c>
      <c r="H2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6.3590396383366943E-2</v>
      </c>
      <c r="I264" s="7">
        <f>VLOOKUP(Task[[#This Row],[Reason of visit]],'Data-Task'!C:G,3,)</f>
        <v>0.80512820512820504</v>
      </c>
      <c r="J264" s="7">
        <f>IF(Task[[#This Row],[Margin of Error1]]&gt;=0.1,"Insufficient data",Task[[#This Row],[Task success1]])</f>
        <v>0.80512820512820504</v>
      </c>
      <c r="K264" s="7">
        <f>IF(Task[[#This Row],[Task success1]]&gt;0,1.96*SQRT((Task[[#This Row],[Task success1]]*(1-Task[[#This Row],[Task success1]]))/Task[[#This Row],[Responses]]),"")</f>
        <v>5.55962858027459E-2</v>
      </c>
      <c r="L264" s="7">
        <f>VLOOKUP(Task[[#This Row],[Reason of visit]],'Data-Task'!C:G,4,)</f>
        <v>0.65128205128205097</v>
      </c>
      <c r="M264" s="7">
        <f>IF(Task[[#This Row],[Margin of Error1]]&gt;=0.1,"Insufficient data",Task[[#This Row],[Ease1]])</f>
        <v>0.65128205128205097</v>
      </c>
      <c r="N264" s="7">
        <f>IF(Task[[#This Row],[Ease1]]&gt;0,1.96*SQRT((Task[[#This Row],[Ease1]]*(1-Task[[#This Row],[Ease1]]))/Task[[#This Row],[Responses]]),"")</f>
        <v>6.6889888365096239E-2</v>
      </c>
      <c r="O264" s="7">
        <f>VLOOKUP(Task[[#This Row],[Reason of visit]],'Data-Task'!C:G,5,)</f>
        <v>0.61538461538461497</v>
      </c>
      <c r="P264" s="7">
        <f>IF(Task[[#This Row],[Margin of Error1]]&gt;=0.1,"Insufficient data",Task[[#This Row],[Satisfaction1]])</f>
        <v>0.61538461538461497</v>
      </c>
      <c r="Q264" s="7">
        <f>IF(Task[[#This Row],[Satisfaction1]]&gt;0,1.96*SQRT((Task[[#This Row],[Satisfaction1]]*(1-Task[[#This Row],[Satisfaction1]]))/Task[[#This Row],[Responses]]),"")</f>
        <v>6.828501498225871E-2</v>
      </c>
      <c r="R264" s="7">
        <f>IF(OR(Task[[#This Row],[Margin of Error1]]&gt;=0.1,Task[[#This Row],[Margin of Error1]]=0),"Insufficient data",Task[[#This Row],[Margin of Error1]])</f>
        <v>6.3590396383366943E-2</v>
      </c>
      <c r="S2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4" s="5"/>
      <c r="U264" s="5"/>
      <c r="V264" s="5"/>
      <c r="W264" s="5"/>
    </row>
    <row r="265" spans="3:23" ht="13.9" x14ac:dyDescent="0.5">
      <c r="C265" s="129" t="str">
        <f>IF(ISBLANK('Data-Task'!C476),"",'Data-Task'!C476)</f>
        <v>FCAC:Money:Improving your credit score</v>
      </c>
      <c r="D265" s="68" t="str">
        <f t="shared" si="12"/>
        <v>Improving your credit score</v>
      </c>
      <c r="E265" s="6" t="str">
        <f t="shared" si="13"/>
        <v>Money</v>
      </c>
      <c r="F265" s="6" t="str">
        <f t="shared" si="14"/>
        <v>FCAC</v>
      </c>
      <c r="G265" s="8">
        <f>VLOOKUP(Task[[#This Row],[Reason of visit]],'Data-Task'!C:G,2,)</f>
        <v>195</v>
      </c>
      <c r="H26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6.6390311641638736E-2</v>
      </c>
      <c r="I265" s="7">
        <f>VLOOKUP(Task[[#This Row],[Reason of visit]],'Data-Task'!C:G,3,)</f>
        <v>0.70769230769230795</v>
      </c>
      <c r="J265" s="7">
        <f>IF(Task[[#This Row],[Margin of Error1]]&gt;=0.1,"Insufficient data",Task[[#This Row],[Task success1]])</f>
        <v>0.70769230769230795</v>
      </c>
      <c r="K265" s="7">
        <f>IF(Task[[#This Row],[Task success1]]&gt;0,1.96*SQRT((Task[[#This Row],[Task success1]]*(1-Task[[#This Row],[Task success1]]))/Task[[#This Row],[Responses]]),"")</f>
        <v>6.3838272368268653E-2</v>
      </c>
      <c r="L265" s="7">
        <f>VLOOKUP(Task[[#This Row],[Reason of visit]],'Data-Task'!C:G,4,)</f>
        <v>0.66666666666666696</v>
      </c>
      <c r="M265" s="7">
        <f>IF(Task[[#This Row],[Margin of Error1]]&gt;=0.1,"Insufficient data",Task[[#This Row],[Ease1]])</f>
        <v>0.66666666666666696</v>
      </c>
      <c r="N265" s="7">
        <f>IF(Task[[#This Row],[Ease1]]&gt;0,1.96*SQRT((Task[[#This Row],[Ease1]]*(1-Task[[#This Row],[Ease1]]))/Task[[#This Row],[Responses]]),"")</f>
        <v>6.6165638649466202E-2</v>
      </c>
      <c r="O265" s="7">
        <f>VLOOKUP(Task[[#This Row],[Reason of visit]],'Data-Task'!C:G,5,)</f>
        <v>0.58461538461538498</v>
      </c>
      <c r="P265" s="7">
        <f>IF(Task[[#This Row],[Margin of Error1]]&gt;=0.1,"Insufficient data",Task[[#This Row],[Satisfaction1]])</f>
        <v>0.58461538461538498</v>
      </c>
      <c r="Q265" s="7">
        <f>IF(Task[[#This Row],[Satisfaction1]]&gt;0,1.96*SQRT((Task[[#This Row],[Satisfaction1]]*(1-Task[[#This Row],[Satisfaction1]]))/Task[[#This Row],[Responses]]),"")</f>
        <v>6.9167023907181394E-2</v>
      </c>
      <c r="R265" s="7">
        <f>IF(OR(Task[[#This Row],[Margin of Error1]]&gt;=0.1,Task[[#This Row],[Margin of Error1]]=0),"Insufficient data",Task[[#This Row],[Margin of Error1]])</f>
        <v>6.6390311641638736E-2</v>
      </c>
      <c r="S2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5" s="5"/>
      <c r="U265" s="5"/>
      <c r="V265" s="5"/>
      <c r="W265" s="5"/>
    </row>
    <row r="266" spans="3:23" ht="13.9" x14ac:dyDescent="0.5">
      <c r="C266" s="129" t="str">
        <f>IF(ISBLANK('Data-Task'!C811),"",'Data-Task'!C811)</f>
        <v>IRCC:Travel:Work in Canada</v>
      </c>
      <c r="D266" s="68" t="str">
        <f t="shared" si="12"/>
        <v>Work in Canada</v>
      </c>
      <c r="E266" s="6" t="str">
        <f t="shared" si="13"/>
        <v>Travel</v>
      </c>
      <c r="F266" s="6" t="str">
        <f t="shared" si="14"/>
        <v>IRCC</v>
      </c>
      <c r="G266" s="8">
        <f>VLOOKUP(Task[[#This Row],[Reason of visit]],'Data-Task'!C:G,2,)</f>
        <v>195</v>
      </c>
      <c r="H26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6.7282385485904317E-2</v>
      </c>
      <c r="I266" s="7">
        <f>VLOOKUP(Task[[#This Row],[Reason of visit]],'Data-Task'!C:G,3,)</f>
        <v>0.67179487179487196</v>
      </c>
      <c r="J266" s="7">
        <f>IF(Task[[#This Row],[Margin of Error1]]&gt;=0.1,"Insufficient data",Task[[#This Row],[Task success1]])</f>
        <v>0.67179487179487196</v>
      </c>
      <c r="K266" s="7">
        <f>IF(Task[[#This Row],[Task success1]]&gt;0,1.96*SQRT((Task[[#This Row],[Task success1]]*(1-Task[[#This Row],[Task success1]]))/Task[[#This Row],[Responses]]),"")</f>
        <v>6.5906733752352425E-2</v>
      </c>
      <c r="L266" s="7">
        <f>VLOOKUP(Task[[#This Row],[Reason of visit]],'Data-Task'!C:G,4,)</f>
        <v>0.64102564102564097</v>
      </c>
      <c r="M266" s="7">
        <f>IF(Task[[#This Row],[Margin of Error1]]&gt;=0.1,"Insufficient data",Task[[#This Row],[Ease1]])</f>
        <v>0.64102564102564097</v>
      </c>
      <c r="N266" s="7">
        <f>IF(Task[[#This Row],[Ease1]]&gt;0,1.96*SQRT((Task[[#This Row],[Ease1]]*(1-Task[[#This Row],[Ease1]]))/Task[[#This Row],[Responses]]),"")</f>
        <v>6.7329932770865838E-2</v>
      </c>
      <c r="O266" s="7">
        <f>VLOOKUP(Task[[#This Row],[Reason of visit]],'Data-Task'!C:G,5,)</f>
        <v>0.60512820512820498</v>
      </c>
      <c r="P266" s="7">
        <f>IF(Task[[#This Row],[Margin of Error1]]&gt;=0.1,"Insufficient data",Task[[#This Row],[Satisfaction1]])</f>
        <v>0.60512820512820498</v>
      </c>
      <c r="Q266" s="7">
        <f>IF(Task[[#This Row],[Satisfaction1]]&gt;0,1.96*SQRT((Task[[#This Row],[Satisfaction1]]*(1-Task[[#This Row],[Satisfaction1]]))/Task[[#This Row],[Responses]]),"")</f>
        <v>6.8610489934494714E-2</v>
      </c>
      <c r="R266" s="7">
        <f>IF(OR(Task[[#This Row],[Margin of Error1]]&gt;=0.1,Task[[#This Row],[Margin of Error1]]=0),"Insufficient data",Task[[#This Row],[Margin of Error1]])</f>
        <v>6.7282385485904317E-2</v>
      </c>
      <c r="S2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6" s="5"/>
      <c r="U266" s="5"/>
      <c r="V266" s="5"/>
      <c r="W266" s="5"/>
    </row>
    <row r="267" spans="3:23" ht="13.9" x14ac:dyDescent="0.5">
      <c r="C267" s="129" t="str">
        <f>IF(ISBLANK('Data-Task'!C1298),"",'Data-Task'!C1298)</f>
        <v>StatCan:N/A:North American Industry Classification System (NAICS)</v>
      </c>
      <c r="D267" s="457" t="str">
        <f t="shared" si="12"/>
        <v>North American Industry Classification System (NAICS)</v>
      </c>
      <c r="E267" s="458" t="str">
        <f t="shared" si="13"/>
        <v>N/A</v>
      </c>
      <c r="F267" s="458" t="str">
        <f t="shared" si="14"/>
        <v>StatCan</v>
      </c>
      <c r="G267" s="442">
        <f>VLOOKUP(Task[[#This Row],[Reason of visit]],'Data-Task'!C:G,2,)</f>
        <v>195</v>
      </c>
      <c r="H26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6.1675136340898717E-2</v>
      </c>
      <c r="I267" s="444">
        <f>VLOOKUP(Task[[#This Row],[Reason of visit]],'Data-Task'!C:G,3,)</f>
        <v>0.84102564102564104</v>
      </c>
      <c r="J267" s="444">
        <f>IF(Task[[#This Row],[Margin of Error1]]&gt;=0.1,"Insufficient data",Task[[#This Row],[Task success1]])</f>
        <v>0.84102564102564104</v>
      </c>
      <c r="K267" s="444">
        <f>IF(Task[[#This Row],[Task success1]]&gt;0,1.96*SQRT((Task[[#This Row],[Task success1]]*(1-Task[[#This Row],[Task success1]]))/Task[[#This Row],[Responses]]),"")</f>
        <v>5.1322396227087154E-2</v>
      </c>
      <c r="L267" s="444">
        <f>VLOOKUP(Task[[#This Row],[Reason of visit]],'Data-Task'!C:G,4,)</f>
        <v>0.63589743589743597</v>
      </c>
      <c r="M267" s="444">
        <f>IF(Task[[#This Row],[Margin of Error1]]&gt;=0.1,"Insufficient data",Task[[#This Row],[Ease1]])</f>
        <v>0.63589743589743597</v>
      </c>
      <c r="N267" s="444">
        <f>IF(Task[[#This Row],[Ease1]]&gt;0,1.96*SQRT((Task[[#This Row],[Ease1]]*(1-Task[[#This Row],[Ease1]]))/Task[[#This Row],[Responses]]),"")</f>
        <v>6.7537374146142803E-2</v>
      </c>
      <c r="O267" s="444">
        <f>VLOOKUP(Task[[#This Row],[Reason of visit]],'Data-Task'!C:G,5,)</f>
        <v>0.66666666666666696</v>
      </c>
      <c r="P267" s="444">
        <f>IF(Task[[#This Row],[Margin of Error1]]&gt;=0.1,"Insufficient data",Task[[#This Row],[Satisfaction1]])</f>
        <v>0.66666666666666696</v>
      </c>
      <c r="Q267" s="444">
        <f>IF(Task[[#This Row],[Satisfaction1]]&gt;0,1.96*SQRT((Task[[#This Row],[Satisfaction1]]*(1-Task[[#This Row],[Satisfaction1]]))/Task[[#This Row],[Responses]]),"")</f>
        <v>6.6165638649466202E-2</v>
      </c>
      <c r="R267" s="444">
        <f>IF(OR(Task[[#This Row],[Margin of Error1]]&gt;=0.1,Task[[#This Row],[Margin of Error1]]=0),"Insufficient data",Task[[#This Row],[Margin of Error1]])</f>
        <v>6.1675136340898717E-2</v>
      </c>
      <c r="S2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7" s="5"/>
      <c r="U267" s="5"/>
      <c r="V267" s="5"/>
      <c r="W267" s="5"/>
    </row>
    <row r="268" spans="3:23" ht="13.9" x14ac:dyDescent="0.5">
      <c r="C268" s="129" t="str">
        <f>IF(ISBLANK('Data-Task'!C214),"",'Data-Task'!C214)</f>
        <v>CSA:Science:Searching in resources and activities for students</v>
      </c>
      <c r="D268" s="68" t="str">
        <f t="shared" si="12"/>
        <v>Searching in resources and activities for students</v>
      </c>
      <c r="E268" s="6" t="str">
        <f t="shared" si="13"/>
        <v>Science</v>
      </c>
      <c r="F268" s="6" t="str">
        <f t="shared" si="14"/>
        <v>CSA</v>
      </c>
      <c r="G268" s="8">
        <f>VLOOKUP(Task[[#This Row],[Reason of visit]],'Data-Task'!C:G,2,)</f>
        <v>194</v>
      </c>
      <c r="H26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5.6733774695178658E-2</v>
      </c>
      <c r="I268" s="7">
        <f>VLOOKUP(Task[[#This Row],[Reason of visit]],'Data-Task'!C:G,3,)</f>
        <v>0.87113402061855705</v>
      </c>
      <c r="J268" s="7">
        <f>IF(Task[[#This Row],[Margin of Error1]]&gt;=0.1,"Insufficient data",Task[[#This Row],[Task success1]])</f>
        <v>0.87113402061855705</v>
      </c>
      <c r="K268" s="7">
        <f>IF(Task[[#This Row],[Task success1]]&gt;0,1.96*SQRT((Task[[#This Row],[Task success1]]*(1-Task[[#This Row],[Task success1]]))/Task[[#This Row],[Responses]]),"")</f>
        <v>4.7148386292731818E-2</v>
      </c>
      <c r="L268" s="7">
        <f>VLOOKUP(Task[[#This Row],[Reason of visit]],'Data-Task'!C:G,4,)</f>
        <v>0.75257731958762897</v>
      </c>
      <c r="M268" s="7">
        <f>IF(Task[[#This Row],[Margin of Error1]]&gt;=0.1,"Insufficient data",Task[[#This Row],[Ease1]])</f>
        <v>0.75257731958762897</v>
      </c>
      <c r="N268" s="7">
        <f>IF(Task[[#This Row],[Ease1]]&gt;0,1.96*SQRT((Task[[#This Row],[Ease1]]*(1-Task[[#This Row],[Ease1]]))/Task[[#This Row],[Responses]]),"")</f>
        <v>6.0722622969402409E-2</v>
      </c>
      <c r="O268" s="7">
        <f>VLOOKUP(Task[[#This Row],[Reason of visit]],'Data-Task'!C:G,5,)</f>
        <v>0.731958762886598</v>
      </c>
      <c r="P268" s="7">
        <f>IF(Task[[#This Row],[Margin of Error1]]&gt;=0.1,"Insufficient data",Task[[#This Row],[Satisfaction1]])</f>
        <v>0.731958762886598</v>
      </c>
      <c r="Q268" s="7">
        <f>IF(Task[[#This Row],[Satisfaction1]]&gt;0,1.96*SQRT((Task[[#This Row],[Satisfaction1]]*(1-Task[[#This Row],[Satisfaction1]]))/Task[[#This Row],[Responses]]),"")</f>
        <v>6.2330314823401761E-2</v>
      </c>
      <c r="R268" s="7">
        <f>IF(OR(Task[[#This Row],[Margin of Error1]]&gt;=0.1,Task[[#This Row],[Margin of Error1]]=0),"Insufficient data",Task[[#This Row],[Margin of Error1]])</f>
        <v>5.6733774695178658E-2</v>
      </c>
      <c r="S2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8" s="5"/>
      <c r="U268" s="5"/>
      <c r="V268" s="5"/>
      <c r="W268" s="5"/>
    </row>
    <row r="269" spans="3:23" ht="13.9" x14ac:dyDescent="0.5">
      <c r="C269" s="129" t="str">
        <f>IF(ISBLANK('Data-Task'!C454),"",'Data-Task'!C454)</f>
        <v>FCAC:Money:Buying a home</v>
      </c>
      <c r="D269" s="68" t="str">
        <f t="shared" si="12"/>
        <v>Buying a home</v>
      </c>
      <c r="E269" s="6" t="str">
        <f t="shared" si="13"/>
        <v>Money</v>
      </c>
      <c r="F269" s="6" t="str">
        <f t="shared" si="14"/>
        <v>FCAC</v>
      </c>
      <c r="G269" s="8">
        <f>VLOOKUP(Task[[#This Row],[Reason of visit]],'Data-Task'!C:G,2,)</f>
        <v>191</v>
      </c>
      <c r="H26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6.5601586646384144E-2</v>
      </c>
      <c r="I269" s="7">
        <f>VLOOKUP(Task[[#This Row],[Reason of visit]],'Data-Task'!C:G,3,)</f>
        <v>0.77486910994764402</v>
      </c>
      <c r="J269" s="7">
        <f>IF(Task[[#This Row],[Margin of Error1]]&gt;=0.1,"Insufficient data",Task[[#This Row],[Task success1]])</f>
        <v>0.77486910994764402</v>
      </c>
      <c r="K269" s="7">
        <f>IF(Task[[#This Row],[Task success1]]&gt;0,1.96*SQRT((Task[[#This Row],[Task success1]]*(1-Task[[#This Row],[Task success1]]))/Task[[#This Row],[Responses]]),"")</f>
        <v>5.9234006132512194E-2</v>
      </c>
      <c r="L269" s="7">
        <f>VLOOKUP(Task[[#This Row],[Reason of visit]],'Data-Task'!C:G,4,)</f>
        <v>0.66492146596858603</v>
      </c>
      <c r="M269" s="7">
        <f>IF(Task[[#This Row],[Margin of Error1]]&gt;=0.1,"Insufficient data",Task[[#This Row],[Ease1]])</f>
        <v>0.66492146596858603</v>
      </c>
      <c r="N269" s="7">
        <f>IF(Task[[#This Row],[Ease1]]&gt;0,1.96*SQRT((Task[[#This Row],[Ease1]]*(1-Task[[#This Row],[Ease1]]))/Task[[#This Row],[Responses]]),"")</f>
        <v>6.6941874298080697E-2</v>
      </c>
      <c r="O269" s="7">
        <f>VLOOKUP(Task[[#This Row],[Reason of visit]],'Data-Task'!C:G,5,)</f>
        <v>0.54450261780104703</v>
      </c>
      <c r="P269" s="7">
        <f>IF(Task[[#This Row],[Margin of Error1]]&gt;=0.1,"Insufficient data",Task[[#This Row],[Satisfaction1]])</f>
        <v>0.54450261780104703</v>
      </c>
      <c r="Q269" s="7">
        <f>IF(Task[[#This Row],[Satisfaction1]]&gt;0,1.96*SQRT((Task[[#This Row],[Satisfaction1]]*(1-Task[[#This Row],[Satisfaction1]]))/Task[[#This Row],[Responses]]),"")</f>
        <v>7.0628879508559561E-2</v>
      </c>
      <c r="R269" s="7">
        <f>IF(OR(Task[[#This Row],[Margin of Error1]]&gt;=0.1,Task[[#This Row],[Margin of Error1]]=0),"Insufficient data",Task[[#This Row],[Margin of Error1]])</f>
        <v>6.5601586646384144E-2</v>
      </c>
      <c r="S2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69" s="5"/>
      <c r="U269" s="5"/>
      <c r="V269" s="5"/>
      <c r="W269" s="5"/>
    </row>
    <row r="270" spans="3:23" ht="13.9" x14ac:dyDescent="0.5">
      <c r="C270" s="129" t="str">
        <f>IF(ISBLANK('Data-Task'!C875),"",'Data-Task'!C875)</f>
        <v>LAC:Culture:Search Personnel Records of the First World War</v>
      </c>
      <c r="D270" s="68" t="str">
        <f t="shared" si="12"/>
        <v>Search Personnel Records of the First World War</v>
      </c>
      <c r="E270" s="6" t="str">
        <f t="shared" si="13"/>
        <v>Culture</v>
      </c>
      <c r="F270" s="6" t="str">
        <f t="shared" si="14"/>
        <v>LAC</v>
      </c>
      <c r="G270" s="8">
        <f>VLOOKUP(Task[[#This Row],[Reason of visit]],'Data-Task'!C:G,2,)</f>
        <v>190</v>
      </c>
      <c r="H27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6.6180027115032403E-2</v>
      </c>
      <c r="I270" s="7">
        <f>VLOOKUP(Task[[#This Row],[Reason of visit]],'Data-Task'!C:G,3,)</f>
        <v>0.72631578947368403</v>
      </c>
      <c r="J270" s="7">
        <f>IF(Task[[#This Row],[Margin of Error1]]&gt;=0.1,"Insufficient data",Task[[#This Row],[Task success1]])</f>
        <v>0.72631578947368403</v>
      </c>
      <c r="K270" s="7">
        <f>IF(Task[[#This Row],[Task success1]]&gt;0,1.96*SQRT((Task[[#This Row],[Task success1]]*(1-Task[[#This Row],[Task success1]]))/Task[[#This Row],[Responses]]),"")</f>
        <v>6.3396733995717866E-2</v>
      </c>
      <c r="L270" s="7">
        <f>VLOOKUP(Task[[#This Row],[Reason of visit]],'Data-Task'!C:G,4,)</f>
        <v>0.64736842105263204</v>
      </c>
      <c r="M270" s="7">
        <f>IF(Task[[#This Row],[Margin of Error1]]&gt;=0.1,"Insufficient data",Task[[#This Row],[Ease1]])</f>
        <v>0.64736842105263204</v>
      </c>
      <c r="N270" s="7">
        <f>IF(Task[[#This Row],[Ease1]]&gt;0,1.96*SQRT((Task[[#This Row],[Ease1]]*(1-Task[[#This Row],[Ease1]]))/Task[[#This Row],[Responses]]),"")</f>
        <v>6.7938448854639399E-2</v>
      </c>
      <c r="O270" s="7">
        <f>VLOOKUP(Task[[#This Row],[Reason of visit]],'Data-Task'!C:G,5,)</f>
        <v>0.66315789473684195</v>
      </c>
      <c r="P270" s="7">
        <f>IF(Task[[#This Row],[Margin of Error1]]&gt;=0.1,"Insufficient data",Task[[#This Row],[Satisfaction1]])</f>
        <v>0.66315789473684195</v>
      </c>
      <c r="Q270" s="7">
        <f>IF(Task[[#This Row],[Satisfaction1]]&gt;0,1.96*SQRT((Task[[#This Row],[Satisfaction1]]*(1-Task[[#This Row],[Satisfaction1]]))/Task[[#This Row],[Responses]]),"")</f>
        <v>6.7204898494739915E-2</v>
      </c>
      <c r="R270" s="7">
        <f>IF(OR(Task[[#This Row],[Margin of Error1]]&gt;=0.1,Task[[#This Row],[Margin of Error1]]=0),"Insufficient data",Task[[#This Row],[Margin of Error1]])</f>
        <v>6.6180027115032403E-2</v>
      </c>
      <c r="S2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0" s="5"/>
      <c r="U270" s="5"/>
      <c r="V270" s="5"/>
      <c r="W270" s="5"/>
    </row>
    <row r="271" spans="3:23" ht="13.9" x14ac:dyDescent="0.5">
      <c r="C271" s="129" t="str">
        <f>IF(ISBLANK('Data-Task'!C1297),"",'Data-Task'!C1297)</f>
        <v>StatCan:N/A:National Occupational Classification (NOC)</v>
      </c>
      <c r="D271" s="457" t="str">
        <f t="shared" si="12"/>
        <v>National Occupational Classification (NOC)</v>
      </c>
      <c r="E271" s="458" t="str">
        <f t="shared" si="13"/>
        <v>N/A</v>
      </c>
      <c r="F271" s="458" t="str">
        <f t="shared" si="14"/>
        <v>StatCan</v>
      </c>
      <c r="G271" s="442">
        <f>VLOOKUP(Task[[#This Row],[Reason of visit]],'Data-Task'!C:G,2,)</f>
        <v>188</v>
      </c>
      <c r="H2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6.290474381500534E-2</v>
      </c>
      <c r="I271" s="444">
        <f>VLOOKUP(Task[[#This Row],[Reason of visit]],'Data-Task'!C:G,3,)</f>
        <v>0.83510638297872297</v>
      </c>
      <c r="J271" s="444">
        <f>IF(Task[[#This Row],[Margin of Error1]]&gt;=0.1,"Insufficient data",Task[[#This Row],[Task success1]])</f>
        <v>0.83510638297872297</v>
      </c>
      <c r="K271" s="444">
        <f>IF(Task[[#This Row],[Task success1]]&gt;0,1.96*SQRT((Task[[#This Row],[Task success1]]*(1-Task[[#This Row],[Task success1]]))/Task[[#This Row],[Responses]]),"")</f>
        <v>5.3045673834126193E-2</v>
      </c>
      <c r="L271" s="444">
        <f>VLOOKUP(Task[[#This Row],[Reason of visit]],'Data-Task'!C:G,4,)</f>
        <v>0.590425531914894</v>
      </c>
      <c r="M271" s="444">
        <f>IF(Task[[#This Row],[Margin of Error1]]&gt;=0.1,"Insufficient data",Task[[#This Row],[Ease1]])</f>
        <v>0.590425531914894</v>
      </c>
      <c r="N271" s="444">
        <f>IF(Task[[#This Row],[Ease1]]&gt;0,1.96*SQRT((Task[[#This Row],[Ease1]]*(1-Task[[#This Row],[Ease1]]))/Task[[#This Row],[Responses]]),"")</f>
        <v>7.0295277457076047E-2</v>
      </c>
      <c r="O271" s="444">
        <f>VLOOKUP(Task[[#This Row],[Reason of visit]],'Data-Task'!C:G,5,)</f>
        <v>0.70212765957446799</v>
      </c>
      <c r="P271" s="444">
        <f>IF(Task[[#This Row],[Margin of Error1]]&gt;=0.1,"Insufficient data",Task[[#This Row],[Satisfaction1]])</f>
        <v>0.70212765957446799</v>
      </c>
      <c r="Q271" s="444">
        <f>IF(Task[[#This Row],[Satisfaction1]]&gt;0,1.96*SQRT((Task[[#This Row],[Satisfaction1]]*(1-Task[[#This Row],[Satisfaction1]]))/Task[[#This Row],[Responses]]),"")</f>
        <v>6.5373280153813787E-2</v>
      </c>
      <c r="R271" s="444">
        <f>IF(OR(Task[[#This Row],[Margin of Error1]]&gt;=0.1,Task[[#This Row],[Margin of Error1]]=0),"Insufficient data",Task[[#This Row],[Margin of Error1]])</f>
        <v>6.290474381500534E-2</v>
      </c>
      <c r="S2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1" s="5"/>
      <c r="U271" s="5"/>
      <c r="V271" s="5"/>
      <c r="W271" s="5"/>
    </row>
    <row r="272" spans="3:23" ht="13.9" x14ac:dyDescent="0.5">
      <c r="C272" s="129" t="str">
        <f>IF(ISBLANK('Data-Task'!C268),"",'Data-Task'!C268)</f>
        <v>DFO:N/A:Other - Reason for my visit is not in this list</v>
      </c>
      <c r="D272" s="68" t="str">
        <f t="shared" si="12"/>
        <v>Other - Reason for my visit is not in this list</v>
      </c>
      <c r="E272" s="6" t="str">
        <f t="shared" si="13"/>
        <v>N/A</v>
      </c>
      <c r="F272" s="6" t="str">
        <f t="shared" si="14"/>
        <v>DFO</v>
      </c>
      <c r="G272" s="8">
        <f>VLOOKUP(Task[[#This Row],[Reason of visit]],'Data-Task'!C:G,2,)</f>
        <v>187</v>
      </c>
      <c r="H27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6.6066234178058736E-2</v>
      </c>
      <c r="I272" s="7">
        <f>VLOOKUP(Task[[#This Row],[Reason of visit]],'Data-Task'!C:G,3,)</f>
        <v>0.75401069518716601</v>
      </c>
      <c r="J272" s="7">
        <f>IF(Task[[#This Row],[Margin of Error1]]&gt;=0.1,"Insufficient data",Task[[#This Row],[Task success1]])</f>
        <v>0.75401069518716601</v>
      </c>
      <c r="K272" s="7">
        <f>IF(Task[[#This Row],[Task success1]]&gt;0,1.96*SQRT((Task[[#This Row],[Task success1]]*(1-Task[[#This Row],[Task success1]]))/Task[[#This Row],[Responses]]),"")</f>
        <v>6.1727989731732984E-2</v>
      </c>
      <c r="L272" s="7">
        <f>VLOOKUP(Task[[#This Row],[Reason of visit]],'Data-Task'!C:G,4,)</f>
        <v>0.66310160427807496</v>
      </c>
      <c r="M272" s="7">
        <f>IF(Task[[#This Row],[Margin of Error1]]&gt;=0.1,"Insufficient data",Task[[#This Row],[Ease1]])</f>
        <v>0.66310160427807496</v>
      </c>
      <c r="N272" s="7">
        <f>IF(Task[[#This Row],[Ease1]]&gt;0,1.96*SQRT((Task[[#This Row],[Ease1]]*(1-Task[[#This Row],[Ease1]]))/Task[[#This Row],[Responses]]),"")</f>
        <v>6.7744614982045218E-2</v>
      </c>
      <c r="O272" s="7">
        <f>VLOOKUP(Task[[#This Row],[Reason of visit]],'Data-Task'!C:G,5,)</f>
        <v>0.64171122994652396</v>
      </c>
      <c r="P272" s="7">
        <f>IF(Task[[#This Row],[Margin of Error1]]&gt;=0.1,"Insufficient data",Task[[#This Row],[Satisfaction1]])</f>
        <v>0.64171122994652396</v>
      </c>
      <c r="Q272" s="7">
        <f>IF(Task[[#This Row],[Satisfaction1]]&gt;0,1.96*SQRT((Task[[#This Row],[Satisfaction1]]*(1-Task[[#This Row],[Satisfaction1]]))/Task[[#This Row],[Responses]]),"")</f>
        <v>6.8726097820398027E-2</v>
      </c>
      <c r="R272" s="7">
        <f>IF(OR(Task[[#This Row],[Margin of Error1]]&gt;=0.1,Task[[#This Row],[Margin of Error1]]=0),"Insufficient data",Task[[#This Row],[Margin of Error1]])</f>
        <v>6.6066234178058736E-2</v>
      </c>
      <c r="S2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2" s="5"/>
      <c r="U272" s="5"/>
      <c r="V272" s="5"/>
      <c r="W272" s="5"/>
    </row>
    <row r="273" spans="3:23" ht="13.9" x14ac:dyDescent="0.5">
      <c r="C273" s="129" t="str">
        <f>IF(ISBLANK('Data-Task'!C1313),"",'Data-Task'!C1313)</f>
        <v>StatCan:Science:View statistical data</v>
      </c>
      <c r="D273" s="457" t="str">
        <f t="shared" si="12"/>
        <v>View statistical data</v>
      </c>
      <c r="E273" s="458" t="str">
        <f t="shared" si="13"/>
        <v>Science</v>
      </c>
      <c r="F273" s="458" t="str">
        <f t="shared" si="14"/>
        <v>StatCan</v>
      </c>
      <c r="G273" s="442">
        <f>VLOOKUP(Task[[#This Row],[Reason of visit]],'Data-Task'!C:G,2,)</f>
        <v>187</v>
      </c>
      <c r="H27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6.5819192933077336E-2</v>
      </c>
      <c r="I273" s="444">
        <f>VLOOKUP(Task[[#This Row],[Reason of visit]],'Data-Task'!C:G,3,)</f>
        <v>0.75401069518716601</v>
      </c>
      <c r="J273" s="444">
        <f>IF(Task[[#This Row],[Margin of Error1]]&gt;=0.1,"Insufficient data",Task[[#This Row],[Task success1]])</f>
        <v>0.75401069518716601</v>
      </c>
      <c r="K273" s="444">
        <f>IF(Task[[#This Row],[Task success1]]&gt;0,1.96*SQRT((Task[[#This Row],[Task success1]]*(1-Task[[#This Row],[Task success1]]))/Task[[#This Row],[Responses]]),"")</f>
        <v>6.1727989731732984E-2</v>
      </c>
      <c r="L273" s="444">
        <f>VLOOKUP(Task[[#This Row],[Reason of visit]],'Data-Task'!C:G,4,)</f>
        <v>0.66844919786096302</v>
      </c>
      <c r="M273" s="444">
        <f>IF(Task[[#This Row],[Margin of Error1]]&gt;=0.1,"Insufficient data",Task[[#This Row],[Ease1]])</f>
        <v>0.66844919786096302</v>
      </c>
      <c r="N273" s="444">
        <f>IF(Task[[#This Row],[Ease1]]&gt;0,1.96*SQRT((Task[[#This Row],[Ease1]]*(1-Task[[#This Row],[Ease1]]))/Task[[#This Row],[Responses]]),"")</f>
        <v>6.7475251629069852E-2</v>
      </c>
      <c r="O273" s="444">
        <f>VLOOKUP(Task[[#This Row],[Reason of visit]],'Data-Task'!C:G,5,)</f>
        <v>0.65240641711229996</v>
      </c>
      <c r="P273" s="444">
        <f>IF(Task[[#This Row],[Margin of Error1]]&gt;=0.1,"Insufficient data",Task[[#This Row],[Satisfaction1]])</f>
        <v>0.65240641711229996</v>
      </c>
      <c r="Q273" s="444">
        <f>IF(Task[[#This Row],[Satisfaction1]]&gt;0,1.96*SQRT((Task[[#This Row],[Satisfaction1]]*(1-Task[[#This Row],[Satisfaction1]]))/Task[[#This Row],[Responses]]),"")</f>
        <v>6.825433743842918E-2</v>
      </c>
      <c r="R273" s="444">
        <f>IF(OR(Task[[#This Row],[Margin of Error1]]&gt;=0.1,Task[[#This Row],[Margin of Error1]]=0),"Insufficient data",Task[[#This Row],[Margin of Error1]])</f>
        <v>6.5819192933077336E-2</v>
      </c>
      <c r="S27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3" s="5"/>
      <c r="U273" s="5"/>
      <c r="V273" s="5"/>
      <c r="W273" s="5"/>
    </row>
    <row r="274" spans="3:23" ht="41.65" x14ac:dyDescent="0.5">
      <c r="C274" s="129" t="str">
        <f>IF(ISBLANK('Data-Task'!C673),"",'Data-Task'!C673)</f>
        <v>GAC:World:Scholarships for non-Canadian academic institutions to facilitate collaboration with Canadian post-secondary institutions</v>
      </c>
      <c r="D274" s="68" t="str">
        <f t="shared" si="12"/>
        <v>Scholarships for non-Canadian academic institutions to facilitate collaboration with Canadian post-secondary institutions</v>
      </c>
      <c r="E274" s="6" t="str">
        <f t="shared" si="13"/>
        <v>World</v>
      </c>
      <c r="F274" s="6" t="str">
        <f t="shared" si="14"/>
        <v>GAC</v>
      </c>
      <c r="G274" s="8">
        <f>VLOOKUP(Task[[#This Row],[Reason of visit]],'Data-Task'!C:G,2,)</f>
        <v>185</v>
      </c>
      <c r="H27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6.891767011430068E-2</v>
      </c>
      <c r="I274" s="7">
        <f>VLOOKUP(Task[[#This Row],[Reason of visit]],'Data-Task'!C:G,3,)</f>
        <v>0.65405405405405403</v>
      </c>
      <c r="J274" s="7">
        <f>IF(Task[[#This Row],[Margin of Error1]]&gt;=0.1,"Insufficient data",Task[[#This Row],[Task success1]])</f>
        <v>0.65405405405405403</v>
      </c>
      <c r="K274" s="7">
        <f>IF(Task[[#This Row],[Task success1]]&gt;0,1.96*SQRT((Task[[#This Row],[Task success1]]*(1-Task[[#This Row],[Task success1]]))/Task[[#This Row],[Responses]]),"")</f>
        <v>6.8545847577697286E-2</v>
      </c>
      <c r="L274" s="7">
        <f>VLOOKUP(Task[[#This Row],[Reason of visit]],'Data-Task'!C:G,4,)</f>
        <v>0.67567567567567599</v>
      </c>
      <c r="M274" s="7">
        <f>IF(Task[[#This Row],[Margin of Error1]]&gt;=0.1,"Insufficient data",Task[[#This Row],[Ease1]])</f>
        <v>0.67567567567567599</v>
      </c>
      <c r="N274" s="7">
        <f>IF(Task[[#This Row],[Ease1]]&gt;0,1.96*SQRT((Task[[#This Row],[Ease1]]*(1-Task[[#This Row],[Ease1]]))/Task[[#This Row],[Responses]]),"")</f>
        <v>6.7457324234343016E-2</v>
      </c>
      <c r="O274" s="7">
        <f>VLOOKUP(Task[[#This Row],[Reason of visit]],'Data-Task'!C:G,5,)</f>
        <v>0.59459459459459496</v>
      </c>
      <c r="P274" s="7">
        <f>IF(Task[[#This Row],[Margin of Error1]]&gt;=0.1,"Insufficient data",Task[[#This Row],[Satisfaction1]])</f>
        <v>0.59459459459459496</v>
      </c>
      <c r="Q274" s="7">
        <f>IF(Task[[#This Row],[Satisfaction1]]&gt;0,1.96*SQRT((Task[[#This Row],[Satisfaction1]]*(1-Task[[#This Row],[Satisfaction1]]))/Task[[#This Row],[Responses]]),"")</f>
        <v>7.0749838530861753E-2</v>
      </c>
      <c r="R274" s="7">
        <f>IF(OR(Task[[#This Row],[Margin of Error1]]&gt;=0.1,Task[[#This Row],[Margin of Error1]]=0),"Insufficient data",Task[[#This Row],[Margin of Error1]])</f>
        <v>6.891767011430068E-2</v>
      </c>
      <c r="S2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4" s="5"/>
      <c r="U274" s="5"/>
      <c r="V274" s="5"/>
      <c r="W274" s="5"/>
    </row>
    <row r="275" spans="3:23" ht="13.9" x14ac:dyDescent="0.5">
      <c r="C275" s="129" t="str">
        <f>IF(ISBLANK('Data-Task'!C160),"",'Data-Task'!C160)</f>
        <v>CRA:COVID-19:Canada Worker Lockdown Benefit (CWLB)</v>
      </c>
      <c r="D275" s="68" t="str">
        <f t="shared" si="12"/>
        <v>Canada Worker Lockdown Benefit (CWLB)</v>
      </c>
      <c r="E275" s="6" t="str">
        <f t="shared" si="13"/>
        <v>COVID-19</v>
      </c>
      <c r="F275" s="6" t="str">
        <f t="shared" si="14"/>
        <v>CRA</v>
      </c>
      <c r="G275" s="8">
        <f>VLOOKUP(Task[[#This Row],[Reason of visit]],'Data-Task'!C:G,2,)</f>
        <v>183</v>
      </c>
      <c r="H27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7.1723566490987087E-2</v>
      </c>
      <c r="I275" s="7">
        <f>VLOOKUP(Task[[#This Row],[Reason of visit]],'Data-Task'!C:G,3,)</f>
        <v>0.46994535519125702</v>
      </c>
      <c r="J275" s="7">
        <f>IF(Task[[#This Row],[Margin of Error1]]&gt;=0.1,"Insufficient data",Task[[#This Row],[Task success1]])</f>
        <v>0.46994535519125702</v>
      </c>
      <c r="K275" s="7">
        <f>IF(Task[[#This Row],[Task success1]]&gt;0,1.96*SQRT((Task[[#This Row],[Task success1]]*(1-Task[[#This Row],[Task success1]]))/Task[[#This Row],[Responses]]),"")</f>
        <v>7.2312692017926034E-2</v>
      </c>
      <c r="L275" s="7">
        <f>VLOOKUP(Task[[#This Row],[Reason of visit]],'Data-Task'!C:G,4,)</f>
        <v>0.49726775956284203</v>
      </c>
      <c r="M275" s="7">
        <f>IF(Task[[#This Row],[Margin of Error1]]&gt;=0.1,"Insufficient data",Task[[#This Row],[Ease1]])</f>
        <v>0.49726775956284203</v>
      </c>
      <c r="N275" s="7">
        <f>IF(Task[[#This Row],[Ease1]]&gt;0,1.96*SQRT((Task[[#This Row],[Ease1]]*(1-Task[[#This Row],[Ease1]]))/Task[[#This Row],[Responses]]),"")</f>
        <v>7.2442602941296896E-2</v>
      </c>
      <c r="O275" s="7">
        <f>VLOOKUP(Task[[#This Row],[Reason of visit]],'Data-Task'!C:G,5,)</f>
        <v>0.38251366120218599</v>
      </c>
      <c r="P275" s="7">
        <f>IF(Task[[#This Row],[Margin of Error1]]&gt;=0.1,"Insufficient data",Task[[#This Row],[Satisfaction1]])</f>
        <v>0.38251366120218599</v>
      </c>
      <c r="Q275" s="7">
        <f>IF(Task[[#This Row],[Satisfaction1]]&gt;0,1.96*SQRT((Task[[#This Row],[Satisfaction1]]*(1-Task[[#This Row],[Satisfaction1]]))/Task[[#This Row],[Responses]]),"")</f>
        <v>7.0415404513738344E-2</v>
      </c>
      <c r="R275" s="7">
        <f>IF(OR(Task[[#This Row],[Margin of Error1]]&gt;=0.1,Task[[#This Row],[Margin of Error1]]=0),"Insufficient data",Task[[#This Row],[Margin of Error1]])</f>
        <v>7.1723566490987087E-2</v>
      </c>
      <c r="S2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5" s="5"/>
      <c r="U275" s="5"/>
      <c r="V275" s="5"/>
      <c r="W275" s="5"/>
    </row>
    <row r="276" spans="3:23" ht="27.75" x14ac:dyDescent="0.5">
      <c r="C276" s="129" t="str">
        <f>IF(ISBLANK('Data-Task'!C654),"",'Data-Task'!C654)</f>
        <v>GAC:World:Latest news – Foreign affairs (international relations and global issues)</v>
      </c>
      <c r="D276" s="68" t="str">
        <f t="shared" si="12"/>
        <v>Latest news – Foreign affairs (international relations and global issues)</v>
      </c>
      <c r="E276" s="6" t="str">
        <f t="shared" si="13"/>
        <v>World</v>
      </c>
      <c r="F276" s="6" t="str">
        <f t="shared" si="14"/>
        <v>GAC</v>
      </c>
      <c r="G276" s="8">
        <f>VLOOKUP(Task[[#This Row],[Reason of visit]],'Data-Task'!C:G,2,)</f>
        <v>182</v>
      </c>
      <c r="H27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6.5653225789089886E-2</v>
      </c>
      <c r="I276" s="7">
        <f>VLOOKUP(Task[[#This Row],[Reason of visit]],'Data-Task'!C:G,3,)</f>
        <v>0.79670329670329698</v>
      </c>
      <c r="J276" s="7">
        <f>IF(Task[[#This Row],[Margin of Error1]]&gt;=0.1,"Insufficient data",Task[[#This Row],[Task success1]])</f>
        <v>0.79670329670329698</v>
      </c>
      <c r="K276" s="7">
        <f>IF(Task[[#This Row],[Task success1]]&gt;0,1.96*SQRT((Task[[#This Row],[Task success1]]*(1-Task[[#This Row],[Task success1]]))/Task[[#This Row],[Responses]]),"")</f>
        <v>5.8470102144500692E-2</v>
      </c>
      <c r="L276" s="7">
        <f>VLOOKUP(Task[[#This Row],[Reason of visit]],'Data-Task'!C:G,4,)</f>
        <v>0.65384615384615397</v>
      </c>
      <c r="M276" s="7">
        <f>IF(Task[[#This Row],[Margin of Error1]]&gt;=0.1,"Insufficient data",Task[[#This Row],[Ease1]])</f>
        <v>0.65384615384615397</v>
      </c>
      <c r="N276" s="7">
        <f>IF(Task[[#This Row],[Ease1]]&gt;0,1.96*SQRT((Task[[#This Row],[Ease1]]*(1-Task[[#This Row],[Ease1]]))/Task[[#This Row],[Responses]]),"")</f>
        <v>6.9118251760625082E-2</v>
      </c>
      <c r="O276" s="7">
        <f>VLOOKUP(Task[[#This Row],[Reason of visit]],'Data-Task'!C:G,5,)</f>
        <v>0.64835164835164805</v>
      </c>
      <c r="P276" s="7">
        <f>IF(Task[[#This Row],[Margin of Error1]]&gt;=0.1,"Insufficient data",Task[[#This Row],[Satisfaction1]])</f>
        <v>0.64835164835164805</v>
      </c>
      <c r="Q276" s="7">
        <f>IF(Task[[#This Row],[Satisfaction1]]&gt;0,1.96*SQRT((Task[[#This Row],[Satisfaction1]]*(1-Task[[#This Row],[Satisfaction1]]))/Task[[#This Row],[Responses]]),"")</f>
        <v>6.9371323462143905E-2</v>
      </c>
      <c r="R276" s="7">
        <f>IF(OR(Task[[#This Row],[Margin of Error1]]&gt;=0.1,Task[[#This Row],[Margin of Error1]]=0),"Insufficient data",Task[[#This Row],[Margin of Error1]])</f>
        <v>6.5653225789089886E-2</v>
      </c>
      <c r="S2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6" s="5"/>
      <c r="U276" s="5"/>
      <c r="V276" s="5"/>
      <c r="W276" s="5"/>
    </row>
    <row r="277" spans="3:23" ht="13.9" x14ac:dyDescent="0.5">
      <c r="C277" s="129" t="str">
        <f>IF(ISBLANK('Data-Task'!C229),"",'Data-Task'!C229)</f>
        <v>CSEC:Jobs:Find opportunities with CSE and apply for a job</v>
      </c>
      <c r="D277" s="68" t="str">
        <f t="shared" si="12"/>
        <v>Find opportunities with CSE and apply for a job</v>
      </c>
      <c r="E277" s="6" t="str">
        <f t="shared" si="13"/>
        <v>Jobs</v>
      </c>
      <c r="F277" s="6" t="str">
        <f t="shared" si="14"/>
        <v>CSEC</v>
      </c>
      <c r="G277" s="8">
        <f>VLOOKUP(Task[[#This Row],[Reason of visit]],'Data-Task'!C:G,2,)</f>
        <v>181</v>
      </c>
      <c r="H27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5.7603685782273512E-2</v>
      </c>
      <c r="I277" s="7">
        <f>VLOOKUP(Task[[#This Row],[Reason of visit]],'Data-Task'!C:G,3,)</f>
        <v>0.87292817679557999</v>
      </c>
      <c r="J277" s="7">
        <f>IF(Task[[#This Row],[Margin of Error1]]&gt;=0.1,"Insufficient data",Task[[#This Row],[Task success1]])</f>
        <v>0.87292817679557999</v>
      </c>
      <c r="K277" s="7">
        <f>IF(Task[[#This Row],[Task success1]]&gt;0,1.96*SQRT((Task[[#This Row],[Task success1]]*(1-Task[[#This Row],[Task success1]]))/Task[[#This Row],[Responses]]),"")</f>
        <v>4.8521103635275634E-2</v>
      </c>
      <c r="L277" s="7">
        <f>VLOOKUP(Task[[#This Row],[Reason of visit]],'Data-Task'!C:G,4,)</f>
        <v>0.79558011049723798</v>
      </c>
      <c r="M277" s="7">
        <f>IF(Task[[#This Row],[Margin of Error1]]&gt;=0.1,"Insufficient data",Task[[#This Row],[Ease1]])</f>
        <v>0.79558011049723798</v>
      </c>
      <c r="N277" s="7">
        <f>IF(Task[[#This Row],[Ease1]]&gt;0,1.96*SQRT((Task[[#This Row],[Ease1]]*(1-Task[[#This Row],[Ease1]]))/Task[[#This Row],[Responses]]),"")</f>
        <v>5.8751683705811533E-2</v>
      </c>
      <c r="O277" s="7">
        <f>VLOOKUP(Task[[#This Row],[Reason of visit]],'Data-Task'!C:G,5,)</f>
        <v>0.71823204419889497</v>
      </c>
      <c r="P277" s="7">
        <f>IF(Task[[#This Row],[Margin of Error1]]&gt;=0.1,"Insufficient data",Task[[#This Row],[Satisfaction1]])</f>
        <v>0.71823204419889497</v>
      </c>
      <c r="Q277" s="7">
        <f>IF(Task[[#This Row],[Satisfaction1]]&gt;0,1.96*SQRT((Task[[#This Row],[Satisfaction1]]*(1-Task[[#This Row],[Satisfaction1]]))/Task[[#This Row],[Responses]]),"")</f>
        <v>6.5538270005733368E-2</v>
      </c>
      <c r="R277" s="7">
        <f>IF(OR(Task[[#This Row],[Margin of Error1]]&gt;=0.1,Task[[#This Row],[Margin of Error1]]=0),"Insufficient data",Task[[#This Row],[Margin of Error1]])</f>
        <v>5.7603685782273512E-2</v>
      </c>
      <c r="S2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7" s="5"/>
      <c r="U277" s="5"/>
      <c r="V277" s="5"/>
      <c r="W277" s="5"/>
    </row>
    <row r="278" spans="3:23" ht="13.9" x14ac:dyDescent="0.5">
      <c r="C278" s="129" t="str">
        <f>IF(ISBLANK('Data-Task'!C1226),"",'Data-Task'!C1226)</f>
        <v>PSPC:Culture:Consult glossaries and vocabularies</v>
      </c>
      <c r="D278" s="457" t="str">
        <f t="shared" ref="D278:D341" si="15">IF(ISBLANK(C278),"",MID(C278,FIND("#",SUBSTITUTE(C278,":","#",2))+1,500))</f>
        <v>Consult glossaries and vocabularies</v>
      </c>
      <c r="E278" s="458" t="str">
        <f t="shared" ref="E278:E341" si="16">IF(ISBLANK(C278),"",MID(C278,FIND("#",SUBSTITUTE(C278,":","#",1))+1,FIND("#",SUBSTITUTE(C278,":","#",2))-FIND("#",SUBSTITUTE(C278,":","#",1))-1))</f>
        <v>Culture</v>
      </c>
      <c r="F278" s="458" t="str">
        <f t="shared" ref="F278:F341" si="17">IF(ISBLANK(C278),"",LEFT(C278,FIND("#",SUBSTITUTE(C278,":","#"))-1))</f>
        <v>PSPC</v>
      </c>
      <c r="G278" s="442">
        <f>VLOOKUP(Task[[#This Row],[Reason of visit]],'Data-Task'!C:G,2,)</f>
        <v>181</v>
      </c>
      <c r="H27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5.4894833051206147E-2</v>
      </c>
      <c r="I278" s="444">
        <f>VLOOKUP(Task[[#This Row],[Reason of visit]],'Data-Task'!C:G,3,)</f>
        <v>0.89502762430939198</v>
      </c>
      <c r="J278" s="444">
        <f>IF(Task[[#This Row],[Margin of Error1]]&gt;=0.1,"Insufficient data",Task[[#This Row],[Task success1]])</f>
        <v>0.89502762430939198</v>
      </c>
      <c r="K278" s="444">
        <f>IF(Task[[#This Row],[Task success1]]&gt;0,1.96*SQRT((Task[[#This Row],[Task success1]]*(1-Task[[#This Row],[Task success1]]))/Task[[#This Row],[Responses]]),"")</f>
        <v>4.4655249148328184E-2</v>
      </c>
      <c r="L278" s="444">
        <f>VLOOKUP(Task[[#This Row],[Reason of visit]],'Data-Task'!C:G,4,)</f>
        <v>0.80662983425414403</v>
      </c>
      <c r="M278" s="444">
        <f>IF(Task[[#This Row],[Margin of Error1]]&gt;=0.1,"Insufficient data",Task[[#This Row],[Ease1]])</f>
        <v>0.80662983425414403</v>
      </c>
      <c r="N278" s="444">
        <f>IF(Task[[#This Row],[Ease1]]&gt;0,1.96*SQRT((Task[[#This Row],[Ease1]]*(1-Task[[#This Row],[Ease1]]))/Task[[#This Row],[Responses]]),"")</f>
        <v>5.7537191472170977E-2</v>
      </c>
      <c r="O278" s="444">
        <f>VLOOKUP(Task[[#This Row],[Reason of visit]],'Data-Task'!C:G,5,)</f>
        <v>0.75690607734806603</v>
      </c>
      <c r="P278" s="444">
        <f>IF(Task[[#This Row],[Margin of Error1]]&gt;=0.1,"Insufficient data",Task[[#This Row],[Satisfaction1]])</f>
        <v>0.75690607734806603</v>
      </c>
      <c r="Q278" s="444">
        <f>IF(Task[[#This Row],[Satisfaction1]]&gt;0,1.96*SQRT((Task[[#This Row],[Satisfaction1]]*(1-Task[[#This Row],[Satisfaction1]]))/Task[[#This Row],[Responses]]),"")</f>
        <v>6.2492058533119274E-2</v>
      </c>
      <c r="R278" s="444">
        <f>IF(OR(Task[[#This Row],[Margin of Error1]]&gt;=0.1,Task[[#This Row],[Margin of Error1]]=0),"Insufficient data",Task[[#This Row],[Margin of Error1]])</f>
        <v>5.4894833051206147E-2</v>
      </c>
      <c r="S2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8" s="5"/>
      <c r="U278" s="5"/>
      <c r="V278" s="5"/>
      <c r="W278" s="5"/>
    </row>
    <row r="279" spans="3:23" ht="13.9" x14ac:dyDescent="0.5">
      <c r="C279" s="129" t="str">
        <f>IF(ISBLANK('Data-Task'!C962),"",'Data-Task'!C962)</f>
        <v>NRCan:Business:Find funding opportunities</v>
      </c>
      <c r="D279" s="441" t="str">
        <f t="shared" si="15"/>
        <v>Find funding opportunities</v>
      </c>
      <c r="E279" s="6" t="str">
        <f t="shared" si="16"/>
        <v>Business</v>
      </c>
      <c r="F279" s="6" t="str">
        <f t="shared" si="17"/>
        <v>NRCan</v>
      </c>
      <c r="G279" s="442">
        <f>VLOOKUP(Task[[#This Row],[Reason of visit]],'Data-Task'!C:G,2,)</f>
        <v>180</v>
      </c>
      <c r="H27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7.1881479356679059E-2</v>
      </c>
      <c r="I279" s="444">
        <f>VLOOKUP(Task[[#This Row],[Reason of visit]],'Data-Task'!C:G,3,)</f>
        <v>0.61666666666666703</v>
      </c>
      <c r="J279" s="444">
        <f>IF(Task[[#This Row],[Margin of Error1]]&gt;=0.1,"Insufficient data",Task[[#This Row],[Task success1]])</f>
        <v>0.61666666666666703</v>
      </c>
      <c r="K279" s="444">
        <f>IF(Task[[#This Row],[Task success1]]&gt;0,1.96*SQRT((Task[[#This Row],[Task success1]]*(1-Task[[#This Row],[Task success1]]))/Task[[#This Row],[Responses]]),"")</f>
        <v>7.1028615342908538E-2</v>
      </c>
      <c r="L279" s="444">
        <f>VLOOKUP(Task[[#This Row],[Reason of visit]],'Data-Task'!C:G,4,)</f>
        <v>0.55555555555555602</v>
      </c>
      <c r="M279" s="444">
        <f>IF(Task[[#This Row],[Margin of Error1]]&gt;=0.1,"Insufficient data",Task[[#This Row],[Ease1]])</f>
        <v>0.55555555555555602</v>
      </c>
      <c r="N279" s="444">
        <f>IF(Task[[#This Row],[Ease1]]&gt;0,1.96*SQRT((Task[[#This Row],[Ease1]]*(1-Task[[#This Row],[Ease1]]))/Task[[#This Row],[Responses]]),"")</f>
        <v>7.2592592592592584E-2</v>
      </c>
      <c r="O279" s="444">
        <f>VLOOKUP(Task[[#This Row],[Reason of visit]],'Data-Task'!C:G,5,)</f>
        <v>0.58333333333333304</v>
      </c>
      <c r="P279" s="444">
        <f>IF(Task[[#This Row],[Margin of Error1]]&gt;=0.1,"Insufficient data",Task[[#This Row],[Satisfaction1]])</f>
        <v>0.58333333333333304</v>
      </c>
      <c r="Q279" s="444">
        <f>IF(Task[[#This Row],[Satisfaction1]]&gt;0,1.96*SQRT((Task[[#This Row],[Satisfaction1]]*(1-Task[[#This Row],[Satisfaction1]]))/Task[[#This Row],[Responses]]),"")</f>
        <v>7.2023230134536084E-2</v>
      </c>
      <c r="R279" s="444">
        <f>IF(OR(Task[[#This Row],[Margin of Error1]]&gt;=0.1,Task[[#This Row],[Margin of Error1]]=0),"Insufficient data",Task[[#This Row],[Margin of Error1]])</f>
        <v>7.1881479356679059E-2</v>
      </c>
      <c r="S27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79" s="5"/>
      <c r="U279" s="5"/>
      <c r="V279" s="5"/>
      <c r="W279" s="5"/>
    </row>
    <row r="280" spans="3:23" ht="13.9" x14ac:dyDescent="0.5">
      <c r="C280" s="129" t="str">
        <f>IF(ISBLANK('Data-Task'!C1361),"",'Data-Task'!C1361)</f>
        <v>TC:N/A:Other - Reason for my visit is not in this list</v>
      </c>
      <c r="D280" s="457" t="str">
        <f t="shared" si="15"/>
        <v>Other - Reason for my visit is not in this list</v>
      </c>
      <c r="E280" s="458" t="str">
        <f t="shared" si="16"/>
        <v>N/A</v>
      </c>
      <c r="F280" s="458" t="str">
        <f t="shared" si="17"/>
        <v>TC</v>
      </c>
      <c r="G280" s="442">
        <f>VLOOKUP(Task[[#This Row],[Reason of visit]],'Data-Task'!C:G,2,)</f>
        <v>180</v>
      </c>
      <c r="H28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7.142700938629333E-2</v>
      </c>
      <c r="I280" s="444">
        <f>VLOOKUP(Task[[#This Row],[Reason of visit]],'Data-Task'!C:G,3,)</f>
        <v>0.67222222222222205</v>
      </c>
      <c r="J280" s="444">
        <f>IF(Task[[#This Row],[Margin of Error1]]&gt;=0.1,"Insufficient data",Task[[#This Row],[Task success1]])</f>
        <v>0.67222222222222205</v>
      </c>
      <c r="K280" s="444">
        <f>IF(Task[[#This Row],[Task success1]]&gt;0,1.96*SQRT((Task[[#This Row],[Task success1]]*(1-Task[[#This Row],[Task success1]]))/Task[[#This Row],[Responses]]),"")</f>
        <v>6.8575029748994251E-2</v>
      </c>
      <c r="L280" s="444">
        <f>VLOOKUP(Task[[#This Row],[Reason of visit]],'Data-Task'!C:G,4,)</f>
        <v>0.53888888888888897</v>
      </c>
      <c r="M280" s="444">
        <f>IF(Task[[#This Row],[Margin of Error1]]&gt;=0.1,"Insufficient data",Task[[#This Row],[Ease1]])</f>
        <v>0.53888888888888897</v>
      </c>
      <c r="N280" s="444">
        <f>IF(Task[[#This Row],[Ease1]]&gt;0,1.96*SQRT((Task[[#This Row],[Ease1]]*(1-Task[[#This Row],[Ease1]]))/Task[[#This Row],[Responses]]),"")</f>
        <v>7.282361387625072E-2</v>
      </c>
      <c r="O280" s="444">
        <f>VLOOKUP(Task[[#This Row],[Reason of visit]],'Data-Task'!C:G,5,)</f>
        <v>0.53333333333333299</v>
      </c>
      <c r="P280" s="444">
        <f>IF(Task[[#This Row],[Margin of Error1]]&gt;=0.1,"Insufficient data",Task[[#This Row],[Satisfaction1]])</f>
        <v>0.53333333333333299</v>
      </c>
      <c r="Q280" s="444">
        <f>IF(Task[[#This Row],[Satisfaction1]]&gt;0,1.96*SQRT((Task[[#This Row],[Satisfaction1]]*(1-Task[[#This Row],[Satisfaction1]]))/Task[[#This Row],[Responses]]),"")</f>
        <v>7.2882384533635033E-2</v>
      </c>
      <c r="R280" s="444">
        <f>IF(OR(Task[[#This Row],[Margin of Error1]]&gt;=0.1,Task[[#This Row],[Margin of Error1]]=0),"Insufficient data",Task[[#This Row],[Margin of Error1]])</f>
        <v>7.142700938629333E-2</v>
      </c>
      <c r="S28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0" s="5"/>
      <c r="U280" s="5"/>
      <c r="V280" s="5"/>
      <c r="W280" s="5"/>
    </row>
    <row r="281" spans="3:23" ht="13.9" x14ac:dyDescent="0.5">
      <c r="C281" s="129" t="str">
        <f>IF(ISBLANK('Data-Task'!C688),"",'Data-Task'!C688)</f>
        <v>GAC:World:Study in Canada – for non-Canadians</v>
      </c>
      <c r="D281" s="68" t="str">
        <f t="shared" si="15"/>
        <v>Study in Canada – for non-Canadians</v>
      </c>
      <c r="E281" s="6" t="str">
        <f t="shared" si="16"/>
        <v>World</v>
      </c>
      <c r="F281" s="6" t="str">
        <f t="shared" si="17"/>
        <v>GAC</v>
      </c>
      <c r="G281" s="8">
        <f>VLOOKUP(Task[[#This Row],[Reason of visit]],'Data-Task'!C:G,2,)</f>
        <v>179</v>
      </c>
      <c r="H28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7.0544436320837664E-2</v>
      </c>
      <c r="I281" s="7">
        <f>VLOOKUP(Task[[#This Row],[Reason of visit]],'Data-Task'!C:G,3,)</f>
        <v>0.68156424581005604</v>
      </c>
      <c r="J281" s="7">
        <f>IF(Task[[#This Row],[Margin of Error1]]&gt;=0.1,"Insufficient data",Task[[#This Row],[Task success1]])</f>
        <v>0.68156424581005604</v>
      </c>
      <c r="K281" s="7">
        <f>IF(Task[[#This Row],[Task success1]]&gt;0,1.96*SQRT((Task[[#This Row],[Task success1]]*(1-Task[[#This Row],[Task success1]]))/Task[[#This Row],[Responses]]),"")</f>
        <v>6.8248619021786167E-2</v>
      </c>
      <c r="L281" s="7">
        <f>VLOOKUP(Task[[#This Row],[Reason of visit]],'Data-Task'!C:G,4,)</f>
        <v>0.62011173184357504</v>
      </c>
      <c r="M281" s="7">
        <f>IF(Task[[#This Row],[Margin of Error1]]&gt;=0.1,"Insufficient data",Task[[#This Row],[Ease1]])</f>
        <v>0.62011173184357504</v>
      </c>
      <c r="N281" s="7">
        <f>IF(Task[[#This Row],[Ease1]]&gt;0,1.96*SQRT((Task[[#This Row],[Ease1]]*(1-Task[[#This Row],[Ease1]]))/Task[[#This Row],[Responses]]),"")</f>
        <v>7.1103744217364401E-2</v>
      </c>
      <c r="O281" s="7">
        <f>VLOOKUP(Task[[#This Row],[Reason of visit]],'Data-Task'!C:G,5,)</f>
        <v>0.58100558659217905</v>
      </c>
      <c r="P281" s="7">
        <f>IF(Task[[#This Row],[Margin of Error1]]&gt;=0.1,"Insufficient data",Task[[#This Row],[Satisfaction1]])</f>
        <v>0.58100558659217905</v>
      </c>
      <c r="Q281" s="7">
        <f>IF(Task[[#This Row],[Satisfaction1]]&gt;0,1.96*SQRT((Task[[#This Row],[Satisfaction1]]*(1-Task[[#This Row],[Satisfaction1]]))/Task[[#This Row],[Responses]]),"")</f>
        <v>7.2280945723362425E-2</v>
      </c>
      <c r="R281" s="7">
        <f>IF(OR(Task[[#This Row],[Margin of Error1]]&gt;=0.1,Task[[#This Row],[Margin of Error1]]=0),"Insufficient data",Task[[#This Row],[Margin of Error1]])</f>
        <v>7.0544436320837664E-2</v>
      </c>
      <c r="S2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1" s="5"/>
      <c r="U281" s="5"/>
      <c r="V281" s="5"/>
      <c r="W281" s="5"/>
    </row>
    <row r="282" spans="3:23" ht="13.9" x14ac:dyDescent="0.5">
      <c r="C282" s="129" t="str">
        <f>IF(ISBLANK('Data-Task'!C873),"",'Data-Task'!C873)</f>
        <v>LAC:Culture:Search images</v>
      </c>
      <c r="D282" s="68" t="str">
        <f t="shared" si="15"/>
        <v>Search images</v>
      </c>
      <c r="E282" s="6" t="str">
        <f t="shared" si="16"/>
        <v>Culture</v>
      </c>
      <c r="F282" s="6" t="str">
        <f t="shared" si="17"/>
        <v>LAC</v>
      </c>
      <c r="G282" s="8">
        <f>VLOOKUP(Task[[#This Row],[Reason of visit]],'Data-Task'!C:G,2,)</f>
        <v>178</v>
      </c>
      <c r="H28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7.2648086728183486E-2</v>
      </c>
      <c r="I282" s="7">
        <f>VLOOKUP(Task[[#This Row],[Reason of visit]],'Data-Task'!C:G,3,)</f>
        <v>0.61235955056179803</v>
      </c>
      <c r="J282" s="7">
        <f>IF(Task[[#This Row],[Margin of Error1]]&gt;=0.1,"Insufficient data",Task[[#This Row],[Task success1]])</f>
        <v>0.61235955056179803</v>
      </c>
      <c r="K282" s="7">
        <f>IF(Task[[#This Row],[Task success1]]&gt;0,1.96*SQRT((Task[[#This Row],[Task success1]]*(1-Task[[#This Row],[Task success1]]))/Task[[#This Row],[Responses]]),"")</f>
        <v>7.1575412932787547E-2</v>
      </c>
      <c r="L282" s="7">
        <f>VLOOKUP(Task[[#This Row],[Reason of visit]],'Data-Task'!C:G,4,)</f>
        <v>0.44382022471910099</v>
      </c>
      <c r="M282" s="7">
        <f>IF(Task[[#This Row],[Margin of Error1]]&gt;=0.1,"Insufficient data",Task[[#This Row],[Ease1]])</f>
        <v>0.44382022471910099</v>
      </c>
      <c r="N282" s="7">
        <f>IF(Task[[#This Row],[Ease1]]&gt;0,1.96*SQRT((Task[[#This Row],[Ease1]]*(1-Task[[#This Row],[Ease1]]))/Task[[#This Row],[Responses]]),"")</f>
        <v>7.2988965930528893E-2</v>
      </c>
      <c r="O282" s="7">
        <f>VLOOKUP(Task[[#This Row],[Reason of visit]],'Data-Task'!C:G,5,)</f>
        <v>0.47752808988764001</v>
      </c>
      <c r="P282" s="7">
        <f>IF(Task[[#This Row],[Margin of Error1]]&gt;=0.1,"Insufficient data",Task[[#This Row],[Satisfaction1]])</f>
        <v>0.47752808988764001</v>
      </c>
      <c r="Q282" s="7">
        <f>IF(Task[[#This Row],[Satisfaction1]]&gt;0,1.96*SQRT((Task[[#This Row],[Satisfaction1]]*(1-Task[[#This Row],[Satisfaction1]]))/Task[[#This Row],[Responses]]),"")</f>
        <v>7.337988132123402E-2</v>
      </c>
      <c r="R282" s="7">
        <f>IF(OR(Task[[#This Row],[Margin of Error1]]&gt;=0.1,Task[[#This Row],[Margin of Error1]]=0),"Insufficient data",Task[[#This Row],[Margin of Error1]])</f>
        <v>7.2648086728183486E-2</v>
      </c>
      <c r="S2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2" s="5"/>
      <c r="U282" s="5"/>
      <c r="V282" s="5"/>
      <c r="W282" s="5"/>
    </row>
    <row r="283" spans="3:23" ht="13.9" x14ac:dyDescent="0.5">
      <c r="C283" s="129" t="str">
        <f>IF(ISBLANK('Data-Task'!C1084),"",'Data-Task'!C1084)</f>
        <v>PCH:N/A:Other - Reason for my visit is not in this list</v>
      </c>
      <c r="D283" s="441" t="str">
        <f t="shared" si="15"/>
        <v>Other - Reason for my visit is not in this list</v>
      </c>
      <c r="E283" s="447" t="str">
        <f t="shared" si="16"/>
        <v>N/A</v>
      </c>
      <c r="F283" s="447" t="str">
        <f t="shared" si="17"/>
        <v>PCH</v>
      </c>
      <c r="G283" s="442">
        <f>VLOOKUP(Task[[#This Row],[Reason of visit]],'Data-Task'!C:G,2,)</f>
        <v>177</v>
      </c>
      <c r="H28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7.1988713643227273E-2</v>
      </c>
      <c r="I283" s="444">
        <f>VLOOKUP(Task[[#This Row],[Reason of visit]],'Data-Task'!C:G,3,)</f>
        <v>0.64971751412429402</v>
      </c>
      <c r="J283" s="444">
        <f>IF(Task[[#This Row],[Margin of Error1]]&gt;=0.1,"Insufficient data",Task[[#This Row],[Task success1]])</f>
        <v>0.64971751412429402</v>
      </c>
      <c r="K283" s="444">
        <f>IF(Task[[#This Row],[Task success1]]&gt;0,1.96*SQRT((Task[[#This Row],[Task success1]]*(1-Task[[#This Row],[Task success1]]))/Task[[#This Row],[Responses]]),"")</f>
        <v>7.0281486209240476E-2</v>
      </c>
      <c r="L283" s="444">
        <f>VLOOKUP(Task[[#This Row],[Reason of visit]],'Data-Task'!C:G,4,)</f>
        <v>0.60451977401129897</v>
      </c>
      <c r="M283" s="444">
        <f>IF(Task[[#This Row],[Margin of Error1]]&gt;=0.1,"Insufficient data",Task[[#This Row],[Ease1]])</f>
        <v>0.60451977401129897</v>
      </c>
      <c r="N283" s="444">
        <f>IF(Task[[#This Row],[Ease1]]&gt;0,1.96*SQRT((Task[[#This Row],[Ease1]]*(1-Task[[#This Row],[Ease1]]))/Task[[#This Row],[Responses]]),"")</f>
        <v>7.2033925217437456E-2</v>
      </c>
      <c r="O283" s="444">
        <f>VLOOKUP(Task[[#This Row],[Reason of visit]],'Data-Task'!C:G,5,)</f>
        <v>0.50847457627118597</v>
      </c>
      <c r="P283" s="444">
        <f>IF(Task[[#This Row],[Margin of Error1]]&gt;=0.1,"Insufficient data",Task[[#This Row],[Satisfaction1]])</f>
        <v>0.50847457627118597</v>
      </c>
      <c r="Q283" s="444">
        <f>IF(Task[[#This Row],[Satisfaction1]]&gt;0,1.96*SQRT((Task[[#This Row],[Satisfaction1]]*(1-Task[[#This Row],[Satisfaction1]]))/Task[[#This Row],[Responses]]),"")</f>
        <v>7.3650729503003901E-2</v>
      </c>
      <c r="R283" s="444">
        <f>IF(OR(Task[[#This Row],[Margin of Error1]]&gt;=0.1,Task[[#This Row],[Margin of Error1]]=0),"Insufficient data",Task[[#This Row],[Margin of Error1]])</f>
        <v>7.1988713643227273E-2</v>
      </c>
      <c r="S2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3" s="5"/>
      <c r="U283" s="5"/>
      <c r="V283" s="5"/>
      <c r="W283" s="5"/>
    </row>
    <row r="284" spans="3:23" ht="13.9" x14ac:dyDescent="0.5">
      <c r="C284" s="129" t="str">
        <f>IF(ISBLANK('Data-Task'!C91),"",'Data-Task'!C91)</f>
        <v>CFIA:Health:Labelling a food product</v>
      </c>
      <c r="D284" s="68" t="str">
        <f t="shared" si="15"/>
        <v>Labelling a food product</v>
      </c>
      <c r="E284" s="6" t="str">
        <f t="shared" si="16"/>
        <v>Health</v>
      </c>
      <c r="F284" s="6" t="str">
        <f t="shared" si="17"/>
        <v>CFIA</v>
      </c>
      <c r="G284" s="8">
        <f>VLOOKUP(Task[[#This Row],[Reason of visit]],'Data-Task'!C:G,2,)</f>
        <v>173</v>
      </c>
      <c r="H28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7.0047128024797026E-2</v>
      </c>
      <c r="I284" s="7">
        <f>VLOOKUP(Task[[#This Row],[Reason of visit]],'Data-Task'!C:G,3,)</f>
        <v>0.73410404624277503</v>
      </c>
      <c r="J284" s="7">
        <f>IF(Task[[#This Row],[Margin of Error1]]&gt;=0.1,"Insufficient data",Task[[#This Row],[Task success1]])</f>
        <v>0.73410404624277503</v>
      </c>
      <c r="K284" s="7">
        <f>IF(Task[[#This Row],[Task success1]]&gt;0,1.96*SQRT((Task[[#This Row],[Task success1]]*(1-Task[[#This Row],[Task success1]]))/Task[[#This Row],[Responses]]),"")</f>
        <v>6.5836645246650102E-2</v>
      </c>
      <c r="L284" s="7">
        <f>VLOOKUP(Task[[#This Row],[Reason of visit]],'Data-Task'!C:G,4,)</f>
        <v>0.560693641618497</v>
      </c>
      <c r="M284" s="7">
        <f>IF(Task[[#This Row],[Margin of Error1]]&gt;=0.1,"Insufficient data",Task[[#This Row],[Ease1]])</f>
        <v>0.560693641618497</v>
      </c>
      <c r="N284" s="7">
        <f>IF(Task[[#This Row],[Ease1]]&gt;0,1.96*SQRT((Task[[#This Row],[Ease1]]*(1-Task[[#This Row],[Ease1]]))/Task[[#This Row],[Responses]]),"")</f>
        <v>7.3957050042481418E-2</v>
      </c>
      <c r="O284" s="7">
        <f>VLOOKUP(Task[[#This Row],[Reason of visit]],'Data-Task'!C:G,5,)</f>
        <v>0.66473988439306397</v>
      </c>
      <c r="P284" s="7">
        <f>IF(Task[[#This Row],[Margin of Error1]]&gt;=0.1,"Insufficient data",Task[[#This Row],[Satisfaction1]])</f>
        <v>0.66473988439306397</v>
      </c>
      <c r="Q284" s="7">
        <f>IF(Task[[#This Row],[Satisfaction1]]&gt;0,1.96*SQRT((Task[[#This Row],[Satisfaction1]]*(1-Task[[#This Row],[Satisfaction1]]))/Task[[#This Row],[Responses]]),"")</f>
        <v>7.0347688785259585E-2</v>
      </c>
      <c r="R284" s="7">
        <f>IF(OR(Task[[#This Row],[Margin of Error1]]&gt;=0.1,Task[[#This Row],[Margin of Error1]]=0),"Insufficient data",Task[[#This Row],[Margin of Error1]])</f>
        <v>7.0047128024797026E-2</v>
      </c>
      <c r="S2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4" s="5"/>
      <c r="U284" s="5"/>
      <c r="V284" s="5"/>
      <c r="W284" s="5"/>
    </row>
    <row r="285" spans="3:23" ht="13.9" x14ac:dyDescent="0.5">
      <c r="C285" s="129" t="str">
        <f>IF(ISBLANK('Data-Task'!C353),"",'Data-Task'!C353)</f>
        <v>ECCC:Environment:Get current and forecasted ice conditions</v>
      </c>
      <c r="D285" s="68" t="str">
        <f t="shared" si="15"/>
        <v>Get current and forecasted ice conditions</v>
      </c>
      <c r="E285" s="6" t="str">
        <f t="shared" si="16"/>
        <v>Environment</v>
      </c>
      <c r="F285" s="6" t="str">
        <f t="shared" si="17"/>
        <v>ECCC</v>
      </c>
      <c r="G285" s="8">
        <f>VLOOKUP(Task[[#This Row],[Reason of visit]],'Data-Task'!C:G,2,)</f>
        <v>170</v>
      </c>
      <c r="H28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5.8723270385280135E-2</v>
      </c>
      <c r="I285" s="7">
        <f>VLOOKUP(Task[[#This Row],[Reason of visit]],'Data-Task'!C:G,3,)</f>
        <v>0.88235294117647101</v>
      </c>
      <c r="J285" s="7">
        <f>IF(Task[[#This Row],[Margin of Error1]]&gt;=0.1,"Insufficient data",Task[[#This Row],[Task success1]])</f>
        <v>0.88235294117647101</v>
      </c>
      <c r="K285" s="7">
        <f>IF(Task[[#This Row],[Task success1]]&gt;0,1.96*SQRT((Task[[#This Row],[Task success1]]*(1-Task[[#This Row],[Task success1]]))/Task[[#This Row],[Responses]]),"")</f>
        <v>4.8433217024027551E-2</v>
      </c>
      <c r="L285" s="7">
        <f>VLOOKUP(Task[[#This Row],[Reason of visit]],'Data-Task'!C:G,4,)</f>
        <v>0.78823529411764703</v>
      </c>
      <c r="M285" s="7">
        <f>IF(Task[[#This Row],[Margin of Error1]]&gt;=0.1,"Insufficient data",Task[[#This Row],[Ease1]])</f>
        <v>0.78823529411764703</v>
      </c>
      <c r="N285" s="7">
        <f>IF(Task[[#This Row],[Ease1]]&gt;0,1.96*SQRT((Task[[#This Row],[Ease1]]*(1-Task[[#This Row],[Ease1]]))/Task[[#This Row],[Responses]]),"")</f>
        <v>6.1416680390304949E-2</v>
      </c>
      <c r="O285" s="7">
        <f>VLOOKUP(Task[[#This Row],[Reason of visit]],'Data-Task'!C:G,5,)</f>
        <v>0.73529411764705899</v>
      </c>
      <c r="P285" s="7">
        <f>IF(Task[[#This Row],[Margin of Error1]]&gt;=0.1,"Insufficient data",Task[[#This Row],[Satisfaction1]])</f>
        <v>0.73529411764705899</v>
      </c>
      <c r="Q285" s="7">
        <f>IF(Task[[#This Row],[Satisfaction1]]&gt;0,1.96*SQRT((Task[[#This Row],[Satisfaction1]]*(1-Task[[#This Row],[Satisfaction1]]))/Task[[#This Row],[Responses]]),"")</f>
        <v>6.6319913741507905E-2</v>
      </c>
      <c r="R285" s="7">
        <f>IF(OR(Task[[#This Row],[Margin of Error1]]&gt;=0.1,Task[[#This Row],[Margin of Error1]]=0),"Insufficient data",Task[[#This Row],[Margin of Error1]])</f>
        <v>5.8723270385280135E-2</v>
      </c>
      <c r="S2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5" s="5"/>
      <c r="U285" s="5"/>
      <c r="V285" s="5"/>
      <c r="W285" s="5"/>
    </row>
    <row r="286" spans="3:23" ht="13.9" x14ac:dyDescent="0.5">
      <c r="C286" s="129" t="str">
        <f>IF(ISBLANK('Data-Task'!C1265),"",'Data-Task'!C1265)</f>
        <v>PSPC:PublicService:Tax-related issue (tax slips, overpayments)</v>
      </c>
      <c r="D286" s="457" t="str">
        <f t="shared" si="15"/>
        <v>Tax-related issue (tax slips, overpayments)</v>
      </c>
      <c r="E286" s="458" t="str">
        <f t="shared" si="16"/>
        <v>PublicService</v>
      </c>
      <c r="F286" s="458" t="str">
        <f t="shared" si="17"/>
        <v>PSPC</v>
      </c>
      <c r="G286" s="442">
        <f>VLOOKUP(Task[[#This Row],[Reason of visit]],'Data-Task'!C:G,2,)</f>
        <v>170</v>
      </c>
      <c r="H28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7.3917068394733054E-2</v>
      </c>
      <c r="I286" s="444">
        <f>VLOOKUP(Task[[#This Row],[Reason of visit]],'Data-Task'!C:G,3,)</f>
        <v>0.629411764705882</v>
      </c>
      <c r="J286" s="444">
        <f>IF(Task[[#This Row],[Margin of Error1]]&gt;=0.1,"Insufficient data",Task[[#This Row],[Task success1]])</f>
        <v>0.629411764705882</v>
      </c>
      <c r="K286" s="444">
        <f>IF(Task[[#This Row],[Task success1]]&gt;0,1.96*SQRT((Task[[#This Row],[Task success1]]*(1-Task[[#This Row],[Task success1]]))/Task[[#This Row],[Responses]]),"")</f>
        <v>7.2601376163839854E-2</v>
      </c>
      <c r="L286" s="444">
        <f>VLOOKUP(Task[[#This Row],[Reason of visit]],'Data-Task'!C:G,4,)</f>
        <v>0.57058823529411795</v>
      </c>
      <c r="M286" s="444">
        <f>IF(Task[[#This Row],[Margin of Error1]]&gt;=0.1,"Insufficient data",Task[[#This Row],[Ease1]])</f>
        <v>0.57058823529411795</v>
      </c>
      <c r="N286" s="444">
        <f>IF(Task[[#This Row],[Ease1]]&gt;0,1.96*SQRT((Task[[#This Row],[Ease1]]*(1-Task[[#This Row],[Ease1]]))/Task[[#This Row],[Responses]]),"")</f>
        <v>7.4409774170895365E-2</v>
      </c>
      <c r="O286" s="444">
        <f>VLOOKUP(Task[[#This Row],[Reason of visit]],'Data-Task'!C:G,5,)</f>
        <v>0.44705882352941201</v>
      </c>
      <c r="P286" s="444">
        <f>IF(Task[[#This Row],[Margin of Error1]]&gt;=0.1,"Insufficient data",Task[[#This Row],[Satisfaction1]])</f>
        <v>0.44705882352941201</v>
      </c>
      <c r="Q286" s="444">
        <f>IF(Task[[#This Row],[Satisfaction1]]&gt;0,1.96*SQRT((Task[[#This Row],[Satisfaction1]]*(1-Task[[#This Row],[Satisfaction1]]))/Task[[#This Row],[Responses]]),"")</f>
        <v>7.474005484946393E-2</v>
      </c>
      <c r="R286" s="444">
        <f>IF(OR(Task[[#This Row],[Margin of Error1]]&gt;=0.1,Task[[#This Row],[Margin of Error1]]=0),"Insufficient data",Task[[#This Row],[Margin of Error1]])</f>
        <v>7.3917068394733054E-2</v>
      </c>
      <c r="S28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6" s="5"/>
      <c r="U286" s="5"/>
      <c r="V286" s="5"/>
      <c r="W286" s="5"/>
    </row>
    <row r="287" spans="3:23" ht="13.9" x14ac:dyDescent="0.5">
      <c r="C287" s="129" t="str">
        <f>IF(ISBLANK('Data-Task'!C727),"",'Data-Task'!C727)</f>
        <v>HC:Health:Other - Reason for my visit is not in this list</v>
      </c>
      <c r="D287" s="68" t="str">
        <f t="shared" si="15"/>
        <v>Other - Reason for my visit is not in this list</v>
      </c>
      <c r="E287" s="6" t="str">
        <f t="shared" si="16"/>
        <v>Health</v>
      </c>
      <c r="F287" s="6" t="str">
        <f t="shared" si="17"/>
        <v>HC</v>
      </c>
      <c r="G287" s="8">
        <f>VLOOKUP(Task[[#This Row],[Reason of visit]],'Data-Task'!C:G,2,)</f>
        <v>169</v>
      </c>
      <c r="H28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7.0991665956690458E-2</v>
      </c>
      <c r="I287" s="7">
        <f>VLOOKUP(Task[[#This Row],[Reason of visit]],'Data-Task'!C:G,3,)</f>
        <v>0.71597633136094696</v>
      </c>
      <c r="J287" s="7">
        <f>IF(Task[[#This Row],[Margin of Error1]]&gt;=0.1,"Insufficient data",Task[[#This Row],[Task success1]])</f>
        <v>0.71597633136094696</v>
      </c>
      <c r="K287" s="7">
        <f>IF(Task[[#This Row],[Task success1]]&gt;0,1.96*SQRT((Task[[#This Row],[Task success1]]*(1-Task[[#This Row],[Task success1]]))/Task[[#This Row],[Responses]]),"")</f>
        <v>6.7989104071342718E-2</v>
      </c>
      <c r="L287" s="7">
        <f>VLOOKUP(Task[[#This Row],[Reason of visit]],'Data-Task'!C:G,4,)</f>
        <v>0.68047337278106501</v>
      </c>
      <c r="M287" s="7">
        <f>IF(Task[[#This Row],[Margin of Error1]]&gt;=0.1,"Insufficient data",Task[[#This Row],[Ease1]])</f>
        <v>0.68047337278106501</v>
      </c>
      <c r="N287" s="7">
        <f>IF(Task[[#This Row],[Ease1]]&gt;0,1.96*SQRT((Task[[#This Row],[Ease1]]*(1-Task[[#This Row],[Ease1]]))/Task[[#This Row],[Responses]]),"")</f>
        <v>7.0302669235315932E-2</v>
      </c>
      <c r="O287" s="7">
        <f>VLOOKUP(Task[[#This Row],[Reason of visit]],'Data-Task'!C:G,5,)</f>
        <v>0.56804733727810697</v>
      </c>
      <c r="P287" s="7">
        <f>IF(Task[[#This Row],[Margin of Error1]]&gt;=0.1,"Insufficient data",Task[[#This Row],[Satisfaction1]])</f>
        <v>0.56804733727810697</v>
      </c>
      <c r="Q287" s="7">
        <f>IF(Task[[#This Row],[Satisfaction1]]&gt;0,1.96*SQRT((Task[[#This Row],[Satisfaction1]]*(1-Task[[#This Row],[Satisfaction1]]))/Task[[#This Row],[Responses]]),"")</f>
        <v>7.4683224563412726E-2</v>
      </c>
      <c r="R287" s="7">
        <f>IF(OR(Task[[#This Row],[Margin of Error1]]&gt;=0.1,Task[[#This Row],[Margin of Error1]]=0),"Insufficient data",Task[[#This Row],[Margin of Error1]])</f>
        <v>7.0991665956690458E-2</v>
      </c>
      <c r="S2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7" s="5"/>
      <c r="U287" s="5"/>
      <c r="V287" s="5"/>
      <c r="W287" s="5"/>
    </row>
    <row r="288" spans="3:23" ht="13.9" x14ac:dyDescent="0.5">
      <c r="C288" s="129" t="str">
        <f>IF(ISBLANK('Data-Task'!C823),"",'Data-Task'!C823)</f>
        <v>ISC:Indigenous:Get information about Jordan's Principle</v>
      </c>
      <c r="D288" s="68" t="str">
        <f t="shared" si="15"/>
        <v>Get information about Jordan's Principle</v>
      </c>
      <c r="E288" s="6" t="str">
        <f t="shared" si="16"/>
        <v>Indigenous</v>
      </c>
      <c r="F288" s="6" t="str">
        <f t="shared" si="17"/>
        <v>ISC</v>
      </c>
      <c r="G288" s="8">
        <f>VLOOKUP(Task[[#This Row],[Reason of visit]],'Data-Task'!C:G,2,)</f>
        <v>169</v>
      </c>
      <c r="H28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7.4976398250379495E-2</v>
      </c>
      <c r="I288" s="7">
        <f>VLOOKUP(Task[[#This Row],[Reason of visit]],'Data-Task'!C:G,3,)</f>
        <v>0.57988165680473402</v>
      </c>
      <c r="J288" s="7">
        <f>IF(Task[[#This Row],[Margin of Error1]]&gt;=0.1,"Insufficient data",Task[[#This Row],[Task success1]])</f>
        <v>0.57988165680473402</v>
      </c>
      <c r="K288" s="7">
        <f>IF(Task[[#This Row],[Task success1]]&gt;0,1.96*SQRT((Task[[#This Row],[Task success1]]*(1-Task[[#This Row],[Task success1]]))/Task[[#This Row],[Responses]]),"")</f>
        <v>7.4416326330812077E-2</v>
      </c>
      <c r="L288" s="7">
        <f>VLOOKUP(Task[[#This Row],[Reason of visit]],'Data-Task'!C:G,4,)</f>
        <v>0.51479289940828399</v>
      </c>
      <c r="M288" s="7">
        <f>IF(Task[[#This Row],[Margin of Error1]]&gt;=0.1,"Insufficient data",Task[[#This Row],[Ease1]])</f>
        <v>0.51479289940828399</v>
      </c>
      <c r="N288" s="7">
        <f>IF(Task[[#This Row],[Ease1]]&gt;0,1.96*SQRT((Task[[#This Row],[Ease1]]*(1-Task[[#This Row],[Ease1]]))/Task[[#This Row],[Responses]]),"")</f>
        <v>7.5351615350034054E-2</v>
      </c>
      <c r="O288" s="7">
        <f>VLOOKUP(Task[[#This Row],[Reason of visit]],'Data-Task'!C:G,5,)</f>
        <v>0.46153846153846201</v>
      </c>
      <c r="P288" s="7">
        <f>IF(Task[[#This Row],[Margin of Error1]]&gt;=0.1,"Insufficient data",Task[[#This Row],[Satisfaction1]])</f>
        <v>0.46153846153846201</v>
      </c>
      <c r="Q288" s="7">
        <f>IF(Task[[#This Row],[Satisfaction1]]&gt;0,1.96*SQRT((Task[[#This Row],[Satisfaction1]]*(1-Task[[#This Row],[Satisfaction1]]))/Task[[#This Row],[Responses]]),"")</f>
        <v>7.5161253070292353E-2</v>
      </c>
      <c r="R288" s="7">
        <f>IF(OR(Task[[#This Row],[Margin of Error1]]&gt;=0.1,Task[[#This Row],[Margin of Error1]]=0),"Insufficient data",Task[[#This Row],[Margin of Error1]])</f>
        <v>7.4976398250379495E-2</v>
      </c>
      <c r="S2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8" s="5"/>
      <c r="U288" s="5"/>
      <c r="V288" s="5"/>
      <c r="W288" s="5"/>
    </row>
    <row r="289" spans="3:23" ht="27.75" x14ac:dyDescent="0.5">
      <c r="C289" s="129" t="str">
        <f>IF(ISBLANK('Data-Task'!C928),"",'Data-Task'!C928)</f>
        <v>NRC:Science:Grants for technological innovation - Industrial Research Assistance Program (IRAP)</v>
      </c>
      <c r="D289" s="68" t="str">
        <f t="shared" si="15"/>
        <v>Grants for technological innovation - Industrial Research Assistance Program (IRAP)</v>
      </c>
      <c r="E289" s="6" t="str">
        <f t="shared" si="16"/>
        <v>Science</v>
      </c>
      <c r="F289" s="6" t="str">
        <f t="shared" si="17"/>
        <v>NRC</v>
      </c>
      <c r="G289" s="8">
        <f>VLOOKUP(Task[[#This Row],[Reason of visit]],'Data-Task'!C:G,2,)</f>
        <v>169</v>
      </c>
      <c r="H2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7.3291605906787696E-2</v>
      </c>
      <c r="I289" s="7">
        <f>VLOOKUP(Task[[#This Row],[Reason of visit]],'Data-Task'!C:G,3,)</f>
        <v>0.66863905325443795</v>
      </c>
      <c r="J289" s="7">
        <f>IF(Task[[#This Row],[Margin of Error1]]&gt;=0.1,"Insufficient data",Task[[#This Row],[Task success1]])</f>
        <v>0.66863905325443795</v>
      </c>
      <c r="K289" s="7">
        <f>IF(Task[[#This Row],[Task success1]]&gt;0,1.96*SQRT((Task[[#This Row],[Task success1]]*(1-Task[[#This Row],[Task success1]]))/Task[[#This Row],[Responses]]),"")</f>
        <v>7.096745804396655E-2</v>
      </c>
      <c r="L289" s="7">
        <f>VLOOKUP(Task[[#This Row],[Reason of visit]],'Data-Task'!C:G,4,)</f>
        <v>0.609467455621302</v>
      </c>
      <c r="M289" s="7">
        <f>IF(Task[[#This Row],[Margin of Error1]]&gt;=0.1,"Insufficient data",Task[[#This Row],[Ease1]])</f>
        <v>0.609467455621302</v>
      </c>
      <c r="N289" s="7">
        <f>IF(Task[[#This Row],[Ease1]]&gt;0,1.96*SQRT((Task[[#This Row],[Ease1]]*(1-Task[[#This Row],[Ease1]]))/Task[[#This Row],[Responses]]),"")</f>
        <v>7.3555744326362527E-2</v>
      </c>
      <c r="O289" s="7">
        <f>VLOOKUP(Task[[#This Row],[Reason of visit]],'Data-Task'!C:G,5,)</f>
        <v>0.51479289940828399</v>
      </c>
      <c r="P289" s="7">
        <f>IF(Task[[#This Row],[Margin of Error1]]&gt;=0.1,"Insufficient data",Task[[#This Row],[Satisfaction1]])</f>
        <v>0.51479289940828399</v>
      </c>
      <c r="Q289" s="7">
        <f>IF(Task[[#This Row],[Satisfaction1]]&gt;0,1.96*SQRT((Task[[#This Row],[Satisfaction1]]*(1-Task[[#This Row],[Satisfaction1]]))/Task[[#This Row],[Responses]]),"")</f>
        <v>7.5351615350034054E-2</v>
      </c>
      <c r="R289" s="7">
        <f>IF(OR(Task[[#This Row],[Margin of Error1]]&gt;=0.1,Task[[#This Row],[Margin of Error1]]=0),"Insufficient data",Task[[#This Row],[Margin of Error1]])</f>
        <v>7.3291605906787696E-2</v>
      </c>
      <c r="S2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89" s="5"/>
      <c r="U289" s="5"/>
      <c r="V289" s="5"/>
      <c r="W289" s="5"/>
    </row>
    <row r="290" spans="3:23" ht="13.9" x14ac:dyDescent="0.5">
      <c r="C290" s="129" t="str">
        <f>IF(ISBLANK('Data-Task'!C381),"",'Data-Task'!C381)</f>
        <v>ESDC:Benefits:Canada Pension Plan (CPP) - Apply for a Survivors Pension</v>
      </c>
      <c r="D290" s="68" t="str">
        <f t="shared" si="15"/>
        <v>Canada Pension Plan (CPP) - Apply for a Survivors Pension</v>
      </c>
      <c r="E290" s="6" t="str">
        <f t="shared" si="16"/>
        <v>Benefits</v>
      </c>
      <c r="F290" s="6" t="str">
        <f t="shared" si="17"/>
        <v>ESDC</v>
      </c>
      <c r="G290" s="8">
        <f>VLOOKUP(Task[[#This Row],[Reason of visit]],'Data-Task'!C:G,2,)</f>
        <v>166</v>
      </c>
      <c r="H29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7.5948530577600343E-2</v>
      </c>
      <c r="I290" s="7">
        <f>VLOOKUP(Task[[#This Row],[Reason of visit]],'Data-Task'!C:G,3,)</f>
        <v>0.50602409638554202</v>
      </c>
      <c r="J290" s="7">
        <f>IF(Task[[#This Row],[Margin of Error1]]&gt;=0.1,"Insufficient data",Task[[#This Row],[Task success1]])</f>
        <v>0.50602409638554202</v>
      </c>
      <c r="K290" s="7">
        <f>IF(Task[[#This Row],[Task success1]]&gt;0,1.96*SQRT((Task[[#This Row],[Task success1]]*(1-Task[[#This Row],[Task success1]]))/Task[[#This Row],[Responses]]),"")</f>
        <v>7.6057230724329003E-2</v>
      </c>
      <c r="L290" s="7">
        <f>VLOOKUP(Task[[#This Row],[Reason of visit]],'Data-Task'!C:G,4,)</f>
        <v>0.46385542168674698</v>
      </c>
      <c r="M290" s="7">
        <f>IF(Task[[#This Row],[Margin of Error1]]&gt;=0.1,"Insufficient data",Task[[#This Row],[Ease1]])</f>
        <v>0.46385542168674698</v>
      </c>
      <c r="N290" s="7">
        <f>IF(Task[[#This Row],[Ease1]]&gt;0,1.96*SQRT((Task[[#This Row],[Ease1]]*(1-Task[[#This Row],[Ease1]]))/Task[[#This Row],[Responses]]),"")</f>
        <v>7.5863749793447788E-2</v>
      </c>
      <c r="O290" s="7">
        <f>VLOOKUP(Task[[#This Row],[Reason of visit]],'Data-Task'!C:G,5,)</f>
        <v>0.469879518072289</v>
      </c>
      <c r="P290" s="7">
        <f>IF(Task[[#This Row],[Margin of Error1]]&gt;=0.1,"Insufficient data",Task[[#This Row],[Satisfaction1]])</f>
        <v>0.469879518072289</v>
      </c>
      <c r="Q290" s="7">
        <f>IF(Task[[#This Row],[Satisfaction1]]&gt;0,1.96*SQRT((Task[[#This Row],[Satisfaction1]]*(1-Task[[#This Row],[Satisfaction1]]))/Task[[#This Row],[Responses]]),"")</f>
        <v>7.5924611215024224E-2</v>
      </c>
      <c r="R290" s="7">
        <f>IF(OR(Task[[#This Row],[Margin of Error1]]&gt;=0.1,Task[[#This Row],[Margin of Error1]]=0),"Insufficient data",Task[[#This Row],[Margin of Error1]])</f>
        <v>7.5948530577600343E-2</v>
      </c>
      <c r="S2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0" s="5"/>
      <c r="U290" s="5"/>
      <c r="V290" s="5"/>
      <c r="W290" s="5"/>
    </row>
    <row r="291" spans="3:23" ht="13.9" x14ac:dyDescent="0.5">
      <c r="C291" s="129" t="str">
        <f>IF(ISBLANK('Data-Task'!C368),"",'Data-Task'!C368)</f>
        <v>ECCC:Environment:Look up a species at risk in Canada</v>
      </c>
      <c r="D291" s="68" t="str">
        <f t="shared" si="15"/>
        <v>Look up a species at risk in Canada</v>
      </c>
      <c r="E291" s="6" t="str">
        <f t="shared" si="16"/>
        <v>Environment</v>
      </c>
      <c r="F291" s="6" t="str">
        <f t="shared" si="17"/>
        <v>ECCC</v>
      </c>
      <c r="G291" s="8">
        <f>VLOOKUP(Task[[#This Row],[Reason of visit]],'Data-Task'!C:G,2,)</f>
        <v>162</v>
      </c>
      <c r="H29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6.4894332487143436E-2</v>
      </c>
      <c r="I291" s="7">
        <f>VLOOKUP(Task[[#This Row],[Reason of visit]],'Data-Task'!C:G,3,)</f>
        <v>0.82716049382716095</v>
      </c>
      <c r="J291" s="7">
        <f>IF(Task[[#This Row],[Margin of Error1]]&gt;=0.1,"Insufficient data",Task[[#This Row],[Task success1]])</f>
        <v>0.82716049382716095</v>
      </c>
      <c r="K291" s="7">
        <f>IF(Task[[#This Row],[Task success1]]&gt;0,1.96*SQRT((Task[[#This Row],[Task success1]]*(1-Task[[#This Row],[Task success1]]))/Task[[#This Row],[Responses]]),"")</f>
        <v>5.8225732979845096E-2</v>
      </c>
      <c r="L291" s="7">
        <f>VLOOKUP(Task[[#This Row],[Reason of visit]],'Data-Task'!C:G,4,)</f>
        <v>0.72222222222222199</v>
      </c>
      <c r="M291" s="7">
        <f>IF(Task[[#This Row],[Margin of Error1]]&gt;=0.1,"Insufficient data",Task[[#This Row],[Ease1]])</f>
        <v>0.72222222222222199</v>
      </c>
      <c r="N291" s="7">
        <f>IF(Task[[#This Row],[Ease1]]&gt;0,1.96*SQRT((Task[[#This Row],[Ease1]]*(1-Task[[#This Row],[Ease1]]))/Task[[#This Row],[Responses]]),"")</f>
        <v>6.897357509858984E-2</v>
      </c>
      <c r="O291" s="7">
        <f>VLOOKUP(Task[[#This Row],[Reason of visit]],'Data-Task'!C:G,5,)</f>
        <v>0.74074074074074103</v>
      </c>
      <c r="P291" s="7">
        <f>IF(Task[[#This Row],[Margin of Error1]]&gt;=0.1,"Insufficient data",Task[[#This Row],[Satisfaction1]])</f>
        <v>0.74074074074074103</v>
      </c>
      <c r="Q291" s="7">
        <f>IF(Task[[#This Row],[Satisfaction1]]&gt;0,1.96*SQRT((Task[[#This Row],[Satisfaction1]]*(1-Task[[#This Row],[Satisfaction1]]))/Task[[#This Row],[Responses]]),"")</f>
        <v>6.7483689382995371E-2</v>
      </c>
      <c r="R291" s="7">
        <f>IF(OR(Task[[#This Row],[Margin of Error1]]&gt;=0.1,Task[[#This Row],[Margin of Error1]]=0),"Insufficient data",Task[[#This Row],[Margin of Error1]])</f>
        <v>6.4894332487143436E-2</v>
      </c>
      <c r="S2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1" s="5"/>
      <c r="U291" s="5"/>
      <c r="V291" s="5"/>
      <c r="W291" s="5"/>
    </row>
    <row r="292" spans="3:23" ht="13.9" x14ac:dyDescent="0.5">
      <c r="C292" s="129" t="str">
        <f>IF(ISBLANK('Data-Task'!C299),"",'Data-Task'!C299)</f>
        <v>DND:Security:Jobs in the military (Canadian Armed Forces)</v>
      </c>
      <c r="D292" s="68" t="str">
        <f t="shared" si="15"/>
        <v>Jobs in the military (Canadian Armed Forces)</v>
      </c>
      <c r="E292" s="6" t="str">
        <f t="shared" si="16"/>
        <v>Security</v>
      </c>
      <c r="F292" s="6" t="str">
        <f t="shared" si="17"/>
        <v>DND</v>
      </c>
      <c r="G292" s="8">
        <f>VLOOKUP(Task[[#This Row],[Reason of visit]],'Data-Task'!C:G,2,)</f>
        <v>160</v>
      </c>
      <c r="H29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7.0722692378261759E-2</v>
      </c>
      <c r="I292" s="7">
        <f>VLOOKUP(Task[[#This Row],[Reason of visit]],'Data-Task'!C:G,3,)</f>
        <v>0.8</v>
      </c>
      <c r="J292" s="7">
        <f>IF(Task[[#This Row],[Margin of Error1]]&gt;=0.1,"Insufficient data",Task[[#This Row],[Task success1]])</f>
        <v>0.8</v>
      </c>
      <c r="K292" s="7">
        <f>IF(Task[[#This Row],[Task success1]]&gt;0,1.96*SQRT((Task[[#This Row],[Task success1]]*(1-Task[[#This Row],[Task success1]]))/Task[[#This Row],[Responses]]),"")</f>
        <v>6.1980642139300227E-2</v>
      </c>
      <c r="L292" s="7">
        <f>VLOOKUP(Task[[#This Row],[Reason of visit]],'Data-Task'!C:G,4,)</f>
        <v>0.65</v>
      </c>
      <c r="M292" s="7">
        <f>IF(Task[[#This Row],[Margin of Error1]]&gt;=0.1,"Insufficient data",Task[[#This Row],[Ease1]])</f>
        <v>0.65</v>
      </c>
      <c r="N292" s="7">
        <f>IF(Task[[#This Row],[Ease1]]&gt;0,1.96*SQRT((Task[[#This Row],[Ease1]]*(1-Task[[#This Row],[Ease1]]))/Task[[#This Row],[Responses]]),"")</f>
        <v>7.3907205332091941E-2</v>
      </c>
      <c r="O292" s="7">
        <f>VLOOKUP(Task[[#This Row],[Reason of visit]],'Data-Task'!C:G,5,)</f>
        <v>0.58750000000000002</v>
      </c>
      <c r="P292" s="7">
        <f>IF(Task[[#This Row],[Margin of Error1]]&gt;=0.1,"Insufficient data",Task[[#This Row],[Satisfaction1]])</f>
        <v>0.58750000000000002</v>
      </c>
      <c r="Q292" s="7">
        <f>IF(Task[[#This Row],[Satisfaction1]]&gt;0,1.96*SQRT((Task[[#This Row],[Satisfaction1]]*(1-Task[[#This Row],[Satisfaction1]]))/Task[[#This Row],[Responses]]),"")</f>
        <v>7.6280229663393123E-2</v>
      </c>
      <c r="R292" s="7">
        <f>IF(OR(Task[[#This Row],[Margin of Error1]]&gt;=0.1,Task[[#This Row],[Margin of Error1]]=0),"Insufficient data",Task[[#This Row],[Margin of Error1]])</f>
        <v>7.0722692378261759E-2</v>
      </c>
      <c r="S2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2" s="5"/>
      <c r="U292" s="5"/>
      <c r="V292" s="5"/>
      <c r="W292" s="5"/>
    </row>
    <row r="293" spans="3:23" ht="27.75" x14ac:dyDescent="0.5">
      <c r="C293" s="129" t="str">
        <f>IF(ISBLANK('Data-Task'!C725),"",'Data-Task'!C725)</f>
        <v>HC:Health:Learn about the problematic use of drugs (such as opioids) and how to get help</v>
      </c>
      <c r="D293" s="68" t="str">
        <f t="shared" si="15"/>
        <v>Learn about the problematic use of drugs (such as opioids) and how to get help</v>
      </c>
      <c r="E293" s="6" t="str">
        <f t="shared" si="16"/>
        <v>Health</v>
      </c>
      <c r="F293" s="6" t="str">
        <f t="shared" si="17"/>
        <v>HC</v>
      </c>
      <c r="G293" s="8">
        <f>VLOOKUP(Task[[#This Row],[Reason of visit]],'Data-Task'!C:G,2,)</f>
        <v>159</v>
      </c>
      <c r="H29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6.6986331023802942E-2</v>
      </c>
      <c r="I293" s="7">
        <f>VLOOKUP(Task[[#This Row],[Reason of visit]],'Data-Task'!C:G,3,)</f>
        <v>0.81132075471698095</v>
      </c>
      <c r="J293" s="7">
        <f>IF(Task[[#This Row],[Margin of Error1]]&gt;=0.1,"Insufficient data",Task[[#This Row],[Task success1]])</f>
        <v>0.81132075471698095</v>
      </c>
      <c r="K293" s="7">
        <f>IF(Task[[#This Row],[Task success1]]&gt;0,1.96*SQRT((Task[[#This Row],[Task success1]]*(1-Task[[#This Row],[Task success1]]))/Task[[#This Row],[Responses]]),"")</f>
        <v>6.0815722050791304E-2</v>
      </c>
      <c r="L293" s="7">
        <f>VLOOKUP(Task[[#This Row],[Reason of visit]],'Data-Task'!C:G,4,)</f>
        <v>0.77358490566037696</v>
      </c>
      <c r="M293" s="7">
        <f>IF(Task[[#This Row],[Margin of Error1]]&gt;=0.1,"Insufficient data",Task[[#This Row],[Ease1]])</f>
        <v>0.77358490566037696</v>
      </c>
      <c r="N293" s="7">
        <f>IF(Task[[#This Row],[Ease1]]&gt;0,1.96*SQRT((Task[[#This Row],[Ease1]]*(1-Task[[#This Row],[Ease1]]))/Task[[#This Row],[Responses]]),"")</f>
        <v>6.5052529898984912E-2</v>
      </c>
      <c r="O293" s="7">
        <f>VLOOKUP(Task[[#This Row],[Reason of visit]],'Data-Task'!C:G,5,)</f>
        <v>0.62893081761006298</v>
      </c>
      <c r="P293" s="7">
        <f>IF(Task[[#This Row],[Margin of Error1]]&gt;=0.1,"Insufficient data",Task[[#This Row],[Satisfaction1]])</f>
        <v>0.62893081761006298</v>
      </c>
      <c r="Q293" s="7">
        <f>IF(Task[[#This Row],[Satisfaction1]]&gt;0,1.96*SQRT((Task[[#This Row],[Satisfaction1]]*(1-Task[[#This Row],[Satisfaction1]]))/Task[[#This Row],[Responses]]),"")</f>
        <v>7.5090741121632609E-2</v>
      </c>
      <c r="R293" s="7">
        <f>IF(OR(Task[[#This Row],[Margin of Error1]]&gt;=0.1,Task[[#This Row],[Margin of Error1]]=0),"Insufficient data",Task[[#This Row],[Margin of Error1]])</f>
        <v>6.6986331023802942E-2</v>
      </c>
      <c r="S2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3" s="5"/>
      <c r="U293" s="5"/>
      <c r="V293" s="5"/>
      <c r="W293" s="5"/>
    </row>
    <row r="294" spans="3:23" ht="13.9" x14ac:dyDescent="0.5">
      <c r="C294" s="129" t="str">
        <f>IF(ISBLANK('Data-Task'!C1320),"",'Data-Task'!C1320)</f>
        <v>TBS:PublicService:Access your pay (MyGCPay, CWA, Phoenix)</v>
      </c>
      <c r="D294" s="457" t="str">
        <f t="shared" si="15"/>
        <v>Access your pay (MyGCPay, CWA, Phoenix)</v>
      </c>
      <c r="E294" s="458" t="str">
        <f t="shared" si="16"/>
        <v>PublicService</v>
      </c>
      <c r="F294" s="458" t="str">
        <f t="shared" si="17"/>
        <v>TBS</v>
      </c>
      <c r="G294" s="442">
        <f>VLOOKUP(Task[[#This Row],[Reason of visit]],'Data-Task'!C:G,2,)</f>
        <v>158</v>
      </c>
      <c r="H29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7.5728800118499168E-2</v>
      </c>
      <c r="I294" s="444">
        <f>VLOOKUP(Task[[#This Row],[Reason of visit]],'Data-Task'!C:G,3,)</f>
        <v>0.70253164556962</v>
      </c>
      <c r="J294" s="444">
        <f>IF(Task[[#This Row],[Margin of Error1]]&gt;=0.1,"Insufficient data",Task[[#This Row],[Task success1]])</f>
        <v>0.70253164556962</v>
      </c>
      <c r="K294" s="444">
        <f>IF(Task[[#This Row],[Task success1]]&gt;0,1.96*SQRT((Task[[#This Row],[Task success1]]*(1-Task[[#This Row],[Task success1]]))/Task[[#This Row],[Responses]]),"")</f>
        <v>7.1282161315981293E-2</v>
      </c>
      <c r="L294" s="444">
        <f>VLOOKUP(Task[[#This Row],[Reason of visit]],'Data-Task'!C:G,4,)</f>
        <v>0.512658227848101</v>
      </c>
      <c r="M294" s="444">
        <f>IF(Task[[#This Row],[Margin of Error1]]&gt;=0.1,"Insufficient data",Task[[#This Row],[Ease1]])</f>
        <v>0.512658227848101</v>
      </c>
      <c r="N294" s="444">
        <f>IF(Task[[#This Row],[Ease1]]&gt;0,1.96*SQRT((Task[[#This Row],[Ease1]]*(1-Task[[#This Row],[Ease1]]))/Task[[#This Row],[Responses]]),"")</f>
        <v>7.7939625190294667E-2</v>
      </c>
      <c r="O294" s="444">
        <f>VLOOKUP(Task[[#This Row],[Reason of visit]],'Data-Task'!C:G,5,)</f>
        <v>0.5</v>
      </c>
      <c r="P294" s="444">
        <f>IF(Task[[#This Row],[Margin of Error1]]&gt;=0.1,"Insufficient data",Task[[#This Row],[Satisfaction1]])</f>
        <v>0.5</v>
      </c>
      <c r="Q294" s="444">
        <f>IF(Task[[#This Row],[Satisfaction1]]&gt;0,1.96*SQRT((Task[[#This Row],[Satisfaction1]]*(1-Task[[#This Row],[Satisfaction1]]))/Task[[#This Row],[Responses]]),"")</f>
        <v>7.7964613849221542E-2</v>
      </c>
      <c r="R294" s="444">
        <f>IF(OR(Task[[#This Row],[Margin of Error1]]&gt;=0.1,Task[[#This Row],[Margin of Error1]]=0),"Insufficient data",Task[[#This Row],[Margin of Error1]])</f>
        <v>7.5728800118499168E-2</v>
      </c>
      <c r="S2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4" s="5"/>
      <c r="U294" s="5"/>
      <c r="V294" s="5"/>
      <c r="W294" s="5"/>
    </row>
    <row r="295" spans="3:23" ht="13.9" x14ac:dyDescent="0.5">
      <c r="C295" s="129" t="str">
        <f>IF(ISBLANK('Data-Task'!C657),"",'Data-Task'!C657)</f>
        <v>GAC:World:Learn about Canada's education system</v>
      </c>
      <c r="D295" s="68" t="str">
        <f t="shared" si="15"/>
        <v>Learn about Canada's education system</v>
      </c>
      <c r="E295" s="6" t="str">
        <f t="shared" si="16"/>
        <v>World</v>
      </c>
      <c r="F295" s="6" t="str">
        <f t="shared" si="17"/>
        <v>GAC</v>
      </c>
      <c r="G295" s="8">
        <f>VLOOKUP(Task[[#This Row],[Reason of visit]],'Data-Task'!C:G,2,)</f>
        <v>157</v>
      </c>
      <c r="H29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6.61611040676513E-2</v>
      </c>
      <c r="I295" s="7">
        <f>VLOOKUP(Task[[#This Row],[Reason of visit]],'Data-Task'!C:G,3,)</f>
        <v>0.80254777070063699</v>
      </c>
      <c r="J295" s="7">
        <f>IF(Task[[#This Row],[Margin of Error1]]&gt;=0.1,"Insufficient data",Task[[#This Row],[Task success1]])</f>
        <v>0.80254777070063699</v>
      </c>
      <c r="K295" s="7">
        <f>IF(Task[[#This Row],[Task success1]]&gt;0,1.96*SQRT((Task[[#This Row],[Task success1]]*(1-Task[[#This Row],[Task success1]]))/Task[[#This Row],[Responses]]),"")</f>
        <v>6.2269117704865588E-2</v>
      </c>
      <c r="L295" s="7">
        <f>VLOOKUP(Task[[#This Row],[Reason of visit]],'Data-Task'!C:G,4,)</f>
        <v>0.78980891719745205</v>
      </c>
      <c r="M295" s="7">
        <f>IF(Task[[#This Row],[Margin of Error1]]&gt;=0.1,"Insufficient data",Task[[#This Row],[Ease1]])</f>
        <v>0.78980891719745205</v>
      </c>
      <c r="N295" s="7">
        <f>IF(Task[[#This Row],[Ease1]]&gt;0,1.96*SQRT((Task[[#This Row],[Ease1]]*(1-Task[[#This Row],[Ease1]]))/Task[[#This Row],[Responses]]),"")</f>
        <v>6.3734473901803451E-2</v>
      </c>
      <c r="O295" s="7">
        <f>VLOOKUP(Task[[#This Row],[Reason of visit]],'Data-Task'!C:G,5,)</f>
        <v>0.68789808917197404</v>
      </c>
      <c r="P295" s="7">
        <f>IF(Task[[#This Row],[Margin of Error1]]&gt;=0.1,"Insufficient data",Task[[#This Row],[Satisfaction1]])</f>
        <v>0.68789808917197404</v>
      </c>
      <c r="Q295" s="7">
        <f>IF(Task[[#This Row],[Satisfaction1]]&gt;0,1.96*SQRT((Task[[#This Row],[Satisfaction1]]*(1-Task[[#This Row],[Satisfaction1]]))/Task[[#This Row],[Responses]]),"")</f>
        <v>7.2479720596284866E-2</v>
      </c>
      <c r="R295" s="7">
        <f>IF(OR(Task[[#This Row],[Margin of Error1]]&gt;=0.1,Task[[#This Row],[Margin of Error1]]=0),"Insufficient data",Task[[#This Row],[Margin of Error1]])</f>
        <v>6.61611040676513E-2</v>
      </c>
      <c r="S2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5" s="5"/>
      <c r="U295" s="5"/>
      <c r="V295" s="5"/>
      <c r="W295" s="5"/>
    </row>
    <row r="296" spans="3:23" ht="13.9" x14ac:dyDescent="0.5">
      <c r="C296" s="129" t="str">
        <f>IF(ISBLANK('Data-Task'!C980),"",'Data-Task'!C980)</f>
        <v>NRCan:Environment:Information on Canada's green infrastructure programs</v>
      </c>
      <c r="D296" s="441" t="str">
        <f t="shared" si="15"/>
        <v>Information on Canada's green infrastructure programs</v>
      </c>
      <c r="E296" s="6" t="str">
        <f t="shared" si="16"/>
        <v>Environment</v>
      </c>
      <c r="F296" s="6" t="str">
        <f t="shared" si="17"/>
        <v>NRCan</v>
      </c>
      <c r="G296" s="442">
        <f>VLOOKUP(Task[[#This Row],[Reason of visit]],'Data-Task'!C:G,2,)</f>
        <v>156</v>
      </c>
      <c r="H29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7.6258915793064111E-2</v>
      </c>
      <c r="I296" s="444">
        <f>VLOOKUP(Task[[#This Row],[Reason of visit]],'Data-Task'!C:G,3,)</f>
        <v>0.66666666666666696</v>
      </c>
      <c r="J296" s="444">
        <f>IF(Task[[#This Row],[Margin of Error1]]&gt;=0.1,"Insufficient data",Task[[#This Row],[Task success1]])</f>
        <v>0.66666666666666696</v>
      </c>
      <c r="K296" s="444">
        <f>IF(Task[[#This Row],[Task success1]]&gt;0,1.96*SQRT((Task[[#This Row],[Task success1]]*(1-Task[[#This Row],[Task success1]]))/Task[[#This Row],[Responses]]),"")</f>
        <v>7.3975432897446902E-2</v>
      </c>
      <c r="L296" s="444">
        <f>VLOOKUP(Task[[#This Row],[Reason of visit]],'Data-Task'!C:G,4,)</f>
        <v>0.38461538461538503</v>
      </c>
      <c r="M296" s="444">
        <f>IF(Task[[#This Row],[Margin of Error1]]&gt;=0.1,"Insufficient data",Task[[#This Row],[Ease1]])</f>
        <v>0.38461538461538503</v>
      </c>
      <c r="N296" s="444">
        <f>IF(Task[[#This Row],[Ease1]]&gt;0,1.96*SQRT((Task[[#This Row],[Ease1]]*(1-Task[[#This Row],[Ease1]]))/Task[[#This Row],[Responses]]),"")</f>
        <v>7.6344967672461045E-2</v>
      </c>
      <c r="O296" s="444">
        <f>VLOOKUP(Task[[#This Row],[Reason of visit]],'Data-Task'!C:G,5,)</f>
        <v>0.493589743589744</v>
      </c>
      <c r="P296" s="444">
        <f>IF(Task[[#This Row],[Margin of Error1]]&gt;=0.1,"Insufficient data",Task[[#This Row],[Satisfaction1]])</f>
        <v>0.493589743589744</v>
      </c>
      <c r="Q296" s="444">
        <f>IF(Task[[#This Row],[Satisfaction1]]&gt;0,1.96*SQRT((Task[[#This Row],[Satisfaction1]]*(1-Task[[#This Row],[Satisfaction1]]))/Task[[#This Row],[Responses]]),"")</f>
        <v>7.8456346809284386E-2</v>
      </c>
      <c r="R296" s="444">
        <f>IF(OR(Task[[#This Row],[Margin of Error1]]&gt;=0.1,Task[[#This Row],[Margin of Error1]]=0),"Insufficient data",Task[[#This Row],[Margin of Error1]])</f>
        <v>7.6258915793064111E-2</v>
      </c>
      <c r="S2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6" s="5"/>
      <c r="U296" s="5"/>
      <c r="V296" s="5"/>
      <c r="W296" s="5"/>
    </row>
    <row r="297" spans="3:23" ht="13.9" x14ac:dyDescent="0.5">
      <c r="C297" s="129" t="str">
        <f>IF(ISBLANK('Data-Task'!C1116),"",'Data-Task'!C1116)</f>
        <v>PHAC:Travel:Check provincial and territorial restrictions</v>
      </c>
      <c r="D297" s="457" t="str">
        <f t="shared" si="15"/>
        <v>Check provincial and territorial restrictions</v>
      </c>
      <c r="E297" s="458" t="str">
        <f t="shared" si="16"/>
        <v>Travel</v>
      </c>
      <c r="F297" s="458" t="str">
        <f t="shared" si="17"/>
        <v>PHAC</v>
      </c>
      <c r="G297" s="442">
        <f>VLOOKUP(Task[[#This Row],[Reason of visit]],'Data-Task'!C:G,2,)</f>
        <v>156</v>
      </c>
      <c r="H29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7.567226333406861E-2</v>
      </c>
      <c r="I297" s="444">
        <f>VLOOKUP(Task[[#This Row],[Reason of visit]],'Data-Task'!C:G,3,)</f>
        <v>0.70512820512820495</v>
      </c>
      <c r="J297" s="444">
        <f>IF(Task[[#This Row],[Margin of Error1]]&gt;=0.1,"Insufficient data",Task[[#This Row],[Task success1]])</f>
        <v>0.70512820512820495</v>
      </c>
      <c r="K297" s="444">
        <f>IF(Task[[#This Row],[Task success1]]&gt;0,1.96*SQRT((Task[[#This Row],[Task success1]]*(1-Task[[#This Row],[Task success1]]))/Task[[#This Row],[Responses]]),"")</f>
        <v>7.1555732564389379E-2</v>
      </c>
      <c r="L297" s="444">
        <f>VLOOKUP(Task[[#This Row],[Reason of visit]],'Data-Task'!C:G,4,)</f>
        <v>0.59615384615384603</v>
      </c>
      <c r="M297" s="444">
        <f>IF(Task[[#This Row],[Margin of Error1]]&gt;=0.1,"Insufficient data",Task[[#This Row],[Ease1]])</f>
        <v>0.59615384615384603</v>
      </c>
      <c r="N297" s="444">
        <f>IF(Task[[#This Row],[Ease1]]&gt;0,1.96*SQRT((Task[[#This Row],[Ease1]]*(1-Task[[#This Row],[Ease1]]))/Task[[#This Row],[Responses]]),"")</f>
        <v>7.6998262073323734E-2</v>
      </c>
      <c r="O297" s="444">
        <f>VLOOKUP(Task[[#This Row],[Reason of visit]],'Data-Task'!C:G,5,)</f>
        <v>0.5</v>
      </c>
      <c r="P297" s="444">
        <f>IF(Task[[#This Row],[Margin of Error1]]&gt;=0.1,"Insufficient data",Task[[#This Row],[Satisfaction1]])</f>
        <v>0.5</v>
      </c>
      <c r="Q297" s="444">
        <f>IF(Task[[#This Row],[Satisfaction1]]&gt;0,1.96*SQRT((Task[[#This Row],[Satisfaction1]]*(1-Task[[#This Row],[Satisfaction1]]))/Task[[#This Row],[Responses]]),"")</f>
        <v>7.8462795364492688E-2</v>
      </c>
      <c r="R297" s="444">
        <f>IF(OR(Task[[#This Row],[Margin of Error1]]&gt;=0.1,Task[[#This Row],[Margin of Error1]]=0),"Insufficient data",Task[[#This Row],[Margin of Error1]])</f>
        <v>7.567226333406861E-2</v>
      </c>
      <c r="S2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7" s="5"/>
      <c r="U297" s="5"/>
      <c r="V297" s="5"/>
      <c r="W297" s="5"/>
    </row>
    <row r="298" spans="3:23" ht="13.9" x14ac:dyDescent="0.5">
      <c r="C298" s="129" t="str">
        <f>IF(ISBLANK('Data-Task'!C831),"",'Data-Task'!C831)</f>
        <v>ISED:Business:Find a corporation</v>
      </c>
      <c r="D298" s="68" t="str">
        <f t="shared" si="15"/>
        <v>Find a corporation</v>
      </c>
      <c r="E298" s="6" t="str">
        <f t="shared" si="16"/>
        <v>Business</v>
      </c>
      <c r="F298" s="6" t="str">
        <f t="shared" si="17"/>
        <v>ISED</v>
      </c>
      <c r="G298" s="8">
        <f>VLOOKUP(Task[[#This Row],[Reason of visit]],'Data-Task'!C:G,2,)</f>
        <v>155</v>
      </c>
      <c r="H29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7.3879513394102772E-2</v>
      </c>
      <c r="I298" s="7">
        <f>VLOOKUP(Task[[#This Row],[Reason of visit]],'Data-Task'!C:G,3,)</f>
        <v>0.761290322580645</v>
      </c>
      <c r="J298" s="7">
        <f>IF(Task[[#This Row],[Margin of Error1]]&gt;=0.1,"Insufficient data",Task[[#This Row],[Task success1]])</f>
        <v>0.761290322580645</v>
      </c>
      <c r="K298" s="7">
        <f>IF(Task[[#This Row],[Task success1]]&gt;0,1.96*SQRT((Task[[#This Row],[Task success1]]*(1-Task[[#This Row],[Task success1]]))/Task[[#This Row],[Responses]]),"")</f>
        <v>6.7112032204146854E-2</v>
      </c>
      <c r="L298" s="7">
        <f>VLOOKUP(Task[[#This Row],[Reason of visit]],'Data-Task'!C:G,4,)</f>
        <v>0.57419354838709702</v>
      </c>
      <c r="M298" s="7">
        <f>IF(Task[[#This Row],[Margin of Error1]]&gt;=0.1,"Insufficient data",Task[[#This Row],[Ease1]])</f>
        <v>0.57419354838709702</v>
      </c>
      <c r="N298" s="7">
        <f>IF(Task[[#This Row],[Ease1]]&gt;0,1.96*SQRT((Task[[#This Row],[Ease1]]*(1-Task[[#This Row],[Ease1]]))/Task[[#This Row],[Responses]]),"")</f>
        <v>7.7844062952939747E-2</v>
      </c>
      <c r="O298" s="7">
        <f>VLOOKUP(Task[[#This Row],[Reason of visit]],'Data-Task'!C:G,5,)</f>
        <v>0.61290322580645196</v>
      </c>
      <c r="P298" s="7">
        <f>IF(Task[[#This Row],[Margin of Error1]]&gt;=0.1,"Insufficient data",Task[[#This Row],[Satisfaction1]])</f>
        <v>0.61290322580645196</v>
      </c>
      <c r="Q298" s="7">
        <f>IF(Task[[#This Row],[Satisfaction1]]&gt;0,1.96*SQRT((Task[[#This Row],[Satisfaction1]]*(1-Task[[#This Row],[Satisfaction1]]))/Task[[#This Row],[Responses]]),"")</f>
        <v>7.6682445025221729E-2</v>
      </c>
      <c r="R298" s="7">
        <f>IF(OR(Task[[#This Row],[Margin of Error1]]&gt;=0.1,Task[[#This Row],[Margin of Error1]]=0),"Insufficient data",Task[[#This Row],[Margin of Error1]])</f>
        <v>7.3879513394102772E-2</v>
      </c>
      <c r="S2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8" s="5"/>
      <c r="U298" s="5"/>
      <c r="V298" s="5"/>
      <c r="W298" s="5"/>
    </row>
    <row r="299" spans="3:23" ht="13.9" x14ac:dyDescent="0.5">
      <c r="C299" s="129" t="str">
        <f>IF(ISBLANK('Data-Task'!C1030),"",'Data-Task'!C1030)</f>
        <v>PC:Culture:Visit a national park or historic site</v>
      </c>
      <c r="D299" s="441" t="str">
        <f t="shared" si="15"/>
        <v>Visit a national park or historic site</v>
      </c>
      <c r="E299" s="6" t="str">
        <f t="shared" si="16"/>
        <v>Culture</v>
      </c>
      <c r="F299" s="6" t="str">
        <f t="shared" si="17"/>
        <v>PC</v>
      </c>
      <c r="G299" s="442">
        <f>VLOOKUP(Task[[#This Row],[Reason of visit]],'Data-Task'!C:G,2,)</f>
        <v>153</v>
      </c>
      <c r="H29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6.8936009463492029E-2</v>
      </c>
      <c r="I299" s="444">
        <f>VLOOKUP(Task[[#This Row],[Reason of visit]],'Data-Task'!C:G,3,)</f>
        <v>0.83660130718954295</v>
      </c>
      <c r="J299" s="444">
        <f>IF(Task[[#This Row],[Margin of Error1]]&gt;=0.1,"Insufficient data",Task[[#This Row],[Task success1]])</f>
        <v>0.83660130718954295</v>
      </c>
      <c r="K299" s="444">
        <f>IF(Task[[#This Row],[Task success1]]&gt;0,1.96*SQRT((Task[[#This Row],[Task success1]]*(1-Task[[#This Row],[Task success1]]))/Task[[#This Row],[Responses]]),"")</f>
        <v>5.8586009042146739E-2</v>
      </c>
      <c r="L299" s="444">
        <f>VLOOKUP(Task[[#This Row],[Reason of visit]],'Data-Task'!C:G,4,)</f>
        <v>0.66666666666666696</v>
      </c>
      <c r="M299" s="444">
        <f>IF(Task[[#This Row],[Margin of Error1]]&gt;=0.1,"Insufficient data",Task[[#This Row],[Ease1]])</f>
        <v>0.66666666666666696</v>
      </c>
      <c r="N299" s="444">
        <f>IF(Task[[#This Row],[Ease1]]&gt;0,1.96*SQRT((Task[[#This Row],[Ease1]]*(1-Task[[#This Row],[Ease1]]))/Task[[#This Row],[Responses]]),"")</f>
        <v>7.4697161528737163E-2</v>
      </c>
      <c r="O299" s="444">
        <f>VLOOKUP(Task[[#This Row],[Reason of visit]],'Data-Task'!C:G,5,)</f>
        <v>0.68627450980392202</v>
      </c>
      <c r="P299" s="444">
        <f>IF(Task[[#This Row],[Margin of Error1]]&gt;=0.1,"Insufficient data",Task[[#This Row],[Satisfaction1]])</f>
        <v>0.68627450980392202</v>
      </c>
      <c r="Q299" s="444">
        <f>IF(Task[[#This Row],[Satisfaction1]]&gt;0,1.96*SQRT((Task[[#This Row],[Satisfaction1]]*(1-Task[[#This Row],[Satisfaction1]]))/Task[[#This Row],[Responses]]),"")</f>
        <v>7.3524857819592185E-2</v>
      </c>
      <c r="R299" s="444">
        <f>IF(OR(Task[[#This Row],[Margin of Error1]]&gt;=0.1,Task[[#This Row],[Margin of Error1]]=0),"Insufficient data",Task[[#This Row],[Margin of Error1]])</f>
        <v>6.8936009463492029E-2</v>
      </c>
      <c r="S2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299" s="5"/>
      <c r="U299" s="5"/>
      <c r="V299" s="5"/>
      <c r="W299" s="5"/>
    </row>
    <row r="300" spans="3:23" ht="27.75" x14ac:dyDescent="0.5">
      <c r="C300" s="129" t="str">
        <f>IF(ISBLANK('Data-Task'!C1263),"",'Data-Task'!C1263)</f>
        <v>PSPC:PublicService:Pension contribution rates and indexation (Superannuation administration manual)</v>
      </c>
      <c r="D300" s="457" t="str">
        <f t="shared" si="15"/>
        <v>Pension contribution rates and indexation (Superannuation administration manual)</v>
      </c>
      <c r="E300" s="458" t="str">
        <f t="shared" si="16"/>
        <v>PublicService</v>
      </c>
      <c r="F300" s="458" t="str">
        <f t="shared" si="17"/>
        <v>PSPC</v>
      </c>
      <c r="G300" s="442">
        <f>VLOOKUP(Task[[#This Row],[Reason of visit]],'Data-Task'!C:G,2,)</f>
        <v>152</v>
      </c>
      <c r="H30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7.7640630242435005E-2</v>
      </c>
      <c r="I300" s="444">
        <f>VLOOKUP(Task[[#This Row],[Reason of visit]],'Data-Task'!C:G,3,)</f>
        <v>0.67763157894736803</v>
      </c>
      <c r="J300" s="444">
        <f>IF(Task[[#This Row],[Margin of Error1]]&gt;=0.1,"Insufficient data",Task[[#This Row],[Task success1]])</f>
        <v>0.67763157894736803</v>
      </c>
      <c r="K300" s="444">
        <f>IF(Task[[#This Row],[Task success1]]&gt;0,1.96*SQRT((Task[[#This Row],[Task success1]]*(1-Task[[#This Row],[Task success1]]))/Task[[#This Row],[Responses]]),"")</f>
        <v>7.4303169884053333E-2</v>
      </c>
      <c r="L300" s="444">
        <f>VLOOKUP(Task[[#This Row],[Reason of visit]],'Data-Task'!C:G,4,)</f>
        <v>0.52631578947368396</v>
      </c>
      <c r="M300" s="444">
        <f>IF(Task[[#This Row],[Margin of Error1]]&gt;=0.1,"Insufficient data",Task[[#This Row],[Ease1]])</f>
        <v>0.52631578947368396</v>
      </c>
      <c r="N300" s="444">
        <f>IF(Task[[#This Row],[Ease1]]&gt;0,1.96*SQRT((Task[[#This Row],[Ease1]]*(1-Task[[#This Row],[Ease1]]))/Task[[#This Row],[Responses]]),"")</f>
        <v>7.9378325135009295E-2</v>
      </c>
      <c r="O300" s="444">
        <f>VLOOKUP(Task[[#This Row],[Reason of visit]],'Data-Task'!C:G,5,)</f>
        <v>0.46052631578947401</v>
      </c>
      <c r="P300" s="444">
        <f>IF(Task[[#This Row],[Margin of Error1]]&gt;=0.1,"Insufficient data",Task[[#This Row],[Satisfaction1]])</f>
        <v>0.46052631578947401</v>
      </c>
      <c r="Q300" s="444">
        <f>IF(Task[[#This Row],[Satisfaction1]]&gt;0,1.96*SQRT((Task[[#This Row],[Satisfaction1]]*(1-Task[[#This Row],[Satisfaction1]]))/Task[[#This Row],[Responses]]),"")</f>
        <v>7.9240395708242359E-2</v>
      </c>
      <c r="R300" s="444">
        <f>IF(OR(Task[[#This Row],[Margin of Error1]]&gt;=0.1,Task[[#This Row],[Margin of Error1]]=0),"Insufficient data",Task[[#This Row],[Margin of Error1]])</f>
        <v>7.7640630242435005E-2</v>
      </c>
      <c r="S3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0" s="5"/>
      <c r="U300" s="5"/>
      <c r="V300" s="5"/>
      <c r="W300" s="5"/>
    </row>
    <row r="301" spans="3:23" ht="13.9" x14ac:dyDescent="0.5">
      <c r="C301" s="129" t="str">
        <f>IF(ISBLANK('Data-Task'!C723),"",'Data-Task'!C723)</f>
        <v>HC:Health:Learn about food labels</v>
      </c>
      <c r="D301" s="68" t="str">
        <f t="shared" si="15"/>
        <v>Learn about food labels</v>
      </c>
      <c r="E301" s="6" t="str">
        <f t="shared" si="16"/>
        <v>Health</v>
      </c>
      <c r="F301" s="6" t="str">
        <f t="shared" si="17"/>
        <v>HC</v>
      </c>
      <c r="G301" s="8">
        <f>VLOOKUP(Task[[#This Row],[Reason of visit]],'Data-Task'!C:G,2,)</f>
        <v>151</v>
      </c>
      <c r="H30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6.836275425491091E-2</v>
      </c>
      <c r="I301" s="7">
        <f>VLOOKUP(Task[[#This Row],[Reason of visit]],'Data-Task'!C:G,3,)</f>
        <v>0.82119205298013198</v>
      </c>
      <c r="J301" s="7">
        <f>IF(Task[[#This Row],[Margin of Error1]]&gt;=0.1,"Insufficient data",Task[[#This Row],[Task success1]])</f>
        <v>0.82119205298013198</v>
      </c>
      <c r="K301" s="7">
        <f>IF(Task[[#This Row],[Task success1]]&gt;0,1.96*SQRT((Task[[#This Row],[Task success1]]*(1-Task[[#This Row],[Task success1]]))/Task[[#This Row],[Responses]]),"")</f>
        <v>6.1120004153018291E-2</v>
      </c>
      <c r="L301" s="7">
        <f>VLOOKUP(Task[[#This Row],[Reason of visit]],'Data-Task'!C:G,4,)</f>
        <v>0.71523178807946997</v>
      </c>
      <c r="M301" s="7">
        <f>IF(Task[[#This Row],[Margin of Error1]]&gt;=0.1,"Insufficient data",Task[[#This Row],[Ease1]])</f>
        <v>0.71523178807946997</v>
      </c>
      <c r="N301" s="7">
        <f>IF(Task[[#This Row],[Ease1]]&gt;0,1.96*SQRT((Task[[#This Row],[Ease1]]*(1-Task[[#This Row],[Ease1]]))/Task[[#This Row],[Responses]]),"")</f>
        <v>7.1984129305857222E-2</v>
      </c>
      <c r="O301" s="7">
        <f>VLOOKUP(Task[[#This Row],[Reason of visit]],'Data-Task'!C:G,5,)</f>
        <v>0.71523178807946997</v>
      </c>
      <c r="P301" s="7">
        <f>IF(Task[[#This Row],[Margin of Error1]]&gt;=0.1,"Insufficient data",Task[[#This Row],[Satisfaction1]])</f>
        <v>0.71523178807946997</v>
      </c>
      <c r="Q301" s="7">
        <f>IF(Task[[#This Row],[Satisfaction1]]&gt;0,1.96*SQRT((Task[[#This Row],[Satisfaction1]]*(1-Task[[#This Row],[Satisfaction1]]))/Task[[#This Row],[Responses]]),"")</f>
        <v>7.1984129305857222E-2</v>
      </c>
      <c r="R301" s="7">
        <f>IF(OR(Task[[#This Row],[Margin of Error1]]&gt;=0.1,Task[[#This Row],[Margin of Error1]]=0),"Insufficient data",Task[[#This Row],[Margin of Error1]])</f>
        <v>6.836275425491091E-2</v>
      </c>
      <c r="S3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1" s="5"/>
      <c r="U301" s="5"/>
      <c r="V301" s="5"/>
      <c r="W301" s="5"/>
    </row>
    <row r="302" spans="3:23" ht="13.9" x14ac:dyDescent="0.5">
      <c r="C302" s="129" t="str">
        <f>IF(ISBLANK('Data-Task'!C1047),"",'Data-Task'!C1047)</f>
        <v>PC:Travel:Find a Parks Canada destination to visit</v>
      </c>
      <c r="D302" s="441" t="str">
        <f t="shared" si="15"/>
        <v>Find a Parks Canada destination to visit</v>
      </c>
      <c r="E302" s="6" t="str">
        <f t="shared" si="16"/>
        <v>Travel</v>
      </c>
      <c r="F302" s="6" t="str">
        <f t="shared" si="17"/>
        <v>PC</v>
      </c>
      <c r="G302" s="442">
        <f>VLOOKUP(Task[[#This Row],[Reason of visit]],'Data-Task'!C:G,2,)</f>
        <v>151</v>
      </c>
      <c r="H30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6.5693081755650029E-2</v>
      </c>
      <c r="I302" s="444">
        <f>VLOOKUP(Task[[#This Row],[Reason of visit]],'Data-Task'!C:G,3,)</f>
        <v>0.88079470198675502</v>
      </c>
      <c r="J302" s="444">
        <f>IF(Task[[#This Row],[Margin of Error1]]&gt;=0.1,"Insufficient data",Task[[#This Row],[Task success1]])</f>
        <v>0.88079470198675502</v>
      </c>
      <c r="K302" s="444">
        <f>IF(Task[[#This Row],[Task success1]]&gt;0,1.96*SQRT((Task[[#This Row],[Task success1]]*(1-Task[[#This Row],[Task success1]]))/Task[[#This Row],[Responses]]),"")</f>
        <v>5.1683596049831429E-2</v>
      </c>
      <c r="L302" s="444">
        <f>VLOOKUP(Task[[#This Row],[Reason of visit]],'Data-Task'!C:G,4,)</f>
        <v>0.69536423841059603</v>
      </c>
      <c r="M302" s="444">
        <f>IF(Task[[#This Row],[Margin of Error1]]&gt;=0.1,"Insufficient data",Task[[#This Row],[Ease1]])</f>
        <v>0.69536423841059603</v>
      </c>
      <c r="N302" s="444">
        <f>IF(Task[[#This Row],[Ease1]]&gt;0,1.96*SQRT((Task[[#This Row],[Ease1]]*(1-Task[[#This Row],[Ease1]]))/Task[[#This Row],[Responses]]),"")</f>
        <v>7.3411519911261436E-2</v>
      </c>
      <c r="O302" s="444">
        <f>VLOOKUP(Task[[#This Row],[Reason of visit]],'Data-Task'!C:G,5,)</f>
        <v>0.71523178807946997</v>
      </c>
      <c r="P302" s="444">
        <f>IF(Task[[#This Row],[Margin of Error1]]&gt;=0.1,"Insufficient data",Task[[#This Row],[Satisfaction1]])</f>
        <v>0.71523178807946997</v>
      </c>
      <c r="Q302" s="444">
        <f>IF(Task[[#This Row],[Satisfaction1]]&gt;0,1.96*SQRT((Task[[#This Row],[Satisfaction1]]*(1-Task[[#This Row],[Satisfaction1]]))/Task[[#This Row],[Responses]]),"")</f>
        <v>7.1984129305857222E-2</v>
      </c>
      <c r="R302" s="444">
        <f>IF(OR(Task[[#This Row],[Margin of Error1]]&gt;=0.1,Task[[#This Row],[Margin of Error1]]=0),"Insufficient data",Task[[#This Row],[Margin of Error1]])</f>
        <v>6.5693081755650029E-2</v>
      </c>
      <c r="S3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2" s="5"/>
      <c r="U302" s="5"/>
      <c r="V302" s="5"/>
      <c r="W302" s="5"/>
    </row>
    <row r="303" spans="3:23" ht="13.9" x14ac:dyDescent="0.5">
      <c r="C303" s="129" t="str">
        <f>IF(ISBLANK('Data-Task'!C274),"",'Data-Task'!C274)</f>
        <v>DND:Security:Apply for a job in the military</v>
      </c>
      <c r="D303" s="68" t="str">
        <f t="shared" si="15"/>
        <v>Apply for a job in the military</v>
      </c>
      <c r="E303" s="6" t="str">
        <f t="shared" si="16"/>
        <v>Security</v>
      </c>
      <c r="F303" s="6" t="str">
        <f t="shared" si="17"/>
        <v>DND</v>
      </c>
      <c r="G303" s="8">
        <f>VLOOKUP(Task[[#This Row],[Reason of visit]],'Data-Task'!C:G,2,)</f>
        <v>150</v>
      </c>
      <c r="H30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7.5907610711219611E-2</v>
      </c>
      <c r="I303" s="7">
        <f>VLOOKUP(Task[[#This Row],[Reason of visit]],'Data-Task'!C:G,3,)</f>
        <v>0.72</v>
      </c>
      <c r="J303" s="7">
        <f>IF(Task[[#This Row],[Margin of Error1]]&gt;=0.1,"Insufficient data",Task[[#This Row],[Task success1]])</f>
        <v>0.72</v>
      </c>
      <c r="K303" s="7">
        <f>IF(Task[[#This Row],[Task success1]]&gt;0,1.96*SQRT((Task[[#This Row],[Task success1]]*(1-Task[[#This Row],[Task success1]]))/Task[[#This Row],[Responses]]),"")</f>
        <v>7.1854786896907566E-2</v>
      </c>
      <c r="L303" s="7">
        <f>VLOOKUP(Task[[#This Row],[Reason of visit]],'Data-Task'!C:G,4,)</f>
        <v>0.61333333333333295</v>
      </c>
      <c r="M303" s="7">
        <f>IF(Task[[#This Row],[Margin of Error1]]&gt;=0.1,"Insufficient data",Task[[#This Row],[Ease1]])</f>
        <v>0.61333333333333295</v>
      </c>
      <c r="N303" s="7">
        <f>IF(Task[[#This Row],[Ease1]]&gt;0,1.96*SQRT((Task[[#This Row],[Ease1]]*(1-Task[[#This Row],[Ease1]]))/Task[[#This Row],[Responses]]),"")</f>
        <v>7.7934022618375634E-2</v>
      </c>
      <c r="O303" s="7">
        <f>VLOOKUP(Task[[#This Row],[Reason of visit]],'Data-Task'!C:G,5,)</f>
        <v>0.61333333333333295</v>
      </c>
      <c r="P303" s="7">
        <f>IF(Task[[#This Row],[Margin of Error1]]&gt;=0.1,"Insufficient data",Task[[#This Row],[Satisfaction1]])</f>
        <v>0.61333333333333295</v>
      </c>
      <c r="Q303" s="7">
        <f>IF(Task[[#This Row],[Satisfaction1]]&gt;0,1.96*SQRT((Task[[#This Row],[Satisfaction1]]*(1-Task[[#This Row],[Satisfaction1]]))/Task[[#This Row],[Responses]]),"")</f>
        <v>7.7934022618375634E-2</v>
      </c>
      <c r="R303" s="7">
        <f>IF(OR(Task[[#This Row],[Margin of Error1]]&gt;=0.1,Task[[#This Row],[Margin of Error1]]=0),"Insufficient data",Task[[#This Row],[Margin of Error1]])</f>
        <v>7.5907610711219611E-2</v>
      </c>
      <c r="S3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3" s="5"/>
      <c r="U303" s="5"/>
      <c r="V303" s="5"/>
      <c r="W303" s="5"/>
    </row>
    <row r="304" spans="3:23" ht="13.9" x14ac:dyDescent="0.5">
      <c r="C304" s="129" t="str">
        <f>IF(ISBLANK('Data-Task'!C1336),"",'Data-Task'!C1336)</f>
        <v>TBS:PublicService:Learn about the public service pension plan</v>
      </c>
      <c r="D304" s="457" t="str">
        <f t="shared" si="15"/>
        <v>Learn about the public service pension plan</v>
      </c>
      <c r="E304" s="458" t="str">
        <f t="shared" si="16"/>
        <v>PublicService</v>
      </c>
      <c r="F304" s="458" t="str">
        <f t="shared" si="17"/>
        <v>TBS</v>
      </c>
      <c r="G304" s="442">
        <f>VLOOKUP(Task[[#This Row],[Reason of visit]],'Data-Task'!C:G,2,)</f>
        <v>149</v>
      </c>
      <c r="H30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7.5144431894379207E-2</v>
      </c>
      <c r="I304" s="444">
        <f>VLOOKUP(Task[[#This Row],[Reason of visit]],'Data-Task'!C:G,3,)</f>
        <v>0.75167785234899298</v>
      </c>
      <c r="J304" s="444">
        <f>IF(Task[[#This Row],[Margin of Error1]]&gt;=0.1,"Insufficient data",Task[[#This Row],[Task success1]])</f>
        <v>0.75167785234899298</v>
      </c>
      <c r="K304" s="444">
        <f>IF(Task[[#This Row],[Task success1]]&gt;0,1.96*SQRT((Task[[#This Row],[Task success1]]*(1-Task[[#This Row],[Task success1]]))/Task[[#This Row],[Responses]]),"")</f>
        <v>6.9372371653694698E-2</v>
      </c>
      <c r="L304" s="444">
        <f>VLOOKUP(Task[[#This Row],[Reason of visit]],'Data-Task'!C:G,4,)</f>
        <v>0.61073825503355705</v>
      </c>
      <c r="M304" s="444">
        <f>IF(Task[[#This Row],[Margin of Error1]]&gt;=0.1,"Insufficient data",Task[[#This Row],[Ease1]])</f>
        <v>0.61073825503355705</v>
      </c>
      <c r="N304" s="444">
        <f>IF(Task[[#This Row],[Ease1]]&gt;0,1.96*SQRT((Task[[#This Row],[Ease1]]*(1-Task[[#This Row],[Ease1]]))/Task[[#This Row],[Responses]]),"")</f>
        <v>7.8290913721516767E-2</v>
      </c>
      <c r="O304" s="444">
        <f>VLOOKUP(Task[[#This Row],[Reason of visit]],'Data-Task'!C:G,5,)</f>
        <v>0.62416107382550301</v>
      </c>
      <c r="P304" s="444">
        <f>IF(Task[[#This Row],[Margin of Error1]]&gt;=0.1,"Insufficient data",Task[[#This Row],[Satisfaction1]])</f>
        <v>0.62416107382550301</v>
      </c>
      <c r="Q304" s="444">
        <f>IF(Task[[#This Row],[Satisfaction1]]&gt;0,1.96*SQRT((Task[[#This Row],[Satisfaction1]]*(1-Task[[#This Row],[Satisfaction1]]))/Task[[#This Row],[Responses]]),"")</f>
        <v>7.7770010307926185E-2</v>
      </c>
      <c r="R304" s="444">
        <f>IF(OR(Task[[#This Row],[Margin of Error1]]&gt;=0.1,Task[[#This Row],[Margin of Error1]]=0),"Insufficient data",Task[[#This Row],[Margin of Error1]])</f>
        <v>7.5144431894379207E-2</v>
      </c>
      <c r="S3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4" s="5"/>
      <c r="U304" s="5"/>
      <c r="V304" s="5"/>
      <c r="W304" s="5"/>
    </row>
    <row r="305" spans="3:23" ht="27.75" x14ac:dyDescent="0.5">
      <c r="C305" s="129" t="str">
        <f>IF(ISBLANK('Data-Task'!C1042),"",'Data-Task'!C1042)</f>
        <v>PC:N/A:Learn about history, nature, culture, or science and conservation</v>
      </c>
      <c r="D305" s="441" t="str">
        <f t="shared" si="15"/>
        <v>Learn about history, nature, culture, or science and conservation</v>
      </c>
      <c r="E305" s="6" t="str">
        <f t="shared" si="16"/>
        <v>N/A</v>
      </c>
      <c r="F305" s="6" t="str">
        <f t="shared" si="17"/>
        <v>PC</v>
      </c>
      <c r="G305" s="442">
        <f>VLOOKUP(Task[[#This Row],[Reason of visit]],'Data-Task'!C:G,2,)</f>
        <v>146</v>
      </c>
      <c r="H30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6.2789227920166557E-2</v>
      </c>
      <c r="I305" s="444">
        <f>VLOOKUP(Task[[#This Row],[Reason of visit]],'Data-Task'!C:G,3,)</f>
        <v>0.87671232876712302</v>
      </c>
      <c r="J305" s="444">
        <f>IF(Task[[#This Row],[Margin of Error1]]&gt;=0.1,"Insufficient data",Task[[#This Row],[Task success1]])</f>
        <v>0.87671232876712302</v>
      </c>
      <c r="K305" s="444">
        <f>IF(Task[[#This Row],[Task success1]]&gt;0,1.96*SQRT((Task[[#This Row],[Task success1]]*(1-Task[[#This Row],[Task success1]]))/Task[[#This Row],[Responses]]),"")</f>
        <v>5.3329563013500586E-2</v>
      </c>
      <c r="L305" s="444">
        <f>VLOOKUP(Task[[#This Row],[Reason of visit]],'Data-Task'!C:G,4,)</f>
        <v>0.80821917808219201</v>
      </c>
      <c r="M305" s="444">
        <f>IF(Task[[#This Row],[Margin of Error1]]&gt;=0.1,"Insufficient data",Task[[#This Row],[Ease1]])</f>
        <v>0.80821917808219201</v>
      </c>
      <c r="N305" s="444">
        <f>IF(Task[[#This Row],[Ease1]]&gt;0,1.96*SQRT((Task[[#This Row],[Ease1]]*(1-Task[[#This Row],[Ease1]]))/Task[[#This Row],[Responses]]),"")</f>
        <v>6.3862631066776587E-2</v>
      </c>
      <c r="O305" s="444">
        <f>VLOOKUP(Task[[#This Row],[Reason of visit]],'Data-Task'!C:G,5,)</f>
        <v>0.73972602739726001</v>
      </c>
      <c r="P305" s="444">
        <f>IF(Task[[#This Row],[Margin of Error1]]&gt;=0.1,"Insufficient data",Task[[#This Row],[Satisfaction1]])</f>
        <v>0.73972602739726001</v>
      </c>
      <c r="Q305" s="444">
        <f>IF(Task[[#This Row],[Satisfaction1]]&gt;0,1.96*SQRT((Task[[#This Row],[Satisfaction1]]*(1-Task[[#This Row],[Satisfaction1]]))/Task[[#This Row],[Responses]]),"")</f>
        <v>7.1175489680222512E-2</v>
      </c>
      <c r="R305" s="444">
        <f>IF(OR(Task[[#This Row],[Margin of Error1]]&gt;=0.1,Task[[#This Row],[Margin of Error1]]=0),"Insufficient data",Task[[#This Row],[Margin of Error1]])</f>
        <v>6.2789227920166557E-2</v>
      </c>
      <c r="S3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5" s="5"/>
      <c r="U305" s="5"/>
      <c r="V305" s="5"/>
      <c r="W305" s="5"/>
    </row>
    <row r="306" spans="3:23" ht="13.9" x14ac:dyDescent="0.5">
      <c r="C306" s="129" t="str">
        <f>IF(ISBLANK('Data-Task'!C1292),"",'Data-Task'!C1292)</f>
        <v>StatCan:N/A:Infographics</v>
      </c>
      <c r="D306" s="457" t="str">
        <f t="shared" si="15"/>
        <v>Infographics</v>
      </c>
      <c r="E306" s="458" t="str">
        <f t="shared" si="16"/>
        <v>N/A</v>
      </c>
      <c r="F306" s="458" t="str">
        <f t="shared" si="17"/>
        <v>StatCan</v>
      </c>
      <c r="G306" s="442">
        <f>VLOOKUP(Task[[#This Row],[Reason of visit]],'Data-Task'!C:G,2,)</f>
        <v>146</v>
      </c>
      <c r="H30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7.2636891622573252E-2</v>
      </c>
      <c r="I306" s="444">
        <f>VLOOKUP(Task[[#This Row],[Reason of visit]],'Data-Task'!C:G,3,)</f>
        <v>0.80136986301369895</v>
      </c>
      <c r="J306" s="444">
        <f>IF(Task[[#This Row],[Margin of Error1]]&gt;=0.1,"Insufficient data",Task[[#This Row],[Task success1]])</f>
        <v>0.80136986301369895</v>
      </c>
      <c r="K306" s="444">
        <f>IF(Task[[#This Row],[Task success1]]&gt;0,1.96*SQRT((Task[[#This Row],[Task success1]]*(1-Task[[#This Row],[Task success1]]))/Task[[#This Row],[Responses]]),"")</f>
        <v>6.471705073175138E-2</v>
      </c>
      <c r="L306" s="444">
        <f>VLOOKUP(Task[[#This Row],[Reason of visit]],'Data-Task'!C:G,4,)</f>
        <v>0.66438356164383605</v>
      </c>
      <c r="M306" s="444">
        <f>IF(Task[[#This Row],[Margin of Error1]]&gt;=0.1,"Insufficient data",Task[[#This Row],[Ease1]])</f>
        <v>0.66438356164383605</v>
      </c>
      <c r="N306" s="444">
        <f>IF(Task[[#This Row],[Ease1]]&gt;0,1.96*SQRT((Task[[#This Row],[Ease1]]*(1-Task[[#This Row],[Ease1]]))/Task[[#This Row],[Responses]]),"")</f>
        <v>7.6596812067984174E-2</v>
      </c>
      <c r="O306" s="444">
        <f>VLOOKUP(Task[[#This Row],[Reason of visit]],'Data-Task'!C:G,5,)</f>
        <v>0.66438356164383605</v>
      </c>
      <c r="P306" s="444">
        <f>IF(Task[[#This Row],[Margin of Error1]]&gt;=0.1,"Insufficient data",Task[[#This Row],[Satisfaction1]])</f>
        <v>0.66438356164383605</v>
      </c>
      <c r="Q306" s="444">
        <f>IF(Task[[#This Row],[Satisfaction1]]&gt;0,1.96*SQRT((Task[[#This Row],[Satisfaction1]]*(1-Task[[#This Row],[Satisfaction1]]))/Task[[#This Row],[Responses]]),"")</f>
        <v>7.6596812067984174E-2</v>
      </c>
      <c r="R306" s="444">
        <f>IF(OR(Task[[#This Row],[Margin of Error1]]&gt;=0.1,Task[[#This Row],[Margin of Error1]]=0),"Insufficient data",Task[[#This Row],[Margin of Error1]])</f>
        <v>7.2636891622573252E-2</v>
      </c>
      <c r="S3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6" s="5"/>
      <c r="U306" s="5"/>
      <c r="V306" s="5"/>
      <c r="W306" s="5"/>
    </row>
    <row r="307" spans="3:23" ht="27.75" x14ac:dyDescent="0.5">
      <c r="C307" s="129" t="str">
        <f>IF(ISBLANK('Data-Task'!C722),"",'Data-Task'!C722)</f>
        <v>HC:Health:Learn about cannabis, its health effects, its medical use, its legalization in Canada</v>
      </c>
      <c r="D307" s="68" t="str">
        <f t="shared" si="15"/>
        <v>Learn about cannabis, its health effects, its medical use, its legalization in Canada</v>
      </c>
      <c r="E307" s="6" t="str">
        <f t="shared" si="16"/>
        <v>Health</v>
      </c>
      <c r="F307" s="6" t="str">
        <f t="shared" si="17"/>
        <v>HC</v>
      </c>
      <c r="G307" s="8">
        <f>VLOOKUP(Task[[#This Row],[Reason of visit]],'Data-Task'!C:G,2,)</f>
        <v>145</v>
      </c>
      <c r="H30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7.1122687667275961E-2</v>
      </c>
      <c r="I307" s="7">
        <f>VLOOKUP(Task[[#This Row],[Reason of visit]],'Data-Task'!C:G,3,)</f>
        <v>0.81379310344827605</v>
      </c>
      <c r="J307" s="7">
        <f>IF(Task[[#This Row],[Margin of Error1]]&gt;=0.1,"Insufficient data",Task[[#This Row],[Task success1]])</f>
        <v>0.81379310344827605</v>
      </c>
      <c r="K307" s="7">
        <f>IF(Task[[#This Row],[Task success1]]&gt;0,1.96*SQRT((Task[[#This Row],[Task success1]]*(1-Task[[#This Row],[Task success1]]))/Task[[#This Row],[Responses]]),"")</f>
        <v>6.3361719380724074E-2</v>
      </c>
      <c r="L307" s="7">
        <f>VLOOKUP(Task[[#This Row],[Reason of visit]],'Data-Task'!C:G,4,)</f>
        <v>0.75862068965517204</v>
      </c>
      <c r="M307" s="7">
        <f>IF(Task[[#This Row],[Margin of Error1]]&gt;=0.1,"Insufficient data",Task[[#This Row],[Ease1]])</f>
        <v>0.75862068965517204</v>
      </c>
      <c r="N307" s="7">
        <f>IF(Task[[#This Row],[Ease1]]&gt;0,1.96*SQRT((Task[[#This Row],[Ease1]]*(1-Task[[#This Row],[Ease1]]))/Task[[#This Row],[Responses]]),"")</f>
        <v>6.9652134945133087E-2</v>
      </c>
      <c r="O307" s="7">
        <f>VLOOKUP(Task[[#This Row],[Reason of visit]],'Data-Task'!C:G,5,)</f>
        <v>0.57931034482758603</v>
      </c>
      <c r="P307" s="7">
        <f>IF(Task[[#This Row],[Margin of Error1]]&gt;=0.1,"Insufficient data",Task[[#This Row],[Satisfaction1]])</f>
        <v>0.57931034482758603</v>
      </c>
      <c r="Q307" s="7">
        <f>IF(Task[[#This Row],[Satisfaction1]]&gt;0,1.96*SQRT((Task[[#This Row],[Satisfaction1]]*(1-Task[[#This Row],[Satisfaction1]]))/Task[[#This Row],[Responses]]),"")</f>
        <v>8.035420867597072E-2</v>
      </c>
      <c r="R307" s="7">
        <f>IF(OR(Task[[#This Row],[Margin of Error1]]&gt;=0.1,Task[[#This Row],[Margin of Error1]]=0),"Insufficient data",Task[[#This Row],[Margin of Error1]])</f>
        <v>7.1122687667275961E-2</v>
      </c>
      <c r="S3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7" s="5"/>
      <c r="U307" s="5"/>
      <c r="V307" s="5"/>
      <c r="W307" s="5"/>
    </row>
    <row r="308" spans="3:23" ht="13.9" x14ac:dyDescent="0.5">
      <c r="C308" s="129" t="str">
        <f>IF(ISBLANK('Data-Task'!C994),"",'Data-Task'!C994)</f>
        <v>NRCan:Environment:Other - Reason for my visit is not in this list</v>
      </c>
      <c r="D308" s="441" t="str">
        <f t="shared" si="15"/>
        <v>Other - Reason for my visit is not in this list</v>
      </c>
      <c r="E308" s="6" t="str">
        <f t="shared" si="16"/>
        <v>Environment</v>
      </c>
      <c r="F308" s="6" t="str">
        <f t="shared" si="17"/>
        <v>NRCan</v>
      </c>
      <c r="G308" s="442">
        <f>VLOOKUP(Task[[#This Row],[Reason of visit]],'Data-Task'!C:G,2,)</f>
        <v>145</v>
      </c>
      <c r="H30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8.0530661675750251E-2</v>
      </c>
      <c r="I308" s="444">
        <f>VLOOKUP(Task[[#This Row],[Reason of visit]],'Data-Task'!C:G,3,)</f>
        <v>0.56551724137931003</v>
      </c>
      <c r="J308" s="444">
        <f>IF(Task[[#This Row],[Margin of Error1]]&gt;=0.1,"Insufficient data",Task[[#This Row],[Task success1]])</f>
        <v>0.56551724137931003</v>
      </c>
      <c r="K308" s="444">
        <f>IF(Task[[#This Row],[Task success1]]&gt;0,1.96*SQRT((Task[[#This Row],[Task success1]]*(1-Task[[#This Row],[Task success1]]))/Task[[#This Row],[Responses]]),"")</f>
        <v>8.0682857117823165E-2</v>
      </c>
      <c r="L308" s="444">
        <f>VLOOKUP(Task[[#This Row],[Reason of visit]],'Data-Task'!C:G,4,)</f>
        <v>0.44827586206896602</v>
      </c>
      <c r="M308" s="444">
        <f>IF(Task[[#This Row],[Margin of Error1]]&gt;=0.1,"Insufficient data",Task[[#This Row],[Ease1]])</f>
        <v>0.44827586206896602</v>
      </c>
      <c r="N308" s="444">
        <f>IF(Task[[#This Row],[Ease1]]&gt;0,1.96*SQRT((Task[[#This Row],[Ease1]]*(1-Task[[#This Row],[Ease1]]))/Task[[#This Row],[Responses]]),"")</f>
        <v>8.0947928577105588E-2</v>
      </c>
      <c r="O308" s="444">
        <f>VLOOKUP(Task[[#This Row],[Reason of visit]],'Data-Task'!C:G,5,)</f>
        <v>0.40689655172413802</v>
      </c>
      <c r="P308" s="444">
        <f>IF(Task[[#This Row],[Margin of Error1]]&gt;=0.1,"Insufficient data",Task[[#This Row],[Satisfaction1]])</f>
        <v>0.40689655172413802</v>
      </c>
      <c r="Q308" s="444">
        <f>IF(Task[[#This Row],[Satisfaction1]]&gt;0,1.96*SQRT((Task[[#This Row],[Satisfaction1]]*(1-Task[[#This Row],[Satisfaction1]]))/Task[[#This Row],[Responses]]),"")</f>
        <v>7.9961199332321986E-2</v>
      </c>
      <c r="R308" s="444">
        <f>IF(OR(Task[[#This Row],[Margin of Error1]]&gt;=0.1,Task[[#This Row],[Margin of Error1]]=0),"Insufficient data",Task[[#This Row],[Margin of Error1]])</f>
        <v>8.0530661675750251E-2</v>
      </c>
      <c r="S30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8" s="5"/>
      <c r="U308" s="5"/>
      <c r="V308" s="5"/>
      <c r="W308" s="5"/>
    </row>
    <row r="309" spans="3:23" ht="13.9" x14ac:dyDescent="0.5">
      <c r="C309" s="129" t="str">
        <f>IF(ISBLANK('Data-Task'!C413),"",'Data-Task'!C413)</f>
        <v>ESDC:Jobs:Apply for an apprenticeship grant or loan</v>
      </c>
      <c r="D309" s="68" t="str">
        <f t="shared" si="15"/>
        <v>Apply for an apprenticeship grant or loan</v>
      </c>
      <c r="E309" s="6" t="str">
        <f t="shared" si="16"/>
        <v>Jobs</v>
      </c>
      <c r="F309" s="6" t="str">
        <f t="shared" si="17"/>
        <v>ESDC</v>
      </c>
      <c r="G309" s="8">
        <f>VLOOKUP(Task[[#This Row],[Reason of visit]],'Data-Task'!C:G,2,)</f>
        <v>144</v>
      </c>
      <c r="H3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8.0273146741055193E-2</v>
      </c>
      <c r="I309" s="7">
        <f>VLOOKUP(Task[[#This Row],[Reason of visit]],'Data-Task'!C:G,3,)</f>
        <v>0.63888888888888895</v>
      </c>
      <c r="J309" s="7">
        <f>IF(Task[[#This Row],[Margin of Error1]]&gt;=0.1,"Insufficient data",Task[[#This Row],[Task success1]])</f>
        <v>0.63888888888888895</v>
      </c>
      <c r="K309" s="7">
        <f>IF(Task[[#This Row],[Task success1]]&gt;0,1.96*SQRT((Task[[#This Row],[Task success1]]*(1-Task[[#This Row],[Task success1]]))/Task[[#This Row],[Responses]]),"")</f>
        <v>7.8452704335531337E-2</v>
      </c>
      <c r="L309" s="7">
        <f>VLOOKUP(Task[[#This Row],[Reason of visit]],'Data-Task'!C:G,4,)</f>
        <v>0.57638888888888895</v>
      </c>
      <c r="M309" s="7">
        <f>IF(Task[[#This Row],[Margin of Error1]]&gt;=0.1,"Insufficient data",Task[[#This Row],[Ease1]])</f>
        <v>0.57638888888888895</v>
      </c>
      <c r="N309" s="7">
        <f>IF(Task[[#This Row],[Ease1]]&gt;0,1.96*SQRT((Task[[#This Row],[Ease1]]*(1-Task[[#This Row],[Ease1]]))/Task[[#This Row],[Responses]]),"")</f>
        <v>8.0707946401276903E-2</v>
      </c>
      <c r="O309" s="7">
        <f>VLOOKUP(Task[[#This Row],[Reason of visit]],'Data-Task'!C:G,5,)</f>
        <v>0.50694444444444398</v>
      </c>
      <c r="P309" s="7">
        <f>IF(Task[[#This Row],[Margin of Error1]]&gt;=0.1,"Insufficient data",Task[[#This Row],[Satisfaction1]])</f>
        <v>0.50694444444444398</v>
      </c>
      <c r="Q309" s="7">
        <f>IF(Task[[#This Row],[Satisfaction1]]&gt;0,1.96*SQRT((Task[[#This Row],[Satisfaction1]]*(1-Task[[#This Row],[Satisfaction1]]))/Task[[#This Row],[Responses]]),"")</f>
        <v>8.1658789486357367E-2</v>
      </c>
      <c r="R309" s="7">
        <f>IF(OR(Task[[#This Row],[Margin of Error1]]&gt;=0.1,Task[[#This Row],[Margin of Error1]]=0),"Insufficient data",Task[[#This Row],[Margin of Error1]])</f>
        <v>8.0273146741055193E-2</v>
      </c>
      <c r="S3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09" s="5"/>
      <c r="U309" s="5"/>
      <c r="V309" s="5"/>
      <c r="W309" s="5"/>
    </row>
    <row r="310" spans="3:23" ht="13.9" x14ac:dyDescent="0.5">
      <c r="C310" s="129" t="str">
        <f>IF(ISBLANK('Data-Task'!C636),"",'Data-Task'!C636)</f>
        <v>GAC:World:Canada's response to conflicts, crisis and disasters</v>
      </c>
      <c r="D310" s="68" t="str">
        <f t="shared" si="15"/>
        <v>Canada's response to conflicts, crisis and disasters</v>
      </c>
      <c r="E310" s="6" t="str">
        <f t="shared" si="16"/>
        <v>World</v>
      </c>
      <c r="F310" s="6" t="str">
        <f t="shared" si="17"/>
        <v>GAC</v>
      </c>
      <c r="G310" s="8">
        <f>VLOOKUP(Task[[#This Row],[Reason of visit]],'Data-Task'!C:G,2,)</f>
        <v>143</v>
      </c>
      <c r="H3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7.143336843069914E-2</v>
      </c>
      <c r="I310" s="7">
        <f>VLOOKUP(Task[[#This Row],[Reason of visit]],'Data-Task'!C:G,3,)</f>
        <v>0.83216783216783197</v>
      </c>
      <c r="J310" s="7">
        <f>IF(Task[[#This Row],[Margin of Error1]]&gt;=0.1,"Insufficient data",Task[[#This Row],[Task success1]])</f>
        <v>0.83216783216783197</v>
      </c>
      <c r="K310" s="7">
        <f>IF(Task[[#This Row],[Task success1]]&gt;0,1.96*SQRT((Task[[#This Row],[Task success1]]*(1-Task[[#This Row],[Task success1]]))/Task[[#This Row],[Responses]]),"")</f>
        <v>6.1253529273976606E-2</v>
      </c>
      <c r="L310" s="7">
        <f>VLOOKUP(Task[[#This Row],[Reason of visit]],'Data-Task'!C:G,4,)</f>
        <v>0.69230769230769196</v>
      </c>
      <c r="M310" s="7">
        <f>IF(Task[[#This Row],[Margin of Error1]]&gt;=0.1,"Insufficient data",Task[[#This Row],[Ease1]])</f>
        <v>0.69230769230769196</v>
      </c>
      <c r="N310" s="7">
        <f>IF(Task[[#This Row],[Ease1]]&gt;0,1.96*SQRT((Task[[#This Row],[Ease1]]*(1-Task[[#This Row],[Ease1]]))/Task[[#This Row],[Responses]]),"")</f>
        <v>7.5647738751410704E-2</v>
      </c>
      <c r="O310" s="7">
        <f>VLOOKUP(Task[[#This Row],[Reason of visit]],'Data-Task'!C:G,5,)</f>
        <v>0.66433566433566404</v>
      </c>
      <c r="P310" s="7">
        <f>IF(Task[[#This Row],[Margin of Error1]]&gt;=0.1,"Insufficient data",Task[[#This Row],[Satisfaction1]])</f>
        <v>0.66433566433566404</v>
      </c>
      <c r="Q310" s="7">
        <f>IF(Task[[#This Row],[Satisfaction1]]&gt;0,1.96*SQRT((Task[[#This Row],[Satisfaction1]]*(1-Task[[#This Row],[Satisfaction1]]))/Task[[#This Row],[Responses]]),"")</f>
        <v>7.739883726671011E-2</v>
      </c>
      <c r="R310" s="7">
        <f>IF(OR(Task[[#This Row],[Margin of Error1]]&gt;=0.1,Task[[#This Row],[Margin of Error1]]=0),"Insufficient data",Task[[#This Row],[Margin of Error1]])</f>
        <v>7.143336843069914E-2</v>
      </c>
      <c r="S3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0" s="5"/>
      <c r="U310" s="5"/>
      <c r="V310" s="5"/>
      <c r="W310" s="5"/>
    </row>
    <row r="311" spans="3:23" ht="13.9" x14ac:dyDescent="0.5">
      <c r="C311" s="129" t="str">
        <f>IF(ISBLANK('Data-Task'!C874),"",'Data-Task'!C874)</f>
        <v>LAC:Culture:Search immigration passenger lists</v>
      </c>
      <c r="D311" s="68" t="str">
        <f t="shared" si="15"/>
        <v>Search immigration passenger lists</v>
      </c>
      <c r="E311" s="6" t="str">
        <f t="shared" si="16"/>
        <v>Culture</v>
      </c>
      <c r="F311" s="6" t="str">
        <f t="shared" si="17"/>
        <v>LAC</v>
      </c>
      <c r="G311" s="8">
        <f>VLOOKUP(Task[[#This Row],[Reason of visit]],'Data-Task'!C:G,2,)</f>
        <v>143</v>
      </c>
      <c r="H31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7.4651295219478372E-2</v>
      </c>
      <c r="I311" s="7">
        <f>VLOOKUP(Task[[#This Row],[Reason of visit]],'Data-Task'!C:G,3,)</f>
        <v>0.29370629370629397</v>
      </c>
      <c r="J311" s="7">
        <f>IF(Task[[#This Row],[Margin of Error1]]&gt;=0.1,"Insufficient data",Task[[#This Row],[Task success1]])</f>
        <v>0.29370629370629397</v>
      </c>
      <c r="K311" s="7">
        <f>IF(Task[[#This Row],[Task success1]]&gt;0,1.96*SQRT((Task[[#This Row],[Task success1]]*(1-Task[[#This Row],[Task success1]]))/Task[[#This Row],[Responses]]),"")</f>
        <v>7.4651295219478372E-2</v>
      </c>
      <c r="L311" s="7">
        <f>VLOOKUP(Task[[#This Row],[Reason of visit]],'Data-Task'!C:G,4,)</f>
        <v>0.29370629370629397</v>
      </c>
      <c r="M311" s="7">
        <f>IF(Task[[#This Row],[Margin of Error1]]&gt;=0.1,"Insufficient data",Task[[#This Row],[Ease1]])</f>
        <v>0.29370629370629397</v>
      </c>
      <c r="N311" s="7">
        <f>IF(Task[[#This Row],[Ease1]]&gt;0,1.96*SQRT((Task[[#This Row],[Ease1]]*(1-Task[[#This Row],[Ease1]]))/Task[[#This Row],[Responses]]),"")</f>
        <v>7.4651295219478372E-2</v>
      </c>
      <c r="O311" s="7">
        <f>VLOOKUP(Task[[#This Row],[Reason of visit]],'Data-Task'!C:G,5,)</f>
        <v>0.29370629370629397</v>
      </c>
      <c r="P311" s="7">
        <f>IF(Task[[#This Row],[Margin of Error1]]&gt;=0.1,"Insufficient data",Task[[#This Row],[Satisfaction1]])</f>
        <v>0.29370629370629397</v>
      </c>
      <c r="Q311" s="7">
        <f>IF(Task[[#This Row],[Satisfaction1]]&gt;0,1.96*SQRT((Task[[#This Row],[Satisfaction1]]*(1-Task[[#This Row],[Satisfaction1]]))/Task[[#This Row],[Responses]]),"")</f>
        <v>7.4651295219478372E-2</v>
      </c>
      <c r="R311" s="7">
        <f>IF(OR(Task[[#This Row],[Margin of Error1]]&gt;=0.1,Task[[#This Row],[Margin of Error1]]=0),"Insufficient data",Task[[#This Row],[Margin of Error1]])</f>
        <v>7.4651295219478372E-2</v>
      </c>
      <c r="S3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1" s="5"/>
      <c r="U311" s="5"/>
      <c r="V311" s="5"/>
      <c r="W311" s="5"/>
    </row>
    <row r="312" spans="3:23" ht="13.9" x14ac:dyDescent="0.5">
      <c r="C312" s="129" t="str">
        <f>IF(ISBLANK('Data-Task'!C307),"",'Data-Task'!C307)</f>
        <v>DND:Security:Missions, operations, and deployments</v>
      </c>
      <c r="D312" s="68" t="str">
        <f t="shared" si="15"/>
        <v>Missions, operations, and deployments</v>
      </c>
      <c r="E312" s="6" t="str">
        <f t="shared" si="16"/>
        <v>Security</v>
      </c>
      <c r="F312" s="6" t="str">
        <f t="shared" si="17"/>
        <v>DND</v>
      </c>
      <c r="G312" s="8">
        <f>VLOOKUP(Task[[#This Row],[Reason of visit]],'Data-Task'!C:G,2,)</f>
        <v>141</v>
      </c>
      <c r="H31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7.19116382208526E-2</v>
      </c>
      <c r="I312" s="7">
        <f>VLOOKUP(Task[[#This Row],[Reason of visit]],'Data-Task'!C:G,3,)</f>
        <v>0.82978723404255295</v>
      </c>
      <c r="J312" s="7">
        <f>IF(Task[[#This Row],[Margin of Error1]]&gt;=0.1,"Insufficient data",Task[[#This Row],[Task success1]])</f>
        <v>0.82978723404255295</v>
      </c>
      <c r="K312" s="7">
        <f>IF(Task[[#This Row],[Task success1]]&gt;0,1.96*SQRT((Task[[#This Row],[Task success1]]*(1-Task[[#This Row],[Task success1]]))/Task[[#This Row],[Responses]]),"")</f>
        <v>6.2033452701093977E-2</v>
      </c>
      <c r="L312" s="7">
        <f>VLOOKUP(Task[[#This Row],[Reason of visit]],'Data-Task'!C:G,4,)</f>
        <v>0.70212765957446799</v>
      </c>
      <c r="M312" s="7">
        <f>IF(Task[[#This Row],[Margin of Error1]]&gt;=0.1,"Insufficient data",Task[[#This Row],[Ease1]])</f>
        <v>0.70212765957446799</v>
      </c>
      <c r="N312" s="7">
        <f>IF(Task[[#This Row],[Ease1]]&gt;0,1.96*SQRT((Task[[#This Row],[Ease1]]*(1-Task[[#This Row],[Ease1]]))/Task[[#This Row],[Responses]]),"")</f>
        <v>7.5486561789226414E-2</v>
      </c>
      <c r="O312" s="7">
        <f>VLOOKUP(Task[[#This Row],[Reason of visit]],'Data-Task'!C:G,5,)</f>
        <v>0.659574468085106</v>
      </c>
      <c r="P312" s="7">
        <f>IF(Task[[#This Row],[Margin of Error1]]&gt;=0.1,"Insufficient data",Task[[#This Row],[Satisfaction1]])</f>
        <v>0.659574468085106</v>
      </c>
      <c r="Q312" s="7">
        <f>IF(Task[[#This Row],[Satisfaction1]]&gt;0,1.96*SQRT((Task[[#This Row],[Satisfaction1]]*(1-Task[[#This Row],[Satisfaction1]]))/Task[[#This Row],[Responses]]),"")</f>
        <v>7.8214900172237395E-2</v>
      </c>
      <c r="R312" s="7">
        <f>IF(OR(Task[[#This Row],[Margin of Error1]]&gt;=0.1,Task[[#This Row],[Margin of Error1]]=0),"Insufficient data",Task[[#This Row],[Margin of Error1]])</f>
        <v>7.19116382208526E-2</v>
      </c>
      <c r="S3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2" s="5"/>
      <c r="U312" s="5"/>
      <c r="V312" s="5"/>
      <c r="W312" s="5"/>
    </row>
    <row r="313" spans="3:23" ht="27.75" x14ac:dyDescent="0.5">
      <c r="C313" s="129" t="str">
        <f>IF(ISBLANK('Data-Task'!C1160),"",'Data-Task'!C1160)</f>
        <v>PSPC:AboutGov:Direct deposit issues related to CPP, OAS, EI, or other government payments</v>
      </c>
      <c r="D313" s="457" t="str">
        <f t="shared" si="15"/>
        <v>Direct deposit issues related to CPP, OAS, EI, or other government payments</v>
      </c>
      <c r="E313" s="458" t="str">
        <f t="shared" si="16"/>
        <v>AboutGov</v>
      </c>
      <c r="F313" s="458" t="str">
        <f t="shared" si="17"/>
        <v>PSPC</v>
      </c>
      <c r="G313" s="442">
        <f>VLOOKUP(Task[[#This Row],[Reason of visit]],'Data-Task'!C:G,2,)</f>
        <v>140</v>
      </c>
      <c r="H31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8.1252698771692847E-2</v>
      </c>
      <c r="I313" s="444">
        <f>VLOOKUP(Task[[#This Row],[Reason of visit]],'Data-Task'!C:G,3,)</f>
        <v>0.45</v>
      </c>
      <c r="J313" s="444">
        <f>IF(Task[[#This Row],[Margin of Error1]]&gt;=0.1,"Insufficient data",Task[[#This Row],[Task success1]])</f>
        <v>0.45</v>
      </c>
      <c r="K313" s="444">
        <f>IF(Task[[#This Row],[Task success1]]&gt;0,1.96*SQRT((Task[[#This Row],[Task success1]]*(1-Task[[#This Row],[Task success1]]))/Task[[#This Row],[Responses]]),"")</f>
        <v>8.2409950855464043E-2</v>
      </c>
      <c r="L313" s="444">
        <f>VLOOKUP(Task[[#This Row],[Reason of visit]],'Data-Task'!C:G,4,)</f>
        <v>0.42857142857142899</v>
      </c>
      <c r="M313" s="444">
        <f>IF(Task[[#This Row],[Margin of Error1]]&gt;=0.1,"Insufficient data",Task[[#This Row],[Ease1]])</f>
        <v>0.42857142857142899</v>
      </c>
      <c r="N313" s="444">
        <f>IF(Task[[#This Row],[Ease1]]&gt;0,1.96*SQRT((Task[[#This Row],[Ease1]]*(1-Task[[#This Row],[Ease1]]))/Task[[#This Row],[Responses]]),"")</f>
        <v>8.1975606127676792E-2</v>
      </c>
      <c r="O313" s="444">
        <f>VLOOKUP(Task[[#This Row],[Reason of visit]],'Data-Task'!C:G,5,)</f>
        <v>0.35714285714285698</v>
      </c>
      <c r="P313" s="444">
        <f>IF(Task[[#This Row],[Margin of Error1]]&gt;=0.1,"Insufficient data",Task[[#This Row],[Satisfaction1]])</f>
        <v>0.35714285714285698</v>
      </c>
      <c r="Q313" s="444">
        <f>IF(Task[[#This Row],[Satisfaction1]]&gt;0,1.96*SQRT((Task[[#This Row],[Satisfaction1]]*(1-Task[[#This Row],[Satisfaction1]]))/Task[[#This Row],[Responses]]),"")</f>
        <v>7.9372539331937705E-2</v>
      </c>
      <c r="R313" s="444">
        <f>IF(OR(Task[[#This Row],[Margin of Error1]]&gt;=0.1,Task[[#This Row],[Margin of Error1]]=0),"Insufficient data",Task[[#This Row],[Margin of Error1]])</f>
        <v>8.1252698771692847E-2</v>
      </c>
      <c r="S31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3" s="5"/>
      <c r="U313" s="5"/>
      <c r="V313" s="5"/>
      <c r="W313" s="5"/>
    </row>
    <row r="314" spans="3:23" ht="27.75" x14ac:dyDescent="0.5">
      <c r="C314" s="129" t="str">
        <f>IF(ISBLANK('Data-Task'!C342),"",'Data-Task'!C342)</f>
        <v>ECCC:Environment:Find out about the major pollutants and toxic substances affecting the environment</v>
      </c>
      <c r="D314" s="68" t="str">
        <f t="shared" si="15"/>
        <v>Find out about the major pollutants and toxic substances affecting the environment</v>
      </c>
      <c r="E314" s="6" t="str">
        <f t="shared" si="16"/>
        <v>Environment</v>
      </c>
      <c r="F314" s="6" t="str">
        <f t="shared" si="17"/>
        <v>ECCC</v>
      </c>
      <c r="G314" s="8">
        <f>VLOOKUP(Task[[#This Row],[Reason of visit]],'Data-Task'!C:G,2,)</f>
        <v>139</v>
      </c>
      <c r="H3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6.9366654594016072E-2</v>
      </c>
      <c r="I314" s="7">
        <f>VLOOKUP(Task[[#This Row],[Reason of visit]],'Data-Task'!C:G,3,)</f>
        <v>0.84172661870503596</v>
      </c>
      <c r="J314" s="7">
        <f>IF(Task[[#This Row],[Margin of Error1]]&gt;=0.1,"Insufficient data",Task[[#This Row],[Task success1]])</f>
        <v>0.84172661870503596</v>
      </c>
      <c r="K314" s="7">
        <f>IF(Task[[#This Row],[Task success1]]&gt;0,1.96*SQRT((Task[[#This Row],[Task success1]]*(1-Task[[#This Row],[Task success1]]))/Task[[#This Row],[Responses]]),"")</f>
        <v>6.067896190309946E-2</v>
      </c>
      <c r="L314" s="7">
        <f>VLOOKUP(Task[[#This Row],[Reason of visit]],'Data-Task'!C:G,4,)</f>
        <v>0.74820143884892099</v>
      </c>
      <c r="M314" s="7">
        <f>IF(Task[[#This Row],[Margin of Error1]]&gt;=0.1,"Insufficient data",Task[[#This Row],[Ease1]])</f>
        <v>0.74820143884892099</v>
      </c>
      <c r="N314" s="7">
        <f>IF(Task[[#This Row],[Ease1]]&gt;0,1.96*SQRT((Task[[#This Row],[Ease1]]*(1-Task[[#This Row],[Ease1]]))/Task[[#This Row],[Responses]]),"")</f>
        <v>7.2158012530952387E-2</v>
      </c>
      <c r="O314" s="7">
        <f>VLOOKUP(Task[[#This Row],[Reason of visit]],'Data-Task'!C:G,5,)</f>
        <v>0.71223021582733803</v>
      </c>
      <c r="P314" s="7">
        <f>IF(Task[[#This Row],[Margin of Error1]]&gt;=0.1,"Insufficient data",Task[[#This Row],[Satisfaction1]])</f>
        <v>0.71223021582733803</v>
      </c>
      <c r="Q314" s="7">
        <f>IF(Task[[#This Row],[Satisfaction1]]&gt;0,1.96*SQRT((Task[[#This Row],[Satisfaction1]]*(1-Task[[#This Row],[Satisfaction1]]))/Task[[#This Row],[Responses]]),"")</f>
        <v>7.5262989347996342E-2</v>
      </c>
      <c r="R314" s="7">
        <f>IF(OR(Task[[#This Row],[Margin of Error1]]&gt;=0.1,Task[[#This Row],[Margin of Error1]]=0),"Insufficient data",Task[[#This Row],[Margin of Error1]])</f>
        <v>6.9366654594016072E-2</v>
      </c>
      <c r="S3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4" s="5"/>
      <c r="U314" s="5"/>
      <c r="V314" s="5"/>
      <c r="W314" s="5"/>
    </row>
    <row r="315" spans="3:23" ht="13.9" x14ac:dyDescent="0.5">
      <c r="C315" s="129" t="str">
        <f>IF(ISBLANK('Data-Task'!C953),"",'Data-Task'!C953)</f>
        <v>NRC:Science:Other - Reason for my visit is not in this list</v>
      </c>
      <c r="D315" s="68" t="str">
        <f t="shared" si="15"/>
        <v>Other - Reason for my visit is not in this list</v>
      </c>
      <c r="E315" s="6" t="str">
        <f t="shared" si="16"/>
        <v>Science</v>
      </c>
      <c r="F315" s="6" t="str">
        <f t="shared" si="17"/>
        <v>NRC</v>
      </c>
      <c r="G315" s="8">
        <f>VLOOKUP(Task[[#This Row],[Reason of visit]],'Data-Task'!C:G,2,)</f>
        <v>139</v>
      </c>
      <c r="H31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8.1283382261858023E-2</v>
      </c>
      <c r="I315" s="7">
        <f>VLOOKUP(Task[[#This Row],[Reason of visit]],'Data-Task'!C:G,3,)</f>
        <v>0.66187050359712196</v>
      </c>
      <c r="J315" s="7">
        <f>IF(Task[[#This Row],[Margin of Error1]]&gt;=0.1,"Insufficient data",Task[[#This Row],[Task success1]])</f>
        <v>0.66187050359712196</v>
      </c>
      <c r="K315" s="7">
        <f>IF(Task[[#This Row],[Task success1]]&gt;0,1.96*SQRT((Task[[#This Row],[Task success1]]*(1-Task[[#This Row],[Task success1]]))/Task[[#This Row],[Responses]]),"")</f>
        <v>7.8646013521591285E-2</v>
      </c>
      <c r="L315" s="7">
        <f>VLOOKUP(Task[[#This Row],[Reason of visit]],'Data-Task'!C:G,4,)</f>
        <v>0.56834532374100699</v>
      </c>
      <c r="M315" s="7">
        <f>IF(Task[[#This Row],[Margin of Error1]]&gt;=0.1,"Insufficient data",Task[[#This Row],[Ease1]])</f>
        <v>0.56834532374100699</v>
      </c>
      <c r="N315" s="7">
        <f>IF(Task[[#This Row],[Ease1]]&gt;0,1.96*SQRT((Task[[#This Row],[Ease1]]*(1-Task[[#This Row],[Ease1]]))/Task[[#This Row],[Responses]]),"")</f>
        <v>8.234230913674756E-2</v>
      </c>
      <c r="O315" s="7">
        <f>VLOOKUP(Task[[#This Row],[Reason of visit]],'Data-Task'!C:G,5,)</f>
        <v>0.53956834532374098</v>
      </c>
      <c r="P315" s="7">
        <f>IF(Task[[#This Row],[Margin of Error1]]&gt;=0.1,"Insufficient data",Task[[#This Row],[Satisfaction1]])</f>
        <v>0.53956834532374098</v>
      </c>
      <c r="Q315" s="7">
        <f>IF(Task[[#This Row],[Satisfaction1]]&gt;0,1.96*SQRT((Task[[#This Row],[Satisfaction1]]*(1-Task[[#This Row],[Satisfaction1]]))/Task[[#This Row],[Responses]]),"")</f>
        <v>8.2861824127235223E-2</v>
      </c>
      <c r="R315" s="7">
        <f>IF(OR(Task[[#This Row],[Margin of Error1]]&gt;=0.1,Task[[#This Row],[Margin of Error1]]=0),"Insufficient data",Task[[#This Row],[Margin of Error1]])</f>
        <v>8.1283382261858023E-2</v>
      </c>
      <c r="S3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5" s="5"/>
      <c r="U315" s="5"/>
      <c r="V315" s="5"/>
      <c r="W315" s="5"/>
    </row>
    <row r="316" spans="3:23" ht="13.9" x14ac:dyDescent="0.5">
      <c r="C316" s="129" t="str">
        <f>IF(ISBLANK('Data-Task'!C289),"",'Data-Task'!C289)</f>
        <v>DND:Security:Defence administrative orders and directives (DAOD)</v>
      </c>
      <c r="D316" s="68" t="str">
        <f t="shared" si="15"/>
        <v>Defence administrative orders and directives (DAOD)</v>
      </c>
      <c r="E316" s="6" t="str">
        <f t="shared" si="16"/>
        <v>Security</v>
      </c>
      <c r="F316" s="6" t="str">
        <f t="shared" si="17"/>
        <v>DND</v>
      </c>
      <c r="G316" s="8">
        <f>VLOOKUP(Task[[#This Row],[Reason of visit]],'Data-Task'!C:G,2,)</f>
        <v>138</v>
      </c>
      <c r="H31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7.2548500830945536E-2</v>
      </c>
      <c r="I316" s="7">
        <f>VLOOKUP(Task[[#This Row],[Reason of visit]],'Data-Task'!C:G,3,)</f>
        <v>0.85507246376811596</v>
      </c>
      <c r="J316" s="7">
        <f>IF(Task[[#This Row],[Margin of Error1]]&gt;=0.1,"Insufficient data",Task[[#This Row],[Task success1]])</f>
        <v>0.85507246376811596</v>
      </c>
      <c r="K316" s="7">
        <f>IF(Task[[#This Row],[Task success1]]&gt;0,1.96*SQRT((Task[[#This Row],[Task success1]]*(1-Task[[#This Row],[Task success1]]))/Task[[#This Row],[Responses]]),"")</f>
        <v>5.8734522616942342E-2</v>
      </c>
      <c r="L316" s="7">
        <f>VLOOKUP(Task[[#This Row],[Reason of visit]],'Data-Task'!C:G,4,)</f>
        <v>0.64492753623188404</v>
      </c>
      <c r="M316" s="7">
        <f>IF(Task[[#This Row],[Margin of Error1]]&gt;=0.1,"Insufficient data",Task[[#This Row],[Ease1]])</f>
        <v>0.64492753623188404</v>
      </c>
      <c r="N316" s="7">
        <f>IF(Task[[#This Row],[Ease1]]&gt;0,1.96*SQRT((Task[[#This Row],[Ease1]]*(1-Task[[#This Row],[Ease1]]))/Task[[#This Row],[Responses]]),"")</f>
        <v>7.984183046531225E-2</v>
      </c>
      <c r="O316" s="7">
        <f>VLOOKUP(Task[[#This Row],[Reason of visit]],'Data-Task'!C:G,5,)</f>
        <v>0.65942028985507295</v>
      </c>
      <c r="P316" s="7">
        <f>IF(Task[[#This Row],[Margin of Error1]]&gt;=0.1,"Insufficient data",Task[[#This Row],[Satisfaction1]])</f>
        <v>0.65942028985507295</v>
      </c>
      <c r="Q316" s="7">
        <f>IF(Task[[#This Row],[Satisfaction1]]&gt;0,1.96*SQRT((Task[[#This Row],[Satisfaction1]]*(1-Task[[#This Row],[Satisfaction1]]))/Task[[#This Row],[Responses]]),"")</f>
        <v>7.9069149410582018E-2</v>
      </c>
      <c r="R316" s="7">
        <f>IF(OR(Task[[#This Row],[Margin of Error1]]&gt;=0.1,Task[[#This Row],[Margin of Error1]]=0),"Insufficient data",Task[[#This Row],[Margin of Error1]])</f>
        <v>7.2548500830945536E-2</v>
      </c>
      <c r="S3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6" s="5"/>
      <c r="U316" s="5"/>
      <c r="V316" s="5"/>
      <c r="W316" s="5"/>
    </row>
    <row r="317" spans="3:23" ht="13.9" x14ac:dyDescent="0.5">
      <c r="C317" s="129" t="str">
        <f>IF(ISBLANK('Data-Task'!C311),"",'Data-Task'!C311)</f>
        <v>DND:Security:Pay rates for military members</v>
      </c>
      <c r="D317" s="68" t="str">
        <f t="shared" si="15"/>
        <v>Pay rates for military members</v>
      </c>
      <c r="E317" s="6" t="str">
        <f t="shared" si="16"/>
        <v>Security</v>
      </c>
      <c r="F317" s="6" t="str">
        <f t="shared" si="17"/>
        <v>DND</v>
      </c>
      <c r="G317" s="8">
        <f>VLOOKUP(Task[[#This Row],[Reason of visit]],'Data-Task'!C:G,2,)</f>
        <v>138</v>
      </c>
      <c r="H3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7.8114363721721619E-2</v>
      </c>
      <c r="I317" s="7">
        <f>VLOOKUP(Task[[#This Row],[Reason of visit]],'Data-Task'!C:G,3,)</f>
        <v>0.77536231884058004</v>
      </c>
      <c r="J317" s="7">
        <f>IF(Task[[#This Row],[Margin of Error1]]&gt;=0.1,"Insufficient data",Task[[#This Row],[Task success1]])</f>
        <v>0.77536231884058004</v>
      </c>
      <c r="K317" s="7">
        <f>IF(Task[[#This Row],[Task success1]]&gt;0,1.96*SQRT((Task[[#This Row],[Task success1]]*(1-Task[[#This Row],[Task success1]]))/Task[[#This Row],[Responses]]),"")</f>
        <v>6.9632209743657872E-2</v>
      </c>
      <c r="L317" s="7">
        <f>VLOOKUP(Task[[#This Row],[Reason of visit]],'Data-Task'!C:G,4,)</f>
        <v>0.60869565217391297</v>
      </c>
      <c r="M317" s="7">
        <f>IF(Task[[#This Row],[Margin of Error1]]&gt;=0.1,"Insufficient data",Task[[#This Row],[Ease1]])</f>
        <v>0.60869565217391297</v>
      </c>
      <c r="N317" s="7">
        <f>IF(Task[[#This Row],[Ease1]]&gt;0,1.96*SQRT((Task[[#This Row],[Ease1]]*(1-Task[[#This Row],[Ease1]]))/Task[[#This Row],[Responses]]),"")</f>
        <v>8.1428036885894867E-2</v>
      </c>
      <c r="O317" s="7">
        <f>VLOOKUP(Task[[#This Row],[Reason of visit]],'Data-Task'!C:G,5,)</f>
        <v>0.52898550724637705</v>
      </c>
      <c r="P317" s="7">
        <f>IF(Task[[#This Row],[Margin of Error1]]&gt;=0.1,"Insufficient data",Task[[#This Row],[Satisfaction1]])</f>
        <v>0.52898550724637705</v>
      </c>
      <c r="Q317" s="7">
        <f>IF(Task[[#This Row],[Satisfaction1]]&gt;0,1.96*SQRT((Task[[#This Row],[Satisfaction1]]*(1-Task[[#This Row],[Satisfaction1]]))/Task[[#This Row],[Responses]]),"")</f>
        <v>8.3282844535612105E-2</v>
      </c>
      <c r="R317" s="7">
        <f>IF(OR(Task[[#This Row],[Margin of Error1]]&gt;=0.1,Task[[#This Row],[Margin of Error1]]=0),"Insufficient data",Task[[#This Row],[Margin of Error1]])</f>
        <v>7.8114363721721619E-2</v>
      </c>
      <c r="S3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7" s="5"/>
      <c r="U317" s="5"/>
      <c r="V317" s="5"/>
      <c r="W317" s="5"/>
    </row>
    <row r="318" spans="3:23" ht="13.9" x14ac:dyDescent="0.5">
      <c r="C318" s="129" t="str">
        <f>IF(ISBLANK('Data-Task'!C1179),"",'Data-Task'!C1179)</f>
        <v>PSPC:AboutGov:Security screening and clearance processes</v>
      </c>
      <c r="D318" s="457" t="str">
        <f t="shared" si="15"/>
        <v>Security screening and clearance processes</v>
      </c>
      <c r="E318" s="458" t="str">
        <f t="shared" si="16"/>
        <v>AboutGov</v>
      </c>
      <c r="F318" s="458" t="str">
        <f t="shared" si="17"/>
        <v>PSPC</v>
      </c>
      <c r="G318" s="442">
        <f>VLOOKUP(Task[[#This Row],[Reason of visit]],'Data-Task'!C:G,2,)</f>
        <v>137</v>
      </c>
      <c r="H31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8.1920633296835063E-2</v>
      </c>
      <c r="I318" s="444">
        <f>VLOOKUP(Task[[#This Row],[Reason of visit]],'Data-Task'!C:G,3,)</f>
        <v>0.66423357664233595</v>
      </c>
      <c r="J318" s="444">
        <f>IF(Task[[#This Row],[Margin of Error1]]&gt;=0.1,"Insufficient data",Task[[#This Row],[Task success1]])</f>
        <v>0.66423357664233595</v>
      </c>
      <c r="K318" s="444">
        <f>IF(Task[[#This Row],[Task success1]]&gt;0,1.96*SQRT((Task[[#This Row],[Task success1]]*(1-Task[[#This Row],[Task success1]]))/Task[[#This Row],[Responses]]),"")</f>
        <v>7.9081488037286166E-2</v>
      </c>
      <c r="L318" s="444">
        <f>VLOOKUP(Task[[#This Row],[Reason of visit]],'Data-Task'!C:G,4,)</f>
        <v>0.54014598540145997</v>
      </c>
      <c r="M318" s="444">
        <f>IF(Task[[#This Row],[Margin of Error1]]&gt;=0.1,"Insufficient data",Task[[#This Row],[Ease1]])</f>
        <v>0.54014598540145997</v>
      </c>
      <c r="N318" s="444">
        <f>IF(Task[[#This Row],[Ease1]]&gt;0,1.96*SQRT((Task[[#This Row],[Ease1]]*(1-Task[[#This Row],[Ease1]]))/Task[[#This Row],[Responses]]),"")</f>
        <v>8.3456728274959133E-2</v>
      </c>
      <c r="O318" s="444">
        <f>VLOOKUP(Task[[#This Row],[Reason of visit]],'Data-Task'!C:G,5,)</f>
        <v>0.55474452554744502</v>
      </c>
      <c r="P318" s="444">
        <f>IF(Task[[#This Row],[Margin of Error1]]&gt;=0.1,"Insufficient data",Task[[#This Row],[Satisfaction1]])</f>
        <v>0.55474452554744502</v>
      </c>
      <c r="Q318" s="444">
        <f>IF(Task[[#This Row],[Satisfaction1]]&gt;0,1.96*SQRT((Task[[#This Row],[Satisfaction1]]*(1-Task[[#This Row],[Satisfaction1]]))/Task[[#This Row],[Responses]]),"")</f>
        <v>8.3223683578259905E-2</v>
      </c>
      <c r="R318" s="444">
        <f>IF(OR(Task[[#This Row],[Margin of Error1]]&gt;=0.1,Task[[#This Row],[Margin of Error1]]=0),"Insufficient data",Task[[#This Row],[Margin of Error1]])</f>
        <v>8.1920633296835063E-2</v>
      </c>
      <c r="S3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8" s="5"/>
      <c r="U318" s="5"/>
      <c r="V318" s="5"/>
      <c r="W318" s="5"/>
    </row>
    <row r="319" spans="3:23" ht="13.9" x14ac:dyDescent="0.5">
      <c r="C319" s="129" t="str">
        <f>IF(ISBLANK('Data-Task'!C1211),"",'Data-Task'!C1211)</f>
        <v>PSPC:Business:Other - Reason for my visit is not in this list</v>
      </c>
      <c r="D319" s="457" t="str">
        <f t="shared" si="15"/>
        <v>Other - Reason for my visit is not in this list</v>
      </c>
      <c r="E319" s="458" t="str">
        <f t="shared" si="16"/>
        <v>Business</v>
      </c>
      <c r="F319" s="458" t="str">
        <f t="shared" si="17"/>
        <v>PSPC</v>
      </c>
      <c r="G319" s="442">
        <f>VLOOKUP(Task[[#This Row],[Reason of visit]],'Data-Task'!C:G,2,)</f>
        <v>137</v>
      </c>
      <c r="H31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8.2844264083465485E-2</v>
      </c>
      <c r="I319" s="444">
        <f>VLOOKUP(Task[[#This Row],[Reason of visit]],'Data-Task'!C:G,3,)</f>
        <v>0.62043795620438003</v>
      </c>
      <c r="J319" s="444">
        <f>IF(Task[[#This Row],[Margin of Error1]]&gt;=0.1,"Insufficient data",Task[[#This Row],[Task success1]])</f>
        <v>0.62043795620438003</v>
      </c>
      <c r="K319" s="444">
        <f>IF(Task[[#This Row],[Task success1]]&gt;0,1.96*SQRT((Task[[#This Row],[Task success1]]*(1-Task[[#This Row],[Task success1]]))/Task[[#This Row],[Responses]]),"")</f>
        <v>8.126178452646568E-2</v>
      </c>
      <c r="L319" s="444">
        <f>VLOOKUP(Task[[#This Row],[Reason of visit]],'Data-Task'!C:G,4,)</f>
        <v>0.49635036496350399</v>
      </c>
      <c r="M319" s="444">
        <f>IF(Task[[#This Row],[Margin of Error1]]&gt;=0.1,"Insufficient data",Task[[#This Row],[Ease1]])</f>
        <v>0.49635036496350399</v>
      </c>
      <c r="N319" s="444">
        <f>IF(Task[[#This Row],[Ease1]]&gt;0,1.96*SQRT((Task[[#This Row],[Ease1]]*(1-Task[[#This Row],[Ease1]]))/Task[[#This Row],[Responses]]),"")</f>
        <v>8.372481996538754E-2</v>
      </c>
      <c r="O319" s="444">
        <f>VLOOKUP(Task[[#This Row],[Reason of visit]],'Data-Task'!C:G,5,)</f>
        <v>0.467153284671533</v>
      </c>
      <c r="P319" s="444">
        <f>IF(Task[[#This Row],[Margin of Error1]]&gt;=0.1,"Insufficient data",Task[[#This Row],[Satisfaction1]])</f>
        <v>0.467153284671533</v>
      </c>
      <c r="Q319" s="444">
        <f>IF(Task[[#This Row],[Satisfaction1]]&gt;0,1.96*SQRT((Task[[#This Row],[Satisfaction1]]*(1-Task[[#This Row],[Satisfaction1]]))/Task[[#This Row],[Responses]]),"")</f>
        <v>8.354618775854325E-2</v>
      </c>
      <c r="R319" s="444">
        <f>IF(OR(Task[[#This Row],[Margin of Error1]]&gt;=0.1,Task[[#This Row],[Margin of Error1]]=0),"Insufficient data",Task[[#This Row],[Margin of Error1]])</f>
        <v>8.2844264083465485E-2</v>
      </c>
      <c r="S3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19" s="5"/>
      <c r="U319" s="5"/>
      <c r="V319" s="5"/>
      <c r="W319" s="5"/>
    </row>
    <row r="320" spans="3:23" ht="13.9" x14ac:dyDescent="0.5">
      <c r="C320" s="129" t="str">
        <f>IF(ISBLANK('Data-Task'!C263),"",'Data-Task'!C263)</f>
        <v>DFO:Environment:Other - Reason for my visit is not in this list</v>
      </c>
      <c r="D320" s="68" t="str">
        <f t="shared" si="15"/>
        <v>Other - Reason for my visit is not in this list</v>
      </c>
      <c r="E320" s="6" t="str">
        <f t="shared" si="16"/>
        <v>Environment</v>
      </c>
      <c r="F320" s="6" t="str">
        <f t="shared" si="17"/>
        <v>DFO</v>
      </c>
      <c r="G320" s="8">
        <f>VLOOKUP(Task[[#This Row],[Reason of visit]],'Data-Task'!C:G,2,)</f>
        <v>135</v>
      </c>
      <c r="H32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8.3107629512179579E-2</v>
      </c>
      <c r="I320" s="7">
        <f>VLOOKUP(Task[[#This Row],[Reason of visit]],'Data-Task'!C:G,3,)</f>
        <v>0.64444444444444404</v>
      </c>
      <c r="J320" s="7">
        <f>IF(Task[[#This Row],[Margin of Error1]]&gt;=0.1,"Insufficient data",Task[[#This Row],[Task success1]])</f>
        <v>0.64444444444444404</v>
      </c>
      <c r="K320" s="7">
        <f>IF(Task[[#This Row],[Task success1]]&gt;0,1.96*SQRT((Task[[#This Row],[Task success1]]*(1-Task[[#This Row],[Task success1]]))/Task[[#This Row],[Responses]]),"")</f>
        <v>8.0748723130160724E-2</v>
      </c>
      <c r="L320" s="7">
        <f>VLOOKUP(Task[[#This Row],[Reason of visit]],'Data-Task'!C:G,4,)</f>
        <v>0.50370370370370399</v>
      </c>
      <c r="M320" s="7">
        <f>IF(Task[[#This Row],[Margin of Error1]]&gt;=0.1,"Insufficient data",Task[[#This Row],[Ease1]])</f>
        <v>0.50370370370370399</v>
      </c>
      <c r="N320" s="7">
        <f>IF(Task[[#This Row],[Ease1]]&gt;0,1.96*SQRT((Task[[#This Row],[Ease1]]*(1-Task[[#This Row],[Ease1]]))/Task[[#This Row],[Responses]]),"")</f>
        <v>8.4342656628032087E-2</v>
      </c>
      <c r="O320" s="7">
        <f>VLOOKUP(Task[[#This Row],[Reason of visit]],'Data-Task'!C:G,5,)</f>
        <v>0.52592592592592602</v>
      </c>
      <c r="P320" s="7">
        <f>IF(Task[[#This Row],[Margin of Error1]]&gt;=0.1,"Insufficient data",Task[[#This Row],[Satisfaction1]])</f>
        <v>0.52592592592592602</v>
      </c>
      <c r="Q320" s="7">
        <f>IF(Task[[#This Row],[Satisfaction1]]&gt;0,1.96*SQRT((Task[[#This Row],[Satisfaction1]]*(1-Task[[#This Row],[Satisfaction1]]))/Task[[#This Row],[Responses]]),"")</f>
        <v>8.4231508778345898E-2</v>
      </c>
      <c r="R320" s="7">
        <f>IF(OR(Task[[#This Row],[Margin of Error1]]&gt;=0.1,Task[[#This Row],[Margin of Error1]]=0),"Insufficient data",Task[[#This Row],[Margin of Error1]])</f>
        <v>8.3107629512179579E-2</v>
      </c>
      <c r="S3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0" s="5"/>
      <c r="U320" s="5"/>
      <c r="V320" s="5"/>
      <c r="W320" s="5"/>
    </row>
    <row r="321" spans="3:23" ht="13.9" x14ac:dyDescent="0.5">
      <c r="C321" s="129" t="str">
        <f>IF(ISBLANK('Data-Task'!C347),"",'Data-Task'!C347)</f>
        <v>ECCC:Environment:Find out what Canada is doing about climate change</v>
      </c>
      <c r="D321" s="68" t="str">
        <f t="shared" si="15"/>
        <v>Find out what Canada is doing about climate change</v>
      </c>
      <c r="E321" s="6" t="str">
        <f t="shared" si="16"/>
        <v>Environment</v>
      </c>
      <c r="F321" s="6" t="str">
        <f t="shared" si="17"/>
        <v>ECCC</v>
      </c>
      <c r="G321" s="8">
        <f>VLOOKUP(Task[[#This Row],[Reason of visit]],'Data-Task'!C:G,2,)</f>
        <v>135</v>
      </c>
      <c r="H3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7.2459024501826383E-2</v>
      </c>
      <c r="I321" s="7">
        <f>VLOOKUP(Task[[#This Row],[Reason of visit]],'Data-Task'!C:G,3,)</f>
        <v>0.82962962962963005</v>
      </c>
      <c r="J321" s="7">
        <f>IF(Task[[#This Row],[Margin of Error1]]&gt;=0.1,"Insufficient data",Task[[#This Row],[Task success1]])</f>
        <v>0.82962962962963005</v>
      </c>
      <c r="K321" s="7">
        <f>IF(Task[[#This Row],[Task success1]]&gt;0,1.96*SQRT((Task[[#This Row],[Task success1]]*(1-Task[[#This Row],[Task success1]]))/Task[[#This Row],[Responses]]),"")</f>
        <v>6.3420308162894443E-2</v>
      </c>
      <c r="L321" s="7">
        <f>VLOOKUP(Task[[#This Row],[Reason of visit]],'Data-Task'!C:G,4,)</f>
        <v>0.75555555555555598</v>
      </c>
      <c r="M321" s="7">
        <f>IF(Task[[#This Row],[Margin of Error1]]&gt;=0.1,"Insufficient data",Task[[#This Row],[Ease1]])</f>
        <v>0.75555555555555598</v>
      </c>
      <c r="N321" s="7">
        <f>IF(Task[[#This Row],[Ease1]]&gt;0,1.96*SQRT((Task[[#This Row],[Ease1]]*(1-Task[[#This Row],[Ease1]]))/Task[[#This Row],[Responses]]),"")</f>
        <v>7.2495737856207457E-2</v>
      </c>
      <c r="O321" s="7">
        <f>VLOOKUP(Task[[#This Row],[Reason of visit]],'Data-Task'!C:G,5,)</f>
        <v>0.62962962962962998</v>
      </c>
      <c r="P321" s="7">
        <f>IF(Task[[#This Row],[Margin of Error1]]&gt;=0.1,"Insufficient data",Task[[#This Row],[Satisfaction1]])</f>
        <v>0.62962962962962998</v>
      </c>
      <c r="Q321" s="7">
        <f>IF(Task[[#This Row],[Satisfaction1]]&gt;0,1.96*SQRT((Task[[#This Row],[Satisfaction1]]*(1-Task[[#This Row],[Satisfaction1]]))/Task[[#This Row],[Responses]]),"")</f>
        <v>8.1461027486377235E-2</v>
      </c>
      <c r="R321" s="7">
        <f>IF(OR(Task[[#This Row],[Margin of Error1]]&gt;=0.1,Task[[#This Row],[Margin of Error1]]=0),"Insufficient data",Task[[#This Row],[Margin of Error1]])</f>
        <v>7.2459024501826383E-2</v>
      </c>
      <c r="S3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1" s="5"/>
      <c r="U321" s="5"/>
      <c r="V321" s="5"/>
      <c r="W321" s="5"/>
    </row>
    <row r="322" spans="3:23" ht="27.75" x14ac:dyDescent="0.5">
      <c r="C322" s="129" t="str">
        <f>IF(ISBLANK('Data-Task'!C60),"",'Data-Task'!C60)</f>
        <v>CBSA:Travel:Customs - Bring goods into Canada for personal use (restrictions, duties and taxes)</v>
      </c>
      <c r="D322" s="68" t="str">
        <f t="shared" si="15"/>
        <v>Customs - Bring goods into Canada for personal use (restrictions, duties and taxes)</v>
      </c>
      <c r="E322" s="6" t="str">
        <f t="shared" si="16"/>
        <v>Travel</v>
      </c>
      <c r="F322" s="6" t="str">
        <f t="shared" si="17"/>
        <v>CBSA</v>
      </c>
      <c r="G322" s="8">
        <f>VLOOKUP(Task[[#This Row],[Reason of visit]],'Data-Task'!C:G,2,)</f>
        <v>132</v>
      </c>
      <c r="H32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8.0639273571401285E-2</v>
      </c>
      <c r="I322" s="7">
        <f>VLOOKUP(Task[[#This Row],[Reason of visit]],'Data-Task'!C:G,3,)</f>
        <v>0.72727272727272696</v>
      </c>
      <c r="J322" s="7">
        <f>IF(Task[[#This Row],[Margin of Error1]]&gt;=0.1,"Insufficient data",Task[[#This Row],[Task success1]])</f>
        <v>0.72727272727272696</v>
      </c>
      <c r="K322" s="7">
        <f>IF(Task[[#This Row],[Task success1]]&gt;0,1.96*SQRT((Task[[#This Row],[Task success1]]*(1-Task[[#This Row],[Task success1]]))/Task[[#This Row],[Responses]]),"")</f>
        <v>7.5976982555817557E-2</v>
      </c>
      <c r="L322" s="7">
        <f>VLOOKUP(Task[[#This Row],[Reason of visit]],'Data-Task'!C:G,4,)</f>
        <v>0.59090909090909105</v>
      </c>
      <c r="M322" s="7">
        <f>IF(Task[[#This Row],[Margin of Error1]]&gt;=0.1,"Insufficient data",Task[[#This Row],[Ease1]])</f>
        <v>0.59090909090909105</v>
      </c>
      <c r="N322" s="7">
        <f>IF(Task[[#This Row],[Ease1]]&gt;0,1.96*SQRT((Task[[#This Row],[Ease1]]*(1-Task[[#This Row],[Ease1]]))/Task[[#This Row],[Responses]]),"")</f>
        <v>8.3876317659767843E-2</v>
      </c>
      <c r="O322" s="7">
        <f>VLOOKUP(Task[[#This Row],[Reason of visit]],'Data-Task'!C:G,5,)</f>
        <v>0.63636363636363602</v>
      </c>
      <c r="P322" s="7">
        <f>IF(Task[[#This Row],[Margin of Error1]]&gt;=0.1,"Insufficient data",Task[[#This Row],[Satisfaction1]])</f>
        <v>0.63636363636363602</v>
      </c>
      <c r="Q322" s="7">
        <f>IF(Task[[#This Row],[Satisfaction1]]&gt;0,1.96*SQRT((Task[[#This Row],[Satisfaction1]]*(1-Task[[#This Row],[Satisfaction1]]))/Task[[#This Row],[Responses]]),"")</f>
        <v>8.2064520498618468E-2</v>
      </c>
      <c r="R322" s="7">
        <f>IF(OR(Task[[#This Row],[Margin of Error1]]&gt;=0.1,Task[[#This Row],[Margin of Error1]]=0),"Insufficient data",Task[[#This Row],[Margin of Error1]])</f>
        <v>8.0639273571401285E-2</v>
      </c>
      <c r="S3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2" s="5"/>
      <c r="U322" s="5"/>
      <c r="V322" s="5"/>
      <c r="W322" s="5"/>
    </row>
    <row r="323" spans="3:23" ht="13.9" x14ac:dyDescent="0.5">
      <c r="C323" s="129" t="str">
        <f>IF(ISBLANK('Data-Task'!C854),"",'Data-Task'!C854)</f>
        <v>ISED:N/A:Other - Reason for my visit is not in this list</v>
      </c>
      <c r="D323" s="68" t="str">
        <f t="shared" si="15"/>
        <v>Other - Reason for my visit is not in this list</v>
      </c>
      <c r="E323" s="6" t="str">
        <f t="shared" si="16"/>
        <v>N/A</v>
      </c>
      <c r="F323" s="6" t="str">
        <f t="shared" si="17"/>
        <v>ISED</v>
      </c>
      <c r="G323" s="8">
        <f>VLOOKUP(Task[[#This Row],[Reason of visit]],'Data-Task'!C:G,2,)</f>
        <v>131</v>
      </c>
      <c r="H32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8.4804033867966047E-2</v>
      </c>
      <c r="I323" s="7">
        <f>VLOOKUP(Task[[#This Row],[Reason of visit]],'Data-Task'!C:G,3,)</f>
        <v>0.50381679389313005</v>
      </c>
      <c r="J323" s="7">
        <f>IF(Task[[#This Row],[Margin of Error1]]&gt;=0.1,"Insufficient data",Task[[#This Row],[Task success1]])</f>
        <v>0.50381679389313005</v>
      </c>
      <c r="K323" s="7">
        <f>IF(Task[[#This Row],[Task success1]]&gt;0,1.96*SQRT((Task[[#This Row],[Task success1]]*(1-Task[[#This Row],[Task success1]]))/Task[[#This Row],[Responses]]),"")</f>
        <v>8.5620502819230698E-2</v>
      </c>
      <c r="L323" s="7">
        <f>VLOOKUP(Task[[#This Row],[Reason of visit]],'Data-Task'!C:G,4,)</f>
        <v>0.488549618320611</v>
      </c>
      <c r="M323" s="7">
        <f>IF(Task[[#This Row],[Margin of Error1]]&gt;=0.1,"Insufficient data",Task[[#This Row],[Ease1]])</f>
        <v>0.488549618320611</v>
      </c>
      <c r="N323" s="7">
        <f>IF(Task[[#This Row],[Ease1]]&gt;0,1.96*SQRT((Task[[#This Row],[Ease1]]*(1-Task[[#This Row],[Ease1]]))/Task[[#This Row],[Responses]]),"")</f>
        <v>8.5600542333397228E-2</v>
      </c>
      <c r="O323" s="7">
        <f>VLOOKUP(Task[[#This Row],[Reason of visit]],'Data-Task'!C:G,5,)</f>
        <v>0.38167938931297701</v>
      </c>
      <c r="P323" s="7">
        <f>IF(Task[[#This Row],[Margin of Error1]]&gt;=0.1,"Insufficient data",Task[[#This Row],[Satisfaction1]])</f>
        <v>0.38167938931297701</v>
      </c>
      <c r="Q323" s="7">
        <f>IF(Task[[#This Row],[Satisfaction1]]&gt;0,1.96*SQRT((Task[[#This Row],[Satisfaction1]]*(1-Task[[#This Row],[Satisfaction1]]))/Task[[#This Row],[Responses]]),"")</f>
        <v>8.3191056451270229E-2</v>
      </c>
      <c r="R323" s="7">
        <f>IF(OR(Task[[#This Row],[Margin of Error1]]&gt;=0.1,Task[[#This Row],[Margin of Error1]]=0),"Insufficient data",Task[[#This Row],[Margin of Error1]])</f>
        <v>8.4804033867966047E-2</v>
      </c>
      <c r="S3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3" s="5"/>
      <c r="U323" s="5"/>
      <c r="V323" s="5"/>
      <c r="W323" s="5"/>
    </row>
    <row r="324" spans="3:23" ht="27.75" x14ac:dyDescent="0.5">
      <c r="C324" s="129" t="str">
        <f>IF(ISBLANK('Data-Task'!C50),"",'Data-Task'!C50)</f>
        <v>CBSA:Travel:ArriveCAN – Report your travel information before you enter Canada</v>
      </c>
      <c r="D324" s="68" t="str">
        <f t="shared" si="15"/>
        <v>ArriveCAN – Report your travel information before you enter Canada</v>
      </c>
      <c r="E324" s="6" t="str">
        <f t="shared" si="16"/>
        <v>Travel</v>
      </c>
      <c r="F324" s="6" t="str">
        <f t="shared" si="17"/>
        <v>CBSA</v>
      </c>
      <c r="G324" s="8">
        <f>VLOOKUP(Task[[#This Row],[Reason of visit]],'Data-Task'!C:G,2,)</f>
        <v>130</v>
      </c>
      <c r="H3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8.5371819321683792E-2</v>
      </c>
      <c r="I324" s="7">
        <f>VLOOKUP(Task[[#This Row],[Reason of visit]],'Data-Task'!C:G,3,)</f>
        <v>0.55384615384615399</v>
      </c>
      <c r="J324" s="7">
        <f>IF(Task[[#This Row],[Margin of Error1]]&gt;=0.1,"Insufficient data",Task[[#This Row],[Task success1]])</f>
        <v>0.55384615384615399</v>
      </c>
      <c r="K324" s="7">
        <f>IF(Task[[#This Row],[Task success1]]&gt;0,1.96*SQRT((Task[[#This Row],[Task success1]]*(1-Task[[#This Row],[Task success1]]))/Task[[#This Row],[Responses]]),"")</f>
        <v>8.5451814273222682E-2</v>
      </c>
      <c r="L324" s="7">
        <f>VLOOKUP(Task[[#This Row],[Reason of visit]],'Data-Task'!C:G,4,)</f>
        <v>0.41538461538461502</v>
      </c>
      <c r="M324" s="7">
        <f>IF(Task[[#This Row],[Margin of Error1]]&gt;=0.1,"Insufficient data",Task[[#This Row],[Ease1]])</f>
        <v>0.41538461538461502</v>
      </c>
      <c r="N324" s="7">
        <f>IF(Task[[#This Row],[Ease1]]&gt;0,1.96*SQRT((Task[[#This Row],[Ease1]]*(1-Task[[#This Row],[Ease1]]))/Task[[#This Row],[Responses]]),"")</f>
        <v>8.4711957799739834E-2</v>
      </c>
      <c r="O324" s="7">
        <f>VLOOKUP(Task[[#This Row],[Reason of visit]],'Data-Task'!C:G,5,)</f>
        <v>0.5</v>
      </c>
      <c r="P324" s="7">
        <f>IF(Task[[#This Row],[Margin of Error1]]&gt;=0.1,"Insufficient data",Task[[#This Row],[Satisfaction1]])</f>
        <v>0.5</v>
      </c>
      <c r="Q324" s="7">
        <f>IF(Task[[#This Row],[Satisfaction1]]&gt;0,1.96*SQRT((Task[[#This Row],[Satisfaction1]]*(1-Task[[#This Row],[Satisfaction1]]))/Task[[#This Row],[Responses]]),"")</f>
        <v>8.5951685892088861E-2</v>
      </c>
      <c r="R324" s="7">
        <f>IF(OR(Task[[#This Row],[Margin of Error1]]&gt;=0.1,Task[[#This Row],[Margin of Error1]]=0),"Insufficient data",Task[[#This Row],[Margin of Error1]])</f>
        <v>8.5371819321683792E-2</v>
      </c>
      <c r="S3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4" s="5"/>
      <c r="U324" s="5"/>
      <c r="V324" s="5"/>
      <c r="W324" s="5"/>
    </row>
    <row r="325" spans="3:23" ht="27.75" x14ac:dyDescent="0.5">
      <c r="C325" s="129" t="str">
        <f>IF(ISBLANK('Data-Task'!C57),"",'Data-Task'!C57)</f>
        <v>CBSA:Travel:Check the Canada-United States border wait times – from Canada</v>
      </c>
      <c r="D325" s="68" t="str">
        <f t="shared" si="15"/>
        <v>Check the Canada-United States border wait times – from Canada</v>
      </c>
      <c r="E325" s="6" t="str">
        <f t="shared" si="16"/>
        <v>Travel</v>
      </c>
      <c r="F325" s="6" t="str">
        <f t="shared" si="17"/>
        <v>CBSA</v>
      </c>
      <c r="G325" s="8">
        <f>VLOOKUP(Task[[#This Row],[Reason of visit]],'Data-Task'!C:G,2,)</f>
        <v>130</v>
      </c>
      <c r="H3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7.9198205117433404E-2</v>
      </c>
      <c r="I325" s="7">
        <f>VLOOKUP(Task[[#This Row],[Reason of visit]],'Data-Task'!C:G,3,)</f>
        <v>0.78461538461538505</v>
      </c>
      <c r="J325" s="7">
        <f>IF(Task[[#This Row],[Margin of Error1]]&gt;=0.1,"Insufficient data",Task[[#This Row],[Task success1]])</f>
        <v>0.78461538461538505</v>
      </c>
      <c r="K325" s="7">
        <f>IF(Task[[#This Row],[Task success1]]&gt;0,1.96*SQRT((Task[[#This Row],[Task success1]]*(1-Task[[#This Row],[Task success1]]))/Task[[#This Row],[Responses]]),"")</f>
        <v>7.0667567832615588E-2</v>
      </c>
      <c r="L325" s="7">
        <f>VLOOKUP(Task[[#This Row],[Reason of visit]],'Data-Task'!C:G,4,)</f>
        <v>0.66153846153846196</v>
      </c>
      <c r="M325" s="7">
        <f>IF(Task[[#This Row],[Margin of Error1]]&gt;=0.1,"Insufficient data",Task[[#This Row],[Ease1]])</f>
        <v>0.66153846153846196</v>
      </c>
      <c r="N325" s="7">
        <f>IF(Task[[#This Row],[Ease1]]&gt;0,1.96*SQRT((Task[[#This Row],[Ease1]]*(1-Task[[#This Row],[Ease1]]))/Task[[#This Row],[Responses]]),"")</f>
        <v>8.1342329704340452E-2</v>
      </c>
      <c r="O325" s="7">
        <f>VLOOKUP(Task[[#This Row],[Reason of visit]],'Data-Task'!C:G,5,)</f>
        <v>0.54615384615384599</v>
      </c>
      <c r="P325" s="7">
        <f>IF(Task[[#This Row],[Margin of Error1]]&gt;=0.1,"Insufficient data",Task[[#This Row],[Satisfaction1]])</f>
        <v>0.54615384615384599</v>
      </c>
      <c r="Q325" s="7">
        <f>IF(Task[[#This Row],[Satisfaction1]]&gt;0,1.96*SQRT((Task[[#This Row],[Satisfaction1]]*(1-Task[[#This Row],[Satisfaction1]]))/Task[[#This Row],[Responses]]),"")</f>
        <v>8.5584717815344172E-2</v>
      </c>
      <c r="R325" s="7">
        <f>IF(OR(Task[[#This Row],[Margin of Error1]]&gt;=0.1,Task[[#This Row],[Margin of Error1]]=0),"Insufficient data",Task[[#This Row],[Margin of Error1]])</f>
        <v>7.9198205117433404E-2</v>
      </c>
      <c r="S3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5" s="5"/>
      <c r="U325" s="5"/>
      <c r="V325" s="5"/>
      <c r="W325" s="5"/>
    </row>
    <row r="326" spans="3:23" ht="27.75" x14ac:dyDescent="0.5">
      <c r="C326" s="129" t="str">
        <f>IF(ISBLANK('Data-Task'!C210),"",'Data-Task'!C210)</f>
        <v>CSA:Science:Get more information on auroras and the AuroraMAX observatory</v>
      </c>
      <c r="D326" s="68" t="str">
        <f t="shared" si="15"/>
        <v>Get more information on auroras and the AuroraMAX observatory</v>
      </c>
      <c r="E326" s="6" t="str">
        <f t="shared" si="16"/>
        <v>Science</v>
      </c>
      <c r="F326" s="6" t="str">
        <f t="shared" si="17"/>
        <v>CSA</v>
      </c>
      <c r="G326" s="8">
        <f>VLOOKUP(Task[[#This Row],[Reason of visit]],'Data-Task'!C:G,2,)</f>
        <v>130</v>
      </c>
      <c r="H32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7.604601684678737E-2</v>
      </c>
      <c r="I326" s="7">
        <f>VLOOKUP(Task[[#This Row],[Reason of visit]],'Data-Task'!C:G,3,)</f>
        <v>0.78461538461538505</v>
      </c>
      <c r="J326" s="7">
        <f>IF(Task[[#This Row],[Margin of Error1]]&gt;=0.1,"Insufficient data",Task[[#This Row],[Task success1]])</f>
        <v>0.78461538461538505</v>
      </c>
      <c r="K326" s="7">
        <f>IF(Task[[#This Row],[Task success1]]&gt;0,1.96*SQRT((Task[[#This Row],[Task success1]]*(1-Task[[#This Row],[Task success1]]))/Task[[#This Row],[Responses]]),"")</f>
        <v>7.0667567832615588E-2</v>
      </c>
      <c r="L326" s="7">
        <f>VLOOKUP(Task[[#This Row],[Reason of visit]],'Data-Task'!C:G,4,)</f>
        <v>0.76153846153846105</v>
      </c>
      <c r="M326" s="7">
        <f>IF(Task[[#This Row],[Margin of Error1]]&gt;=0.1,"Insufficient data",Task[[#This Row],[Ease1]])</f>
        <v>0.76153846153846105</v>
      </c>
      <c r="N326" s="7">
        <f>IF(Task[[#This Row],[Ease1]]&gt;0,1.96*SQRT((Task[[#This Row],[Ease1]]*(1-Task[[#This Row],[Ease1]]))/Task[[#This Row],[Responses]]),"")</f>
        <v>7.3255373520709266E-2</v>
      </c>
      <c r="O326" s="7">
        <f>VLOOKUP(Task[[#This Row],[Reason of visit]],'Data-Task'!C:G,5,)</f>
        <v>0.6</v>
      </c>
      <c r="P326" s="7">
        <f>IF(Task[[#This Row],[Margin of Error1]]&gt;=0.1,"Insufficient data",Task[[#This Row],[Satisfaction1]])</f>
        <v>0.6</v>
      </c>
      <c r="Q326" s="7">
        <f>IF(Task[[#This Row],[Satisfaction1]]&gt;0,1.96*SQRT((Task[[#This Row],[Satisfaction1]]*(1-Task[[#This Row],[Satisfaction1]]))/Task[[#This Row],[Responses]]),"")</f>
        <v>8.4215109187037299E-2</v>
      </c>
      <c r="R326" s="7">
        <f>IF(OR(Task[[#This Row],[Margin of Error1]]&gt;=0.1,Task[[#This Row],[Margin of Error1]]=0),"Insufficient data",Task[[#This Row],[Margin of Error1]])</f>
        <v>7.604601684678737E-2</v>
      </c>
      <c r="S3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6" s="5"/>
      <c r="U326" s="5"/>
      <c r="V326" s="5"/>
      <c r="W326" s="5"/>
    </row>
    <row r="327" spans="3:23" ht="13.9" x14ac:dyDescent="0.5">
      <c r="C327" s="129" t="str">
        <f>IF(ISBLANK('Data-Task'!C1217),"",'Data-Task'!C1217)</f>
        <v>PSPC:Business:Search for opportunities</v>
      </c>
      <c r="D327" s="457" t="str">
        <f t="shared" si="15"/>
        <v>Search for opportunities</v>
      </c>
      <c r="E327" s="458" t="str">
        <f t="shared" si="16"/>
        <v>Business</v>
      </c>
      <c r="F327" s="458" t="str">
        <f t="shared" si="17"/>
        <v>PSPC</v>
      </c>
      <c r="G327" s="442">
        <f>VLOOKUP(Task[[#This Row],[Reason of visit]],'Data-Task'!C:G,2,)</f>
        <v>130</v>
      </c>
      <c r="H32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8.2595293483708379E-2</v>
      </c>
      <c r="I327" s="444">
        <f>VLOOKUP(Task[[#This Row],[Reason of visit]],'Data-Task'!C:G,3,)</f>
        <v>0.73076923076923095</v>
      </c>
      <c r="J327" s="444">
        <f>IF(Task[[#This Row],[Margin of Error1]]&gt;=0.1,"Insufficient data",Task[[#This Row],[Task success1]])</f>
        <v>0.73076923076923095</v>
      </c>
      <c r="K327" s="444">
        <f>IF(Task[[#This Row],[Task success1]]&gt;0,1.96*SQRT((Task[[#This Row],[Task success1]]*(1-Task[[#This Row],[Task success1]]))/Task[[#This Row],[Responses]]),"")</f>
        <v>7.6249476743692104E-2</v>
      </c>
      <c r="L327" s="444">
        <f>VLOOKUP(Task[[#This Row],[Reason of visit]],'Data-Task'!C:G,4,)</f>
        <v>0.5</v>
      </c>
      <c r="M327" s="444">
        <f>IF(Task[[#This Row],[Margin of Error1]]&gt;=0.1,"Insufficient data",Task[[#This Row],[Ease1]])</f>
        <v>0.5</v>
      </c>
      <c r="N327" s="444">
        <f>IF(Task[[#This Row],[Ease1]]&gt;0,1.96*SQRT((Task[[#This Row],[Ease1]]*(1-Task[[#This Row],[Ease1]]))/Task[[#This Row],[Responses]]),"")</f>
        <v>8.5951685892088861E-2</v>
      </c>
      <c r="O327" s="444">
        <f>VLOOKUP(Task[[#This Row],[Reason of visit]],'Data-Task'!C:G,5,)</f>
        <v>0.54615384615384599</v>
      </c>
      <c r="P327" s="444">
        <f>IF(Task[[#This Row],[Margin of Error1]]&gt;=0.1,"Insufficient data",Task[[#This Row],[Satisfaction1]])</f>
        <v>0.54615384615384599</v>
      </c>
      <c r="Q327" s="444">
        <f>IF(Task[[#This Row],[Satisfaction1]]&gt;0,1.96*SQRT((Task[[#This Row],[Satisfaction1]]*(1-Task[[#This Row],[Satisfaction1]]))/Task[[#This Row],[Responses]]),"")</f>
        <v>8.5584717815344172E-2</v>
      </c>
      <c r="R327" s="444">
        <f>IF(OR(Task[[#This Row],[Margin of Error1]]&gt;=0.1,Task[[#This Row],[Margin of Error1]]=0),"Insufficient data",Task[[#This Row],[Margin of Error1]])</f>
        <v>8.2595293483708379E-2</v>
      </c>
      <c r="S3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7" s="5"/>
      <c r="U327" s="5"/>
      <c r="V327" s="5"/>
      <c r="W327" s="5"/>
    </row>
    <row r="328" spans="3:23" ht="41.65" x14ac:dyDescent="0.5">
      <c r="C328" s="129" t="str">
        <f>IF(ISBLANK('Data-Task'!C148),"",'Data-Task'!C148)</f>
        <v>CIRNAC:Indigenous:How the Government of Canada is working to advance reconciliation and renew the relationship with Indigenous Peoples</v>
      </c>
      <c r="D328" s="68" t="str">
        <f t="shared" si="15"/>
        <v>How the Government of Canada is working to advance reconciliation and renew the relationship with Indigenous Peoples</v>
      </c>
      <c r="E328" s="6" t="str">
        <f t="shared" si="16"/>
        <v>Indigenous</v>
      </c>
      <c r="F328" s="6" t="str">
        <f t="shared" si="17"/>
        <v>CIRNAC</v>
      </c>
      <c r="G328" s="8">
        <f>VLOOKUP(Task[[#This Row],[Reason of visit]],'Data-Task'!C:G,2,)</f>
        <v>129</v>
      </c>
      <c r="H3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7.8325095381985024E-2</v>
      </c>
      <c r="I328" s="7">
        <f>VLOOKUP(Task[[#This Row],[Reason of visit]],'Data-Task'!C:G,3,)</f>
        <v>0.775193798449612</v>
      </c>
      <c r="J328" s="7">
        <f>IF(Task[[#This Row],[Margin of Error1]]&gt;=0.1,"Insufficient data",Task[[#This Row],[Task success1]])</f>
        <v>0.775193798449612</v>
      </c>
      <c r="K328" s="7">
        <f>IF(Task[[#This Row],[Task success1]]&gt;0,1.96*SQRT((Task[[#This Row],[Task success1]]*(1-Task[[#This Row],[Task success1]]))/Task[[#This Row],[Responses]]),"")</f>
        <v>7.2039469309323131E-2</v>
      </c>
      <c r="L328" s="7">
        <f>VLOOKUP(Task[[#This Row],[Reason of visit]],'Data-Task'!C:G,4,)</f>
        <v>0.72093023255813904</v>
      </c>
      <c r="M328" s="7">
        <f>IF(Task[[#This Row],[Margin of Error1]]&gt;=0.1,"Insufficient data",Task[[#This Row],[Ease1]])</f>
        <v>0.72093023255813904</v>
      </c>
      <c r="N328" s="7">
        <f>IF(Task[[#This Row],[Ease1]]&gt;0,1.96*SQRT((Task[[#This Row],[Ease1]]*(1-Task[[#This Row],[Ease1]]))/Task[[#This Row],[Responses]]),"")</f>
        <v>7.7404147272074078E-2</v>
      </c>
      <c r="O328" s="7">
        <f>VLOOKUP(Task[[#This Row],[Reason of visit]],'Data-Task'!C:G,5,)</f>
        <v>0.56589147286821695</v>
      </c>
      <c r="P328" s="7">
        <f>IF(Task[[#This Row],[Margin of Error1]]&gt;=0.1,"Insufficient data",Task[[#This Row],[Satisfaction1]])</f>
        <v>0.56589147286821695</v>
      </c>
      <c r="Q328" s="7">
        <f>IF(Task[[#This Row],[Satisfaction1]]&gt;0,1.96*SQRT((Task[[#This Row],[Satisfaction1]]*(1-Task[[#This Row],[Satisfaction1]]))/Task[[#This Row],[Responses]]),"")</f>
        <v>8.5531669564557863E-2</v>
      </c>
      <c r="R328" s="7">
        <f>IF(OR(Task[[#This Row],[Margin of Error1]]&gt;=0.1,Task[[#This Row],[Margin of Error1]]=0),"Insufficient data",Task[[#This Row],[Margin of Error1]])</f>
        <v>7.8325095381985024E-2</v>
      </c>
      <c r="S3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8" s="5"/>
      <c r="U328" s="5"/>
      <c r="V328" s="5"/>
      <c r="W328" s="5"/>
    </row>
    <row r="329" spans="3:23" ht="13.9" x14ac:dyDescent="0.5">
      <c r="C329" s="129" t="str">
        <f>IF(ISBLANK('Data-Task'!C1044),"",'Data-Task'!C1044)</f>
        <v>PC:N/A:Reserve a campsite or other accommodation</v>
      </c>
      <c r="D329" s="441" t="str">
        <f t="shared" si="15"/>
        <v>Reserve a campsite or other accommodation</v>
      </c>
      <c r="E329" s="6" t="str">
        <f t="shared" si="16"/>
        <v>N/A</v>
      </c>
      <c r="F329" s="6" t="str">
        <f t="shared" si="17"/>
        <v>PC</v>
      </c>
      <c r="G329" s="442">
        <f>VLOOKUP(Task[[#This Row],[Reason of visit]],'Data-Task'!C:G,2,)</f>
        <v>129</v>
      </c>
      <c r="H32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8.4227254945137706E-2</v>
      </c>
      <c r="I329" s="444">
        <f>VLOOKUP(Task[[#This Row],[Reason of visit]],'Data-Task'!C:G,3,)</f>
        <v>0.65891472868217005</v>
      </c>
      <c r="J329" s="444">
        <f>IF(Task[[#This Row],[Margin of Error1]]&gt;=0.1,"Insufficient data",Task[[#This Row],[Task success1]])</f>
        <v>0.65891472868217005</v>
      </c>
      <c r="K329" s="444">
        <f>IF(Task[[#This Row],[Task success1]]&gt;0,1.96*SQRT((Task[[#This Row],[Task success1]]*(1-Task[[#This Row],[Task success1]]))/Task[[#This Row],[Responses]]),"")</f>
        <v>8.1810172239743212E-2</v>
      </c>
      <c r="L329" s="444">
        <f>VLOOKUP(Task[[#This Row],[Reason of visit]],'Data-Task'!C:G,4,)</f>
        <v>0.54263565891472898</v>
      </c>
      <c r="M329" s="444">
        <f>IF(Task[[#This Row],[Margin of Error1]]&gt;=0.1,"Insufficient data",Task[[#This Row],[Ease1]])</f>
        <v>0.54263565891472898</v>
      </c>
      <c r="N329" s="444">
        <f>IF(Task[[#This Row],[Ease1]]&gt;0,1.96*SQRT((Task[[#This Row],[Ease1]]*(1-Task[[#This Row],[Ease1]]))/Task[[#This Row],[Responses]]),"")</f>
        <v>8.59699218080201E-2</v>
      </c>
      <c r="O329" s="444">
        <f>VLOOKUP(Task[[#This Row],[Reason of visit]],'Data-Task'!C:G,5,)</f>
        <v>0.58914728682170503</v>
      </c>
      <c r="P329" s="444">
        <f>IF(Task[[#This Row],[Margin of Error1]]&gt;=0.1,"Insufficient data",Task[[#This Row],[Satisfaction1]])</f>
        <v>0.58914728682170503</v>
      </c>
      <c r="Q329" s="444">
        <f>IF(Task[[#This Row],[Satisfaction1]]&gt;0,1.96*SQRT((Task[[#This Row],[Satisfaction1]]*(1-Task[[#This Row],[Satisfaction1]]))/Task[[#This Row],[Responses]]),"")</f>
        <v>8.4901670787649777E-2</v>
      </c>
      <c r="R329" s="444">
        <f>IF(OR(Task[[#This Row],[Margin of Error1]]&gt;=0.1,Task[[#This Row],[Margin of Error1]]=0),"Insufficient data",Task[[#This Row],[Margin of Error1]])</f>
        <v>8.4227254945137706E-2</v>
      </c>
      <c r="S32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29" s="5"/>
      <c r="U329" s="5"/>
      <c r="V329" s="5"/>
      <c r="W329" s="5"/>
    </row>
    <row r="330" spans="3:23" ht="13.9" x14ac:dyDescent="0.5">
      <c r="C330" s="129" t="str">
        <f>IF(ISBLANK('Data-Task'!C194),"",'Data-Task'!C194)</f>
        <v>CRA:Taxes:Open a My Business Account</v>
      </c>
      <c r="D330" s="68" t="str">
        <f t="shared" si="15"/>
        <v>Open a My Business Account</v>
      </c>
      <c r="E330" s="6" t="str">
        <f t="shared" si="16"/>
        <v>Taxes</v>
      </c>
      <c r="F330" s="6" t="str">
        <f t="shared" si="17"/>
        <v>CRA</v>
      </c>
      <c r="G330" s="8">
        <f>VLOOKUP(Task[[#This Row],[Reason of visit]],'Data-Task'!C:G,2,)</f>
        <v>127</v>
      </c>
      <c r="H3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8.4046999521742785E-2</v>
      </c>
      <c r="I330" s="7">
        <f>VLOOKUP(Task[[#This Row],[Reason of visit]],'Data-Task'!C:G,3,)</f>
        <v>0.41732283464566899</v>
      </c>
      <c r="J330" s="7">
        <f>IF(Task[[#This Row],[Margin of Error1]]&gt;=0.1,"Insufficient data",Task[[#This Row],[Task success1]])</f>
        <v>0.41732283464566899</v>
      </c>
      <c r="K330" s="7">
        <f>IF(Task[[#This Row],[Task success1]]&gt;0,1.96*SQRT((Task[[#This Row],[Task success1]]*(1-Task[[#This Row],[Task success1]]))/Task[[#This Row],[Responses]]),"")</f>
        <v>8.5763853162636156E-2</v>
      </c>
      <c r="L330" s="7">
        <f>VLOOKUP(Task[[#This Row],[Reason of visit]],'Data-Task'!C:G,4,)</f>
        <v>0.35433070866141703</v>
      </c>
      <c r="M330" s="7">
        <f>IF(Task[[#This Row],[Margin of Error1]]&gt;=0.1,"Insufficient data",Task[[#This Row],[Ease1]])</f>
        <v>0.35433070866141703</v>
      </c>
      <c r="N330" s="7">
        <f>IF(Task[[#This Row],[Ease1]]&gt;0,1.96*SQRT((Task[[#This Row],[Ease1]]*(1-Task[[#This Row],[Ease1]]))/Task[[#This Row],[Responses]]),"")</f>
        <v>8.3188572701296107E-2</v>
      </c>
      <c r="O330" s="7">
        <f>VLOOKUP(Task[[#This Row],[Reason of visit]],'Data-Task'!C:G,5,)</f>
        <v>0.35433070866141703</v>
      </c>
      <c r="P330" s="7">
        <f>IF(Task[[#This Row],[Margin of Error1]]&gt;=0.1,"Insufficient data",Task[[#This Row],[Satisfaction1]])</f>
        <v>0.35433070866141703</v>
      </c>
      <c r="Q330" s="7">
        <f>IF(Task[[#This Row],[Satisfaction1]]&gt;0,1.96*SQRT((Task[[#This Row],[Satisfaction1]]*(1-Task[[#This Row],[Satisfaction1]]))/Task[[#This Row],[Responses]]),"")</f>
        <v>8.3188572701296107E-2</v>
      </c>
      <c r="R330" s="7">
        <f>IF(OR(Task[[#This Row],[Margin of Error1]]&gt;=0.1,Task[[#This Row],[Margin of Error1]]=0),"Insufficient data",Task[[#This Row],[Margin of Error1]])</f>
        <v>8.4046999521742785E-2</v>
      </c>
      <c r="S3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0" s="5"/>
      <c r="U330" s="5"/>
      <c r="V330" s="5"/>
      <c r="W330" s="5"/>
    </row>
    <row r="331" spans="3:23" ht="13.9" x14ac:dyDescent="0.5">
      <c r="C331" s="129" t="str">
        <f>IF(ISBLANK('Data-Task'!C231),"",'Data-Task'!C231)</f>
        <v>CSEC:Security:Find out about phishing and how to stay safe</v>
      </c>
      <c r="D331" s="68" t="str">
        <f t="shared" si="15"/>
        <v>Find out about phishing and how to stay safe</v>
      </c>
      <c r="E331" s="6" t="str">
        <f t="shared" si="16"/>
        <v>Security</v>
      </c>
      <c r="F331" s="6" t="str">
        <f t="shared" si="17"/>
        <v>CSEC</v>
      </c>
      <c r="G331" s="8">
        <f>VLOOKUP(Task[[#This Row],[Reason of visit]],'Data-Task'!C:G,2,)</f>
        <v>127</v>
      </c>
      <c r="H3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6.6556314497715499E-2</v>
      </c>
      <c r="I331" s="7">
        <f>VLOOKUP(Task[[#This Row],[Reason of visit]],'Data-Task'!C:G,3,)</f>
        <v>0.90551181102362199</v>
      </c>
      <c r="J331" s="7">
        <f>IF(Task[[#This Row],[Margin of Error1]]&gt;=0.1,"Insufficient data",Task[[#This Row],[Task success1]])</f>
        <v>0.90551181102362199</v>
      </c>
      <c r="K331" s="7">
        <f>IF(Task[[#This Row],[Task success1]]&gt;0,1.96*SQRT((Task[[#This Row],[Task success1]]*(1-Task[[#This Row],[Task success1]]))/Task[[#This Row],[Responses]]),"")</f>
        <v>5.0873314429768904E-2</v>
      </c>
      <c r="L331" s="7">
        <f>VLOOKUP(Task[[#This Row],[Reason of visit]],'Data-Task'!C:G,4,)</f>
        <v>0.80314960629921295</v>
      </c>
      <c r="M331" s="7">
        <f>IF(Task[[#This Row],[Margin of Error1]]&gt;=0.1,"Insufficient data",Task[[#This Row],[Ease1]])</f>
        <v>0.80314960629921295</v>
      </c>
      <c r="N331" s="7">
        <f>IF(Task[[#This Row],[Ease1]]&gt;0,1.96*SQRT((Task[[#This Row],[Ease1]]*(1-Task[[#This Row],[Ease1]]))/Task[[#This Row],[Responses]]),"")</f>
        <v>6.9154521416984693E-2</v>
      </c>
      <c r="O331" s="7">
        <f>VLOOKUP(Task[[#This Row],[Reason of visit]],'Data-Task'!C:G,5,)</f>
        <v>0.70078740157480301</v>
      </c>
      <c r="P331" s="7">
        <f>IF(Task[[#This Row],[Margin of Error1]]&gt;=0.1,"Insufficient data",Task[[#This Row],[Satisfaction1]])</f>
        <v>0.70078740157480301</v>
      </c>
      <c r="Q331" s="7">
        <f>IF(Task[[#This Row],[Satisfaction1]]&gt;0,1.96*SQRT((Task[[#This Row],[Satisfaction1]]*(1-Task[[#This Row],[Satisfaction1]]))/Task[[#This Row],[Responses]]),"")</f>
        <v>7.9641107646392886E-2</v>
      </c>
      <c r="R331" s="7">
        <f>IF(OR(Task[[#This Row],[Margin of Error1]]&gt;=0.1,Task[[#This Row],[Margin of Error1]]=0),"Insufficient data",Task[[#This Row],[Margin of Error1]])</f>
        <v>6.6556314497715499E-2</v>
      </c>
      <c r="S3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1" s="5"/>
      <c r="U331" s="5"/>
      <c r="V331" s="5"/>
      <c r="W331" s="5"/>
    </row>
    <row r="332" spans="3:23" ht="13.9" x14ac:dyDescent="0.5">
      <c r="C332" s="129" t="str">
        <f>IF(ISBLANK('Data-Task'!C471),"",'Data-Task'!C471)</f>
        <v>FCAC:Money:Find information on retirement planning</v>
      </c>
      <c r="D332" s="68" t="str">
        <f t="shared" si="15"/>
        <v>Find information on retirement planning</v>
      </c>
      <c r="E332" s="6" t="str">
        <f t="shared" si="16"/>
        <v>Money</v>
      </c>
      <c r="F332" s="6" t="str">
        <f t="shared" si="17"/>
        <v>FCAC</v>
      </c>
      <c r="G332" s="8">
        <f>VLOOKUP(Task[[#This Row],[Reason of visit]],'Data-Task'!C:G,2,)</f>
        <v>127</v>
      </c>
      <c r="H33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8.1641502583200506E-2</v>
      </c>
      <c r="I332" s="7">
        <f>VLOOKUP(Task[[#This Row],[Reason of visit]],'Data-Task'!C:G,3,)</f>
        <v>0.70866141732283505</v>
      </c>
      <c r="J332" s="7">
        <f>IF(Task[[#This Row],[Margin of Error1]]&gt;=0.1,"Insufficient data",Task[[#This Row],[Task success1]])</f>
        <v>0.70866141732283505</v>
      </c>
      <c r="K332" s="7">
        <f>IF(Task[[#This Row],[Task success1]]&gt;0,1.96*SQRT((Task[[#This Row],[Task success1]]*(1-Task[[#This Row],[Task success1]]))/Task[[#This Row],[Responses]]),"")</f>
        <v>7.9026474298007091E-2</v>
      </c>
      <c r="L332" s="7">
        <f>VLOOKUP(Task[[#This Row],[Reason of visit]],'Data-Task'!C:G,4,)</f>
        <v>0.66141732283464605</v>
      </c>
      <c r="M332" s="7">
        <f>IF(Task[[#This Row],[Margin of Error1]]&gt;=0.1,"Insufficient data",Task[[#This Row],[Ease1]])</f>
        <v>0.66141732283464605</v>
      </c>
      <c r="N332" s="7">
        <f>IF(Task[[#This Row],[Ease1]]&gt;0,1.96*SQRT((Task[[#This Row],[Ease1]]*(1-Task[[#This Row],[Ease1]]))/Task[[#This Row],[Responses]]),"")</f>
        <v>8.2304647786881943E-2</v>
      </c>
      <c r="O332" s="7">
        <f>VLOOKUP(Task[[#This Row],[Reason of visit]],'Data-Task'!C:G,5,)</f>
        <v>0.63779527559055105</v>
      </c>
      <c r="P332" s="7">
        <f>IF(Task[[#This Row],[Margin of Error1]]&gt;=0.1,"Insufficient data",Task[[#This Row],[Satisfaction1]])</f>
        <v>0.63779527559055105</v>
      </c>
      <c r="Q332" s="7">
        <f>IF(Task[[#This Row],[Satisfaction1]]&gt;0,1.96*SQRT((Task[[#This Row],[Satisfaction1]]*(1-Task[[#This Row],[Satisfaction1]]))/Task[[#This Row],[Responses]]),"")</f>
        <v>8.3593385664712472E-2</v>
      </c>
      <c r="R332" s="7">
        <f>IF(OR(Task[[#This Row],[Margin of Error1]]&gt;=0.1,Task[[#This Row],[Margin of Error1]]=0),"Insufficient data",Task[[#This Row],[Margin of Error1]])</f>
        <v>8.1641502583200506E-2</v>
      </c>
      <c r="S3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2" s="5"/>
      <c r="U332" s="5"/>
      <c r="V332" s="5"/>
      <c r="W332" s="5"/>
    </row>
    <row r="333" spans="3:23" ht="27.75" x14ac:dyDescent="0.5">
      <c r="C333" s="129" t="str">
        <f>IF(ISBLANK('Data-Task'!C717),"",'Data-Task'!C717)</f>
        <v>HC:Health:Find out who is eligible for and how to access medical assistance in dying</v>
      </c>
      <c r="D333" s="68" t="str">
        <f t="shared" si="15"/>
        <v>Find out who is eligible for and how to access medical assistance in dying</v>
      </c>
      <c r="E333" s="6" t="str">
        <f t="shared" si="16"/>
        <v>Health</v>
      </c>
      <c r="F333" s="6" t="str">
        <f t="shared" si="17"/>
        <v>HC</v>
      </c>
      <c r="G333" s="8">
        <f>VLOOKUP(Task[[#This Row],[Reason of visit]],'Data-Task'!C:G,2,)</f>
        <v>127</v>
      </c>
      <c r="H3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7.5933328384877138E-2</v>
      </c>
      <c r="I333" s="7">
        <f>VLOOKUP(Task[[#This Row],[Reason of visit]],'Data-Task'!C:G,3,)</f>
        <v>0.82677165354330695</v>
      </c>
      <c r="J333" s="7">
        <f>IF(Task[[#This Row],[Margin of Error1]]&gt;=0.1,"Insufficient data",Task[[#This Row],[Task success1]])</f>
        <v>0.82677165354330695</v>
      </c>
      <c r="K333" s="7">
        <f>IF(Task[[#This Row],[Task success1]]&gt;0,1.96*SQRT((Task[[#This Row],[Task success1]]*(1-Task[[#This Row],[Task success1]]))/Task[[#This Row],[Responses]]),"")</f>
        <v>6.5819788111241298E-2</v>
      </c>
      <c r="L333" s="7">
        <f>VLOOKUP(Task[[#This Row],[Reason of visit]],'Data-Task'!C:G,4,)</f>
        <v>0.73228346456692905</v>
      </c>
      <c r="M333" s="7">
        <f>IF(Task[[#This Row],[Margin of Error1]]&gt;=0.1,"Insufficient data",Task[[#This Row],[Ease1]])</f>
        <v>0.73228346456692905</v>
      </c>
      <c r="N333" s="7">
        <f>IF(Task[[#This Row],[Ease1]]&gt;0,1.96*SQRT((Task[[#This Row],[Ease1]]*(1-Task[[#This Row],[Ease1]]))/Task[[#This Row],[Responses]]),"")</f>
        <v>7.7007215974810625E-2</v>
      </c>
      <c r="O333" s="7">
        <f>VLOOKUP(Task[[#This Row],[Reason of visit]],'Data-Task'!C:G,5,)</f>
        <v>0.60629921259842501</v>
      </c>
      <c r="P333" s="7">
        <f>IF(Task[[#This Row],[Margin of Error1]]&gt;=0.1,"Insufficient data",Task[[#This Row],[Satisfaction1]])</f>
        <v>0.60629921259842501</v>
      </c>
      <c r="Q333" s="7">
        <f>IF(Task[[#This Row],[Satisfaction1]]&gt;0,1.96*SQRT((Task[[#This Row],[Satisfaction1]]*(1-Task[[#This Row],[Satisfaction1]]))/Task[[#This Row],[Responses]]),"")</f>
        <v>8.4972981068579478E-2</v>
      </c>
      <c r="R333" s="7">
        <f>IF(OR(Task[[#This Row],[Margin of Error1]]&gt;=0.1,Task[[#This Row],[Margin of Error1]]=0),"Insufficient data",Task[[#This Row],[Margin of Error1]])</f>
        <v>7.5933328384877138E-2</v>
      </c>
      <c r="S3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3" s="5"/>
      <c r="U333" s="5"/>
      <c r="V333" s="5"/>
      <c r="W333" s="5"/>
    </row>
    <row r="334" spans="3:23" ht="13.9" x14ac:dyDescent="0.5">
      <c r="C334" s="129" t="str">
        <f>IF(ISBLANK('Data-Task'!C824),"",'Data-Task'!C824)</f>
        <v>ISC:Indigenous:How to apply for a status card</v>
      </c>
      <c r="D334" s="68" t="str">
        <f t="shared" si="15"/>
        <v>How to apply for a status card</v>
      </c>
      <c r="E334" s="6" t="str">
        <f t="shared" si="16"/>
        <v>Indigenous</v>
      </c>
      <c r="F334" s="6" t="str">
        <f t="shared" si="17"/>
        <v>ISC</v>
      </c>
      <c r="G334" s="8">
        <f>VLOOKUP(Task[[#This Row],[Reason of visit]],'Data-Task'!C:G,2,)</f>
        <v>127</v>
      </c>
      <c r="H33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8.6147298331355857E-2</v>
      </c>
      <c r="I334" s="7">
        <f>VLOOKUP(Task[[#This Row],[Reason of visit]],'Data-Task'!C:G,3,)</f>
        <v>0.488188976377953</v>
      </c>
      <c r="J334" s="7">
        <f>IF(Task[[#This Row],[Margin of Error1]]&gt;=0.1,"Insufficient data",Task[[#This Row],[Task success1]])</f>
        <v>0.488188976377953</v>
      </c>
      <c r="K334" s="7">
        <f>IF(Task[[#This Row],[Task success1]]&gt;0,1.96*SQRT((Task[[#This Row],[Task success1]]*(1-Task[[#This Row],[Task success1]]))/Task[[#This Row],[Responses]]),"")</f>
        <v>8.6936672387053035E-2</v>
      </c>
      <c r="L334" s="7">
        <f>VLOOKUP(Task[[#This Row],[Reason of visit]],'Data-Task'!C:G,4,)</f>
        <v>0.40944881889763801</v>
      </c>
      <c r="M334" s="7">
        <f>IF(Task[[#This Row],[Margin of Error1]]&gt;=0.1,"Insufficient data",Task[[#This Row],[Ease1]])</f>
        <v>0.40944881889763801</v>
      </c>
      <c r="N334" s="7">
        <f>IF(Task[[#This Row],[Ease1]]&gt;0,1.96*SQRT((Task[[#This Row],[Ease1]]*(1-Task[[#This Row],[Ease1]]))/Task[[#This Row],[Responses]]),"")</f>
        <v>8.5522973742772165E-2</v>
      </c>
      <c r="O334" s="7">
        <f>VLOOKUP(Task[[#This Row],[Reason of visit]],'Data-Task'!C:G,5,)</f>
        <v>0.42519685039370098</v>
      </c>
      <c r="P334" s="7">
        <f>IF(Task[[#This Row],[Margin of Error1]]&gt;=0.1,"Insufficient data",Task[[#This Row],[Satisfaction1]])</f>
        <v>0.42519685039370098</v>
      </c>
      <c r="Q334" s="7">
        <f>IF(Task[[#This Row],[Satisfaction1]]&gt;0,1.96*SQRT((Task[[#This Row],[Satisfaction1]]*(1-Task[[#This Row],[Satisfaction1]]))/Task[[#This Row],[Responses]]),"")</f>
        <v>8.5982248864242369E-2</v>
      </c>
      <c r="R334" s="7">
        <f>IF(OR(Task[[#This Row],[Margin of Error1]]&gt;=0.1,Task[[#This Row],[Margin of Error1]]=0),"Insufficient data",Task[[#This Row],[Margin of Error1]])</f>
        <v>8.6147298331355857E-2</v>
      </c>
      <c r="S3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4" s="5"/>
      <c r="U334" s="5"/>
      <c r="V334" s="5"/>
      <c r="W334" s="5"/>
    </row>
    <row r="335" spans="3:23" ht="13.9" x14ac:dyDescent="0.5">
      <c r="C335" s="129" t="str">
        <f>IF(ISBLANK('Data-Task'!C1076),"",'Data-Task'!C1076)</f>
        <v>PCH:Culture:Learn about the official symbols of Canada</v>
      </c>
      <c r="D335" s="441" t="str">
        <f t="shared" si="15"/>
        <v>Learn about the official symbols of Canada</v>
      </c>
      <c r="E335" s="447" t="str">
        <f t="shared" si="16"/>
        <v>Culture</v>
      </c>
      <c r="F335" s="447" t="str">
        <f t="shared" si="17"/>
        <v>PCH</v>
      </c>
      <c r="G335" s="442">
        <f>VLOOKUP(Task[[#This Row],[Reason of visit]],'Data-Task'!C:G,2,)</f>
        <v>124</v>
      </c>
      <c r="H33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6.3041050954759537E-2</v>
      </c>
      <c r="I335" s="444">
        <f>VLOOKUP(Task[[#This Row],[Reason of visit]],'Data-Task'!C:G,3,)</f>
        <v>0.92741935483870996</v>
      </c>
      <c r="J335" s="444">
        <f>IF(Task[[#This Row],[Margin of Error1]]&gt;=0.1,"Insufficient data",Task[[#This Row],[Task success1]])</f>
        <v>0.92741935483870996</v>
      </c>
      <c r="K335" s="444">
        <f>IF(Task[[#This Row],[Task success1]]&gt;0,1.96*SQRT((Task[[#This Row],[Task success1]]*(1-Task[[#This Row],[Task success1]]))/Task[[#This Row],[Responses]]),"")</f>
        <v>4.5666078461261986E-2</v>
      </c>
      <c r="L335" s="444">
        <f>VLOOKUP(Task[[#This Row],[Reason of visit]],'Data-Task'!C:G,4,)</f>
        <v>0.82258064516129004</v>
      </c>
      <c r="M335" s="444">
        <f>IF(Task[[#This Row],[Margin of Error1]]&gt;=0.1,"Insufficient data",Task[[#This Row],[Ease1]])</f>
        <v>0.82258064516129004</v>
      </c>
      <c r="N335" s="444">
        <f>IF(Task[[#This Row],[Ease1]]&gt;0,1.96*SQRT((Task[[#This Row],[Ease1]]*(1-Task[[#This Row],[Ease1]]))/Task[[#This Row],[Responses]]),"")</f>
        <v>6.7241124840330388E-2</v>
      </c>
      <c r="O335" s="444">
        <f>VLOOKUP(Task[[#This Row],[Reason of visit]],'Data-Task'!C:G,5,)</f>
        <v>0.75</v>
      </c>
      <c r="P335" s="444">
        <f>IF(Task[[#This Row],[Margin of Error1]]&gt;=0.1,"Insufficient data",Task[[#This Row],[Satisfaction1]])</f>
        <v>0.75</v>
      </c>
      <c r="Q335" s="444">
        <f>IF(Task[[#This Row],[Satisfaction1]]&gt;0,1.96*SQRT((Task[[#This Row],[Satisfaction1]]*(1-Task[[#This Row],[Satisfaction1]]))/Task[[#This Row],[Responses]]),"")</f>
        <v>7.621594956268625E-2</v>
      </c>
      <c r="R335" s="444">
        <f>IF(OR(Task[[#This Row],[Margin of Error1]]&gt;=0.1,Task[[#This Row],[Margin of Error1]]=0),"Insufficient data",Task[[#This Row],[Margin of Error1]])</f>
        <v>6.3041050954759537E-2</v>
      </c>
      <c r="S33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5" s="5"/>
      <c r="U335" s="5"/>
      <c r="V335" s="5"/>
      <c r="W335" s="5"/>
    </row>
    <row r="336" spans="3:23" ht="13.9" x14ac:dyDescent="0.5">
      <c r="C336" s="129" t="str">
        <f>IF(ISBLANK('Data-Task'!C1088),"",'Data-Task'!C1088)</f>
        <v>PCO:AboutGov:Learn about Canada's democratic institutions</v>
      </c>
      <c r="D336" s="441" t="str">
        <f t="shared" si="15"/>
        <v>Learn about Canada's democratic institutions</v>
      </c>
      <c r="E336" s="447" t="str">
        <f t="shared" si="16"/>
        <v>AboutGov</v>
      </c>
      <c r="F336" s="447" t="str">
        <f t="shared" si="17"/>
        <v>PCO</v>
      </c>
      <c r="G336" s="442">
        <f>VLOOKUP(Task[[#This Row],[Reason of visit]],'Data-Task'!C:G,2,)</f>
        <v>124</v>
      </c>
      <c r="H33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7.3907226396921863E-2</v>
      </c>
      <c r="I336" s="444">
        <f>VLOOKUP(Task[[#This Row],[Reason of visit]],'Data-Task'!C:G,3,)</f>
        <v>0.84677419354838701</v>
      </c>
      <c r="J336" s="444">
        <f>IF(Task[[#This Row],[Margin of Error1]]&gt;=0.1,"Insufficient data",Task[[#This Row],[Task success1]])</f>
        <v>0.84677419354838701</v>
      </c>
      <c r="K336" s="444">
        <f>IF(Task[[#This Row],[Task success1]]&gt;0,1.96*SQRT((Task[[#This Row],[Task success1]]*(1-Task[[#This Row],[Task success1]]))/Task[[#This Row],[Responses]]),"")</f>
        <v>6.3400837331599652E-2</v>
      </c>
      <c r="L336" s="444">
        <f>VLOOKUP(Task[[#This Row],[Reason of visit]],'Data-Task'!C:G,4,)</f>
        <v>0.73387096774193505</v>
      </c>
      <c r="M336" s="444">
        <f>IF(Task[[#This Row],[Margin of Error1]]&gt;=0.1,"Insufficient data",Task[[#This Row],[Ease1]])</f>
        <v>0.73387096774193505</v>
      </c>
      <c r="N336" s="444">
        <f>IF(Task[[#This Row],[Ease1]]&gt;0,1.96*SQRT((Task[[#This Row],[Ease1]]*(1-Task[[#This Row],[Ease1]]))/Task[[#This Row],[Responses]]),"")</f>
        <v>7.7785958882575126E-2</v>
      </c>
      <c r="O336" s="444">
        <f>VLOOKUP(Task[[#This Row],[Reason of visit]],'Data-Task'!C:G,5,)</f>
        <v>0.70161290322580605</v>
      </c>
      <c r="P336" s="444">
        <f>IF(Task[[#This Row],[Margin of Error1]]&gt;=0.1,"Insufficient data",Task[[#This Row],[Satisfaction1]])</f>
        <v>0.70161290322580605</v>
      </c>
      <c r="Q336" s="444">
        <f>IF(Task[[#This Row],[Satisfaction1]]&gt;0,1.96*SQRT((Task[[#This Row],[Satisfaction1]]*(1-Task[[#This Row],[Satisfaction1]]))/Task[[#This Row],[Responses]]),"")</f>
        <v>8.0534882976590796E-2</v>
      </c>
      <c r="R336" s="444">
        <f>IF(OR(Task[[#This Row],[Margin of Error1]]&gt;=0.1,Task[[#This Row],[Margin of Error1]]=0),"Insufficient data",Task[[#This Row],[Margin of Error1]])</f>
        <v>7.3907226396921863E-2</v>
      </c>
      <c r="S33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6" s="5"/>
      <c r="U336" s="5"/>
      <c r="V336" s="5"/>
      <c r="W336" s="5"/>
    </row>
    <row r="337" spans="3:23" ht="13.9" x14ac:dyDescent="0.5">
      <c r="C337" s="129" t="str">
        <f>IF(ISBLANK('Data-Task'!C753),"",'Data-Task'!C753)</f>
        <v>IRCC:Immigration:Citizenship services</v>
      </c>
      <c r="D337" s="68" t="str">
        <f t="shared" si="15"/>
        <v>Citizenship services</v>
      </c>
      <c r="E337" s="6" t="str">
        <f t="shared" si="16"/>
        <v>Immigration</v>
      </c>
      <c r="F337" s="6" t="str">
        <f t="shared" si="17"/>
        <v>IRCC</v>
      </c>
      <c r="G337" s="8">
        <f>VLOOKUP(Task[[#This Row],[Reason of visit]],'Data-Task'!C:G,2,)</f>
        <v>123</v>
      </c>
      <c r="H33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8.7428631117466349E-2</v>
      </c>
      <c r="I337" s="7">
        <f>VLOOKUP(Task[[#This Row],[Reason of visit]],'Data-Task'!C:G,3,)</f>
        <v>0.56097560975609795</v>
      </c>
      <c r="J337" s="7">
        <f>IF(Task[[#This Row],[Margin of Error1]]&gt;=0.1,"Insufficient data",Task[[#This Row],[Task success1]])</f>
        <v>0.56097560975609795</v>
      </c>
      <c r="K337" s="7">
        <f>IF(Task[[#This Row],[Task success1]]&gt;0,1.96*SQRT((Task[[#This Row],[Task success1]]*(1-Task[[#This Row],[Task success1]]))/Task[[#This Row],[Responses]]),"")</f>
        <v>8.7704086509028695E-2</v>
      </c>
      <c r="L337" s="7">
        <f>VLOOKUP(Task[[#This Row],[Reason of visit]],'Data-Task'!C:G,4,)</f>
        <v>0.430894308943089</v>
      </c>
      <c r="M337" s="7">
        <f>IF(Task[[#This Row],[Margin of Error1]]&gt;=0.1,"Insufficient data",Task[[#This Row],[Ease1]])</f>
        <v>0.430894308943089</v>
      </c>
      <c r="N337" s="7">
        <f>IF(Task[[#This Row],[Ease1]]&gt;0,1.96*SQRT((Task[[#This Row],[Ease1]]*(1-Task[[#This Row],[Ease1]]))/Task[[#This Row],[Responses]]),"")</f>
        <v>8.7515576701585343E-2</v>
      </c>
      <c r="O337" s="7">
        <f>VLOOKUP(Task[[#This Row],[Reason of visit]],'Data-Task'!C:G,5,)</f>
        <v>0.41463414634146301</v>
      </c>
      <c r="P337" s="7">
        <f>IF(Task[[#This Row],[Margin of Error1]]&gt;=0.1,"Insufficient data",Task[[#This Row],[Satisfaction1]])</f>
        <v>0.41463414634146301</v>
      </c>
      <c r="Q337" s="7">
        <f>IF(Task[[#This Row],[Satisfaction1]]&gt;0,1.96*SQRT((Task[[#This Row],[Satisfaction1]]*(1-Task[[#This Row],[Satisfaction1]]))/Task[[#This Row],[Responses]]),"")</f>
        <v>8.7066230141785023E-2</v>
      </c>
      <c r="R337" s="7">
        <f>IF(OR(Task[[#This Row],[Margin of Error1]]&gt;=0.1,Task[[#This Row],[Margin of Error1]]=0),"Insufficient data",Task[[#This Row],[Margin of Error1]])</f>
        <v>8.7428631117466349E-2</v>
      </c>
      <c r="S3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7" s="5"/>
      <c r="U337" s="5"/>
      <c r="V337" s="5"/>
      <c r="W337" s="5"/>
    </row>
    <row r="338" spans="3:23" ht="13.9" x14ac:dyDescent="0.5">
      <c r="C338" s="129" t="str">
        <f>IF(ISBLANK('Data-Task'!C1048),"",'Data-Task'!C1048)</f>
        <v>PC:Travel:Find out when reservations become available</v>
      </c>
      <c r="D338" s="441" t="str">
        <f t="shared" si="15"/>
        <v>Find out when reservations become available</v>
      </c>
      <c r="E338" s="6" t="str">
        <f t="shared" si="16"/>
        <v>Travel</v>
      </c>
      <c r="F338" s="6" t="str">
        <f t="shared" si="17"/>
        <v>PC</v>
      </c>
      <c r="G338" s="442">
        <f>VLOOKUP(Task[[#This Row],[Reason of visit]],'Data-Task'!C:G,2,)</f>
        <v>122</v>
      </c>
      <c r="H33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8.6890871640421766E-2</v>
      </c>
      <c r="I338" s="444">
        <f>VLOOKUP(Task[[#This Row],[Reason of visit]],'Data-Task'!C:G,3,)</f>
        <v>0.66393442622950805</v>
      </c>
      <c r="J338" s="444">
        <f>IF(Task[[#This Row],[Margin of Error1]]&gt;=0.1,"Insufficient data",Task[[#This Row],[Task success1]])</f>
        <v>0.66393442622950805</v>
      </c>
      <c r="K338" s="444">
        <f>IF(Task[[#This Row],[Task success1]]&gt;0,1.96*SQRT((Task[[#This Row],[Task success1]]*(1-Task[[#This Row],[Task success1]]))/Task[[#This Row],[Responses]]),"")</f>
        <v>8.3820599593102216E-2</v>
      </c>
      <c r="L338" s="444">
        <f>VLOOKUP(Task[[#This Row],[Reason of visit]],'Data-Task'!C:G,4,)</f>
        <v>0.55737704918032804</v>
      </c>
      <c r="M338" s="444">
        <f>IF(Task[[#This Row],[Margin of Error1]]&gt;=0.1,"Insufficient data",Task[[#This Row],[Ease1]])</f>
        <v>0.55737704918032804</v>
      </c>
      <c r="N338" s="444">
        <f>IF(Task[[#This Row],[Ease1]]&gt;0,1.96*SQRT((Task[[#This Row],[Ease1]]*(1-Task[[#This Row],[Ease1]]))/Task[[#This Row],[Responses]]),"")</f>
        <v>8.8138907210126224E-2</v>
      </c>
      <c r="O338" s="444">
        <f>VLOOKUP(Task[[#This Row],[Reason of visit]],'Data-Task'!C:G,5,)</f>
        <v>0.49180327868852503</v>
      </c>
      <c r="P338" s="444">
        <f>IF(Task[[#This Row],[Margin of Error1]]&gt;=0.1,"Insufficient data",Task[[#This Row],[Satisfaction1]])</f>
        <v>0.49180327868852503</v>
      </c>
      <c r="Q338" s="444">
        <f>IF(Task[[#This Row],[Satisfaction1]]&gt;0,1.96*SQRT((Task[[#This Row],[Satisfaction1]]*(1-Task[[#This Row],[Satisfaction1]]))/Task[[#This Row],[Responses]]),"")</f>
        <v>8.8713108118036885E-2</v>
      </c>
      <c r="R338" s="444">
        <f>IF(OR(Task[[#This Row],[Margin of Error1]]&gt;=0.1,Task[[#This Row],[Margin of Error1]]=0),"Insufficient data",Task[[#This Row],[Margin of Error1]])</f>
        <v>8.6890871640421766E-2</v>
      </c>
      <c r="S33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8" s="5"/>
      <c r="U338" s="5"/>
      <c r="V338" s="5"/>
      <c r="W338" s="5"/>
    </row>
    <row r="339" spans="3:23" ht="13.9" x14ac:dyDescent="0.5">
      <c r="C339" s="129" t="str">
        <f>IF(ISBLANK('Data-Task'!C1286),"",'Data-Task'!C1286)</f>
        <v>StatCan:N/A:Fill out a survey</v>
      </c>
      <c r="D339" s="457" t="str">
        <f t="shared" si="15"/>
        <v>Fill out a survey</v>
      </c>
      <c r="E339" s="458" t="str">
        <f t="shared" si="16"/>
        <v>N/A</v>
      </c>
      <c r="F339" s="458" t="str">
        <f t="shared" si="17"/>
        <v>StatCan</v>
      </c>
      <c r="G339" s="442">
        <f>VLOOKUP(Task[[#This Row],[Reason of visit]],'Data-Task'!C:G,2,)</f>
        <v>122</v>
      </c>
      <c r="H33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8.6849711347478528E-2</v>
      </c>
      <c r="I339" s="444">
        <f>VLOOKUP(Task[[#This Row],[Reason of visit]],'Data-Task'!C:G,3,)</f>
        <v>0.65573770491803296</v>
      </c>
      <c r="J339" s="444">
        <f>IF(Task[[#This Row],[Margin of Error1]]&gt;=0.1,"Insufficient data",Task[[#This Row],[Task success1]])</f>
        <v>0.65573770491803296</v>
      </c>
      <c r="K339" s="444">
        <f>IF(Task[[#This Row],[Task success1]]&gt;0,1.96*SQRT((Task[[#This Row],[Task success1]]*(1-Task[[#This Row],[Task success1]]))/Task[[#This Row],[Responses]]),"")</f>
        <v>8.4311334609932856E-2</v>
      </c>
      <c r="L339" s="444">
        <f>VLOOKUP(Task[[#This Row],[Reason of visit]],'Data-Task'!C:G,4,)</f>
        <v>0.49180327868852503</v>
      </c>
      <c r="M339" s="444">
        <f>IF(Task[[#This Row],[Margin of Error1]]&gt;=0.1,"Insufficient data",Task[[#This Row],[Ease1]])</f>
        <v>0.49180327868852503</v>
      </c>
      <c r="N339" s="444">
        <f>IF(Task[[#This Row],[Ease1]]&gt;0,1.96*SQRT((Task[[#This Row],[Ease1]]*(1-Task[[#This Row],[Ease1]]))/Task[[#This Row],[Responses]]),"")</f>
        <v>8.8713108118036885E-2</v>
      </c>
      <c r="O339" s="444">
        <f>VLOOKUP(Task[[#This Row],[Reason of visit]],'Data-Task'!C:G,5,)</f>
        <v>0.41803278688524598</v>
      </c>
      <c r="P339" s="444">
        <f>IF(Task[[#This Row],[Margin of Error1]]&gt;=0.1,"Insufficient data",Task[[#This Row],[Satisfaction1]])</f>
        <v>0.41803278688524598</v>
      </c>
      <c r="Q339" s="444">
        <f>IF(Task[[#This Row],[Satisfaction1]]&gt;0,1.96*SQRT((Task[[#This Row],[Satisfaction1]]*(1-Task[[#This Row],[Satisfaction1]]))/Task[[#This Row],[Responses]]),"")</f>
        <v>8.7524691314465816E-2</v>
      </c>
      <c r="R339" s="444">
        <f>IF(OR(Task[[#This Row],[Margin of Error1]]&gt;=0.1,Task[[#This Row],[Margin of Error1]]=0),"Insufficient data",Task[[#This Row],[Margin of Error1]])</f>
        <v>8.6849711347478528E-2</v>
      </c>
      <c r="S3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39" s="5"/>
      <c r="U339" s="5"/>
      <c r="V339" s="5"/>
      <c r="W339" s="5"/>
    </row>
    <row r="340" spans="3:23" ht="13.9" x14ac:dyDescent="0.5">
      <c r="C340" s="129" t="str">
        <f>IF(ISBLANK('Data-Task'!C651),"",'Data-Task'!C651)</f>
        <v>GAC:World:International assistance projects funded by Canada</v>
      </c>
      <c r="D340" s="68" t="str">
        <f t="shared" si="15"/>
        <v>International assistance projects funded by Canada</v>
      </c>
      <c r="E340" s="6" t="str">
        <f t="shared" si="16"/>
        <v>World</v>
      </c>
      <c r="F340" s="6" t="str">
        <f t="shared" si="17"/>
        <v>GAC</v>
      </c>
      <c r="G340" s="8">
        <f>VLOOKUP(Task[[#This Row],[Reason of visit]],'Data-Task'!C:G,2,)</f>
        <v>120</v>
      </c>
      <c r="H3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8.1457175150716446E-2</v>
      </c>
      <c r="I340" s="7">
        <f>VLOOKUP(Task[[#This Row],[Reason of visit]],'Data-Task'!C:G,3,)</f>
        <v>0.8</v>
      </c>
      <c r="J340" s="7">
        <f>IF(Task[[#This Row],[Margin of Error1]]&gt;=0.1,"Insufficient data",Task[[#This Row],[Task success1]])</f>
        <v>0.8</v>
      </c>
      <c r="K340" s="7">
        <f>IF(Task[[#This Row],[Task success1]]&gt;0,1.96*SQRT((Task[[#This Row],[Task success1]]*(1-Task[[#This Row],[Task success1]]))/Task[[#This Row],[Responses]]),"")</f>
        <v>7.1569080847341704E-2</v>
      </c>
      <c r="L340" s="7">
        <f>VLOOKUP(Task[[#This Row],[Reason of visit]],'Data-Task'!C:G,4,)</f>
        <v>0.65833333333333299</v>
      </c>
      <c r="M340" s="7">
        <f>IF(Task[[#This Row],[Margin of Error1]]&gt;=0.1,"Insufficient data",Task[[#This Row],[Ease1]])</f>
        <v>0.65833333333333299</v>
      </c>
      <c r="N340" s="7">
        <f>IF(Task[[#This Row],[Ease1]]&gt;0,1.96*SQRT((Task[[#This Row],[Ease1]]*(1-Task[[#This Row],[Ease1]]))/Task[[#This Row],[Responses]]),"")</f>
        <v>8.4857391262351783E-2</v>
      </c>
      <c r="O340" s="7">
        <f>VLOOKUP(Task[[#This Row],[Reason of visit]],'Data-Task'!C:G,5,)</f>
        <v>0.59166666666666701</v>
      </c>
      <c r="P340" s="7">
        <f>IF(Task[[#This Row],[Margin of Error1]]&gt;=0.1,"Insufficient data",Task[[#This Row],[Satisfaction1]])</f>
        <v>0.59166666666666701</v>
      </c>
      <c r="Q340" s="7">
        <f>IF(Task[[#This Row],[Satisfaction1]]&gt;0,1.96*SQRT((Task[[#This Row],[Satisfaction1]]*(1-Task[[#This Row],[Satisfaction1]]))/Task[[#This Row],[Responses]]),"")</f>
        <v>8.7945053342455851E-2</v>
      </c>
      <c r="R340" s="7">
        <f>IF(OR(Task[[#This Row],[Margin of Error1]]&gt;=0.1,Task[[#This Row],[Margin of Error1]]=0),"Insufficient data",Task[[#This Row],[Margin of Error1]])</f>
        <v>8.1457175150716446E-2</v>
      </c>
      <c r="S3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0" s="5"/>
      <c r="U340" s="5"/>
      <c r="V340" s="5"/>
      <c r="W340" s="5"/>
    </row>
    <row r="341" spans="3:23" ht="27.75" x14ac:dyDescent="0.5">
      <c r="C341" s="129" t="str">
        <f>IF(ISBLANK('Data-Task'!C1053),"",'Data-Task'!C1053)</f>
        <v>PC:Travel:Tourism information about Canada (vacation ideas, activities to explore, travel tips and ideas)</v>
      </c>
      <c r="D341" s="441" t="str">
        <f t="shared" si="15"/>
        <v>Tourism information about Canada (vacation ideas, activities to explore, travel tips and ideas)</v>
      </c>
      <c r="E341" s="6" t="str">
        <f t="shared" si="16"/>
        <v>Travel</v>
      </c>
      <c r="F341" s="6" t="str">
        <f t="shared" si="17"/>
        <v>PC</v>
      </c>
      <c r="G341" s="442">
        <f>VLOOKUP(Task[[#This Row],[Reason of visit]],'Data-Task'!C:G,2,)</f>
        <v>120</v>
      </c>
      <c r="H34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8.685149976504547E-2</v>
      </c>
      <c r="I341" s="444">
        <f>VLOOKUP(Task[[#This Row],[Reason of visit]],'Data-Task'!C:G,3,)</f>
        <v>0.7</v>
      </c>
      <c r="J341" s="444">
        <f>IF(Task[[#This Row],[Margin of Error1]]&gt;=0.1,"Insufficient data",Task[[#This Row],[Task success1]])</f>
        <v>0.7</v>
      </c>
      <c r="K341" s="444">
        <f>IF(Task[[#This Row],[Task success1]]&gt;0,1.96*SQRT((Task[[#This Row],[Task success1]]*(1-Task[[#This Row],[Task success1]]))/Task[[#This Row],[Responses]]),"")</f>
        <v>8.1992682600339414E-2</v>
      </c>
      <c r="L341" s="444">
        <f>VLOOKUP(Task[[#This Row],[Reason of visit]],'Data-Task'!C:G,4,)</f>
        <v>0.54166666666666696</v>
      </c>
      <c r="M341" s="444">
        <f>IF(Task[[#This Row],[Margin of Error1]]&gt;=0.1,"Insufficient data",Task[[#This Row],[Ease1]])</f>
        <v>0.54166666666666696</v>
      </c>
      <c r="N341" s="444">
        <f>IF(Task[[#This Row],[Ease1]]&gt;0,1.96*SQRT((Task[[#This Row],[Ease1]]*(1-Task[[#This Row],[Ease1]]))/Task[[#This Row],[Responses]]),"")</f>
        <v>8.9150180199647544E-2</v>
      </c>
      <c r="O341" s="444">
        <f>VLOOKUP(Task[[#This Row],[Reason of visit]],'Data-Task'!C:G,5,)</f>
        <v>0.483333333333333</v>
      </c>
      <c r="P341" s="444">
        <f>IF(Task[[#This Row],[Margin of Error1]]&gt;=0.1,"Insufficient data",Task[[#This Row],[Satisfaction1]])</f>
        <v>0.483333333333333</v>
      </c>
      <c r="Q341" s="444">
        <f>IF(Task[[#This Row],[Satisfaction1]]&gt;0,1.96*SQRT((Task[[#This Row],[Satisfaction1]]*(1-Task[[#This Row],[Satisfaction1]]))/Task[[#This Row],[Responses]]),"")</f>
        <v>8.9411636495149438E-2</v>
      </c>
      <c r="R341" s="444">
        <f>IF(OR(Task[[#This Row],[Margin of Error1]]&gt;=0.1,Task[[#This Row],[Margin of Error1]]=0),"Insufficient data",Task[[#This Row],[Margin of Error1]])</f>
        <v>8.685149976504547E-2</v>
      </c>
      <c r="S3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1" s="5"/>
      <c r="U341" s="5"/>
      <c r="V341" s="5"/>
      <c r="W341" s="5"/>
    </row>
    <row r="342" spans="3:23" ht="13.9" x14ac:dyDescent="0.5">
      <c r="C342" s="129" t="str">
        <f>IF(ISBLANK('Data-Task'!C457),"",'Data-Task'!C457)</f>
        <v>FCAC:Money:Calculate your mortgage payments and/or prepayments</v>
      </c>
      <c r="D342" s="68" t="str">
        <f t="shared" ref="D342:D405" si="18">IF(ISBLANK(C342),"",MID(C342,FIND("#",SUBSTITUTE(C342,":","#",2))+1,500))</f>
        <v>Calculate your mortgage payments and/or prepayments</v>
      </c>
      <c r="E342" s="6" t="str">
        <f t="shared" ref="E342:E405" si="19">IF(ISBLANK(C342),"",MID(C342,FIND("#",SUBSTITUTE(C342,":","#",1))+1,FIND("#",SUBSTITUTE(C342,":","#",2))-FIND("#",SUBSTITUTE(C342,":","#",1))-1))</f>
        <v>Money</v>
      </c>
      <c r="F342" s="6" t="str">
        <f t="shared" ref="F342:F405" si="20">IF(ISBLANK(C342),"",LEFT(C342,FIND("#",SUBSTITUTE(C342,":","#"))-1))</f>
        <v>FCAC</v>
      </c>
      <c r="G342" s="8">
        <f>VLOOKUP(Task[[#This Row],[Reason of visit]],'Data-Task'!C:G,2,)</f>
        <v>119</v>
      </c>
      <c r="H34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7.7614658031470704E-2</v>
      </c>
      <c r="I342" s="7">
        <f>VLOOKUP(Task[[#This Row],[Reason of visit]],'Data-Task'!C:G,3,)</f>
        <v>0.84033613445378197</v>
      </c>
      <c r="J342" s="7">
        <f>IF(Task[[#This Row],[Margin of Error1]]&gt;=0.1,"Insufficient data",Task[[#This Row],[Task success1]])</f>
        <v>0.84033613445378197</v>
      </c>
      <c r="K342" s="7">
        <f>IF(Task[[#This Row],[Task success1]]&gt;0,1.96*SQRT((Task[[#This Row],[Task success1]]*(1-Task[[#This Row],[Task success1]]))/Task[[#This Row],[Responses]]),"")</f>
        <v>6.5813112403979107E-2</v>
      </c>
      <c r="L342" s="7">
        <f>VLOOKUP(Task[[#This Row],[Reason of visit]],'Data-Task'!C:G,4,)</f>
        <v>0.71428571428571397</v>
      </c>
      <c r="M342" s="7">
        <f>IF(Task[[#This Row],[Margin of Error1]]&gt;=0.1,"Insufficient data",Task[[#This Row],[Ease1]])</f>
        <v>0.71428571428571397</v>
      </c>
      <c r="N342" s="7">
        <f>IF(Task[[#This Row],[Ease1]]&gt;0,1.96*SQRT((Task[[#This Row],[Ease1]]*(1-Task[[#This Row],[Ease1]]))/Task[[#This Row],[Responses]]),"")</f>
        <v>8.1167944991342805E-2</v>
      </c>
      <c r="O342" s="7">
        <f>VLOOKUP(Task[[#This Row],[Reason of visit]],'Data-Task'!C:G,5,)</f>
        <v>0.64705882352941202</v>
      </c>
      <c r="P342" s="7">
        <f>IF(Task[[#This Row],[Margin of Error1]]&gt;=0.1,"Insufficient data",Task[[#This Row],[Satisfaction1]])</f>
        <v>0.64705882352941202</v>
      </c>
      <c r="Q342" s="7">
        <f>IF(Task[[#This Row],[Satisfaction1]]&gt;0,1.96*SQRT((Task[[#This Row],[Satisfaction1]]*(1-Task[[#This Row],[Satisfaction1]]))/Task[[#This Row],[Responses]]),"")</f>
        <v>8.5862916699090186E-2</v>
      </c>
      <c r="R342" s="7">
        <f>IF(OR(Task[[#This Row],[Margin of Error1]]&gt;=0.1,Task[[#This Row],[Margin of Error1]]=0),"Insufficient data",Task[[#This Row],[Margin of Error1]])</f>
        <v>7.7614658031470704E-2</v>
      </c>
      <c r="S3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2" s="5"/>
      <c r="U342" s="5"/>
      <c r="V342" s="5"/>
      <c r="W342" s="5"/>
    </row>
    <row r="343" spans="3:23" ht="13.9" x14ac:dyDescent="0.5">
      <c r="C343" s="129" t="str">
        <f>IF(ISBLANK('Data-Task'!C977),"",'Data-Task'!C977)</f>
        <v>NRCan:Environment:Get satellite and air imagery</v>
      </c>
      <c r="D343" s="441" t="str">
        <f t="shared" si="18"/>
        <v>Get satellite and air imagery</v>
      </c>
      <c r="E343" s="6" t="str">
        <f t="shared" si="19"/>
        <v>Environment</v>
      </c>
      <c r="F343" s="6" t="str">
        <f t="shared" si="20"/>
        <v>NRCan</v>
      </c>
      <c r="G343" s="442">
        <f>VLOOKUP(Task[[#This Row],[Reason of visit]],'Data-Task'!C:G,2,)</f>
        <v>119</v>
      </c>
      <c r="H34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8.4062738994835087E-2</v>
      </c>
      <c r="I343" s="444">
        <f>VLOOKUP(Task[[#This Row],[Reason of visit]],'Data-Task'!C:G,3,)</f>
        <v>0.76470588235294101</v>
      </c>
      <c r="J343" s="444">
        <f>IF(Task[[#This Row],[Margin of Error1]]&gt;=0.1,"Insufficient data",Task[[#This Row],[Task success1]])</f>
        <v>0.76470588235294101</v>
      </c>
      <c r="K343" s="444">
        <f>IF(Task[[#This Row],[Task success1]]&gt;0,1.96*SQRT((Task[[#This Row],[Task success1]]*(1-Task[[#This Row],[Task success1]]))/Task[[#This Row],[Responses]]),"")</f>
        <v>7.6214102740528714E-2</v>
      </c>
      <c r="L343" s="444">
        <f>VLOOKUP(Task[[#This Row],[Reason of visit]],'Data-Task'!C:G,4,)</f>
        <v>0.59663865546218497</v>
      </c>
      <c r="M343" s="444">
        <f>IF(Task[[#This Row],[Margin of Error1]]&gt;=0.1,"Insufficient data",Task[[#This Row],[Ease1]])</f>
        <v>0.59663865546218497</v>
      </c>
      <c r="N343" s="444">
        <f>IF(Task[[#This Row],[Ease1]]&gt;0,1.96*SQRT((Task[[#This Row],[Ease1]]*(1-Task[[#This Row],[Ease1]]))/Task[[#This Row],[Responses]]),"")</f>
        <v>8.8142511771772208E-2</v>
      </c>
      <c r="O343" s="444">
        <f>VLOOKUP(Task[[#This Row],[Reason of visit]],'Data-Task'!C:G,5,)</f>
        <v>0.60504201680672298</v>
      </c>
      <c r="P343" s="444">
        <f>IF(Task[[#This Row],[Margin of Error1]]&gt;=0.1,"Insufficient data",Task[[#This Row],[Satisfaction1]])</f>
        <v>0.60504201680672298</v>
      </c>
      <c r="Q343" s="444">
        <f>IF(Task[[#This Row],[Satisfaction1]]&gt;0,1.96*SQRT((Task[[#This Row],[Satisfaction1]]*(1-Task[[#This Row],[Satisfaction1]]))/Task[[#This Row],[Responses]]),"")</f>
        <v>8.783160247220434E-2</v>
      </c>
      <c r="R343" s="444">
        <f>IF(OR(Task[[#This Row],[Margin of Error1]]&gt;=0.1,Task[[#This Row],[Margin of Error1]]=0),"Insufficient data",Task[[#This Row],[Margin of Error1]])</f>
        <v>8.4062738994835087E-2</v>
      </c>
      <c r="S34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3" s="10"/>
      <c r="U343" s="10"/>
      <c r="V343" s="5"/>
      <c r="W343" s="5"/>
    </row>
    <row r="344" spans="3:23" ht="13.9" x14ac:dyDescent="0.5">
      <c r="C344" s="129" t="str">
        <f>IF(ISBLANK('Data-Task'!C640),"",'Data-Task'!C640)</f>
        <v>GAC:World:Country insights (cultural information)</v>
      </c>
      <c r="D344" s="68" t="str">
        <f t="shared" si="18"/>
        <v>Country insights (cultural information)</v>
      </c>
      <c r="E344" s="6" t="str">
        <f t="shared" si="19"/>
        <v>World</v>
      </c>
      <c r="F344" s="6" t="str">
        <f t="shared" si="20"/>
        <v>GAC</v>
      </c>
      <c r="G344" s="8">
        <f>VLOOKUP(Task[[#This Row],[Reason of visit]],'Data-Task'!C:G,2,)</f>
        <v>118</v>
      </c>
      <c r="H3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7.1409469531407241E-2</v>
      </c>
      <c r="I344" s="7">
        <f>VLOOKUP(Task[[#This Row],[Reason of visit]],'Data-Task'!C:G,3,)</f>
        <v>0.83050847457627097</v>
      </c>
      <c r="J344" s="7">
        <f>IF(Task[[#This Row],[Margin of Error1]]&gt;=0.1,"Insufficient data",Task[[#This Row],[Task success1]])</f>
        <v>0.83050847457627097</v>
      </c>
      <c r="K344" s="7">
        <f>IF(Task[[#This Row],[Task success1]]&gt;0,1.96*SQRT((Task[[#This Row],[Task success1]]*(1-Task[[#This Row],[Task success1]]))/Task[[#This Row],[Responses]]),"")</f>
        <v>6.7695701979890416E-2</v>
      </c>
      <c r="L344" s="7">
        <f>VLOOKUP(Task[[#This Row],[Reason of visit]],'Data-Task'!C:G,4,)</f>
        <v>0.83898305084745795</v>
      </c>
      <c r="M344" s="7">
        <f>IF(Task[[#This Row],[Margin of Error1]]&gt;=0.1,"Insufficient data",Task[[#This Row],[Ease1]])</f>
        <v>0.83898305084745795</v>
      </c>
      <c r="N344" s="7">
        <f>IF(Task[[#This Row],[Ease1]]&gt;0,1.96*SQRT((Task[[#This Row],[Ease1]]*(1-Task[[#This Row],[Ease1]]))/Task[[#This Row],[Responses]]),"")</f>
        <v>6.6317394958425729E-2</v>
      </c>
      <c r="O344" s="7">
        <f>VLOOKUP(Task[[#This Row],[Reason of visit]],'Data-Task'!C:G,5,)</f>
        <v>0.72881355932203395</v>
      </c>
      <c r="P344" s="7">
        <f>IF(Task[[#This Row],[Margin of Error1]]&gt;=0.1,"Insufficient data",Task[[#This Row],[Satisfaction1]])</f>
        <v>0.72881355932203395</v>
      </c>
      <c r="Q344" s="7">
        <f>IF(Task[[#This Row],[Satisfaction1]]&gt;0,1.96*SQRT((Task[[#This Row],[Satisfaction1]]*(1-Task[[#This Row],[Satisfaction1]]))/Task[[#This Row],[Responses]]),"")</f>
        <v>8.0215311655905591E-2</v>
      </c>
      <c r="R344" s="7">
        <f>IF(OR(Task[[#This Row],[Margin of Error1]]&gt;=0.1,Task[[#This Row],[Margin of Error1]]=0),"Insufficient data",Task[[#This Row],[Margin of Error1]])</f>
        <v>7.1409469531407241E-2</v>
      </c>
      <c r="S3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4" s="10"/>
      <c r="U344" s="10"/>
      <c r="V344" s="5"/>
      <c r="W344" s="5"/>
    </row>
    <row r="345" spans="3:23" ht="13.9" x14ac:dyDescent="0.5">
      <c r="C345" s="129" t="str">
        <f>IF(ISBLANK('Data-Task'!C852),"",'Data-Task'!C852)</f>
        <v>ISED:N/A:Learn if my business is eligible for funding</v>
      </c>
      <c r="D345" s="68" t="str">
        <f t="shared" si="18"/>
        <v>Learn if my business is eligible for funding</v>
      </c>
      <c r="E345" s="6" t="str">
        <f t="shared" si="19"/>
        <v>N/A</v>
      </c>
      <c r="F345" s="6" t="str">
        <f t="shared" si="20"/>
        <v>ISED</v>
      </c>
      <c r="G345" s="8">
        <f>VLOOKUP(Task[[#This Row],[Reason of visit]],'Data-Task'!C:G,2,)</f>
        <v>117</v>
      </c>
      <c r="H3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8.8048980630634432E-2</v>
      </c>
      <c r="I345" s="7">
        <f>VLOOKUP(Task[[#This Row],[Reason of visit]],'Data-Task'!C:G,3,)</f>
        <v>0.658119658119658</v>
      </c>
      <c r="J345" s="7">
        <f>IF(Task[[#This Row],[Margin of Error1]]&gt;=0.1,"Insufficient data",Task[[#This Row],[Task success1]])</f>
        <v>0.658119658119658</v>
      </c>
      <c r="K345" s="7">
        <f>IF(Task[[#This Row],[Task success1]]&gt;0,1.96*SQRT((Task[[#This Row],[Task success1]]*(1-Task[[#This Row],[Task success1]]))/Task[[#This Row],[Responses]]),"")</f>
        <v>8.5951337064318373E-2</v>
      </c>
      <c r="L345" s="7">
        <f>VLOOKUP(Task[[#This Row],[Reason of visit]],'Data-Task'!C:G,4,)</f>
        <v>0.61538461538461497</v>
      </c>
      <c r="M345" s="7">
        <f>IF(Task[[#This Row],[Margin of Error1]]&gt;=0.1,"Insufficient data",Task[[#This Row],[Ease1]])</f>
        <v>0.61538461538461497</v>
      </c>
      <c r="N345" s="7">
        <f>IF(Task[[#This Row],[Ease1]]&gt;0,1.96*SQRT((Task[[#This Row],[Ease1]]*(1-Task[[#This Row],[Ease1]]))/Task[[#This Row],[Responses]]),"")</f>
        <v>8.8155575273937303E-2</v>
      </c>
      <c r="O345" s="7">
        <f>VLOOKUP(Task[[#This Row],[Reason of visit]],'Data-Task'!C:G,5,)</f>
        <v>0.55555555555555602</v>
      </c>
      <c r="P345" s="7">
        <f>IF(Task[[#This Row],[Margin of Error1]]&gt;=0.1,"Insufficient data",Task[[#This Row],[Satisfaction1]])</f>
        <v>0.55555555555555602</v>
      </c>
      <c r="Q345" s="7">
        <f>IF(Task[[#This Row],[Satisfaction1]]&gt;0,1.96*SQRT((Task[[#This Row],[Satisfaction1]]*(1-Task[[#This Row],[Satisfaction1]]))/Task[[#This Row],[Responses]]),"")</f>
        <v>9.0040029553647608E-2</v>
      </c>
      <c r="R345" s="7">
        <f>IF(OR(Task[[#This Row],[Margin of Error1]]&gt;=0.1,Task[[#This Row],[Margin of Error1]]=0),"Insufficient data",Task[[#This Row],[Margin of Error1]])</f>
        <v>8.8048980630634432E-2</v>
      </c>
      <c r="S3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5" s="10"/>
      <c r="U345" s="10"/>
      <c r="V345" s="5"/>
      <c r="W345" s="5"/>
    </row>
    <row r="346" spans="3:23" ht="27.75" x14ac:dyDescent="0.5">
      <c r="C346" s="129" t="str">
        <f>IF(ISBLANK('Data-Task'!C655),"",'Data-Task'!C655)</f>
        <v>GAC:World:Latest news – International development (humanitarian assistance and development projects)</v>
      </c>
      <c r="D346" s="68" t="str">
        <f t="shared" si="18"/>
        <v>Latest news – International development (humanitarian assistance and development projects)</v>
      </c>
      <c r="E346" s="6" t="str">
        <f t="shared" si="19"/>
        <v>World</v>
      </c>
      <c r="F346" s="6" t="str">
        <f t="shared" si="20"/>
        <v>GAC</v>
      </c>
      <c r="G346" s="8">
        <f>VLOOKUP(Task[[#This Row],[Reason of visit]],'Data-Task'!C:G,2,)</f>
        <v>116</v>
      </c>
      <c r="H34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7.868258212232071E-2</v>
      </c>
      <c r="I346" s="7">
        <f>VLOOKUP(Task[[#This Row],[Reason of visit]],'Data-Task'!C:G,3,)</f>
        <v>0.82758620689655205</v>
      </c>
      <c r="J346" s="7">
        <f>IF(Task[[#This Row],[Margin of Error1]]&gt;=0.1,"Insufficient data",Task[[#This Row],[Task success1]])</f>
        <v>0.82758620689655205</v>
      </c>
      <c r="K346" s="7">
        <f>IF(Task[[#This Row],[Task success1]]&gt;0,1.96*SQRT((Task[[#This Row],[Task success1]]*(1-Task[[#This Row],[Task success1]]))/Task[[#This Row],[Responses]]),"")</f>
        <v>6.8741610367075212E-2</v>
      </c>
      <c r="L346" s="7">
        <f>VLOOKUP(Task[[#This Row],[Reason of visit]],'Data-Task'!C:G,4,)</f>
        <v>0.72413793103448298</v>
      </c>
      <c r="M346" s="7">
        <f>IF(Task[[#This Row],[Margin of Error1]]&gt;=0.1,"Insufficient data",Task[[#This Row],[Ease1]])</f>
        <v>0.72413793103448298</v>
      </c>
      <c r="N346" s="7">
        <f>IF(Task[[#This Row],[Ease1]]&gt;0,1.96*SQRT((Task[[#This Row],[Ease1]]*(1-Task[[#This Row],[Ease1]]))/Task[[#This Row],[Responses]]),"")</f>
        <v>8.1336170270072949E-2</v>
      </c>
      <c r="O346" s="7">
        <f>VLOOKUP(Task[[#This Row],[Reason of visit]],'Data-Task'!C:G,5,)</f>
        <v>0.66379310344827602</v>
      </c>
      <c r="P346" s="7">
        <f>IF(Task[[#This Row],[Margin of Error1]]&gt;=0.1,"Insufficient data",Task[[#This Row],[Satisfaction1]])</f>
        <v>0.66379310344827602</v>
      </c>
      <c r="Q346" s="7">
        <f>IF(Task[[#This Row],[Satisfaction1]]&gt;0,1.96*SQRT((Task[[#This Row],[Satisfaction1]]*(1-Task[[#This Row],[Satisfaction1]]))/Task[[#This Row],[Responses]]),"")</f>
        <v>8.5969965729813955E-2</v>
      </c>
      <c r="R346" s="7">
        <f>IF(OR(Task[[#This Row],[Margin of Error1]]&gt;=0.1,Task[[#This Row],[Margin of Error1]]=0),"Insufficient data",Task[[#This Row],[Margin of Error1]])</f>
        <v>7.868258212232071E-2</v>
      </c>
      <c r="S3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6" s="10"/>
      <c r="U346" s="10"/>
      <c r="V346" s="5"/>
      <c r="W346" s="5"/>
    </row>
    <row r="347" spans="3:23" ht="13.9" x14ac:dyDescent="0.5">
      <c r="C347" s="129" t="str">
        <f>IF(ISBLANK('Data-Task'!C1057),"",'Data-Task'!C1057)</f>
        <v>PCH:Culture:Apply to a grant or funding program — arts</v>
      </c>
      <c r="D347" s="441" t="str">
        <f t="shared" si="18"/>
        <v>Apply to a grant or funding program — arts</v>
      </c>
      <c r="E347" s="6" t="str">
        <f t="shared" si="19"/>
        <v>Culture</v>
      </c>
      <c r="F347" s="6" t="str">
        <f t="shared" si="20"/>
        <v>PCH</v>
      </c>
      <c r="G347" s="442">
        <f>VLOOKUP(Task[[#This Row],[Reason of visit]],'Data-Task'!C:G,2,)</f>
        <v>116</v>
      </c>
      <c r="H34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9.0101616435520324E-2</v>
      </c>
      <c r="I347" s="444">
        <f>VLOOKUP(Task[[#This Row],[Reason of visit]],'Data-Task'!C:G,3,)</f>
        <v>0.61206896551724099</v>
      </c>
      <c r="J347" s="444">
        <f>IF(Task[[#This Row],[Margin of Error1]]&gt;=0.1,"Insufficient data",Task[[#This Row],[Task success1]])</f>
        <v>0.61206896551724099</v>
      </c>
      <c r="K347" s="444">
        <f>IF(Task[[#This Row],[Task success1]]&gt;0,1.96*SQRT((Task[[#This Row],[Task success1]]*(1-Task[[#This Row],[Task success1]]))/Task[[#This Row],[Responses]]),"")</f>
        <v>8.8675678216584675E-2</v>
      </c>
      <c r="L347" s="444">
        <f>VLOOKUP(Task[[#This Row],[Reason of visit]],'Data-Task'!C:G,4,)</f>
        <v>0.49137931034482801</v>
      </c>
      <c r="M347" s="444">
        <f>IF(Task[[#This Row],[Margin of Error1]]&gt;=0.1,"Insufficient data",Task[[#This Row],[Ease1]])</f>
        <v>0.49137931034482801</v>
      </c>
      <c r="N347" s="444">
        <f>IF(Task[[#This Row],[Ease1]]&gt;0,1.96*SQRT((Task[[#This Row],[Ease1]]*(1-Task[[#This Row],[Ease1]]))/Task[[#This Row],[Responses]]),"")</f>
        <v>9.0977190516683404E-2</v>
      </c>
      <c r="O347" s="444">
        <f>VLOOKUP(Task[[#This Row],[Reason of visit]],'Data-Task'!C:G,5,)</f>
        <v>0.45689655172413801</v>
      </c>
      <c r="P347" s="444">
        <f>IF(Task[[#This Row],[Margin of Error1]]&gt;=0.1,"Insufficient data",Task[[#This Row],[Satisfaction1]])</f>
        <v>0.45689655172413801</v>
      </c>
      <c r="Q347" s="444">
        <f>IF(Task[[#This Row],[Satisfaction1]]&gt;0,1.96*SQRT((Task[[#This Row],[Satisfaction1]]*(1-Task[[#This Row],[Satisfaction1]]))/Task[[#This Row],[Responses]]),"")</f>
        <v>9.0651980573292906E-2</v>
      </c>
      <c r="R347" s="444">
        <f>IF(OR(Task[[#This Row],[Margin of Error1]]&gt;=0.1,Task[[#This Row],[Margin of Error1]]=0),"Insufficient data",Task[[#This Row],[Margin of Error1]])</f>
        <v>9.0101616435520324E-2</v>
      </c>
      <c r="S34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7" s="10"/>
      <c r="U347" s="10"/>
      <c r="V347" s="5"/>
      <c r="W347" s="5"/>
    </row>
    <row r="348" spans="3:23" ht="27.75" x14ac:dyDescent="0.5">
      <c r="C348" s="129" t="str">
        <f>IF(ISBLANK('Data-Task'!C776),"",'Data-Task'!C776)</f>
        <v>IRCC:Immigration:Work and travel in Canada as a youth (International Experience Canada)</v>
      </c>
      <c r="D348" s="68" t="str">
        <f t="shared" si="18"/>
        <v>Work and travel in Canada as a youth (International Experience Canada)</v>
      </c>
      <c r="E348" s="6" t="str">
        <f t="shared" si="19"/>
        <v>Immigration</v>
      </c>
      <c r="F348" s="6" t="str">
        <f t="shared" si="20"/>
        <v>IRCC</v>
      </c>
      <c r="G348" s="8">
        <f>VLOOKUP(Task[[#This Row],[Reason of visit]],'Data-Task'!C:G,2,)</f>
        <v>115</v>
      </c>
      <c r="H3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8.5999574139520044E-2</v>
      </c>
      <c r="I348" s="7">
        <f>VLOOKUP(Task[[#This Row],[Reason of visit]],'Data-Task'!C:G,3,)</f>
        <v>0.73913043478260898</v>
      </c>
      <c r="J348" s="7">
        <f>IF(Task[[#This Row],[Margin of Error1]]&gt;=0.1,"Insufficient data",Task[[#This Row],[Task success1]])</f>
        <v>0.73913043478260898</v>
      </c>
      <c r="K348" s="7">
        <f>IF(Task[[#This Row],[Task success1]]&gt;0,1.96*SQRT((Task[[#This Row],[Task success1]]*(1-Task[[#This Row],[Task success1]]))/Task[[#This Row],[Responses]]),"")</f>
        <v>8.0256349370017729E-2</v>
      </c>
      <c r="L348" s="7">
        <f>VLOOKUP(Task[[#This Row],[Reason of visit]],'Data-Task'!C:G,4,)</f>
        <v>0.53043478260869603</v>
      </c>
      <c r="M348" s="7">
        <f>IF(Task[[#This Row],[Margin of Error1]]&gt;=0.1,"Insufficient data",Task[[#This Row],[Ease1]])</f>
        <v>0.53043478260869603</v>
      </c>
      <c r="N348" s="7">
        <f>IF(Task[[#This Row],[Ease1]]&gt;0,1.96*SQRT((Task[[#This Row],[Ease1]]*(1-Task[[#This Row],[Ease1]]))/Task[[#This Row],[Responses]]),"")</f>
        <v>9.1216017765161889E-2</v>
      </c>
      <c r="O348" s="7">
        <f>VLOOKUP(Task[[#This Row],[Reason of visit]],'Data-Task'!C:G,5,)</f>
        <v>0.66086956521739104</v>
      </c>
      <c r="P348" s="7">
        <f>IF(Task[[#This Row],[Margin of Error1]]&gt;=0.1,"Insufficient data",Task[[#This Row],[Satisfaction1]])</f>
        <v>0.66086956521739104</v>
      </c>
      <c r="Q348" s="7">
        <f>IF(Task[[#This Row],[Satisfaction1]]&gt;0,1.96*SQRT((Task[[#This Row],[Satisfaction1]]*(1-Task[[#This Row],[Satisfaction1]]))/Task[[#This Row],[Responses]]),"")</f>
        <v>8.6526355283380527E-2</v>
      </c>
      <c r="R348" s="7">
        <f>IF(OR(Task[[#This Row],[Margin of Error1]]&gt;=0.1,Task[[#This Row],[Margin of Error1]]=0),"Insufficient data",Task[[#This Row],[Margin of Error1]])</f>
        <v>8.5999574139520044E-2</v>
      </c>
      <c r="S3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8" s="10"/>
      <c r="U348" s="10"/>
      <c r="V348" s="5"/>
      <c r="W348" s="5"/>
    </row>
    <row r="349" spans="3:23" ht="13.9" x14ac:dyDescent="0.5">
      <c r="C349" s="129" t="str">
        <f>IF(ISBLANK('Data-Task'!C278),"",'Data-Task'!C278)</f>
        <v>DND:Security:Cadets and Junior Canadian Rangers</v>
      </c>
      <c r="D349" s="68" t="str">
        <f t="shared" si="18"/>
        <v>Cadets and Junior Canadian Rangers</v>
      </c>
      <c r="E349" s="6" t="str">
        <f t="shared" si="19"/>
        <v>Security</v>
      </c>
      <c r="F349" s="6" t="str">
        <f t="shared" si="20"/>
        <v>DND</v>
      </c>
      <c r="G349" s="8">
        <f>VLOOKUP(Task[[#This Row],[Reason of visit]],'Data-Task'!C:G,2,)</f>
        <v>114</v>
      </c>
      <c r="H34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7.995833167761833E-2</v>
      </c>
      <c r="I349" s="7">
        <f>VLOOKUP(Task[[#This Row],[Reason of visit]],'Data-Task'!C:G,3,)</f>
        <v>0.84210526315789502</v>
      </c>
      <c r="J349" s="7">
        <f>IF(Task[[#This Row],[Margin of Error1]]&gt;=0.1,"Insufficient data",Task[[#This Row],[Task success1]])</f>
        <v>0.84210526315789502</v>
      </c>
      <c r="K349" s="7">
        <f>IF(Task[[#This Row],[Task success1]]&gt;0,1.96*SQRT((Task[[#This Row],[Task success1]]*(1-Task[[#This Row],[Task success1]]))/Task[[#This Row],[Responses]]),"")</f>
        <v>6.6937681140272501E-2</v>
      </c>
      <c r="L349" s="7">
        <f>VLOOKUP(Task[[#This Row],[Reason of visit]],'Data-Task'!C:G,4,)</f>
        <v>0.68421052631578905</v>
      </c>
      <c r="M349" s="7">
        <f>IF(Task[[#This Row],[Margin of Error1]]&gt;=0.1,"Insufficient data",Task[[#This Row],[Ease1]])</f>
        <v>0.68421052631578905</v>
      </c>
      <c r="N349" s="7">
        <f>IF(Task[[#This Row],[Ease1]]&gt;0,1.96*SQRT((Task[[#This Row],[Ease1]]*(1-Task[[#This Row],[Ease1]]))/Task[[#This Row],[Responses]]),"")</f>
        <v>8.5329135582225379E-2</v>
      </c>
      <c r="O349" s="7">
        <f>VLOOKUP(Task[[#This Row],[Reason of visit]],'Data-Task'!C:G,5,)</f>
        <v>0.64912280701754399</v>
      </c>
      <c r="P349" s="7">
        <f>IF(Task[[#This Row],[Margin of Error1]]&gt;=0.1,"Insufficient data",Task[[#This Row],[Satisfaction1]])</f>
        <v>0.64912280701754399</v>
      </c>
      <c r="Q349" s="7">
        <f>IF(Task[[#This Row],[Satisfaction1]]&gt;0,1.96*SQRT((Task[[#This Row],[Satisfaction1]]*(1-Task[[#This Row],[Satisfaction1]]))/Task[[#This Row],[Responses]]),"")</f>
        <v>8.7608178310357124E-2</v>
      </c>
      <c r="R349" s="7">
        <f>IF(OR(Task[[#This Row],[Margin of Error1]]&gt;=0.1,Task[[#This Row],[Margin of Error1]]=0),"Insufficient data",Task[[#This Row],[Margin of Error1]])</f>
        <v>7.995833167761833E-2</v>
      </c>
      <c r="S3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49" s="10"/>
      <c r="U349" s="10"/>
      <c r="V349" s="5"/>
      <c r="W349" s="5"/>
    </row>
    <row r="350" spans="3:23" ht="13.9" x14ac:dyDescent="0.5">
      <c r="C350" s="129" t="str">
        <f>IF(ISBLANK('Data-Task'!C667),"",'Data-Task'!C667)</f>
        <v>GAC:World:Prepare my departure before going to study in Canada</v>
      </c>
      <c r="D350" s="68" t="str">
        <f t="shared" si="18"/>
        <v>Prepare my departure before going to study in Canada</v>
      </c>
      <c r="E350" s="6" t="str">
        <f t="shared" si="19"/>
        <v>World</v>
      </c>
      <c r="F350" s="6" t="str">
        <f t="shared" si="20"/>
        <v>GAC</v>
      </c>
      <c r="G350" s="8">
        <f>VLOOKUP(Task[[#This Row],[Reason of visit]],'Data-Task'!C:G,2,)</f>
        <v>114</v>
      </c>
      <c r="H35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7.0331011598628465E-2</v>
      </c>
      <c r="I350" s="7">
        <f>VLOOKUP(Task[[#This Row],[Reason of visit]],'Data-Task'!C:G,3,)</f>
        <v>0.90350877192982504</v>
      </c>
      <c r="J350" s="7">
        <f>IF(Task[[#This Row],[Margin of Error1]]&gt;=0.1,"Insufficient data",Task[[#This Row],[Task success1]])</f>
        <v>0.90350877192982504</v>
      </c>
      <c r="K350" s="7">
        <f>IF(Task[[#This Row],[Task success1]]&gt;0,1.96*SQRT((Task[[#This Row],[Task success1]]*(1-Task[[#This Row],[Task success1]]))/Task[[#This Row],[Responses]]),"")</f>
        <v>5.4201804982260446E-2</v>
      </c>
      <c r="L350" s="7">
        <f>VLOOKUP(Task[[#This Row],[Reason of visit]],'Data-Task'!C:G,4,)</f>
        <v>0.73684210526315796</v>
      </c>
      <c r="M350" s="7">
        <f>IF(Task[[#This Row],[Margin of Error1]]&gt;=0.1,"Insufficient data",Task[[#This Row],[Ease1]])</f>
        <v>0.73684210526315796</v>
      </c>
      <c r="N350" s="7">
        <f>IF(Task[[#This Row],[Ease1]]&gt;0,1.96*SQRT((Task[[#This Row],[Ease1]]*(1-Task[[#This Row],[Ease1]]))/Task[[#This Row],[Responses]]),"")</f>
        <v>8.0834929659999069E-2</v>
      </c>
      <c r="O350" s="7">
        <f>VLOOKUP(Task[[#This Row],[Reason of visit]],'Data-Task'!C:G,5,)</f>
        <v>0.78070175438596501</v>
      </c>
      <c r="P350" s="7">
        <f>IF(Task[[#This Row],[Margin of Error1]]&gt;=0.1,"Insufficient data",Task[[#This Row],[Satisfaction1]])</f>
        <v>0.78070175438596501</v>
      </c>
      <c r="Q350" s="7">
        <f>IF(Task[[#This Row],[Satisfaction1]]&gt;0,1.96*SQRT((Task[[#This Row],[Satisfaction1]]*(1-Task[[#This Row],[Satisfaction1]]))/Task[[#This Row],[Responses]]),"")</f>
        <v>7.5956300153625866E-2</v>
      </c>
      <c r="R350" s="7">
        <f>IF(OR(Task[[#This Row],[Margin of Error1]]&gt;=0.1,Task[[#This Row],[Margin of Error1]]=0),"Insufficient data",Task[[#This Row],[Margin of Error1]])</f>
        <v>7.0331011598628465E-2</v>
      </c>
      <c r="S3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0" s="10"/>
      <c r="U350" s="10"/>
      <c r="V350" s="5"/>
      <c r="W350" s="5"/>
    </row>
    <row r="351" spans="3:23" ht="13.9" x14ac:dyDescent="0.5">
      <c r="C351" s="129" t="str">
        <f>IF(ISBLANK('Data-Task'!C718),"",'Data-Task'!C718)</f>
        <v>HC:Health:Get consumer or health product recalls and safety alerts</v>
      </c>
      <c r="D351" s="68" t="str">
        <f t="shared" si="18"/>
        <v>Get consumer or health product recalls and safety alerts</v>
      </c>
      <c r="E351" s="6" t="str">
        <f t="shared" si="19"/>
        <v>Health</v>
      </c>
      <c r="F351" s="6" t="str">
        <f t="shared" si="20"/>
        <v>HC</v>
      </c>
      <c r="G351" s="8">
        <f>VLOOKUP(Task[[#This Row],[Reason of visit]],'Data-Task'!C:G,2,)</f>
        <v>114</v>
      </c>
      <c r="H35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7.4440291108817169E-2</v>
      </c>
      <c r="I351" s="7">
        <f>VLOOKUP(Task[[#This Row],[Reason of visit]],'Data-Task'!C:G,3,)</f>
        <v>0.88596491228070196</v>
      </c>
      <c r="J351" s="7">
        <f>IF(Task[[#This Row],[Margin of Error1]]&gt;=0.1,"Insufficient data",Task[[#This Row],[Task success1]])</f>
        <v>0.88596491228070196</v>
      </c>
      <c r="K351" s="7">
        <f>IF(Task[[#This Row],[Task success1]]&gt;0,1.96*SQRT((Task[[#This Row],[Task success1]]*(1-Task[[#This Row],[Task success1]]))/Task[[#This Row],[Responses]]),"")</f>
        <v>5.8348696361876853E-2</v>
      </c>
      <c r="L351" s="7">
        <f>VLOOKUP(Task[[#This Row],[Reason of visit]],'Data-Task'!C:G,4,)</f>
        <v>0.71929824561403499</v>
      </c>
      <c r="M351" s="7">
        <f>IF(Task[[#This Row],[Margin of Error1]]&gt;=0.1,"Insufficient data",Task[[#This Row],[Ease1]])</f>
        <v>0.71929824561403499</v>
      </c>
      <c r="N351" s="7">
        <f>IF(Task[[#This Row],[Ease1]]&gt;0,1.96*SQRT((Task[[#This Row],[Ease1]]*(1-Task[[#This Row],[Ease1]]))/Task[[#This Row],[Responses]]),"")</f>
        <v>8.248608848228732E-2</v>
      </c>
      <c r="O351" s="7">
        <f>VLOOKUP(Task[[#This Row],[Reason of visit]],'Data-Task'!C:G,5,)</f>
        <v>0.71929824561403499</v>
      </c>
      <c r="P351" s="7">
        <f>IF(Task[[#This Row],[Margin of Error1]]&gt;=0.1,"Insufficient data",Task[[#This Row],[Satisfaction1]])</f>
        <v>0.71929824561403499</v>
      </c>
      <c r="Q351" s="7">
        <f>IF(Task[[#This Row],[Satisfaction1]]&gt;0,1.96*SQRT((Task[[#This Row],[Satisfaction1]]*(1-Task[[#This Row],[Satisfaction1]]))/Task[[#This Row],[Responses]]),"")</f>
        <v>8.248608848228732E-2</v>
      </c>
      <c r="R351" s="7">
        <f>IF(OR(Task[[#This Row],[Margin of Error1]]&gt;=0.1,Task[[#This Row],[Margin of Error1]]=0),"Insufficient data",Task[[#This Row],[Margin of Error1]])</f>
        <v>7.4440291108817169E-2</v>
      </c>
      <c r="S3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1" s="10"/>
      <c r="U351" s="10"/>
      <c r="V351" s="5"/>
      <c r="W351" s="5"/>
    </row>
    <row r="352" spans="3:23" ht="13.9" x14ac:dyDescent="0.5">
      <c r="C352" s="129" t="str">
        <f>IF(ISBLANK('Data-Task'!C794),"",'Data-Task'!C794)</f>
        <v>IRCC:Travel:Check your application status</v>
      </c>
      <c r="D352" s="68" t="str">
        <f t="shared" si="18"/>
        <v>Check your application status</v>
      </c>
      <c r="E352" s="6" t="str">
        <f t="shared" si="19"/>
        <v>Travel</v>
      </c>
      <c r="F352" s="6" t="str">
        <f t="shared" si="20"/>
        <v>IRCC</v>
      </c>
      <c r="G352" s="8">
        <f>VLOOKUP(Task[[#This Row],[Reason of visit]],'Data-Task'!C:G,2,)</f>
        <v>113</v>
      </c>
      <c r="H3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8.8994396474352144E-2</v>
      </c>
      <c r="I352" s="7">
        <f>VLOOKUP(Task[[#This Row],[Reason of visit]],'Data-Task'!C:G,3,)</f>
        <v>0.51327433628318597</v>
      </c>
      <c r="J352" s="7">
        <f>IF(Task[[#This Row],[Margin of Error1]]&gt;=0.1,"Insufficient data",Task[[#This Row],[Task success1]])</f>
        <v>0.51327433628318597</v>
      </c>
      <c r="K352" s="7">
        <f>IF(Task[[#This Row],[Task success1]]&gt;0,1.96*SQRT((Task[[#This Row],[Task success1]]*(1-Task[[#This Row],[Task success1]]))/Task[[#This Row],[Responses]]),"")</f>
        <v>9.2158149915594137E-2</v>
      </c>
      <c r="L352" s="7">
        <f>VLOOKUP(Task[[#This Row],[Reason of visit]],'Data-Task'!C:G,4,)</f>
        <v>0.45132743362831901</v>
      </c>
      <c r="M352" s="7">
        <f>IF(Task[[#This Row],[Margin of Error1]]&gt;=0.1,"Insufficient data",Task[[#This Row],[Ease1]])</f>
        <v>0.45132743362831901</v>
      </c>
      <c r="N352" s="7">
        <f>IF(Task[[#This Row],[Ease1]]&gt;0,1.96*SQRT((Task[[#This Row],[Ease1]]*(1-Task[[#This Row],[Ease1]]))/Task[[#This Row],[Responses]]),"")</f>
        <v>9.1752802648037715E-2</v>
      </c>
      <c r="O352" s="7">
        <f>VLOOKUP(Task[[#This Row],[Reason of visit]],'Data-Task'!C:G,5,)</f>
        <v>0.28318584070796499</v>
      </c>
      <c r="P352" s="7">
        <f>IF(Task[[#This Row],[Margin of Error1]]&gt;=0.1,"Insufficient data",Task[[#This Row],[Satisfaction1]])</f>
        <v>0.28318584070796499</v>
      </c>
      <c r="Q352" s="7">
        <f>IF(Task[[#This Row],[Satisfaction1]]&gt;0,1.96*SQRT((Task[[#This Row],[Satisfaction1]]*(1-Task[[#This Row],[Satisfaction1]]))/Task[[#This Row],[Responses]]),"")</f>
        <v>8.3072236859424609E-2</v>
      </c>
      <c r="R352" s="7">
        <f>IF(OR(Task[[#This Row],[Margin of Error1]]&gt;=0.1,Task[[#This Row],[Margin of Error1]]=0),"Insufficient data",Task[[#This Row],[Margin of Error1]])</f>
        <v>8.8994396474352144E-2</v>
      </c>
      <c r="S3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2" s="10"/>
      <c r="U352" s="10"/>
      <c r="V352" s="5"/>
      <c r="W352" s="5"/>
    </row>
    <row r="353" spans="3:23" ht="13.9" x14ac:dyDescent="0.5">
      <c r="C353" s="129" t="str">
        <f>IF(ISBLANK('Data-Task'!C755),"",'Data-Task'!C755)</f>
        <v>IRCC:Immigration:Electronic Travel Authorization (eTA)</v>
      </c>
      <c r="D353" s="68" t="str">
        <f t="shared" si="18"/>
        <v>Electronic Travel Authorization (eTA)</v>
      </c>
      <c r="E353" s="6" t="str">
        <f t="shared" si="19"/>
        <v>Immigration</v>
      </c>
      <c r="F353" s="6" t="str">
        <f t="shared" si="20"/>
        <v>IRCC</v>
      </c>
      <c r="G353" s="8">
        <f>VLOOKUP(Task[[#This Row],[Reason of visit]],'Data-Task'!C:G,2,)</f>
        <v>112</v>
      </c>
      <c r="H3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9.0568238850534277E-2</v>
      </c>
      <c r="I353" s="7">
        <f>VLOOKUP(Task[[#This Row],[Reason of visit]],'Data-Task'!C:G,3,)</f>
        <v>0.66964285714285698</v>
      </c>
      <c r="J353" s="7">
        <f>IF(Task[[#This Row],[Margin of Error1]]&gt;=0.1,"Insufficient data",Task[[#This Row],[Task success1]])</f>
        <v>0.66964285714285698</v>
      </c>
      <c r="K353" s="7">
        <f>IF(Task[[#This Row],[Task success1]]&gt;0,1.96*SQRT((Task[[#This Row],[Task success1]]*(1-Task[[#This Row],[Task success1]]))/Task[[#This Row],[Responses]]),"")</f>
        <v>8.7108499154789715E-2</v>
      </c>
      <c r="L353" s="7">
        <f>VLOOKUP(Task[[#This Row],[Reason of visit]],'Data-Task'!C:G,4,)</f>
        <v>0.45535714285714302</v>
      </c>
      <c r="M353" s="7">
        <f>IF(Task[[#This Row],[Margin of Error1]]&gt;=0.1,"Insufficient data",Task[[#This Row],[Ease1]])</f>
        <v>0.45535714285714302</v>
      </c>
      <c r="N353" s="7">
        <f>IF(Task[[#This Row],[Ease1]]&gt;0,1.96*SQRT((Task[[#This Row],[Ease1]]*(1-Task[[#This Row],[Ease1]]))/Task[[#This Row],[Responses]]),"")</f>
        <v>9.223145138725726E-2</v>
      </c>
      <c r="O353" s="7">
        <f>VLOOKUP(Task[[#This Row],[Reason of visit]],'Data-Task'!C:G,5,)</f>
        <v>0.46428571428571402</v>
      </c>
      <c r="P353" s="7">
        <f>IF(Task[[#This Row],[Margin of Error1]]&gt;=0.1,"Insufficient data",Task[[#This Row],[Satisfaction1]])</f>
        <v>0.46428571428571402</v>
      </c>
      <c r="Q353" s="7">
        <f>IF(Task[[#This Row],[Satisfaction1]]&gt;0,1.96*SQRT((Task[[#This Row],[Satisfaction1]]*(1-Task[[#This Row],[Satisfaction1]]))/Task[[#This Row],[Responses]]),"")</f>
        <v>9.2364766009555829E-2</v>
      </c>
      <c r="R353" s="7">
        <f>IF(OR(Task[[#This Row],[Margin of Error1]]&gt;=0.1,Task[[#This Row],[Margin of Error1]]=0),"Insufficient data",Task[[#This Row],[Margin of Error1]])</f>
        <v>9.0568238850534277E-2</v>
      </c>
      <c r="S3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3" s="10"/>
      <c r="U353" s="10"/>
      <c r="V353" s="5"/>
      <c r="W353" s="5"/>
    </row>
    <row r="354" spans="3:23" ht="13.9" x14ac:dyDescent="0.5">
      <c r="C354" s="129" t="str">
        <f>IF(ISBLANK('Data-Task'!C1218),"",'Data-Task'!C1218)</f>
        <v>PSPC:Business:Search tenders</v>
      </c>
      <c r="D354" s="457" t="str">
        <f t="shared" si="18"/>
        <v>Search tenders</v>
      </c>
      <c r="E354" s="458" t="str">
        <f t="shared" si="19"/>
        <v>Business</v>
      </c>
      <c r="F354" s="458" t="str">
        <f t="shared" si="20"/>
        <v>PSPC</v>
      </c>
      <c r="G354" s="442">
        <f>VLOOKUP(Task[[#This Row],[Reason of visit]],'Data-Task'!C:G,2,)</f>
        <v>112</v>
      </c>
      <c r="H35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8.8455118529039367E-2</v>
      </c>
      <c r="I354" s="444">
        <f>VLOOKUP(Task[[#This Row],[Reason of visit]],'Data-Task'!C:G,3,)</f>
        <v>0.74107142857142905</v>
      </c>
      <c r="J354" s="444">
        <f>IF(Task[[#This Row],[Margin of Error1]]&gt;=0.1,"Insufficient data",Task[[#This Row],[Task success1]])</f>
        <v>0.74107142857142905</v>
      </c>
      <c r="K354" s="444">
        <f>IF(Task[[#This Row],[Task success1]]&gt;0,1.96*SQRT((Task[[#This Row],[Task success1]]*(1-Task[[#This Row],[Task success1]]))/Task[[#This Row],[Responses]]),"")</f>
        <v>8.1127311215151168E-2</v>
      </c>
      <c r="L354" s="444">
        <f>VLOOKUP(Task[[#This Row],[Reason of visit]],'Data-Task'!C:G,4,)</f>
        <v>0.42857142857142899</v>
      </c>
      <c r="M354" s="444">
        <f>IF(Task[[#This Row],[Margin of Error1]]&gt;=0.1,"Insufficient data",Task[[#This Row],[Ease1]])</f>
        <v>0.42857142857142899</v>
      </c>
      <c r="N354" s="444">
        <f>IF(Task[[#This Row],[Ease1]]&gt;0,1.96*SQRT((Task[[#This Row],[Ease1]]*(1-Task[[#This Row],[Ease1]]))/Task[[#This Row],[Responses]]),"")</f>
        <v>9.1651513899116813E-2</v>
      </c>
      <c r="O354" s="444">
        <f>VLOOKUP(Task[[#This Row],[Reason of visit]],'Data-Task'!C:G,5,)</f>
        <v>0.50892857142857095</v>
      </c>
      <c r="P354" s="444">
        <f>IF(Task[[#This Row],[Margin of Error1]]&gt;=0.1,"Insufficient data",Task[[#This Row],[Satisfaction1]])</f>
        <v>0.50892857142857095</v>
      </c>
      <c r="Q354" s="444">
        <f>IF(Task[[#This Row],[Satisfaction1]]&gt;0,1.96*SQRT((Task[[#This Row],[Satisfaction1]]*(1-Task[[#This Row],[Satisfaction1]]))/Task[[#This Row],[Responses]]),"")</f>
        <v>9.2586530472850107E-2</v>
      </c>
      <c r="R354" s="444">
        <f>IF(OR(Task[[#This Row],[Margin of Error1]]&gt;=0.1,Task[[#This Row],[Margin of Error1]]=0),"Insufficient data",Task[[#This Row],[Margin of Error1]])</f>
        <v>8.8455118529039367E-2</v>
      </c>
      <c r="S35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4" s="10"/>
      <c r="U354" s="10"/>
      <c r="V354" s="5"/>
      <c r="W354" s="5"/>
    </row>
    <row r="355" spans="3:23" ht="13.9" x14ac:dyDescent="0.5">
      <c r="C355" s="129" t="str">
        <f>IF(ISBLANK('Data-Task'!C465),"",'Data-Task'!C465)</f>
        <v>FCAC:Money:Find information on credit cards</v>
      </c>
      <c r="D355" s="68" t="str">
        <f t="shared" si="18"/>
        <v>Find information on credit cards</v>
      </c>
      <c r="E355" s="6" t="str">
        <f t="shared" si="19"/>
        <v>Money</v>
      </c>
      <c r="F355" s="6" t="str">
        <f t="shared" si="20"/>
        <v>FCAC</v>
      </c>
      <c r="G355" s="8">
        <f>VLOOKUP(Task[[#This Row],[Reason of visit]],'Data-Task'!C:G,2,)</f>
        <v>111</v>
      </c>
      <c r="H3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7.7235025239932434E-2</v>
      </c>
      <c r="I355" s="7">
        <f>VLOOKUP(Task[[#This Row],[Reason of visit]],'Data-Task'!C:G,3,)</f>
        <v>0.86486486486486502</v>
      </c>
      <c r="J355" s="7">
        <f>IF(Task[[#This Row],[Margin of Error1]]&gt;=0.1,"Insufficient data",Task[[#This Row],[Task success1]])</f>
        <v>0.86486486486486502</v>
      </c>
      <c r="K355" s="7">
        <f>IF(Task[[#This Row],[Task success1]]&gt;0,1.96*SQRT((Task[[#This Row],[Task success1]]*(1-Task[[#This Row],[Task success1]]))/Task[[#This Row],[Responses]]),"")</f>
        <v>6.3599375209071413E-2</v>
      </c>
      <c r="L355" s="7">
        <f>VLOOKUP(Task[[#This Row],[Reason of visit]],'Data-Task'!C:G,4,)</f>
        <v>0.76576576576576605</v>
      </c>
      <c r="M355" s="7">
        <f>IF(Task[[#This Row],[Margin of Error1]]&gt;=0.1,"Insufficient data",Task[[#This Row],[Ease1]])</f>
        <v>0.76576576576576605</v>
      </c>
      <c r="N355" s="7">
        <f>IF(Task[[#This Row],[Ease1]]&gt;0,1.96*SQRT((Task[[#This Row],[Ease1]]*(1-Task[[#This Row],[Ease1]]))/Task[[#This Row],[Responses]]),"")</f>
        <v>7.8789390345380003E-2</v>
      </c>
      <c r="O355" s="7">
        <f>VLOOKUP(Task[[#This Row],[Reason of visit]],'Data-Task'!C:G,5,)</f>
        <v>0.63963963963963999</v>
      </c>
      <c r="P355" s="7">
        <f>IF(Task[[#This Row],[Margin of Error1]]&gt;=0.1,"Insufficient data",Task[[#This Row],[Satisfaction1]])</f>
        <v>0.63963963963963999</v>
      </c>
      <c r="Q355" s="7">
        <f>IF(Task[[#This Row],[Satisfaction1]]&gt;0,1.96*SQRT((Task[[#This Row],[Satisfaction1]]*(1-Task[[#This Row],[Satisfaction1]]))/Task[[#This Row],[Responses]]),"")</f>
        <v>8.93163101653459E-2</v>
      </c>
      <c r="R355" s="7">
        <f>IF(OR(Task[[#This Row],[Margin of Error1]]&gt;=0.1,Task[[#This Row],[Margin of Error1]]=0),"Insufficient data",Task[[#This Row],[Margin of Error1]])</f>
        <v>7.7235025239932434E-2</v>
      </c>
      <c r="S3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5" s="10"/>
      <c r="U355" s="10"/>
      <c r="V355" s="5"/>
      <c r="W355" s="5"/>
    </row>
    <row r="356" spans="3:23" ht="13.9" x14ac:dyDescent="0.5">
      <c r="C356" s="129" t="str">
        <f>IF(ISBLANK('Data-Task'!C211),"",'Data-Task'!C211)</f>
        <v>CSA:Science:Jobs at the Canada Space Agency</v>
      </c>
      <c r="D356" s="68" t="str">
        <f t="shared" si="18"/>
        <v>Jobs at the Canada Space Agency</v>
      </c>
      <c r="E356" s="6" t="str">
        <f t="shared" si="19"/>
        <v>Science</v>
      </c>
      <c r="F356" s="6" t="str">
        <f t="shared" si="20"/>
        <v>CSA</v>
      </c>
      <c r="G356" s="8">
        <f>VLOOKUP(Task[[#This Row],[Reason of visit]],'Data-Task'!C:G,2,)</f>
        <v>110</v>
      </c>
      <c r="H3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8.5047350411701042E-2</v>
      </c>
      <c r="I356" s="7">
        <f>VLOOKUP(Task[[#This Row],[Reason of visit]],'Data-Task'!C:G,3,)</f>
        <v>0.77272727272727304</v>
      </c>
      <c r="J356" s="7">
        <f>IF(Task[[#This Row],[Margin of Error1]]&gt;=0.1,"Insufficient data",Task[[#This Row],[Task success1]])</f>
        <v>0.77272727272727304</v>
      </c>
      <c r="K356" s="7">
        <f>IF(Task[[#This Row],[Task success1]]&gt;0,1.96*SQRT((Task[[#This Row],[Task success1]]*(1-Task[[#This Row],[Task success1]]))/Task[[#This Row],[Responses]]),"")</f>
        <v>7.8315281048336502E-2</v>
      </c>
      <c r="L356" s="7">
        <f>VLOOKUP(Task[[#This Row],[Reason of visit]],'Data-Task'!C:G,4,)</f>
        <v>0.7</v>
      </c>
      <c r="M356" s="7">
        <f>IF(Task[[#This Row],[Margin of Error1]]&gt;=0.1,"Insufficient data",Task[[#This Row],[Ease1]])</f>
        <v>0.7</v>
      </c>
      <c r="N356" s="7">
        <f>IF(Task[[#This Row],[Ease1]]&gt;0,1.96*SQRT((Task[[#This Row],[Ease1]]*(1-Task[[#This Row],[Ease1]]))/Task[[#This Row],[Responses]]),"")</f>
        <v>8.5638563955519692E-2</v>
      </c>
      <c r="O356" s="7">
        <f>VLOOKUP(Task[[#This Row],[Reason of visit]],'Data-Task'!C:G,5,)</f>
        <v>0.60909090909090902</v>
      </c>
      <c r="P356" s="7">
        <f>IF(Task[[#This Row],[Margin of Error1]]&gt;=0.1,"Insufficient data",Task[[#This Row],[Satisfaction1]])</f>
        <v>0.60909090909090902</v>
      </c>
      <c r="Q356" s="7">
        <f>IF(Task[[#This Row],[Satisfaction1]]&gt;0,1.96*SQRT((Task[[#This Row],[Satisfaction1]]*(1-Task[[#This Row],[Satisfaction1]]))/Task[[#This Row],[Responses]]),"")</f>
        <v>9.118820623124696E-2</v>
      </c>
      <c r="R356" s="7">
        <f>IF(OR(Task[[#This Row],[Margin of Error1]]&gt;=0.1,Task[[#This Row],[Margin of Error1]]=0),"Insufficient data",Task[[#This Row],[Margin of Error1]])</f>
        <v>8.5047350411701042E-2</v>
      </c>
      <c r="S3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6" s="10"/>
      <c r="U356" s="10"/>
      <c r="V356" s="5"/>
      <c r="W356" s="5"/>
    </row>
    <row r="357" spans="3:23" ht="13.9" x14ac:dyDescent="0.5">
      <c r="C357" s="129" t="str">
        <f>IF(ISBLANK('Data-Task'!C190),"",'Data-Task'!C190)</f>
        <v>CRA:Taxes:Look up a charitable organization</v>
      </c>
      <c r="D357" s="68" t="str">
        <f t="shared" si="18"/>
        <v>Look up a charitable organization</v>
      </c>
      <c r="E357" s="6" t="str">
        <f t="shared" si="19"/>
        <v>Taxes</v>
      </c>
      <c r="F357" s="6" t="str">
        <f t="shared" si="20"/>
        <v>CRA</v>
      </c>
      <c r="G357" s="8">
        <f>VLOOKUP(Task[[#This Row],[Reason of visit]],'Data-Task'!C:G,2,)</f>
        <v>109</v>
      </c>
      <c r="H35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8.7971688206039511E-2</v>
      </c>
      <c r="I357" s="7">
        <f>VLOOKUP(Task[[#This Row],[Reason of visit]],'Data-Task'!C:G,3,)</f>
        <v>0.74311926605504597</v>
      </c>
      <c r="J357" s="7">
        <f>IF(Task[[#This Row],[Margin of Error1]]&gt;=0.1,"Insufficient data",Task[[#This Row],[Task success1]])</f>
        <v>0.74311926605504597</v>
      </c>
      <c r="K357" s="7">
        <f>IF(Task[[#This Row],[Task success1]]&gt;0,1.96*SQRT((Task[[#This Row],[Task success1]]*(1-Task[[#This Row],[Task success1]]))/Task[[#This Row],[Responses]]),"")</f>
        <v>8.2023415493881133E-2</v>
      </c>
      <c r="L357" s="7">
        <f>VLOOKUP(Task[[#This Row],[Reason of visit]],'Data-Task'!C:G,4,)</f>
        <v>0.65137614678899103</v>
      </c>
      <c r="M357" s="7">
        <f>IF(Task[[#This Row],[Margin of Error1]]&gt;=0.1,"Insufficient data",Task[[#This Row],[Ease1]])</f>
        <v>0.65137614678899103</v>
      </c>
      <c r="N357" s="7">
        <f>IF(Task[[#This Row],[Ease1]]&gt;0,1.96*SQRT((Task[[#This Row],[Ease1]]*(1-Task[[#This Row],[Ease1]]))/Task[[#This Row],[Responses]]),"")</f>
        <v>8.946173100154596E-2</v>
      </c>
      <c r="O357" s="7">
        <f>VLOOKUP(Task[[#This Row],[Reason of visit]],'Data-Task'!C:G,5,)</f>
        <v>0.58715596330275199</v>
      </c>
      <c r="P357" s="7">
        <f>IF(Task[[#This Row],[Margin of Error1]]&gt;=0.1,"Insufficient data",Task[[#This Row],[Satisfaction1]])</f>
        <v>0.58715596330275199</v>
      </c>
      <c r="Q357" s="7">
        <f>IF(Task[[#This Row],[Satisfaction1]]&gt;0,1.96*SQRT((Task[[#This Row],[Satisfaction1]]*(1-Task[[#This Row],[Satisfaction1]]))/Task[[#This Row],[Responses]]),"")</f>
        <v>9.2429918122691454E-2</v>
      </c>
      <c r="R357" s="7">
        <f>IF(OR(Task[[#This Row],[Margin of Error1]]&gt;=0.1,Task[[#This Row],[Margin of Error1]]=0),"Insufficient data",Task[[#This Row],[Margin of Error1]])</f>
        <v>8.7971688206039511E-2</v>
      </c>
      <c r="S3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7" s="10"/>
      <c r="U357" s="10"/>
      <c r="V357" s="5"/>
      <c r="W357" s="5"/>
    </row>
    <row r="358" spans="3:23" ht="13.9" x14ac:dyDescent="0.5">
      <c r="C358" s="129" t="str">
        <f>IF(ISBLANK('Data-Task'!C319),"",'Data-Task'!C319)</f>
        <v>DND:Security:Reserves (part-time army, navy, air force)</v>
      </c>
      <c r="D358" s="68" t="str">
        <f t="shared" si="18"/>
        <v>Reserves (part-time army, navy, air force)</v>
      </c>
      <c r="E358" s="6" t="str">
        <f t="shared" si="19"/>
        <v>Security</v>
      </c>
      <c r="F358" s="6" t="str">
        <f t="shared" si="20"/>
        <v>DND</v>
      </c>
      <c r="G358" s="8">
        <f>VLOOKUP(Task[[#This Row],[Reason of visit]],'Data-Task'!C:G,2,)</f>
        <v>109</v>
      </c>
      <c r="H35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8.1964245550538897E-2</v>
      </c>
      <c r="I358" s="7">
        <f>VLOOKUP(Task[[#This Row],[Reason of visit]],'Data-Task'!C:G,3,)</f>
        <v>0.81651376146789001</v>
      </c>
      <c r="J358" s="7">
        <f>IF(Task[[#This Row],[Margin of Error1]]&gt;=0.1,"Insufficient data",Task[[#This Row],[Task success1]])</f>
        <v>0.81651376146789001</v>
      </c>
      <c r="K358" s="7">
        <f>IF(Task[[#This Row],[Task success1]]&gt;0,1.96*SQRT((Task[[#This Row],[Task success1]]*(1-Task[[#This Row],[Task success1]]))/Task[[#This Row],[Responses]]),"")</f>
        <v>7.2665175300583959E-2</v>
      </c>
      <c r="L358" s="7">
        <f>VLOOKUP(Task[[#This Row],[Reason of visit]],'Data-Task'!C:G,4,)</f>
        <v>0.68807339449541305</v>
      </c>
      <c r="M358" s="7">
        <f>IF(Task[[#This Row],[Margin of Error1]]&gt;=0.1,"Insufficient data",Task[[#This Row],[Ease1]])</f>
        <v>0.68807339449541305</v>
      </c>
      <c r="N358" s="7">
        <f>IF(Task[[#This Row],[Ease1]]&gt;0,1.96*SQRT((Task[[#This Row],[Ease1]]*(1-Task[[#This Row],[Ease1]]))/Task[[#This Row],[Responses]]),"")</f>
        <v>8.6973393318626982E-2</v>
      </c>
      <c r="O358" s="7">
        <f>VLOOKUP(Task[[#This Row],[Reason of visit]],'Data-Task'!C:G,5,)</f>
        <v>0.69724770642201805</v>
      </c>
      <c r="P358" s="7">
        <f>IF(Task[[#This Row],[Margin of Error1]]&gt;=0.1,"Insufficient data",Task[[#This Row],[Satisfaction1]])</f>
        <v>0.69724770642201805</v>
      </c>
      <c r="Q358" s="7">
        <f>IF(Task[[#This Row],[Satisfaction1]]&gt;0,1.96*SQRT((Task[[#This Row],[Satisfaction1]]*(1-Task[[#This Row],[Satisfaction1]]))/Task[[#This Row],[Responses]]),"")</f>
        <v>8.6254168032405751E-2</v>
      </c>
      <c r="R358" s="7">
        <f>IF(OR(Task[[#This Row],[Margin of Error1]]&gt;=0.1,Task[[#This Row],[Margin of Error1]]=0),"Insufficient data",Task[[#This Row],[Margin of Error1]])</f>
        <v>8.1964245550538897E-2</v>
      </c>
      <c r="S3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8" s="10"/>
      <c r="U358" s="10"/>
      <c r="V358" s="5"/>
      <c r="W358" s="5"/>
    </row>
    <row r="359" spans="3:23" ht="13.9" x14ac:dyDescent="0.5">
      <c r="C359" s="129" t="str">
        <f>IF(ISBLANK('Data-Task'!C1285),"",'Data-Task'!C1285)</f>
        <v>StatCan:N/A:Definitions</v>
      </c>
      <c r="D359" s="457" t="str">
        <f t="shared" si="18"/>
        <v>Definitions</v>
      </c>
      <c r="E359" s="458" t="str">
        <f t="shared" si="19"/>
        <v>N/A</v>
      </c>
      <c r="F359" s="458" t="str">
        <f t="shared" si="20"/>
        <v>StatCan</v>
      </c>
      <c r="G359" s="442">
        <f>VLOOKUP(Task[[#This Row],[Reason of visit]],'Data-Task'!C:G,2,)</f>
        <v>109</v>
      </c>
      <c r="H35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8.3229302265994898E-2</v>
      </c>
      <c r="I359" s="444">
        <f>VLOOKUP(Task[[#This Row],[Reason of visit]],'Data-Task'!C:G,3,)</f>
        <v>0.83486238532110102</v>
      </c>
      <c r="J359" s="444">
        <f>IF(Task[[#This Row],[Margin of Error1]]&gt;=0.1,"Insufficient data",Task[[#This Row],[Task success1]])</f>
        <v>0.83486238532110102</v>
      </c>
      <c r="K359" s="444">
        <f>IF(Task[[#This Row],[Task success1]]&gt;0,1.96*SQRT((Task[[#This Row],[Task success1]]*(1-Task[[#This Row],[Task success1]]))/Task[[#This Row],[Responses]]),"")</f>
        <v>6.9706499362471433E-2</v>
      </c>
      <c r="L359" s="444">
        <f>VLOOKUP(Task[[#This Row],[Reason of visit]],'Data-Task'!C:G,4,)</f>
        <v>0.64220183486238502</v>
      </c>
      <c r="M359" s="444">
        <f>IF(Task[[#This Row],[Margin of Error1]]&gt;=0.1,"Insufficient data",Task[[#This Row],[Ease1]])</f>
        <v>0.64220183486238502</v>
      </c>
      <c r="N359" s="444">
        <f>IF(Task[[#This Row],[Ease1]]&gt;0,1.96*SQRT((Task[[#This Row],[Ease1]]*(1-Task[[#This Row],[Ease1]]))/Task[[#This Row],[Responses]]),"")</f>
        <v>8.9990703717756637E-2</v>
      </c>
      <c r="O359" s="444">
        <f>VLOOKUP(Task[[#This Row],[Reason of visit]],'Data-Task'!C:G,5,)</f>
        <v>0.64220183486238502</v>
      </c>
      <c r="P359" s="444">
        <f>IF(Task[[#This Row],[Margin of Error1]]&gt;=0.1,"Insufficient data",Task[[#This Row],[Satisfaction1]])</f>
        <v>0.64220183486238502</v>
      </c>
      <c r="Q359" s="444">
        <f>IF(Task[[#This Row],[Satisfaction1]]&gt;0,1.96*SQRT((Task[[#This Row],[Satisfaction1]]*(1-Task[[#This Row],[Satisfaction1]]))/Task[[#This Row],[Responses]]),"")</f>
        <v>8.9990703717756637E-2</v>
      </c>
      <c r="R359" s="444">
        <f>IF(OR(Task[[#This Row],[Margin of Error1]]&gt;=0.1,Task[[#This Row],[Margin of Error1]]=0),"Insufficient data",Task[[#This Row],[Margin of Error1]])</f>
        <v>8.3229302265994898E-2</v>
      </c>
      <c r="S35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59" s="10"/>
      <c r="U359" s="10"/>
      <c r="V359" s="5"/>
      <c r="W359" s="5"/>
    </row>
    <row r="360" spans="3:23" ht="13.9" x14ac:dyDescent="0.5">
      <c r="C360" s="129" t="str">
        <f>IF(ISBLANK('Data-Task'!C1314),"",'Data-Task'!C1314)</f>
        <v>TBS:AboutGov:Find a government department or agency</v>
      </c>
      <c r="D360" s="457" t="str">
        <f t="shared" si="18"/>
        <v>Find a government department or agency</v>
      </c>
      <c r="E360" s="458" t="str">
        <f t="shared" si="19"/>
        <v>AboutGov</v>
      </c>
      <c r="F360" s="458" t="str">
        <f t="shared" si="20"/>
        <v>TBS</v>
      </c>
      <c r="G360" s="442">
        <f>VLOOKUP(Task[[#This Row],[Reason of visit]],'Data-Task'!C:G,2,)</f>
        <v>109</v>
      </c>
      <c r="H36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8.3085917101712592E-2</v>
      </c>
      <c r="I360" s="444">
        <f>VLOOKUP(Task[[#This Row],[Reason of visit]],'Data-Task'!C:G,3,)</f>
        <v>0.798165137614679</v>
      </c>
      <c r="J360" s="444">
        <f>IF(Task[[#This Row],[Margin of Error1]]&gt;=0.1,"Insufficient data",Task[[#This Row],[Task success1]])</f>
        <v>0.798165137614679</v>
      </c>
      <c r="K360" s="444">
        <f>IF(Task[[#This Row],[Task success1]]&gt;0,1.96*SQRT((Task[[#This Row],[Task success1]]*(1-Task[[#This Row],[Task success1]]))/Task[[#This Row],[Responses]]),"")</f>
        <v>7.5350699990796008E-2</v>
      </c>
      <c r="L360" s="444">
        <f>VLOOKUP(Task[[#This Row],[Reason of visit]],'Data-Task'!C:G,4,)</f>
        <v>0.69724770642201805</v>
      </c>
      <c r="M360" s="444">
        <f>IF(Task[[#This Row],[Margin of Error1]]&gt;=0.1,"Insufficient data",Task[[#This Row],[Ease1]])</f>
        <v>0.69724770642201805</v>
      </c>
      <c r="N360" s="444">
        <f>IF(Task[[#This Row],[Ease1]]&gt;0,1.96*SQRT((Task[[#This Row],[Ease1]]*(1-Task[[#This Row],[Ease1]]))/Task[[#This Row],[Responses]]),"")</f>
        <v>8.6254168032405751E-2</v>
      </c>
      <c r="O360" s="444">
        <f>VLOOKUP(Task[[#This Row],[Reason of visit]],'Data-Task'!C:G,5,)</f>
        <v>0.67889908256880704</v>
      </c>
      <c r="P360" s="444">
        <f>IF(Task[[#This Row],[Margin of Error1]]&gt;=0.1,"Insufficient data",Task[[#This Row],[Satisfaction1]])</f>
        <v>0.67889908256880704</v>
      </c>
      <c r="Q360" s="444">
        <f>IF(Task[[#This Row],[Satisfaction1]]&gt;0,1.96*SQRT((Task[[#This Row],[Satisfaction1]]*(1-Task[[#This Row],[Satisfaction1]]))/Task[[#This Row],[Responses]]),"")</f>
        <v>8.7652883281936017E-2</v>
      </c>
      <c r="R360" s="444">
        <f>IF(OR(Task[[#This Row],[Margin of Error1]]&gt;=0.1,Task[[#This Row],[Margin of Error1]]=0),"Insufficient data",Task[[#This Row],[Margin of Error1]])</f>
        <v>8.3085917101712592E-2</v>
      </c>
      <c r="S36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0" s="10"/>
      <c r="U360" s="10"/>
      <c r="V360" s="5"/>
      <c r="W360" s="5"/>
    </row>
    <row r="361" spans="3:23" ht="13.9" x14ac:dyDescent="0.5">
      <c r="C361" s="129" t="str">
        <f>IF(ISBLANK('Data-Task'!C207),"",'Data-Task'!C207)</f>
        <v>CSA:Science:Find information about Canadian astronauts</v>
      </c>
      <c r="D361" s="68" t="str">
        <f t="shared" si="18"/>
        <v>Find information about Canadian astronauts</v>
      </c>
      <c r="E361" s="6" t="str">
        <f t="shared" si="19"/>
        <v>Science</v>
      </c>
      <c r="F361" s="6" t="str">
        <f t="shared" si="20"/>
        <v>CSA</v>
      </c>
      <c r="G361" s="8">
        <f>VLOOKUP(Task[[#This Row],[Reason of visit]],'Data-Task'!C:G,2,)</f>
        <v>107</v>
      </c>
      <c r="H36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6.1799677629847539E-2</v>
      </c>
      <c r="I361" s="7">
        <f>VLOOKUP(Task[[#This Row],[Reason of visit]],'Data-Task'!C:G,3,)</f>
        <v>0.95327102803738295</v>
      </c>
      <c r="J361" s="7">
        <f>IF(Task[[#This Row],[Margin of Error1]]&gt;=0.1,"Insufficient data",Task[[#This Row],[Task success1]])</f>
        <v>0.95327102803738295</v>
      </c>
      <c r="K361" s="7">
        <f>IF(Task[[#This Row],[Task success1]]&gt;0,1.96*SQRT((Task[[#This Row],[Task success1]]*(1-Task[[#This Row],[Task success1]]))/Task[[#This Row],[Responses]]),"")</f>
        <v>3.9991297317923995E-2</v>
      </c>
      <c r="L361" s="7">
        <f>VLOOKUP(Task[[#This Row],[Reason of visit]],'Data-Task'!C:G,4,)</f>
        <v>0.85046728971962604</v>
      </c>
      <c r="M361" s="7">
        <f>IF(Task[[#This Row],[Margin of Error1]]&gt;=0.1,"Insufficient data",Task[[#This Row],[Ease1]])</f>
        <v>0.85046728971962604</v>
      </c>
      <c r="N361" s="7">
        <f>IF(Task[[#This Row],[Ease1]]&gt;0,1.96*SQRT((Task[[#This Row],[Ease1]]*(1-Task[[#This Row],[Ease1]]))/Task[[#This Row],[Responses]]),"")</f>
        <v>6.7571116086282287E-2</v>
      </c>
      <c r="O361" s="7">
        <f>VLOOKUP(Task[[#This Row],[Reason of visit]],'Data-Task'!C:G,5,)</f>
        <v>0.78504672897196304</v>
      </c>
      <c r="P361" s="7">
        <f>IF(Task[[#This Row],[Margin of Error1]]&gt;=0.1,"Insufficient data",Task[[#This Row],[Satisfaction1]])</f>
        <v>0.78504672897196304</v>
      </c>
      <c r="Q361" s="7">
        <f>IF(Task[[#This Row],[Satisfaction1]]&gt;0,1.96*SQRT((Task[[#This Row],[Satisfaction1]]*(1-Task[[#This Row],[Satisfaction1]]))/Task[[#This Row],[Responses]]),"")</f>
        <v>7.7836619485336336E-2</v>
      </c>
      <c r="R361" s="7">
        <f>IF(OR(Task[[#This Row],[Margin of Error1]]&gt;=0.1,Task[[#This Row],[Margin of Error1]]=0),"Insufficient data",Task[[#This Row],[Margin of Error1]])</f>
        <v>6.1799677629847539E-2</v>
      </c>
      <c r="S3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1" s="10"/>
      <c r="U361" s="10"/>
      <c r="V361" s="5"/>
      <c r="W361" s="5"/>
    </row>
    <row r="362" spans="3:23" ht="13.9" x14ac:dyDescent="0.5">
      <c r="C362" s="129" t="str">
        <f>IF(ISBLANK('Data-Task'!C731),"",'Data-Task'!C731)</f>
        <v>INFC:N/A:Other - Reason for my visit is not in this list</v>
      </c>
      <c r="D362" s="68" t="str">
        <f t="shared" si="18"/>
        <v>Other - Reason for my visit is not in this list</v>
      </c>
      <c r="E362" s="6" t="str">
        <f t="shared" si="19"/>
        <v>N/A</v>
      </c>
      <c r="F362" s="6" t="str">
        <f t="shared" si="20"/>
        <v>INFC</v>
      </c>
      <c r="G362" s="8">
        <f>VLOOKUP(Task[[#This Row],[Reason of visit]],'Data-Task'!C:G,2,)</f>
        <v>105</v>
      </c>
      <c r="H3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9.235981655063058E-2</v>
      </c>
      <c r="I362" s="7">
        <f>VLOOKUP(Task[[#This Row],[Reason of visit]],'Data-Task'!C:G,3,)</f>
        <v>0.57142857142857095</v>
      </c>
      <c r="J362" s="7">
        <f>IF(Task[[#This Row],[Margin of Error1]]&gt;=0.1,"Insufficient data",Task[[#This Row],[Task success1]])</f>
        <v>0.57142857142857095</v>
      </c>
      <c r="K362" s="7">
        <f>IF(Task[[#This Row],[Task success1]]&gt;0,1.96*SQRT((Task[[#This Row],[Task success1]]*(1-Task[[#This Row],[Task success1]]))/Task[[#This Row],[Responses]]),"")</f>
        <v>9.4657276529593867E-2</v>
      </c>
      <c r="L362" s="7">
        <f>VLOOKUP(Task[[#This Row],[Reason of visit]],'Data-Task'!C:G,4,)</f>
        <v>0.419047619047619</v>
      </c>
      <c r="M362" s="7">
        <f>IF(Task[[#This Row],[Margin of Error1]]&gt;=0.1,"Insufficient data",Task[[#This Row],[Ease1]])</f>
        <v>0.419047619047619</v>
      </c>
      <c r="N362" s="7">
        <f>IF(Task[[#This Row],[Ease1]]&gt;0,1.96*SQRT((Task[[#This Row],[Ease1]]*(1-Task[[#This Row],[Ease1]]))/Task[[#This Row],[Responses]]),"")</f>
        <v>9.4376393784164597E-2</v>
      </c>
      <c r="O362" s="7">
        <f>VLOOKUP(Task[[#This Row],[Reason of visit]],'Data-Task'!C:G,5,)</f>
        <v>0.30476190476190501</v>
      </c>
      <c r="P362" s="7">
        <f>IF(Task[[#This Row],[Margin of Error1]]&gt;=0.1,"Insufficient data",Task[[#This Row],[Satisfaction1]])</f>
        <v>0.30476190476190501</v>
      </c>
      <c r="Q362" s="7">
        <f>IF(Task[[#This Row],[Satisfaction1]]&gt;0,1.96*SQRT((Task[[#This Row],[Satisfaction1]]*(1-Task[[#This Row],[Satisfaction1]]))/Task[[#This Row],[Responses]]),"")</f>
        <v>8.8045779338133304E-2</v>
      </c>
      <c r="R362" s="7">
        <f>IF(OR(Task[[#This Row],[Margin of Error1]]&gt;=0.1,Task[[#This Row],[Margin of Error1]]=0),"Insufficient data",Task[[#This Row],[Margin of Error1]])</f>
        <v>9.235981655063058E-2</v>
      </c>
      <c r="S3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2" s="10"/>
      <c r="U362" s="10"/>
      <c r="V362" s="5"/>
      <c r="W362" s="5"/>
    </row>
    <row r="363" spans="3:23" ht="13.9" x14ac:dyDescent="0.5">
      <c r="C363" s="129" t="str">
        <f>IF(ISBLANK('Data-Task'!C840),"",'Data-Task'!C840)</f>
        <v>ISED:N/A:Apply for the Grow Your Business Online grant</v>
      </c>
      <c r="D363" s="68" t="str">
        <f t="shared" si="18"/>
        <v>Apply for the Grow Your Business Online grant</v>
      </c>
      <c r="E363" s="6" t="str">
        <f t="shared" si="19"/>
        <v>N/A</v>
      </c>
      <c r="F363" s="6" t="str">
        <f t="shared" si="20"/>
        <v>ISED</v>
      </c>
      <c r="G363" s="8">
        <f>VLOOKUP(Task[[#This Row],[Reason of visit]],'Data-Task'!C:G,2,)</f>
        <v>105</v>
      </c>
      <c r="H36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9.3065639905145936E-2</v>
      </c>
      <c r="I363" s="7">
        <f>VLOOKUP(Task[[#This Row],[Reason of visit]],'Data-Task'!C:G,3,)</f>
        <v>0.67619047619047601</v>
      </c>
      <c r="J363" s="7">
        <f>IF(Task[[#This Row],[Margin of Error1]]&gt;=0.1,"Insufficient data",Task[[#This Row],[Task success1]])</f>
        <v>0.67619047619047601</v>
      </c>
      <c r="K363" s="7">
        <f>IF(Task[[#This Row],[Task success1]]&gt;0,1.96*SQRT((Task[[#This Row],[Task success1]]*(1-Task[[#This Row],[Task success1]]))/Task[[#This Row],[Responses]]),"")</f>
        <v>8.9503651901493425E-2</v>
      </c>
      <c r="L363" s="7">
        <f>VLOOKUP(Task[[#This Row],[Reason of visit]],'Data-Task'!C:G,4,)</f>
        <v>0.59047619047619004</v>
      </c>
      <c r="M363" s="7">
        <f>IF(Task[[#This Row],[Margin of Error1]]&gt;=0.1,"Insufficient data",Task[[#This Row],[Ease1]])</f>
        <v>0.59047619047619004</v>
      </c>
      <c r="N363" s="7">
        <f>IF(Task[[#This Row],[Ease1]]&gt;0,1.96*SQRT((Task[[#This Row],[Ease1]]*(1-Task[[#This Row],[Ease1]]))/Task[[#This Row],[Responses]]),"")</f>
        <v>9.4059398097002367E-2</v>
      </c>
      <c r="O363" s="7">
        <f>VLOOKUP(Task[[#This Row],[Reason of visit]],'Data-Task'!C:G,5,)</f>
        <v>0.50476190476190497</v>
      </c>
      <c r="P363" s="7">
        <f>IF(Task[[#This Row],[Margin of Error1]]&gt;=0.1,"Insufficient data",Task[[#This Row],[Satisfaction1]])</f>
        <v>0.50476190476190497</v>
      </c>
      <c r="Q363" s="7">
        <f>IF(Task[[#This Row],[Satisfaction1]]&gt;0,1.96*SQRT((Task[[#This Row],[Satisfaction1]]*(1-Task[[#This Row],[Satisfaction1]]))/Task[[#This Row],[Responses]]),"")</f>
        <v>9.5633869716942002E-2</v>
      </c>
      <c r="R363" s="7">
        <f>IF(OR(Task[[#This Row],[Margin of Error1]]&gt;=0.1,Task[[#This Row],[Margin of Error1]]=0),"Insufficient data",Task[[#This Row],[Margin of Error1]])</f>
        <v>9.3065639905145936E-2</v>
      </c>
      <c r="S3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3" s="10"/>
      <c r="U363" s="10"/>
      <c r="V363" s="5"/>
      <c r="W363" s="5"/>
    </row>
    <row r="364" spans="3:23" ht="13.9" x14ac:dyDescent="0.5">
      <c r="C364" s="129" t="str">
        <f>IF(ISBLANK('Data-Task'!C843),"",'Data-Task'!C843)</f>
        <v>ISED:N/A:Contact the Canada Digital Adoption Program</v>
      </c>
      <c r="D364" s="68" t="str">
        <f t="shared" si="18"/>
        <v>Contact the Canada Digital Adoption Program</v>
      </c>
      <c r="E364" s="6" t="str">
        <f t="shared" si="19"/>
        <v>N/A</v>
      </c>
      <c r="F364" s="6" t="str">
        <f t="shared" si="20"/>
        <v>ISED</v>
      </c>
      <c r="G364" s="8">
        <f>VLOOKUP(Task[[#This Row],[Reason of visit]],'Data-Task'!C:G,2,)</f>
        <v>105</v>
      </c>
      <c r="H3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9.3647971628721349E-2</v>
      </c>
      <c r="I364" s="7">
        <f>VLOOKUP(Task[[#This Row],[Reason of visit]],'Data-Task'!C:G,3,)</f>
        <v>0.49523809523809498</v>
      </c>
      <c r="J364" s="7">
        <f>IF(Task[[#This Row],[Margin of Error1]]&gt;=0.1,"Insufficient data",Task[[#This Row],[Task success1]])</f>
        <v>0.49523809523809498</v>
      </c>
      <c r="K364" s="7">
        <f>IF(Task[[#This Row],[Task success1]]&gt;0,1.96*SQRT((Task[[#This Row],[Task success1]]*(1-Task[[#This Row],[Task success1]]))/Task[[#This Row],[Responses]]),"")</f>
        <v>9.5633869716942002E-2</v>
      </c>
      <c r="L364" s="7">
        <f>VLOOKUP(Task[[#This Row],[Reason of visit]],'Data-Task'!C:G,4,)</f>
        <v>0.38095238095238099</v>
      </c>
      <c r="M364" s="7">
        <f>IF(Task[[#This Row],[Margin of Error1]]&gt;=0.1,"Insufficient data",Task[[#This Row],[Ease1]])</f>
        <v>0.38095238095238099</v>
      </c>
      <c r="N364" s="7">
        <f>IF(Task[[#This Row],[Ease1]]&gt;0,1.96*SQRT((Task[[#This Row],[Ease1]]*(1-Task[[#This Row],[Ease1]]))/Task[[#This Row],[Responses]]),"")</f>
        <v>9.2887825618582262E-2</v>
      </c>
      <c r="O364" s="7">
        <f>VLOOKUP(Task[[#This Row],[Reason of visit]],'Data-Task'!C:G,5,)</f>
        <v>0.371428571428571</v>
      </c>
      <c r="P364" s="7">
        <f>IF(Task[[#This Row],[Margin of Error1]]&gt;=0.1,"Insufficient data",Task[[#This Row],[Satisfaction1]])</f>
        <v>0.371428571428571</v>
      </c>
      <c r="Q364" s="7">
        <f>IF(Task[[#This Row],[Satisfaction1]]&gt;0,1.96*SQRT((Task[[#This Row],[Satisfaction1]]*(1-Task[[#This Row],[Satisfaction1]]))/Task[[#This Row],[Responses]]),"")</f>
        <v>9.2422219550639784E-2</v>
      </c>
      <c r="R364" s="7">
        <f>IF(OR(Task[[#This Row],[Margin of Error1]]&gt;=0.1,Task[[#This Row],[Margin of Error1]]=0),"Insufficient data",Task[[#This Row],[Margin of Error1]])</f>
        <v>9.3647971628721349E-2</v>
      </c>
      <c r="S3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4" s="10"/>
      <c r="U364" s="10"/>
      <c r="V364" s="5"/>
      <c r="W364" s="5"/>
    </row>
    <row r="365" spans="3:23" ht="13.9" x14ac:dyDescent="0.5">
      <c r="C365" s="129" t="str">
        <f>IF(ISBLANK('Data-Task'!C462),"",'Data-Task'!C462)</f>
        <v>FCAC:Money:Find and use financial tools</v>
      </c>
      <c r="D365" s="68" t="str">
        <f t="shared" si="18"/>
        <v>Find and use financial tools</v>
      </c>
      <c r="E365" s="6" t="str">
        <f t="shared" si="19"/>
        <v>Money</v>
      </c>
      <c r="F365" s="6" t="str">
        <f t="shared" si="20"/>
        <v>FCAC</v>
      </c>
      <c r="G365" s="8">
        <f>VLOOKUP(Task[[#This Row],[Reason of visit]],'Data-Task'!C:G,2,)</f>
        <v>104</v>
      </c>
      <c r="H36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8.7486688017544015E-2</v>
      </c>
      <c r="I365" s="7">
        <f>VLOOKUP(Task[[#This Row],[Reason of visit]],'Data-Task'!C:G,3,)</f>
        <v>0.74038461538461497</v>
      </c>
      <c r="J365" s="7">
        <f>IF(Task[[#This Row],[Margin of Error1]]&gt;=0.1,"Insufficient data",Task[[#This Row],[Task success1]])</f>
        <v>0.74038461538461497</v>
      </c>
      <c r="K365" s="7">
        <f>IF(Task[[#This Row],[Task success1]]&gt;0,1.96*SQRT((Task[[#This Row],[Task success1]]*(1-Task[[#This Row],[Task success1]]))/Task[[#This Row],[Responses]]),"")</f>
        <v>8.4262299561823767E-2</v>
      </c>
      <c r="L365" s="7">
        <f>VLOOKUP(Task[[#This Row],[Reason of visit]],'Data-Task'!C:G,4,)</f>
        <v>0.72115384615384603</v>
      </c>
      <c r="M365" s="7">
        <f>IF(Task[[#This Row],[Margin of Error1]]&gt;=0.1,"Insufficient data",Task[[#This Row],[Ease1]])</f>
        <v>0.72115384615384603</v>
      </c>
      <c r="N365" s="7">
        <f>IF(Task[[#This Row],[Ease1]]&gt;0,1.96*SQRT((Task[[#This Row],[Ease1]]*(1-Task[[#This Row],[Ease1]]))/Task[[#This Row],[Responses]]),"")</f>
        <v>8.618579520401061E-2</v>
      </c>
      <c r="O365" s="7">
        <f>VLOOKUP(Task[[#This Row],[Reason of visit]],'Data-Task'!C:G,5,)</f>
        <v>0.64423076923076905</v>
      </c>
      <c r="P365" s="7">
        <f>IF(Task[[#This Row],[Margin of Error1]]&gt;=0.1,"Insufficient data",Task[[#This Row],[Satisfaction1]])</f>
        <v>0.64423076923076905</v>
      </c>
      <c r="Q365" s="7">
        <f>IF(Task[[#This Row],[Satisfaction1]]&gt;0,1.96*SQRT((Task[[#This Row],[Satisfaction1]]*(1-Task[[#This Row],[Satisfaction1]]))/Task[[#This Row],[Responses]]),"")</f>
        <v>9.2011969286797654E-2</v>
      </c>
      <c r="R365" s="7">
        <f>IF(OR(Task[[#This Row],[Margin of Error1]]&gt;=0.1,Task[[#This Row],[Margin of Error1]]=0),"Insufficient data",Task[[#This Row],[Margin of Error1]])</f>
        <v>8.7486688017544015E-2</v>
      </c>
      <c r="S3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5" s="10"/>
      <c r="U365" s="10"/>
      <c r="V365" s="5"/>
      <c r="W365" s="5"/>
    </row>
    <row r="366" spans="3:23" ht="13.9" x14ac:dyDescent="0.5">
      <c r="C366" s="129" t="str">
        <f>IF(ISBLANK('Data-Task'!C689),"",'Data-Task'!C689)</f>
        <v>GAC:World:Study in French</v>
      </c>
      <c r="D366" s="68" t="str">
        <f t="shared" si="18"/>
        <v>Study in French</v>
      </c>
      <c r="E366" s="6" t="str">
        <f t="shared" si="19"/>
        <v>World</v>
      </c>
      <c r="F366" s="6" t="str">
        <f t="shared" si="20"/>
        <v>GAC</v>
      </c>
      <c r="G366" s="8">
        <f>VLOOKUP(Task[[#This Row],[Reason of visit]],'Data-Task'!C:G,2,)</f>
        <v>104</v>
      </c>
      <c r="H36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9.3037585190220554E-2</v>
      </c>
      <c r="I366" s="7">
        <f>VLOOKUP(Task[[#This Row],[Reason of visit]],'Data-Task'!C:G,3,)</f>
        <v>0.69230769230769196</v>
      </c>
      <c r="J366" s="7">
        <f>IF(Task[[#This Row],[Margin of Error1]]&gt;=0.1,"Insufficient data",Task[[#This Row],[Task success1]])</f>
        <v>0.69230769230769196</v>
      </c>
      <c r="K366" s="7">
        <f>IF(Task[[#This Row],[Task success1]]&gt;0,1.96*SQRT((Task[[#This Row],[Task success1]]*(1-Task[[#This Row],[Task success1]]))/Task[[#This Row],[Responses]]),"")</f>
        <v>8.8704836508655571E-2</v>
      </c>
      <c r="L366" s="7">
        <f>VLOOKUP(Task[[#This Row],[Reason of visit]],'Data-Task'!C:G,4,)</f>
        <v>0.55769230769230804</v>
      </c>
      <c r="M366" s="7">
        <f>IF(Task[[#This Row],[Margin of Error1]]&gt;=0.1,"Insufficient data",Task[[#This Row],[Ease1]])</f>
        <v>0.55769230769230804</v>
      </c>
      <c r="N366" s="7">
        <f>IF(Task[[#This Row],[Ease1]]&gt;0,1.96*SQRT((Task[[#This Row],[Ease1]]*(1-Task[[#This Row],[Ease1]]))/Task[[#This Row],[Responses]]),"")</f>
        <v>9.5455064411493928E-2</v>
      </c>
      <c r="O366" s="7">
        <f>VLOOKUP(Task[[#This Row],[Reason of visit]],'Data-Task'!C:G,5,)</f>
        <v>0.57692307692307698</v>
      </c>
      <c r="P366" s="7">
        <f>IF(Task[[#This Row],[Margin of Error1]]&gt;=0.1,"Insufficient data",Task[[#This Row],[Satisfaction1]])</f>
        <v>0.57692307692307698</v>
      </c>
      <c r="Q366" s="7">
        <f>IF(Task[[#This Row],[Satisfaction1]]&gt;0,1.96*SQRT((Task[[#This Row],[Satisfaction1]]*(1-Task[[#This Row],[Satisfaction1]]))/Task[[#This Row],[Responses]]),"")</f>
        <v>9.4952854650512175E-2</v>
      </c>
      <c r="R366" s="7">
        <f>IF(OR(Task[[#This Row],[Margin of Error1]]&gt;=0.1,Task[[#This Row],[Margin of Error1]]=0),"Insufficient data",Task[[#This Row],[Margin of Error1]])</f>
        <v>9.3037585190220554E-2</v>
      </c>
      <c r="S3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6" s="10"/>
      <c r="U366" s="10"/>
      <c r="V366" s="5"/>
      <c r="W366" s="5"/>
    </row>
    <row r="367" spans="3:23" ht="13.9" x14ac:dyDescent="0.5">
      <c r="C367" s="129" t="str">
        <f>IF(ISBLANK('Data-Task'!C713),"",'Data-Task'!C713)</f>
        <v>HC:Health:Find out the safe cooking temperature for food</v>
      </c>
      <c r="D367" s="68" t="str">
        <f t="shared" si="18"/>
        <v>Find out the safe cooking temperature for food</v>
      </c>
      <c r="E367" s="6" t="str">
        <f t="shared" si="19"/>
        <v>Health</v>
      </c>
      <c r="F367" s="6" t="str">
        <f t="shared" si="20"/>
        <v>HC</v>
      </c>
      <c r="G367" s="8">
        <f>VLOOKUP(Task[[#This Row],[Reason of visit]],'Data-Task'!C:G,2,)</f>
        <v>104</v>
      </c>
      <c r="H36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7.1239855555945933E-2</v>
      </c>
      <c r="I367" s="7">
        <f>VLOOKUP(Task[[#This Row],[Reason of visit]],'Data-Task'!C:G,3,)</f>
        <v>0.93269230769230804</v>
      </c>
      <c r="J367" s="7">
        <f>IF(Task[[#This Row],[Margin of Error1]]&gt;=0.1,"Insufficient data",Task[[#This Row],[Task success1]])</f>
        <v>0.93269230769230804</v>
      </c>
      <c r="K367" s="7">
        <f>IF(Task[[#This Row],[Task success1]]&gt;0,1.96*SQRT((Task[[#This Row],[Task success1]]*(1-Task[[#This Row],[Task success1]]))/Task[[#This Row],[Responses]]),"")</f>
        <v>4.8154951473220756E-2</v>
      </c>
      <c r="L367" s="7">
        <f>VLOOKUP(Task[[#This Row],[Reason of visit]],'Data-Task'!C:G,4,)</f>
        <v>0.78846153846153799</v>
      </c>
      <c r="M367" s="7">
        <f>IF(Task[[#This Row],[Margin of Error1]]&gt;=0.1,"Insufficient data",Task[[#This Row],[Ease1]])</f>
        <v>0.78846153846153799</v>
      </c>
      <c r="N367" s="7">
        <f>IF(Task[[#This Row],[Ease1]]&gt;0,1.96*SQRT((Task[[#This Row],[Ease1]]*(1-Task[[#This Row],[Ease1]]))/Task[[#This Row],[Responses]]),"")</f>
        <v>7.849180730682806E-2</v>
      </c>
      <c r="O367" s="7">
        <f>VLOOKUP(Task[[#This Row],[Reason of visit]],'Data-Task'!C:G,5,)</f>
        <v>0.71153846153846201</v>
      </c>
      <c r="P367" s="7">
        <f>IF(Task[[#This Row],[Margin of Error1]]&gt;=0.1,"Insufficient data",Task[[#This Row],[Satisfaction1]])</f>
        <v>0.71153846153846201</v>
      </c>
      <c r="Q367" s="7">
        <f>IF(Task[[#This Row],[Satisfaction1]]&gt;0,1.96*SQRT((Task[[#This Row],[Satisfaction1]]*(1-Task[[#This Row],[Satisfaction1]]))/Task[[#This Row],[Responses]]),"")</f>
        <v>8.7072807887788983E-2</v>
      </c>
      <c r="R367" s="7">
        <f>IF(OR(Task[[#This Row],[Margin of Error1]]&gt;=0.1,Task[[#This Row],[Margin of Error1]]=0),"Insufficient data",Task[[#This Row],[Margin of Error1]])</f>
        <v>7.1239855555945933E-2</v>
      </c>
      <c r="S3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7" s="10"/>
      <c r="U367" s="10"/>
      <c r="V367" s="5"/>
      <c r="W367" s="5"/>
    </row>
    <row r="368" spans="3:23" ht="13.9" x14ac:dyDescent="0.5">
      <c r="C368" s="129" t="str">
        <f>IF(ISBLANK('Data-Task'!C324),"",'Data-Task'!C324)</f>
        <v>DND:Security:Steps and requirements to join the Canadian Armed Forces</v>
      </c>
      <c r="D368" s="68" t="str">
        <f t="shared" si="18"/>
        <v>Steps and requirements to join the Canadian Armed Forces</v>
      </c>
      <c r="E368" s="6" t="str">
        <f t="shared" si="19"/>
        <v>Security</v>
      </c>
      <c r="F368" s="6" t="str">
        <f t="shared" si="20"/>
        <v>DND</v>
      </c>
      <c r="G368" s="8">
        <f>VLOOKUP(Task[[#This Row],[Reason of visit]],'Data-Task'!C:G,2,)</f>
        <v>103</v>
      </c>
      <c r="H36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8.8111647574572807E-2</v>
      </c>
      <c r="I368" s="7">
        <f>VLOOKUP(Task[[#This Row],[Reason of visit]],'Data-Task'!C:G,3,)</f>
        <v>0.77669902912621402</v>
      </c>
      <c r="J368" s="7">
        <f>IF(Task[[#This Row],[Margin of Error1]]&gt;=0.1,"Insufficient data",Task[[#This Row],[Task success1]])</f>
        <v>0.77669902912621402</v>
      </c>
      <c r="K368" s="7">
        <f>IF(Task[[#This Row],[Task success1]]&gt;0,1.96*SQRT((Task[[#This Row],[Task success1]]*(1-Task[[#This Row],[Task success1]]))/Task[[#This Row],[Responses]]),"")</f>
        <v>8.0428347523561691E-2</v>
      </c>
      <c r="L368" s="7">
        <f>VLOOKUP(Task[[#This Row],[Reason of visit]],'Data-Task'!C:G,4,)</f>
        <v>0.68932038834951503</v>
      </c>
      <c r="M368" s="7">
        <f>IF(Task[[#This Row],[Margin of Error1]]&gt;=0.1,"Insufficient data",Task[[#This Row],[Ease1]])</f>
        <v>0.68932038834951503</v>
      </c>
      <c r="N368" s="7">
        <f>IF(Task[[#This Row],[Ease1]]&gt;0,1.96*SQRT((Task[[#This Row],[Ease1]]*(1-Task[[#This Row],[Ease1]]))/Task[[#This Row],[Responses]]),"")</f>
        <v>8.9372601098734544E-2</v>
      </c>
      <c r="O368" s="7">
        <f>VLOOKUP(Task[[#This Row],[Reason of visit]],'Data-Task'!C:G,5,)</f>
        <v>0.60194174757281504</v>
      </c>
      <c r="P368" s="7">
        <f>IF(Task[[#This Row],[Margin of Error1]]&gt;=0.1,"Insufficient data",Task[[#This Row],[Satisfaction1]])</f>
        <v>0.60194174757281504</v>
      </c>
      <c r="Q368" s="7">
        <f>IF(Task[[#This Row],[Satisfaction1]]&gt;0,1.96*SQRT((Task[[#This Row],[Satisfaction1]]*(1-Task[[#This Row],[Satisfaction1]]))/Task[[#This Row],[Responses]]),"")</f>
        <v>9.4533994101422228E-2</v>
      </c>
      <c r="R368" s="7">
        <f>IF(OR(Task[[#This Row],[Margin of Error1]]&gt;=0.1,Task[[#This Row],[Margin of Error1]]=0),"Insufficient data",Task[[#This Row],[Margin of Error1]])</f>
        <v>8.8111647574572807E-2</v>
      </c>
      <c r="S3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8" s="10"/>
      <c r="U368" s="10"/>
      <c r="V368" s="5"/>
      <c r="W368" s="5"/>
    </row>
    <row r="369" spans="3:23" ht="13.9" x14ac:dyDescent="0.5">
      <c r="C369" s="129" t="str">
        <f>IF(ISBLANK('Data-Task'!C835),"",'Data-Task'!C835)</f>
        <v>ISED:Business:Look up industry statistics</v>
      </c>
      <c r="D369" s="68" t="str">
        <f t="shared" si="18"/>
        <v>Look up industry statistics</v>
      </c>
      <c r="E369" s="6" t="str">
        <f t="shared" si="19"/>
        <v>Business</v>
      </c>
      <c r="F369" s="6" t="str">
        <f t="shared" si="20"/>
        <v>ISED</v>
      </c>
      <c r="G369" s="8">
        <f>VLOOKUP(Task[[#This Row],[Reason of visit]],'Data-Task'!C:G,2,)</f>
        <v>101</v>
      </c>
      <c r="H36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9.3500491775597272E-2</v>
      </c>
      <c r="I369" s="7">
        <f>VLOOKUP(Task[[#This Row],[Reason of visit]],'Data-Task'!C:G,3,)</f>
        <v>0.70297029702970304</v>
      </c>
      <c r="J369" s="7">
        <f>IF(Task[[#This Row],[Margin of Error1]]&gt;=0.1,"Insufficient data",Task[[#This Row],[Task success1]])</f>
        <v>0.70297029702970304</v>
      </c>
      <c r="K369" s="7">
        <f>IF(Task[[#This Row],[Task success1]]&gt;0,1.96*SQRT((Task[[#This Row],[Task success1]]*(1-Task[[#This Row],[Task success1]]))/Task[[#This Row],[Responses]]),"")</f>
        <v>8.9117667772187159E-2</v>
      </c>
      <c r="L369" s="7">
        <f>VLOOKUP(Task[[#This Row],[Reason of visit]],'Data-Task'!C:G,4,)</f>
        <v>0.61386138613861396</v>
      </c>
      <c r="M369" s="7">
        <f>IF(Task[[#This Row],[Margin of Error1]]&gt;=0.1,"Insufficient data",Task[[#This Row],[Ease1]])</f>
        <v>0.61386138613861396</v>
      </c>
      <c r="N369" s="7">
        <f>IF(Task[[#This Row],[Ease1]]&gt;0,1.96*SQRT((Task[[#This Row],[Ease1]]*(1-Task[[#This Row],[Ease1]]))/Task[[#This Row],[Responses]]),"")</f>
        <v>9.4951571937963358E-2</v>
      </c>
      <c r="O369" s="7">
        <f>VLOOKUP(Task[[#This Row],[Reason of visit]],'Data-Task'!C:G,5,)</f>
        <v>0.57425742574257399</v>
      </c>
      <c r="P369" s="7">
        <f>IF(Task[[#This Row],[Margin of Error1]]&gt;=0.1,"Insufficient data",Task[[#This Row],[Satisfaction1]])</f>
        <v>0.57425742574257399</v>
      </c>
      <c r="Q369" s="7">
        <f>IF(Task[[#This Row],[Satisfaction1]]&gt;0,1.96*SQRT((Task[[#This Row],[Satisfaction1]]*(1-Task[[#This Row],[Satisfaction1]]))/Task[[#This Row],[Responses]]),"")</f>
        <v>9.6432235616641312E-2</v>
      </c>
      <c r="R369" s="7">
        <f>IF(OR(Task[[#This Row],[Margin of Error1]]&gt;=0.1,Task[[#This Row],[Margin of Error1]]=0),"Insufficient data",Task[[#This Row],[Margin of Error1]])</f>
        <v>9.3500491775597272E-2</v>
      </c>
      <c r="S3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69" s="10"/>
      <c r="U369" s="10"/>
      <c r="V369" s="5"/>
      <c r="W369" s="5"/>
    </row>
    <row r="370" spans="3:23" ht="13.9" x14ac:dyDescent="0.5">
      <c r="C370" s="129" t="str">
        <f>IF(ISBLANK('Data-Task'!C970),"",'Data-Task'!C970)</f>
        <v>NRCan:Environment:Find Canadian maps and geographic tools</v>
      </c>
      <c r="D370" s="68" t="str">
        <f t="shared" si="18"/>
        <v>Find Canadian maps and geographic tools</v>
      </c>
      <c r="E370" s="6" t="str">
        <f t="shared" si="19"/>
        <v>Environment</v>
      </c>
      <c r="F370" s="6" t="str">
        <f t="shared" si="20"/>
        <v>NRCan</v>
      </c>
      <c r="G370" s="8">
        <f>VLOOKUP(Task[[#This Row],[Reason of visit]],'Data-Task'!C:G,2,)</f>
        <v>101</v>
      </c>
      <c r="H37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9.5424004090368345E-2</v>
      </c>
      <c r="I370" s="7">
        <f>VLOOKUP(Task[[#This Row],[Reason of visit]],'Data-Task'!C:G,3,)</f>
        <v>0.57425742574257399</v>
      </c>
      <c r="J370" s="7">
        <f>IF(Task[[#This Row],[Margin of Error1]]&gt;=0.1,"Insufficient data",Task[[#This Row],[Task success1]])</f>
        <v>0.57425742574257399</v>
      </c>
      <c r="K370" s="7">
        <f>IF(Task[[#This Row],[Task success1]]&gt;0,1.96*SQRT((Task[[#This Row],[Task success1]]*(1-Task[[#This Row],[Task success1]]))/Task[[#This Row],[Responses]]),"")</f>
        <v>9.6432235616641312E-2</v>
      </c>
      <c r="L370" s="7">
        <f>VLOOKUP(Task[[#This Row],[Reason of visit]],'Data-Task'!C:G,4,)</f>
        <v>0.35643564356435598</v>
      </c>
      <c r="M370" s="7">
        <f>IF(Task[[#This Row],[Margin of Error1]]&gt;=0.1,"Insufficient data",Task[[#This Row],[Ease1]])</f>
        <v>0.35643564356435598</v>
      </c>
      <c r="N370" s="7">
        <f>IF(Task[[#This Row],[Ease1]]&gt;0,1.96*SQRT((Task[[#This Row],[Ease1]]*(1-Task[[#This Row],[Ease1]]))/Task[[#This Row],[Responses]]),"")</f>
        <v>9.3407541037822409E-2</v>
      </c>
      <c r="O370" s="7">
        <f>VLOOKUP(Task[[#This Row],[Reason of visit]],'Data-Task'!C:G,5,)</f>
        <v>0.42574257425742601</v>
      </c>
      <c r="P370" s="7">
        <f>IF(Task[[#This Row],[Margin of Error1]]&gt;=0.1,"Insufficient data",Task[[#This Row],[Satisfaction1]])</f>
        <v>0.42574257425742601</v>
      </c>
      <c r="Q370" s="7">
        <f>IF(Task[[#This Row],[Satisfaction1]]&gt;0,1.96*SQRT((Task[[#This Row],[Satisfaction1]]*(1-Task[[#This Row],[Satisfaction1]]))/Task[[#This Row],[Responses]]),"")</f>
        <v>9.6432235616641312E-2</v>
      </c>
      <c r="R370" s="7">
        <f>IF(OR(Task[[#This Row],[Margin of Error1]]&gt;=0.1,Task[[#This Row],[Margin of Error1]]=0),"Insufficient data",Task[[#This Row],[Margin of Error1]])</f>
        <v>9.5424004090368345E-2</v>
      </c>
      <c r="S3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0" s="10"/>
      <c r="U370" s="10"/>
      <c r="V370" s="5"/>
      <c r="W370" s="5"/>
    </row>
    <row r="371" spans="3:23" ht="13.9" x14ac:dyDescent="0.5">
      <c r="C371" s="129" t="str">
        <f>IF(ISBLANK('Data-Task'!C1400),"",'Data-Task'!C1400)</f>
        <v>TC:Transport:Read the Canadian Aviation Regulations (CARs)</v>
      </c>
      <c r="D371" s="457" t="str">
        <f t="shared" si="18"/>
        <v>Read the Canadian Aviation Regulations (CARs)</v>
      </c>
      <c r="E371" s="458" t="str">
        <f t="shared" si="19"/>
        <v>Transport</v>
      </c>
      <c r="F371" s="458" t="str">
        <f t="shared" si="20"/>
        <v>TC</v>
      </c>
      <c r="G371" s="442">
        <f>VLOOKUP(Task[[#This Row],[Reason of visit]],'Data-Task'!C:G,2,)</f>
        <v>100</v>
      </c>
      <c r="H3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9.159055365886655E-2</v>
      </c>
      <c r="I371" s="444">
        <f>VLOOKUP(Task[[#This Row],[Reason of visit]],'Data-Task'!C:G,3,)</f>
        <v>0.78</v>
      </c>
      <c r="J371" s="444">
        <f>IF(Task[[#This Row],[Margin of Error1]]&gt;=0.1,"Insufficient data",Task[[#This Row],[Task success1]])</f>
        <v>0.78</v>
      </c>
      <c r="K371" s="444">
        <f>IF(Task[[#This Row],[Task success1]]&gt;0,1.96*SQRT((Task[[#This Row],[Task success1]]*(1-Task[[#This Row],[Task success1]]))/Task[[#This Row],[Responses]]),"")</f>
        <v>8.1192275494655269E-2</v>
      </c>
      <c r="L371" s="444">
        <f>VLOOKUP(Task[[#This Row],[Reason of visit]],'Data-Task'!C:G,4,)</f>
        <v>0.51</v>
      </c>
      <c r="M371" s="444">
        <f>IF(Task[[#This Row],[Margin of Error1]]&gt;=0.1,"Insufficient data",Task[[#This Row],[Ease1]])</f>
        <v>0.51</v>
      </c>
      <c r="N371" s="444">
        <f>IF(Task[[#This Row],[Ease1]]&gt;0,1.96*SQRT((Task[[#This Row],[Ease1]]*(1-Task[[#This Row],[Ease1]]))/Task[[#This Row],[Responses]]),"")</f>
        <v>9.798039803960791E-2</v>
      </c>
      <c r="O371" s="444">
        <f>VLOOKUP(Task[[#This Row],[Reason of visit]],'Data-Task'!C:G,5,)</f>
        <v>0.61</v>
      </c>
      <c r="P371" s="444">
        <f>IF(Task[[#This Row],[Margin of Error1]]&gt;=0.1,"Insufficient data",Task[[#This Row],[Satisfaction1]])</f>
        <v>0.61</v>
      </c>
      <c r="Q371" s="444">
        <f>IF(Task[[#This Row],[Satisfaction1]]&gt;0,1.96*SQRT((Task[[#This Row],[Satisfaction1]]*(1-Task[[#This Row],[Satisfaction1]]))/Task[[#This Row],[Responses]]),"")</f>
        <v>9.5598987442336442E-2</v>
      </c>
      <c r="R371" s="444">
        <f>IF(OR(Task[[#This Row],[Margin of Error1]]&gt;=0.1,Task[[#This Row],[Margin of Error1]]=0),"Insufficient data",Task[[#This Row],[Margin of Error1]])</f>
        <v>9.159055365886655E-2</v>
      </c>
      <c r="S3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1" s="10"/>
      <c r="U371" s="10"/>
      <c r="V371" s="5"/>
      <c r="W371" s="5"/>
    </row>
    <row r="372" spans="3:23" ht="13.9" x14ac:dyDescent="0.5">
      <c r="C372" s="129" t="str">
        <f>IF(ISBLANK('Data-Task'!C315),"",'Data-Task'!C315)</f>
        <v>DND:Security:Ranks in the military</v>
      </c>
      <c r="D372" s="68" t="str">
        <f t="shared" si="18"/>
        <v>Ranks in the military</v>
      </c>
      <c r="E372" s="6" t="str">
        <f t="shared" si="19"/>
        <v>Security</v>
      </c>
      <c r="F372" s="6" t="str">
        <f t="shared" si="20"/>
        <v>DND</v>
      </c>
      <c r="G372" s="8">
        <f>VLOOKUP(Task[[#This Row],[Reason of visit]],'Data-Task'!C:G,2,)</f>
        <v>99</v>
      </c>
      <c r="H37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6.7274547735034232E-2</v>
      </c>
      <c r="I372" s="7">
        <f>VLOOKUP(Task[[#This Row],[Reason of visit]],'Data-Task'!C:G,3,)</f>
        <v>0.939393939393939</v>
      </c>
      <c r="J372" s="7">
        <f>IF(Task[[#This Row],[Margin of Error1]]&gt;=0.1,"Insufficient data",Task[[#This Row],[Task success1]])</f>
        <v>0.939393939393939</v>
      </c>
      <c r="K372" s="7">
        <f>IF(Task[[#This Row],[Task success1]]&gt;0,1.96*SQRT((Task[[#This Row],[Task success1]]*(1-Task[[#This Row],[Task success1]]))/Task[[#This Row],[Responses]]),"")</f>
        <v>4.7002437318848934E-2</v>
      </c>
      <c r="L372" s="7">
        <f>VLOOKUP(Task[[#This Row],[Reason of visit]],'Data-Task'!C:G,4,)</f>
        <v>0.82828282828282795</v>
      </c>
      <c r="M372" s="7">
        <f>IF(Task[[#This Row],[Margin of Error1]]&gt;=0.1,"Insufficient data",Task[[#This Row],[Ease1]])</f>
        <v>0.82828282828282795</v>
      </c>
      <c r="N372" s="7">
        <f>IF(Task[[#This Row],[Ease1]]&gt;0,1.96*SQRT((Task[[#This Row],[Ease1]]*(1-Task[[#This Row],[Ease1]]))/Task[[#This Row],[Responses]]),"")</f>
        <v>7.4290736924736214E-2</v>
      </c>
      <c r="O372" s="7">
        <f>VLOOKUP(Task[[#This Row],[Reason of visit]],'Data-Task'!C:G,5,)</f>
        <v>0.78787878787878796</v>
      </c>
      <c r="P372" s="7">
        <f>IF(Task[[#This Row],[Margin of Error1]]&gt;=0.1,"Insufficient data",Task[[#This Row],[Satisfaction1]])</f>
        <v>0.78787878787878796</v>
      </c>
      <c r="Q372" s="7">
        <f>IF(Task[[#This Row],[Satisfaction1]]&gt;0,1.96*SQRT((Task[[#This Row],[Satisfaction1]]*(1-Task[[#This Row],[Satisfaction1]]))/Task[[#This Row],[Responses]]),"")</f>
        <v>8.0530468961517526E-2</v>
      </c>
      <c r="R372" s="7">
        <f>IF(OR(Task[[#This Row],[Margin of Error1]]&gt;=0.1,Task[[#This Row],[Margin of Error1]]=0),"Insufficient data",Task[[#This Row],[Margin of Error1]])</f>
        <v>6.7274547735034232E-2</v>
      </c>
      <c r="S3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2" s="10"/>
      <c r="U372" s="10"/>
      <c r="V372" s="5"/>
      <c r="W372" s="5"/>
    </row>
    <row r="373" spans="3:23" ht="13.9" x14ac:dyDescent="0.5">
      <c r="C373" s="129" t="str">
        <f>IF(ISBLANK('Data-Task'!C571),"",'Data-Task'!C571)</f>
        <v>GAC:Business:Trade negotiations and agreements</v>
      </c>
      <c r="D373" s="68" t="str">
        <f t="shared" si="18"/>
        <v>Trade negotiations and agreements</v>
      </c>
      <c r="E373" s="6" t="str">
        <f t="shared" si="19"/>
        <v>Business</v>
      </c>
      <c r="F373" s="6" t="str">
        <f t="shared" si="20"/>
        <v>GAC</v>
      </c>
      <c r="G373" s="8">
        <f>VLOOKUP(Task[[#This Row],[Reason of visit]],'Data-Task'!C:G,2,)</f>
        <v>99</v>
      </c>
      <c r="H37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9.6956284380861388E-2</v>
      </c>
      <c r="I373" s="7">
        <f>VLOOKUP(Task[[#This Row],[Reason of visit]],'Data-Task'!C:G,3,)</f>
        <v>0.64646464646464696</v>
      </c>
      <c r="J373" s="7">
        <f>IF(Task[[#This Row],[Margin of Error1]]&gt;=0.1,"Insufficient data",Task[[#This Row],[Task success1]])</f>
        <v>0.64646464646464696</v>
      </c>
      <c r="K373" s="7">
        <f>IF(Task[[#This Row],[Task success1]]&gt;0,1.96*SQRT((Task[[#This Row],[Task success1]]*(1-Task[[#This Row],[Task success1]]))/Task[[#This Row],[Responses]]),"")</f>
        <v>9.4173191468339662E-2</v>
      </c>
      <c r="L373" s="7">
        <f>VLOOKUP(Task[[#This Row],[Reason of visit]],'Data-Task'!C:G,4,)</f>
        <v>0.53535353535353503</v>
      </c>
      <c r="M373" s="7">
        <f>IF(Task[[#This Row],[Margin of Error1]]&gt;=0.1,"Insufficient data",Task[[#This Row],[Ease1]])</f>
        <v>0.53535353535353503</v>
      </c>
      <c r="N373" s="7">
        <f>IF(Task[[#This Row],[Ease1]]&gt;0,1.96*SQRT((Task[[#This Row],[Ease1]]*(1-Task[[#This Row],[Ease1]]))/Task[[#This Row],[Responses]]),"")</f>
        <v>9.8247188252361714E-2</v>
      </c>
      <c r="O373" s="7">
        <f>VLOOKUP(Task[[#This Row],[Reason of visit]],'Data-Task'!C:G,5,)</f>
        <v>0.51515151515151503</v>
      </c>
      <c r="P373" s="7">
        <f>IF(Task[[#This Row],[Margin of Error1]]&gt;=0.1,"Insufficient data",Task[[#This Row],[Satisfaction1]])</f>
        <v>0.51515151515151503</v>
      </c>
      <c r="Q373" s="7">
        <f>IF(Task[[#This Row],[Satisfaction1]]&gt;0,1.96*SQRT((Task[[#This Row],[Satisfaction1]]*(1-Task[[#This Row],[Satisfaction1]]))/Task[[#This Row],[Responses]]),"")</f>
        <v>9.8448473421882801E-2</v>
      </c>
      <c r="R373" s="7">
        <f>IF(OR(Task[[#This Row],[Margin of Error1]]&gt;=0.1,Task[[#This Row],[Margin of Error1]]=0),"Insufficient data",Task[[#This Row],[Margin of Error1]])</f>
        <v>9.6956284380861388E-2</v>
      </c>
      <c r="S3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3" s="10"/>
      <c r="U373" s="10"/>
      <c r="V373" s="5"/>
      <c r="W373" s="5"/>
    </row>
    <row r="374" spans="3:23" ht="13.9" x14ac:dyDescent="0.5">
      <c r="C374" s="129" t="str">
        <f>IF(ISBLANK('Data-Task'!C814),"",'Data-Task'!C814)</f>
        <v>IRCC:World:Work in Canada after my studies</v>
      </c>
      <c r="D374" s="68" t="str">
        <f t="shared" si="18"/>
        <v>Work in Canada after my studies</v>
      </c>
      <c r="E374" s="6" t="str">
        <f t="shared" si="19"/>
        <v>World</v>
      </c>
      <c r="F374" s="6" t="str">
        <f t="shared" si="20"/>
        <v>IRCC</v>
      </c>
      <c r="G374" s="8">
        <f>VLOOKUP(Task[[#This Row],[Reason of visit]],'Data-Task'!C:G,2,)</f>
        <v>99</v>
      </c>
      <c r="H37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9.0012383733273957E-2</v>
      </c>
      <c r="I374" s="7">
        <f>VLOOKUP(Task[[#This Row],[Reason of visit]],'Data-Task'!C:G,3,)</f>
        <v>0.80808080808080796</v>
      </c>
      <c r="J374" s="7">
        <f>IF(Task[[#This Row],[Margin of Error1]]&gt;=0.1,"Insufficient data",Task[[#This Row],[Task success1]])</f>
        <v>0.80808080808080796</v>
      </c>
      <c r="K374" s="7">
        <f>IF(Task[[#This Row],[Task success1]]&gt;0,1.96*SQRT((Task[[#This Row],[Task success1]]*(1-Task[[#This Row],[Task success1]]))/Task[[#This Row],[Responses]]),"")</f>
        <v>7.7575587524896114E-2</v>
      </c>
      <c r="L374" s="7">
        <f>VLOOKUP(Task[[#This Row],[Reason of visit]],'Data-Task'!C:G,4,)</f>
        <v>0.59595959595959602</v>
      </c>
      <c r="M374" s="7">
        <f>IF(Task[[#This Row],[Margin of Error1]]&gt;=0.1,"Insufficient data",Task[[#This Row],[Ease1]])</f>
        <v>0.59595959595959602</v>
      </c>
      <c r="N374" s="7">
        <f>IF(Task[[#This Row],[Ease1]]&gt;0,1.96*SQRT((Task[[#This Row],[Ease1]]*(1-Task[[#This Row],[Ease1]]))/Task[[#This Row],[Responses]]),"")</f>
        <v>9.6662779944415661E-2</v>
      </c>
      <c r="O374" s="7">
        <f>VLOOKUP(Task[[#This Row],[Reason of visit]],'Data-Task'!C:G,5,)</f>
        <v>0.61616161616161602</v>
      </c>
      <c r="P374" s="7">
        <f>IF(Task[[#This Row],[Margin of Error1]]&gt;=0.1,"Insufficient data",Task[[#This Row],[Satisfaction1]])</f>
        <v>0.61616161616161602</v>
      </c>
      <c r="Q374" s="7">
        <f>IF(Task[[#This Row],[Satisfaction1]]&gt;0,1.96*SQRT((Task[[#This Row],[Satisfaction1]]*(1-Task[[#This Row],[Satisfaction1]]))/Task[[#This Row],[Responses]]),"")</f>
        <v>9.5798783730510068E-2</v>
      </c>
      <c r="R374" s="7">
        <f>IF(OR(Task[[#This Row],[Margin of Error1]]&gt;=0.1,Task[[#This Row],[Margin of Error1]]=0),"Insufficient data",Task[[#This Row],[Margin of Error1]])</f>
        <v>9.0012383733273957E-2</v>
      </c>
      <c r="S3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4" s="10"/>
      <c r="U374" s="10"/>
      <c r="V374" s="5"/>
      <c r="W374" s="5"/>
    </row>
    <row r="375" spans="3:23" ht="13.9" x14ac:dyDescent="0.5">
      <c r="C375" s="129" t="str">
        <f>IF(ISBLANK('Data-Task'!C861),"",'Data-Task'!C861)</f>
        <v>JUS:Policing:Consult a law, treaty or regulation</v>
      </c>
      <c r="D375" s="68" t="str">
        <f t="shared" si="18"/>
        <v>Consult a law, treaty or regulation</v>
      </c>
      <c r="E375" s="6" t="str">
        <f t="shared" si="19"/>
        <v>Policing</v>
      </c>
      <c r="F375" s="6" t="str">
        <f t="shared" si="20"/>
        <v>JUS</v>
      </c>
      <c r="G375" s="8">
        <f>VLOOKUP(Task[[#This Row],[Reason of visit]],'Data-Task'!C:G,2,)</f>
        <v>99</v>
      </c>
      <c r="H37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9.2708174320639422E-2</v>
      </c>
      <c r="I375" s="7">
        <f>VLOOKUP(Task[[#This Row],[Reason of visit]],'Data-Task'!C:G,3,)</f>
        <v>0.74747474747474796</v>
      </c>
      <c r="J375" s="7">
        <f>IF(Task[[#This Row],[Margin of Error1]]&gt;=0.1,"Insufficient data",Task[[#This Row],[Task success1]])</f>
        <v>0.74747474747474796</v>
      </c>
      <c r="K375" s="7">
        <f>IF(Task[[#This Row],[Task success1]]&gt;0,1.96*SQRT((Task[[#This Row],[Task success1]]*(1-Task[[#This Row],[Task success1]]))/Task[[#This Row],[Responses]]),"")</f>
        <v>8.5583322714008897E-2</v>
      </c>
      <c r="L375" s="7">
        <f>VLOOKUP(Task[[#This Row],[Reason of visit]],'Data-Task'!C:G,4,)</f>
        <v>0.64646464646464696</v>
      </c>
      <c r="M375" s="7">
        <f>IF(Task[[#This Row],[Margin of Error1]]&gt;=0.1,"Insufficient data",Task[[#This Row],[Ease1]])</f>
        <v>0.64646464646464696</v>
      </c>
      <c r="N375" s="7">
        <f>IF(Task[[#This Row],[Ease1]]&gt;0,1.96*SQRT((Task[[#This Row],[Ease1]]*(1-Task[[#This Row],[Ease1]]))/Task[[#This Row],[Responses]]),"")</f>
        <v>9.4173191468339662E-2</v>
      </c>
      <c r="O375" s="7">
        <f>VLOOKUP(Task[[#This Row],[Reason of visit]],'Data-Task'!C:G,5,)</f>
        <v>0.52525252525252497</v>
      </c>
      <c r="P375" s="7">
        <f>IF(Task[[#This Row],[Margin of Error1]]&gt;=0.1,"Insufficient data",Task[[#This Row],[Satisfaction1]])</f>
        <v>0.52525252525252497</v>
      </c>
      <c r="Q375" s="7">
        <f>IF(Task[[#This Row],[Satisfaction1]]&gt;0,1.96*SQRT((Task[[#This Row],[Satisfaction1]]*(1-Task[[#This Row],[Satisfaction1]]))/Task[[#This Row],[Responses]]),"")</f>
        <v>9.8368008779569679E-2</v>
      </c>
      <c r="R375" s="7">
        <f>IF(OR(Task[[#This Row],[Margin of Error1]]&gt;=0.1,Task[[#This Row],[Margin of Error1]]=0),"Insufficient data",Task[[#This Row],[Margin of Error1]])</f>
        <v>9.2708174320639422E-2</v>
      </c>
      <c r="S3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5" s="10"/>
      <c r="U375" s="10"/>
      <c r="V375" s="5"/>
      <c r="W375" s="5"/>
    </row>
    <row r="376" spans="3:23" ht="13.9" x14ac:dyDescent="0.5">
      <c r="C376" s="129" t="str">
        <f>IF(ISBLANK('Data-Task'!C480),"",'Data-Task'!C480)</f>
        <v>FCAC:Money:Opening a bank account</v>
      </c>
      <c r="D376" s="68" t="str">
        <f t="shared" si="18"/>
        <v>Opening a bank account</v>
      </c>
      <c r="E376" s="6" t="str">
        <f t="shared" si="19"/>
        <v>Money</v>
      </c>
      <c r="F376" s="6" t="str">
        <f t="shared" si="20"/>
        <v>FCAC</v>
      </c>
      <c r="G376" s="8">
        <f>VLOOKUP(Task[[#This Row],[Reason of visit]],'Data-Task'!C:G,2,)</f>
        <v>98</v>
      </c>
      <c r="H37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9.1138948465959893E-2</v>
      </c>
      <c r="I376" s="7">
        <f>VLOOKUP(Task[[#This Row],[Reason of visit]],'Data-Task'!C:G,3,)</f>
        <v>0.74489795918367396</v>
      </c>
      <c r="J376" s="7">
        <f>IF(Task[[#This Row],[Margin of Error1]]&gt;=0.1,"Insufficient data",Task[[#This Row],[Task success1]])</f>
        <v>0.74489795918367396</v>
      </c>
      <c r="K376" s="7">
        <f>IF(Task[[#This Row],[Task success1]]&gt;0,1.96*SQRT((Task[[#This Row],[Task success1]]*(1-Task[[#This Row],[Task success1]]))/Task[[#This Row],[Responses]]),"")</f>
        <v>8.6307471239961173E-2</v>
      </c>
      <c r="L376" s="7">
        <f>VLOOKUP(Task[[#This Row],[Reason of visit]],'Data-Task'!C:G,4,)</f>
        <v>0.71428571428571397</v>
      </c>
      <c r="M376" s="7">
        <f>IF(Task[[#This Row],[Margin of Error1]]&gt;=0.1,"Insufficient data",Task[[#This Row],[Ease1]])</f>
        <v>0.71428571428571397</v>
      </c>
      <c r="N376" s="7">
        <f>IF(Task[[#This Row],[Ease1]]&gt;0,1.96*SQRT((Task[[#This Row],[Ease1]]*(1-Task[[#This Row],[Ease1]]))/Task[[#This Row],[Responses]]),"")</f>
        <v>8.9442719099991602E-2</v>
      </c>
      <c r="O376" s="7">
        <f>VLOOKUP(Task[[#This Row],[Reason of visit]],'Data-Task'!C:G,5,)</f>
        <v>0.58163265306122403</v>
      </c>
      <c r="P376" s="7">
        <f>IF(Task[[#This Row],[Margin of Error1]]&gt;=0.1,"Insufficient data",Task[[#This Row],[Satisfaction1]])</f>
        <v>0.58163265306122403</v>
      </c>
      <c r="Q376" s="7">
        <f>IF(Task[[#This Row],[Satisfaction1]]&gt;0,1.96*SQRT((Task[[#This Row],[Satisfaction1]]*(1-Task[[#This Row],[Satisfaction1]]))/Task[[#This Row],[Responses]]),"")</f>
        <v>9.7666655057926932E-2</v>
      </c>
      <c r="R376" s="7">
        <f>IF(OR(Task[[#This Row],[Margin of Error1]]&gt;=0.1,Task[[#This Row],[Margin of Error1]]=0),"Insufficient data",Task[[#This Row],[Margin of Error1]])</f>
        <v>9.1138948465959893E-2</v>
      </c>
      <c r="S3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6" s="10"/>
      <c r="U376" s="10"/>
      <c r="V376" s="5"/>
      <c r="W376" s="5"/>
    </row>
    <row r="377" spans="3:23" ht="13.9" x14ac:dyDescent="0.5">
      <c r="C377" s="129" t="str">
        <f>IF(ISBLANK('Data-Task'!C1012),"",'Data-Task'!C1012)</f>
        <v>PBC:Policing:Apply for a criminal record suspension</v>
      </c>
      <c r="D377" s="441" t="str">
        <f t="shared" si="18"/>
        <v>Apply for a criminal record suspension</v>
      </c>
      <c r="E377" s="6" t="str">
        <f t="shared" si="19"/>
        <v>Policing</v>
      </c>
      <c r="F377" s="6" t="str">
        <f t="shared" si="20"/>
        <v>PBC</v>
      </c>
      <c r="G377" s="442">
        <f>VLOOKUP(Task[[#This Row],[Reason of visit]],'Data-Task'!C:G,2,)</f>
        <v>98</v>
      </c>
      <c r="H37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9.8517813493218545E-2</v>
      </c>
      <c r="I377" s="444">
        <f>VLOOKUP(Task[[#This Row],[Reason of visit]],'Data-Task'!C:G,3,)</f>
        <v>0.58163265306122403</v>
      </c>
      <c r="J377" s="444">
        <f>IF(Task[[#This Row],[Margin of Error1]]&gt;=0.1,"Insufficient data",Task[[#This Row],[Task success1]])</f>
        <v>0.58163265306122403</v>
      </c>
      <c r="K377" s="444">
        <f>IF(Task[[#This Row],[Task success1]]&gt;0,1.96*SQRT((Task[[#This Row],[Task success1]]*(1-Task[[#This Row],[Task success1]]))/Task[[#This Row],[Responses]]),"")</f>
        <v>9.7666655057926932E-2</v>
      </c>
      <c r="L377" s="444">
        <f>VLOOKUP(Task[[#This Row],[Reason of visit]],'Data-Task'!C:G,4,)</f>
        <v>0.47959183673469402</v>
      </c>
      <c r="M377" s="444">
        <f>IF(Task[[#This Row],[Margin of Error1]]&gt;=0.1,"Insufficient data",Task[[#This Row],[Ease1]])</f>
        <v>0.47959183673469402</v>
      </c>
      <c r="N377" s="444">
        <f>IF(Task[[#This Row],[Ease1]]&gt;0,1.96*SQRT((Task[[#This Row],[Ease1]]*(1-Task[[#This Row],[Ease1]]))/Task[[#This Row],[Responses]]),"")</f>
        <v>9.8912453560650052E-2</v>
      </c>
      <c r="O377" s="444">
        <f>VLOOKUP(Task[[#This Row],[Reason of visit]],'Data-Task'!C:G,5,)</f>
        <v>0.48979591836734698</v>
      </c>
      <c r="P377" s="444">
        <f>IF(Task[[#This Row],[Margin of Error1]]&gt;=0.1,"Insufficient data",Task[[#This Row],[Satisfaction1]])</f>
        <v>0.48979591836734698</v>
      </c>
      <c r="Q377" s="444">
        <f>IF(Task[[#This Row],[Satisfaction1]]&gt;0,1.96*SQRT((Task[[#This Row],[Satisfaction1]]*(1-Task[[#This Row],[Satisfaction1]]))/Task[[#This Row],[Responses]]),"")</f>
        <v>9.8974331861078693E-2</v>
      </c>
      <c r="R377" s="444">
        <f>IF(OR(Task[[#This Row],[Margin of Error1]]&gt;=0.1,Task[[#This Row],[Margin of Error1]]=0),"Insufficient data",Task[[#This Row],[Margin of Error1]])</f>
        <v>9.8517813493218545E-2</v>
      </c>
      <c r="S37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7" s="10"/>
      <c r="U377" s="10"/>
      <c r="V377" s="5"/>
      <c r="W377" s="5"/>
    </row>
    <row r="378" spans="3:23" ht="13.9" x14ac:dyDescent="0.5">
      <c r="C378" s="129" t="str">
        <f>IF(ISBLANK('Data-Task'!C1228),"",'Data-Task'!C1228)</f>
        <v>PSPC:Culture:Consult writing tools</v>
      </c>
      <c r="D378" s="457" t="str">
        <f t="shared" si="18"/>
        <v>Consult writing tools</v>
      </c>
      <c r="E378" s="458" t="str">
        <f t="shared" si="19"/>
        <v>Culture</v>
      </c>
      <c r="F378" s="458" t="str">
        <f t="shared" si="20"/>
        <v>PSPC</v>
      </c>
      <c r="G378" s="442">
        <f>VLOOKUP(Task[[#This Row],[Reason of visit]],'Data-Task'!C:G,2,)</f>
        <v>98</v>
      </c>
      <c r="H37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8.0132614952428474E-2</v>
      </c>
      <c r="I378" s="444">
        <f>VLOOKUP(Task[[#This Row],[Reason of visit]],'Data-Task'!C:G,3,)</f>
        <v>0.88775510204081598</v>
      </c>
      <c r="J378" s="444">
        <f>IF(Task[[#This Row],[Margin of Error1]]&gt;=0.1,"Insufficient data",Task[[#This Row],[Task success1]])</f>
        <v>0.88775510204081598</v>
      </c>
      <c r="K378" s="444">
        <f>IF(Task[[#This Row],[Task success1]]&gt;0,1.96*SQRT((Task[[#This Row],[Task success1]]*(1-Task[[#This Row],[Task success1]]))/Task[[#This Row],[Responses]]),"")</f>
        <v>6.2498979583506808E-2</v>
      </c>
      <c r="L378" s="444">
        <f>VLOOKUP(Task[[#This Row],[Reason of visit]],'Data-Task'!C:G,4,)</f>
        <v>0.71428571428571397</v>
      </c>
      <c r="M378" s="444">
        <f>IF(Task[[#This Row],[Margin of Error1]]&gt;=0.1,"Insufficient data",Task[[#This Row],[Ease1]])</f>
        <v>0.71428571428571397</v>
      </c>
      <c r="N378" s="444">
        <f>IF(Task[[#This Row],[Ease1]]&gt;0,1.96*SQRT((Task[[#This Row],[Ease1]]*(1-Task[[#This Row],[Ease1]]))/Task[[#This Row],[Responses]]),"")</f>
        <v>8.9442719099991602E-2</v>
      </c>
      <c r="O378" s="444">
        <f>VLOOKUP(Task[[#This Row],[Reason of visit]],'Data-Task'!C:G,5,)</f>
        <v>0.72448979591836704</v>
      </c>
      <c r="P378" s="444">
        <f>IF(Task[[#This Row],[Margin of Error1]]&gt;=0.1,"Insufficient data",Task[[#This Row],[Satisfaction1]])</f>
        <v>0.72448979591836704</v>
      </c>
      <c r="Q378" s="444">
        <f>IF(Task[[#This Row],[Satisfaction1]]&gt;0,1.96*SQRT((Task[[#This Row],[Satisfaction1]]*(1-Task[[#This Row],[Satisfaction1]]))/Task[[#This Row],[Responses]]),"")</f>
        <v>8.8456146173786998E-2</v>
      </c>
      <c r="R378" s="444">
        <f>IF(OR(Task[[#This Row],[Margin of Error1]]&gt;=0.1,Task[[#This Row],[Margin of Error1]]=0),"Insufficient data",Task[[#This Row],[Margin of Error1]])</f>
        <v>8.0132614952428474E-2</v>
      </c>
      <c r="S3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8" s="10"/>
      <c r="U378" s="10"/>
      <c r="V378" s="5"/>
      <c r="W378" s="5"/>
    </row>
    <row r="379" spans="3:23" ht="27.75" x14ac:dyDescent="0.5">
      <c r="C379" s="129" t="str">
        <f>IF(ISBLANK('Data-Task'!C611),"",'Data-Task'!C611)</f>
        <v>GAC:Travel:Contact a federal office – outside Canada (embassy, consulate, trade office)</v>
      </c>
      <c r="D379" s="68" t="str">
        <f t="shared" si="18"/>
        <v>Contact a federal office – outside Canada (embassy, consulate, trade office)</v>
      </c>
      <c r="E379" s="6" t="str">
        <f t="shared" si="19"/>
        <v>Travel</v>
      </c>
      <c r="F379" s="6" t="str">
        <f t="shared" si="20"/>
        <v>GAC</v>
      </c>
      <c r="G379" s="8">
        <f>VLOOKUP(Task[[#This Row],[Reason of visit]],'Data-Task'!C:G,2,)</f>
        <v>97</v>
      </c>
      <c r="H37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9.6128191862179344E-2</v>
      </c>
      <c r="I379" s="7">
        <f>VLOOKUP(Task[[#This Row],[Reason of visit]],'Data-Task'!C:G,3,)</f>
        <v>0.463917525773196</v>
      </c>
      <c r="J379" s="7">
        <f>IF(Task[[#This Row],[Margin of Error1]]&gt;=0.1,"Insufficient data",Task[[#This Row],[Task success1]])</f>
        <v>0.463917525773196</v>
      </c>
      <c r="K379" s="7">
        <f>IF(Task[[#This Row],[Task success1]]&gt;0,1.96*SQRT((Task[[#This Row],[Task success1]]*(1-Task[[#This Row],[Task success1]]))/Task[[#This Row],[Responses]]),"")</f>
        <v>9.9244488709022652E-2</v>
      </c>
      <c r="L379" s="7">
        <f>VLOOKUP(Task[[#This Row],[Reason of visit]],'Data-Task'!C:G,4,)</f>
        <v>0.36082474226804101</v>
      </c>
      <c r="M379" s="7">
        <f>IF(Task[[#This Row],[Margin of Error1]]&gt;=0.1,"Insufficient data",Task[[#This Row],[Ease1]])</f>
        <v>0.36082474226804101</v>
      </c>
      <c r="N379" s="7">
        <f>IF(Task[[#This Row],[Ease1]]&gt;0,1.96*SQRT((Task[[#This Row],[Ease1]]*(1-Task[[#This Row],[Ease1]]))/Task[[#This Row],[Responses]]),"")</f>
        <v>9.5571485595459804E-2</v>
      </c>
      <c r="O379" s="7">
        <f>VLOOKUP(Task[[#This Row],[Reason of visit]],'Data-Task'!C:G,5,)</f>
        <v>0.32989690721649501</v>
      </c>
      <c r="P379" s="7">
        <f>IF(Task[[#This Row],[Margin of Error1]]&gt;=0.1,"Insufficient data",Task[[#This Row],[Satisfaction1]])</f>
        <v>0.32989690721649501</v>
      </c>
      <c r="Q379" s="7">
        <f>IF(Task[[#This Row],[Satisfaction1]]&gt;0,1.96*SQRT((Task[[#This Row],[Satisfaction1]]*(1-Task[[#This Row],[Satisfaction1]]))/Task[[#This Row],[Responses]]),"")</f>
        <v>9.3568601282055575E-2</v>
      </c>
      <c r="R379" s="7">
        <f>IF(OR(Task[[#This Row],[Margin of Error1]]&gt;=0.1,Task[[#This Row],[Margin of Error1]]=0),"Insufficient data",Task[[#This Row],[Margin of Error1]])</f>
        <v>9.6128191862179344E-2</v>
      </c>
      <c r="S3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79" s="10"/>
      <c r="U379" s="10"/>
      <c r="V379" s="5"/>
      <c r="W379" s="5"/>
    </row>
    <row r="380" spans="3:23" ht="13.9" x14ac:dyDescent="0.5">
      <c r="C380" s="129" t="str">
        <f>IF(ISBLANK('Data-Task'!C877),"",'Data-Task'!C877)</f>
        <v>LAC:Culture:Search service files of the Second World War</v>
      </c>
      <c r="D380" s="68" t="str">
        <f t="shared" si="18"/>
        <v>Search service files of the Second World War</v>
      </c>
      <c r="E380" s="6" t="str">
        <f t="shared" si="19"/>
        <v>Culture</v>
      </c>
      <c r="F380" s="6" t="str">
        <f t="shared" si="20"/>
        <v>LAC</v>
      </c>
      <c r="G380" s="8">
        <f>VLOOKUP(Task[[#This Row],[Reason of visit]],'Data-Task'!C:G,2,)</f>
        <v>97</v>
      </c>
      <c r="H38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8.6217000266147523E-2</v>
      </c>
      <c r="I380" s="7">
        <f>VLOOKUP(Task[[#This Row],[Reason of visit]],'Data-Task'!C:G,3,)</f>
        <v>0.28865979381443302</v>
      </c>
      <c r="J380" s="7">
        <f>IF(Task[[#This Row],[Margin of Error1]]&gt;=0.1,"Insufficient data",Task[[#This Row],[Task success1]])</f>
        <v>0.28865979381443302</v>
      </c>
      <c r="K380" s="7">
        <f>IF(Task[[#This Row],[Task success1]]&gt;0,1.96*SQRT((Task[[#This Row],[Task success1]]*(1-Task[[#This Row],[Task success1]]))/Task[[#This Row],[Responses]]),"")</f>
        <v>9.0178297315120073E-2</v>
      </c>
      <c r="L380" s="7">
        <f>VLOOKUP(Task[[#This Row],[Reason of visit]],'Data-Task'!C:G,4,)</f>
        <v>0.298969072164948</v>
      </c>
      <c r="M380" s="7">
        <f>IF(Task[[#This Row],[Margin of Error1]]&gt;=0.1,"Insufficient data",Task[[#This Row],[Ease1]])</f>
        <v>0.298969072164948</v>
      </c>
      <c r="N380" s="7">
        <f>IF(Task[[#This Row],[Ease1]]&gt;0,1.96*SQRT((Task[[#This Row],[Ease1]]*(1-Task[[#This Row],[Ease1]]))/Task[[#This Row],[Responses]]),"")</f>
        <v>9.110703754501516E-2</v>
      </c>
      <c r="O380" s="7">
        <f>VLOOKUP(Task[[#This Row],[Reason of visit]],'Data-Task'!C:G,5,)</f>
        <v>0.185567010309278</v>
      </c>
      <c r="P380" s="7">
        <f>IF(Task[[#This Row],[Margin of Error1]]&gt;=0.1,"Insufficient data",Task[[#This Row],[Satisfaction1]])</f>
        <v>0.185567010309278</v>
      </c>
      <c r="Q380" s="7">
        <f>IF(Task[[#This Row],[Satisfaction1]]&gt;0,1.96*SQRT((Task[[#This Row],[Satisfaction1]]*(1-Task[[#This Row],[Satisfaction1]]))/Task[[#This Row],[Responses]]),"")</f>
        <v>7.7365665938307321E-2</v>
      </c>
      <c r="R380" s="7">
        <f>IF(OR(Task[[#This Row],[Margin of Error1]]&gt;=0.1,Task[[#This Row],[Margin of Error1]]=0),"Insufficient data",Task[[#This Row],[Margin of Error1]])</f>
        <v>8.6217000266147523E-2</v>
      </c>
      <c r="S3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0" s="10"/>
      <c r="U380" s="10"/>
      <c r="V380" s="5"/>
      <c r="W380" s="5"/>
    </row>
    <row r="381" spans="3:23" ht="27.75" x14ac:dyDescent="0.5">
      <c r="C381" s="129" t="str">
        <f>IF(ISBLANK('Data-Task'!C1287),"",'Data-Task'!C1287)</f>
        <v>StatCan:N/A:Find information about or sign up to workshops, training or conferences</v>
      </c>
      <c r="D381" s="457" t="str">
        <f t="shared" si="18"/>
        <v>Find information about or sign up to workshops, training or conferences</v>
      </c>
      <c r="E381" s="458" t="str">
        <f t="shared" si="19"/>
        <v>N/A</v>
      </c>
      <c r="F381" s="458" t="str">
        <f t="shared" si="20"/>
        <v>StatCan</v>
      </c>
      <c r="G381" s="442">
        <f>VLOOKUP(Task[[#This Row],[Reason of visit]],'Data-Task'!C:G,2,)</f>
        <v>97</v>
      </c>
      <c r="H38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9.2908104188175675E-2</v>
      </c>
      <c r="I381" s="444">
        <f>VLOOKUP(Task[[#This Row],[Reason of visit]],'Data-Task'!C:G,3,)</f>
        <v>0.77319587628866004</v>
      </c>
      <c r="J381" s="444">
        <f>IF(Task[[#This Row],[Margin of Error1]]&gt;=0.1,"Insufficient data",Task[[#This Row],[Task success1]])</f>
        <v>0.77319587628866004</v>
      </c>
      <c r="K381" s="444">
        <f>IF(Task[[#This Row],[Task success1]]&gt;0,1.96*SQRT((Task[[#This Row],[Task success1]]*(1-Task[[#This Row],[Task success1]]))/Task[[#This Row],[Responses]]),"")</f>
        <v>8.333749499746862E-2</v>
      </c>
      <c r="L381" s="444">
        <f>VLOOKUP(Task[[#This Row],[Reason of visit]],'Data-Task'!C:G,4,)</f>
        <v>0.536082474226804</v>
      </c>
      <c r="M381" s="444">
        <f>IF(Task[[#This Row],[Margin of Error1]]&gt;=0.1,"Insufficient data",Task[[#This Row],[Ease1]])</f>
        <v>0.536082474226804</v>
      </c>
      <c r="N381" s="444">
        <f>IF(Task[[#This Row],[Ease1]]&gt;0,1.96*SQRT((Task[[#This Row],[Ease1]]*(1-Task[[#This Row],[Ease1]]))/Task[[#This Row],[Responses]]),"")</f>
        <v>9.9244488709022652E-2</v>
      </c>
      <c r="O381" s="444">
        <f>VLOOKUP(Task[[#This Row],[Reason of visit]],'Data-Task'!C:G,5,)</f>
        <v>0.62886597938144295</v>
      </c>
      <c r="P381" s="444">
        <f>IF(Task[[#This Row],[Margin of Error1]]&gt;=0.1,"Insufficient data",Task[[#This Row],[Satisfaction1]])</f>
        <v>0.62886597938144295</v>
      </c>
      <c r="Q381" s="444">
        <f>IF(Task[[#This Row],[Satisfaction1]]&gt;0,1.96*SQRT((Task[[#This Row],[Satisfaction1]]*(1-Task[[#This Row],[Satisfaction1]]))/Task[[#This Row],[Responses]]),"")</f>
        <v>9.6142328858035739E-2</v>
      </c>
      <c r="R381" s="444">
        <f>IF(OR(Task[[#This Row],[Margin of Error1]]&gt;=0.1,Task[[#This Row],[Margin of Error1]]=0),"Insufficient data",Task[[#This Row],[Margin of Error1]])</f>
        <v>9.2908104188175675E-2</v>
      </c>
      <c r="S38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1" s="10"/>
      <c r="U381" s="10"/>
      <c r="V381" s="5"/>
      <c r="W381" s="5"/>
    </row>
    <row r="382" spans="3:23" ht="13.9" x14ac:dyDescent="0.5">
      <c r="C382" s="129" t="str">
        <f>IF(ISBLANK('Data-Task'!C206),"",'Data-Task'!C206)</f>
        <v>CSA:Science:Discover the programs and opportunities in the space program</v>
      </c>
      <c r="D382" s="68" t="str">
        <f t="shared" si="18"/>
        <v>Discover the programs and opportunities in the space program</v>
      </c>
      <c r="E382" s="6" t="str">
        <f t="shared" si="19"/>
        <v>Science</v>
      </c>
      <c r="F382" s="6" t="str">
        <f t="shared" si="20"/>
        <v>CSA</v>
      </c>
      <c r="G382" s="8">
        <f>VLOOKUP(Task[[#This Row],[Reason of visit]],'Data-Task'!C:G,2,)</f>
        <v>96</v>
      </c>
      <c r="H38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9.051184391995766E-2</v>
      </c>
      <c r="I382" s="7">
        <f>VLOOKUP(Task[[#This Row],[Reason of visit]],'Data-Task'!C:G,3,)</f>
        <v>0.76041666666666696</v>
      </c>
      <c r="J382" s="7">
        <f>IF(Task[[#This Row],[Margin of Error1]]&gt;=0.1,"Insufficient data",Task[[#This Row],[Task success1]])</f>
        <v>0.76041666666666696</v>
      </c>
      <c r="K382" s="7">
        <f>IF(Task[[#This Row],[Task success1]]&gt;0,1.96*SQRT((Task[[#This Row],[Task success1]]*(1-Task[[#This Row],[Task success1]]))/Task[[#This Row],[Responses]]),"")</f>
        <v>8.5383621233139639E-2</v>
      </c>
      <c r="L382" s="7">
        <f>VLOOKUP(Task[[#This Row],[Reason of visit]],'Data-Task'!C:G,4,)</f>
        <v>0.69791666666666696</v>
      </c>
      <c r="M382" s="7">
        <f>IF(Task[[#This Row],[Margin of Error1]]&gt;=0.1,"Insufficient data",Task[[#This Row],[Ease1]])</f>
        <v>0.69791666666666696</v>
      </c>
      <c r="N382" s="7">
        <f>IF(Task[[#This Row],[Ease1]]&gt;0,1.96*SQRT((Task[[#This Row],[Ease1]]*(1-Task[[#This Row],[Ease1]]))/Task[[#This Row],[Responses]]),"")</f>
        <v>9.1851366559094497E-2</v>
      </c>
      <c r="O382" s="7">
        <f>VLOOKUP(Task[[#This Row],[Reason of visit]],'Data-Task'!C:G,5,)</f>
        <v>0.66666666666666696</v>
      </c>
      <c r="P382" s="7">
        <f>IF(Task[[#This Row],[Margin of Error1]]&gt;=0.1,"Insufficient data",Task[[#This Row],[Satisfaction1]])</f>
        <v>0.66666666666666696</v>
      </c>
      <c r="Q382" s="7">
        <f>IF(Task[[#This Row],[Satisfaction1]]&gt;0,1.96*SQRT((Task[[#This Row],[Satisfaction1]]*(1-Task[[#This Row],[Satisfaction1]]))/Task[[#This Row],[Responses]]),"")</f>
        <v>9.4300543967638845E-2</v>
      </c>
      <c r="R382" s="7">
        <f>IF(OR(Task[[#This Row],[Margin of Error1]]&gt;=0.1,Task[[#This Row],[Margin of Error1]]=0),"Insufficient data",Task[[#This Row],[Margin of Error1]])</f>
        <v>9.051184391995766E-2</v>
      </c>
      <c r="S3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2" s="10"/>
      <c r="U382" s="10"/>
      <c r="V382" s="5"/>
      <c r="W382" s="5"/>
    </row>
    <row r="383" spans="3:23" ht="13.9" x14ac:dyDescent="0.5">
      <c r="C383" s="129" t="str">
        <f>IF(ISBLANK('Data-Task'!C683),"",'Data-Task'!C683)</f>
        <v>GAC:World:Seek funding opportunities for international aid projects</v>
      </c>
      <c r="D383" s="68" t="str">
        <f t="shared" si="18"/>
        <v>Seek funding opportunities for international aid projects</v>
      </c>
      <c r="E383" s="6" t="str">
        <f t="shared" si="19"/>
        <v>World</v>
      </c>
      <c r="F383" s="6" t="str">
        <f t="shared" si="20"/>
        <v>GAC</v>
      </c>
      <c r="G383" s="8">
        <f>VLOOKUP(Task[[#This Row],[Reason of visit]],'Data-Task'!C:G,2,)</f>
        <v>96</v>
      </c>
      <c r="H38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9.363642897376212E-2</v>
      </c>
      <c r="I383" s="7">
        <f>VLOOKUP(Task[[#This Row],[Reason of visit]],'Data-Task'!C:G,3,)</f>
        <v>0.71875</v>
      </c>
      <c r="J383" s="7">
        <f>IF(Task[[#This Row],[Margin of Error1]]&gt;=0.1,"Insufficient data",Task[[#This Row],[Task success1]])</f>
        <v>0.71875</v>
      </c>
      <c r="K383" s="7">
        <f>IF(Task[[#This Row],[Task success1]]&gt;0,1.96*SQRT((Task[[#This Row],[Task success1]]*(1-Task[[#This Row],[Task success1]]))/Task[[#This Row],[Responses]]),"")</f>
        <v>8.9940572827979029E-2</v>
      </c>
      <c r="L383" s="7">
        <f>VLOOKUP(Task[[#This Row],[Reason of visit]],'Data-Task'!C:G,4,)</f>
        <v>0.6875</v>
      </c>
      <c r="M383" s="7">
        <f>IF(Task[[#This Row],[Margin of Error1]]&gt;=0.1,"Insufficient data",Task[[#This Row],[Ease1]])</f>
        <v>0.6875</v>
      </c>
      <c r="N383" s="7">
        <f>IF(Task[[#This Row],[Ease1]]&gt;0,1.96*SQRT((Task[[#This Row],[Ease1]]*(1-Task[[#This Row],[Ease1]]))/Task[[#This Row],[Responses]]),"")</f>
        <v>9.2721792094235686E-2</v>
      </c>
      <c r="O383" s="7">
        <f>VLOOKUP(Task[[#This Row],[Reason of visit]],'Data-Task'!C:G,5,)</f>
        <v>0.59375</v>
      </c>
      <c r="P383" s="7">
        <f>IF(Task[[#This Row],[Margin of Error1]]&gt;=0.1,"Insufficient data",Task[[#This Row],[Satisfaction1]])</f>
        <v>0.59375</v>
      </c>
      <c r="Q383" s="7">
        <f>IF(Task[[#This Row],[Satisfaction1]]&gt;0,1.96*SQRT((Task[[#This Row],[Satisfaction1]]*(1-Task[[#This Row],[Satisfaction1]]))/Task[[#This Row],[Responses]]),"")</f>
        <v>9.8246921999071646E-2</v>
      </c>
      <c r="R383" s="7">
        <f>IF(OR(Task[[#This Row],[Margin of Error1]]&gt;=0.1,Task[[#This Row],[Margin of Error1]]=0),"Insufficient data",Task[[#This Row],[Margin of Error1]])</f>
        <v>9.363642897376212E-2</v>
      </c>
      <c r="S3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3" s="10"/>
      <c r="U383" s="10"/>
      <c r="V383" s="5"/>
      <c r="W383" s="5"/>
    </row>
    <row r="384" spans="3:23" ht="13.9" x14ac:dyDescent="0.5">
      <c r="C384" s="129" t="str">
        <f>IF(ISBLANK('Data-Task'!C830),"",'Data-Task'!C830)</f>
        <v>ISED:Business:File an annual corporate return</v>
      </c>
      <c r="D384" s="68" t="str">
        <f t="shared" si="18"/>
        <v>File an annual corporate return</v>
      </c>
      <c r="E384" s="6" t="str">
        <f t="shared" si="19"/>
        <v>Business</v>
      </c>
      <c r="F384" s="6" t="str">
        <f t="shared" si="20"/>
        <v>ISED</v>
      </c>
      <c r="G384" s="8">
        <f>VLOOKUP(Task[[#This Row],[Reason of visit]],'Data-Task'!C:G,2,)</f>
        <v>96</v>
      </c>
      <c r="H38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9.9460375387069755E-2</v>
      </c>
      <c r="I384" s="7">
        <f>VLOOKUP(Task[[#This Row],[Reason of visit]],'Data-Task'!C:G,3,)</f>
        <v>0.58333333333333304</v>
      </c>
      <c r="J384" s="7">
        <f>IF(Task[[#This Row],[Margin of Error1]]&gt;=0.1,"Insufficient data",Task[[#This Row],[Task success1]])</f>
        <v>0.58333333333333304</v>
      </c>
      <c r="K384" s="7">
        <f>IF(Task[[#This Row],[Task success1]]&gt;0,1.96*SQRT((Task[[#This Row],[Task success1]]*(1-Task[[#This Row],[Task success1]]))/Task[[#This Row],[Responses]]),"")</f>
        <v>9.8621869522678124E-2</v>
      </c>
      <c r="L384" s="7">
        <f>VLOOKUP(Task[[#This Row],[Reason of visit]],'Data-Task'!C:G,4,)</f>
        <v>0.52083333333333304</v>
      </c>
      <c r="M384" s="7">
        <f>IF(Task[[#This Row],[Margin of Error1]]&gt;=0.1,"Insufficient data",Task[[#This Row],[Ease1]])</f>
        <v>0.52083333333333304</v>
      </c>
      <c r="N384" s="7">
        <f>IF(Task[[#This Row],[Ease1]]&gt;0,1.96*SQRT((Task[[#This Row],[Ease1]]*(1-Task[[#This Row],[Ease1]]))/Task[[#This Row],[Responses]]),"")</f>
        <v>9.9933969808865597E-2</v>
      </c>
      <c r="O384" s="7">
        <f>VLOOKUP(Task[[#This Row],[Reason of visit]],'Data-Task'!C:G,5,)</f>
        <v>0.46875</v>
      </c>
      <c r="P384" s="7">
        <f>IF(Task[[#This Row],[Margin of Error1]]&gt;=0.1,"Insufficient data",Task[[#This Row],[Satisfaction1]])</f>
        <v>0.46875</v>
      </c>
      <c r="Q384" s="7">
        <f>IF(Task[[#This Row],[Satisfaction1]]&gt;0,1.96*SQRT((Task[[#This Row],[Satisfaction1]]*(1-Task[[#This Row],[Satisfaction1]]))/Task[[#This Row],[Responses]]),"")</f>
        <v>9.9825286829665558E-2</v>
      </c>
      <c r="R384" s="7">
        <f>IF(OR(Task[[#This Row],[Margin of Error1]]&gt;=0.1,Task[[#This Row],[Margin of Error1]]=0),"Insufficient data",Task[[#This Row],[Margin of Error1]])</f>
        <v>9.9460375387069755E-2</v>
      </c>
      <c r="S3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4" s="10"/>
      <c r="U384" s="10"/>
      <c r="V384" s="5"/>
      <c r="W384" s="5"/>
    </row>
    <row r="385" spans="3:23" ht="13.9" x14ac:dyDescent="0.5">
      <c r="C385" s="129" t="str">
        <f>IF(ISBLANK('Data-Task'!C150),"",'Data-Task'!C150)</f>
        <v>CIRNAC:Indigenous:Other - Reason for my visit is not in this list</v>
      </c>
      <c r="D385" s="68" t="str">
        <f t="shared" si="18"/>
        <v>Other - Reason for my visit is not in this list</v>
      </c>
      <c r="E385" s="6" t="str">
        <f t="shared" si="19"/>
        <v>Indigenous</v>
      </c>
      <c r="F385" s="6" t="str">
        <f t="shared" si="20"/>
        <v>CIRNAC</v>
      </c>
      <c r="G385" s="8">
        <f>VLOOKUP(Task[[#This Row],[Reason of visit]],'Data-Task'!C:G,2,)</f>
        <v>95</v>
      </c>
      <c r="H38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9.9668464040604796E-2</v>
      </c>
      <c r="I385" s="7">
        <f>VLOOKUP(Task[[#This Row],[Reason of visit]],'Data-Task'!C:G,3,)</f>
        <v>0.52631578947368396</v>
      </c>
      <c r="J385" s="7">
        <f>IF(Task[[#This Row],[Margin of Error1]]&gt;=0.1,"Insufficient data",Task[[#This Row],[Task success1]])</f>
        <v>0.52631578947368396</v>
      </c>
      <c r="K385" s="7">
        <f>IF(Task[[#This Row],[Task success1]]&gt;0,1.96*SQRT((Task[[#This Row],[Task success1]]*(1-Task[[#This Row],[Task success1]]))/Task[[#This Row],[Responses]]),"")</f>
        <v>0.10040652171040881</v>
      </c>
      <c r="L385" s="7">
        <f>VLOOKUP(Task[[#This Row],[Reason of visit]],'Data-Task'!C:G,4,)</f>
        <v>0.61052631578947403</v>
      </c>
      <c r="M385" s="7">
        <f>IF(Task[[#This Row],[Margin of Error1]]&gt;=0.1,"Insufficient data",Task[[#This Row],[Ease1]])</f>
        <v>0.61052631578947403</v>
      </c>
      <c r="N385" s="7">
        <f>IF(Task[[#This Row],[Ease1]]&gt;0,1.96*SQRT((Task[[#This Row],[Ease1]]*(1-Task[[#This Row],[Ease1]]))/Task[[#This Row],[Responses]]),"")</f>
        <v>9.8058562470155375E-2</v>
      </c>
      <c r="O385" s="7">
        <f>VLOOKUP(Task[[#This Row],[Reason of visit]],'Data-Task'!C:G,5,)</f>
        <v>0.50526315789473697</v>
      </c>
      <c r="P385" s="7">
        <f>IF(Task[[#This Row],[Margin of Error1]]&gt;=0.1,"Insufficient data",Task[[#This Row],[Satisfaction1]])</f>
        <v>0.50526315789473697</v>
      </c>
      <c r="Q385" s="7">
        <f>IF(Task[[#This Row],[Satisfaction1]]&gt;0,1.96*SQRT((Task[[#This Row],[Satisfaction1]]*(1-Task[[#This Row],[Satisfaction1]]))/Task[[#This Row],[Responses]]),"")</f>
        <v>0.1005403079412502</v>
      </c>
      <c r="R385" s="7">
        <f>IF(OR(Task[[#This Row],[Margin of Error1]]&gt;=0.1,Task[[#This Row],[Margin of Error1]]=0),"Insufficient data",Task[[#This Row],[Margin of Error1]])</f>
        <v>9.9668464040604796E-2</v>
      </c>
      <c r="S3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5" s="10"/>
      <c r="U385" s="10"/>
      <c r="V385" s="5"/>
      <c r="W385" s="5"/>
    </row>
    <row r="386" spans="3:23" ht="13.9" x14ac:dyDescent="0.5">
      <c r="C386" s="129" t="str">
        <f>IF(ISBLANK('Data-Task'!C458),"",'Data-Task'!C458)</f>
        <v>FCAC:Money:Cashing a Government of Canada cheque</v>
      </c>
      <c r="D386" s="68" t="str">
        <f t="shared" si="18"/>
        <v>Cashing a Government of Canada cheque</v>
      </c>
      <c r="E386" s="6" t="str">
        <f t="shared" si="19"/>
        <v>Money</v>
      </c>
      <c r="F386" s="6" t="str">
        <f t="shared" si="20"/>
        <v>FCAC</v>
      </c>
      <c r="G386" s="8">
        <f>VLOOKUP(Task[[#This Row],[Reason of visit]],'Data-Task'!C:G,2,)</f>
        <v>95</v>
      </c>
      <c r="H38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9.9070924326945878E-2</v>
      </c>
      <c r="I386" s="7">
        <f>VLOOKUP(Task[[#This Row],[Reason of visit]],'Data-Task'!C:G,3,)</f>
        <v>0.61052631578947403</v>
      </c>
      <c r="J386" s="7">
        <f>IF(Task[[#This Row],[Margin of Error1]]&gt;=0.1,"Insufficient data",Task[[#This Row],[Task success1]])</f>
        <v>0.61052631578947403</v>
      </c>
      <c r="K386" s="7">
        <f>IF(Task[[#This Row],[Task success1]]&gt;0,1.96*SQRT((Task[[#This Row],[Task success1]]*(1-Task[[#This Row],[Task success1]]))/Task[[#This Row],[Responses]]),"")</f>
        <v>9.8058562470155375E-2</v>
      </c>
      <c r="L386" s="7">
        <f>VLOOKUP(Task[[#This Row],[Reason of visit]],'Data-Task'!C:G,4,)</f>
        <v>0.557894736842105</v>
      </c>
      <c r="M386" s="7">
        <f>IF(Task[[#This Row],[Margin of Error1]]&gt;=0.1,"Insufficient data",Task[[#This Row],[Ease1]])</f>
        <v>0.557894736842105</v>
      </c>
      <c r="N386" s="7">
        <f>IF(Task[[#This Row],[Ease1]]&gt;0,1.96*SQRT((Task[[#This Row],[Ease1]]*(1-Task[[#This Row],[Ease1]]))/Task[[#This Row],[Responses]]),"")</f>
        <v>9.9869584590246058E-2</v>
      </c>
      <c r="O386" s="7">
        <f>VLOOKUP(Task[[#This Row],[Reason of visit]],'Data-Task'!C:G,5,)</f>
        <v>0.42105263157894701</v>
      </c>
      <c r="P386" s="7">
        <f>IF(Task[[#This Row],[Margin of Error1]]&gt;=0.1,"Insufficient data",Task[[#This Row],[Satisfaction1]])</f>
        <v>0.42105263157894701</v>
      </c>
      <c r="Q386" s="7">
        <f>IF(Task[[#This Row],[Satisfaction1]]&gt;0,1.96*SQRT((Task[[#This Row],[Satisfaction1]]*(1-Task[[#This Row],[Satisfaction1]]))/Task[[#This Row],[Responses]]),"")</f>
        <v>9.9284625920436215E-2</v>
      </c>
      <c r="R386" s="7">
        <f>IF(OR(Task[[#This Row],[Margin of Error1]]&gt;=0.1,Task[[#This Row],[Margin of Error1]]=0),"Insufficient data",Task[[#This Row],[Margin of Error1]])</f>
        <v>9.9070924326945878E-2</v>
      </c>
      <c r="S3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6" s="10"/>
      <c r="U386" s="10"/>
      <c r="V386" s="5"/>
      <c r="W386" s="5"/>
    </row>
    <row r="387" spans="3:23" ht="13.9" x14ac:dyDescent="0.5">
      <c r="C387" s="129" t="str">
        <f>IF(ISBLANK('Data-Task'!C1291),"",'Data-Task'!C1291)</f>
        <v>StatCan:N/A:Gross domestic product (GDP)</v>
      </c>
      <c r="D387" s="457" t="str">
        <f t="shared" si="18"/>
        <v>Gross domestic product (GDP)</v>
      </c>
      <c r="E387" s="458" t="str">
        <f t="shared" si="19"/>
        <v>N/A</v>
      </c>
      <c r="F387" s="458" t="str">
        <f t="shared" si="20"/>
        <v>StatCan</v>
      </c>
      <c r="G387" s="442">
        <f>VLOOKUP(Task[[#This Row],[Reason of visit]],'Data-Task'!C:G,2,)</f>
        <v>95</v>
      </c>
      <c r="H38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9.4735701973852768E-2</v>
      </c>
      <c r="I387" s="444">
        <f>VLOOKUP(Task[[#This Row],[Reason of visit]],'Data-Task'!C:G,3,)</f>
        <v>0.768421052631579</v>
      </c>
      <c r="J387" s="444">
        <f>IF(Task[[#This Row],[Margin of Error1]]&gt;=0.1,"Insufficient data",Task[[#This Row],[Task success1]])</f>
        <v>0.768421052631579</v>
      </c>
      <c r="K387" s="444">
        <f>IF(Task[[#This Row],[Task success1]]&gt;0,1.96*SQRT((Task[[#This Row],[Task success1]]*(1-Task[[#This Row],[Task success1]]))/Task[[#This Row],[Responses]]),"")</f>
        <v>8.4828821571665713E-2</v>
      </c>
      <c r="L387" s="444">
        <f>VLOOKUP(Task[[#This Row],[Reason of visit]],'Data-Task'!C:G,4,)</f>
        <v>0.54736842105263195</v>
      </c>
      <c r="M387" s="444">
        <f>IF(Task[[#This Row],[Margin of Error1]]&gt;=0.1,"Insufficient data",Task[[#This Row],[Ease1]])</f>
        <v>0.54736842105263195</v>
      </c>
      <c r="N387" s="444">
        <f>IF(Task[[#This Row],[Ease1]]&gt;0,1.96*SQRT((Task[[#This Row],[Ease1]]*(1-Task[[#This Row],[Ease1]]))/Task[[#This Row],[Responses]]),"")</f>
        <v>0.10009365842945636</v>
      </c>
      <c r="O387" s="444">
        <f>VLOOKUP(Task[[#This Row],[Reason of visit]],'Data-Task'!C:G,5,)</f>
        <v>0.57894736842105299</v>
      </c>
      <c r="P387" s="444">
        <f>IF(Task[[#This Row],[Margin of Error1]]&gt;=0.1,"Insufficient data",Task[[#This Row],[Satisfaction1]])</f>
        <v>0.57894736842105299</v>
      </c>
      <c r="Q387" s="444">
        <f>IF(Task[[#This Row],[Satisfaction1]]&gt;0,1.96*SQRT((Task[[#This Row],[Satisfaction1]]*(1-Task[[#This Row],[Satisfaction1]]))/Task[[#This Row],[Responses]]),"")</f>
        <v>9.9284625920436215E-2</v>
      </c>
      <c r="R387" s="444">
        <f>IF(OR(Task[[#This Row],[Margin of Error1]]&gt;=0.1,Task[[#This Row],[Margin of Error1]]=0),"Insufficient data",Task[[#This Row],[Margin of Error1]])</f>
        <v>9.4735701973852768E-2</v>
      </c>
      <c r="S3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7" s="10"/>
      <c r="U387" s="10"/>
      <c r="V387" s="5"/>
      <c r="W387" s="5"/>
    </row>
    <row r="388" spans="3:23" ht="13.9" x14ac:dyDescent="0.5">
      <c r="C388" s="129" t="str">
        <f>IF(ISBLANK('Data-Task'!C1330),"",'Data-Task'!C1330)</f>
        <v>TBS:PublicService:Find public service staffing tools</v>
      </c>
      <c r="D388" s="457" t="str">
        <f t="shared" si="18"/>
        <v>Find public service staffing tools</v>
      </c>
      <c r="E388" s="458" t="str">
        <f t="shared" si="19"/>
        <v>PublicService</v>
      </c>
      <c r="F388" s="458" t="str">
        <f t="shared" si="20"/>
        <v>TBS</v>
      </c>
      <c r="G388" s="442">
        <f>VLOOKUP(Task[[#This Row],[Reason of visit]],'Data-Task'!C:G,2,)</f>
        <v>95</v>
      </c>
      <c r="H38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9.0888632803904953E-2</v>
      </c>
      <c r="I388" s="444">
        <f>VLOOKUP(Task[[#This Row],[Reason of visit]],'Data-Task'!C:G,3,)</f>
        <v>0.78947368421052599</v>
      </c>
      <c r="J388" s="444">
        <f>IF(Task[[#This Row],[Margin of Error1]]&gt;=0.1,"Insufficient data",Task[[#This Row],[Task success1]])</f>
        <v>0.78947368421052599</v>
      </c>
      <c r="K388" s="444">
        <f>IF(Task[[#This Row],[Task success1]]&gt;0,1.96*SQRT((Task[[#This Row],[Task success1]]*(1-Task[[#This Row],[Task success1]]))/Task[[#This Row],[Responses]]),"")</f>
        <v>8.198158167939433E-2</v>
      </c>
      <c r="L388" s="444">
        <f>VLOOKUP(Task[[#This Row],[Reason of visit]],'Data-Task'!C:G,4,)</f>
        <v>0.64210526315789496</v>
      </c>
      <c r="M388" s="444">
        <f>IF(Task[[#This Row],[Margin of Error1]]&gt;=0.1,"Insufficient data",Task[[#This Row],[Ease1]])</f>
        <v>0.64210526315789496</v>
      </c>
      <c r="N388" s="444">
        <f>IF(Task[[#This Row],[Ease1]]&gt;0,1.96*SQRT((Task[[#This Row],[Ease1]]*(1-Task[[#This Row],[Ease1]]))/Task[[#This Row],[Responses]]),"")</f>
        <v>9.6399557293848165E-2</v>
      </c>
      <c r="O388" s="444">
        <f>VLOOKUP(Task[[#This Row],[Reason of visit]],'Data-Task'!C:G,5,)</f>
        <v>0.673684210526316</v>
      </c>
      <c r="P388" s="444">
        <f>IF(Task[[#This Row],[Margin of Error1]]&gt;=0.1,"Insufficient data",Task[[#This Row],[Satisfaction1]])</f>
        <v>0.673684210526316</v>
      </c>
      <c r="Q388" s="444">
        <f>IF(Task[[#This Row],[Satisfaction1]]&gt;0,1.96*SQRT((Task[[#This Row],[Satisfaction1]]*(1-Task[[#This Row],[Satisfaction1]]))/Task[[#This Row],[Responses]]),"")</f>
        <v>9.4284759438472365E-2</v>
      </c>
      <c r="R388" s="444">
        <f>IF(OR(Task[[#This Row],[Margin of Error1]]&gt;=0.1,Task[[#This Row],[Margin of Error1]]=0),"Insufficient data",Task[[#This Row],[Margin of Error1]])</f>
        <v>9.0888632803904953E-2</v>
      </c>
      <c r="S38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8" s="10"/>
      <c r="U388" s="10"/>
      <c r="V388" s="5"/>
      <c r="W388" s="5"/>
    </row>
    <row r="389" spans="3:23" ht="13.9" x14ac:dyDescent="0.5">
      <c r="C389" s="129" t="str">
        <f>IF(ISBLANK('Data-Task'!C143),"",'Data-Task'!C143)</f>
        <v>CIRNAC:Indigenous:About National Indigenous Peoples Day and why it was created</v>
      </c>
      <c r="D389" s="68" t="str">
        <f t="shared" si="18"/>
        <v>About National Indigenous Peoples Day and why it was created</v>
      </c>
      <c r="E389" s="6" t="str">
        <f t="shared" si="19"/>
        <v>Indigenous</v>
      </c>
      <c r="F389" s="6" t="str">
        <f t="shared" si="20"/>
        <v>CIRNAC</v>
      </c>
      <c r="G389" s="8">
        <f>VLOOKUP(Task[[#This Row],[Reason of visit]],'Data-Task'!C:G,2,)</f>
        <v>94</v>
      </c>
      <c r="H3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7.8087928786880381E-2</v>
      </c>
      <c r="I389" s="7">
        <f>VLOOKUP(Task[[#This Row],[Reason of visit]],'Data-Task'!C:G,3,)</f>
        <v>0.819148936170213</v>
      </c>
      <c r="J389" s="7">
        <f>IF(Task[[#This Row],[Margin of Error1]]&gt;=0.1,"Insufficient data",Task[[#This Row],[Task success1]])</f>
        <v>0.819148936170213</v>
      </c>
      <c r="K389" s="7">
        <f>IF(Task[[#This Row],[Task success1]]&gt;0,1.96*SQRT((Task[[#This Row],[Task success1]]*(1-Task[[#This Row],[Task success1]]))/Task[[#This Row],[Responses]]),"")</f>
        <v>7.7809766892923599E-2</v>
      </c>
      <c r="L389" s="7">
        <f>VLOOKUP(Task[[#This Row],[Reason of visit]],'Data-Task'!C:G,4,)</f>
        <v>0.88297872340425498</v>
      </c>
      <c r="M389" s="7">
        <f>IF(Task[[#This Row],[Margin of Error1]]&gt;=0.1,"Insufficient data",Task[[#This Row],[Ease1]])</f>
        <v>0.88297872340425498</v>
      </c>
      <c r="N389" s="7">
        <f>IF(Task[[#This Row],[Ease1]]&gt;0,1.96*SQRT((Task[[#This Row],[Ease1]]*(1-Task[[#This Row],[Ease1]]))/Task[[#This Row],[Responses]]),"")</f>
        <v>6.4982988425884874E-2</v>
      </c>
      <c r="O389" s="7">
        <f>VLOOKUP(Task[[#This Row],[Reason of visit]],'Data-Task'!C:G,5,)</f>
        <v>0.71276595744680804</v>
      </c>
      <c r="P389" s="7">
        <f>IF(Task[[#This Row],[Margin of Error1]]&gt;=0.1,"Insufficient data",Task[[#This Row],[Satisfaction1]])</f>
        <v>0.71276595744680804</v>
      </c>
      <c r="Q389" s="7">
        <f>IF(Task[[#This Row],[Satisfaction1]]&gt;0,1.96*SQRT((Task[[#This Row],[Satisfaction1]]*(1-Task[[#This Row],[Satisfaction1]]))/Task[[#This Row],[Responses]]),"")</f>
        <v>9.1471031041832671E-2</v>
      </c>
      <c r="R389" s="7">
        <f>IF(OR(Task[[#This Row],[Margin of Error1]]&gt;=0.1,Task[[#This Row],[Margin of Error1]]=0),"Insufficient data",Task[[#This Row],[Margin of Error1]])</f>
        <v>7.8087928786880381E-2</v>
      </c>
      <c r="S3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89" s="10"/>
      <c r="U389" s="10"/>
      <c r="V389" s="5"/>
      <c r="W389" s="5"/>
    </row>
    <row r="390" spans="3:23" ht="13.9" x14ac:dyDescent="0.5">
      <c r="C390" s="129" t="str">
        <f>IF(ISBLANK('Data-Task'!C345),"",'Data-Task'!C345)</f>
        <v>ECCC:Environment:Find out how Canada is managing pollution</v>
      </c>
      <c r="D390" s="68" t="str">
        <f t="shared" si="18"/>
        <v>Find out how Canada is managing pollution</v>
      </c>
      <c r="E390" s="6" t="str">
        <f t="shared" si="19"/>
        <v>Environment</v>
      </c>
      <c r="F390" s="6" t="str">
        <f t="shared" si="20"/>
        <v>ECCC</v>
      </c>
      <c r="G390" s="8">
        <f>VLOOKUP(Task[[#This Row],[Reason of visit]],'Data-Task'!C:G,2,)</f>
        <v>94</v>
      </c>
      <c r="H39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9.0559586454174626E-2</v>
      </c>
      <c r="I390" s="7">
        <f>VLOOKUP(Task[[#This Row],[Reason of visit]],'Data-Task'!C:G,3,)</f>
        <v>0.78723404255319196</v>
      </c>
      <c r="J390" s="7">
        <f>IF(Task[[#This Row],[Margin of Error1]]&gt;=0.1,"Insufficient data",Task[[#This Row],[Task success1]])</f>
        <v>0.78723404255319196</v>
      </c>
      <c r="K390" s="7">
        <f>IF(Task[[#This Row],[Task success1]]&gt;0,1.96*SQRT((Task[[#This Row],[Task success1]]*(1-Task[[#This Row],[Task success1]]))/Task[[#This Row],[Responses]]),"")</f>
        <v>8.2736119681414741E-2</v>
      </c>
      <c r="L390" s="7">
        <f>VLOOKUP(Task[[#This Row],[Reason of visit]],'Data-Task'!C:G,4,)</f>
        <v>0.70212765957446799</v>
      </c>
      <c r="M390" s="7">
        <f>IF(Task[[#This Row],[Margin of Error1]]&gt;=0.1,"Insufficient data",Task[[#This Row],[Ease1]])</f>
        <v>0.70212765957446799</v>
      </c>
      <c r="N390" s="7">
        <f>IF(Task[[#This Row],[Ease1]]&gt;0,1.96*SQRT((Task[[#This Row],[Ease1]]*(1-Task[[#This Row],[Ease1]]))/Task[[#This Row],[Responses]]),"")</f>
        <v>9.2451779410339344E-2</v>
      </c>
      <c r="O390" s="7">
        <f>VLOOKUP(Task[[#This Row],[Reason of visit]],'Data-Task'!C:G,5,)</f>
        <v>0.64893617021276595</v>
      </c>
      <c r="P390" s="7">
        <f>IF(Task[[#This Row],[Margin of Error1]]&gt;=0.1,"Insufficient data",Task[[#This Row],[Satisfaction1]])</f>
        <v>0.64893617021276595</v>
      </c>
      <c r="Q390" s="7">
        <f>IF(Task[[#This Row],[Satisfaction1]]&gt;0,1.96*SQRT((Task[[#This Row],[Satisfaction1]]*(1-Task[[#This Row],[Satisfaction1]]))/Task[[#This Row],[Responses]]),"")</f>
        <v>9.6490860270769807E-2</v>
      </c>
      <c r="R390" s="7">
        <f>IF(OR(Task[[#This Row],[Margin of Error1]]&gt;=0.1,Task[[#This Row],[Margin of Error1]]=0),"Insufficient data",Task[[#This Row],[Margin of Error1]])</f>
        <v>9.0559586454174626E-2</v>
      </c>
      <c r="S3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0" s="10"/>
      <c r="U390" s="10"/>
      <c r="V390" s="5"/>
      <c r="W390" s="5"/>
    </row>
    <row r="391" spans="3:23" ht="13.9" x14ac:dyDescent="0.5">
      <c r="C391" s="129" t="str">
        <f>IF(ISBLANK('Data-Task'!C67),"",'Data-Task'!C67)</f>
        <v>CBSA:Travel:Identify what you can bring to Canada</v>
      </c>
      <c r="D391" s="68" t="str">
        <f t="shared" si="18"/>
        <v>Identify what you can bring to Canada</v>
      </c>
      <c r="E391" s="6" t="str">
        <f t="shared" si="19"/>
        <v>Travel</v>
      </c>
      <c r="F391" s="6" t="str">
        <f t="shared" si="20"/>
        <v>CBSA</v>
      </c>
      <c r="G391" s="8">
        <f>VLOOKUP(Task[[#This Row],[Reason of visit]],'Data-Task'!C:G,2,)</f>
        <v>93</v>
      </c>
      <c r="H39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9.9192426057686398E-2</v>
      </c>
      <c r="I391" s="7">
        <f>VLOOKUP(Task[[#This Row],[Reason of visit]],'Data-Task'!C:G,3,)</f>
        <v>0.66666666666666696</v>
      </c>
      <c r="J391" s="7">
        <f>IF(Task[[#This Row],[Margin of Error1]]&gt;=0.1,"Insufficient data",Task[[#This Row],[Task success1]])</f>
        <v>0.66666666666666696</v>
      </c>
      <c r="K391" s="7">
        <f>IF(Task[[#This Row],[Task success1]]&gt;0,1.96*SQRT((Task[[#This Row],[Task success1]]*(1-Task[[#This Row],[Task success1]]))/Task[[#This Row],[Responses]]),"")</f>
        <v>9.5809448480617454E-2</v>
      </c>
      <c r="L391" s="7">
        <f>VLOOKUP(Task[[#This Row],[Reason of visit]],'Data-Task'!C:G,4,)</f>
        <v>0.56989247311827995</v>
      </c>
      <c r="M391" s="7">
        <f>IF(Task[[#This Row],[Margin of Error1]]&gt;=0.1,"Insufficient data",Task[[#This Row],[Ease1]])</f>
        <v>0.56989247311827995</v>
      </c>
      <c r="N391" s="7">
        <f>IF(Task[[#This Row],[Ease1]]&gt;0,1.96*SQRT((Task[[#This Row],[Ease1]]*(1-Task[[#This Row],[Ease1]]))/Task[[#This Row],[Responses]]),"")</f>
        <v>0.10062353698240188</v>
      </c>
      <c r="O391" s="7">
        <f>VLOOKUP(Task[[#This Row],[Reason of visit]],'Data-Task'!C:G,5,)</f>
        <v>0.54838709677419395</v>
      </c>
      <c r="P391" s="7">
        <f>IF(Task[[#This Row],[Margin of Error1]]&gt;=0.1,"Insufficient data",Task[[#This Row],[Satisfaction1]])</f>
        <v>0.54838709677419395</v>
      </c>
      <c r="Q391" s="7">
        <f>IF(Task[[#This Row],[Satisfaction1]]&gt;0,1.96*SQRT((Task[[#This Row],[Satisfaction1]]*(1-Task[[#This Row],[Satisfaction1]]))/Task[[#This Row],[Responses]]),"")</f>
        <v>0.10114429271003982</v>
      </c>
      <c r="R391" s="7">
        <f>IF(OR(Task[[#This Row],[Margin of Error1]]&gt;=0.1,Task[[#This Row],[Margin of Error1]]=0),"Insufficient data",Task[[#This Row],[Margin of Error1]])</f>
        <v>9.9192426057686398E-2</v>
      </c>
      <c r="S3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1" s="10"/>
      <c r="U391" s="10"/>
      <c r="V391" s="5"/>
      <c r="W391" s="5"/>
    </row>
    <row r="392" spans="3:23" ht="13.9" x14ac:dyDescent="0.5">
      <c r="C392" s="129" t="str">
        <f>IF(ISBLANK('Data-Task'!C225),"",'Data-Task'!C225)</f>
        <v>CSC:N/A:See if Correctional Service Canada (CSC) is currently hiring</v>
      </c>
      <c r="D392" s="68" t="str">
        <f t="shared" si="18"/>
        <v>See if Correctional Service Canada (CSC) is currently hiring</v>
      </c>
      <c r="E392" s="6" t="str">
        <f t="shared" si="19"/>
        <v>N/A</v>
      </c>
      <c r="F392" s="6" t="str">
        <f t="shared" si="20"/>
        <v>CSC</v>
      </c>
      <c r="G392" s="8">
        <f>VLOOKUP(Task[[#This Row],[Reason of visit]],'Data-Task'!C:G,2,)</f>
        <v>93</v>
      </c>
      <c r="H39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8.2759898666287454E-2</v>
      </c>
      <c r="I392" s="7">
        <f>VLOOKUP(Task[[#This Row],[Reason of visit]],'Data-Task'!C:G,3,)</f>
        <v>0.87096774193548399</v>
      </c>
      <c r="J392" s="7">
        <f>IF(Task[[#This Row],[Margin of Error1]]&gt;=0.1,"Insufficient data",Task[[#This Row],[Task success1]])</f>
        <v>0.87096774193548399</v>
      </c>
      <c r="K392" s="7">
        <f>IF(Task[[#This Row],[Task success1]]&gt;0,1.96*SQRT((Task[[#This Row],[Task success1]]*(1-Task[[#This Row],[Task success1]]))/Task[[#This Row],[Responses]]),"")</f>
        <v>6.813414038177007E-2</v>
      </c>
      <c r="L392" s="7">
        <f>VLOOKUP(Task[[#This Row],[Reason of visit]],'Data-Task'!C:G,4,)</f>
        <v>0.72043010752688197</v>
      </c>
      <c r="M392" s="7">
        <f>IF(Task[[#This Row],[Margin of Error1]]&gt;=0.1,"Insufficient data",Task[[#This Row],[Ease1]])</f>
        <v>0.72043010752688197</v>
      </c>
      <c r="N392" s="7">
        <f>IF(Task[[#This Row],[Ease1]]&gt;0,1.96*SQRT((Task[[#This Row],[Ease1]]*(1-Task[[#This Row],[Ease1]]))/Task[[#This Row],[Responses]]),"")</f>
        <v>9.1212786600082418E-2</v>
      </c>
      <c r="O392" s="7">
        <f>VLOOKUP(Task[[#This Row],[Reason of visit]],'Data-Task'!C:G,5,)</f>
        <v>0.74193548387096797</v>
      </c>
      <c r="P392" s="7">
        <f>IF(Task[[#This Row],[Margin of Error1]]&gt;=0.1,"Insufficient data",Task[[#This Row],[Satisfaction1]])</f>
        <v>0.74193548387096797</v>
      </c>
      <c r="Q392" s="7">
        <f>IF(Task[[#This Row],[Satisfaction1]]&gt;0,1.96*SQRT((Task[[#This Row],[Satisfaction1]]*(1-Task[[#This Row],[Satisfaction1]]))/Task[[#This Row],[Responses]]),"")</f>
        <v>8.8932769017009888E-2</v>
      </c>
      <c r="R392" s="7">
        <f>IF(OR(Task[[#This Row],[Margin of Error1]]&gt;=0.1,Task[[#This Row],[Margin of Error1]]=0),"Insufficient data",Task[[#This Row],[Margin of Error1]])</f>
        <v>8.2759898666287454E-2</v>
      </c>
      <c r="S3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2" s="10"/>
      <c r="U392" s="10"/>
      <c r="V392" s="5"/>
      <c r="W392" s="5"/>
    </row>
    <row r="393" spans="3:23" ht="13.9" x14ac:dyDescent="0.5">
      <c r="C393" s="129" t="str">
        <f>IF(ISBLANK('Data-Task'!C828),"",'Data-Task'!C828)</f>
        <v>ISC:Indigenous:Submit a request under Jordan's Principle</v>
      </c>
      <c r="D393" s="68" t="str">
        <f t="shared" si="18"/>
        <v>Submit a request under Jordan's Principle</v>
      </c>
      <c r="E393" s="6" t="str">
        <f t="shared" si="19"/>
        <v>Indigenous</v>
      </c>
      <c r="F393" s="6" t="str">
        <f t="shared" si="20"/>
        <v>ISC</v>
      </c>
      <c r="G393" s="8">
        <f>VLOOKUP(Task[[#This Row],[Reason of visit]],'Data-Task'!C:G,2,)</f>
        <v>93</v>
      </c>
      <c r="H39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9.7650299102719371E-2</v>
      </c>
      <c r="I393" s="7">
        <f>VLOOKUP(Task[[#This Row],[Reason of visit]],'Data-Task'!C:G,3,)</f>
        <v>0.32258064516128998</v>
      </c>
      <c r="J393" s="7">
        <f>IF(Task[[#This Row],[Margin of Error1]]&gt;=0.1,"Insufficient data",Task[[#This Row],[Task success1]])</f>
        <v>0.32258064516128998</v>
      </c>
      <c r="K393" s="7">
        <f>IF(Task[[#This Row],[Task success1]]&gt;0,1.96*SQRT((Task[[#This Row],[Task success1]]*(1-Task[[#This Row],[Task success1]]))/Task[[#This Row],[Responses]]),"")</f>
        <v>9.5008519499480304E-2</v>
      </c>
      <c r="L393" s="7">
        <f>VLOOKUP(Task[[#This Row],[Reason of visit]],'Data-Task'!C:G,4,)</f>
        <v>0.37634408602150499</v>
      </c>
      <c r="M393" s="7">
        <f>IF(Task[[#This Row],[Margin of Error1]]&gt;=0.1,"Insufficient data",Task[[#This Row],[Ease1]])</f>
        <v>0.37634408602150499</v>
      </c>
      <c r="N393" s="7">
        <f>IF(Task[[#This Row],[Ease1]]&gt;0,1.96*SQRT((Task[[#This Row],[Ease1]]*(1-Task[[#This Row],[Ease1]]))/Task[[#This Row],[Responses]]),"")</f>
        <v>9.8464497182714744E-2</v>
      </c>
      <c r="O393" s="7">
        <f>VLOOKUP(Task[[#This Row],[Reason of visit]],'Data-Task'!C:G,5,)</f>
        <v>0.39784946236559099</v>
      </c>
      <c r="P393" s="7">
        <f>IF(Task[[#This Row],[Margin of Error1]]&gt;=0.1,"Insufficient data",Task[[#This Row],[Satisfaction1]])</f>
        <v>0.39784946236559099</v>
      </c>
      <c r="Q393" s="7">
        <f>IF(Task[[#This Row],[Satisfaction1]]&gt;0,1.96*SQRT((Task[[#This Row],[Satisfaction1]]*(1-Task[[#This Row],[Satisfaction1]]))/Task[[#This Row],[Responses]]),"")</f>
        <v>9.947788062596305E-2</v>
      </c>
      <c r="R393" s="7">
        <f>IF(OR(Task[[#This Row],[Margin of Error1]]&gt;=0.1,Task[[#This Row],[Margin of Error1]]=0),"Insufficient data",Task[[#This Row],[Margin of Error1]])</f>
        <v>9.7650299102719371E-2</v>
      </c>
      <c r="S3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3" s="10"/>
      <c r="U393" s="10"/>
      <c r="V393" s="5"/>
      <c r="W393" s="5"/>
    </row>
    <row r="394" spans="3:23" ht="13.9" x14ac:dyDescent="0.5">
      <c r="C394" s="129" t="str">
        <f>IF(ISBLANK('Data-Task'!C1058),"",'Data-Task'!C1058)</f>
        <v>PCH:Culture:Apply to a grant or funding program — cultural preservation</v>
      </c>
      <c r="D394" s="441" t="str">
        <f t="shared" si="18"/>
        <v>Apply to a grant or funding program — cultural preservation</v>
      </c>
      <c r="E394" s="6" t="str">
        <f t="shared" si="19"/>
        <v>Culture</v>
      </c>
      <c r="F394" s="6" t="str">
        <f t="shared" si="20"/>
        <v>PCH</v>
      </c>
      <c r="G394" s="442">
        <f>VLOOKUP(Task[[#This Row],[Reason of visit]],'Data-Task'!C:G,2,)</f>
        <v>93</v>
      </c>
      <c r="H39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9.7066589801912559E-2</v>
      </c>
      <c r="I394" s="444">
        <f>VLOOKUP(Task[[#This Row],[Reason of visit]],'Data-Task'!C:G,3,)</f>
        <v>0.73118279569892497</v>
      </c>
      <c r="J394" s="444">
        <f>IF(Task[[#This Row],[Margin of Error1]]&gt;=0.1,"Insufficient data",Task[[#This Row],[Task success1]])</f>
        <v>0.73118279569892497</v>
      </c>
      <c r="K394" s="444">
        <f>IF(Task[[#This Row],[Task success1]]&gt;0,1.96*SQRT((Task[[#This Row],[Task success1]]*(1-Task[[#This Row],[Task success1]]))/Task[[#This Row],[Responses]]),"")</f>
        <v>9.010649760679669E-2</v>
      </c>
      <c r="L394" s="444">
        <f>VLOOKUP(Task[[#This Row],[Reason of visit]],'Data-Task'!C:G,4,)</f>
        <v>0.50537634408602194</v>
      </c>
      <c r="M394" s="444">
        <f>IF(Task[[#This Row],[Margin of Error1]]&gt;=0.1,"Insufficient data",Task[[#This Row],[Ease1]])</f>
        <v>0.50537634408602194</v>
      </c>
      <c r="N394" s="444">
        <f>IF(Task[[#This Row],[Ease1]]&gt;0,1.96*SQRT((Task[[#This Row],[Ease1]]*(1-Task[[#This Row],[Ease1]]))/Task[[#This Row],[Responses]]),"")</f>
        <v>0.10161539117297792</v>
      </c>
      <c r="O394" s="444">
        <f>VLOOKUP(Task[[#This Row],[Reason of visit]],'Data-Task'!C:G,5,)</f>
        <v>0.60215053763440896</v>
      </c>
      <c r="P394" s="444">
        <f>IF(Task[[#This Row],[Margin of Error1]]&gt;=0.1,"Insufficient data",Task[[#This Row],[Satisfaction1]])</f>
        <v>0.60215053763440896</v>
      </c>
      <c r="Q394" s="444">
        <f>IF(Task[[#This Row],[Satisfaction1]]&gt;0,1.96*SQRT((Task[[#This Row],[Satisfaction1]]*(1-Task[[#This Row],[Satisfaction1]]))/Task[[#This Row],[Responses]]),"")</f>
        <v>9.9477880625963064E-2</v>
      </c>
      <c r="R394" s="444">
        <f>IF(OR(Task[[#This Row],[Margin of Error1]]&gt;=0.1,Task[[#This Row],[Margin of Error1]]=0),"Insufficient data",Task[[#This Row],[Margin of Error1]])</f>
        <v>9.7066589801912559E-2</v>
      </c>
      <c r="S3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4" s="10"/>
      <c r="U394" s="10"/>
      <c r="V394" s="5"/>
      <c r="W394" s="5"/>
    </row>
    <row r="395" spans="3:23" ht="13.9" x14ac:dyDescent="0.5">
      <c r="C395" s="129" t="str">
        <f>IF(ISBLANK('Data-Task'!C1081),"",'Data-Task'!C1081)</f>
        <v>PCH:Culture:Other - Reason for my visit is not in this list</v>
      </c>
      <c r="D395" s="441" t="str">
        <f t="shared" si="18"/>
        <v>Other - Reason for my visit is not in this list</v>
      </c>
      <c r="E395" s="447" t="str">
        <f t="shared" si="19"/>
        <v>Culture</v>
      </c>
      <c r="F395" s="447" t="str">
        <f t="shared" si="20"/>
        <v>PCH</v>
      </c>
      <c r="G395" s="442">
        <f>VLOOKUP(Task[[#This Row],[Reason of visit]],'Data-Task'!C:G,2,)</f>
        <v>93</v>
      </c>
      <c r="H39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9.4413263106470954E-2</v>
      </c>
      <c r="I395" s="444">
        <f>VLOOKUP(Task[[#This Row],[Reason of visit]],'Data-Task'!C:G,3,)</f>
        <v>0.75268817204301097</v>
      </c>
      <c r="J395" s="444">
        <f>IF(Task[[#This Row],[Margin of Error1]]&gt;=0.1,"Insufficient data",Task[[#This Row],[Task success1]])</f>
        <v>0.75268817204301097</v>
      </c>
      <c r="K395" s="444">
        <f>IF(Task[[#This Row],[Task success1]]&gt;0,1.96*SQRT((Task[[#This Row],[Task success1]]*(1-Task[[#This Row],[Task success1]]))/Task[[#This Row],[Responses]]),"")</f>
        <v>8.7688892806100024E-2</v>
      </c>
      <c r="L395" s="444">
        <f>VLOOKUP(Task[[#This Row],[Reason of visit]],'Data-Task'!C:G,4,)</f>
        <v>0.61290322580645196</v>
      </c>
      <c r="M395" s="444">
        <f>IF(Task[[#This Row],[Margin of Error1]]&gt;=0.1,"Insufficient data",Task[[#This Row],[Ease1]])</f>
        <v>0.61290322580645196</v>
      </c>
      <c r="N395" s="444">
        <f>IF(Task[[#This Row],[Ease1]]&gt;0,1.96*SQRT((Task[[#This Row],[Ease1]]*(1-Task[[#This Row],[Ease1]]))/Task[[#This Row],[Responses]]),"")</f>
        <v>9.8996610843049851E-2</v>
      </c>
      <c r="O395" s="444">
        <f>VLOOKUP(Task[[#This Row],[Reason of visit]],'Data-Task'!C:G,5,)</f>
        <v>0.65591397849462396</v>
      </c>
      <c r="P395" s="444">
        <f>IF(Task[[#This Row],[Margin of Error1]]&gt;=0.1,"Insufficient data",Task[[#This Row],[Satisfaction1]])</f>
        <v>0.65591397849462396</v>
      </c>
      <c r="Q395" s="444">
        <f>IF(Task[[#This Row],[Satisfaction1]]&gt;0,1.96*SQRT((Task[[#This Row],[Satisfaction1]]*(1-Task[[#This Row],[Satisfaction1]]))/Task[[#This Row],[Responses]]),"")</f>
        <v>9.6554285670262946E-2</v>
      </c>
      <c r="R395" s="444">
        <f>IF(OR(Task[[#This Row],[Margin of Error1]]&gt;=0.1,Task[[#This Row],[Margin of Error1]]=0),"Insufficient data",Task[[#This Row],[Margin of Error1]])</f>
        <v>9.4413263106470954E-2</v>
      </c>
      <c r="S3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5" s="10"/>
      <c r="U395" s="10"/>
      <c r="V395" s="5"/>
      <c r="W395" s="5"/>
    </row>
    <row r="396" spans="3:23" ht="27.75" x14ac:dyDescent="0.5">
      <c r="C396" s="129" t="str">
        <f>IF(ISBLANK('Data-Task'!C1187),"",'Data-Task'!C1187)</f>
        <v>PSPC:Business:Access the Standing Offers and Supply Arrangements Application (SOSA App)</v>
      </c>
      <c r="D396" s="457" t="str">
        <f t="shared" si="18"/>
        <v>Access the Standing Offers and Supply Arrangements Application (SOSA App)</v>
      </c>
      <c r="E396" s="458" t="str">
        <f t="shared" si="19"/>
        <v>Business</v>
      </c>
      <c r="F396" s="458" t="str">
        <f t="shared" si="20"/>
        <v>PSPC</v>
      </c>
      <c r="G396" s="442">
        <f>VLOOKUP(Task[[#This Row],[Reason of visit]],'Data-Task'!C:G,2,)</f>
        <v>93</v>
      </c>
      <c r="H39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8.5671696060301228E-2</v>
      </c>
      <c r="I396" s="444">
        <f>VLOOKUP(Task[[#This Row],[Reason of visit]],'Data-Task'!C:G,3,)</f>
        <v>0.40860215053763399</v>
      </c>
      <c r="J396" s="444">
        <f>IF(Task[[#This Row],[Margin of Error1]]&gt;=0.1,"Insufficient data",Task[[#This Row],[Task success1]])</f>
        <v>0.40860215053763399</v>
      </c>
      <c r="K396" s="444">
        <f>IF(Task[[#This Row],[Task success1]]&gt;0,1.96*SQRT((Task[[#This Row],[Task success1]]*(1-Task[[#This Row],[Task success1]]))/Task[[#This Row],[Responses]]),"")</f>
        <v>9.990904129113716E-2</v>
      </c>
      <c r="L396" s="444">
        <f>VLOOKUP(Task[[#This Row],[Reason of visit]],'Data-Task'!C:G,4,)</f>
        <v>0.18279569892473099</v>
      </c>
      <c r="M396" s="444">
        <f>IF(Task[[#This Row],[Margin of Error1]]&gt;=0.1,"Insufficient data",Task[[#This Row],[Ease1]])</f>
        <v>0.18279569892473099</v>
      </c>
      <c r="N396" s="444">
        <f>IF(Task[[#This Row],[Ease1]]&gt;0,1.96*SQRT((Task[[#This Row],[Ease1]]*(1-Task[[#This Row],[Ease1]]))/Task[[#This Row],[Responses]]),"")</f>
        <v>7.8553023444883255E-2</v>
      </c>
      <c r="O396" s="444">
        <f>VLOOKUP(Task[[#This Row],[Reason of visit]],'Data-Task'!C:G,5,)</f>
        <v>0.18279569892473099</v>
      </c>
      <c r="P396" s="444">
        <f>IF(Task[[#This Row],[Margin of Error1]]&gt;=0.1,"Insufficient data",Task[[#This Row],[Satisfaction1]])</f>
        <v>0.18279569892473099</v>
      </c>
      <c r="Q396" s="444">
        <f>IF(Task[[#This Row],[Satisfaction1]]&gt;0,1.96*SQRT((Task[[#This Row],[Satisfaction1]]*(1-Task[[#This Row],[Satisfaction1]]))/Task[[#This Row],[Responses]]),"")</f>
        <v>7.8553023444883255E-2</v>
      </c>
      <c r="R396" s="444">
        <f>IF(OR(Task[[#This Row],[Margin of Error1]]&gt;=0.1,Task[[#This Row],[Margin of Error1]]=0),"Insufficient data",Task[[#This Row],[Margin of Error1]])</f>
        <v>8.5671696060301228E-2</v>
      </c>
      <c r="S3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6" s="10"/>
      <c r="U396" s="10"/>
      <c r="V396" s="5"/>
      <c r="W396" s="5"/>
    </row>
    <row r="397" spans="3:23" ht="13.9" x14ac:dyDescent="0.5">
      <c r="C397" s="129" t="str">
        <f>IF(ISBLANK('Data-Task'!C136),"",'Data-Task'!C136)</f>
        <v>CIPO:Business:Apply for a copyright</v>
      </c>
      <c r="D397" s="68" t="str">
        <f t="shared" si="18"/>
        <v>Apply for a copyright</v>
      </c>
      <c r="E397" s="6" t="str">
        <f t="shared" si="19"/>
        <v>Business</v>
      </c>
      <c r="F397" s="6" t="str">
        <f t="shared" si="20"/>
        <v>CIPO</v>
      </c>
      <c r="G397" s="8">
        <f>VLOOKUP(Task[[#This Row],[Reason of visit]],'Data-Task'!C:G,2,)</f>
        <v>91</v>
      </c>
      <c r="H39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9.4531397400690678E-2</v>
      </c>
      <c r="I397" s="7">
        <f>VLOOKUP(Task[[#This Row],[Reason of visit]],'Data-Task'!C:G,3,)</f>
        <v>0.79120879120879095</v>
      </c>
      <c r="J397" s="7">
        <f>IF(Task[[#This Row],[Margin of Error1]]&gt;=0.1,"Insufficient data",Task[[#This Row],[Task success1]])</f>
        <v>0.79120879120879095</v>
      </c>
      <c r="K397" s="7">
        <f>IF(Task[[#This Row],[Task success1]]&gt;0,1.96*SQRT((Task[[#This Row],[Task success1]]*(1-Task[[#This Row],[Task success1]]))/Task[[#This Row],[Responses]]),"")</f>
        <v>8.3509720774376309E-2</v>
      </c>
      <c r="L397" s="7">
        <f>VLOOKUP(Task[[#This Row],[Reason of visit]],'Data-Task'!C:G,4,)</f>
        <v>0.56043956043956</v>
      </c>
      <c r="M397" s="7">
        <f>IF(Task[[#This Row],[Margin of Error1]]&gt;=0.1,"Insufficient data",Task[[#This Row],[Ease1]])</f>
        <v>0.56043956043956</v>
      </c>
      <c r="N397" s="7">
        <f>IF(Task[[#This Row],[Ease1]]&gt;0,1.96*SQRT((Task[[#This Row],[Ease1]]*(1-Task[[#This Row],[Ease1]]))/Task[[#This Row],[Responses]]),"")</f>
        <v>0.10197860494776094</v>
      </c>
      <c r="O397" s="7">
        <f>VLOOKUP(Task[[#This Row],[Reason of visit]],'Data-Task'!C:G,5,)</f>
        <v>0.35164835164835201</v>
      </c>
      <c r="P397" s="7">
        <f>IF(Task[[#This Row],[Margin of Error1]]&gt;=0.1,"Insufficient data",Task[[#This Row],[Satisfaction1]])</f>
        <v>0.35164835164835201</v>
      </c>
      <c r="Q397" s="7">
        <f>IF(Task[[#This Row],[Satisfaction1]]&gt;0,1.96*SQRT((Task[[#This Row],[Satisfaction1]]*(1-Task[[#This Row],[Satisfaction1]]))/Task[[#This Row],[Responses]]),"")</f>
        <v>9.81058664799348E-2</v>
      </c>
      <c r="R397" s="7">
        <f>IF(OR(Task[[#This Row],[Margin of Error1]]&gt;=0.1,Task[[#This Row],[Margin of Error1]]=0),"Insufficient data",Task[[#This Row],[Margin of Error1]])</f>
        <v>9.4531397400690678E-2</v>
      </c>
      <c r="S3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7" s="10"/>
      <c r="U397" s="10"/>
      <c r="V397" s="5"/>
      <c r="W397" s="5"/>
    </row>
    <row r="398" spans="3:23" ht="13.9" x14ac:dyDescent="0.5">
      <c r="C398" s="129" t="str">
        <f>IF(ISBLANK('Data-Task'!C356),"",'Data-Task'!C356)</f>
        <v>ECCC:Environment:How to prepare for seasonal severe weather conditions</v>
      </c>
      <c r="D398" s="68" t="str">
        <f t="shared" si="18"/>
        <v>How to prepare for seasonal severe weather conditions</v>
      </c>
      <c r="E398" s="6" t="str">
        <f t="shared" si="19"/>
        <v>Environment</v>
      </c>
      <c r="F398" s="6" t="str">
        <f t="shared" si="20"/>
        <v>ECCC</v>
      </c>
      <c r="G398" s="8">
        <f>VLOOKUP(Task[[#This Row],[Reason of visit]],'Data-Task'!C:G,2,)</f>
        <v>91</v>
      </c>
      <c r="H39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8.094583383908166E-2</v>
      </c>
      <c r="I398" s="7">
        <f>VLOOKUP(Task[[#This Row],[Reason of visit]],'Data-Task'!C:G,3,)</f>
        <v>0.879120879120879</v>
      </c>
      <c r="J398" s="7">
        <f>IF(Task[[#This Row],[Margin of Error1]]&gt;=0.1,"Insufficient data",Task[[#This Row],[Task success1]])</f>
        <v>0.879120879120879</v>
      </c>
      <c r="K398" s="7">
        <f>IF(Task[[#This Row],[Task success1]]&gt;0,1.96*SQRT((Task[[#This Row],[Task success1]]*(1-Task[[#This Row],[Task success1]]))/Task[[#This Row],[Responses]]),"")</f>
        <v>6.6978484850457751E-2</v>
      </c>
      <c r="L398" s="7">
        <f>VLOOKUP(Task[[#This Row],[Reason of visit]],'Data-Task'!C:G,4,)</f>
        <v>0.74725274725274704</v>
      </c>
      <c r="M398" s="7">
        <f>IF(Task[[#This Row],[Margin of Error1]]&gt;=0.1,"Insufficient data",Task[[#This Row],[Ease1]])</f>
        <v>0.74725274725274704</v>
      </c>
      <c r="N398" s="7">
        <f>IF(Task[[#This Row],[Ease1]]&gt;0,1.96*SQRT((Task[[#This Row],[Ease1]]*(1-Task[[#This Row],[Ease1]]))/Task[[#This Row],[Responses]]),"")</f>
        <v>8.9291960247102564E-2</v>
      </c>
      <c r="O398" s="7">
        <f>VLOOKUP(Task[[#This Row],[Reason of visit]],'Data-Task'!C:G,5,)</f>
        <v>0.76923076923076905</v>
      </c>
      <c r="P398" s="7">
        <f>IF(Task[[#This Row],[Margin of Error1]]&gt;=0.1,"Insufficient data",Task[[#This Row],[Satisfaction1]])</f>
        <v>0.76923076923076905</v>
      </c>
      <c r="Q398" s="7">
        <f>IF(Task[[#This Row],[Satisfaction1]]&gt;0,1.96*SQRT((Task[[#This Row],[Satisfaction1]]*(1-Task[[#This Row],[Satisfaction1]]))/Task[[#This Row],[Responses]]),"")</f>
        <v>8.6567056419684665E-2</v>
      </c>
      <c r="R398" s="7">
        <f>IF(OR(Task[[#This Row],[Margin of Error1]]&gt;=0.1,Task[[#This Row],[Margin of Error1]]=0),"Insufficient data",Task[[#This Row],[Margin of Error1]])</f>
        <v>8.094583383908166E-2</v>
      </c>
      <c r="S3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8" s="10"/>
      <c r="U398" s="10"/>
      <c r="V398" s="5"/>
      <c r="W398" s="5"/>
    </row>
    <row r="399" spans="3:23" ht="13.9" x14ac:dyDescent="0.5">
      <c r="C399" s="129" t="str">
        <f>IF(ISBLANK('Data-Task'!C375),"",'Data-Task'!C375)</f>
        <v>ECCC:Environment:Water level and flood monitoring in Canada (inland)</v>
      </c>
      <c r="D399" s="68" t="str">
        <f t="shared" si="18"/>
        <v>Water level and flood monitoring in Canada (inland)</v>
      </c>
      <c r="E399" s="6" t="str">
        <f t="shared" si="19"/>
        <v>Environment</v>
      </c>
      <c r="F399" s="6" t="str">
        <f t="shared" si="20"/>
        <v>ECCC</v>
      </c>
      <c r="G399" s="8">
        <f>VLOOKUP(Task[[#This Row],[Reason of visit]],'Data-Task'!C:G,2,)</f>
        <v>91</v>
      </c>
      <c r="H39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9.795334010477659E-2</v>
      </c>
      <c r="I399" s="7">
        <f>VLOOKUP(Task[[#This Row],[Reason of visit]],'Data-Task'!C:G,3,)</f>
        <v>0.72527472527472503</v>
      </c>
      <c r="J399" s="7">
        <f>IF(Task[[#This Row],[Margin of Error1]]&gt;=0.1,"Insufficient data",Task[[#This Row],[Task success1]])</f>
        <v>0.72527472527472503</v>
      </c>
      <c r="K399" s="7">
        <f>IF(Task[[#This Row],[Task success1]]&gt;0,1.96*SQRT((Task[[#This Row],[Task success1]]*(1-Task[[#This Row],[Task success1]]))/Task[[#This Row],[Responses]]),"")</f>
        <v>9.1714067550284342E-2</v>
      </c>
      <c r="L399" s="7">
        <f>VLOOKUP(Task[[#This Row],[Reason of visit]],'Data-Task'!C:G,4,)</f>
        <v>0.57142857142857095</v>
      </c>
      <c r="M399" s="7">
        <f>IF(Task[[#This Row],[Margin of Error1]]&gt;=0.1,"Insufficient data",Task[[#This Row],[Ease1]])</f>
        <v>0.57142857142857095</v>
      </c>
      <c r="N399" s="7">
        <f>IF(Task[[#This Row],[Ease1]]&gt;0,1.96*SQRT((Task[[#This Row],[Ease1]]*(1-Task[[#This Row],[Ease1]]))/Task[[#This Row],[Responses]]),"")</f>
        <v>0.10167822548835882</v>
      </c>
      <c r="O399" s="7">
        <f>VLOOKUP(Task[[#This Row],[Reason of visit]],'Data-Task'!C:G,5,)</f>
        <v>0.60439560439560402</v>
      </c>
      <c r="P399" s="7">
        <f>IF(Task[[#This Row],[Margin of Error1]]&gt;=0.1,"Insufficient data",Task[[#This Row],[Satisfaction1]])</f>
        <v>0.60439560439560402</v>
      </c>
      <c r="Q399" s="7">
        <f>IF(Task[[#This Row],[Satisfaction1]]&gt;0,1.96*SQRT((Task[[#This Row],[Satisfaction1]]*(1-Task[[#This Row],[Satisfaction1]]))/Task[[#This Row],[Responses]]),"")</f>
        <v>0.10046772727568661</v>
      </c>
      <c r="R399" s="7">
        <f>IF(OR(Task[[#This Row],[Margin of Error1]]&gt;=0.1,Task[[#This Row],[Margin of Error1]]=0),"Insufficient data",Task[[#This Row],[Margin of Error1]])</f>
        <v>9.795334010477659E-2</v>
      </c>
      <c r="S3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399" s="10"/>
      <c r="U399" s="10"/>
      <c r="V399" s="5"/>
      <c r="W399" s="5"/>
    </row>
    <row r="400" spans="3:23" ht="13.9" x14ac:dyDescent="0.5">
      <c r="C400" s="129" t="str">
        <f>IF(ISBLANK('Data-Task'!C478),"",'Data-Task'!C478)</f>
        <v>FCAC:Money:Make a will and plan your estate</v>
      </c>
      <c r="D400" s="68" t="str">
        <f t="shared" si="18"/>
        <v>Make a will and plan your estate</v>
      </c>
      <c r="E400" s="6" t="str">
        <f t="shared" si="19"/>
        <v>Money</v>
      </c>
      <c r="F400" s="6" t="str">
        <f t="shared" si="20"/>
        <v>FCAC</v>
      </c>
      <c r="G400" s="8">
        <f>VLOOKUP(Task[[#This Row],[Reason of visit]],'Data-Task'!C:G,2,)</f>
        <v>91</v>
      </c>
      <c r="H40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0.10016352386575524</v>
      </c>
      <c r="I400" s="7">
        <f>VLOOKUP(Task[[#This Row],[Reason of visit]],'Data-Task'!C:G,3,)</f>
        <v>0.67032967032966995</v>
      </c>
      <c r="J400" s="7" t="str">
        <f>IF(Task[[#This Row],[Margin of Error1]]&gt;=0.1,"Insufficient data",Task[[#This Row],[Task success1]])</f>
        <v>Insufficient data</v>
      </c>
      <c r="K400" s="7">
        <f>IF(Task[[#This Row],[Task success1]]&gt;0,1.96*SQRT((Task[[#This Row],[Task success1]]*(1-Task[[#This Row],[Task success1]]))/Task[[#This Row],[Responses]]),"")</f>
        <v>9.6587189192290757E-2</v>
      </c>
      <c r="L400" s="7">
        <f>VLOOKUP(Task[[#This Row],[Reason of visit]],'Data-Task'!C:G,4,)</f>
        <v>0.58241758241758201</v>
      </c>
      <c r="M400" s="7" t="str">
        <f>IF(Task[[#This Row],[Margin of Error1]]&gt;=0.1,"Insufficient data",Task[[#This Row],[Ease1]])</f>
        <v>Insufficient data</v>
      </c>
      <c r="N400" s="7">
        <f>IF(Task[[#This Row],[Ease1]]&gt;0,1.96*SQRT((Task[[#This Row],[Ease1]]*(1-Task[[#This Row],[Ease1]]))/Task[[#This Row],[Responses]]),"")</f>
        <v>0.10132665734343192</v>
      </c>
      <c r="O400" s="7">
        <f>VLOOKUP(Task[[#This Row],[Reason of visit]],'Data-Task'!C:G,5,)</f>
        <v>0.52747252747252704</v>
      </c>
      <c r="P400" s="7" t="str">
        <f>IF(Task[[#This Row],[Margin of Error1]]&gt;=0.1,"Insufficient data",Task[[#This Row],[Satisfaction1]])</f>
        <v>Insufficient data</v>
      </c>
      <c r="Q400" s="7">
        <f>IF(Task[[#This Row],[Satisfaction1]]&gt;0,1.96*SQRT((Task[[#This Row],[Satisfaction1]]*(1-Task[[#This Row],[Satisfaction1]]))/Task[[#This Row],[Responses]]),"")</f>
        <v>0.10257672506154303</v>
      </c>
      <c r="R400" s="7" t="str">
        <f>IF(OR(Task[[#This Row],[Margin of Error1]]&gt;=0.1,Task[[#This Row],[Margin of Error1]]=0),"Insufficient data",Task[[#This Row],[Margin of Error1]])</f>
        <v>Insufficient data</v>
      </c>
      <c r="S4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00" s="10"/>
      <c r="U400" s="10"/>
      <c r="V400" s="5"/>
      <c r="W400" s="5"/>
    </row>
    <row r="401" spans="3:23" ht="13.9" x14ac:dyDescent="0.5">
      <c r="C401" s="129" t="str">
        <f>IF(ISBLANK('Data-Task'!C490),"",'Data-Task'!C490)</f>
        <v>FIN:Money:Consult the Federal Budget</v>
      </c>
      <c r="D401" s="68" t="str">
        <f t="shared" si="18"/>
        <v>Consult the Federal Budget</v>
      </c>
      <c r="E401" s="6" t="str">
        <f t="shared" si="19"/>
        <v>Money</v>
      </c>
      <c r="F401" s="6" t="str">
        <f t="shared" si="20"/>
        <v>FIN</v>
      </c>
      <c r="G401" s="8">
        <f>VLOOKUP(Task[[#This Row],[Reason of visit]],'Data-Task'!C:G,2,)</f>
        <v>91</v>
      </c>
      <c r="H40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9.6874581625087552E-2</v>
      </c>
      <c r="I401" s="7">
        <f>VLOOKUP(Task[[#This Row],[Reason of visit]],'Data-Task'!C:G,3,)</f>
        <v>0.73626373626373598</v>
      </c>
      <c r="J401" s="7">
        <f>IF(Task[[#This Row],[Margin of Error1]]&gt;=0.1,"Insufficient data",Task[[#This Row],[Task success1]])</f>
        <v>0.73626373626373598</v>
      </c>
      <c r="K401" s="7">
        <f>IF(Task[[#This Row],[Task success1]]&gt;0,1.96*SQRT((Task[[#This Row],[Task success1]]*(1-Task[[#This Row],[Task success1]]))/Task[[#This Row],[Responses]]),"")</f>
        <v>9.0539273447566918E-2</v>
      </c>
      <c r="L401" s="7">
        <f>VLOOKUP(Task[[#This Row],[Reason of visit]],'Data-Task'!C:G,4,)</f>
        <v>0.64835164835164805</v>
      </c>
      <c r="M401" s="7">
        <f>IF(Task[[#This Row],[Margin of Error1]]&gt;=0.1,"Insufficient data",Task[[#This Row],[Ease1]])</f>
        <v>0.64835164835164805</v>
      </c>
      <c r="N401" s="7">
        <f>IF(Task[[#This Row],[Ease1]]&gt;0,1.96*SQRT((Task[[#This Row],[Ease1]]*(1-Task[[#This Row],[Ease1]]))/Task[[#This Row],[Responses]]),"")</f>
        <v>9.81058664799348E-2</v>
      </c>
      <c r="O401" s="7">
        <f>VLOOKUP(Task[[#This Row],[Reason of visit]],'Data-Task'!C:G,5,)</f>
        <v>0.56043956043956</v>
      </c>
      <c r="P401" s="7">
        <f>IF(Task[[#This Row],[Margin of Error1]]&gt;=0.1,"Insufficient data",Task[[#This Row],[Satisfaction1]])</f>
        <v>0.56043956043956</v>
      </c>
      <c r="Q401" s="7">
        <f>IF(Task[[#This Row],[Satisfaction1]]&gt;0,1.96*SQRT((Task[[#This Row],[Satisfaction1]]*(1-Task[[#This Row],[Satisfaction1]]))/Task[[#This Row],[Responses]]),"")</f>
        <v>0.10197860494776094</v>
      </c>
      <c r="R401" s="7">
        <f>IF(OR(Task[[#This Row],[Margin of Error1]]&gt;=0.1,Task[[#This Row],[Margin of Error1]]=0),"Insufficient data",Task[[#This Row],[Margin of Error1]])</f>
        <v>9.6874581625087552E-2</v>
      </c>
      <c r="S4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1" s="10"/>
      <c r="U401" s="10"/>
      <c r="V401" s="5"/>
      <c r="W401" s="5"/>
    </row>
    <row r="402" spans="3:23" ht="13.9" x14ac:dyDescent="0.5">
      <c r="C402" s="129" t="str">
        <f>IF(ISBLANK('Data-Task'!C1074),"",'Data-Task'!C1074)</f>
        <v>PCH:Culture:History of Canada</v>
      </c>
      <c r="D402" s="441" t="str">
        <f t="shared" si="18"/>
        <v>History of Canada</v>
      </c>
      <c r="E402" s="447" t="str">
        <f t="shared" si="19"/>
        <v>Culture</v>
      </c>
      <c r="F402" s="447" t="str">
        <f t="shared" si="20"/>
        <v>PCH</v>
      </c>
      <c r="G402" s="442">
        <f>VLOOKUP(Task[[#This Row],[Reason of visit]],'Data-Task'!C:G,2,)</f>
        <v>91</v>
      </c>
      <c r="H40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7.9103502869107736E-2</v>
      </c>
      <c r="I402" s="444">
        <f>VLOOKUP(Task[[#This Row],[Reason of visit]],'Data-Task'!C:G,3,)</f>
        <v>0.89010989010988995</v>
      </c>
      <c r="J402" s="444">
        <f>IF(Task[[#This Row],[Margin of Error1]]&gt;=0.1,"Insufficient data",Task[[#This Row],[Task success1]])</f>
        <v>0.89010989010988995</v>
      </c>
      <c r="K402" s="444">
        <f>IF(Task[[#This Row],[Task success1]]&gt;0,1.96*SQRT((Task[[#This Row],[Task success1]]*(1-Task[[#This Row],[Task success1]]))/Task[[#This Row],[Responses]]),"")</f>
        <v>6.425937427738948E-2</v>
      </c>
      <c r="L402" s="444">
        <f>VLOOKUP(Task[[#This Row],[Reason of visit]],'Data-Task'!C:G,4,)</f>
        <v>0.75824175824175799</v>
      </c>
      <c r="M402" s="444">
        <f>IF(Task[[#This Row],[Margin of Error1]]&gt;=0.1,"Insufficient data",Task[[#This Row],[Ease1]])</f>
        <v>0.75824175824175799</v>
      </c>
      <c r="N402" s="444">
        <f>IF(Task[[#This Row],[Ease1]]&gt;0,1.96*SQRT((Task[[#This Row],[Ease1]]*(1-Task[[#This Row],[Ease1]]))/Task[[#This Row],[Responses]]),"")</f>
        <v>8.7969043257777171E-2</v>
      </c>
      <c r="O402" s="444">
        <f>VLOOKUP(Task[[#This Row],[Reason of visit]],'Data-Task'!C:G,5,)</f>
        <v>0.78021978021978</v>
      </c>
      <c r="P402" s="444">
        <f>IF(Task[[#This Row],[Margin of Error1]]&gt;=0.1,"Insufficient data",Task[[#This Row],[Satisfaction1]])</f>
        <v>0.78021978021978</v>
      </c>
      <c r="Q402" s="444">
        <f>IF(Task[[#This Row],[Satisfaction1]]&gt;0,1.96*SQRT((Task[[#This Row],[Satisfaction1]]*(1-Task[[#This Row],[Satisfaction1]]))/Task[[#This Row],[Responses]]),"")</f>
        <v>8.5082091072156585E-2</v>
      </c>
      <c r="R402" s="444">
        <f>IF(OR(Task[[#This Row],[Margin of Error1]]&gt;=0.1,Task[[#This Row],[Margin of Error1]]=0),"Insufficient data",Task[[#This Row],[Margin of Error1]])</f>
        <v>7.9103502869107736E-2</v>
      </c>
      <c r="S4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2" s="10"/>
      <c r="U402" s="10"/>
      <c r="V402" s="5"/>
      <c r="W402" s="5"/>
    </row>
    <row r="403" spans="3:23" ht="13.9" x14ac:dyDescent="0.5">
      <c r="C403" s="129" t="str">
        <f>IF(ISBLANK('Data-Task'!C59),"",'Data-Task'!C59)</f>
        <v>CBSA:Travel:Contact the Canada Border Services Agency (CBSA)</v>
      </c>
      <c r="D403" s="68" t="str">
        <f t="shared" si="18"/>
        <v>Contact the Canada Border Services Agency (CBSA)</v>
      </c>
      <c r="E403" s="6" t="str">
        <f t="shared" si="19"/>
        <v>Travel</v>
      </c>
      <c r="F403" s="6" t="str">
        <f t="shared" si="20"/>
        <v>CBSA</v>
      </c>
      <c r="G403" s="8">
        <f>VLOOKUP(Task[[#This Row],[Reason of visit]],'Data-Task'!C:G,2,)</f>
        <v>89</v>
      </c>
      <c r="H40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0.10286948126427457</v>
      </c>
      <c r="I403" s="7">
        <f>VLOOKUP(Task[[#This Row],[Reason of visit]],'Data-Task'!C:G,3,)</f>
        <v>0.46067415730337102</v>
      </c>
      <c r="J403" s="7" t="str">
        <f>IF(Task[[#This Row],[Margin of Error1]]&gt;=0.1,"Insufficient data",Task[[#This Row],[Task success1]])</f>
        <v>Insufficient data</v>
      </c>
      <c r="K403" s="7">
        <f>IF(Task[[#This Row],[Task success1]]&gt;0,1.96*SQRT((Task[[#This Row],[Task success1]]*(1-Task[[#This Row],[Task success1]]))/Task[[#This Row],[Responses]]),"")</f>
        <v>0.1035579890447513</v>
      </c>
      <c r="L403" s="7">
        <f>VLOOKUP(Task[[#This Row],[Reason of visit]],'Data-Task'!C:G,4,)</f>
        <v>0.43820224719101097</v>
      </c>
      <c r="M403" s="7" t="str">
        <f>IF(Task[[#This Row],[Margin of Error1]]&gt;=0.1,"Insufficient data",Task[[#This Row],[Ease1]])</f>
        <v>Insufficient data</v>
      </c>
      <c r="N403" s="7">
        <f>IF(Task[[#This Row],[Ease1]]&gt;0,1.96*SQRT((Task[[#This Row],[Ease1]]*(1-Task[[#This Row],[Ease1]]))/Task[[#This Row],[Responses]]),"")</f>
        <v>0.1030833127992139</v>
      </c>
      <c r="O403" s="7">
        <f>VLOOKUP(Task[[#This Row],[Reason of visit]],'Data-Task'!C:G,5,)</f>
        <v>0.40449438202247201</v>
      </c>
      <c r="P403" s="7" t="str">
        <f>IF(Task[[#This Row],[Margin of Error1]]&gt;=0.1,"Insufficient data",Task[[#This Row],[Satisfaction1]])</f>
        <v>Insufficient data</v>
      </c>
      <c r="Q403" s="7">
        <f>IF(Task[[#This Row],[Satisfaction1]]&gt;0,1.96*SQRT((Task[[#This Row],[Satisfaction1]]*(1-Task[[#This Row],[Satisfaction1]]))/Task[[#This Row],[Responses]]),"")</f>
        <v>0.1019671419488585</v>
      </c>
      <c r="R403" s="7" t="str">
        <f>IF(OR(Task[[#This Row],[Margin of Error1]]&gt;=0.1,Task[[#This Row],[Margin of Error1]]=0),"Insufficient data",Task[[#This Row],[Margin of Error1]])</f>
        <v>Insufficient data</v>
      </c>
      <c r="S4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03" s="10"/>
      <c r="U403" s="10"/>
      <c r="V403" s="5"/>
      <c r="W403" s="5"/>
    </row>
    <row r="404" spans="3:23" ht="13.9" x14ac:dyDescent="0.5">
      <c r="C404" s="129" t="str">
        <f>IF(ISBLANK('Data-Task'!C666),"",'Data-Task'!C666)</f>
        <v>GAC:World:Peace and security</v>
      </c>
      <c r="D404" s="68" t="str">
        <f t="shared" si="18"/>
        <v>Peace and security</v>
      </c>
      <c r="E404" s="6" t="str">
        <f t="shared" si="19"/>
        <v>World</v>
      </c>
      <c r="F404" s="6" t="str">
        <f t="shared" si="20"/>
        <v>GAC</v>
      </c>
      <c r="G404" s="8">
        <f>VLOOKUP(Task[[#This Row],[Reason of visit]],'Data-Task'!C:G,2,)</f>
        <v>89</v>
      </c>
      <c r="H40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8.8939974048058382E-2</v>
      </c>
      <c r="I404" s="7">
        <f>VLOOKUP(Task[[#This Row],[Reason of visit]],'Data-Task'!C:G,3,)</f>
        <v>0.87640449438202295</v>
      </c>
      <c r="J404" s="7">
        <f>IF(Task[[#This Row],[Margin of Error1]]&gt;=0.1,"Insufficient data",Task[[#This Row],[Task success1]])</f>
        <v>0.87640449438202295</v>
      </c>
      <c r="K404" s="7">
        <f>IF(Task[[#This Row],[Task success1]]&gt;0,1.96*SQRT((Task[[#This Row],[Task success1]]*(1-Task[[#This Row],[Task success1]]))/Task[[#This Row],[Responses]]),"")</f>
        <v>6.8377734140366464E-2</v>
      </c>
      <c r="L404" s="7">
        <f>VLOOKUP(Task[[#This Row],[Reason of visit]],'Data-Task'!C:G,4,)</f>
        <v>0.68539325842696597</v>
      </c>
      <c r="M404" s="7">
        <f>IF(Task[[#This Row],[Margin of Error1]]&gt;=0.1,"Insufficient data",Task[[#This Row],[Ease1]])</f>
        <v>0.68539325842696597</v>
      </c>
      <c r="N404" s="7">
        <f>IF(Task[[#This Row],[Ease1]]&gt;0,1.96*SQRT((Task[[#This Row],[Ease1]]*(1-Task[[#This Row],[Ease1]]))/Task[[#This Row],[Responses]]),"")</f>
        <v>9.6475046054950164E-2</v>
      </c>
      <c r="O404" s="7">
        <f>VLOOKUP(Task[[#This Row],[Reason of visit]],'Data-Task'!C:G,5,)</f>
        <v>0.59550561797752799</v>
      </c>
      <c r="P404" s="7">
        <f>IF(Task[[#This Row],[Margin of Error1]]&gt;=0.1,"Insufficient data",Task[[#This Row],[Satisfaction1]])</f>
        <v>0.59550561797752799</v>
      </c>
      <c r="Q404" s="7">
        <f>IF(Task[[#This Row],[Satisfaction1]]&gt;0,1.96*SQRT((Task[[#This Row],[Satisfaction1]]*(1-Task[[#This Row],[Satisfaction1]]))/Task[[#This Row],[Responses]]),"")</f>
        <v>0.1019671419488585</v>
      </c>
      <c r="R404" s="7">
        <f>IF(OR(Task[[#This Row],[Margin of Error1]]&gt;=0.1,Task[[#This Row],[Margin of Error1]]=0),"Insufficient data",Task[[#This Row],[Margin of Error1]])</f>
        <v>8.8939974048058382E-2</v>
      </c>
      <c r="S4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4" s="10"/>
      <c r="U404" s="10"/>
      <c r="V404" s="5"/>
      <c r="W404" s="5"/>
    </row>
    <row r="405" spans="3:23" ht="27.75" x14ac:dyDescent="0.5">
      <c r="C405" s="129" t="str">
        <f>IF(ISBLANK('Data-Task'!C716),"",'Data-Task'!C716)</f>
        <v>HC:Health:Find out whether a natural health product is licensed for use in Canada</v>
      </c>
      <c r="D405" s="68" t="str">
        <f t="shared" si="18"/>
        <v>Find out whether a natural health product is licensed for use in Canada</v>
      </c>
      <c r="E405" s="6" t="str">
        <f t="shared" si="19"/>
        <v>Health</v>
      </c>
      <c r="F405" s="6" t="str">
        <f t="shared" si="20"/>
        <v>HC</v>
      </c>
      <c r="G405" s="8">
        <f>VLOOKUP(Task[[#This Row],[Reason of visit]],'Data-Task'!C:G,2,)</f>
        <v>89</v>
      </c>
      <c r="H40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9.8490674654612642E-2</v>
      </c>
      <c r="I405" s="7">
        <f>VLOOKUP(Task[[#This Row],[Reason of visit]],'Data-Task'!C:G,3,)</f>
        <v>0.75280898876404501</v>
      </c>
      <c r="J405" s="7">
        <f>IF(Task[[#This Row],[Margin of Error1]]&gt;=0.1,"Insufficient data",Task[[#This Row],[Task success1]])</f>
        <v>0.75280898876404501</v>
      </c>
      <c r="K405" s="7">
        <f>IF(Task[[#This Row],[Task success1]]&gt;0,1.96*SQRT((Task[[#This Row],[Task success1]]*(1-Task[[#This Row],[Task success1]]))/Task[[#This Row],[Responses]]),"")</f>
        <v>8.9623067264993125E-2</v>
      </c>
      <c r="L405" s="7">
        <f>VLOOKUP(Task[[#This Row],[Reason of visit]],'Data-Task'!C:G,4,)</f>
        <v>0.57303370786516805</v>
      </c>
      <c r="M405" s="7">
        <f>IF(Task[[#This Row],[Margin of Error1]]&gt;=0.1,"Insufficient data",Task[[#This Row],[Ease1]])</f>
        <v>0.57303370786516805</v>
      </c>
      <c r="N405" s="7">
        <f>IF(Task[[#This Row],[Ease1]]&gt;0,1.96*SQRT((Task[[#This Row],[Ease1]]*(1-Task[[#This Row],[Ease1]]))/Task[[#This Row],[Responses]]),"")</f>
        <v>0.1027656438996309</v>
      </c>
      <c r="O405" s="7">
        <f>VLOOKUP(Task[[#This Row],[Reason of visit]],'Data-Task'!C:G,5,)</f>
        <v>0.56179775280898903</v>
      </c>
      <c r="P405" s="7">
        <f>IF(Task[[#This Row],[Margin of Error1]]&gt;=0.1,"Insufficient data",Task[[#This Row],[Satisfaction1]])</f>
        <v>0.56179775280898903</v>
      </c>
      <c r="Q405" s="7">
        <f>IF(Task[[#This Row],[Satisfaction1]]&gt;0,1.96*SQRT((Task[[#This Row],[Satisfaction1]]*(1-Task[[#This Row],[Satisfaction1]]))/Task[[#This Row],[Responses]]),"")</f>
        <v>0.1030833127992139</v>
      </c>
      <c r="R405" s="7">
        <f>IF(OR(Task[[#This Row],[Margin of Error1]]&gt;=0.1,Task[[#This Row],[Margin of Error1]]=0),"Insufficient data",Task[[#This Row],[Margin of Error1]])</f>
        <v>9.8490674654612642E-2</v>
      </c>
      <c r="S4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5" s="10"/>
      <c r="U405" s="10"/>
      <c r="V405" s="5"/>
      <c r="W405" s="5"/>
    </row>
    <row r="406" spans="3:23" ht="13.9" x14ac:dyDescent="0.5">
      <c r="C406" s="129" t="str">
        <f>IF(ISBLANK('Data-Task'!C1234),"",'Data-Task'!C1234)</f>
        <v>PSPC:Culture:Read blog posts</v>
      </c>
      <c r="D406" s="457" t="str">
        <f t="shared" ref="D406:D469" si="21">IF(ISBLANK(C406),"",MID(C406,FIND("#",SUBSTITUTE(C406,":","#",2))+1,500))</f>
        <v>Read blog posts</v>
      </c>
      <c r="E406" s="458" t="str">
        <f t="shared" ref="E406:E469" si="22">IF(ISBLANK(C406),"",MID(C406,FIND("#",SUBSTITUTE(C406,":","#",1))+1,FIND("#",SUBSTITUTE(C406,":","#",2))-FIND("#",SUBSTITUTE(C406,":","#",1))-1))</f>
        <v>Culture</v>
      </c>
      <c r="F406" s="458" t="str">
        <f t="shared" ref="F406:F469" si="23">IF(ISBLANK(C406),"",LEFT(C406,FIND("#",SUBSTITUTE(C406,":","#"))-1))</f>
        <v>PSPC</v>
      </c>
      <c r="G406" s="442">
        <f>VLOOKUP(Task[[#This Row],[Reason of visit]],'Data-Task'!C:G,2,)</f>
        <v>89</v>
      </c>
      <c r="H40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6.6750404299626018E-2</v>
      </c>
      <c r="I406" s="444">
        <f>VLOOKUP(Task[[#This Row],[Reason of visit]],'Data-Task'!C:G,3,)</f>
        <v>0.93258426966292096</v>
      </c>
      <c r="J406" s="444">
        <f>IF(Task[[#This Row],[Margin of Error1]]&gt;=0.1,"Insufficient data",Task[[#This Row],[Task success1]])</f>
        <v>0.93258426966292096</v>
      </c>
      <c r="K406" s="444">
        <f>IF(Task[[#This Row],[Task success1]]&gt;0,1.96*SQRT((Task[[#This Row],[Task success1]]*(1-Task[[#This Row],[Task success1]]))/Task[[#This Row],[Responses]]),"")</f>
        <v>5.2093763345775271E-2</v>
      </c>
      <c r="L406" s="444">
        <f>VLOOKUP(Task[[#This Row],[Reason of visit]],'Data-Task'!C:G,4,)</f>
        <v>0.87640449438202295</v>
      </c>
      <c r="M406" s="444">
        <f>IF(Task[[#This Row],[Margin of Error1]]&gt;=0.1,"Insufficient data",Task[[#This Row],[Ease1]])</f>
        <v>0.87640449438202295</v>
      </c>
      <c r="N406" s="444">
        <f>IF(Task[[#This Row],[Ease1]]&gt;0,1.96*SQRT((Task[[#This Row],[Ease1]]*(1-Task[[#This Row],[Ease1]]))/Task[[#This Row],[Responses]]),"")</f>
        <v>6.8377734140366464E-2</v>
      </c>
      <c r="O406" s="444">
        <f>VLOOKUP(Task[[#This Row],[Reason of visit]],'Data-Task'!C:G,5,)</f>
        <v>0.82022471910112404</v>
      </c>
      <c r="P406" s="444">
        <f>IF(Task[[#This Row],[Margin of Error1]]&gt;=0.1,"Insufficient data",Task[[#This Row],[Satisfaction1]])</f>
        <v>0.82022471910112404</v>
      </c>
      <c r="Q406" s="444">
        <f>IF(Task[[#This Row],[Satisfaction1]]&gt;0,1.96*SQRT((Task[[#This Row],[Satisfaction1]]*(1-Task[[#This Row],[Satisfaction1]]))/Task[[#This Row],[Responses]]),"")</f>
        <v>7.9779715412736305E-2</v>
      </c>
      <c r="R406" s="444">
        <f>IF(OR(Task[[#This Row],[Margin of Error1]]&gt;=0.1,Task[[#This Row],[Margin of Error1]]=0),"Insufficient data",Task[[#This Row],[Margin of Error1]])</f>
        <v>6.6750404299626018E-2</v>
      </c>
      <c r="S4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6" s="10"/>
      <c r="U406" s="10"/>
      <c r="V406" s="5"/>
      <c r="W406" s="5"/>
    </row>
    <row r="407" spans="3:23" ht="13.9" x14ac:dyDescent="0.5">
      <c r="C407" s="129" t="str">
        <f>IF(ISBLANK('Data-Task'!C158),"",'Data-Task'!C158)</f>
        <v>CRA:COVID-19:Canada Recovery Hiring Program (CRHP)</v>
      </c>
      <c r="D407" s="68" t="str">
        <f t="shared" si="21"/>
        <v>Canada Recovery Hiring Program (CRHP)</v>
      </c>
      <c r="E407" s="6" t="str">
        <f t="shared" si="22"/>
        <v>COVID-19</v>
      </c>
      <c r="F407" s="6" t="str">
        <f t="shared" si="23"/>
        <v>CRA</v>
      </c>
      <c r="G407" s="8">
        <f>VLOOKUP(Task[[#This Row],[Reason of visit]],'Data-Task'!C:G,2,)</f>
        <v>88</v>
      </c>
      <c r="H40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0.10357890623194511</v>
      </c>
      <c r="I407" s="7">
        <f>VLOOKUP(Task[[#This Row],[Reason of visit]],'Data-Task'!C:G,3,)</f>
        <v>0.60227272727272696</v>
      </c>
      <c r="J407" s="7" t="str">
        <f>IF(Task[[#This Row],[Margin of Error1]]&gt;=0.1,"Insufficient data",Task[[#This Row],[Task success1]])</f>
        <v>Insufficient data</v>
      </c>
      <c r="K407" s="7">
        <f>IF(Task[[#This Row],[Task success1]]&gt;0,1.96*SQRT((Task[[#This Row],[Task success1]]*(1-Task[[#This Row],[Task success1]]))/Task[[#This Row],[Responses]]),"")</f>
        <v>0.10225958363659458</v>
      </c>
      <c r="L407" s="7">
        <f>VLOOKUP(Task[[#This Row],[Reason of visit]],'Data-Task'!C:G,4,)</f>
        <v>0.54545454545454497</v>
      </c>
      <c r="M407" s="7" t="str">
        <f>IF(Task[[#This Row],[Margin of Error1]]&gt;=0.1,"Insufficient data",Task[[#This Row],[Ease1]])</f>
        <v>Insufficient data</v>
      </c>
      <c r="N407" s="7">
        <f>IF(Task[[#This Row],[Ease1]]&gt;0,1.96*SQRT((Task[[#This Row],[Ease1]]*(1-Task[[#This Row],[Ease1]]))/Task[[#This Row],[Responses]]),"")</f>
        <v>0.10403576799249444</v>
      </c>
      <c r="O407" s="7">
        <f>VLOOKUP(Task[[#This Row],[Reason of visit]],'Data-Task'!C:G,5,)</f>
        <v>0.48863636363636398</v>
      </c>
      <c r="P407" s="7" t="str">
        <f>IF(Task[[#This Row],[Margin of Error1]]&gt;=0.1,"Insufficient data",Task[[#This Row],[Satisfaction1]])</f>
        <v>Insufficient data</v>
      </c>
      <c r="Q407" s="7">
        <f>IF(Task[[#This Row],[Satisfaction1]]&gt;0,1.96*SQRT((Task[[#This Row],[Satisfaction1]]*(1-Task[[#This Row],[Satisfaction1]]))/Task[[#This Row],[Responses]]),"")</f>
        <v>0.10444136706674635</v>
      </c>
      <c r="R407" s="7" t="str">
        <f>IF(OR(Task[[#This Row],[Margin of Error1]]&gt;=0.1,Task[[#This Row],[Margin of Error1]]=0),"Insufficient data",Task[[#This Row],[Margin of Error1]])</f>
        <v>Insufficient data</v>
      </c>
      <c r="S4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07" s="10"/>
      <c r="U407" s="10"/>
      <c r="V407" s="5"/>
      <c r="W407" s="5"/>
    </row>
    <row r="408" spans="3:23" ht="13.9" x14ac:dyDescent="0.5">
      <c r="C408" s="129" t="str">
        <f>IF(ISBLANK('Data-Task'!C719),"",'Data-Task'!C719)</f>
        <v>HC:Health:Get food recalls and safety alerts</v>
      </c>
      <c r="D408" s="68" t="str">
        <f t="shared" si="21"/>
        <v>Get food recalls and safety alerts</v>
      </c>
      <c r="E408" s="6" t="str">
        <f t="shared" si="22"/>
        <v>Health</v>
      </c>
      <c r="F408" s="6" t="str">
        <f t="shared" si="23"/>
        <v>HC</v>
      </c>
      <c r="G408" s="8">
        <f>VLOOKUP(Task[[#This Row],[Reason of visit]],'Data-Task'!C:G,2,)</f>
        <v>88</v>
      </c>
      <c r="H40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9.3993631224871629E-2</v>
      </c>
      <c r="I408" s="7">
        <f>VLOOKUP(Task[[#This Row],[Reason of visit]],'Data-Task'!C:G,3,)</f>
        <v>0.80681818181818199</v>
      </c>
      <c r="J408" s="7">
        <f>IF(Task[[#This Row],[Margin of Error1]]&gt;=0.1,"Insufficient data",Task[[#This Row],[Task success1]])</f>
        <v>0.80681818181818199</v>
      </c>
      <c r="K408" s="7">
        <f>IF(Task[[#This Row],[Task success1]]&gt;0,1.96*SQRT((Task[[#This Row],[Task success1]]*(1-Task[[#This Row],[Task success1]]))/Task[[#This Row],[Responses]]),"")</f>
        <v>8.2487035955210425E-2</v>
      </c>
      <c r="L408" s="7">
        <f>VLOOKUP(Task[[#This Row],[Reason of visit]],'Data-Task'!C:G,4,)</f>
        <v>0.69318181818181801</v>
      </c>
      <c r="M408" s="7">
        <f>IF(Task[[#This Row],[Margin of Error1]]&gt;=0.1,"Insufficient data",Task[[#This Row],[Ease1]])</f>
        <v>0.69318181818181801</v>
      </c>
      <c r="N408" s="7">
        <f>IF(Task[[#This Row],[Ease1]]&gt;0,1.96*SQRT((Task[[#This Row],[Ease1]]*(1-Task[[#This Row],[Ease1]]))/Task[[#This Row],[Responses]]),"")</f>
        <v>9.6356022134076472E-2</v>
      </c>
      <c r="O408" s="7">
        <f>VLOOKUP(Task[[#This Row],[Reason of visit]],'Data-Task'!C:G,5,)</f>
        <v>0.57954545454545503</v>
      </c>
      <c r="P408" s="7">
        <f>IF(Task[[#This Row],[Margin of Error1]]&gt;=0.1,"Insufficient data",Task[[#This Row],[Satisfaction1]])</f>
        <v>0.57954545454545503</v>
      </c>
      <c r="Q408" s="7">
        <f>IF(Task[[#This Row],[Satisfaction1]]&gt;0,1.96*SQRT((Task[[#This Row],[Satisfaction1]]*(1-Task[[#This Row],[Satisfaction1]]))/Task[[#This Row],[Responses]]),"")</f>
        <v>0.10313783558532796</v>
      </c>
      <c r="R408" s="7">
        <f>IF(OR(Task[[#This Row],[Margin of Error1]]&gt;=0.1,Task[[#This Row],[Margin of Error1]]=0),"Insufficient data",Task[[#This Row],[Margin of Error1]])</f>
        <v>9.3993631224871629E-2</v>
      </c>
      <c r="S4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8" s="10"/>
      <c r="U408" s="10"/>
      <c r="V408" s="5"/>
      <c r="W408" s="5"/>
    </row>
    <row r="409" spans="3:23" ht="13.9" x14ac:dyDescent="0.5">
      <c r="C409" s="129" t="str">
        <f>IF(ISBLANK('Data-Task'!C359),"",'Data-Task'!C359)</f>
        <v>ECCC:Environment:Learn about climate change</v>
      </c>
      <c r="D409" s="68" t="str">
        <f t="shared" si="21"/>
        <v>Learn about climate change</v>
      </c>
      <c r="E409" s="6" t="str">
        <f t="shared" si="22"/>
        <v>Environment</v>
      </c>
      <c r="F409" s="6" t="str">
        <f t="shared" si="23"/>
        <v>ECCC</v>
      </c>
      <c r="G409" s="8">
        <f>VLOOKUP(Task[[#This Row],[Reason of visit]],'Data-Task'!C:G,2,)</f>
        <v>87</v>
      </c>
      <c r="H4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8.5332773514848151E-2</v>
      </c>
      <c r="I409" s="7">
        <f>VLOOKUP(Task[[#This Row],[Reason of visit]],'Data-Task'!C:G,3,)</f>
        <v>0.85057471264367801</v>
      </c>
      <c r="J409" s="7">
        <f>IF(Task[[#This Row],[Margin of Error1]]&gt;=0.1,"Insufficient data",Task[[#This Row],[Task success1]])</f>
        <v>0.85057471264367801</v>
      </c>
      <c r="K409" s="7">
        <f>IF(Task[[#This Row],[Task success1]]&gt;0,1.96*SQRT((Task[[#This Row],[Task success1]]*(1-Task[[#This Row],[Task success1]]))/Task[[#This Row],[Responses]]),"")</f>
        <v>7.4914300453021831E-2</v>
      </c>
      <c r="L409" s="7">
        <f>VLOOKUP(Task[[#This Row],[Reason of visit]],'Data-Task'!C:G,4,)</f>
        <v>0.77011494252873602</v>
      </c>
      <c r="M409" s="7">
        <f>IF(Task[[#This Row],[Margin of Error1]]&gt;=0.1,"Insufficient data",Task[[#This Row],[Ease1]])</f>
        <v>0.77011494252873602</v>
      </c>
      <c r="N409" s="7">
        <f>IF(Task[[#This Row],[Ease1]]&gt;0,1.96*SQRT((Task[[#This Row],[Ease1]]*(1-Task[[#This Row],[Ease1]]))/Task[[#This Row],[Responses]]),"")</f>
        <v>8.8415741116046276E-2</v>
      </c>
      <c r="O409" s="7">
        <f>VLOOKUP(Task[[#This Row],[Reason of visit]],'Data-Task'!C:G,5,)</f>
        <v>0.73563218390804597</v>
      </c>
      <c r="P409" s="7">
        <f>IF(Task[[#This Row],[Margin of Error1]]&gt;=0.1,"Insufficient data",Task[[#This Row],[Satisfaction1]])</f>
        <v>0.73563218390804597</v>
      </c>
      <c r="Q409" s="7">
        <f>IF(Task[[#This Row],[Satisfaction1]]&gt;0,1.96*SQRT((Task[[#This Row],[Satisfaction1]]*(1-Task[[#This Row],[Satisfaction1]]))/Task[[#This Row],[Responses]]),"")</f>
        <v>9.2668278975476345E-2</v>
      </c>
      <c r="R409" s="7">
        <f>IF(OR(Task[[#This Row],[Margin of Error1]]&gt;=0.1,Task[[#This Row],[Margin of Error1]]=0),"Insufficient data",Task[[#This Row],[Margin of Error1]])</f>
        <v>8.5332773514848151E-2</v>
      </c>
      <c r="S4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09" s="10"/>
      <c r="U409" s="10"/>
      <c r="V409" s="5"/>
      <c r="W409" s="5"/>
    </row>
    <row r="410" spans="3:23" ht="27.75" x14ac:dyDescent="0.5">
      <c r="C410" s="129" t="str">
        <f>IF(ISBLANK('Data-Task'!C228),"",'Data-Task'!C228)</f>
        <v>CSC:N/A:What types of jobs are available at Correctional Service Canada (CSC)</v>
      </c>
      <c r="D410" s="68" t="str">
        <f t="shared" si="21"/>
        <v>What types of jobs are available at Correctional Service Canada (CSC)</v>
      </c>
      <c r="E410" s="6" t="str">
        <f t="shared" si="22"/>
        <v>N/A</v>
      </c>
      <c r="F410" s="6" t="str">
        <f t="shared" si="23"/>
        <v>CSC</v>
      </c>
      <c r="G410" s="8">
        <f>VLOOKUP(Task[[#This Row],[Reason of visit]],'Data-Task'!C:G,2,)</f>
        <v>86</v>
      </c>
      <c r="H4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9.1298684877463773E-2</v>
      </c>
      <c r="I410" s="7">
        <f>VLOOKUP(Task[[#This Row],[Reason of visit]],'Data-Task'!C:G,3,)</f>
        <v>0.82558139534883701</v>
      </c>
      <c r="J410" s="7">
        <f>IF(Task[[#This Row],[Margin of Error1]]&gt;=0.1,"Insufficient data",Task[[#This Row],[Task success1]])</f>
        <v>0.82558139534883701</v>
      </c>
      <c r="K410" s="7">
        <f>IF(Task[[#This Row],[Task success1]]&gt;0,1.96*SQRT((Task[[#This Row],[Task success1]]*(1-Task[[#This Row],[Task success1]]))/Task[[#This Row],[Responses]]),"")</f>
        <v>8.020163064647351E-2</v>
      </c>
      <c r="L410" s="7">
        <f>VLOOKUP(Task[[#This Row],[Reason of visit]],'Data-Task'!C:G,4,)</f>
        <v>0.74418604651162801</v>
      </c>
      <c r="M410" s="7">
        <f>IF(Task[[#This Row],[Margin of Error1]]&gt;=0.1,"Insufficient data",Task[[#This Row],[Ease1]])</f>
        <v>0.74418604651162801</v>
      </c>
      <c r="N410" s="7">
        <f>IF(Task[[#This Row],[Ease1]]&gt;0,1.96*SQRT((Task[[#This Row],[Ease1]]*(1-Task[[#This Row],[Ease1]]))/Task[[#This Row],[Responses]]),"")</f>
        <v>9.221673080589686E-2</v>
      </c>
      <c r="O410" s="7">
        <f>VLOOKUP(Task[[#This Row],[Reason of visit]],'Data-Task'!C:G,5,)</f>
        <v>0.63953488372093004</v>
      </c>
      <c r="P410" s="7">
        <f>IF(Task[[#This Row],[Margin of Error1]]&gt;=0.1,"Insufficient data",Task[[#This Row],[Satisfaction1]])</f>
        <v>0.63953488372093004</v>
      </c>
      <c r="Q410" s="7">
        <f>IF(Task[[#This Row],[Satisfaction1]]&gt;0,1.96*SQRT((Task[[#This Row],[Satisfaction1]]*(1-Task[[#This Row],[Satisfaction1]]))/Task[[#This Row],[Responses]]),"")</f>
        <v>0.10147769318002094</v>
      </c>
      <c r="R410" s="7">
        <f>IF(OR(Task[[#This Row],[Margin of Error1]]&gt;=0.1,Task[[#This Row],[Margin of Error1]]=0),"Insufficient data",Task[[#This Row],[Margin of Error1]])</f>
        <v>9.1298684877463773E-2</v>
      </c>
      <c r="S4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0" s="10"/>
      <c r="U410" s="10"/>
      <c r="V410" s="5"/>
      <c r="W410" s="5"/>
    </row>
    <row r="411" spans="3:23" ht="13.9" x14ac:dyDescent="0.5">
      <c r="C411" s="129" t="str">
        <f>IF(ISBLANK('Data-Task'!C901),"",'Data-Task'!C901)</f>
        <v>NRC:Science:Access Codes Canada publications</v>
      </c>
      <c r="D411" s="68" t="str">
        <f t="shared" si="21"/>
        <v>Access Codes Canada publications</v>
      </c>
      <c r="E411" s="6" t="str">
        <f t="shared" si="22"/>
        <v>Science</v>
      </c>
      <c r="F411" s="6" t="str">
        <f t="shared" si="23"/>
        <v>NRC</v>
      </c>
      <c r="G411" s="8">
        <f>VLOOKUP(Task[[#This Row],[Reason of visit]],'Data-Task'!C:G,2,)</f>
        <v>86</v>
      </c>
      <c r="H41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9.4578599471072652E-2</v>
      </c>
      <c r="I411" s="7">
        <f>VLOOKUP(Task[[#This Row],[Reason of visit]],'Data-Task'!C:G,3,)</f>
        <v>0.80232558139534904</v>
      </c>
      <c r="J411" s="7">
        <f>IF(Task[[#This Row],[Margin of Error1]]&gt;=0.1,"Insufficient data",Task[[#This Row],[Task success1]])</f>
        <v>0.80232558139534904</v>
      </c>
      <c r="K411" s="7">
        <f>IF(Task[[#This Row],[Task success1]]&gt;0,1.96*SQRT((Task[[#This Row],[Task success1]]*(1-Task[[#This Row],[Task success1]]))/Task[[#This Row],[Responses]]),"")</f>
        <v>8.4170014220316808E-2</v>
      </c>
      <c r="L411" s="7">
        <f>VLOOKUP(Task[[#This Row],[Reason of visit]],'Data-Task'!C:G,4,)</f>
        <v>0.63953488372093004</v>
      </c>
      <c r="M411" s="7">
        <f>IF(Task[[#This Row],[Margin of Error1]]&gt;=0.1,"Insufficient data",Task[[#This Row],[Ease1]])</f>
        <v>0.63953488372093004</v>
      </c>
      <c r="N411" s="7">
        <f>IF(Task[[#This Row],[Ease1]]&gt;0,1.96*SQRT((Task[[#This Row],[Ease1]]*(1-Task[[#This Row],[Ease1]]))/Task[[#This Row],[Responses]]),"")</f>
        <v>0.10147769318002094</v>
      </c>
      <c r="O411" s="7">
        <f>VLOOKUP(Task[[#This Row],[Reason of visit]],'Data-Task'!C:G,5,)</f>
        <v>0.68604651162790697</v>
      </c>
      <c r="P411" s="7">
        <f>IF(Task[[#This Row],[Margin of Error1]]&gt;=0.1,"Insufficient data",Task[[#This Row],[Satisfaction1]])</f>
        <v>0.68604651162790697</v>
      </c>
      <c r="Q411" s="7">
        <f>IF(Task[[#This Row],[Satisfaction1]]&gt;0,1.96*SQRT((Task[[#This Row],[Satisfaction1]]*(1-Task[[#This Row],[Satisfaction1]]))/Task[[#This Row],[Responses]]),"")</f>
        <v>9.8088091012880199E-2</v>
      </c>
      <c r="R411" s="7">
        <f>IF(OR(Task[[#This Row],[Margin of Error1]]&gt;=0.1,Task[[#This Row],[Margin of Error1]]=0),"Insufficient data",Task[[#This Row],[Margin of Error1]])</f>
        <v>9.4578599471072652E-2</v>
      </c>
      <c r="S4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1" s="10"/>
      <c r="U411" s="10"/>
      <c r="V411" s="5"/>
      <c r="W411" s="5"/>
    </row>
    <row r="412" spans="3:23" ht="13.9" x14ac:dyDescent="0.5">
      <c r="C412" s="129" t="str">
        <f>IF(ISBLANK('Data-Task'!C1049),"",'Data-Task'!C1049)</f>
        <v>PC:Travel:Get an entry pass, permit, or merchandise</v>
      </c>
      <c r="D412" s="441" t="str">
        <f t="shared" si="21"/>
        <v>Get an entry pass, permit, or merchandise</v>
      </c>
      <c r="E412" s="6" t="str">
        <f t="shared" si="22"/>
        <v>Travel</v>
      </c>
      <c r="F412" s="6" t="str">
        <f t="shared" si="23"/>
        <v>PC</v>
      </c>
      <c r="G412" s="442">
        <f>VLOOKUP(Task[[#This Row],[Reason of visit]],'Data-Task'!C:G,2,)</f>
        <v>86</v>
      </c>
      <c r="H41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0.10180453321920552</v>
      </c>
      <c r="I412" s="444">
        <f>VLOOKUP(Task[[#This Row],[Reason of visit]],'Data-Task'!C:G,3,)</f>
        <v>0.662790697674419</v>
      </c>
      <c r="J412" s="444" t="str">
        <f>IF(Task[[#This Row],[Margin of Error1]]&gt;=0.1,"Insufficient data",Task[[#This Row],[Task success1]])</f>
        <v>Insufficient data</v>
      </c>
      <c r="K412" s="444">
        <f>IF(Task[[#This Row],[Task success1]]&gt;0,1.96*SQRT((Task[[#This Row],[Task success1]]*(1-Task[[#This Row],[Task success1]]))/Task[[#This Row],[Responses]]),"")</f>
        <v>9.9918250509790099E-2</v>
      </c>
      <c r="L412" s="444">
        <f>VLOOKUP(Task[[#This Row],[Reason of visit]],'Data-Task'!C:G,4,)</f>
        <v>0.62790697674418605</v>
      </c>
      <c r="M412" s="444" t="str">
        <f>IF(Task[[#This Row],[Margin of Error1]]&gt;=0.1,"Insufficient data",Task[[#This Row],[Ease1]])</f>
        <v>Insufficient data</v>
      </c>
      <c r="N412" s="444">
        <f>IF(Task[[#This Row],[Ease1]]&gt;0,1.96*SQRT((Task[[#This Row],[Ease1]]*(1-Task[[#This Row],[Ease1]]))/Task[[#This Row],[Responses]]),"")</f>
        <v>0.10215985399323849</v>
      </c>
      <c r="O412" s="444">
        <f>VLOOKUP(Task[[#This Row],[Reason of visit]],'Data-Task'!C:G,5,)</f>
        <v>0.60465116279069797</v>
      </c>
      <c r="P412" s="444" t="str">
        <f>IF(Task[[#This Row],[Margin of Error1]]&gt;=0.1,"Insufficient data",Task[[#This Row],[Satisfaction1]])</f>
        <v>Insufficient data</v>
      </c>
      <c r="Q412" s="444">
        <f>IF(Task[[#This Row],[Satisfaction1]]&gt;0,1.96*SQRT((Task[[#This Row],[Satisfaction1]]*(1-Task[[#This Row],[Satisfaction1]]))/Task[[#This Row],[Responses]]),"")</f>
        <v>0.10333549515458797</v>
      </c>
      <c r="R412" s="444" t="str">
        <f>IF(OR(Task[[#This Row],[Margin of Error1]]&gt;=0.1,Task[[#This Row],[Margin of Error1]]=0),"Insufficient data",Task[[#This Row],[Margin of Error1]])</f>
        <v>Insufficient data</v>
      </c>
      <c r="S41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12" s="10"/>
      <c r="U412" s="10"/>
      <c r="V412" s="5"/>
      <c r="W412" s="5"/>
    </row>
    <row r="413" spans="3:23" ht="27.75" x14ac:dyDescent="0.5">
      <c r="C413" s="129" t="str">
        <f>IF(ISBLANK('Data-Task'!C672),"",'Data-Task'!C672)</f>
        <v>GAC:World:Sanctions imposed by Canada against specific countries, organisations and individuals</v>
      </c>
      <c r="D413" s="68" t="str">
        <f t="shared" si="21"/>
        <v>Sanctions imposed by Canada against specific countries, organisations and individuals</v>
      </c>
      <c r="E413" s="6" t="str">
        <f t="shared" si="22"/>
        <v>World</v>
      </c>
      <c r="F413" s="6" t="str">
        <f t="shared" si="23"/>
        <v>GAC</v>
      </c>
      <c r="G413" s="8">
        <f>VLOOKUP(Task[[#This Row],[Reason of visit]],'Data-Task'!C:G,2,)</f>
        <v>85</v>
      </c>
      <c r="H41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9.3264376573818752E-2</v>
      </c>
      <c r="I413" s="7">
        <f>VLOOKUP(Task[[#This Row],[Reason of visit]],'Data-Task'!C:G,3,)</f>
        <v>0.82352941176470595</v>
      </c>
      <c r="J413" s="7">
        <f>IF(Task[[#This Row],[Margin of Error1]]&gt;=0.1,"Insufficient data",Task[[#This Row],[Task success1]])</f>
        <v>0.82352941176470595</v>
      </c>
      <c r="K413" s="7">
        <f>IF(Task[[#This Row],[Task success1]]&gt;0,1.96*SQRT((Task[[#This Row],[Task success1]]*(1-Task[[#This Row],[Task success1]]))/Task[[#This Row],[Responses]]),"")</f>
        <v>8.1044273280907173E-2</v>
      </c>
      <c r="L413" s="7">
        <f>VLOOKUP(Task[[#This Row],[Reason of visit]],'Data-Task'!C:G,4,)</f>
        <v>0.69411764705882395</v>
      </c>
      <c r="M413" s="7">
        <f>IF(Task[[#This Row],[Margin of Error1]]&gt;=0.1,"Insufficient data",Task[[#This Row],[Ease1]])</f>
        <v>0.69411764705882395</v>
      </c>
      <c r="N413" s="7">
        <f>IF(Task[[#This Row],[Ease1]]&gt;0,1.96*SQRT((Task[[#This Row],[Ease1]]*(1-Task[[#This Row],[Ease1]]))/Task[[#This Row],[Responses]]),"")</f>
        <v>9.7958102177463882E-2</v>
      </c>
      <c r="O413" s="7">
        <f>VLOOKUP(Task[[#This Row],[Reason of visit]],'Data-Task'!C:G,5,)</f>
        <v>0.65882352941176503</v>
      </c>
      <c r="P413" s="7">
        <f>IF(Task[[#This Row],[Margin of Error1]]&gt;=0.1,"Insufficient data",Task[[#This Row],[Satisfaction1]])</f>
        <v>0.65882352941176503</v>
      </c>
      <c r="Q413" s="7">
        <f>IF(Task[[#This Row],[Satisfaction1]]&gt;0,1.96*SQRT((Task[[#This Row],[Satisfaction1]]*(1-Task[[#This Row],[Satisfaction1]]))/Task[[#This Row],[Responses]]),"")</f>
        <v>0.10079075426308522</v>
      </c>
      <c r="R413" s="7">
        <f>IF(OR(Task[[#This Row],[Margin of Error1]]&gt;=0.1,Task[[#This Row],[Margin of Error1]]=0),"Insufficient data",Task[[#This Row],[Margin of Error1]])</f>
        <v>9.3264376573818752E-2</v>
      </c>
      <c r="S4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3" s="10"/>
      <c r="U413" s="10"/>
      <c r="V413" s="5"/>
      <c r="W413" s="5"/>
    </row>
    <row r="414" spans="3:23" ht="13.9" x14ac:dyDescent="0.5">
      <c r="C414" s="129" t="str">
        <f>IF(ISBLANK('Data-Task'!C748),"",'Data-Task'!C748)</f>
        <v>IRCC:Immigration:Apply through the Post-graduation work permit program</v>
      </c>
      <c r="D414" s="68" t="str">
        <f t="shared" si="21"/>
        <v>Apply through the Post-graduation work permit program</v>
      </c>
      <c r="E414" s="6" t="str">
        <f t="shared" si="22"/>
        <v>Immigration</v>
      </c>
      <c r="F414" s="6" t="str">
        <f t="shared" si="23"/>
        <v>IRCC</v>
      </c>
      <c r="G414" s="8">
        <f>VLOOKUP(Task[[#This Row],[Reason of visit]],'Data-Task'!C:G,2,)</f>
        <v>85</v>
      </c>
      <c r="H4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9.3989799173336233E-2</v>
      </c>
      <c r="I414" s="7">
        <f>VLOOKUP(Task[[#This Row],[Reason of visit]],'Data-Task'!C:G,3,)</f>
        <v>0.8</v>
      </c>
      <c r="J414" s="7">
        <f>IF(Task[[#This Row],[Margin of Error1]]&gt;=0.1,"Insufficient data",Task[[#This Row],[Task success1]])</f>
        <v>0.8</v>
      </c>
      <c r="K414" s="7">
        <f>IF(Task[[#This Row],[Task success1]]&gt;0,1.96*SQRT((Task[[#This Row],[Task success1]]*(1-Task[[#This Row],[Task success1]]))/Task[[#This Row],[Responses]]),"")</f>
        <v>8.5036739464913205E-2</v>
      </c>
      <c r="L414" s="7">
        <f>VLOOKUP(Task[[#This Row],[Reason of visit]],'Data-Task'!C:G,4,)</f>
        <v>0.69411764705882395</v>
      </c>
      <c r="M414" s="7">
        <f>IF(Task[[#This Row],[Margin of Error1]]&gt;=0.1,"Insufficient data",Task[[#This Row],[Ease1]])</f>
        <v>0.69411764705882395</v>
      </c>
      <c r="N414" s="7">
        <f>IF(Task[[#This Row],[Ease1]]&gt;0,1.96*SQRT((Task[[#This Row],[Ease1]]*(1-Task[[#This Row],[Ease1]]))/Task[[#This Row],[Responses]]),"")</f>
        <v>9.7958102177463882E-2</v>
      </c>
      <c r="O414" s="7">
        <f>VLOOKUP(Task[[#This Row],[Reason of visit]],'Data-Task'!C:G,5,)</f>
        <v>0.68235294117647105</v>
      </c>
      <c r="P414" s="7">
        <f>IF(Task[[#This Row],[Margin of Error1]]&gt;=0.1,"Insufficient data",Task[[#This Row],[Satisfaction1]])</f>
        <v>0.68235294117647105</v>
      </c>
      <c r="Q414" s="7">
        <f>IF(Task[[#This Row],[Satisfaction1]]&gt;0,1.96*SQRT((Task[[#This Row],[Satisfaction1]]*(1-Task[[#This Row],[Satisfaction1]]))/Task[[#This Row],[Responses]]),"")</f>
        <v>9.897455587763164E-2</v>
      </c>
      <c r="R414" s="7">
        <f>IF(OR(Task[[#This Row],[Margin of Error1]]&gt;=0.1,Task[[#This Row],[Margin of Error1]]=0),"Insufficient data",Task[[#This Row],[Margin of Error1]])</f>
        <v>9.3989799173336233E-2</v>
      </c>
      <c r="S4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4" s="10"/>
      <c r="U414" s="10"/>
      <c r="V414" s="5"/>
      <c r="W414" s="5"/>
    </row>
    <row r="415" spans="3:23" ht="13.9" x14ac:dyDescent="0.5">
      <c r="C415" s="129" t="str">
        <f>IF(ISBLANK('Data-Task'!C1224),"",'Data-Task'!C1224)</f>
        <v>PSPC:Business:View up-coming procurement-related events</v>
      </c>
      <c r="D415" s="457" t="str">
        <f t="shared" si="21"/>
        <v>View up-coming procurement-related events</v>
      </c>
      <c r="E415" s="458" t="str">
        <f t="shared" si="22"/>
        <v>Business</v>
      </c>
      <c r="F415" s="458" t="str">
        <f t="shared" si="23"/>
        <v>PSPC</v>
      </c>
      <c r="G415" s="442">
        <f>VLOOKUP(Task[[#This Row],[Reason of visit]],'Data-Task'!C:G,2,)</f>
        <v>85</v>
      </c>
      <c r="H41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0.10192693165730744</v>
      </c>
      <c r="I415" s="444">
        <f>VLOOKUP(Task[[#This Row],[Reason of visit]],'Data-Task'!C:G,3,)</f>
        <v>0.72941176470588198</v>
      </c>
      <c r="J415" s="444" t="str">
        <f>IF(Task[[#This Row],[Margin of Error1]]&gt;=0.1,"Insufficient data",Task[[#This Row],[Task success1]])</f>
        <v>Insufficient data</v>
      </c>
      <c r="K415" s="444">
        <f>IF(Task[[#This Row],[Task success1]]&gt;0,1.96*SQRT((Task[[#This Row],[Task success1]]*(1-Task[[#This Row],[Task success1]]))/Task[[#This Row],[Responses]]),"")</f>
        <v>9.4446842969773528E-2</v>
      </c>
      <c r="L415" s="444">
        <f>VLOOKUP(Task[[#This Row],[Reason of visit]],'Data-Task'!C:G,4,)</f>
        <v>0.50588235294117601</v>
      </c>
      <c r="M415" s="444" t="str">
        <f>IF(Task[[#This Row],[Margin of Error1]]&gt;=0.1,"Insufficient data",Task[[#This Row],[Ease1]])</f>
        <v>Insufficient data</v>
      </c>
      <c r="N415" s="444">
        <f>IF(Task[[#This Row],[Ease1]]&gt;0,1.96*SQRT((Task[[#This Row],[Ease1]]*(1-Task[[#This Row],[Ease1]]))/Task[[#This Row],[Responses]]),"")</f>
        <v>0.10628856795725602</v>
      </c>
      <c r="O415" s="444">
        <f>VLOOKUP(Task[[#This Row],[Reason of visit]],'Data-Task'!C:G,5,)</f>
        <v>0.57647058823529396</v>
      </c>
      <c r="P415" s="444" t="str">
        <f>IF(Task[[#This Row],[Margin of Error1]]&gt;=0.1,"Insufficient data",Task[[#This Row],[Satisfaction1]])</f>
        <v>Insufficient data</v>
      </c>
      <c r="Q415" s="444">
        <f>IF(Task[[#This Row],[Satisfaction1]]&gt;0,1.96*SQRT((Task[[#This Row],[Satisfaction1]]*(1-Task[[#This Row],[Satisfaction1]]))/Task[[#This Row],[Responses]]),"")</f>
        <v>0.1050453840448928</v>
      </c>
      <c r="R415" s="444" t="str">
        <f>IF(OR(Task[[#This Row],[Margin of Error1]]&gt;=0.1,Task[[#This Row],[Margin of Error1]]=0),"Insufficient data",Task[[#This Row],[Margin of Error1]])</f>
        <v>Insufficient data</v>
      </c>
      <c r="S41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15" s="10"/>
      <c r="U415" s="10"/>
      <c r="V415" s="5"/>
      <c r="W415" s="5"/>
    </row>
    <row r="416" spans="3:23" ht="13.9" x14ac:dyDescent="0.5">
      <c r="C416" s="129" t="str">
        <f>IF(ISBLANK('Data-Task'!C488),"",'Data-Task'!C488)</f>
        <v>FIN:Money:Check Canada's tax treaties</v>
      </c>
      <c r="D416" s="68" t="str">
        <f t="shared" si="21"/>
        <v>Check Canada's tax treaties</v>
      </c>
      <c r="E416" s="6" t="str">
        <f t="shared" si="22"/>
        <v>Money</v>
      </c>
      <c r="F416" s="6" t="str">
        <f t="shared" si="23"/>
        <v>FIN</v>
      </c>
      <c r="G416" s="8">
        <f>VLOOKUP(Task[[#This Row],[Reason of visit]],'Data-Task'!C:G,2,)</f>
        <v>84</v>
      </c>
      <c r="H41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0.10252510408062689</v>
      </c>
      <c r="I416" s="7">
        <f>VLOOKUP(Task[[#This Row],[Reason of visit]],'Data-Task'!C:G,3,)</f>
        <v>0.73809523809523803</v>
      </c>
      <c r="J416" s="7" t="str">
        <f>IF(Task[[#This Row],[Margin of Error1]]&gt;=0.1,"Insufficient data",Task[[#This Row],[Task success1]])</f>
        <v>Insufficient data</v>
      </c>
      <c r="K416" s="7">
        <f>IF(Task[[#This Row],[Task success1]]&gt;0,1.96*SQRT((Task[[#This Row],[Task success1]]*(1-Task[[#This Row],[Task success1]]))/Task[[#This Row],[Responses]]),"")</f>
        <v>9.4025213324622367E-2</v>
      </c>
      <c r="L416" s="7">
        <f>VLOOKUP(Task[[#This Row],[Reason of visit]],'Data-Task'!C:G,4,)</f>
        <v>0.53571428571428603</v>
      </c>
      <c r="M416" s="7" t="str">
        <f>IF(Task[[#This Row],[Margin of Error1]]&gt;=0.1,"Insufficient data",Task[[#This Row],[Ease1]])</f>
        <v>Insufficient data</v>
      </c>
      <c r="N416" s="7">
        <f>IF(Task[[#This Row],[Ease1]]&gt;0,1.96*SQRT((Task[[#This Row],[Ease1]]*(1-Task[[#This Row],[Ease1]]))/Task[[#This Row],[Responses]]),"")</f>
        <v>0.1066536450385077</v>
      </c>
      <c r="O416" s="7">
        <f>VLOOKUP(Task[[#This Row],[Reason of visit]],'Data-Task'!C:G,5,)</f>
        <v>0.48809523809523803</v>
      </c>
      <c r="P416" s="7" t="str">
        <f>IF(Task[[#This Row],[Margin of Error1]]&gt;=0.1,"Insufficient data",Task[[#This Row],[Satisfaction1]])</f>
        <v>Insufficient data</v>
      </c>
      <c r="Q416" s="7">
        <f>IF(Task[[#This Row],[Satisfaction1]]&gt;0,1.96*SQRT((Task[[#This Row],[Satisfaction1]]*(1-Task[[#This Row],[Satisfaction1]]))/Task[[#This Row],[Responses]]),"")</f>
        <v>0.1068964538787506</v>
      </c>
      <c r="R416" s="7" t="str">
        <f>IF(OR(Task[[#This Row],[Margin of Error1]]&gt;=0.1,Task[[#This Row],[Margin of Error1]]=0),"Insufficient data",Task[[#This Row],[Margin of Error1]])</f>
        <v>Insufficient data</v>
      </c>
      <c r="S4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16" s="10"/>
      <c r="U416" s="10"/>
      <c r="V416" s="5"/>
      <c r="W416" s="5"/>
    </row>
    <row r="417" spans="3:23" ht="27.75" x14ac:dyDescent="0.5">
      <c r="C417" s="129" t="str">
        <f>IF(ISBLANK('Data-Task'!C728),"",'Data-Task'!C728)</f>
        <v>HC:Health:Report a side effect to a drug, medical device, vaccine, or natural health product</v>
      </c>
      <c r="D417" s="68" t="str">
        <f t="shared" si="21"/>
        <v>Report a side effect to a drug, medical device, vaccine, or natural health product</v>
      </c>
      <c r="E417" s="6" t="str">
        <f t="shared" si="22"/>
        <v>Health</v>
      </c>
      <c r="F417" s="6" t="str">
        <f t="shared" si="23"/>
        <v>HC</v>
      </c>
      <c r="G417" s="8">
        <f>VLOOKUP(Task[[#This Row],[Reason of visit]],'Data-Task'!C:G,2,)</f>
        <v>84</v>
      </c>
      <c r="H4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0.1005418997697715</v>
      </c>
      <c r="I417" s="7">
        <f>VLOOKUP(Task[[#This Row],[Reason of visit]],'Data-Task'!C:G,3,)</f>
        <v>0.75</v>
      </c>
      <c r="J417" s="7" t="str">
        <f>IF(Task[[#This Row],[Margin of Error1]]&gt;=0.1,"Insufficient data",Task[[#This Row],[Task success1]])</f>
        <v>Insufficient data</v>
      </c>
      <c r="K417" s="7">
        <f>IF(Task[[#This Row],[Task success1]]&gt;0,1.96*SQRT((Task[[#This Row],[Task success1]]*(1-Task[[#This Row],[Task success1]]))/Task[[#This Row],[Responses]]),"")</f>
        <v>9.2601295887260668E-2</v>
      </c>
      <c r="L417" s="7">
        <f>VLOOKUP(Task[[#This Row],[Reason of visit]],'Data-Task'!C:G,4,)</f>
        <v>0.63095238095238104</v>
      </c>
      <c r="M417" s="7" t="str">
        <f>IF(Task[[#This Row],[Margin of Error1]]&gt;=0.1,"Insufficient data",Task[[#This Row],[Ease1]])</f>
        <v>Insufficient data</v>
      </c>
      <c r="N417" s="7">
        <f>IF(Task[[#This Row],[Ease1]]&gt;0,1.96*SQRT((Task[[#This Row],[Ease1]]*(1-Task[[#This Row],[Ease1]]))/Task[[#This Row],[Responses]]),"")</f>
        <v>0.10319435097947016</v>
      </c>
      <c r="O417" s="7">
        <f>VLOOKUP(Task[[#This Row],[Reason of visit]],'Data-Task'!C:G,5,)</f>
        <v>0.57142857142857095</v>
      </c>
      <c r="P417" s="7" t="str">
        <f>IF(Task[[#This Row],[Margin of Error1]]&gt;=0.1,"Insufficient data",Task[[#This Row],[Satisfaction1]])</f>
        <v>Insufficient data</v>
      </c>
      <c r="Q417" s="7">
        <f>IF(Task[[#This Row],[Satisfaction1]]&gt;0,1.96*SQRT((Task[[#This Row],[Satisfaction1]]*(1-Task[[#This Row],[Satisfaction1]]))/Task[[#This Row],[Responses]]),"")</f>
        <v>0.10583005244258363</v>
      </c>
      <c r="R417" s="7" t="str">
        <f>IF(OR(Task[[#This Row],[Margin of Error1]]&gt;=0.1,Task[[#This Row],[Margin of Error1]]=0),"Insufficient data",Task[[#This Row],[Margin of Error1]])</f>
        <v>Insufficient data</v>
      </c>
      <c r="S4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17" s="10"/>
      <c r="U417" s="10"/>
      <c r="V417" s="5"/>
      <c r="W417" s="5"/>
    </row>
    <row r="418" spans="3:23" ht="13.9" x14ac:dyDescent="0.5">
      <c r="C418" s="129" t="str">
        <f>IF(ISBLANK('Data-Task'!C1072),"",'Data-Task'!C1072)</f>
        <v>PCH:Culture:Find student job and internship programs</v>
      </c>
      <c r="D418" s="441" t="str">
        <f t="shared" si="21"/>
        <v>Find student job and internship programs</v>
      </c>
      <c r="E418" s="447" t="str">
        <f t="shared" si="22"/>
        <v>Culture</v>
      </c>
      <c r="F418" s="447" t="str">
        <f t="shared" si="23"/>
        <v>PCH</v>
      </c>
      <c r="G418" s="442">
        <f>VLOOKUP(Task[[#This Row],[Reason of visit]],'Data-Task'!C:G,2,)</f>
        <v>84</v>
      </c>
      <c r="H41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9.9041763333881053E-2</v>
      </c>
      <c r="I418" s="444">
        <f>VLOOKUP(Task[[#This Row],[Reason of visit]],'Data-Task'!C:G,3,)</f>
        <v>0.76190476190476197</v>
      </c>
      <c r="J418" s="444">
        <f>IF(Task[[#This Row],[Margin of Error1]]&gt;=0.1,"Insufficient data",Task[[#This Row],[Task success1]])</f>
        <v>0.76190476190476197</v>
      </c>
      <c r="K418" s="444">
        <f>IF(Task[[#This Row],[Task success1]]&gt;0,1.96*SQRT((Task[[#This Row],[Task success1]]*(1-Task[[#This Row],[Task success1]]))/Task[[#This Row],[Responses]]),"")</f>
        <v>9.1084006808529752E-2</v>
      </c>
      <c r="L418" s="444">
        <f>VLOOKUP(Task[[#This Row],[Reason of visit]],'Data-Task'!C:G,4,)</f>
        <v>0.55952380952380998</v>
      </c>
      <c r="M418" s="444">
        <f>IF(Task[[#This Row],[Margin of Error1]]&gt;=0.1,"Insufficient data",Task[[#This Row],[Ease1]])</f>
        <v>0.55952380952380998</v>
      </c>
      <c r="N418" s="444">
        <f>IF(Task[[#This Row],[Ease1]]&gt;0,1.96*SQRT((Task[[#This Row],[Ease1]]*(1-Task[[#This Row],[Ease1]]))/Task[[#This Row],[Responses]]),"")</f>
        <v>0.10616636141592257</v>
      </c>
      <c r="O418" s="444">
        <f>VLOOKUP(Task[[#This Row],[Reason of visit]],'Data-Task'!C:G,5,)</f>
        <v>0.67857142857142905</v>
      </c>
      <c r="P418" s="444">
        <f>IF(Task[[#This Row],[Margin of Error1]]&gt;=0.1,"Insufficient data",Task[[#This Row],[Satisfaction1]])</f>
        <v>0.67857142857142905</v>
      </c>
      <c r="Q418" s="444">
        <f>IF(Task[[#This Row],[Satisfaction1]]&gt;0,1.96*SQRT((Task[[#This Row],[Satisfaction1]]*(1-Task[[#This Row],[Satisfaction1]]))/Task[[#This Row],[Responses]]),"")</f>
        <v>9.9874921777190859E-2</v>
      </c>
      <c r="R418" s="444">
        <f>IF(OR(Task[[#This Row],[Margin of Error1]]&gt;=0.1,Task[[#This Row],[Margin of Error1]]=0),"Insufficient data",Task[[#This Row],[Margin of Error1]])</f>
        <v>9.9041763333881053E-2</v>
      </c>
      <c r="S4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8" s="10"/>
      <c r="U418" s="10"/>
      <c r="V418" s="5"/>
      <c r="W418" s="5"/>
    </row>
    <row r="419" spans="3:23" ht="13.9" x14ac:dyDescent="0.5">
      <c r="C419" s="129" t="str">
        <f>IF(ISBLANK('Data-Task'!C1082),"",'Data-Task'!C1082)</f>
        <v>PCH:Culture:Participate in Canada Day celebrations</v>
      </c>
      <c r="D419" s="441" t="str">
        <f t="shared" si="21"/>
        <v>Participate in Canada Day celebrations</v>
      </c>
      <c r="E419" s="447" t="str">
        <f t="shared" si="22"/>
        <v>Culture</v>
      </c>
      <c r="F419" s="447" t="str">
        <f t="shared" si="23"/>
        <v>PCH</v>
      </c>
      <c r="G419" s="442">
        <f>VLOOKUP(Task[[#This Row],[Reason of visit]],'Data-Task'!C:G,2,)</f>
        <v>84</v>
      </c>
      <c r="H41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9.8838230978441979E-2</v>
      </c>
      <c r="I419" s="444">
        <f>VLOOKUP(Task[[#This Row],[Reason of visit]],'Data-Task'!C:G,3,)</f>
        <v>0.77380952380952395</v>
      </c>
      <c r="J419" s="444">
        <f>IF(Task[[#This Row],[Margin of Error1]]&gt;=0.1,"Insufficient data",Task[[#This Row],[Task success1]])</f>
        <v>0.77380952380952395</v>
      </c>
      <c r="K419" s="444">
        <f>IF(Task[[#This Row],[Task success1]]&gt;0,1.96*SQRT((Task[[#This Row],[Task success1]]*(1-Task[[#This Row],[Task success1]]))/Task[[#This Row],[Responses]]),"")</f>
        <v>8.9468595773207621E-2</v>
      </c>
      <c r="L419" s="444">
        <f>VLOOKUP(Task[[#This Row],[Reason of visit]],'Data-Task'!C:G,4,)</f>
        <v>0.63095238095238104</v>
      </c>
      <c r="M419" s="444">
        <f>IF(Task[[#This Row],[Margin of Error1]]&gt;=0.1,"Insufficient data",Task[[#This Row],[Ease1]])</f>
        <v>0.63095238095238104</v>
      </c>
      <c r="N419" s="444">
        <f>IF(Task[[#This Row],[Ease1]]&gt;0,1.96*SQRT((Task[[#This Row],[Ease1]]*(1-Task[[#This Row],[Ease1]]))/Task[[#This Row],[Responses]]),"")</f>
        <v>0.10319435097947016</v>
      </c>
      <c r="O419" s="444">
        <f>VLOOKUP(Task[[#This Row],[Reason of visit]],'Data-Task'!C:G,5,)</f>
        <v>0.61904761904761896</v>
      </c>
      <c r="P419" s="444">
        <f>IF(Task[[#This Row],[Margin of Error1]]&gt;=0.1,"Insufficient data",Task[[#This Row],[Satisfaction1]])</f>
        <v>0.61904761904761896</v>
      </c>
      <c r="Q419" s="444">
        <f>IF(Task[[#This Row],[Satisfaction1]]&gt;0,1.96*SQRT((Task[[#This Row],[Satisfaction1]]*(1-Task[[#This Row],[Satisfaction1]]))/Task[[#This Row],[Responses]]),"")</f>
        <v>0.1038517461826482</v>
      </c>
      <c r="R419" s="444">
        <f>IF(OR(Task[[#This Row],[Margin of Error1]]&gt;=0.1,Task[[#This Row],[Margin of Error1]]=0),"Insufficient data",Task[[#This Row],[Margin of Error1]])</f>
        <v>9.8838230978441979E-2</v>
      </c>
      <c r="S4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19" s="10"/>
      <c r="U419" s="10"/>
      <c r="V419" s="5"/>
      <c r="W419" s="5"/>
    </row>
    <row r="420" spans="3:23" ht="13.9" x14ac:dyDescent="0.5">
      <c r="C420" s="129" t="str">
        <f>IF(ISBLANK('Data-Task'!C380),"",'Data-Task'!C380)</f>
        <v>ESDC:Benefits:Calculate your Retirement Payments</v>
      </c>
      <c r="D420" s="68" t="str">
        <f t="shared" si="21"/>
        <v>Calculate your Retirement Payments</v>
      </c>
      <c r="E420" s="6" t="str">
        <f t="shared" si="22"/>
        <v>Benefits</v>
      </c>
      <c r="F420" s="6" t="str">
        <f t="shared" si="23"/>
        <v>ESDC</v>
      </c>
      <c r="G420" s="8">
        <f>VLOOKUP(Task[[#This Row],[Reason of visit]],'Data-Task'!C:G,2,)</f>
        <v>83</v>
      </c>
      <c r="H42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0.10627713625726624</v>
      </c>
      <c r="I420" s="7">
        <f>VLOOKUP(Task[[#This Row],[Reason of visit]],'Data-Task'!C:G,3,)</f>
        <v>0.61445783132530096</v>
      </c>
      <c r="J420" s="7" t="str">
        <f>IF(Task[[#This Row],[Margin of Error1]]&gt;=0.1,"Insufficient data",Task[[#This Row],[Task success1]])</f>
        <v>Insufficient data</v>
      </c>
      <c r="K420" s="7">
        <f>IF(Task[[#This Row],[Task success1]]&gt;0,1.96*SQRT((Task[[#This Row],[Task success1]]*(1-Task[[#This Row],[Task success1]]))/Task[[#This Row],[Responses]]),"")</f>
        <v>0.10471261610651625</v>
      </c>
      <c r="L420" s="7">
        <f>VLOOKUP(Task[[#This Row],[Reason of visit]],'Data-Task'!C:G,4,)</f>
        <v>0.48192771084337299</v>
      </c>
      <c r="M420" s="7" t="str">
        <f>IF(Task[[#This Row],[Margin of Error1]]&gt;=0.1,"Insufficient data",Task[[#This Row],[Ease1]])</f>
        <v>Insufficient data</v>
      </c>
      <c r="N420" s="7">
        <f>IF(Task[[#This Row],[Ease1]]&gt;0,1.96*SQRT((Task[[#This Row],[Ease1]]*(1-Task[[#This Row],[Ease1]]))/Task[[#This Row],[Responses]]),"")</f>
        <v>0.10749868612859168</v>
      </c>
      <c r="O420" s="7">
        <f>VLOOKUP(Task[[#This Row],[Reason of visit]],'Data-Task'!C:G,5,)</f>
        <v>0.43373493975903599</v>
      </c>
      <c r="P420" s="7" t="str">
        <f>IF(Task[[#This Row],[Margin of Error1]]&gt;=0.1,"Insufficient data",Task[[#This Row],[Satisfaction1]])</f>
        <v>Insufficient data</v>
      </c>
      <c r="Q420" s="7">
        <f>IF(Task[[#This Row],[Satisfaction1]]&gt;0,1.96*SQRT((Task[[#This Row],[Satisfaction1]]*(1-Task[[#This Row],[Satisfaction1]]))/Task[[#This Row],[Responses]]),"")</f>
        <v>0.10662010653669081</v>
      </c>
      <c r="R420" s="7" t="str">
        <f>IF(OR(Task[[#This Row],[Margin of Error1]]&gt;=0.1,Task[[#This Row],[Margin of Error1]]=0),"Insufficient data",Task[[#This Row],[Margin of Error1]])</f>
        <v>Insufficient data</v>
      </c>
      <c r="S4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20" s="10"/>
      <c r="U420" s="10"/>
      <c r="V420" s="5"/>
      <c r="W420" s="5"/>
    </row>
    <row r="421" spans="3:23" ht="13.9" x14ac:dyDescent="0.5">
      <c r="C421" s="129" t="str">
        <f>IF(ISBLANK('Data-Task'!C455),"",'Data-Task'!C455)</f>
        <v>FCAC:Money:Calculate if you qualify for a mortgage</v>
      </c>
      <c r="D421" s="68" t="str">
        <f t="shared" si="21"/>
        <v>Calculate if you qualify for a mortgage</v>
      </c>
      <c r="E421" s="6" t="str">
        <f t="shared" si="22"/>
        <v>Money</v>
      </c>
      <c r="F421" s="6" t="str">
        <f t="shared" si="23"/>
        <v>FCAC</v>
      </c>
      <c r="G421" s="8">
        <f>VLOOKUP(Task[[#This Row],[Reason of visit]],'Data-Task'!C:G,2,)</f>
        <v>83</v>
      </c>
      <c r="H4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0.10342324178900648</v>
      </c>
      <c r="I421" s="7">
        <f>VLOOKUP(Task[[#This Row],[Reason of visit]],'Data-Task'!C:G,3,)</f>
        <v>0.71084337349397597</v>
      </c>
      <c r="J421" s="7" t="str">
        <f>IF(Task[[#This Row],[Margin of Error1]]&gt;=0.1,"Insufficient data",Task[[#This Row],[Task success1]])</f>
        <v>Insufficient data</v>
      </c>
      <c r="K421" s="7">
        <f>IF(Task[[#This Row],[Task success1]]&gt;0,1.96*SQRT((Task[[#This Row],[Task success1]]*(1-Task[[#This Row],[Task success1]]))/Task[[#This Row],[Responses]]),"")</f>
        <v>9.7537261834551636E-2</v>
      </c>
      <c r="L421" s="7">
        <f>VLOOKUP(Task[[#This Row],[Reason of visit]],'Data-Task'!C:G,4,)</f>
        <v>0.55421686746987997</v>
      </c>
      <c r="M421" s="7" t="str">
        <f>IF(Task[[#This Row],[Margin of Error1]]&gt;=0.1,"Insufficient data",Task[[#This Row],[Ease1]])</f>
        <v>Insufficient data</v>
      </c>
      <c r="N421" s="7">
        <f>IF(Task[[#This Row],[Ease1]]&gt;0,1.96*SQRT((Task[[#This Row],[Ease1]]*(1-Task[[#This Row],[Ease1]]))/Task[[#This Row],[Responses]]),"")</f>
        <v>0.10693471361333547</v>
      </c>
      <c r="O421" s="7">
        <f>VLOOKUP(Task[[#This Row],[Reason of visit]],'Data-Task'!C:G,5,)</f>
        <v>0.59036144578313299</v>
      </c>
      <c r="P421" s="7" t="str">
        <f>IF(Task[[#This Row],[Margin of Error1]]&gt;=0.1,"Insufficient data",Task[[#This Row],[Satisfaction1]])</f>
        <v>Insufficient data</v>
      </c>
      <c r="Q421" s="7">
        <f>IF(Task[[#This Row],[Satisfaction1]]&gt;0,1.96*SQRT((Task[[#This Row],[Satisfaction1]]*(1-Task[[#This Row],[Satisfaction1]]))/Task[[#This Row],[Responses]]),"")</f>
        <v>0.10579774991913241</v>
      </c>
      <c r="R421" s="7" t="str">
        <f>IF(OR(Task[[#This Row],[Margin of Error1]]&gt;=0.1,Task[[#This Row],[Margin of Error1]]=0),"Insufficient data",Task[[#This Row],[Margin of Error1]])</f>
        <v>Insufficient data</v>
      </c>
      <c r="S4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21" s="10"/>
      <c r="U421" s="10"/>
      <c r="V421" s="5"/>
      <c r="W421" s="5"/>
    </row>
    <row r="422" spans="3:23" ht="13.9" x14ac:dyDescent="0.5">
      <c r="C422" s="129" t="str">
        <f>IF(ISBLANK('Data-Task'!C720),"",'Data-Task'!C720)</f>
        <v>HC:Health:Get information on vaping or the risk of vaping</v>
      </c>
      <c r="D422" s="68" t="str">
        <f t="shared" si="21"/>
        <v>Get information on vaping or the risk of vaping</v>
      </c>
      <c r="E422" s="6" t="str">
        <f t="shared" si="22"/>
        <v>Health</v>
      </c>
      <c r="F422" s="6" t="str">
        <f t="shared" si="23"/>
        <v>HC</v>
      </c>
      <c r="G422" s="8">
        <f>VLOOKUP(Task[[#This Row],[Reason of visit]],'Data-Task'!C:G,2,)</f>
        <v>83</v>
      </c>
      <c r="H42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9.3184325301633411E-2</v>
      </c>
      <c r="I422" s="7">
        <f>VLOOKUP(Task[[#This Row],[Reason of visit]],'Data-Task'!C:G,3,)</f>
        <v>0.79518072289156605</v>
      </c>
      <c r="J422" s="7">
        <f>IF(Task[[#This Row],[Margin of Error1]]&gt;=0.1,"Insufficient data",Task[[#This Row],[Task success1]])</f>
        <v>0.79518072289156605</v>
      </c>
      <c r="K422" s="7">
        <f>IF(Task[[#This Row],[Task success1]]&gt;0,1.96*SQRT((Task[[#This Row],[Task success1]]*(1-Task[[#This Row],[Task success1]]))/Task[[#This Row],[Responses]]),"")</f>
        <v>8.6823114610459995E-2</v>
      </c>
      <c r="L422" s="7">
        <f>VLOOKUP(Task[[#This Row],[Reason of visit]],'Data-Task'!C:G,4,)</f>
        <v>0.78313253012048201</v>
      </c>
      <c r="M422" s="7">
        <f>IF(Task[[#This Row],[Margin of Error1]]&gt;=0.1,"Insufficient data",Task[[#This Row],[Ease1]])</f>
        <v>0.78313253012048201</v>
      </c>
      <c r="N422" s="7">
        <f>IF(Task[[#This Row],[Ease1]]&gt;0,1.96*SQRT((Task[[#This Row],[Ease1]]*(1-Task[[#This Row],[Ease1]]))/Task[[#This Row],[Responses]]),"")</f>
        <v>8.8660844500155697E-2</v>
      </c>
      <c r="O422" s="7">
        <f>VLOOKUP(Task[[#This Row],[Reason of visit]],'Data-Task'!C:G,5,)</f>
        <v>0.626506024096386</v>
      </c>
      <c r="P422" s="7">
        <f>IF(Task[[#This Row],[Margin of Error1]]&gt;=0.1,"Insufficient data",Task[[#This Row],[Satisfaction1]])</f>
        <v>0.626506024096386</v>
      </c>
      <c r="Q422" s="7">
        <f>IF(Task[[#This Row],[Satisfaction1]]&gt;0,1.96*SQRT((Task[[#This Row],[Satisfaction1]]*(1-Task[[#This Row],[Satisfaction1]]))/Task[[#This Row],[Responses]]),"")</f>
        <v>0.10406901679428457</v>
      </c>
      <c r="R422" s="7">
        <f>IF(OR(Task[[#This Row],[Margin of Error1]]&gt;=0.1,Task[[#This Row],[Margin of Error1]]=0),"Insufficient data",Task[[#This Row],[Margin of Error1]])</f>
        <v>9.3184325301633411E-2</v>
      </c>
      <c r="S4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22" s="10"/>
      <c r="U422" s="10"/>
      <c r="V422" s="5"/>
      <c r="W422" s="5"/>
    </row>
    <row r="423" spans="3:23" ht="13.9" x14ac:dyDescent="0.5">
      <c r="C423" s="129" t="str">
        <f>IF(ISBLANK('Data-Task'!C726),"",'Data-Task'!C726)</f>
        <v>HC:Health:Look up the key social determinants of health in Canada</v>
      </c>
      <c r="D423" s="68" t="str">
        <f t="shared" si="21"/>
        <v>Look up the key social determinants of health in Canada</v>
      </c>
      <c r="E423" s="6" t="str">
        <f t="shared" si="22"/>
        <v>Health</v>
      </c>
      <c r="F423" s="6" t="str">
        <f t="shared" si="23"/>
        <v>HC</v>
      </c>
      <c r="G423" s="8">
        <f>VLOOKUP(Task[[#This Row],[Reason of visit]],'Data-Task'!C:G,2,)</f>
        <v>83</v>
      </c>
      <c r="H42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9.8794983602821143E-2</v>
      </c>
      <c r="I423" s="7">
        <f>VLOOKUP(Task[[#This Row],[Reason of visit]],'Data-Task'!C:G,3,)</f>
        <v>0.78313253012048201</v>
      </c>
      <c r="J423" s="7">
        <f>IF(Task[[#This Row],[Margin of Error1]]&gt;=0.1,"Insufficient data",Task[[#This Row],[Task success1]])</f>
        <v>0.78313253012048201</v>
      </c>
      <c r="K423" s="7">
        <f>IF(Task[[#This Row],[Task success1]]&gt;0,1.96*SQRT((Task[[#This Row],[Task success1]]*(1-Task[[#This Row],[Task success1]]))/Task[[#This Row],[Responses]]),"")</f>
        <v>8.8660844500155697E-2</v>
      </c>
      <c r="L423" s="7">
        <f>VLOOKUP(Task[[#This Row],[Reason of visit]],'Data-Task'!C:G,4,)</f>
        <v>0.67469879518072295</v>
      </c>
      <c r="M423" s="7">
        <f>IF(Task[[#This Row],[Margin of Error1]]&gt;=0.1,"Insufficient data",Task[[#This Row],[Ease1]])</f>
        <v>0.67469879518072295</v>
      </c>
      <c r="N423" s="7">
        <f>IF(Task[[#This Row],[Ease1]]&gt;0,1.96*SQRT((Task[[#This Row],[Ease1]]*(1-Task[[#This Row],[Ease1]]))/Task[[#This Row],[Responses]]),"")</f>
        <v>0.10078939269497228</v>
      </c>
      <c r="O423" s="7">
        <f>VLOOKUP(Task[[#This Row],[Reason of visit]],'Data-Task'!C:G,5,)</f>
        <v>0.55421686746987997</v>
      </c>
      <c r="P423" s="7">
        <f>IF(Task[[#This Row],[Margin of Error1]]&gt;=0.1,"Insufficient data",Task[[#This Row],[Satisfaction1]])</f>
        <v>0.55421686746987997</v>
      </c>
      <c r="Q423" s="7">
        <f>IF(Task[[#This Row],[Satisfaction1]]&gt;0,1.96*SQRT((Task[[#This Row],[Satisfaction1]]*(1-Task[[#This Row],[Satisfaction1]]))/Task[[#This Row],[Responses]]),"")</f>
        <v>0.10693471361333547</v>
      </c>
      <c r="R423" s="7">
        <f>IF(OR(Task[[#This Row],[Margin of Error1]]&gt;=0.1,Task[[#This Row],[Margin of Error1]]=0),"Insufficient data",Task[[#This Row],[Margin of Error1]])</f>
        <v>9.8794983602821143E-2</v>
      </c>
      <c r="S4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23" s="10"/>
      <c r="U423" s="10"/>
      <c r="V423" s="5"/>
      <c r="W423" s="5"/>
    </row>
    <row r="424" spans="3:23" ht="13.9" x14ac:dyDescent="0.5">
      <c r="C424" s="129" t="str">
        <f>IF(ISBLANK('Data-Task'!C766),"",'Data-Task'!C766)</f>
        <v>IRCC:Immigration:Immigrate as a self-employed person</v>
      </c>
      <c r="D424" s="68" t="str">
        <f t="shared" si="21"/>
        <v>Immigrate as a self-employed person</v>
      </c>
      <c r="E424" s="6" t="str">
        <f t="shared" si="22"/>
        <v>Immigration</v>
      </c>
      <c r="F424" s="6" t="str">
        <f t="shared" si="23"/>
        <v>IRCC</v>
      </c>
      <c r="G424" s="8">
        <f>VLOOKUP(Task[[#This Row],[Reason of visit]],'Data-Task'!C:G,2,)</f>
        <v>82</v>
      </c>
      <c r="H4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9.8237110393200863E-2</v>
      </c>
      <c r="I424" s="7">
        <f>VLOOKUP(Task[[#This Row],[Reason of visit]],'Data-Task'!C:G,3,)</f>
        <v>0.792682926829268</v>
      </c>
      <c r="J424" s="7">
        <f>IF(Task[[#This Row],[Margin of Error1]]&gt;=0.1,"Insufficient data",Task[[#This Row],[Task success1]])</f>
        <v>0.792682926829268</v>
      </c>
      <c r="K424" s="7">
        <f>IF(Task[[#This Row],[Task success1]]&gt;0,1.96*SQRT((Task[[#This Row],[Task success1]]*(1-Task[[#This Row],[Task success1]]))/Task[[#This Row],[Responses]]),"")</f>
        <v>8.7743798571968928E-2</v>
      </c>
      <c r="L424" s="7">
        <f>VLOOKUP(Task[[#This Row],[Reason of visit]],'Data-Task'!C:G,4,)</f>
        <v>0.64634146341463405</v>
      </c>
      <c r="M424" s="7">
        <f>IF(Task[[#This Row],[Margin of Error1]]&gt;=0.1,"Insufficient data",Task[[#This Row],[Ease1]])</f>
        <v>0.64634146341463405</v>
      </c>
      <c r="N424" s="7">
        <f>IF(Task[[#This Row],[Ease1]]&gt;0,1.96*SQRT((Task[[#This Row],[Ease1]]*(1-Task[[#This Row],[Ease1]]))/Task[[#This Row],[Responses]]),"")</f>
        <v>0.10348376630381684</v>
      </c>
      <c r="O424" s="7">
        <f>VLOOKUP(Task[[#This Row],[Reason of visit]],'Data-Task'!C:G,5,)</f>
        <v>0.64634146341463405</v>
      </c>
      <c r="P424" s="7">
        <f>IF(Task[[#This Row],[Margin of Error1]]&gt;=0.1,"Insufficient data",Task[[#This Row],[Satisfaction1]])</f>
        <v>0.64634146341463405</v>
      </c>
      <c r="Q424" s="7">
        <f>IF(Task[[#This Row],[Satisfaction1]]&gt;0,1.96*SQRT((Task[[#This Row],[Satisfaction1]]*(1-Task[[#This Row],[Satisfaction1]]))/Task[[#This Row],[Responses]]),"")</f>
        <v>0.10348376630381684</v>
      </c>
      <c r="R424" s="7">
        <f>IF(OR(Task[[#This Row],[Margin of Error1]]&gt;=0.1,Task[[#This Row],[Margin of Error1]]=0),"Insufficient data",Task[[#This Row],[Margin of Error1]])</f>
        <v>9.8237110393200863E-2</v>
      </c>
      <c r="S4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24" s="10"/>
      <c r="U424" s="10"/>
      <c r="V424" s="5"/>
      <c r="W424" s="5"/>
    </row>
    <row r="425" spans="3:23" ht="13.9" x14ac:dyDescent="0.5">
      <c r="C425" s="129" t="str">
        <f>IF(ISBLANK('Data-Task'!C858),"",'Data-Task'!C858)</f>
        <v>JUS:Benefits:Other - Reason for my visit is not in this list</v>
      </c>
      <c r="D425" s="68" t="str">
        <f t="shared" si="21"/>
        <v>Other - Reason for my visit is not in this list</v>
      </c>
      <c r="E425" s="6" t="str">
        <f t="shared" si="22"/>
        <v>Benefits</v>
      </c>
      <c r="F425" s="6" t="str">
        <f t="shared" si="23"/>
        <v>JUS</v>
      </c>
      <c r="G425" s="8">
        <f>VLOOKUP(Task[[#This Row],[Reason of visit]],'Data-Task'!C:G,2,)</f>
        <v>82</v>
      </c>
      <c r="H4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0.10076874497666714</v>
      </c>
      <c r="I425" s="7">
        <f>VLOOKUP(Task[[#This Row],[Reason of visit]],'Data-Task'!C:G,3,)</f>
        <v>0.74390243902439002</v>
      </c>
      <c r="J425" s="7" t="str">
        <f>IF(Task[[#This Row],[Margin of Error1]]&gt;=0.1,"Insufficient data",Task[[#This Row],[Task success1]])</f>
        <v>Insufficient data</v>
      </c>
      <c r="K425" s="7">
        <f>IF(Task[[#This Row],[Task success1]]&gt;0,1.96*SQRT((Task[[#This Row],[Task success1]]*(1-Task[[#This Row],[Task success1]]))/Task[[#This Row],[Responses]]),"")</f>
        <v>9.4473467915221196E-2</v>
      </c>
      <c r="L425" s="7">
        <f>VLOOKUP(Task[[#This Row],[Reason of visit]],'Data-Task'!C:G,4,)</f>
        <v>0.69512195121951204</v>
      </c>
      <c r="M425" s="7" t="str">
        <f>IF(Task[[#This Row],[Margin of Error1]]&gt;=0.1,"Insufficient data",Task[[#This Row],[Ease1]])</f>
        <v>Insufficient data</v>
      </c>
      <c r="N425" s="7">
        <f>IF(Task[[#This Row],[Ease1]]&gt;0,1.96*SQRT((Task[[#This Row],[Ease1]]*(1-Task[[#This Row],[Ease1]]))/Task[[#This Row],[Responses]]),"")</f>
        <v>9.9642066284559599E-2</v>
      </c>
      <c r="O425" s="7">
        <f>VLOOKUP(Task[[#This Row],[Reason of visit]],'Data-Task'!C:G,5,)</f>
        <v>0.51219512195121997</v>
      </c>
      <c r="P425" s="7" t="str">
        <f>IF(Task[[#This Row],[Margin of Error1]]&gt;=0.1,"Insufficient data",Task[[#This Row],[Satisfaction1]])</f>
        <v>Insufficient data</v>
      </c>
      <c r="Q425" s="7">
        <f>IF(Task[[#This Row],[Satisfaction1]]&gt;0,1.96*SQRT((Task[[#This Row],[Satisfaction1]]*(1-Task[[#This Row],[Satisfaction1]]))/Task[[#This Row],[Responses]]),"")</f>
        <v>0.10819070073022062</v>
      </c>
      <c r="R425" s="7" t="str">
        <f>IF(OR(Task[[#This Row],[Margin of Error1]]&gt;=0.1,Task[[#This Row],[Margin of Error1]]=0),"Insufficient data",Task[[#This Row],[Margin of Error1]])</f>
        <v>Insufficient data</v>
      </c>
      <c r="S4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25" s="10"/>
      <c r="U425" s="10"/>
      <c r="V425" s="5"/>
      <c r="W425" s="5"/>
    </row>
    <row r="426" spans="3:23" ht="13.9" x14ac:dyDescent="0.5">
      <c r="C426" s="129" t="str">
        <f>IF(ISBLANK('Data-Task'!C24),"",'Data-Task'!C24)</f>
        <v>CATSA:Travel:Find out what you can bring on a plane</v>
      </c>
      <c r="D426" s="68" t="str">
        <f t="shared" si="21"/>
        <v>Find out what you can bring on a plane</v>
      </c>
      <c r="E426" s="6" t="str">
        <f t="shared" si="22"/>
        <v>Travel</v>
      </c>
      <c r="F426" s="6" t="str">
        <f t="shared" si="23"/>
        <v>CATSA</v>
      </c>
      <c r="G426" s="8">
        <f>VLOOKUP(Task[[#This Row],[Reason of visit]],'Data-Task'!C:G,2,)</f>
        <v>81</v>
      </c>
      <c r="H42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9.9200499526452657E-2</v>
      </c>
      <c r="I426" s="7">
        <f>VLOOKUP(Task[[#This Row],[Reason of visit]],'Data-Task'!C:G,3,)</f>
        <v>0.76543209876543195</v>
      </c>
      <c r="J426" s="7">
        <f>IF(Task[[#This Row],[Margin of Error1]]&gt;=0.1,"Insufficient data",Task[[#This Row],[Task success1]])</f>
        <v>0.76543209876543195</v>
      </c>
      <c r="K426" s="7">
        <f>IF(Task[[#This Row],[Task success1]]&gt;0,1.96*SQRT((Task[[#This Row],[Task success1]]*(1-Task[[#This Row],[Task success1]]))/Task[[#This Row],[Responses]]),"")</f>
        <v>9.2278640634819789E-2</v>
      </c>
      <c r="L426" s="7">
        <f>VLOOKUP(Task[[#This Row],[Reason of visit]],'Data-Task'!C:G,4,)</f>
        <v>0.66666666666666696</v>
      </c>
      <c r="M426" s="7">
        <f>IF(Task[[#This Row],[Margin of Error1]]&gt;=0.1,"Insufficient data",Task[[#This Row],[Ease1]])</f>
        <v>0.66666666666666696</v>
      </c>
      <c r="N426" s="7">
        <f>IF(Task[[#This Row],[Ease1]]&gt;0,1.96*SQRT((Task[[#This Row],[Ease1]]*(1-Task[[#This Row],[Ease1]]))/Task[[#This Row],[Responses]]),"")</f>
        <v>0.1026614289722691</v>
      </c>
      <c r="O426" s="7">
        <f>VLOOKUP(Task[[#This Row],[Reason of visit]],'Data-Task'!C:G,5,)</f>
        <v>0.66666666666666696</v>
      </c>
      <c r="P426" s="7">
        <f>IF(Task[[#This Row],[Margin of Error1]]&gt;=0.1,"Insufficient data",Task[[#This Row],[Satisfaction1]])</f>
        <v>0.66666666666666696</v>
      </c>
      <c r="Q426" s="7">
        <f>IF(Task[[#This Row],[Satisfaction1]]&gt;0,1.96*SQRT((Task[[#This Row],[Satisfaction1]]*(1-Task[[#This Row],[Satisfaction1]]))/Task[[#This Row],[Responses]]),"")</f>
        <v>0.1026614289722691</v>
      </c>
      <c r="R426" s="7">
        <f>IF(OR(Task[[#This Row],[Margin of Error1]]&gt;=0.1,Task[[#This Row],[Margin of Error1]]=0),"Insufficient data",Task[[#This Row],[Margin of Error1]])</f>
        <v>9.9200499526452657E-2</v>
      </c>
      <c r="S4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26" s="10"/>
      <c r="U426" s="10"/>
      <c r="V426" s="5"/>
      <c r="W426" s="5"/>
    </row>
    <row r="427" spans="3:23" ht="13.9" x14ac:dyDescent="0.5">
      <c r="C427" s="129" t="str">
        <f>IF(ISBLANK('Data-Task'!C163),"",'Data-Task'!C163)</f>
        <v>CRA:COVID-19:Tourism and Hospitality Recovery Program (THRP)</v>
      </c>
      <c r="D427" s="68" t="str">
        <f t="shared" si="21"/>
        <v>Tourism and Hospitality Recovery Program (THRP)</v>
      </c>
      <c r="E427" s="6" t="str">
        <f t="shared" si="22"/>
        <v>COVID-19</v>
      </c>
      <c r="F427" s="6" t="str">
        <f t="shared" si="23"/>
        <v>CRA</v>
      </c>
      <c r="G427" s="8">
        <f>VLOOKUP(Task[[#This Row],[Reason of visit]],'Data-Task'!C:G,2,)</f>
        <v>81</v>
      </c>
      <c r="H42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0.10645070752578489</v>
      </c>
      <c r="I427" s="7">
        <f>VLOOKUP(Task[[#This Row],[Reason of visit]],'Data-Task'!C:G,3,)</f>
        <v>0.64197530864197505</v>
      </c>
      <c r="J427" s="7" t="str">
        <f>IF(Task[[#This Row],[Margin of Error1]]&gt;=0.1,"Insufficient data",Task[[#This Row],[Task success1]])</f>
        <v>Insufficient data</v>
      </c>
      <c r="K427" s="7">
        <f>IF(Task[[#This Row],[Task success1]]&gt;0,1.96*SQRT((Task[[#This Row],[Task success1]]*(1-Task[[#This Row],[Task success1]]))/Task[[#This Row],[Responses]]),"")</f>
        <v>0.10440690305716681</v>
      </c>
      <c r="L427" s="7">
        <f>VLOOKUP(Task[[#This Row],[Reason of visit]],'Data-Task'!C:G,4,)</f>
        <v>0.45679012345678999</v>
      </c>
      <c r="M427" s="7" t="str">
        <f>IF(Task[[#This Row],[Margin of Error1]]&gt;=0.1,"Insufficient data",Task[[#This Row],[Ease1]])</f>
        <v>Insufficient data</v>
      </c>
      <c r="N427" s="7">
        <f>IF(Task[[#This Row],[Ease1]]&gt;0,1.96*SQRT((Task[[#This Row],[Ease1]]*(1-Task[[#This Row],[Ease1]]))/Task[[#This Row],[Responses]]),"")</f>
        <v>0.10848151540079766</v>
      </c>
      <c r="O427" s="7">
        <f>VLOOKUP(Task[[#This Row],[Reason of visit]],'Data-Task'!C:G,5,)</f>
        <v>0.39506172839506198</v>
      </c>
      <c r="P427" s="7" t="str">
        <f>IF(Task[[#This Row],[Margin of Error1]]&gt;=0.1,"Insufficient data",Task[[#This Row],[Satisfaction1]])</f>
        <v>Insufficient data</v>
      </c>
      <c r="Q427" s="7">
        <f>IF(Task[[#This Row],[Satisfaction1]]&gt;0,1.96*SQRT((Task[[#This Row],[Satisfaction1]]*(1-Task[[#This Row],[Satisfaction1]]))/Task[[#This Row],[Responses]]),"")</f>
        <v>0.10646370411939021</v>
      </c>
      <c r="R427" s="7" t="str">
        <f>IF(OR(Task[[#This Row],[Margin of Error1]]&gt;=0.1,Task[[#This Row],[Margin of Error1]]=0),"Insufficient data",Task[[#This Row],[Margin of Error1]])</f>
        <v>Insufficient data</v>
      </c>
      <c r="S4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27" s="10"/>
      <c r="U427" s="10"/>
      <c r="V427" s="5"/>
      <c r="W427" s="5"/>
    </row>
    <row r="428" spans="3:23" ht="13.9" x14ac:dyDescent="0.5">
      <c r="C428" s="129" t="str">
        <f>IF(ISBLANK('Data-Task'!C321),"",'Data-Task'!C321)</f>
        <v>DND:Security:Search for jobs in the military</v>
      </c>
      <c r="D428" s="68" t="str">
        <f t="shared" si="21"/>
        <v>Search for jobs in the military</v>
      </c>
      <c r="E428" s="6" t="str">
        <f t="shared" si="22"/>
        <v>Security</v>
      </c>
      <c r="F428" s="6" t="str">
        <f t="shared" si="23"/>
        <v>DND</v>
      </c>
      <c r="G428" s="8">
        <f>VLOOKUP(Task[[#This Row],[Reason of visit]],'Data-Task'!C:G,2,)</f>
        <v>81</v>
      </c>
      <c r="H4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9.7797304833269219E-2</v>
      </c>
      <c r="I428" s="7">
        <f>VLOOKUP(Task[[#This Row],[Reason of visit]],'Data-Task'!C:G,3,)</f>
        <v>0.76543209876543195</v>
      </c>
      <c r="J428" s="7">
        <f>IF(Task[[#This Row],[Margin of Error1]]&gt;=0.1,"Insufficient data",Task[[#This Row],[Task success1]])</f>
        <v>0.76543209876543195</v>
      </c>
      <c r="K428" s="7">
        <f>IF(Task[[#This Row],[Task success1]]&gt;0,1.96*SQRT((Task[[#This Row],[Task success1]]*(1-Task[[#This Row],[Task success1]]))/Task[[#This Row],[Responses]]),"")</f>
        <v>9.2278640634819789E-2</v>
      </c>
      <c r="L428" s="7">
        <f>VLOOKUP(Task[[#This Row],[Reason of visit]],'Data-Task'!C:G,4,)</f>
        <v>0.67901234567901203</v>
      </c>
      <c r="M428" s="7">
        <f>IF(Task[[#This Row],[Margin of Error1]]&gt;=0.1,"Insufficient data",Task[[#This Row],[Ease1]])</f>
        <v>0.67901234567901203</v>
      </c>
      <c r="N428" s="7">
        <f>IF(Task[[#This Row],[Ease1]]&gt;0,1.96*SQRT((Task[[#This Row],[Ease1]]*(1-Task[[#This Row],[Ease1]]))/Task[[#This Row],[Responses]]),"")</f>
        <v>0.10167087513396576</v>
      </c>
      <c r="O428" s="7">
        <f>VLOOKUP(Task[[#This Row],[Reason of visit]],'Data-Task'!C:G,5,)</f>
        <v>0.70370370370370405</v>
      </c>
      <c r="P428" s="7">
        <f>IF(Task[[#This Row],[Margin of Error1]]&gt;=0.1,"Insufficient data",Task[[#This Row],[Satisfaction1]])</f>
        <v>0.70370370370370405</v>
      </c>
      <c r="Q428" s="7">
        <f>IF(Task[[#This Row],[Satisfaction1]]&gt;0,1.96*SQRT((Task[[#This Row],[Satisfaction1]]*(1-Task[[#This Row],[Satisfaction1]]))/Task[[#This Row],[Responses]]),"")</f>
        <v>9.9442398731022133E-2</v>
      </c>
      <c r="R428" s="7">
        <f>IF(OR(Task[[#This Row],[Margin of Error1]]&gt;=0.1,Task[[#This Row],[Margin of Error1]]=0),"Insufficient data",Task[[#This Row],[Margin of Error1]])</f>
        <v>9.7797304833269219E-2</v>
      </c>
      <c r="S4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28" s="10"/>
      <c r="U428" s="10"/>
      <c r="V428" s="5"/>
      <c r="W428" s="5"/>
    </row>
    <row r="429" spans="3:23" ht="13.9" x14ac:dyDescent="0.5">
      <c r="C429" s="129" t="str">
        <f>IF(ISBLANK('Data-Task'!C1342),"",'Data-Task'!C1342)</f>
        <v>TBS:PublicService:See what's covered by dental insurance in the public service</v>
      </c>
      <c r="D429" s="457" t="str">
        <f t="shared" si="21"/>
        <v>See what's covered by dental insurance in the public service</v>
      </c>
      <c r="E429" s="458" t="str">
        <f t="shared" si="22"/>
        <v>PublicService</v>
      </c>
      <c r="F429" s="458" t="str">
        <f t="shared" si="23"/>
        <v>TBS</v>
      </c>
      <c r="G429" s="442">
        <f>VLOOKUP(Task[[#This Row],[Reason of visit]],'Data-Task'!C:G,2,)</f>
        <v>81</v>
      </c>
      <c r="H42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0.10304314136530301</v>
      </c>
      <c r="I429" s="444">
        <f>VLOOKUP(Task[[#This Row],[Reason of visit]],'Data-Task'!C:G,3,)</f>
        <v>0.75308641975308599</v>
      </c>
      <c r="J429" s="444" t="str">
        <f>IF(Task[[#This Row],[Margin of Error1]]&gt;=0.1,"Insufficient data",Task[[#This Row],[Task success1]])</f>
        <v>Insufficient data</v>
      </c>
      <c r="K429" s="444">
        <f>IF(Task[[#This Row],[Task success1]]&gt;0,1.96*SQRT((Task[[#This Row],[Task success1]]*(1-Task[[#This Row],[Task success1]]))/Task[[#This Row],[Responses]]),"")</f>
        <v>9.39092686564693E-2</v>
      </c>
      <c r="L429" s="444">
        <f>VLOOKUP(Task[[#This Row],[Reason of visit]],'Data-Task'!C:G,4,)</f>
        <v>0.592592592592593</v>
      </c>
      <c r="M429" s="444" t="str">
        <f>IF(Task[[#This Row],[Margin of Error1]]&gt;=0.1,"Insufficient data",Task[[#This Row],[Ease1]])</f>
        <v>Insufficient data</v>
      </c>
      <c r="N429" s="444">
        <f>IF(Task[[#This Row],[Ease1]]&gt;0,1.96*SQRT((Task[[#This Row],[Ease1]]*(1-Task[[#This Row],[Ease1]]))/Task[[#This Row],[Responses]]),"")</f>
        <v>0.10700550763944992</v>
      </c>
      <c r="O429" s="444">
        <f>VLOOKUP(Task[[#This Row],[Reason of visit]],'Data-Task'!C:G,5,)</f>
        <v>0.55555555555555602</v>
      </c>
      <c r="P429" s="444" t="str">
        <f>IF(Task[[#This Row],[Margin of Error1]]&gt;=0.1,"Insufficient data",Task[[#This Row],[Satisfaction1]])</f>
        <v>Insufficient data</v>
      </c>
      <c r="Q429" s="444">
        <f>IF(Task[[#This Row],[Satisfaction1]]&gt;0,1.96*SQRT((Task[[#This Row],[Satisfaction1]]*(1-Task[[#This Row],[Satisfaction1]]))/Task[[#This Row],[Responses]]),"")</f>
        <v>0.10821464779998982</v>
      </c>
      <c r="R429" s="444" t="str">
        <f>IF(OR(Task[[#This Row],[Margin of Error1]]&gt;=0.1,Task[[#This Row],[Margin of Error1]]=0),"Insufficient data",Task[[#This Row],[Margin of Error1]])</f>
        <v>Insufficient data</v>
      </c>
      <c r="S42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29" s="10"/>
      <c r="U429" s="10"/>
      <c r="V429" s="5"/>
      <c r="W429" s="5"/>
    </row>
    <row r="430" spans="3:23" ht="13.9" x14ac:dyDescent="0.5">
      <c r="C430" s="129" t="str">
        <f>IF(ISBLANK('Data-Task'!C778),"",'Data-Task'!C778)</f>
        <v>IRCC:Jobs:Other - Reason for my visit is not in this list</v>
      </c>
      <c r="D430" s="68" t="str">
        <f t="shared" si="21"/>
        <v>Other - Reason for my visit is not in this list</v>
      </c>
      <c r="E430" s="6" t="str">
        <f t="shared" si="22"/>
        <v>Jobs</v>
      </c>
      <c r="F430" s="6" t="str">
        <f t="shared" si="23"/>
        <v>IRCC</v>
      </c>
      <c r="G430" s="8">
        <f>VLOOKUP(Task[[#This Row],[Reason of visit]],'Data-Task'!C:G,2,)</f>
        <v>80</v>
      </c>
      <c r="H4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0.10765632530842251</v>
      </c>
      <c r="I430" s="7">
        <f>VLOOKUP(Task[[#This Row],[Reason of visit]],'Data-Task'!C:G,3,)</f>
        <v>0.65</v>
      </c>
      <c r="J430" s="7" t="str">
        <f>IF(Task[[#This Row],[Margin of Error1]]&gt;=0.1,"Insufficient data",Task[[#This Row],[Task success1]])</f>
        <v>Insufficient data</v>
      </c>
      <c r="K430" s="7">
        <f>IF(Task[[#This Row],[Task success1]]&gt;0,1.96*SQRT((Task[[#This Row],[Task success1]]*(1-Task[[#This Row],[Task success1]]))/Task[[#This Row],[Responses]]),"")</f>
        <v>0.10452057213773755</v>
      </c>
      <c r="L430" s="7">
        <f>VLOOKUP(Task[[#This Row],[Reason of visit]],'Data-Task'!C:G,4,)</f>
        <v>0.52500000000000002</v>
      </c>
      <c r="M430" s="7" t="str">
        <f>IF(Task[[#This Row],[Margin of Error1]]&gt;=0.1,"Insufficient data",Task[[#This Row],[Ease1]])</f>
        <v>Insufficient data</v>
      </c>
      <c r="N430" s="7">
        <f>IF(Task[[#This Row],[Ease1]]&gt;0,1.96*SQRT((Task[[#This Row],[Ease1]]*(1-Task[[#This Row],[Ease1]]))/Task[[#This Row],[Responses]]),"")</f>
        <v>0.10943028602722374</v>
      </c>
      <c r="O430" s="7">
        <f>VLOOKUP(Task[[#This Row],[Reason of visit]],'Data-Task'!C:G,5,)</f>
        <v>0.55000000000000004</v>
      </c>
      <c r="P430" s="7" t="str">
        <f>IF(Task[[#This Row],[Margin of Error1]]&gt;=0.1,"Insufficient data",Task[[#This Row],[Satisfaction1]])</f>
        <v>Insufficient data</v>
      </c>
      <c r="Q430" s="7">
        <f>IF(Task[[#This Row],[Satisfaction1]]&gt;0,1.96*SQRT((Task[[#This Row],[Satisfaction1]]*(1-Task[[#This Row],[Satisfaction1]]))/Task[[#This Row],[Responses]]),"")</f>
        <v>0.10901811776030625</v>
      </c>
      <c r="R430" s="7" t="str">
        <f>IF(OR(Task[[#This Row],[Margin of Error1]]&gt;=0.1,Task[[#This Row],[Margin of Error1]]=0),"Insufficient data",Task[[#This Row],[Margin of Error1]])</f>
        <v>Insufficient data</v>
      </c>
      <c r="S4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30" s="10"/>
      <c r="U430" s="10"/>
      <c r="V430" s="5"/>
      <c r="W430" s="5"/>
    </row>
    <row r="431" spans="3:23" ht="27.75" x14ac:dyDescent="0.5">
      <c r="C431" s="129" t="str">
        <f>IF(ISBLANK('Data-Task'!C146),"",'Data-Task'!C146)</f>
        <v>CIRNAC:Indigenous:Government of Canada's response to the Truth and Reconciliation Commission's Calls to Action</v>
      </c>
      <c r="D431" s="68" t="str">
        <f t="shared" si="21"/>
        <v>Government of Canada's response to the Truth and Reconciliation Commission's Calls to Action</v>
      </c>
      <c r="E431" s="6" t="str">
        <f t="shared" si="22"/>
        <v>Indigenous</v>
      </c>
      <c r="F431" s="6" t="str">
        <f t="shared" si="23"/>
        <v>CIRNAC</v>
      </c>
      <c r="G431" s="8">
        <f>VLOOKUP(Task[[#This Row],[Reason of visit]],'Data-Task'!C:G,2,)</f>
        <v>79</v>
      </c>
      <c r="H4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9.8692222802435461E-2</v>
      </c>
      <c r="I431" s="7">
        <f>VLOOKUP(Task[[#This Row],[Reason of visit]],'Data-Task'!C:G,3,)</f>
        <v>0.822784810126582</v>
      </c>
      <c r="J431" s="7">
        <f>IF(Task[[#This Row],[Margin of Error1]]&gt;=0.1,"Insufficient data",Task[[#This Row],[Task success1]])</f>
        <v>0.822784810126582</v>
      </c>
      <c r="K431" s="7">
        <f>IF(Task[[#This Row],[Task success1]]&gt;0,1.96*SQRT((Task[[#This Row],[Task success1]]*(1-Task[[#This Row],[Task success1]]))/Task[[#This Row],[Responses]]),"")</f>
        <v>8.4204660770017231E-2</v>
      </c>
      <c r="L431" s="7">
        <f>VLOOKUP(Task[[#This Row],[Reason of visit]],'Data-Task'!C:G,4,)</f>
        <v>0.670886075949367</v>
      </c>
      <c r="M431" s="7">
        <f>IF(Task[[#This Row],[Margin of Error1]]&gt;=0.1,"Insufficient data",Task[[#This Row],[Ease1]])</f>
        <v>0.670886075949367</v>
      </c>
      <c r="N431" s="7">
        <f>IF(Task[[#This Row],[Ease1]]&gt;0,1.96*SQRT((Task[[#This Row],[Ease1]]*(1-Task[[#This Row],[Ease1]]))/Task[[#This Row],[Responses]]),"")</f>
        <v>0.10361915424915615</v>
      </c>
      <c r="O431" s="7">
        <f>VLOOKUP(Task[[#This Row],[Reason of visit]],'Data-Task'!C:G,5,)</f>
        <v>0.594936708860759</v>
      </c>
      <c r="P431" s="7">
        <f>IF(Task[[#This Row],[Margin of Error1]]&gt;=0.1,"Insufficient data",Task[[#This Row],[Satisfaction1]])</f>
        <v>0.594936708860759</v>
      </c>
      <c r="Q431" s="7">
        <f>IF(Task[[#This Row],[Satisfaction1]]&gt;0,1.96*SQRT((Task[[#This Row],[Satisfaction1]]*(1-Task[[#This Row],[Satisfaction1]]))/Task[[#This Row],[Responses]]),"")</f>
        <v>0.10825285338813301</v>
      </c>
      <c r="R431" s="7">
        <f>IF(OR(Task[[#This Row],[Margin of Error1]]&gt;=0.1,Task[[#This Row],[Margin of Error1]]=0),"Insufficient data",Task[[#This Row],[Margin of Error1]])</f>
        <v>9.8692222802435461E-2</v>
      </c>
      <c r="S4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31" s="10"/>
      <c r="U431" s="10"/>
      <c r="V431" s="5"/>
      <c r="W431" s="5"/>
    </row>
    <row r="432" spans="3:23" ht="27.75" x14ac:dyDescent="0.5">
      <c r="C432" s="129" t="str">
        <f>IF(ISBLANK('Data-Task'!C351),"",'Data-Task'!C351)</f>
        <v>ECCC:Environment:Get and understand Air Quality Health Index ratings for my location</v>
      </c>
      <c r="D432" s="68" t="str">
        <f t="shared" si="21"/>
        <v>Get and understand Air Quality Health Index ratings for my location</v>
      </c>
      <c r="E432" s="6" t="str">
        <f t="shared" si="22"/>
        <v>Environment</v>
      </c>
      <c r="F432" s="6" t="str">
        <f t="shared" si="23"/>
        <v>ECCC</v>
      </c>
      <c r="G432" s="8">
        <f>VLOOKUP(Task[[#This Row],[Reason of visit]],'Data-Task'!C:G,2,)</f>
        <v>79</v>
      </c>
      <c r="H43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0.10474091495216008</v>
      </c>
      <c r="I432" s="7">
        <f>VLOOKUP(Task[[#This Row],[Reason of visit]],'Data-Task'!C:G,3,)</f>
        <v>0.708860759493671</v>
      </c>
      <c r="J432" s="7" t="str">
        <f>IF(Task[[#This Row],[Margin of Error1]]&gt;=0.1,"Insufficient data",Task[[#This Row],[Task success1]])</f>
        <v>Insufficient data</v>
      </c>
      <c r="K432" s="7">
        <f>IF(Task[[#This Row],[Task success1]]&gt;0,1.96*SQRT((Task[[#This Row],[Task success1]]*(1-Task[[#This Row],[Task success1]]))/Task[[#This Row],[Responses]]),"")</f>
        <v>0.10017823273286601</v>
      </c>
      <c r="L432" s="7">
        <f>VLOOKUP(Task[[#This Row],[Reason of visit]],'Data-Task'!C:G,4,)</f>
        <v>0.620253164556962</v>
      </c>
      <c r="M432" s="7" t="str">
        <f>IF(Task[[#This Row],[Margin of Error1]]&gt;=0.1,"Insufficient data",Task[[#This Row],[Ease1]])</f>
        <v>Insufficient data</v>
      </c>
      <c r="N432" s="7">
        <f>IF(Task[[#This Row],[Ease1]]&gt;0,1.96*SQRT((Task[[#This Row],[Ease1]]*(1-Task[[#This Row],[Ease1]]))/Task[[#This Row],[Responses]]),"")</f>
        <v>0.1070222560618071</v>
      </c>
      <c r="O432" s="7">
        <f>VLOOKUP(Task[[#This Row],[Reason of visit]],'Data-Task'!C:G,5,)</f>
        <v>0.620253164556962</v>
      </c>
      <c r="P432" s="7" t="str">
        <f>IF(Task[[#This Row],[Margin of Error1]]&gt;=0.1,"Insufficient data",Task[[#This Row],[Satisfaction1]])</f>
        <v>Insufficient data</v>
      </c>
      <c r="Q432" s="7">
        <f>IF(Task[[#This Row],[Satisfaction1]]&gt;0,1.96*SQRT((Task[[#This Row],[Satisfaction1]]*(1-Task[[#This Row],[Satisfaction1]]))/Task[[#This Row],[Responses]]),"")</f>
        <v>0.1070222560618071</v>
      </c>
      <c r="R432" s="7" t="str">
        <f>IF(OR(Task[[#This Row],[Margin of Error1]]&gt;=0.1,Task[[#This Row],[Margin of Error1]]=0),"Insufficient data",Task[[#This Row],[Margin of Error1]])</f>
        <v>Insufficient data</v>
      </c>
      <c r="S4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32" s="10"/>
      <c r="U432" s="10"/>
      <c r="V432" s="5"/>
      <c r="W432" s="5"/>
    </row>
    <row r="433" spans="3:23" ht="27.75" x14ac:dyDescent="0.5">
      <c r="C433" s="129" t="str">
        <f>IF(ISBLANK('Data-Task'!C1000),"",'Data-Task'!C1000)</f>
        <v>NRCan:Money:Determine current market prices for lumber, crude oil and other fuels</v>
      </c>
      <c r="D433" s="68" t="str">
        <f t="shared" si="21"/>
        <v>Determine current market prices for lumber, crude oil and other fuels</v>
      </c>
      <c r="E433" s="6" t="str">
        <f t="shared" si="22"/>
        <v>Money</v>
      </c>
      <c r="F433" s="6" t="str">
        <f t="shared" si="23"/>
        <v>NRCan</v>
      </c>
      <c r="G433" s="8">
        <f>VLOOKUP(Task[[#This Row],[Reason of visit]],'Data-Task'!C:G,2,)</f>
        <v>79</v>
      </c>
      <c r="H4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9.0463547398293653E-2</v>
      </c>
      <c r="I433" s="7">
        <f>VLOOKUP(Task[[#This Row],[Reason of visit]],'Data-Task'!C:G,3,)</f>
        <v>0.848101265822785</v>
      </c>
      <c r="J433" s="7">
        <f>IF(Task[[#This Row],[Margin of Error1]]&gt;=0.1,"Insufficient data",Task[[#This Row],[Task success1]])</f>
        <v>0.848101265822785</v>
      </c>
      <c r="K433" s="7">
        <f>IF(Task[[#This Row],[Task success1]]&gt;0,1.96*SQRT((Task[[#This Row],[Task success1]]*(1-Task[[#This Row],[Task success1]]))/Task[[#This Row],[Responses]]),"")</f>
        <v>7.9148640356079006E-2</v>
      </c>
      <c r="L433" s="7">
        <f>VLOOKUP(Task[[#This Row],[Reason of visit]],'Data-Task'!C:G,4,)</f>
        <v>0.79746835443038</v>
      </c>
      <c r="M433" s="7">
        <f>IF(Task[[#This Row],[Margin of Error1]]&gt;=0.1,"Insufficient data",Task[[#This Row],[Ease1]])</f>
        <v>0.79746835443038</v>
      </c>
      <c r="N433" s="7">
        <f>IF(Task[[#This Row],[Ease1]]&gt;0,1.96*SQRT((Task[[#This Row],[Ease1]]*(1-Task[[#This Row],[Ease1]]))/Task[[#This Row],[Responses]]),"")</f>
        <v>8.8622847589645837E-2</v>
      </c>
      <c r="O433" s="7">
        <f>VLOOKUP(Task[[#This Row],[Reason of visit]],'Data-Task'!C:G,5,)</f>
        <v>0.670886075949367</v>
      </c>
      <c r="P433" s="7">
        <f>IF(Task[[#This Row],[Margin of Error1]]&gt;=0.1,"Insufficient data",Task[[#This Row],[Satisfaction1]])</f>
        <v>0.670886075949367</v>
      </c>
      <c r="Q433" s="7">
        <f>IF(Task[[#This Row],[Satisfaction1]]&gt;0,1.96*SQRT((Task[[#This Row],[Satisfaction1]]*(1-Task[[#This Row],[Satisfaction1]]))/Task[[#This Row],[Responses]]),"")</f>
        <v>0.10361915424915615</v>
      </c>
      <c r="R433" s="7">
        <f>IF(OR(Task[[#This Row],[Margin of Error1]]&gt;=0.1,Task[[#This Row],[Margin of Error1]]=0),"Insufficient data",Task[[#This Row],[Margin of Error1]])</f>
        <v>9.0463547398293653E-2</v>
      </c>
      <c r="S4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33" s="10"/>
      <c r="U433" s="10"/>
      <c r="V433" s="5"/>
      <c r="W433" s="5"/>
    </row>
    <row r="434" spans="3:23" ht="13.9" x14ac:dyDescent="0.5">
      <c r="C434" s="129" t="str">
        <f>IF(ISBLANK('Data-Task'!C56),"",'Data-Task'!C56)</f>
        <v>CBSA:Travel:Check requirements when flying to Canada</v>
      </c>
      <c r="D434" s="68" t="str">
        <f t="shared" si="21"/>
        <v>Check requirements when flying to Canada</v>
      </c>
      <c r="E434" s="6" t="str">
        <f t="shared" si="22"/>
        <v>Travel</v>
      </c>
      <c r="F434" s="6" t="str">
        <f t="shared" si="23"/>
        <v>CBSA</v>
      </c>
      <c r="G434" s="8">
        <f>VLOOKUP(Task[[#This Row],[Reason of visit]],'Data-Task'!C:G,2,)</f>
        <v>78</v>
      </c>
      <c r="H43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9.9778214279883384E-2</v>
      </c>
      <c r="I434" s="7">
        <f>VLOOKUP(Task[[#This Row],[Reason of visit]],'Data-Task'!C:G,3,)</f>
        <v>0.80769230769230804</v>
      </c>
      <c r="J434" s="7">
        <f>IF(Task[[#This Row],[Margin of Error1]]&gt;=0.1,"Insufficient data",Task[[#This Row],[Task success1]])</f>
        <v>0.80769230769230804</v>
      </c>
      <c r="K434" s="7">
        <f>IF(Task[[#This Row],[Task success1]]&gt;0,1.96*SQRT((Task[[#This Row],[Task success1]]*(1-Task[[#This Row],[Task success1]]))/Task[[#This Row],[Responses]]),"")</f>
        <v>8.746414832200225E-2</v>
      </c>
      <c r="L434" s="7">
        <f>VLOOKUP(Task[[#This Row],[Reason of visit]],'Data-Task'!C:G,4,)</f>
        <v>0.66666666666666696</v>
      </c>
      <c r="M434" s="7">
        <f>IF(Task[[#This Row],[Margin of Error1]]&gt;=0.1,"Insufficient data",Task[[#This Row],[Ease1]])</f>
        <v>0.66666666666666696</v>
      </c>
      <c r="N434" s="7">
        <f>IF(Task[[#This Row],[Ease1]]&gt;0,1.96*SQRT((Task[[#This Row],[Ease1]]*(1-Task[[#This Row],[Ease1]]))/Task[[#This Row],[Responses]]),"")</f>
        <v>0.10461706048599025</v>
      </c>
      <c r="O434" s="7">
        <f>VLOOKUP(Task[[#This Row],[Reason of visit]],'Data-Task'!C:G,5,)</f>
        <v>0.62820512820512797</v>
      </c>
      <c r="P434" s="7">
        <f>IF(Task[[#This Row],[Margin of Error1]]&gt;=0.1,"Insufficient data",Task[[#This Row],[Satisfaction1]])</f>
        <v>0.62820512820512797</v>
      </c>
      <c r="Q434" s="7">
        <f>IF(Task[[#This Row],[Satisfaction1]]&gt;0,1.96*SQRT((Task[[#This Row],[Satisfaction1]]*(1-Task[[#This Row],[Satisfaction1]]))/Task[[#This Row],[Responses]]),"")</f>
        <v>0.10725343403165766</v>
      </c>
      <c r="R434" s="7">
        <f>IF(OR(Task[[#This Row],[Margin of Error1]]&gt;=0.1,Task[[#This Row],[Margin of Error1]]=0),"Insufficient data",Task[[#This Row],[Margin of Error1]])</f>
        <v>9.9778214279883384E-2</v>
      </c>
      <c r="S4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34" s="10"/>
      <c r="U434" s="10"/>
      <c r="V434" s="5"/>
      <c r="W434" s="5"/>
    </row>
    <row r="435" spans="3:23" ht="13.9" x14ac:dyDescent="0.5">
      <c r="C435" s="129" t="str">
        <f>IF(ISBLANK('Data-Task'!C317),"",'Data-Task'!C317)</f>
        <v>DND:Security:Read the latest stories or articles about the Canadian military</v>
      </c>
      <c r="D435" s="68" t="str">
        <f t="shared" si="21"/>
        <v>Read the latest stories or articles about the Canadian military</v>
      </c>
      <c r="E435" s="6" t="str">
        <f t="shared" si="22"/>
        <v>Security</v>
      </c>
      <c r="F435" s="6" t="str">
        <f t="shared" si="23"/>
        <v>DND</v>
      </c>
      <c r="G435" s="8">
        <f>VLOOKUP(Task[[#This Row],[Reason of visit]],'Data-Task'!C:G,2,)</f>
        <v>78</v>
      </c>
      <c r="H4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8.90694654300489E-2</v>
      </c>
      <c r="I435" s="7">
        <f>VLOOKUP(Task[[#This Row],[Reason of visit]],'Data-Task'!C:G,3,)</f>
        <v>0.89743589743589702</v>
      </c>
      <c r="J435" s="7">
        <f>IF(Task[[#This Row],[Margin of Error1]]&gt;=0.1,"Insufficient data",Task[[#This Row],[Task success1]])</f>
        <v>0.89743589743589702</v>
      </c>
      <c r="K435" s="7">
        <f>IF(Task[[#This Row],[Task success1]]&gt;0,1.96*SQRT((Task[[#This Row],[Task success1]]*(1-Task[[#This Row],[Task success1]]))/Task[[#This Row],[Responses]]),"")</f>
        <v>6.7329932770865963E-2</v>
      </c>
      <c r="L435" s="7">
        <f>VLOOKUP(Task[[#This Row],[Reason of visit]],'Data-Task'!C:G,4,)</f>
        <v>0.75641025641025605</v>
      </c>
      <c r="M435" s="7">
        <f>IF(Task[[#This Row],[Margin of Error1]]&gt;=0.1,"Insufficient data",Task[[#This Row],[Ease1]])</f>
        <v>0.75641025641025605</v>
      </c>
      <c r="N435" s="7">
        <f>IF(Task[[#This Row],[Ease1]]&gt;0,1.96*SQRT((Task[[#This Row],[Ease1]]*(1-Task[[#This Row],[Ease1]]))/Task[[#This Row],[Responses]]),"")</f>
        <v>9.5261403033290518E-2</v>
      </c>
      <c r="O435" s="7">
        <f>VLOOKUP(Task[[#This Row],[Reason of visit]],'Data-Task'!C:G,5,)</f>
        <v>0.66666666666666696</v>
      </c>
      <c r="P435" s="7">
        <f>IF(Task[[#This Row],[Margin of Error1]]&gt;=0.1,"Insufficient data",Task[[#This Row],[Satisfaction1]])</f>
        <v>0.66666666666666696</v>
      </c>
      <c r="Q435" s="7">
        <f>IF(Task[[#This Row],[Satisfaction1]]&gt;0,1.96*SQRT((Task[[#This Row],[Satisfaction1]]*(1-Task[[#This Row],[Satisfaction1]]))/Task[[#This Row],[Responses]]),"")</f>
        <v>0.10461706048599025</v>
      </c>
      <c r="R435" s="7">
        <f>IF(OR(Task[[#This Row],[Margin of Error1]]&gt;=0.1,Task[[#This Row],[Margin of Error1]]=0),"Insufficient data",Task[[#This Row],[Margin of Error1]])</f>
        <v>8.90694654300489E-2</v>
      </c>
      <c r="S4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35" s="10"/>
      <c r="U435" s="10"/>
      <c r="V435" s="5"/>
      <c r="W435" s="5"/>
    </row>
    <row r="436" spans="3:23" ht="13.9" x14ac:dyDescent="0.5">
      <c r="C436" s="129" t="str">
        <f>IF(ISBLANK('Data-Task'!C892),"",'Data-Task'!C892)</f>
        <v>NRC:Jobs:Find jobs opportunities at the NRC</v>
      </c>
      <c r="D436" s="68" t="str">
        <f t="shared" si="21"/>
        <v>Find jobs opportunities at the NRC</v>
      </c>
      <c r="E436" s="6" t="str">
        <f t="shared" si="22"/>
        <v>Jobs</v>
      </c>
      <c r="F436" s="6" t="str">
        <f t="shared" si="23"/>
        <v>NRC</v>
      </c>
      <c r="G436" s="8">
        <f>VLOOKUP(Task[[#This Row],[Reason of visit]],'Data-Task'!C:G,2,)</f>
        <v>78</v>
      </c>
      <c r="H4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8.7796911854389911E-2</v>
      </c>
      <c r="I436" s="7">
        <f>VLOOKUP(Task[[#This Row],[Reason of visit]],'Data-Task'!C:G,3,)</f>
        <v>0.91025641025641002</v>
      </c>
      <c r="J436" s="7">
        <f>IF(Task[[#This Row],[Margin of Error1]]&gt;=0.1,"Insufficient data",Task[[#This Row],[Task success1]])</f>
        <v>0.91025641025641002</v>
      </c>
      <c r="K436" s="7">
        <f>IF(Task[[#This Row],[Task success1]]&gt;0,1.96*SQRT((Task[[#This Row],[Task success1]]*(1-Task[[#This Row],[Task success1]]))/Task[[#This Row],[Responses]]),"")</f>
        <v>6.3429656818792396E-2</v>
      </c>
      <c r="L436" s="7">
        <f>VLOOKUP(Task[[#This Row],[Reason of visit]],'Data-Task'!C:G,4,)</f>
        <v>0.76923076923076905</v>
      </c>
      <c r="M436" s="7">
        <f>IF(Task[[#This Row],[Margin of Error1]]&gt;=0.1,"Insufficient data",Task[[#This Row],[Ease1]])</f>
        <v>0.76923076923076905</v>
      </c>
      <c r="N436" s="7">
        <f>IF(Task[[#This Row],[Ease1]]&gt;0,1.96*SQRT((Task[[#This Row],[Ease1]]*(1-Task[[#This Row],[Ease1]]))/Task[[#This Row],[Responses]]),"")</f>
        <v>9.3503107613403316E-2</v>
      </c>
      <c r="O436" s="7">
        <f>VLOOKUP(Task[[#This Row],[Reason of visit]],'Data-Task'!C:G,5,)</f>
        <v>0.64102564102564097</v>
      </c>
      <c r="P436" s="7">
        <f>IF(Task[[#This Row],[Margin of Error1]]&gt;=0.1,"Insufficient data",Task[[#This Row],[Satisfaction1]])</f>
        <v>0.64102564102564097</v>
      </c>
      <c r="Q436" s="7">
        <f>IF(Task[[#This Row],[Satisfaction1]]&gt;0,1.96*SQRT((Task[[#This Row],[Satisfaction1]]*(1-Task[[#This Row],[Satisfaction1]]))/Task[[#This Row],[Responses]]),"")</f>
        <v>0.10645797113097397</v>
      </c>
      <c r="R436" s="7">
        <f>IF(OR(Task[[#This Row],[Margin of Error1]]&gt;=0.1,Task[[#This Row],[Margin of Error1]]=0),"Insufficient data",Task[[#This Row],[Margin of Error1]])</f>
        <v>8.7796911854389911E-2</v>
      </c>
      <c r="S4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36" s="10"/>
      <c r="U436" s="10"/>
      <c r="V436" s="5"/>
      <c r="W436" s="5"/>
    </row>
    <row r="437" spans="3:23" ht="13.9" x14ac:dyDescent="0.5">
      <c r="C437" s="129" t="str">
        <f>IF(ISBLANK('Data-Task'!C1061),"",'Data-Task'!C1061)</f>
        <v>PCH:Culture:Apply to a grant or funding program — sports</v>
      </c>
      <c r="D437" s="441" t="str">
        <f t="shared" si="21"/>
        <v>Apply to a grant or funding program — sports</v>
      </c>
      <c r="E437" s="6" t="str">
        <f t="shared" si="22"/>
        <v>Culture</v>
      </c>
      <c r="F437" s="6" t="str">
        <f t="shared" si="23"/>
        <v>PCH</v>
      </c>
      <c r="G437" s="442">
        <f>VLOOKUP(Task[[#This Row],[Reason of visit]],'Data-Task'!C:G,2,)</f>
        <v>78</v>
      </c>
      <c r="H43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0.10590054243361346</v>
      </c>
      <c r="I437" s="444">
        <f>VLOOKUP(Task[[#This Row],[Reason of visit]],'Data-Task'!C:G,3,)</f>
        <v>0.70512820512820495</v>
      </c>
      <c r="J437" s="444" t="str">
        <f>IF(Task[[#This Row],[Margin of Error1]]&gt;=0.1,"Insufficient data",Task[[#This Row],[Task success1]])</f>
        <v>Insufficient data</v>
      </c>
      <c r="K437" s="444">
        <f>IF(Task[[#This Row],[Task success1]]&gt;0,1.96*SQRT((Task[[#This Row],[Task success1]]*(1-Task[[#This Row],[Task success1]]))/Task[[#This Row],[Responses]]),"")</f>
        <v>0.10119508745810159</v>
      </c>
      <c r="L437" s="444">
        <f>VLOOKUP(Task[[#This Row],[Reason of visit]],'Data-Task'!C:G,4,)</f>
        <v>0.512820512820513</v>
      </c>
      <c r="M437" s="444" t="str">
        <f>IF(Task[[#This Row],[Margin of Error1]]&gt;=0.1,"Insufficient data",Task[[#This Row],[Ease1]])</f>
        <v>Insufficient data</v>
      </c>
      <c r="N437" s="444">
        <f>IF(Task[[#This Row],[Ease1]]&gt;0,1.96*SQRT((Task[[#This Row],[Ease1]]*(1-Task[[#This Row],[Ease1]]))/Task[[#This Row],[Responses]]),"")</f>
        <v>0.11092666631071239</v>
      </c>
      <c r="O437" s="444">
        <f>VLOOKUP(Task[[#This Row],[Reason of visit]],'Data-Task'!C:G,5,)</f>
        <v>0.65384615384615397</v>
      </c>
      <c r="P437" s="444" t="str">
        <f>IF(Task[[#This Row],[Margin of Error1]]&gt;=0.1,"Insufficient data",Task[[#This Row],[Satisfaction1]])</f>
        <v>Insufficient data</v>
      </c>
      <c r="Q437" s="444">
        <f>IF(Task[[#This Row],[Satisfaction1]]&gt;0,1.96*SQRT((Task[[#This Row],[Satisfaction1]]*(1-Task[[#This Row],[Satisfaction1]]))/Task[[#This Row],[Responses]]),"")</f>
        <v>0.10557987353202639</v>
      </c>
      <c r="R437" s="444" t="str">
        <f>IF(OR(Task[[#This Row],[Margin of Error1]]&gt;=0.1,Task[[#This Row],[Margin of Error1]]=0),"Insufficient data",Task[[#This Row],[Margin of Error1]])</f>
        <v>Insufficient data</v>
      </c>
      <c r="S43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37" s="10"/>
      <c r="U437" s="10"/>
      <c r="V437" s="5"/>
      <c r="W437" s="5"/>
    </row>
    <row r="438" spans="3:23" ht="13.9" x14ac:dyDescent="0.5">
      <c r="C438" s="129" t="str">
        <f>IF(ISBLANK('Data-Task'!C138),"",'Data-Task'!C138)</f>
        <v>CIPO:Business:Apply for a trademark</v>
      </c>
      <c r="D438" s="68" t="str">
        <f t="shared" si="21"/>
        <v>Apply for a trademark</v>
      </c>
      <c r="E438" s="6" t="str">
        <f t="shared" si="22"/>
        <v>Business</v>
      </c>
      <c r="F438" s="6" t="str">
        <f t="shared" si="23"/>
        <v>CIPO</v>
      </c>
      <c r="G438" s="8">
        <f>VLOOKUP(Task[[#This Row],[Reason of visit]],'Data-Task'!C:G,2,)</f>
        <v>77</v>
      </c>
      <c r="H43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0.1086567683487772</v>
      </c>
      <c r="I438" s="7">
        <f>VLOOKUP(Task[[#This Row],[Reason of visit]],'Data-Task'!C:G,3,)</f>
        <v>0.68831168831168799</v>
      </c>
      <c r="J438" s="7" t="str">
        <f>IF(Task[[#This Row],[Margin of Error1]]&gt;=0.1,"Insufficient data",Task[[#This Row],[Task success1]])</f>
        <v>Insufficient data</v>
      </c>
      <c r="K438" s="7">
        <f>IF(Task[[#This Row],[Task success1]]&gt;0,1.96*SQRT((Task[[#This Row],[Task success1]]*(1-Task[[#This Row],[Task success1]]))/Task[[#This Row],[Responses]]),"")</f>
        <v>0.10345787152055778</v>
      </c>
      <c r="L438" s="7">
        <f>VLOOKUP(Task[[#This Row],[Reason of visit]],'Data-Task'!C:G,4,)</f>
        <v>0.55844155844155796</v>
      </c>
      <c r="M438" s="7" t="str">
        <f>IF(Task[[#This Row],[Margin of Error1]]&gt;=0.1,"Insufficient data",Task[[#This Row],[Ease1]])</f>
        <v>Insufficient data</v>
      </c>
      <c r="N438" s="7">
        <f>IF(Task[[#This Row],[Ease1]]&gt;0,1.96*SQRT((Task[[#This Row],[Ease1]]*(1-Task[[#This Row],[Ease1]]))/Task[[#This Row],[Responses]]),"")</f>
        <v>0.11091586485207063</v>
      </c>
      <c r="O438" s="7">
        <f>VLOOKUP(Task[[#This Row],[Reason of visit]],'Data-Task'!C:G,5,)</f>
        <v>0.51948051948051899</v>
      </c>
      <c r="P438" s="7" t="str">
        <f>IF(Task[[#This Row],[Margin of Error1]]&gt;=0.1,"Insufficient data",Task[[#This Row],[Satisfaction1]])</f>
        <v>Insufficient data</v>
      </c>
      <c r="Q438" s="7">
        <f>IF(Task[[#This Row],[Satisfaction1]]&gt;0,1.96*SQRT((Task[[#This Row],[Satisfaction1]]*(1-Task[[#This Row],[Satisfaction1]]))/Task[[#This Row],[Responses]]),"")</f>
        <v>0.1115965686737032</v>
      </c>
      <c r="R438" s="7" t="str">
        <f>IF(OR(Task[[#This Row],[Margin of Error1]]&gt;=0.1,Task[[#This Row],[Margin of Error1]]=0),"Insufficient data",Task[[#This Row],[Margin of Error1]])</f>
        <v>Insufficient data</v>
      </c>
      <c r="S4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38" s="10"/>
      <c r="U438" s="10"/>
      <c r="V438" s="5"/>
      <c r="W438" s="5"/>
    </row>
    <row r="439" spans="3:23" ht="13.9" x14ac:dyDescent="0.5">
      <c r="C439" s="129" t="str">
        <f>IF(ISBLANK('Data-Task'!C1366),"",'Data-Task'!C1366)</f>
        <v>TC:Transport:Apply for your transportation security clearance</v>
      </c>
      <c r="D439" s="457" t="str">
        <f t="shared" si="21"/>
        <v>Apply for your transportation security clearance</v>
      </c>
      <c r="E439" s="458" t="str">
        <f t="shared" si="22"/>
        <v>Transport</v>
      </c>
      <c r="F439" s="458" t="str">
        <f t="shared" si="23"/>
        <v>TC</v>
      </c>
      <c r="G439" s="442">
        <f>VLOOKUP(Task[[#This Row],[Reason of visit]],'Data-Task'!C:G,2,)</f>
        <v>77</v>
      </c>
      <c r="H43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0.10306709228412403</v>
      </c>
      <c r="I439" s="444">
        <f>VLOOKUP(Task[[#This Row],[Reason of visit]],'Data-Task'!C:G,3,)</f>
        <v>0.76623376623376604</v>
      </c>
      <c r="J439" s="444" t="str">
        <f>IF(Task[[#This Row],[Margin of Error1]]&gt;=0.1,"Insufficient data",Task[[#This Row],[Task success1]])</f>
        <v>Insufficient data</v>
      </c>
      <c r="K439" s="444">
        <f>IF(Task[[#This Row],[Task success1]]&gt;0,1.96*SQRT((Task[[#This Row],[Task success1]]*(1-Task[[#This Row],[Task success1]]))/Task[[#This Row],[Responses]]),"")</f>
        <v>9.4532739132237836E-2</v>
      </c>
      <c r="L439" s="444">
        <f>VLOOKUP(Task[[#This Row],[Reason of visit]],'Data-Task'!C:G,4,)</f>
        <v>0.58441558441558406</v>
      </c>
      <c r="M439" s="444" t="str">
        <f>IF(Task[[#This Row],[Margin of Error1]]&gt;=0.1,"Insufficient data",Task[[#This Row],[Ease1]])</f>
        <v>Insufficient data</v>
      </c>
      <c r="N439" s="444">
        <f>IF(Task[[#This Row],[Ease1]]&gt;0,1.96*SQRT((Task[[#This Row],[Ease1]]*(1-Task[[#This Row],[Ease1]]))/Task[[#This Row],[Responses]]),"")</f>
        <v>0.1100781772602574</v>
      </c>
      <c r="O439" s="444">
        <f>VLOOKUP(Task[[#This Row],[Reason of visit]],'Data-Task'!C:G,5,)</f>
        <v>0.67532467532467499</v>
      </c>
      <c r="P439" s="444" t="str">
        <f>IF(Task[[#This Row],[Margin of Error1]]&gt;=0.1,"Insufficient data",Task[[#This Row],[Satisfaction1]])</f>
        <v>Insufficient data</v>
      </c>
      <c r="Q439" s="444">
        <f>IF(Task[[#This Row],[Satisfaction1]]&gt;0,1.96*SQRT((Task[[#This Row],[Satisfaction1]]*(1-Task[[#This Row],[Satisfaction1]]))/Task[[#This Row],[Responses]]),"")</f>
        <v>0.10459036045987688</v>
      </c>
      <c r="R439" s="444" t="str">
        <f>IF(OR(Task[[#This Row],[Margin of Error1]]&gt;=0.1,Task[[#This Row],[Margin of Error1]]=0),"Insufficient data",Task[[#This Row],[Margin of Error1]])</f>
        <v>Insufficient data</v>
      </c>
      <c r="S4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39" s="10"/>
      <c r="U439" s="10"/>
      <c r="V439" s="5"/>
      <c r="W439" s="5"/>
    </row>
    <row r="440" spans="3:23" ht="13.9" x14ac:dyDescent="0.5">
      <c r="C440" s="129" t="str">
        <f>IF(ISBLANK('Data-Task'!C220),"",'Data-Task'!C220)</f>
        <v>CSC:N/A:How to visit an inmate</v>
      </c>
      <c r="D440" s="68" t="str">
        <f t="shared" si="21"/>
        <v>How to visit an inmate</v>
      </c>
      <c r="E440" s="6" t="str">
        <f t="shared" si="22"/>
        <v>N/A</v>
      </c>
      <c r="F440" s="6" t="str">
        <f t="shared" si="23"/>
        <v>CSC</v>
      </c>
      <c r="G440" s="8">
        <f>VLOOKUP(Task[[#This Row],[Reason of visit]],'Data-Task'!C:G,2,)</f>
        <v>76</v>
      </c>
      <c r="H4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0.1067601133220501</v>
      </c>
      <c r="I440" s="7">
        <f>VLOOKUP(Task[[#This Row],[Reason of visit]],'Data-Task'!C:G,3,)</f>
        <v>0.73684210526315796</v>
      </c>
      <c r="J440" s="7" t="str">
        <f>IF(Task[[#This Row],[Margin of Error1]]&gt;=0.1,"Insufficient data",Task[[#This Row],[Task success1]])</f>
        <v>Insufficient data</v>
      </c>
      <c r="K440" s="7">
        <f>IF(Task[[#This Row],[Task success1]]&gt;0,1.96*SQRT((Task[[#This Row],[Task success1]]*(1-Task[[#This Row],[Task success1]]))/Task[[#This Row],[Responses]]),"")</f>
        <v>9.9002165530383698E-2</v>
      </c>
      <c r="L440" s="7">
        <f>VLOOKUP(Task[[#This Row],[Reason of visit]],'Data-Task'!C:G,4,)</f>
        <v>0.61842105263157898</v>
      </c>
      <c r="M440" s="7" t="str">
        <f>IF(Task[[#This Row],[Margin of Error1]]&gt;=0.1,"Insufficient data",Task[[#This Row],[Ease1]])</f>
        <v>Insufficient data</v>
      </c>
      <c r="N440" s="7">
        <f>IF(Task[[#This Row],[Ease1]]&gt;0,1.96*SQRT((Task[[#This Row],[Ease1]]*(1-Task[[#This Row],[Ease1]]))/Task[[#This Row],[Responses]]),"")</f>
        <v>0.10921533213735946</v>
      </c>
      <c r="O440" s="7">
        <f>VLOOKUP(Task[[#This Row],[Reason of visit]],'Data-Task'!C:G,5,)</f>
        <v>0.53947368421052599</v>
      </c>
      <c r="P440" s="7" t="str">
        <f>IF(Task[[#This Row],[Margin of Error1]]&gt;=0.1,"Insufficient data",Task[[#This Row],[Satisfaction1]])</f>
        <v>Insufficient data</v>
      </c>
      <c r="Q440" s="7">
        <f>IF(Task[[#This Row],[Satisfaction1]]&gt;0,1.96*SQRT((Task[[#This Row],[Satisfaction1]]*(1-Task[[#This Row],[Satisfaction1]]))/Task[[#This Row],[Responses]]),"")</f>
        <v>0.11206284229840714</v>
      </c>
      <c r="R440" s="7" t="str">
        <f>IF(OR(Task[[#This Row],[Margin of Error1]]&gt;=0.1,Task[[#This Row],[Margin of Error1]]=0),"Insufficient data",Task[[#This Row],[Margin of Error1]])</f>
        <v>Insufficient data</v>
      </c>
      <c r="S4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0" s="10"/>
      <c r="U440" s="10"/>
      <c r="V440" s="5"/>
      <c r="W440" s="5"/>
    </row>
    <row r="441" spans="3:23" ht="13.9" x14ac:dyDescent="0.5">
      <c r="C441" s="129" t="str">
        <f>IF(ISBLANK('Data-Task'!C479),"",'Data-Task'!C479)</f>
        <v>FCAC:Money:Making a complaint to your financial institution</v>
      </c>
      <c r="D441" s="68" t="str">
        <f t="shared" si="21"/>
        <v>Making a complaint to your financial institution</v>
      </c>
      <c r="E441" s="6" t="str">
        <f t="shared" si="22"/>
        <v>Money</v>
      </c>
      <c r="F441" s="6" t="str">
        <f t="shared" si="23"/>
        <v>FCAC</v>
      </c>
      <c r="G441" s="8">
        <f>VLOOKUP(Task[[#This Row],[Reason of visit]],'Data-Task'!C:G,2,)</f>
        <v>76</v>
      </c>
      <c r="H44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0.11097662976892525</v>
      </c>
      <c r="I441" s="7">
        <f>VLOOKUP(Task[[#This Row],[Reason of visit]],'Data-Task'!C:G,3,)</f>
        <v>0.59210526315789502</v>
      </c>
      <c r="J441" s="7" t="str">
        <f>IF(Task[[#This Row],[Margin of Error1]]&gt;=0.1,"Insufficient data",Task[[#This Row],[Task success1]])</f>
        <v>Insufficient data</v>
      </c>
      <c r="K441" s="7">
        <f>IF(Task[[#This Row],[Task success1]]&gt;0,1.96*SQRT((Task[[#This Row],[Task success1]]*(1-Task[[#This Row],[Task success1]]))/Task[[#This Row],[Responses]]),"")</f>
        <v>0.11048995246695982</v>
      </c>
      <c r="L441" s="7">
        <f>VLOOKUP(Task[[#This Row],[Reason of visit]],'Data-Task'!C:G,4,)</f>
        <v>0.43421052631578899</v>
      </c>
      <c r="M441" s="7" t="str">
        <f>IF(Task[[#This Row],[Margin of Error1]]&gt;=0.1,"Insufficient data",Task[[#This Row],[Ease1]])</f>
        <v>Insufficient data</v>
      </c>
      <c r="N441" s="7">
        <f>IF(Task[[#This Row],[Ease1]]&gt;0,1.96*SQRT((Task[[#This Row],[Ease1]]*(1-Task[[#This Row],[Ease1]]))/Task[[#This Row],[Responses]]),"")</f>
        <v>0.11143635050044944</v>
      </c>
      <c r="O441" s="7">
        <f>VLOOKUP(Task[[#This Row],[Reason of visit]],'Data-Task'!C:G,5,)</f>
        <v>0.42105263157894701</v>
      </c>
      <c r="P441" s="7" t="str">
        <f>IF(Task[[#This Row],[Margin of Error1]]&gt;=0.1,"Insufficient data",Task[[#This Row],[Satisfaction1]])</f>
        <v>Insufficient data</v>
      </c>
      <c r="Q441" s="7">
        <f>IF(Task[[#This Row],[Satisfaction1]]&gt;0,1.96*SQRT((Task[[#This Row],[Satisfaction1]]*(1-Task[[#This Row],[Satisfaction1]]))/Task[[#This Row],[Responses]]),"")</f>
        <v>0.11100358633936649</v>
      </c>
      <c r="R441" s="7" t="str">
        <f>IF(OR(Task[[#This Row],[Margin of Error1]]&gt;=0.1,Task[[#This Row],[Margin of Error1]]=0),"Insufficient data",Task[[#This Row],[Margin of Error1]])</f>
        <v>Insufficient data</v>
      </c>
      <c r="S4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1" s="10"/>
      <c r="U441" s="10"/>
      <c r="V441" s="5"/>
      <c r="W441" s="5"/>
    </row>
    <row r="442" spans="3:23" ht="13.9" x14ac:dyDescent="0.5">
      <c r="C442" s="129" t="str">
        <f>IF(ISBLANK('Data-Task'!C648),"",'Data-Task'!C648)</f>
        <v>GAC:World:Human rights and dignity</v>
      </c>
      <c r="D442" s="68" t="str">
        <f t="shared" si="21"/>
        <v>Human rights and dignity</v>
      </c>
      <c r="E442" s="6" t="str">
        <f t="shared" si="22"/>
        <v>World</v>
      </c>
      <c r="F442" s="6" t="str">
        <f t="shared" si="23"/>
        <v>GAC</v>
      </c>
      <c r="G442" s="8">
        <f>VLOOKUP(Task[[#This Row],[Reason of visit]],'Data-Task'!C:G,2,)</f>
        <v>76</v>
      </c>
      <c r="H44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9.6486456742099588E-2</v>
      </c>
      <c r="I442" s="7">
        <f>VLOOKUP(Task[[#This Row],[Reason of visit]],'Data-Task'!C:G,3,)</f>
        <v>0.82894736842105299</v>
      </c>
      <c r="J442" s="7">
        <f>IF(Task[[#This Row],[Margin of Error1]]&gt;=0.1,"Insufficient data",Task[[#This Row],[Task success1]])</f>
        <v>0.82894736842105299</v>
      </c>
      <c r="K442" s="7">
        <f>IF(Task[[#This Row],[Task success1]]&gt;0,1.96*SQRT((Task[[#This Row],[Task success1]]*(1-Task[[#This Row],[Task success1]]))/Task[[#This Row],[Responses]]),"")</f>
        <v>8.4659877127005276E-2</v>
      </c>
      <c r="L442" s="7">
        <f>VLOOKUP(Task[[#This Row],[Reason of visit]],'Data-Task'!C:G,4,)</f>
        <v>0.76315789473684204</v>
      </c>
      <c r="M442" s="7">
        <f>IF(Task[[#This Row],[Margin of Error1]]&gt;=0.1,"Insufficient data",Task[[#This Row],[Ease1]])</f>
        <v>0.76315789473684204</v>
      </c>
      <c r="N442" s="7">
        <f>IF(Task[[#This Row],[Ease1]]&gt;0,1.96*SQRT((Task[[#This Row],[Ease1]]*(1-Task[[#This Row],[Ease1]]))/Task[[#This Row],[Responses]]),"")</f>
        <v>9.558416096193402E-2</v>
      </c>
      <c r="O442" s="7">
        <f>VLOOKUP(Task[[#This Row],[Reason of visit]],'Data-Task'!C:G,5,)</f>
        <v>0.61842105263157898</v>
      </c>
      <c r="P442" s="7">
        <f>IF(Task[[#This Row],[Margin of Error1]]&gt;=0.1,"Insufficient data",Task[[#This Row],[Satisfaction1]])</f>
        <v>0.61842105263157898</v>
      </c>
      <c r="Q442" s="7">
        <f>IF(Task[[#This Row],[Satisfaction1]]&gt;0,1.96*SQRT((Task[[#This Row],[Satisfaction1]]*(1-Task[[#This Row],[Satisfaction1]]))/Task[[#This Row],[Responses]]),"")</f>
        <v>0.10921533213735946</v>
      </c>
      <c r="R442" s="7">
        <f>IF(OR(Task[[#This Row],[Margin of Error1]]&gt;=0.1,Task[[#This Row],[Margin of Error1]]=0),"Insufficient data",Task[[#This Row],[Margin of Error1]])</f>
        <v>9.6486456742099588E-2</v>
      </c>
      <c r="S4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42" s="10"/>
      <c r="U442" s="10"/>
      <c r="V442" s="5"/>
      <c r="W442" s="5"/>
    </row>
    <row r="443" spans="3:23" ht="13.9" x14ac:dyDescent="0.5">
      <c r="C443" s="129" t="str">
        <f>IF(ISBLANK('Data-Task'!C1325),"",'Data-Task'!C1325)</f>
        <v>TBS:PublicService:Find guidance on working remotely/hybrid work</v>
      </c>
      <c r="D443" s="457" t="str">
        <f t="shared" si="21"/>
        <v>Find guidance on working remotely/hybrid work</v>
      </c>
      <c r="E443" s="458" t="str">
        <f t="shared" si="22"/>
        <v>PublicService</v>
      </c>
      <c r="F443" s="458" t="str">
        <f t="shared" si="23"/>
        <v>TBS</v>
      </c>
      <c r="G443" s="442">
        <f>VLOOKUP(Task[[#This Row],[Reason of visit]],'Data-Task'!C:G,2,)</f>
        <v>76</v>
      </c>
      <c r="H44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0.10632261287952978</v>
      </c>
      <c r="I443" s="444">
        <f>VLOOKUP(Task[[#This Row],[Reason of visit]],'Data-Task'!C:G,3,)</f>
        <v>0.72368421052631604</v>
      </c>
      <c r="J443" s="444" t="str">
        <f>IF(Task[[#This Row],[Margin of Error1]]&gt;=0.1,"Insufficient data",Task[[#This Row],[Task success1]])</f>
        <v>Insufficient data</v>
      </c>
      <c r="K443" s="444">
        <f>IF(Task[[#This Row],[Task success1]]&gt;0,1.96*SQRT((Task[[#This Row],[Task success1]]*(1-Task[[#This Row],[Task success1]]))/Task[[#This Row],[Responses]]),"")</f>
        <v>0.10053717436387043</v>
      </c>
      <c r="L443" s="444">
        <f>VLOOKUP(Task[[#This Row],[Reason of visit]],'Data-Task'!C:G,4,)</f>
        <v>0.61842105263157898</v>
      </c>
      <c r="M443" s="444" t="str">
        <f>IF(Task[[#This Row],[Margin of Error1]]&gt;=0.1,"Insufficient data",Task[[#This Row],[Ease1]])</f>
        <v>Insufficient data</v>
      </c>
      <c r="N443" s="444">
        <f>IF(Task[[#This Row],[Ease1]]&gt;0,1.96*SQRT((Task[[#This Row],[Ease1]]*(1-Task[[#This Row],[Ease1]]))/Task[[#This Row],[Responses]]),"")</f>
        <v>0.10921533213735946</v>
      </c>
      <c r="O443" s="444">
        <f>VLOOKUP(Task[[#This Row],[Reason of visit]],'Data-Task'!C:G,5,)</f>
        <v>0.61842105263157898</v>
      </c>
      <c r="P443" s="444" t="str">
        <f>IF(Task[[#This Row],[Margin of Error1]]&gt;=0.1,"Insufficient data",Task[[#This Row],[Satisfaction1]])</f>
        <v>Insufficient data</v>
      </c>
      <c r="Q443" s="444">
        <f>IF(Task[[#This Row],[Satisfaction1]]&gt;0,1.96*SQRT((Task[[#This Row],[Satisfaction1]]*(1-Task[[#This Row],[Satisfaction1]]))/Task[[#This Row],[Responses]]),"")</f>
        <v>0.10921533213735946</v>
      </c>
      <c r="R443" s="444" t="str">
        <f>IF(OR(Task[[#This Row],[Margin of Error1]]&gt;=0.1,Task[[#This Row],[Margin of Error1]]=0),"Insufficient data",Task[[#This Row],[Margin of Error1]])</f>
        <v>Insufficient data</v>
      </c>
      <c r="S44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3" s="10"/>
      <c r="U443" s="10"/>
      <c r="V443" s="5"/>
      <c r="W443" s="5"/>
    </row>
    <row r="444" spans="3:23" ht="13.9" x14ac:dyDescent="0.5">
      <c r="C444" s="129" t="str">
        <f>IF(ISBLANK('Data-Task'!C46),"",'Data-Task'!C46)</f>
        <v>CBSA:Travel:ArriveCAN – Download the mobile app</v>
      </c>
      <c r="D444" s="68" t="str">
        <f t="shared" si="21"/>
        <v>ArriveCAN – Download the mobile app</v>
      </c>
      <c r="E444" s="6" t="str">
        <f t="shared" si="22"/>
        <v>Travel</v>
      </c>
      <c r="F444" s="6" t="str">
        <f t="shared" si="23"/>
        <v>CBSA</v>
      </c>
      <c r="G444" s="8">
        <f>VLOOKUP(Task[[#This Row],[Reason of visit]],'Data-Task'!C:G,2,)</f>
        <v>75</v>
      </c>
      <c r="H4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0.11182599028439337</v>
      </c>
      <c r="I444" s="7">
        <f>VLOOKUP(Task[[#This Row],[Reason of visit]],'Data-Task'!C:G,3,)</f>
        <v>0.6</v>
      </c>
      <c r="J444" s="7" t="str">
        <f>IF(Task[[#This Row],[Margin of Error1]]&gt;=0.1,"Insufficient data",Task[[#This Row],[Task success1]])</f>
        <v>Insufficient data</v>
      </c>
      <c r="K444" s="7">
        <f>IF(Task[[#This Row],[Task success1]]&gt;0,1.96*SQRT((Task[[#This Row],[Task success1]]*(1-Task[[#This Row],[Task success1]]))/Task[[#This Row],[Responses]]),"")</f>
        <v>0.11087434329005065</v>
      </c>
      <c r="L444" s="7">
        <f>VLOOKUP(Task[[#This Row],[Reason of visit]],'Data-Task'!C:G,4,)</f>
        <v>0.42666666666666703</v>
      </c>
      <c r="M444" s="7" t="str">
        <f>IF(Task[[#This Row],[Margin of Error1]]&gt;=0.1,"Insufficient data",Task[[#This Row],[Ease1]])</f>
        <v>Insufficient data</v>
      </c>
      <c r="N444" s="7">
        <f>IF(Task[[#This Row],[Ease1]]&gt;0,1.96*SQRT((Task[[#This Row],[Ease1]]*(1-Task[[#This Row],[Ease1]]))/Task[[#This Row],[Responses]]),"")</f>
        <v>0.11193693039022104</v>
      </c>
      <c r="O444" s="7">
        <f>VLOOKUP(Task[[#This Row],[Reason of visit]],'Data-Task'!C:G,5,)</f>
        <v>0.45333333333333298</v>
      </c>
      <c r="P444" s="7" t="str">
        <f>IF(Task[[#This Row],[Margin of Error1]]&gt;=0.1,"Insufficient data",Task[[#This Row],[Satisfaction1]])</f>
        <v>Insufficient data</v>
      </c>
      <c r="Q444" s="7">
        <f>IF(Task[[#This Row],[Satisfaction1]]&gt;0,1.96*SQRT((Task[[#This Row],[Satisfaction1]]*(1-Task[[#This Row],[Satisfaction1]]))/Task[[#This Row],[Responses]]),"")</f>
        <v>0.11266669717290842</v>
      </c>
      <c r="R444" s="7" t="str">
        <f>IF(OR(Task[[#This Row],[Margin of Error1]]&gt;=0.1,Task[[#This Row],[Margin of Error1]]=0),"Insufficient data",Task[[#This Row],[Margin of Error1]])</f>
        <v>Insufficient data</v>
      </c>
      <c r="S4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4" s="10"/>
      <c r="U444" s="10"/>
      <c r="V444" s="5"/>
      <c r="W444" s="5"/>
    </row>
    <row r="445" spans="3:23" ht="13.9" x14ac:dyDescent="0.5">
      <c r="C445" s="129" t="str">
        <f>IF(ISBLANK('Data-Task'!C90),"",'Data-Task'!C90)</f>
        <v>CFIA:Health:How to prepare for an inspection</v>
      </c>
      <c r="D445" s="68" t="str">
        <f t="shared" si="21"/>
        <v>How to prepare for an inspection</v>
      </c>
      <c r="E445" s="6" t="str">
        <f t="shared" si="22"/>
        <v>Health</v>
      </c>
      <c r="F445" s="6" t="str">
        <f t="shared" si="23"/>
        <v>CFIA</v>
      </c>
      <c r="G445" s="8">
        <f>VLOOKUP(Task[[#This Row],[Reason of visit]],'Data-Task'!C:G,2,)</f>
        <v>75</v>
      </c>
      <c r="H4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0.10693820227004586</v>
      </c>
      <c r="I445" s="7">
        <f>VLOOKUP(Task[[#This Row],[Reason of visit]],'Data-Task'!C:G,3,)</f>
        <v>0.77333333333333298</v>
      </c>
      <c r="J445" s="7" t="str">
        <f>IF(Task[[#This Row],[Margin of Error1]]&gt;=0.1,"Insufficient data",Task[[#This Row],[Task success1]])</f>
        <v>Insufficient data</v>
      </c>
      <c r="K445" s="7">
        <f>IF(Task[[#This Row],[Task success1]]&gt;0,1.96*SQRT((Task[[#This Row],[Task success1]]*(1-Task[[#This Row],[Task success1]]))/Task[[#This Row],[Responses]]),"")</f>
        <v>9.4755108608493593E-2</v>
      </c>
      <c r="L445" s="7">
        <f>VLOOKUP(Task[[#This Row],[Reason of visit]],'Data-Task'!C:G,4,)</f>
        <v>0.50666666666666704</v>
      </c>
      <c r="M445" s="7" t="str">
        <f>IF(Task[[#This Row],[Margin of Error1]]&gt;=0.1,"Insufficient data",Task[[#This Row],[Ease1]])</f>
        <v>Insufficient data</v>
      </c>
      <c r="N445" s="7">
        <f>IF(Task[[#This Row],[Ease1]]&gt;0,1.96*SQRT((Task[[#This Row],[Ease1]]*(1-Task[[#This Row],[Ease1]]))/Task[[#This Row],[Responses]]),"")</f>
        <v>0.11315059358938259</v>
      </c>
      <c r="O445" s="7">
        <f>VLOOKUP(Task[[#This Row],[Reason of visit]],'Data-Task'!C:G,5,)</f>
        <v>0.53333333333333299</v>
      </c>
      <c r="P445" s="7" t="str">
        <f>IF(Task[[#This Row],[Margin of Error1]]&gt;=0.1,"Insufficient data",Task[[#This Row],[Satisfaction1]])</f>
        <v>Insufficient data</v>
      </c>
      <c r="Q445" s="7">
        <f>IF(Task[[#This Row],[Satisfaction1]]&gt;0,1.96*SQRT((Task[[#This Row],[Satisfaction1]]*(1-Task[[#This Row],[Satisfaction1]]))/Task[[#This Row],[Responses]]),"")</f>
        <v>0.11290890461226138</v>
      </c>
      <c r="R445" s="7" t="str">
        <f>IF(OR(Task[[#This Row],[Margin of Error1]]&gt;=0.1,Task[[#This Row],[Margin of Error1]]=0),"Insufficient data",Task[[#This Row],[Margin of Error1]])</f>
        <v>Insufficient data</v>
      </c>
      <c r="S4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5" s="10"/>
      <c r="U445" s="10"/>
      <c r="V445" s="5"/>
      <c r="W445" s="5"/>
    </row>
    <row r="446" spans="3:23" ht="13.9" x14ac:dyDescent="0.5">
      <c r="C446" s="129" t="str">
        <f>IF(ISBLANK('Data-Task'!C473),"",'Data-Task'!C473)</f>
        <v>FCAC:Money:Find out about student lines of credit</v>
      </c>
      <c r="D446" s="68" t="str">
        <f t="shared" si="21"/>
        <v>Find out about student lines of credit</v>
      </c>
      <c r="E446" s="6" t="str">
        <f t="shared" si="22"/>
        <v>Money</v>
      </c>
      <c r="F446" s="6" t="str">
        <f t="shared" si="23"/>
        <v>FCAC</v>
      </c>
      <c r="G446" s="8">
        <f>VLOOKUP(Task[[#This Row],[Reason of visit]],'Data-Task'!C:G,2,)</f>
        <v>75</v>
      </c>
      <c r="H44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0.10896609940145208</v>
      </c>
      <c r="I446" s="7">
        <f>VLOOKUP(Task[[#This Row],[Reason of visit]],'Data-Task'!C:G,3,)</f>
        <v>0.69333333333333302</v>
      </c>
      <c r="J446" s="7" t="str">
        <f>IF(Task[[#This Row],[Margin of Error1]]&gt;=0.1,"Insufficient data",Task[[#This Row],[Task success1]])</f>
        <v>Insufficient data</v>
      </c>
      <c r="K446" s="7">
        <f>IF(Task[[#This Row],[Task success1]]&gt;0,1.96*SQRT((Task[[#This Row],[Task success1]]*(1-Task[[#This Row],[Task success1]]))/Task[[#This Row],[Responses]]),"")</f>
        <v>0.10435896568344535</v>
      </c>
      <c r="L446" s="7">
        <f>VLOOKUP(Task[[#This Row],[Reason of visit]],'Data-Task'!C:G,4,)</f>
        <v>0.62666666666666704</v>
      </c>
      <c r="M446" s="7" t="str">
        <f>IF(Task[[#This Row],[Margin of Error1]]&gt;=0.1,"Insufficient data",Task[[#This Row],[Ease1]])</f>
        <v>Insufficient data</v>
      </c>
      <c r="N446" s="7">
        <f>IF(Task[[#This Row],[Ease1]]&gt;0,1.96*SQRT((Task[[#This Row],[Ease1]]*(1-Task[[#This Row],[Ease1]]))/Task[[#This Row],[Responses]]),"")</f>
        <v>0.1094692445223602</v>
      </c>
      <c r="O446" s="7">
        <f>VLOOKUP(Task[[#This Row],[Reason of visit]],'Data-Task'!C:G,5,)</f>
        <v>0.48</v>
      </c>
      <c r="P446" s="7" t="str">
        <f>IF(Task[[#This Row],[Margin of Error1]]&gt;=0.1,"Insufficient data",Task[[#This Row],[Satisfaction1]])</f>
        <v>Insufficient data</v>
      </c>
      <c r="Q446" s="7">
        <f>IF(Task[[#This Row],[Satisfaction1]]&gt;0,1.96*SQRT((Task[[#This Row],[Satisfaction1]]*(1-Task[[#This Row],[Satisfaction1]]))/Task[[#This Row],[Responses]]),"")</f>
        <v>0.1130700879985507</v>
      </c>
      <c r="R446" s="7" t="str">
        <f>IF(OR(Task[[#This Row],[Margin of Error1]]&gt;=0.1,Task[[#This Row],[Margin of Error1]]=0),"Insufficient data",Task[[#This Row],[Margin of Error1]])</f>
        <v>Insufficient data</v>
      </c>
      <c r="S4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6" s="10"/>
      <c r="U446" s="10"/>
      <c r="V446" s="5"/>
      <c r="W446" s="5"/>
    </row>
    <row r="447" spans="3:23" ht="13.9" x14ac:dyDescent="0.5">
      <c r="C447" s="129" t="str">
        <f>IF(ISBLANK('Data-Task'!C1294),"",'Data-Task'!C1294)</f>
        <v>StatCan:N/A:Interactive visualizations</v>
      </c>
      <c r="D447" s="457" t="str">
        <f t="shared" si="21"/>
        <v>Interactive visualizations</v>
      </c>
      <c r="E447" s="458" t="str">
        <f t="shared" si="22"/>
        <v>N/A</v>
      </c>
      <c r="F447" s="458" t="str">
        <f t="shared" si="23"/>
        <v>StatCan</v>
      </c>
      <c r="G447" s="442">
        <f>VLOOKUP(Task[[#This Row],[Reason of visit]],'Data-Task'!C:G,2,)</f>
        <v>75</v>
      </c>
      <c r="H44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9.6920679470376969E-2</v>
      </c>
      <c r="I447" s="444">
        <f>VLOOKUP(Task[[#This Row],[Reason of visit]],'Data-Task'!C:G,3,)</f>
        <v>0.84</v>
      </c>
      <c r="J447" s="444">
        <f>IF(Task[[#This Row],[Margin of Error1]]&gt;=0.1,"Insufficient data",Task[[#This Row],[Task success1]])</f>
        <v>0.84</v>
      </c>
      <c r="K447" s="444">
        <f>IF(Task[[#This Row],[Task success1]]&gt;0,1.96*SQRT((Task[[#This Row],[Task success1]]*(1-Task[[#This Row],[Task success1]]))/Task[[#This Row],[Responses]]),"")</f>
        <v>8.2970761114985567E-2</v>
      </c>
      <c r="L447" s="444">
        <f>VLOOKUP(Task[[#This Row],[Reason of visit]],'Data-Task'!C:G,4,)</f>
        <v>0.65333333333333299</v>
      </c>
      <c r="M447" s="444">
        <f>IF(Task[[#This Row],[Margin of Error1]]&gt;=0.1,"Insufficient data",Task[[#This Row],[Ease1]])</f>
        <v>0.65333333333333299</v>
      </c>
      <c r="N447" s="444">
        <f>IF(Task[[#This Row],[Ease1]]&gt;0,1.96*SQRT((Task[[#This Row],[Ease1]]*(1-Task[[#This Row],[Ease1]]))/Task[[#This Row],[Responses]]),"")</f>
        <v>0.10770823029868275</v>
      </c>
      <c r="O447" s="444">
        <f>VLOOKUP(Task[[#This Row],[Reason of visit]],'Data-Task'!C:G,5,)</f>
        <v>0.73333333333333295</v>
      </c>
      <c r="P447" s="444">
        <f>IF(Task[[#This Row],[Margin of Error1]]&gt;=0.1,"Insufficient data",Task[[#This Row],[Satisfaction1]])</f>
        <v>0.73333333333333295</v>
      </c>
      <c r="Q447" s="444">
        <f>IF(Task[[#This Row],[Satisfaction1]]&gt;0,1.96*SQRT((Task[[#This Row],[Satisfaction1]]*(1-Task[[#This Row],[Satisfaction1]]))/Task[[#This Row],[Responses]]),"")</f>
        <v>0.10008304699746259</v>
      </c>
      <c r="R447" s="444">
        <f>IF(OR(Task[[#This Row],[Margin of Error1]]&gt;=0.1,Task[[#This Row],[Margin of Error1]]=0),"Insufficient data",Task[[#This Row],[Margin of Error1]])</f>
        <v>9.6920679470376969E-2</v>
      </c>
      <c r="S44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47" s="10"/>
      <c r="U447" s="10"/>
      <c r="V447" s="5"/>
      <c r="W447" s="5"/>
    </row>
    <row r="448" spans="3:23" ht="27.75" x14ac:dyDescent="0.5">
      <c r="C448" s="129" t="str">
        <f>IF(ISBLANK('Data-Task'!C514),"",'Data-Task'!C514)</f>
        <v>GAC:Business:Consult a trade commissioner to receive international business information</v>
      </c>
      <c r="D448" s="68" t="str">
        <f t="shared" si="21"/>
        <v>Consult a trade commissioner to receive international business information</v>
      </c>
      <c r="E448" s="6" t="str">
        <f t="shared" si="22"/>
        <v>Business</v>
      </c>
      <c r="F448" s="6" t="str">
        <f t="shared" si="23"/>
        <v>GAC</v>
      </c>
      <c r="G448" s="8">
        <f>VLOOKUP(Task[[#This Row],[Reason of visit]],'Data-Task'!C:G,2,)</f>
        <v>74</v>
      </c>
      <c r="H4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0.10932952812109213</v>
      </c>
      <c r="I448" s="7">
        <f>VLOOKUP(Task[[#This Row],[Reason of visit]],'Data-Task'!C:G,3,)</f>
        <v>0.72972972972973005</v>
      </c>
      <c r="J448" s="7" t="str">
        <f>IF(Task[[#This Row],[Margin of Error1]]&gt;=0.1,"Insufficient data",Task[[#This Row],[Task success1]])</f>
        <v>Insufficient data</v>
      </c>
      <c r="K448" s="7">
        <f>IF(Task[[#This Row],[Task success1]]&gt;0,1.96*SQRT((Task[[#This Row],[Task success1]]*(1-Task[[#This Row],[Task success1]]))/Task[[#This Row],[Responses]]),"")</f>
        <v>0.10118598635151452</v>
      </c>
      <c r="L448" s="7">
        <f>VLOOKUP(Task[[#This Row],[Reason of visit]],'Data-Task'!C:G,4,)</f>
        <v>0.54054054054054101</v>
      </c>
      <c r="M448" s="7" t="str">
        <f>IF(Task[[#This Row],[Margin of Error1]]&gt;=0.1,"Insufficient data",Task[[#This Row],[Ease1]])</f>
        <v>Insufficient data</v>
      </c>
      <c r="N448" s="7">
        <f>IF(Task[[#This Row],[Ease1]]&gt;0,1.96*SQRT((Task[[#This Row],[Ease1]]*(1-Task[[#This Row],[Ease1]]))/Task[[#This Row],[Responses]]),"")</f>
        <v>0.11354759653890655</v>
      </c>
      <c r="O448" s="7">
        <f>VLOOKUP(Task[[#This Row],[Reason of visit]],'Data-Task'!C:G,5,)</f>
        <v>0.55405405405405395</v>
      </c>
      <c r="P448" s="7" t="str">
        <f>IF(Task[[#This Row],[Margin of Error1]]&gt;=0.1,"Insufficient data",Task[[#This Row],[Satisfaction1]])</f>
        <v>Insufficient data</v>
      </c>
      <c r="Q448" s="7">
        <f>IF(Task[[#This Row],[Satisfaction1]]&gt;0,1.96*SQRT((Task[[#This Row],[Satisfaction1]]*(1-Task[[#This Row],[Satisfaction1]]))/Task[[#This Row],[Responses]]),"")</f>
        <v>0.11325500147285536</v>
      </c>
      <c r="R448" s="7" t="str">
        <f>IF(OR(Task[[#This Row],[Margin of Error1]]&gt;=0.1,Task[[#This Row],[Margin of Error1]]=0),"Insufficient data",Task[[#This Row],[Margin of Error1]])</f>
        <v>Insufficient data</v>
      </c>
      <c r="S4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8" s="10"/>
      <c r="U448" s="10"/>
      <c r="V448" s="5"/>
      <c r="W448" s="5"/>
    </row>
    <row r="449" spans="3:23" ht="13.9" x14ac:dyDescent="0.5">
      <c r="C449" s="129" t="str">
        <f>IF(ISBLANK('Data-Task'!C1261),"",'Data-Task'!C1261)</f>
        <v>PSPC:PublicService:Learn about your public service pay</v>
      </c>
      <c r="D449" s="457" t="str">
        <f t="shared" si="21"/>
        <v>Learn about your public service pay</v>
      </c>
      <c r="E449" s="458" t="str">
        <f t="shared" si="22"/>
        <v>PublicService</v>
      </c>
      <c r="F449" s="458" t="str">
        <f t="shared" si="23"/>
        <v>PSPC</v>
      </c>
      <c r="G449" s="442">
        <f>VLOOKUP(Task[[#This Row],[Reason of visit]],'Data-Task'!C:G,2,)</f>
        <v>74</v>
      </c>
      <c r="H44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0.10153082849248991</v>
      </c>
      <c r="I449" s="444">
        <f>VLOOKUP(Task[[#This Row],[Reason of visit]],'Data-Task'!C:G,3,)</f>
        <v>0.82432432432432401</v>
      </c>
      <c r="J449" s="444" t="str">
        <f>IF(Task[[#This Row],[Margin of Error1]]&gt;=0.1,"Insufficient data",Task[[#This Row],[Task success1]])</f>
        <v>Insufficient data</v>
      </c>
      <c r="K449" s="444">
        <f>IF(Task[[#This Row],[Task success1]]&gt;0,1.96*SQRT((Task[[#This Row],[Task success1]]*(1-Task[[#This Row],[Task success1]]))/Task[[#This Row],[Responses]]),"")</f>
        <v>8.6705188235477862E-2</v>
      </c>
      <c r="L449" s="444">
        <f>VLOOKUP(Task[[#This Row],[Reason of visit]],'Data-Task'!C:G,4,)</f>
        <v>0.67567567567567599</v>
      </c>
      <c r="M449" s="444" t="str">
        <f>IF(Task[[#This Row],[Margin of Error1]]&gt;=0.1,"Insufficient data",Task[[#This Row],[Ease1]])</f>
        <v>Insufficient data</v>
      </c>
      <c r="N449" s="444">
        <f>IF(Task[[#This Row],[Ease1]]&gt;0,1.96*SQRT((Task[[#This Row],[Ease1]]*(1-Task[[#This Row],[Ease1]]))/Task[[#This Row],[Responses]]),"")</f>
        <v>0.10665939472049897</v>
      </c>
      <c r="O449" s="444">
        <f>VLOOKUP(Task[[#This Row],[Reason of visit]],'Data-Task'!C:G,5,)</f>
        <v>0.608108108108108</v>
      </c>
      <c r="P449" s="444" t="str">
        <f>IF(Task[[#This Row],[Margin of Error1]]&gt;=0.1,"Insufficient data",Task[[#This Row],[Satisfaction1]])</f>
        <v>Insufficient data</v>
      </c>
      <c r="Q449" s="444">
        <f>IF(Task[[#This Row],[Satisfaction1]]&gt;0,1.96*SQRT((Task[[#This Row],[Satisfaction1]]*(1-Task[[#This Row],[Satisfaction1]]))/Task[[#This Row],[Responses]]),"")</f>
        <v>0.11122790252149295</v>
      </c>
      <c r="R449" s="444" t="str">
        <f>IF(OR(Task[[#This Row],[Margin of Error1]]&gt;=0.1,Task[[#This Row],[Margin of Error1]]=0),"Insufficient data",Task[[#This Row],[Margin of Error1]])</f>
        <v>Insufficient data</v>
      </c>
      <c r="S44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49" s="10"/>
      <c r="U449" s="10"/>
      <c r="V449" s="5"/>
      <c r="W449" s="5"/>
    </row>
    <row r="450" spans="3:23" ht="13.9" x14ac:dyDescent="0.5">
      <c r="C450" s="129" t="str">
        <f>IF(ISBLANK('Data-Task'!C241),"",'Data-Task'!C241)</f>
        <v>CSPS:PublicService:Find a course</v>
      </c>
      <c r="D450" s="68" t="str">
        <f t="shared" si="21"/>
        <v>Find a course</v>
      </c>
      <c r="E450" s="6" t="str">
        <f t="shared" si="22"/>
        <v>PublicService</v>
      </c>
      <c r="F450" s="6" t="str">
        <f t="shared" si="23"/>
        <v>CSPS</v>
      </c>
      <c r="G450" s="8">
        <f>VLOOKUP(Task[[#This Row],[Reason of visit]],'Data-Task'!C:G,2,)</f>
        <v>72</v>
      </c>
      <c r="H45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0.10256266533606273</v>
      </c>
      <c r="I450" s="7">
        <f>VLOOKUP(Task[[#This Row],[Reason of visit]],'Data-Task'!C:G,3,)</f>
        <v>0.79166666666666696</v>
      </c>
      <c r="J450" s="7" t="str">
        <f>IF(Task[[#This Row],[Margin of Error1]]&gt;=0.1,"Insufficient data",Task[[#This Row],[Task success1]])</f>
        <v>Insufficient data</v>
      </c>
      <c r="K450" s="7">
        <f>IF(Task[[#This Row],[Task success1]]&gt;0,1.96*SQRT((Task[[#This Row],[Task success1]]*(1-Task[[#This Row],[Task success1]]))/Task[[#This Row],[Responses]]),"")</f>
        <v>9.3808109562836181E-2</v>
      </c>
      <c r="L450" s="7">
        <f>VLOOKUP(Task[[#This Row],[Reason of visit]],'Data-Task'!C:G,4,)</f>
        <v>0.70833333333333304</v>
      </c>
      <c r="M450" s="7" t="str">
        <f>IF(Task[[#This Row],[Margin of Error1]]&gt;=0.1,"Insufficient data",Task[[#This Row],[Ease1]])</f>
        <v>Insufficient data</v>
      </c>
      <c r="N450" s="7">
        <f>IF(Task[[#This Row],[Ease1]]&gt;0,1.96*SQRT((Task[[#This Row],[Ease1]]*(1-Task[[#This Row],[Ease1]]))/Task[[#This Row],[Responses]]),"")</f>
        <v>0.10499099755646311</v>
      </c>
      <c r="O450" s="7">
        <f>VLOOKUP(Task[[#This Row],[Reason of visit]],'Data-Task'!C:G,5,)</f>
        <v>0.66666666666666696</v>
      </c>
      <c r="P450" s="7" t="str">
        <f>IF(Task[[#This Row],[Margin of Error1]]&gt;=0.1,"Insufficient data",Task[[#This Row],[Satisfaction1]])</f>
        <v>Insufficient data</v>
      </c>
      <c r="Q450" s="7">
        <f>IF(Task[[#This Row],[Satisfaction1]]&gt;0,1.96*SQRT((Task[[#This Row],[Satisfaction1]]*(1-Task[[#This Row],[Satisfaction1]]))/Task[[#This Row],[Responses]]),"")</f>
        <v>0.10888888888888887</v>
      </c>
      <c r="R450" s="7" t="str">
        <f>IF(OR(Task[[#This Row],[Margin of Error1]]&gt;=0.1,Task[[#This Row],[Margin of Error1]]=0),"Insufficient data",Task[[#This Row],[Margin of Error1]])</f>
        <v>Insufficient data</v>
      </c>
      <c r="S4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0" s="10"/>
      <c r="U450" s="10"/>
      <c r="V450" s="5"/>
      <c r="W450" s="5"/>
    </row>
    <row r="451" spans="3:23" ht="13.9" x14ac:dyDescent="0.5">
      <c r="C451" s="129" t="str">
        <f>IF(ISBLANK('Data-Task'!C142),"",'Data-Task'!C142)</f>
        <v>CIRNAC:Indigenous:About National Indigenous History Month</v>
      </c>
      <c r="D451" s="68" t="str">
        <f t="shared" si="21"/>
        <v>About National Indigenous History Month</v>
      </c>
      <c r="E451" s="6" t="str">
        <f t="shared" si="22"/>
        <v>Indigenous</v>
      </c>
      <c r="F451" s="6" t="str">
        <f t="shared" si="23"/>
        <v>CIRNAC</v>
      </c>
      <c r="G451" s="8">
        <f>VLOOKUP(Task[[#This Row],[Reason of visit]],'Data-Task'!C:G,2,)</f>
        <v>71</v>
      </c>
      <c r="H45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0.10870587008449546</v>
      </c>
      <c r="I451" s="7">
        <f>VLOOKUP(Task[[#This Row],[Reason of visit]],'Data-Task'!C:G,3,)</f>
        <v>0.70422535211267601</v>
      </c>
      <c r="J451" s="7" t="str">
        <f>IF(Task[[#This Row],[Margin of Error1]]&gt;=0.1,"Insufficient data",Task[[#This Row],[Task success1]])</f>
        <v>Insufficient data</v>
      </c>
      <c r="K451" s="7">
        <f>IF(Task[[#This Row],[Task success1]]&gt;0,1.96*SQRT((Task[[#This Row],[Task success1]]*(1-Task[[#This Row],[Task success1]]))/Task[[#This Row],[Responses]]),"")</f>
        <v>0.10616055927511625</v>
      </c>
      <c r="L451" s="7">
        <f>VLOOKUP(Task[[#This Row],[Reason of visit]],'Data-Task'!C:G,4,)</f>
        <v>0.676056338028169</v>
      </c>
      <c r="M451" s="7" t="str">
        <f>IF(Task[[#This Row],[Margin of Error1]]&gt;=0.1,"Insufficient data",Task[[#This Row],[Ease1]])</f>
        <v>Insufficient data</v>
      </c>
      <c r="N451" s="7">
        <f>IF(Task[[#This Row],[Ease1]]&gt;0,1.96*SQRT((Task[[#This Row],[Ease1]]*(1-Task[[#This Row],[Ease1]]))/Task[[#This Row],[Responses]]),"")</f>
        <v>0.10885617876265931</v>
      </c>
      <c r="O451" s="7">
        <f>VLOOKUP(Task[[#This Row],[Reason of visit]],'Data-Task'!C:G,5,)</f>
        <v>0.647887323943662</v>
      </c>
      <c r="P451" s="7" t="str">
        <f>IF(Task[[#This Row],[Margin of Error1]]&gt;=0.1,"Insufficient data",Task[[#This Row],[Satisfaction1]])</f>
        <v>Insufficient data</v>
      </c>
      <c r="Q451" s="7">
        <f>IF(Task[[#This Row],[Satisfaction1]]&gt;0,1.96*SQRT((Task[[#This Row],[Satisfaction1]]*(1-Task[[#This Row],[Satisfaction1]]))/Task[[#This Row],[Responses]]),"")</f>
        <v>0.11110087221571083</v>
      </c>
      <c r="R451" s="7" t="str">
        <f>IF(OR(Task[[#This Row],[Margin of Error1]]&gt;=0.1,Task[[#This Row],[Margin of Error1]]=0),"Insufficient data",Task[[#This Row],[Margin of Error1]])</f>
        <v>Insufficient data</v>
      </c>
      <c r="S4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1" s="10"/>
      <c r="U451" s="10"/>
      <c r="V451" s="5"/>
      <c r="W451" s="5"/>
    </row>
    <row r="452" spans="3:23" ht="13.9" x14ac:dyDescent="0.5">
      <c r="C452" s="129" t="str">
        <f>IF(ISBLANK('Data-Task'!C161),"",'Data-Task'!C161)</f>
        <v>CRA:COVID-19:Hardest-Hit Businesses Recovery Program (HHBRP)</v>
      </c>
      <c r="D452" s="68" t="str">
        <f t="shared" si="21"/>
        <v>Hardest-Hit Businesses Recovery Program (HHBRP)</v>
      </c>
      <c r="E452" s="6" t="str">
        <f t="shared" si="22"/>
        <v>COVID-19</v>
      </c>
      <c r="F452" s="6" t="str">
        <f t="shared" si="23"/>
        <v>CRA</v>
      </c>
      <c r="G452" s="8">
        <f>VLOOKUP(Task[[#This Row],[Reason of visit]],'Data-Task'!C:G,2,)</f>
        <v>71</v>
      </c>
      <c r="H4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0.11476793151543273</v>
      </c>
      <c r="I452" s="7">
        <f>VLOOKUP(Task[[#This Row],[Reason of visit]],'Data-Task'!C:G,3,)</f>
        <v>0.53521126760563398</v>
      </c>
      <c r="J452" s="7" t="str">
        <f>IF(Task[[#This Row],[Margin of Error1]]&gt;=0.1,"Insufficient data",Task[[#This Row],[Task success1]])</f>
        <v>Insufficient data</v>
      </c>
      <c r="K452" s="7">
        <f>IF(Task[[#This Row],[Task success1]]&gt;0,1.96*SQRT((Task[[#This Row],[Task success1]]*(1-Task[[#This Row],[Task success1]]))/Task[[#This Row],[Responses]]),"")</f>
        <v>0.11601584739610959</v>
      </c>
      <c r="L452" s="7">
        <f>VLOOKUP(Task[[#This Row],[Reason of visit]],'Data-Task'!C:G,4,)</f>
        <v>0.43661971830985902</v>
      </c>
      <c r="M452" s="7" t="str">
        <f>IF(Task[[#This Row],[Margin of Error1]]&gt;=0.1,"Insufficient data",Task[[#This Row],[Ease1]])</f>
        <v>Insufficient data</v>
      </c>
      <c r="N452" s="7">
        <f>IF(Task[[#This Row],[Ease1]]&gt;0,1.96*SQRT((Task[[#This Row],[Ease1]]*(1-Task[[#This Row],[Ease1]]))/Task[[#This Row],[Responses]]),"")</f>
        <v>0.11536641332046912</v>
      </c>
      <c r="O452" s="7">
        <f>VLOOKUP(Task[[#This Row],[Reason of visit]],'Data-Task'!C:G,5,)</f>
        <v>0.38028169014084501</v>
      </c>
      <c r="P452" s="7" t="str">
        <f>IF(Task[[#This Row],[Margin of Error1]]&gt;=0.1,"Insufficient data",Task[[#This Row],[Satisfaction1]])</f>
        <v>Insufficient data</v>
      </c>
      <c r="Q452" s="7">
        <f>IF(Task[[#This Row],[Satisfaction1]]&gt;0,1.96*SQRT((Task[[#This Row],[Satisfaction1]]*(1-Task[[#This Row],[Satisfaction1]]))/Task[[#This Row],[Responses]]),"")</f>
        <v>0.11292153382971946</v>
      </c>
      <c r="R452" s="7" t="str">
        <f>IF(OR(Task[[#This Row],[Margin of Error1]]&gt;=0.1,Task[[#This Row],[Margin of Error1]]=0),"Insufficient data",Task[[#This Row],[Margin of Error1]])</f>
        <v>Insufficient data</v>
      </c>
      <c r="S4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2" s="10"/>
      <c r="U452" s="10"/>
      <c r="V452" s="5"/>
      <c r="W452" s="5"/>
    </row>
    <row r="453" spans="3:23" ht="13.9" x14ac:dyDescent="0.5">
      <c r="C453" s="129" t="str">
        <f>IF(ISBLANK('Data-Task'!C832),"",'Data-Task'!C832)</f>
        <v>ISED:Business:Find Canadian importing companies</v>
      </c>
      <c r="D453" s="68" t="str">
        <f t="shared" si="21"/>
        <v>Find Canadian importing companies</v>
      </c>
      <c r="E453" s="6" t="str">
        <f t="shared" si="22"/>
        <v>Business</v>
      </c>
      <c r="F453" s="6" t="str">
        <f t="shared" si="23"/>
        <v>ISED</v>
      </c>
      <c r="G453" s="8">
        <f>VLOOKUP(Task[[#This Row],[Reason of visit]],'Data-Task'!C:G,2,)</f>
        <v>71</v>
      </c>
      <c r="H4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0.105147048441023</v>
      </c>
      <c r="I453" s="7">
        <f>VLOOKUP(Task[[#This Row],[Reason of visit]],'Data-Task'!C:G,3,)</f>
        <v>0.78873239436619702</v>
      </c>
      <c r="J453" s="7" t="str">
        <f>IF(Task[[#This Row],[Margin of Error1]]&gt;=0.1,"Insufficient data",Task[[#This Row],[Task success1]])</f>
        <v>Insufficient data</v>
      </c>
      <c r="K453" s="7">
        <f>IF(Task[[#This Row],[Task success1]]&gt;0,1.96*SQRT((Task[[#This Row],[Task success1]]*(1-Task[[#This Row],[Task success1]]))/Task[[#This Row],[Responses]]),"")</f>
        <v>9.4952890827422309E-2</v>
      </c>
      <c r="L453" s="7">
        <f>VLOOKUP(Task[[#This Row],[Reason of visit]],'Data-Task'!C:G,4,)</f>
        <v>0.61971830985915499</v>
      </c>
      <c r="M453" s="7" t="str">
        <f>IF(Task[[#This Row],[Margin of Error1]]&gt;=0.1,"Insufficient data",Task[[#This Row],[Ease1]])</f>
        <v>Insufficient data</v>
      </c>
      <c r="N453" s="7">
        <f>IF(Task[[#This Row],[Ease1]]&gt;0,1.96*SQRT((Task[[#This Row],[Ease1]]*(1-Task[[#This Row],[Ease1]]))/Task[[#This Row],[Responses]]),"")</f>
        <v>0.11292153382971946</v>
      </c>
      <c r="O453" s="7">
        <f>VLOOKUP(Task[[#This Row],[Reason of visit]],'Data-Task'!C:G,5,)</f>
        <v>0.69014084507042295</v>
      </c>
      <c r="P453" s="7" t="str">
        <f>IF(Task[[#This Row],[Margin of Error1]]&gt;=0.1,"Insufficient data",Task[[#This Row],[Satisfaction1]])</f>
        <v>Insufficient data</v>
      </c>
      <c r="Q453" s="7">
        <f>IF(Task[[#This Row],[Satisfaction1]]&gt;0,1.96*SQRT((Task[[#This Row],[Satisfaction1]]*(1-Task[[#This Row],[Satisfaction1]]))/Task[[#This Row],[Responses]]),"")</f>
        <v>0.10756672066592719</v>
      </c>
      <c r="R453" s="7" t="str">
        <f>IF(OR(Task[[#This Row],[Margin of Error1]]&gt;=0.1,Task[[#This Row],[Margin of Error1]]=0),"Insufficient data",Task[[#This Row],[Margin of Error1]])</f>
        <v>Insufficient data</v>
      </c>
      <c r="S4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3" s="10"/>
      <c r="U453" s="10"/>
      <c r="V453" s="5"/>
      <c r="W453" s="5"/>
    </row>
    <row r="454" spans="3:23" ht="13.9" x14ac:dyDescent="0.5">
      <c r="C454" s="129" t="str">
        <f>IF(ISBLANK('Data-Task'!C472),"",'Data-Task'!C472)</f>
        <v>FCAC:Money:Find information on savings and investments</v>
      </c>
      <c r="D454" s="68" t="str">
        <f t="shared" si="21"/>
        <v>Find information on savings and investments</v>
      </c>
      <c r="E454" s="6" t="str">
        <f t="shared" si="22"/>
        <v>Money</v>
      </c>
      <c r="F454" s="6" t="str">
        <f t="shared" si="23"/>
        <v>FCAC</v>
      </c>
      <c r="G454" s="8">
        <f>VLOOKUP(Task[[#This Row],[Reason of visit]],'Data-Task'!C:G,2,)</f>
        <v>70</v>
      </c>
      <c r="H4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0.10773567550084402</v>
      </c>
      <c r="I454" s="7">
        <f>VLOOKUP(Task[[#This Row],[Reason of visit]],'Data-Task'!C:G,3,)</f>
        <v>0.75714285714285701</v>
      </c>
      <c r="J454" s="7" t="str">
        <f>IF(Task[[#This Row],[Margin of Error1]]&gt;=0.1,"Insufficient data",Task[[#This Row],[Task success1]])</f>
        <v>Insufficient data</v>
      </c>
      <c r="K454" s="7">
        <f>IF(Task[[#This Row],[Task success1]]&gt;0,1.96*SQRT((Task[[#This Row],[Task success1]]*(1-Task[[#This Row],[Task success1]]))/Task[[#This Row],[Responses]]),"")</f>
        <v>0.10045496503408879</v>
      </c>
      <c r="L454" s="7">
        <f>VLOOKUP(Task[[#This Row],[Reason of visit]],'Data-Task'!C:G,4,)</f>
        <v>0.7</v>
      </c>
      <c r="M454" s="7" t="str">
        <f>IF(Task[[#This Row],[Margin of Error1]]&gt;=0.1,"Insufficient data",Task[[#This Row],[Ease1]])</f>
        <v>Insufficient data</v>
      </c>
      <c r="N454" s="7">
        <f>IF(Task[[#This Row],[Ease1]]&gt;0,1.96*SQRT((Task[[#This Row],[Ease1]]*(1-Task[[#This Row],[Ease1]]))/Task[[#This Row],[Responses]]),"")</f>
        <v>0.10735362127101256</v>
      </c>
      <c r="O454" s="7">
        <f>VLOOKUP(Task[[#This Row],[Reason of visit]],'Data-Task'!C:G,5,)</f>
        <v>0.58571428571428596</v>
      </c>
      <c r="P454" s="7" t="str">
        <f>IF(Task[[#This Row],[Margin of Error1]]&gt;=0.1,"Insufficient data",Task[[#This Row],[Satisfaction1]])</f>
        <v>Insufficient data</v>
      </c>
      <c r="Q454" s="7">
        <f>IF(Task[[#This Row],[Satisfaction1]]&gt;0,1.96*SQRT((Task[[#This Row],[Satisfaction1]]*(1-Task[[#This Row],[Satisfaction1]]))/Task[[#This Row],[Responses]]),"")</f>
        <v>0.11539844019743074</v>
      </c>
      <c r="R454" s="7" t="str">
        <f>IF(OR(Task[[#This Row],[Margin of Error1]]&gt;=0.1,Task[[#This Row],[Margin of Error1]]=0),"Insufficient data",Task[[#This Row],[Margin of Error1]])</f>
        <v>Insufficient data</v>
      </c>
      <c r="S4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4" s="10"/>
      <c r="U454" s="10"/>
      <c r="V454" s="5"/>
      <c r="W454" s="5"/>
    </row>
    <row r="455" spans="3:23" ht="27.75" x14ac:dyDescent="0.5">
      <c r="C455" s="129" t="str">
        <f>IF(ISBLANK('Data-Task'!C637),"",'Data-Task'!C637)</f>
        <v>GAC:World:Contact a federal office – outside Canada (embassy, consulate, trade office)</v>
      </c>
      <c r="D455" s="68" t="str">
        <f t="shared" si="21"/>
        <v>Contact a federal office – outside Canada (embassy, consulate, trade office)</v>
      </c>
      <c r="E455" s="6" t="str">
        <f t="shared" si="22"/>
        <v>World</v>
      </c>
      <c r="F455" s="6" t="str">
        <f t="shared" si="23"/>
        <v>GAC</v>
      </c>
      <c r="G455" s="8">
        <f>VLOOKUP(Task[[#This Row],[Reason of visit]],'Data-Task'!C:G,2,)</f>
        <v>70</v>
      </c>
      <c r="H4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0.11470005166380341</v>
      </c>
      <c r="I455" s="7">
        <f>VLOOKUP(Task[[#This Row],[Reason of visit]],'Data-Task'!C:G,3,)</f>
        <v>0.48571428571428599</v>
      </c>
      <c r="J455" s="7" t="str">
        <f>IF(Task[[#This Row],[Margin of Error1]]&gt;=0.1,"Insufficient data",Task[[#This Row],[Task success1]])</f>
        <v>Insufficient data</v>
      </c>
      <c r="K455" s="7">
        <f>IF(Task[[#This Row],[Task success1]]&gt;0,1.96*SQRT((Task[[#This Row],[Task success1]]*(1-Task[[#This Row],[Task success1]]))/Task[[#This Row],[Responses]]),"")</f>
        <v>0.11708458480944449</v>
      </c>
      <c r="L455" s="7">
        <f>VLOOKUP(Task[[#This Row],[Reason of visit]],'Data-Task'!C:G,4,)</f>
        <v>0.4</v>
      </c>
      <c r="M455" s="7" t="str">
        <f>IF(Task[[#This Row],[Margin of Error1]]&gt;=0.1,"Insufficient data",Task[[#This Row],[Ease1]])</f>
        <v>Insufficient data</v>
      </c>
      <c r="N455" s="7">
        <f>IF(Task[[#This Row],[Ease1]]&gt;0,1.96*SQRT((Task[[#This Row],[Ease1]]*(1-Task[[#This Row],[Ease1]]))/Task[[#This Row],[Responses]]),"")</f>
        <v>0.1147658485787475</v>
      </c>
      <c r="O455" s="7">
        <f>VLOOKUP(Task[[#This Row],[Reason of visit]],'Data-Task'!C:G,5,)</f>
        <v>0.35714285714285698</v>
      </c>
      <c r="P455" s="7" t="str">
        <f>IF(Task[[#This Row],[Margin of Error1]]&gt;=0.1,"Insufficient data",Task[[#This Row],[Satisfaction1]])</f>
        <v>Insufficient data</v>
      </c>
      <c r="Q455" s="7">
        <f>IF(Task[[#This Row],[Satisfaction1]]&gt;0,1.96*SQRT((Task[[#This Row],[Satisfaction1]]*(1-Task[[#This Row],[Satisfaction1]]))/Task[[#This Row],[Responses]]),"")</f>
        <v>0.11224972160321822</v>
      </c>
      <c r="R455" s="7" t="str">
        <f>IF(OR(Task[[#This Row],[Margin of Error1]]&gt;=0.1,Task[[#This Row],[Margin of Error1]]=0),"Insufficient data",Task[[#This Row],[Margin of Error1]])</f>
        <v>Insufficient data</v>
      </c>
      <c r="S4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5" s="10"/>
      <c r="U455" s="10"/>
      <c r="V455" s="5"/>
      <c r="W455" s="5"/>
    </row>
    <row r="456" spans="3:23" ht="13.9" x14ac:dyDescent="0.5">
      <c r="C456" s="129" t="str">
        <f>IF(ISBLANK('Data-Task'!C1186),"",'Data-Task'!C1186)</f>
        <v>PSPC:Benefits:Other - Reason for my visit is not in this list</v>
      </c>
      <c r="D456" s="457" t="str">
        <f t="shared" si="21"/>
        <v>Other - Reason for my visit is not in this list</v>
      </c>
      <c r="E456" s="458" t="str">
        <f t="shared" si="22"/>
        <v>Benefits</v>
      </c>
      <c r="F456" s="458" t="str">
        <f t="shared" si="23"/>
        <v>PSPC</v>
      </c>
      <c r="G456" s="442">
        <f>VLOOKUP(Task[[#This Row],[Reason of visit]],'Data-Task'!C:G,2,)</f>
        <v>70</v>
      </c>
      <c r="H45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0.11686111657505431</v>
      </c>
      <c r="I456" s="444">
        <f>VLOOKUP(Task[[#This Row],[Reason of visit]],'Data-Task'!C:G,3,)</f>
        <v>0.52857142857142903</v>
      </c>
      <c r="J456" s="444" t="str">
        <f>IF(Task[[#This Row],[Margin of Error1]]&gt;=0.1,"Insufficient data",Task[[#This Row],[Task success1]])</f>
        <v>Insufficient data</v>
      </c>
      <c r="K456" s="444">
        <f>IF(Task[[#This Row],[Task success1]]&gt;0,1.96*SQRT((Task[[#This Row],[Task success1]]*(1-Task[[#This Row],[Task success1]]))/Task[[#This Row],[Responses]]),"")</f>
        <v>0.11694101077038797</v>
      </c>
      <c r="L456" s="444">
        <f>VLOOKUP(Task[[#This Row],[Reason of visit]],'Data-Task'!C:G,4,)</f>
        <v>0.47142857142857097</v>
      </c>
      <c r="M456" s="444" t="str">
        <f>IF(Task[[#This Row],[Margin of Error1]]&gt;=0.1,"Insufficient data",Task[[#This Row],[Ease1]])</f>
        <v>Insufficient data</v>
      </c>
      <c r="N456" s="444">
        <f>IF(Task[[#This Row],[Ease1]]&gt;0,1.96*SQRT((Task[[#This Row],[Ease1]]*(1-Task[[#This Row],[Ease1]]))/Task[[#This Row],[Responses]]),"")</f>
        <v>0.11694101077038797</v>
      </c>
      <c r="O456" s="444">
        <f>VLOOKUP(Task[[#This Row],[Reason of visit]],'Data-Task'!C:G,5,)</f>
        <v>0.45714285714285702</v>
      </c>
      <c r="P456" s="444" t="str">
        <f>IF(Task[[#This Row],[Margin of Error1]]&gt;=0.1,"Insufficient data",Task[[#This Row],[Satisfaction1]])</f>
        <v>Insufficient data</v>
      </c>
      <c r="Q456" s="444">
        <f>IF(Task[[#This Row],[Satisfaction1]]&gt;0,1.96*SQRT((Task[[#This Row],[Satisfaction1]]*(1-Task[[#This Row],[Satisfaction1]]))/Task[[#This Row],[Responses]]),"")</f>
        <v>0.11670132818438698</v>
      </c>
      <c r="R456" s="444" t="str">
        <f>IF(OR(Task[[#This Row],[Margin of Error1]]&gt;=0.1,Task[[#This Row],[Margin of Error1]]=0),"Insufficient data",Task[[#This Row],[Margin of Error1]])</f>
        <v>Insufficient data</v>
      </c>
      <c r="S45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6" s="10"/>
      <c r="U456" s="10"/>
      <c r="V456" s="5"/>
      <c r="W456" s="5"/>
    </row>
    <row r="457" spans="3:23" ht="13.9" x14ac:dyDescent="0.5">
      <c r="C457" s="129" t="str">
        <f>IF(ISBLANK('Data-Task'!C1331),"",'Data-Task'!C1331)</f>
        <v>TBS:PublicService:Find public service students rates of pay</v>
      </c>
      <c r="D457" s="457" t="str">
        <f t="shared" si="21"/>
        <v>Find public service students rates of pay</v>
      </c>
      <c r="E457" s="458" t="str">
        <f t="shared" si="22"/>
        <v>PublicService</v>
      </c>
      <c r="F457" s="458" t="str">
        <f t="shared" si="23"/>
        <v>TBS</v>
      </c>
      <c r="G457" s="442">
        <f>VLOOKUP(Task[[#This Row],[Reason of visit]],'Data-Task'!C:G,2,)</f>
        <v>70</v>
      </c>
      <c r="H45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0.10579374709774129</v>
      </c>
      <c r="I457" s="444">
        <f>VLOOKUP(Task[[#This Row],[Reason of visit]],'Data-Task'!C:G,3,)</f>
        <v>0.81428571428571395</v>
      </c>
      <c r="J457" s="444" t="str">
        <f>IF(Task[[#This Row],[Margin of Error1]]&gt;=0.1,"Insufficient data",Task[[#This Row],[Task success1]])</f>
        <v>Insufficient data</v>
      </c>
      <c r="K457" s="444">
        <f>IF(Task[[#This Row],[Task success1]]&gt;0,1.96*SQRT((Task[[#This Row],[Task success1]]*(1-Task[[#This Row],[Task success1]]))/Task[[#This Row],[Responses]]),"")</f>
        <v>9.1099945115241485E-2</v>
      </c>
      <c r="L457" s="444">
        <f>VLOOKUP(Task[[#This Row],[Reason of visit]],'Data-Task'!C:G,4,)</f>
        <v>0.64285714285714302</v>
      </c>
      <c r="M457" s="444" t="str">
        <f>IF(Task[[#This Row],[Margin of Error1]]&gt;=0.1,"Insufficient data",Task[[#This Row],[Ease1]])</f>
        <v>Insufficient data</v>
      </c>
      <c r="N457" s="444">
        <f>IF(Task[[#This Row],[Ease1]]&gt;0,1.96*SQRT((Task[[#This Row],[Ease1]]*(1-Task[[#This Row],[Ease1]]))/Task[[#This Row],[Responses]]),"")</f>
        <v>0.11224972160321822</v>
      </c>
      <c r="O457" s="444">
        <f>VLOOKUP(Task[[#This Row],[Reason of visit]],'Data-Task'!C:G,5,)</f>
        <v>0.61428571428571399</v>
      </c>
      <c r="P457" s="444" t="str">
        <f>IF(Task[[#This Row],[Margin of Error1]]&gt;=0.1,"Insufficient data",Task[[#This Row],[Satisfaction1]])</f>
        <v>Insufficient data</v>
      </c>
      <c r="Q457" s="444">
        <f>IF(Task[[#This Row],[Satisfaction1]]&gt;0,1.96*SQRT((Task[[#This Row],[Satisfaction1]]*(1-Task[[#This Row],[Satisfaction1]]))/Task[[#This Row],[Responses]]),"")</f>
        <v>0.11403157457476416</v>
      </c>
      <c r="R457" s="444" t="str">
        <f>IF(OR(Task[[#This Row],[Margin of Error1]]&gt;=0.1,Task[[#This Row],[Margin of Error1]]=0),"Insufficient data",Task[[#This Row],[Margin of Error1]])</f>
        <v>Insufficient data</v>
      </c>
      <c r="S45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7" s="10"/>
      <c r="U457" s="10"/>
      <c r="V457" s="5"/>
      <c r="W457" s="5"/>
    </row>
    <row r="458" spans="3:23" ht="13.9" x14ac:dyDescent="0.5">
      <c r="C458" s="129" t="str">
        <f>IF(ISBLANK('Data-Task'!C538),"",'Data-Task'!C538)</f>
        <v>GAC:Business:Latest news – International trade</v>
      </c>
      <c r="D458" s="68" t="str">
        <f t="shared" si="21"/>
        <v>Latest news – International trade</v>
      </c>
      <c r="E458" s="6" t="str">
        <f t="shared" si="22"/>
        <v>Business</v>
      </c>
      <c r="F458" s="6" t="str">
        <f t="shared" si="23"/>
        <v>GAC</v>
      </c>
      <c r="G458" s="8">
        <f>VLOOKUP(Task[[#This Row],[Reason of visit]],'Data-Task'!C:G,2,)</f>
        <v>69</v>
      </c>
      <c r="H45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0.10011584456660889</v>
      </c>
      <c r="I458" s="7">
        <f>VLOOKUP(Task[[#This Row],[Reason of visit]],'Data-Task'!C:G,3,)</f>
        <v>0.84057971014492705</v>
      </c>
      <c r="J458" s="7" t="str">
        <f>IF(Task[[#This Row],[Margin of Error1]]&gt;=0.1,"Insufficient data",Task[[#This Row],[Task success1]])</f>
        <v>Insufficient data</v>
      </c>
      <c r="K458" s="7">
        <f>IF(Task[[#This Row],[Task success1]]&gt;0,1.96*SQRT((Task[[#This Row],[Task success1]]*(1-Task[[#This Row],[Task success1]]))/Task[[#This Row],[Responses]]),"")</f>
        <v>8.6375937598219529E-2</v>
      </c>
      <c r="L458" s="7">
        <f>VLOOKUP(Task[[#This Row],[Reason of visit]],'Data-Task'!C:G,4,)</f>
        <v>0.69565217391304301</v>
      </c>
      <c r="M458" s="7" t="str">
        <f>IF(Task[[#This Row],[Margin of Error1]]&gt;=0.1,"Insufficient data",Task[[#This Row],[Ease1]])</f>
        <v>Insufficient data</v>
      </c>
      <c r="N458" s="7">
        <f>IF(Task[[#This Row],[Ease1]]&gt;0,1.96*SQRT((Task[[#This Row],[Ease1]]*(1-Task[[#This Row],[Ease1]]))/Task[[#This Row],[Responses]]),"")</f>
        <v>0.10857071584785986</v>
      </c>
      <c r="O458" s="7">
        <f>VLOOKUP(Task[[#This Row],[Reason of visit]],'Data-Task'!C:G,5,)</f>
        <v>0.72463768115941996</v>
      </c>
      <c r="P458" s="7" t="str">
        <f>IF(Task[[#This Row],[Margin of Error1]]&gt;=0.1,"Insufficient data",Task[[#This Row],[Satisfaction1]])</f>
        <v>Insufficient data</v>
      </c>
      <c r="Q458" s="7">
        <f>IF(Task[[#This Row],[Satisfaction1]]&gt;0,1.96*SQRT((Task[[#This Row],[Satisfaction1]]*(1-Task[[#This Row],[Satisfaction1]]))/Task[[#This Row],[Responses]]),"")</f>
        <v>0.10540088025374728</v>
      </c>
      <c r="R458" s="7" t="str">
        <f>IF(OR(Task[[#This Row],[Margin of Error1]]&gt;=0.1,Task[[#This Row],[Margin of Error1]]=0),"Insufficient data",Task[[#This Row],[Margin of Error1]])</f>
        <v>Insufficient data</v>
      </c>
      <c r="S4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8" s="10"/>
      <c r="U458" s="10"/>
      <c r="V458" s="5"/>
      <c r="W458" s="5"/>
    </row>
    <row r="459" spans="3:23" ht="27.75" x14ac:dyDescent="0.5">
      <c r="C459" s="129" t="str">
        <f>IF(ISBLANK('Data-Task'!C649),"",'Data-Task'!C649)</f>
        <v>GAC:World:Information about a Government of Canada representative (ambassador, consulate general, etc.)</v>
      </c>
      <c r="D459" s="68" t="str">
        <f t="shared" si="21"/>
        <v>Information about a Government of Canada representative (ambassador, consulate general, etc.)</v>
      </c>
      <c r="E459" s="6" t="str">
        <f t="shared" si="22"/>
        <v>World</v>
      </c>
      <c r="F459" s="6" t="str">
        <f t="shared" si="23"/>
        <v>GAC</v>
      </c>
      <c r="G459" s="8">
        <f>VLOOKUP(Task[[#This Row],[Reason of visit]],'Data-Task'!C:G,2,)</f>
        <v>69</v>
      </c>
      <c r="H4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0.11298603811722736</v>
      </c>
      <c r="I459" s="7">
        <f>VLOOKUP(Task[[#This Row],[Reason of visit]],'Data-Task'!C:G,3,)</f>
        <v>0.69565217391304301</v>
      </c>
      <c r="J459" s="7" t="str">
        <f>IF(Task[[#This Row],[Margin of Error1]]&gt;=0.1,"Insufficient data",Task[[#This Row],[Task success1]])</f>
        <v>Insufficient data</v>
      </c>
      <c r="K459" s="7">
        <f>IF(Task[[#This Row],[Task success1]]&gt;0,1.96*SQRT((Task[[#This Row],[Task success1]]*(1-Task[[#This Row],[Task success1]]))/Task[[#This Row],[Responses]]),"")</f>
        <v>0.10857071584785986</v>
      </c>
      <c r="L459" s="7">
        <f>VLOOKUP(Task[[#This Row],[Reason of visit]],'Data-Task'!C:G,4,)</f>
        <v>0.63768115942029002</v>
      </c>
      <c r="M459" s="7" t="str">
        <f>IF(Task[[#This Row],[Margin of Error1]]&gt;=0.1,"Insufficient data",Task[[#This Row],[Ease1]])</f>
        <v>Insufficient data</v>
      </c>
      <c r="N459" s="7">
        <f>IF(Task[[#This Row],[Ease1]]&gt;0,1.96*SQRT((Task[[#This Row],[Ease1]]*(1-Task[[#This Row],[Ease1]]))/Task[[#This Row],[Responses]]),"")</f>
        <v>0.11341716250936182</v>
      </c>
      <c r="O459" s="7">
        <f>VLOOKUP(Task[[#This Row],[Reason of visit]],'Data-Task'!C:G,5,)</f>
        <v>0.565217391304348</v>
      </c>
      <c r="P459" s="7" t="str">
        <f>IF(Task[[#This Row],[Margin of Error1]]&gt;=0.1,"Insufficient data",Task[[#This Row],[Satisfaction1]])</f>
        <v>Insufficient data</v>
      </c>
      <c r="Q459" s="7">
        <f>IF(Task[[#This Row],[Satisfaction1]]&gt;0,1.96*SQRT((Task[[#This Row],[Satisfaction1]]*(1-Task[[#This Row],[Satisfaction1]]))/Task[[#This Row],[Responses]]),"")</f>
        <v>0.11697023599446042</v>
      </c>
      <c r="R459" s="7" t="str">
        <f>IF(OR(Task[[#This Row],[Margin of Error1]]&gt;=0.1,Task[[#This Row],[Margin of Error1]]=0),"Insufficient data",Task[[#This Row],[Margin of Error1]])</f>
        <v>Insufficient data</v>
      </c>
      <c r="S4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59" s="10"/>
      <c r="U459" s="10"/>
      <c r="V459" s="5"/>
      <c r="W459" s="5"/>
    </row>
    <row r="460" spans="3:23" ht="13.9" x14ac:dyDescent="0.5">
      <c r="C460" s="129" t="str">
        <f>IF(ISBLANK('Data-Task'!C1233),"",'Data-Task'!C1233)</f>
        <v>PSPC:Culture:Other - Reason for my visit is not in this list</v>
      </c>
      <c r="D460" s="457" t="str">
        <f t="shared" si="21"/>
        <v>Other - Reason for my visit is not in this list</v>
      </c>
      <c r="E460" s="458" t="str">
        <f t="shared" si="22"/>
        <v>Culture</v>
      </c>
      <c r="F460" s="458" t="str">
        <f t="shared" si="23"/>
        <v>PSPC</v>
      </c>
      <c r="G460" s="442">
        <f>VLOOKUP(Task[[#This Row],[Reason of visit]],'Data-Task'!C:G,2,)</f>
        <v>69</v>
      </c>
      <c r="H46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0.10182590812885119</v>
      </c>
      <c r="I460" s="444">
        <f>VLOOKUP(Task[[#This Row],[Reason of visit]],'Data-Task'!C:G,3,)</f>
        <v>0.78260869565217395</v>
      </c>
      <c r="J460" s="444" t="str">
        <f>IF(Task[[#This Row],[Margin of Error1]]&gt;=0.1,"Insufficient data",Task[[#This Row],[Task success1]])</f>
        <v>Insufficient data</v>
      </c>
      <c r="K460" s="444">
        <f>IF(Task[[#This Row],[Task success1]]&gt;0,1.96*SQRT((Task[[#This Row],[Task success1]]*(1-Task[[#This Row],[Task success1]]))/Task[[#This Row],[Responses]]),"")</f>
        <v>9.7325119287957826E-2</v>
      </c>
      <c r="L460" s="444">
        <f>VLOOKUP(Task[[#This Row],[Reason of visit]],'Data-Task'!C:G,4,)</f>
        <v>0.76811594202898503</v>
      </c>
      <c r="M460" s="444" t="str">
        <f>IF(Task[[#This Row],[Margin of Error1]]&gt;=0.1,"Insufficient data",Task[[#This Row],[Ease1]])</f>
        <v>Insufficient data</v>
      </c>
      <c r="N460" s="444">
        <f>IF(Task[[#This Row],[Ease1]]&gt;0,1.96*SQRT((Task[[#This Row],[Ease1]]*(1-Task[[#This Row],[Ease1]]))/Task[[#This Row],[Responses]]),"")</f>
        <v>9.9581889250735869E-2</v>
      </c>
      <c r="O460" s="444">
        <f>VLOOKUP(Task[[#This Row],[Reason of visit]],'Data-Task'!C:G,5,)</f>
        <v>0.69565217391304301</v>
      </c>
      <c r="P460" s="444" t="str">
        <f>IF(Task[[#This Row],[Margin of Error1]]&gt;=0.1,"Insufficient data",Task[[#This Row],[Satisfaction1]])</f>
        <v>Insufficient data</v>
      </c>
      <c r="Q460" s="444">
        <f>IF(Task[[#This Row],[Satisfaction1]]&gt;0,1.96*SQRT((Task[[#This Row],[Satisfaction1]]*(1-Task[[#This Row],[Satisfaction1]]))/Task[[#This Row],[Responses]]),"")</f>
        <v>0.10857071584785986</v>
      </c>
      <c r="R460" s="444" t="str">
        <f>IF(OR(Task[[#This Row],[Margin of Error1]]&gt;=0.1,Task[[#This Row],[Margin of Error1]]=0),"Insufficient data",Task[[#This Row],[Margin of Error1]])</f>
        <v>Insufficient data</v>
      </c>
      <c r="S46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0" s="10"/>
      <c r="U460" s="10"/>
      <c r="V460" s="5"/>
      <c r="W460" s="5"/>
    </row>
    <row r="461" spans="3:23" ht="13.9" x14ac:dyDescent="0.5">
      <c r="C461" s="129" t="str">
        <f>IF(ISBLANK('Data-Task'!C12),"",'Data-Task'!C12)</f>
        <v>AAFC:Business:Find information about programs and services</v>
      </c>
      <c r="D461" s="68" t="str">
        <f t="shared" si="21"/>
        <v>Find information about programs and services</v>
      </c>
      <c r="E461" s="6" t="str">
        <f t="shared" si="22"/>
        <v>Business</v>
      </c>
      <c r="F461" s="6" t="str">
        <f t="shared" si="23"/>
        <v>AAFC</v>
      </c>
      <c r="G461" s="8">
        <f>VLOOKUP(Task[[#This Row],[Reason of visit]],'Data-Task'!C:G,2,)</f>
        <v>68</v>
      </c>
      <c r="H46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0.11539296386059043</v>
      </c>
      <c r="I461" s="7">
        <f>VLOOKUP(Task[[#This Row],[Reason of visit]],'Data-Task'!C:G,3,)</f>
        <v>0.64705882352941202</v>
      </c>
      <c r="J461" s="7" t="str">
        <f>IF(Task[[#This Row],[Margin of Error1]]&gt;=0.1,"Insufficient data",Task[[#This Row],[Task success1]])</f>
        <v>Insufficient data</v>
      </c>
      <c r="K461" s="7">
        <f>IF(Task[[#This Row],[Task success1]]&gt;0,1.96*SQRT((Task[[#This Row],[Task success1]]*(1-Task[[#This Row],[Task success1]]))/Task[[#This Row],[Responses]]),"")</f>
        <v>0.11358596221422379</v>
      </c>
      <c r="L461" s="7">
        <f>VLOOKUP(Task[[#This Row],[Reason of visit]],'Data-Task'!C:G,4,)</f>
        <v>0.60294117647058798</v>
      </c>
      <c r="M461" s="7" t="str">
        <f>IF(Task[[#This Row],[Margin of Error1]]&gt;=0.1,"Insufficient data",Task[[#This Row],[Ease1]])</f>
        <v>Insufficient data</v>
      </c>
      <c r="N461" s="7">
        <f>IF(Task[[#This Row],[Ease1]]&gt;0,1.96*SQRT((Task[[#This Row],[Ease1]]*(1-Task[[#This Row],[Ease1]]))/Task[[#This Row],[Responses]]),"")</f>
        <v>0.11629646468377373</v>
      </c>
      <c r="O461" s="7">
        <f>VLOOKUP(Task[[#This Row],[Reason of visit]],'Data-Task'!C:G,5,)</f>
        <v>0.60294117647058798</v>
      </c>
      <c r="P461" s="7" t="str">
        <f>IF(Task[[#This Row],[Margin of Error1]]&gt;=0.1,"Insufficient data",Task[[#This Row],[Satisfaction1]])</f>
        <v>Insufficient data</v>
      </c>
      <c r="Q461" s="7">
        <f>IF(Task[[#This Row],[Satisfaction1]]&gt;0,1.96*SQRT((Task[[#This Row],[Satisfaction1]]*(1-Task[[#This Row],[Satisfaction1]]))/Task[[#This Row],[Responses]]),"")</f>
        <v>0.11629646468377373</v>
      </c>
      <c r="R461" s="7" t="str">
        <f>IF(OR(Task[[#This Row],[Margin of Error1]]&gt;=0.1,Task[[#This Row],[Margin of Error1]]=0),"Insufficient data",Task[[#This Row],[Margin of Error1]])</f>
        <v>Insufficient data</v>
      </c>
      <c r="S4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1" s="10"/>
      <c r="U461" s="10"/>
      <c r="V461" s="5"/>
      <c r="W461" s="5"/>
    </row>
    <row r="462" spans="3:23" ht="27.75" x14ac:dyDescent="0.5">
      <c r="C462" s="129" t="str">
        <f>IF(ISBLANK('Data-Task'!C330),"",'Data-Task'!C330)</f>
        <v>ECCC:Environment:Consult the reporting and inventory of greenhouse gas emissions</v>
      </c>
      <c r="D462" s="68" t="str">
        <f t="shared" si="21"/>
        <v>Consult the reporting and inventory of greenhouse gas emissions</v>
      </c>
      <c r="E462" s="6" t="str">
        <f t="shared" si="22"/>
        <v>Environment</v>
      </c>
      <c r="F462" s="6" t="str">
        <f t="shared" si="23"/>
        <v>ECCC</v>
      </c>
      <c r="G462" s="8">
        <f>VLOOKUP(Task[[#This Row],[Reason of visit]],'Data-Task'!C:G,2,)</f>
        <v>68</v>
      </c>
      <c r="H4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0.1073014488977187</v>
      </c>
      <c r="I462" s="7">
        <f>VLOOKUP(Task[[#This Row],[Reason of visit]],'Data-Task'!C:G,3,)</f>
        <v>0.79411764705882304</v>
      </c>
      <c r="J462" s="7" t="str">
        <f>IF(Task[[#This Row],[Margin of Error1]]&gt;=0.1,"Insufficient data",Task[[#This Row],[Task success1]])</f>
        <v>Insufficient data</v>
      </c>
      <c r="K462" s="7">
        <f>IF(Task[[#This Row],[Task success1]]&gt;0,1.96*SQRT((Task[[#This Row],[Task success1]]*(1-Task[[#This Row],[Task success1]]))/Task[[#This Row],[Responses]]),"")</f>
        <v>9.6106685580297807E-2</v>
      </c>
      <c r="L462" s="7">
        <f>VLOOKUP(Task[[#This Row],[Reason of visit]],'Data-Task'!C:G,4,)</f>
        <v>0.63235294117647101</v>
      </c>
      <c r="M462" s="7" t="str">
        <f>IF(Task[[#This Row],[Margin of Error1]]&gt;=0.1,"Insufficient data",Task[[#This Row],[Ease1]])</f>
        <v>Insufficient data</v>
      </c>
      <c r="N462" s="7">
        <f>IF(Task[[#This Row],[Ease1]]&gt;0,1.96*SQRT((Task[[#This Row],[Ease1]]*(1-Task[[#This Row],[Ease1]]))/Task[[#This Row],[Responses]]),"")</f>
        <v>0.11460325015487764</v>
      </c>
      <c r="O462" s="7">
        <f>VLOOKUP(Task[[#This Row],[Reason of visit]],'Data-Task'!C:G,5,)</f>
        <v>0.67647058823529405</v>
      </c>
      <c r="P462" s="7" t="str">
        <f>IF(Task[[#This Row],[Margin of Error1]]&gt;=0.1,"Insufficient data",Task[[#This Row],[Satisfaction1]])</f>
        <v>Insufficient data</v>
      </c>
      <c r="Q462" s="7">
        <f>IF(Task[[#This Row],[Satisfaction1]]&gt;0,1.96*SQRT((Task[[#This Row],[Satisfaction1]]*(1-Task[[#This Row],[Satisfaction1]]))/Task[[#This Row],[Responses]]),"")</f>
        <v>0.11119441095798065</v>
      </c>
      <c r="R462" s="7" t="str">
        <f>IF(OR(Task[[#This Row],[Margin of Error1]]&gt;=0.1,Task[[#This Row],[Margin of Error1]]=0),"Insufficient data",Task[[#This Row],[Margin of Error1]])</f>
        <v>Insufficient data</v>
      </c>
      <c r="S4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2" s="10"/>
      <c r="U462" s="10"/>
      <c r="V462" s="5"/>
      <c r="W462" s="5"/>
    </row>
    <row r="463" spans="3:23" ht="27.75" x14ac:dyDescent="0.5">
      <c r="C463" s="129" t="str">
        <f>IF(ISBLANK('Data-Task'!C425),"",'Data-Task'!C425)</f>
        <v>ESDC:Jobs:Find funding for training or skills development project or program</v>
      </c>
      <c r="D463" s="68" t="str">
        <f t="shared" si="21"/>
        <v>Find funding for training or skills development project or program</v>
      </c>
      <c r="E463" s="6" t="str">
        <f t="shared" si="22"/>
        <v>Jobs</v>
      </c>
      <c r="F463" s="6" t="str">
        <f t="shared" si="23"/>
        <v>ESDC</v>
      </c>
      <c r="G463" s="8">
        <f>VLOOKUP(Task[[#This Row],[Reason of visit]],'Data-Task'!C:G,2,)</f>
        <v>68</v>
      </c>
      <c r="H46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0.10851163430988296</v>
      </c>
      <c r="I463" s="7">
        <f>VLOOKUP(Task[[#This Row],[Reason of visit]],'Data-Task'!C:G,3,)</f>
        <v>0.79411764705882304</v>
      </c>
      <c r="J463" s="7" t="str">
        <f>IF(Task[[#This Row],[Margin of Error1]]&gt;=0.1,"Insufficient data",Task[[#This Row],[Task success1]])</f>
        <v>Insufficient data</v>
      </c>
      <c r="K463" s="7">
        <f>IF(Task[[#This Row],[Task success1]]&gt;0,1.96*SQRT((Task[[#This Row],[Task success1]]*(1-Task[[#This Row],[Task success1]]))/Task[[#This Row],[Responses]]),"")</f>
        <v>9.6106685580297807E-2</v>
      </c>
      <c r="L463" s="7">
        <f>VLOOKUP(Task[[#This Row],[Reason of visit]],'Data-Task'!C:G,4,)</f>
        <v>0.66176470588235303</v>
      </c>
      <c r="M463" s="7" t="str">
        <f>IF(Task[[#This Row],[Margin of Error1]]&gt;=0.1,"Insufficient data",Task[[#This Row],[Ease1]])</f>
        <v>Insufficient data</v>
      </c>
      <c r="N463" s="7">
        <f>IF(Task[[#This Row],[Ease1]]&gt;0,1.96*SQRT((Task[[#This Row],[Ease1]]*(1-Task[[#This Row],[Ease1]]))/Task[[#This Row],[Responses]]),"")</f>
        <v>0.11245088486182764</v>
      </c>
      <c r="O463" s="7">
        <f>VLOOKUP(Task[[#This Row],[Reason of visit]],'Data-Task'!C:G,5,)</f>
        <v>0.58823529411764697</v>
      </c>
      <c r="P463" s="7" t="str">
        <f>IF(Task[[#This Row],[Margin of Error1]]&gt;=0.1,"Insufficient data",Task[[#This Row],[Satisfaction1]])</f>
        <v>Insufficient data</v>
      </c>
      <c r="Q463" s="7">
        <f>IF(Task[[#This Row],[Satisfaction1]]&gt;0,1.96*SQRT((Task[[#This Row],[Satisfaction1]]*(1-Task[[#This Row],[Satisfaction1]]))/Task[[#This Row],[Responses]]),"")</f>
        <v>0.11697733248752341</v>
      </c>
      <c r="R463" s="7" t="str">
        <f>IF(OR(Task[[#This Row],[Margin of Error1]]&gt;=0.1,Task[[#This Row],[Margin of Error1]]=0),"Insufficient data",Task[[#This Row],[Margin of Error1]])</f>
        <v>Insufficient data</v>
      </c>
      <c r="S4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3" s="10"/>
      <c r="U463" s="10"/>
      <c r="V463" s="5"/>
      <c r="W463" s="5"/>
    </row>
    <row r="464" spans="3:23" ht="13.9" x14ac:dyDescent="0.5">
      <c r="C464" s="129" t="str">
        <f>IF(ISBLANK('Data-Task'!C641),"",'Data-Task'!C641)</f>
        <v>GAC:World:Democracy and good governance</v>
      </c>
      <c r="D464" s="68" t="str">
        <f t="shared" si="21"/>
        <v>Democracy and good governance</v>
      </c>
      <c r="E464" s="6" t="str">
        <f t="shared" si="22"/>
        <v>World</v>
      </c>
      <c r="F464" s="6" t="str">
        <f t="shared" si="23"/>
        <v>GAC</v>
      </c>
      <c r="G464" s="8">
        <f>VLOOKUP(Task[[#This Row],[Reason of visit]],'Data-Task'!C:G,2,)</f>
        <v>68</v>
      </c>
      <c r="H4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0.11456502443132927</v>
      </c>
      <c r="I464" s="7">
        <f>VLOOKUP(Task[[#This Row],[Reason of visit]],'Data-Task'!C:G,3,)</f>
        <v>0.64705882352941202</v>
      </c>
      <c r="J464" s="7" t="str">
        <f>IF(Task[[#This Row],[Margin of Error1]]&gt;=0.1,"Insufficient data",Task[[#This Row],[Task success1]])</f>
        <v>Insufficient data</v>
      </c>
      <c r="K464" s="7">
        <f>IF(Task[[#This Row],[Task success1]]&gt;0,1.96*SQRT((Task[[#This Row],[Task success1]]*(1-Task[[#This Row],[Task success1]]))/Task[[#This Row],[Responses]]),"")</f>
        <v>0.11358596221422379</v>
      </c>
      <c r="L464" s="7">
        <f>VLOOKUP(Task[[#This Row],[Reason of visit]],'Data-Task'!C:G,4,)</f>
        <v>0.61764705882352899</v>
      </c>
      <c r="M464" s="7" t="str">
        <f>IF(Task[[#This Row],[Margin of Error1]]&gt;=0.1,"Insufficient data",Task[[#This Row],[Ease1]])</f>
        <v>Insufficient data</v>
      </c>
      <c r="N464" s="7">
        <f>IF(Task[[#This Row],[Ease1]]&gt;0,1.96*SQRT((Task[[#This Row],[Ease1]]*(1-Task[[#This Row],[Ease1]]))/Task[[#This Row],[Responses]]),"")</f>
        <v>0.11550586092488636</v>
      </c>
      <c r="O464" s="7">
        <f>VLOOKUP(Task[[#This Row],[Reason of visit]],'Data-Task'!C:G,5,)</f>
        <v>0.63235294117647101</v>
      </c>
      <c r="P464" s="7" t="str">
        <f>IF(Task[[#This Row],[Margin of Error1]]&gt;=0.1,"Insufficient data",Task[[#This Row],[Satisfaction1]])</f>
        <v>Insufficient data</v>
      </c>
      <c r="Q464" s="7">
        <f>IF(Task[[#This Row],[Satisfaction1]]&gt;0,1.96*SQRT((Task[[#This Row],[Satisfaction1]]*(1-Task[[#This Row],[Satisfaction1]]))/Task[[#This Row],[Responses]]),"")</f>
        <v>0.11460325015487764</v>
      </c>
      <c r="R464" s="7" t="str">
        <f>IF(OR(Task[[#This Row],[Margin of Error1]]&gt;=0.1,Task[[#This Row],[Margin of Error1]]=0),"Insufficient data",Task[[#This Row],[Margin of Error1]])</f>
        <v>Insufficient data</v>
      </c>
      <c r="S4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4" s="10"/>
      <c r="U464" s="10"/>
      <c r="V464" s="5"/>
      <c r="W464" s="5"/>
    </row>
    <row r="465" spans="3:23" ht="13.9" x14ac:dyDescent="0.5">
      <c r="C465" s="129" t="str">
        <f>IF(ISBLANK('Data-Task'!C1037),"",'Data-Task'!C1037)</f>
        <v>PC:N/A:Discover things to do (activities, camping, experiences)</v>
      </c>
      <c r="D465" s="441" t="str">
        <f t="shared" si="21"/>
        <v>Discover things to do (activities, camping, experiences)</v>
      </c>
      <c r="E465" s="6" t="str">
        <f t="shared" si="22"/>
        <v>N/A</v>
      </c>
      <c r="F465" s="6" t="str">
        <f t="shared" si="23"/>
        <v>PC</v>
      </c>
      <c r="G465" s="442">
        <f>VLOOKUP(Task[[#This Row],[Reason of visit]],'Data-Task'!C:G,2,)</f>
        <v>68</v>
      </c>
      <c r="H46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8.9270038941562616E-2</v>
      </c>
      <c r="I465" s="444">
        <f>VLOOKUP(Task[[#This Row],[Reason of visit]],'Data-Task'!C:G,3,)</f>
        <v>0.85294117647058798</v>
      </c>
      <c r="J465" s="444">
        <f>IF(Task[[#This Row],[Margin of Error1]]&gt;=0.1,"Insufficient data",Task[[#This Row],[Task success1]])</f>
        <v>0.85294117647058798</v>
      </c>
      <c r="K465" s="444">
        <f>IF(Task[[#This Row],[Task success1]]&gt;0,1.96*SQRT((Task[[#This Row],[Task success1]]*(1-Task[[#This Row],[Task success1]]))/Task[[#This Row],[Responses]]),"")</f>
        <v>8.4179569242631758E-2</v>
      </c>
      <c r="L465" s="444">
        <f>VLOOKUP(Task[[#This Row],[Reason of visit]],'Data-Task'!C:G,4,)</f>
        <v>0.79411764705882304</v>
      </c>
      <c r="M465" s="444">
        <f>IF(Task[[#This Row],[Margin of Error1]]&gt;=0.1,"Insufficient data",Task[[#This Row],[Ease1]])</f>
        <v>0.79411764705882304</v>
      </c>
      <c r="N465" s="444">
        <f>IF(Task[[#This Row],[Ease1]]&gt;0,1.96*SQRT((Task[[#This Row],[Ease1]]*(1-Task[[#This Row],[Ease1]]))/Task[[#This Row],[Responses]]),"")</f>
        <v>9.6106685580297807E-2</v>
      </c>
      <c r="O465" s="444">
        <f>VLOOKUP(Task[[#This Row],[Reason of visit]],'Data-Task'!C:G,5,)</f>
        <v>0.83823529411764697</v>
      </c>
      <c r="P465" s="444">
        <f>IF(Task[[#This Row],[Margin of Error1]]&gt;=0.1,"Insufficient data",Task[[#This Row],[Satisfaction1]])</f>
        <v>0.83823529411764697</v>
      </c>
      <c r="Q465" s="444">
        <f>IF(Task[[#This Row],[Satisfaction1]]&gt;0,1.96*SQRT((Task[[#This Row],[Satisfaction1]]*(1-Task[[#This Row],[Satisfaction1]]))/Task[[#This Row],[Responses]]),"")</f>
        <v>8.752386200175831E-2</v>
      </c>
      <c r="R465" s="444">
        <f>IF(OR(Task[[#This Row],[Margin of Error1]]&gt;=0.1,Task[[#This Row],[Margin of Error1]]=0),"Insufficient data",Task[[#This Row],[Margin of Error1]])</f>
        <v>8.9270038941562616E-2</v>
      </c>
      <c r="S46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65" s="10"/>
      <c r="U465" s="10"/>
      <c r="V465" s="5"/>
      <c r="W465" s="5"/>
    </row>
    <row r="466" spans="3:23" ht="13.9" x14ac:dyDescent="0.5">
      <c r="C466" s="129" t="str">
        <f>IF(ISBLANK('Data-Task'!C1045),"",'Data-Task'!C1045)</f>
        <v>PC:N/A:Trails, waterways, and routes (maps, conditions, reports)</v>
      </c>
      <c r="D466" s="441" t="str">
        <f t="shared" si="21"/>
        <v>Trails, waterways, and routes (maps, conditions, reports)</v>
      </c>
      <c r="E466" s="6" t="str">
        <f t="shared" si="22"/>
        <v>N/A</v>
      </c>
      <c r="F466" s="6" t="str">
        <f t="shared" si="23"/>
        <v>PC</v>
      </c>
      <c r="G466" s="442">
        <f>VLOOKUP(Task[[#This Row],[Reason of visit]],'Data-Task'!C:G,2,)</f>
        <v>68</v>
      </c>
      <c r="H46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8.1686682250999385E-2</v>
      </c>
      <c r="I466" s="444">
        <f>VLOOKUP(Task[[#This Row],[Reason of visit]],'Data-Task'!C:G,3,)</f>
        <v>0.91176470588235303</v>
      </c>
      <c r="J466" s="444">
        <f>IF(Task[[#This Row],[Margin of Error1]]&gt;=0.1,"Insufficient data",Task[[#This Row],[Task success1]])</f>
        <v>0.91176470588235303</v>
      </c>
      <c r="K466" s="444">
        <f>IF(Task[[#This Row],[Task success1]]&gt;0,1.96*SQRT((Task[[#This Row],[Task success1]]*(1-Task[[#This Row],[Task success1]]))/Task[[#This Row],[Responses]]),"")</f>
        <v>6.7416184930898307E-2</v>
      </c>
      <c r="L466" s="444">
        <f>VLOOKUP(Task[[#This Row],[Reason of visit]],'Data-Task'!C:G,4,)</f>
        <v>0.80882352941176505</v>
      </c>
      <c r="M466" s="444">
        <f>IF(Task[[#This Row],[Margin of Error1]]&gt;=0.1,"Insufficient data",Task[[#This Row],[Ease1]])</f>
        <v>0.80882352941176505</v>
      </c>
      <c r="N466" s="444">
        <f>IF(Task[[#This Row],[Ease1]]&gt;0,1.96*SQRT((Task[[#This Row],[Ease1]]*(1-Task[[#This Row],[Ease1]]))/Task[[#This Row],[Responses]]),"")</f>
        <v>9.3464292579468061E-2</v>
      </c>
      <c r="O466" s="444">
        <f>VLOOKUP(Task[[#This Row],[Reason of visit]],'Data-Task'!C:G,5,)</f>
        <v>0.85294117647058798</v>
      </c>
      <c r="P466" s="444">
        <f>IF(Task[[#This Row],[Margin of Error1]]&gt;=0.1,"Insufficient data",Task[[#This Row],[Satisfaction1]])</f>
        <v>0.85294117647058798</v>
      </c>
      <c r="Q466" s="444">
        <f>IF(Task[[#This Row],[Satisfaction1]]&gt;0,1.96*SQRT((Task[[#This Row],[Satisfaction1]]*(1-Task[[#This Row],[Satisfaction1]]))/Task[[#This Row],[Responses]]),"")</f>
        <v>8.4179569242631758E-2</v>
      </c>
      <c r="R466" s="444">
        <f>IF(OR(Task[[#This Row],[Margin of Error1]]&gt;=0.1,Task[[#This Row],[Margin of Error1]]=0),"Insufficient data",Task[[#This Row],[Margin of Error1]])</f>
        <v>8.1686682250999385E-2</v>
      </c>
      <c r="S4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66" s="10"/>
      <c r="U466" s="10"/>
      <c r="V466" s="5"/>
      <c r="W466" s="5"/>
    </row>
    <row r="467" spans="3:23" ht="13.9" x14ac:dyDescent="0.5">
      <c r="C467" s="129" t="str">
        <f>IF(ISBLANK('Data-Task'!C1154),"",'Data-Task'!C1154)</f>
        <v>PSC:Jobs:Other - Reason for my visit is not in this list</v>
      </c>
      <c r="D467" s="457" t="str">
        <f t="shared" si="21"/>
        <v>Other - Reason for my visit is not in this list</v>
      </c>
      <c r="E467" s="458" t="str">
        <f t="shared" si="22"/>
        <v>Jobs</v>
      </c>
      <c r="F467" s="458" t="str">
        <f t="shared" si="23"/>
        <v>PSC</v>
      </c>
      <c r="G467" s="442">
        <f>VLOOKUP(Task[[#This Row],[Reason of visit]],'Data-Task'!C:G,2,)</f>
        <v>68</v>
      </c>
      <c r="H46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0.11779113807674559</v>
      </c>
      <c r="I467" s="444">
        <f>VLOOKUP(Task[[#This Row],[Reason of visit]],'Data-Task'!C:G,3,)</f>
        <v>0.58823529411764697</v>
      </c>
      <c r="J467" s="444" t="str">
        <f>IF(Task[[#This Row],[Margin of Error1]]&gt;=0.1,"Insufficient data",Task[[#This Row],[Task success1]])</f>
        <v>Insufficient data</v>
      </c>
      <c r="K467" s="444">
        <f>IF(Task[[#This Row],[Task success1]]&gt;0,1.96*SQRT((Task[[#This Row],[Task success1]]*(1-Task[[#This Row],[Task success1]]))/Task[[#This Row],[Responses]]),"")</f>
        <v>0.11697733248752341</v>
      </c>
      <c r="L467" s="444">
        <f>VLOOKUP(Task[[#This Row],[Reason of visit]],'Data-Task'!C:G,4,)</f>
        <v>0.55882352941176505</v>
      </c>
      <c r="M467" s="444" t="str">
        <f>IF(Task[[#This Row],[Margin of Error1]]&gt;=0.1,"Insufficient data",Task[[#This Row],[Ease1]])</f>
        <v>Insufficient data</v>
      </c>
      <c r="N467" s="444">
        <f>IF(Task[[#This Row],[Ease1]]&gt;0,1.96*SQRT((Task[[#This Row],[Ease1]]*(1-Task[[#This Row],[Ease1]]))/Task[[#This Row],[Responses]]),"")</f>
        <v>0.11801715144767443</v>
      </c>
      <c r="O467" s="444">
        <f>VLOOKUP(Task[[#This Row],[Reason of visit]],'Data-Task'!C:G,5,)</f>
        <v>0.54411764705882304</v>
      </c>
      <c r="P467" s="444" t="str">
        <f>IF(Task[[#This Row],[Margin of Error1]]&gt;=0.1,"Insufficient data",Task[[#This Row],[Satisfaction1]])</f>
        <v>Insufficient data</v>
      </c>
      <c r="Q467" s="444">
        <f>IF(Task[[#This Row],[Satisfaction1]]&gt;0,1.96*SQRT((Task[[#This Row],[Satisfaction1]]*(1-Task[[#This Row],[Satisfaction1]]))/Task[[#This Row],[Responses]]),"")</f>
        <v>0.11837893029503892</v>
      </c>
      <c r="R467" s="444" t="str">
        <f>IF(OR(Task[[#This Row],[Margin of Error1]]&gt;=0.1,Task[[#This Row],[Margin of Error1]]=0),"Insufficient data",Task[[#This Row],[Margin of Error1]])</f>
        <v>Insufficient data</v>
      </c>
      <c r="S4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7" s="10"/>
      <c r="U467" s="10"/>
      <c r="V467" s="5"/>
      <c r="W467" s="5"/>
    </row>
    <row r="468" spans="3:23" ht="13.9" x14ac:dyDescent="0.5">
      <c r="C468" s="129" t="str">
        <f>IF(ISBLANK('Data-Task'!C316),"",'Data-Task'!C316)</f>
        <v>DND:Security:Read news releases from the Department of National Defence</v>
      </c>
      <c r="D468" s="68" t="str">
        <f t="shared" si="21"/>
        <v>Read news releases from the Department of National Defence</v>
      </c>
      <c r="E468" s="6" t="str">
        <f t="shared" si="22"/>
        <v>Security</v>
      </c>
      <c r="F468" s="6" t="str">
        <f t="shared" si="23"/>
        <v>DND</v>
      </c>
      <c r="G468" s="8">
        <f>VLOOKUP(Task[[#This Row],[Reason of visit]],'Data-Task'!C:G,2,)</f>
        <v>67</v>
      </c>
      <c r="H46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9.01682379214757E-2</v>
      </c>
      <c r="I468" s="7">
        <f>VLOOKUP(Task[[#This Row],[Reason of visit]],'Data-Task'!C:G,3,)</f>
        <v>0.94029850746268695</v>
      </c>
      <c r="J468" s="7">
        <f>IF(Task[[#This Row],[Margin of Error1]]&gt;=0.1,"Insufficient data",Task[[#This Row],[Task success1]])</f>
        <v>0.94029850746268695</v>
      </c>
      <c r="K468" s="7">
        <f>IF(Task[[#This Row],[Task success1]]&gt;0,1.96*SQRT((Task[[#This Row],[Task success1]]*(1-Task[[#This Row],[Task success1]]))/Task[[#This Row],[Responses]]),"")</f>
        <v>5.6734095801702383E-2</v>
      </c>
      <c r="L468" s="7">
        <f>VLOOKUP(Task[[#This Row],[Reason of visit]],'Data-Task'!C:G,4,)</f>
        <v>0.74626865671641796</v>
      </c>
      <c r="M468" s="7">
        <f>IF(Task[[#This Row],[Margin of Error1]]&gt;=0.1,"Insufficient data",Task[[#This Row],[Ease1]])</f>
        <v>0.74626865671641796</v>
      </c>
      <c r="N468" s="7">
        <f>IF(Task[[#This Row],[Ease1]]&gt;0,1.96*SQRT((Task[[#This Row],[Ease1]]*(1-Task[[#This Row],[Ease1]]))/Task[[#This Row],[Responses]]),"")</f>
        <v>0.10419654776124827</v>
      </c>
      <c r="O468" s="7">
        <f>VLOOKUP(Task[[#This Row],[Reason of visit]],'Data-Task'!C:G,5,)</f>
        <v>0.70149253731343297</v>
      </c>
      <c r="P468" s="7">
        <f>IF(Task[[#This Row],[Margin of Error1]]&gt;=0.1,"Insufficient data",Task[[#This Row],[Satisfaction1]])</f>
        <v>0.70149253731343297</v>
      </c>
      <c r="Q468" s="7">
        <f>IF(Task[[#This Row],[Satisfaction1]]&gt;0,1.96*SQRT((Task[[#This Row],[Satisfaction1]]*(1-Task[[#This Row],[Satisfaction1]]))/Task[[#This Row],[Responses]]),"")</f>
        <v>0.1095740702014764</v>
      </c>
      <c r="R468" s="7">
        <f>IF(OR(Task[[#This Row],[Margin of Error1]]&gt;=0.1,Task[[#This Row],[Margin of Error1]]=0),"Insufficient data",Task[[#This Row],[Margin of Error1]])</f>
        <v>9.01682379214757E-2</v>
      </c>
      <c r="S4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68" s="10"/>
      <c r="U468" s="10"/>
      <c r="V468" s="5"/>
      <c r="W468" s="5"/>
    </row>
    <row r="469" spans="3:23" ht="13.9" x14ac:dyDescent="0.5">
      <c r="C469" s="129" t="str">
        <f>IF(ISBLANK('Data-Task'!C985),"",'Data-Task'!C985)</f>
        <v>NRCan:Environment:Learn about Canadian forests and forest conservation</v>
      </c>
      <c r="D469" s="441" t="str">
        <f t="shared" si="21"/>
        <v>Learn about Canadian forests and forest conservation</v>
      </c>
      <c r="E469" s="6" t="str">
        <f t="shared" si="22"/>
        <v>Environment</v>
      </c>
      <c r="F469" s="6" t="str">
        <f t="shared" si="23"/>
        <v>NRCan</v>
      </c>
      <c r="G469" s="442">
        <f>VLOOKUP(Task[[#This Row],[Reason of visit]],'Data-Task'!C:G,2,)</f>
        <v>67</v>
      </c>
      <c r="H46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0.10218511641686724</v>
      </c>
      <c r="I469" s="444">
        <f>VLOOKUP(Task[[#This Row],[Reason of visit]],'Data-Task'!C:G,3,)</f>
        <v>0.86567164179104505</v>
      </c>
      <c r="J469" s="444" t="str">
        <f>IF(Task[[#This Row],[Margin of Error1]]&gt;=0.1,"Insufficient data",Task[[#This Row],[Task success1]])</f>
        <v>Insufficient data</v>
      </c>
      <c r="K469" s="444">
        <f>IF(Task[[#This Row],[Task success1]]&gt;0,1.96*SQRT((Task[[#This Row],[Task success1]]*(1-Task[[#This Row],[Task success1]]))/Task[[#This Row],[Responses]]),"")</f>
        <v>8.1654311042986025E-2</v>
      </c>
      <c r="L469" s="444">
        <f>VLOOKUP(Task[[#This Row],[Reason of visit]],'Data-Task'!C:G,4,)</f>
        <v>0.67164179104477595</v>
      </c>
      <c r="M469" s="444" t="str">
        <f>IF(Task[[#This Row],[Margin of Error1]]&gt;=0.1,"Insufficient data",Task[[#This Row],[Ease1]])</f>
        <v>Insufficient data</v>
      </c>
      <c r="N469" s="444">
        <f>IF(Task[[#This Row],[Ease1]]&gt;0,1.96*SQRT((Task[[#This Row],[Ease1]]*(1-Task[[#This Row],[Ease1]]))/Task[[#This Row],[Responses]]),"")</f>
        <v>0.11245051910380786</v>
      </c>
      <c r="O469" s="444">
        <f>VLOOKUP(Task[[#This Row],[Reason of visit]],'Data-Task'!C:G,5,)</f>
        <v>0.67164179104477595</v>
      </c>
      <c r="P469" s="444" t="str">
        <f>IF(Task[[#This Row],[Margin of Error1]]&gt;=0.1,"Insufficient data",Task[[#This Row],[Satisfaction1]])</f>
        <v>Insufficient data</v>
      </c>
      <c r="Q469" s="444">
        <f>IF(Task[[#This Row],[Satisfaction1]]&gt;0,1.96*SQRT((Task[[#This Row],[Satisfaction1]]*(1-Task[[#This Row],[Satisfaction1]]))/Task[[#This Row],[Responses]]),"")</f>
        <v>0.11245051910380786</v>
      </c>
      <c r="R469" s="444" t="str">
        <f>IF(OR(Task[[#This Row],[Margin of Error1]]&gt;=0.1,Task[[#This Row],[Margin of Error1]]=0),"Insufficient data",Task[[#This Row],[Margin of Error1]])</f>
        <v>Insufficient data</v>
      </c>
      <c r="S46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69" s="10"/>
      <c r="U469" s="10"/>
      <c r="V469" s="5"/>
      <c r="W469" s="5"/>
    </row>
    <row r="470" spans="3:23" ht="13.9" x14ac:dyDescent="0.5">
      <c r="C470" s="129" t="str">
        <f>IF(ISBLANK('Data-Task'!C1144),"",'Data-Task'!C1144)</f>
        <v>PS:Security:Access cyber security bulletins</v>
      </c>
      <c r="D470" s="457" t="str">
        <f t="shared" ref="D470:D533" si="24">IF(ISBLANK(C470),"",MID(C470,FIND("#",SUBSTITUTE(C470,":","#",2))+1,500))</f>
        <v>Access cyber security bulletins</v>
      </c>
      <c r="E470" s="458" t="str">
        <f t="shared" ref="E470:E533" si="25">IF(ISBLANK(C470),"",MID(C470,FIND("#",SUBSTITUTE(C470,":","#",1))+1,FIND("#",SUBSTITUTE(C470,":","#",2))-FIND("#",SUBSTITUTE(C470,":","#",1))-1))</f>
        <v>Security</v>
      </c>
      <c r="F470" s="458" t="str">
        <f t="shared" ref="F470:F533" si="26">IF(ISBLANK(C470),"",LEFT(C470,FIND("#",SUBSTITUTE(C470,":","#"))-1))</f>
        <v>PS</v>
      </c>
      <c r="G470" s="442">
        <f>VLOOKUP(Task[[#This Row],[Reason of visit]],'Data-Task'!C:G,2,)</f>
        <v>67</v>
      </c>
      <c r="H47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0.11083532288068032</v>
      </c>
      <c r="I470" s="444">
        <f>VLOOKUP(Task[[#This Row],[Reason of visit]],'Data-Task'!C:G,3,)</f>
        <v>0.80597014925373101</v>
      </c>
      <c r="J470" s="444" t="str">
        <f>IF(Task[[#This Row],[Margin of Error1]]&gt;=0.1,"Insufficient data",Task[[#This Row],[Task success1]])</f>
        <v>Insufficient data</v>
      </c>
      <c r="K470" s="444">
        <f>IF(Task[[#This Row],[Task success1]]&gt;0,1.96*SQRT((Task[[#This Row],[Task success1]]*(1-Task[[#This Row],[Task success1]]))/Task[[#This Row],[Responses]]),"")</f>
        <v>9.4691811167686019E-2</v>
      </c>
      <c r="L470" s="444">
        <f>VLOOKUP(Task[[#This Row],[Reason of visit]],'Data-Task'!C:G,4,)</f>
        <v>0.58208955223880599</v>
      </c>
      <c r="M470" s="444" t="str">
        <f>IF(Task[[#This Row],[Margin of Error1]]&gt;=0.1,"Insufficient data",Task[[#This Row],[Ease1]])</f>
        <v>Insufficient data</v>
      </c>
      <c r="N470" s="444">
        <f>IF(Task[[#This Row],[Ease1]]&gt;0,1.96*SQRT((Task[[#This Row],[Ease1]]*(1-Task[[#This Row],[Ease1]]))/Task[[#This Row],[Responses]]),"")</f>
        <v>0.11810143824085845</v>
      </c>
      <c r="O470" s="444">
        <f>VLOOKUP(Task[[#This Row],[Reason of visit]],'Data-Task'!C:G,5,)</f>
        <v>0.49253731343283602</v>
      </c>
      <c r="P470" s="444" t="str">
        <f>IF(Task[[#This Row],[Margin of Error1]]&gt;=0.1,"Insufficient data",Task[[#This Row],[Satisfaction1]])</f>
        <v>Insufficient data</v>
      </c>
      <c r="Q470" s="444">
        <f>IF(Task[[#This Row],[Satisfaction1]]&gt;0,1.96*SQRT((Task[[#This Row],[Satisfaction1]]*(1-Task[[#This Row],[Satisfaction1]]))/Task[[#This Row],[Responses]]),"")</f>
        <v>0.11971271923349651</v>
      </c>
      <c r="R470" s="444" t="str">
        <f>IF(OR(Task[[#This Row],[Margin of Error1]]&gt;=0.1,Task[[#This Row],[Margin of Error1]]=0),"Insufficient data",Task[[#This Row],[Margin of Error1]])</f>
        <v>Insufficient data</v>
      </c>
      <c r="S47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0" s="10"/>
      <c r="U470" s="10"/>
      <c r="V470" s="5"/>
      <c r="W470" s="5"/>
    </row>
    <row r="471" spans="3:23" ht="13.9" x14ac:dyDescent="0.5">
      <c r="C471" s="129" t="str">
        <f>IF(ISBLANK('Data-Task'!C1213),"",'Data-Task'!C1213)</f>
        <v>PSPC:Business:Policy and Guidelines</v>
      </c>
      <c r="D471" s="457" t="str">
        <f t="shared" si="24"/>
        <v>Policy and Guidelines</v>
      </c>
      <c r="E471" s="458" t="str">
        <f t="shared" si="25"/>
        <v>Business</v>
      </c>
      <c r="F471" s="458" t="str">
        <f t="shared" si="26"/>
        <v>PSPC</v>
      </c>
      <c r="G471" s="442">
        <f>VLOOKUP(Task[[#This Row],[Reason of visit]],'Data-Task'!C:G,2,)</f>
        <v>67</v>
      </c>
      <c r="H4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0.1106003875389457</v>
      </c>
      <c r="I471" s="444">
        <f>VLOOKUP(Task[[#This Row],[Reason of visit]],'Data-Task'!C:G,3,)</f>
        <v>0.79104477611940305</v>
      </c>
      <c r="J471" s="444" t="str">
        <f>IF(Task[[#This Row],[Margin of Error1]]&gt;=0.1,"Insufficient data",Task[[#This Row],[Task success1]])</f>
        <v>Insufficient data</v>
      </c>
      <c r="K471" s="444">
        <f>IF(Task[[#This Row],[Task success1]]&gt;0,1.96*SQRT((Task[[#This Row],[Task success1]]*(1-Task[[#This Row],[Task success1]]))/Task[[#This Row],[Responses]]),"")</f>
        <v>9.7352211126275456E-2</v>
      </c>
      <c r="L471" s="444">
        <f>VLOOKUP(Task[[#This Row],[Reason of visit]],'Data-Task'!C:G,4,)</f>
        <v>0.56716417910447803</v>
      </c>
      <c r="M471" s="444" t="str">
        <f>IF(Task[[#This Row],[Margin of Error1]]&gt;=0.1,"Insufficient data",Task[[#This Row],[Ease1]])</f>
        <v>Insufficient data</v>
      </c>
      <c r="N471" s="444">
        <f>IF(Task[[#This Row],[Ease1]]&gt;0,1.96*SQRT((Task[[#This Row],[Ease1]]*(1-Task[[#This Row],[Ease1]]))/Task[[#This Row],[Responses]]),"")</f>
        <v>0.11864096338027121</v>
      </c>
      <c r="O471" s="444">
        <f>VLOOKUP(Task[[#This Row],[Reason of visit]],'Data-Task'!C:G,5,)</f>
        <v>0.62686567164179097</v>
      </c>
      <c r="P471" s="444" t="str">
        <f>IF(Task[[#This Row],[Margin of Error1]]&gt;=0.1,"Insufficient data",Task[[#This Row],[Satisfaction1]])</f>
        <v>Insufficient data</v>
      </c>
      <c r="Q471" s="444">
        <f>IF(Task[[#This Row],[Satisfaction1]]&gt;0,1.96*SQRT((Task[[#This Row],[Satisfaction1]]*(1-Task[[#This Row],[Satisfaction1]]))/Task[[#This Row],[Responses]]),"")</f>
        <v>0.11580798811029047</v>
      </c>
      <c r="R471" s="444" t="str">
        <f>IF(OR(Task[[#This Row],[Margin of Error1]]&gt;=0.1,Task[[#This Row],[Margin of Error1]]=0),"Insufficient data",Task[[#This Row],[Margin of Error1]])</f>
        <v>Insufficient data</v>
      </c>
      <c r="S4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1" s="10"/>
      <c r="U471" s="10"/>
      <c r="V471" s="5"/>
      <c r="W471" s="5"/>
    </row>
    <row r="472" spans="3:23" ht="13.9" x14ac:dyDescent="0.5">
      <c r="C472" s="129" t="str">
        <f>IF(ISBLANK('Data-Task'!C1319),"",'Data-Task'!C1319)</f>
        <v>TBS:AboutGov:Search government grants and contributions</v>
      </c>
      <c r="D472" s="457" t="str">
        <f t="shared" si="24"/>
        <v>Search government grants and contributions</v>
      </c>
      <c r="E472" s="458" t="str">
        <f t="shared" si="25"/>
        <v>AboutGov</v>
      </c>
      <c r="F472" s="458" t="str">
        <f t="shared" si="26"/>
        <v>TBS</v>
      </c>
      <c r="G472" s="442">
        <f>VLOOKUP(Task[[#This Row],[Reason of visit]],'Data-Task'!C:G,2,)</f>
        <v>67</v>
      </c>
      <c r="H47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0.11631626419193607</v>
      </c>
      <c r="I472" s="444">
        <f>VLOOKUP(Task[[#This Row],[Reason of visit]],'Data-Task'!C:G,3,)</f>
        <v>0.64179104477611904</v>
      </c>
      <c r="J472" s="444" t="str">
        <f>IF(Task[[#This Row],[Margin of Error1]]&gt;=0.1,"Insufficient data",Task[[#This Row],[Task success1]])</f>
        <v>Insufficient data</v>
      </c>
      <c r="K472" s="444">
        <f>IF(Task[[#This Row],[Task success1]]&gt;0,1.96*SQRT((Task[[#This Row],[Task success1]]*(1-Task[[#This Row],[Task success1]]))/Task[[#This Row],[Responses]]),"")</f>
        <v>0.11481105718144914</v>
      </c>
      <c r="L472" s="444">
        <f>VLOOKUP(Task[[#This Row],[Reason of visit]],'Data-Task'!C:G,4,)</f>
        <v>0.61194029850746301</v>
      </c>
      <c r="M472" s="444" t="str">
        <f>IF(Task[[#This Row],[Margin of Error1]]&gt;=0.1,"Insufficient data",Task[[#This Row],[Ease1]])</f>
        <v>Insufficient data</v>
      </c>
      <c r="N472" s="444">
        <f>IF(Task[[#This Row],[Ease1]]&gt;0,1.96*SQRT((Task[[#This Row],[Ease1]]*(1-Task[[#This Row],[Ease1]]))/Task[[#This Row],[Responses]]),"")</f>
        <v>0.11668699873480533</v>
      </c>
      <c r="O472" s="444">
        <f>VLOOKUP(Task[[#This Row],[Reason of visit]],'Data-Task'!C:G,5,)</f>
        <v>0.59701492537313405</v>
      </c>
      <c r="P472" s="444" t="str">
        <f>IF(Task[[#This Row],[Margin of Error1]]&gt;=0.1,"Insufficient data",Task[[#This Row],[Satisfaction1]])</f>
        <v>Insufficient data</v>
      </c>
      <c r="Q472" s="444">
        <f>IF(Task[[#This Row],[Satisfaction1]]&gt;0,1.96*SQRT((Task[[#This Row],[Satisfaction1]]*(1-Task[[#This Row],[Satisfaction1]]))/Task[[#This Row],[Responses]]),"")</f>
        <v>0.11745073665955373</v>
      </c>
      <c r="R472" s="444" t="str">
        <f>IF(OR(Task[[#This Row],[Margin of Error1]]&gt;=0.1,Task[[#This Row],[Margin of Error1]]=0),"Insufficient data",Task[[#This Row],[Margin of Error1]])</f>
        <v>Insufficient data</v>
      </c>
      <c r="S47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2" s="10"/>
      <c r="U472" s="10"/>
      <c r="V472" s="5"/>
      <c r="W472" s="5"/>
    </row>
    <row r="473" spans="3:23" ht="13.9" x14ac:dyDescent="0.5">
      <c r="C473" s="129" t="str">
        <f>IF(ISBLANK('Data-Task'!C1362),"",'Data-Task'!C1362)</f>
        <v>TC:N/A:Read the Canadian Aviation Regulations (CARs)</v>
      </c>
      <c r="D473" s="457" t="str">
        <f t="shared" si="24"/>
        <v>Read the Canadian Aviation Regulations (CARs)</v>
      </c>
      <c r="E473" s="458" t="str">
        <f t="shared" si="25"/>
        <v>N/A</v>
      </c>
      <c r="F473" s="458" t="str">
        <f t="shared" si="26"/>
        <v>TC</v>
      </c>
      <c r="G473" s="442">
        <f>VLOOKUP(Task[[#This Row],[Reason of visit]],'Data-Task'!C:G,2,)</f>
        <v>67</v>
      </c>
      <c r="H47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9.4255104238280263E-2</v>
      </c>
      <c r="I473" s="444">
        <f>VLOOKUP(Task[[#This Row],[Reason of visit]],'Data-Task'!C:G,3,)</f>
        <v>0.94029850746268695</v>
      </c>
      <c r="J473" s="444">
        <f>IF(Task[[#This Row],[Margin of Error1]]&gt;=0.1,"Insufficient data",Task[[#This Row],[Task success1]])</f>
        <v>0.94029850746268695</v>
      </c>
      <c r="K473" s="444">
        <f>IF(Task[[#This Row],[Task success1]]&gt;0,1.96*SQRT((Task[[#This Row],[Task success1]]*(1-Task[[#This Row],[Task success1]]))/Task[[#This Row],[Responses]]),"")</f>
        <v>5.6734095801702383E-2</v>
      </c>
      <c r="L473" s="444">
        <f>VLOOKUP(Task[[#This Row],[Reason of visit]],'Data-Task'!C:G,4,)</f>
        <v>0.58208955223880599</v>
      </c>
      <c r="M473" s="444">
        <f>IF(Task[[#This Row],[Margin of Error1]]&gt;=0.1,"Insufficient data",Task[[#This Row],[Ease1]])</f>
        <v>0.58208955223880599</v>
      </c>
      <c r="N473" s="444">
        <f>IF(Task[[#This Row],[Ease1]]&gt;0,1.96*SQRT((Task[[#This Row],[Ease1]]*(1-Task[[#This Row],[Ease1]]))/Task[[#This Row],[Responses]]),"")</f>
        <v>0.11810143824085845</v>
      </c>
      <c r="O473" s="444">
        <f>VLOOKUP(Task[[#This Row],[Reason of visit]],'Data-Task'!C:G,5,)</f>
        <v>0.71641791044776104</v>
      </c>
      <c r="P473" s="444">
        <f>IF(Task[[#This Row],[Margin of Error1]]&gt;=0.1,"Insufficient data",Task[[#This Row],[Satisfaction1]])</f>
        <v>0.71641791044776104</v>
      </c>
      <c r="Q473" s="444">
        <f>IF(Task[[#This Row],[Satisfaction1]]&gt;0,1.96*SQRT((Task[[#This Row],[Satisfaction1]]*(1-Task[[#This Row],[Satisfaction1]]))/Task[[#This Row],[Responses]]),"")</f>
        <v>0.10792977867227994</v>
      </c>
      <c r="R473" s="444">
        <f>IF(OR(Task[[#This Row],[Margin of Error1]]&gt;=0.1,Task[[#This Row],[Margin of Error1]]=0),"Insufficient data",Task[[#This Row],[Margin of Error1]])</f>
        <v>9.4255104238280263E-2</v>
      </c>
      <c r="S47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73" s="10"/>
      <c r="U473" s="10"/>
      <c r="V473" s="5"/>
      <c r="W473" s="5"/>
    </row>
    <row r="474" spans="3:23" ht="13.9" x14ac:dyDescent="0.5">
      <c r="C474" s="129" t="str">
        <f>IF(ISBLANK('Data-Task'!C33),"",'Data-Task'!C33)</f>
        <v>CBSA:Business:Other - Reason for my visit is not in this list</v>
      </c>
      <c r="D474" s="68" t="str">
        <f t="shared" si="24"/>
        <v>Other - Reason for my visit is not in this list</v>
      </c>
      <c r="E474" s="6" t="str">
        <f t="shared" si="25"/>
        <v>Business</v>
      </c>
      <c r="F474" s="6" t="str">
        <f t="shared" si="26"/>
        <v>CBSA</v>
      </c>
      <c r="G474" s="8">
        <f>VLOOKUP(Task[[#This Row],[Reason of visit]],'Data-Task'!C:G,2,)</f>
        <v>66</v>
      </c>
      <c r="H47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0.11941813689913033</v>
      </c>
      <c r="I474" s="7">
        <f>VLOOKUP(Task[[#This Row],[Reason of visit]],'Data-Task'!C:G,3,)</f>
        <v>0.60606060606060597</v>
      </c>
      <c r="J474" s="7" t="str">
        <f>IF(Task[[#This Row],[Margin of Error1]]&gt;=0.1,"Insufficient data",Task[[#This Row],[Task success1]])</f>
        <v>Insufficient data</v>
      </c>
      <c r="K474" s="7">
        <f>IF(Task[[#This Row],[Task success1]]&gt;0,1.96*SQRT((Task[[#This Row],[Task success1]]*(1-Task[[#This Row],[Task success1]]))/Task[[#This Row],[Responses]]),"")</f>
        <v>0.11788453580118685</v>
      </c>
      <c r="L474" s="7">
        <f>VLOOKUP(Task[[#This Row],[Reason of visit]],'Data-Task'!C:G,4,)</f>
        <v>0.5</v>
      </c>
      <c r="M474" s="7" t="str">
        <f>IF(Task[[#This Row],[Margin of Error1]]&gt;=0.1,"Insufficient data",Task[[#This Row],[Ease1]])</f>
        <v>Insufficient data</v>
      </c>
      <c r="N474" s="7">
        <f>IF(Task[[#This Row],[Ease1]]&gt;0,1.96*SQRT((Task[[#This Row],[Ease1]]*(1-Task[[#This Row],[Ease1]]))/Task[[#This Row],[Responses]]),"")</f>
        <v>0.12062966115974608</v>
      </c>
      <c r="O474" s="7">
        <f>VLOOKUP(Task[[#This Row],[Reason of visit]],'Data-Task'!C:G,5,)</f>
        <v>0.439393939393939</v>
      </c>
      <c r="P474" s="7" t="str">
        <f>IF(Task[[#This Row],[Margin of Error1]]&gt;=0.1,"Insufficient data",Task[[#This Row],[Satisfaction1]])</f>
        <v>Insufficient data</v>
      </c>
      <c r="Q474" s="7">
        <f>IF(Task[[#This Row],[Satisfaction1]]&gt;0,1.96*SQRT((Task[[#This Row],[Satisfaction1]]*(1-Task[[#This Row],[Satisfaction1]]))/Task[[#This Row],[Responses]]),"")</f>
        <v>0.11974021373645809</v>
      </c>
      <c r="R474" s="7" t="str">
        <f>IF(OR(Task[[#This Row],[Margin of Error1]]&gt;=0.1,Task[[#This Row],[Margin of Error1]]=0),"Insufficient data",Task[[#This Row],[Margin of Error1]])</f>
        <v>Insufficient data</v>
      </c>
      <c r="S4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4" s="10"/>
      <c r="U474" s="10"/>
      <c r="V474" s="5"/>
      <c r="W474" s="5"/>
    </row>
    <row r="475" spans="3:23" ht="13.9" x14ac:dyDescent="0.5">
      <c r="C475" s="129" t="str">
        <f>IF(ISBLANK('Data-Task'!C415),"",'Data-Task'!C415)</f>
        <v>ESDC:Jobs:Apply for wage subsidies or a hiring assistance program</v>
      </c>
      <c r="D475" s="68" t="str">
        <f t="shared" si="24"/>
        <v>Apply for wage subsidies or a hiring assistance program</v>
      </c>
      <c r="E475" s="6" t="str">
        <f t="shared" si="25"/>
        <v>Jobs</v>
      </c>
      <c r="F475" s="6" t="str">
        <f t="shared" si="26"/>
        <v>ESDC</v>
      </c>
      <c r="G475" s="8">
        <f>VLOOKUP(Task[[#This Row],[Reason of visit]],'Data-Task'!C:G,2,)</f>
        <v>66</v>
      </c>
      <c r="H47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0.1138063565802757</v>
      </c>
      <c r="I475" s="7">
        <f>VLOOKUP(Task[[#This Row],[Reason of visit]],'Data-Task'!C:G,3,)</f>
        <v>0.77272727272727304</v>
      </c>
      <c r="J475" s="7" t="str">
        <f>IF(Task[[#This Row],[Margin of Error1]]&gt;=0.1,"Insufficient data",Task[[#This Row],[Task success1]])</f>
        <v>Insufficient data</v>
      </c>
      <c r="K475" s="7">
        <f>IF(Task[[#This Row],[Task success1]]&gt;0,1.96*SQRT((Task[[#This Row],[Task success1]]*(1-Task[[#This Row],[Task success1]]))/Task[[#This Row],[Responses]]),"")</f>
        <v>0.10110459308458686</v>
      </c>
      <c r="L475" s="7">
        <f>VLOOKUP(Task[[#This Row],[Reason of visit]],'Data-Task'!C:G,4,)</f>
        <v>0.560606060606061</v>
      </c>
      <c r="M475" s="7" t="str">
        <f>IF(Task[[#This Row],[Margin of Error1]]&gt;=0.1,"Insufficient data",Task[[#This Row],[Ease1]])</f>
        <v>Insufficient data</v>
      </c>
      <c r="N475" s="7">
        <f>IF(Task[[#This Row],[Ease1]]&gt;0,1.96*SQRT((Task[[#This Row],[Ease1]]*(1-Task[[#This Row],[Ease1]]))/Task[[#This Row],[Responses]]),"")</f>
        <v>0.11974021373645809</v>
      </c>
      <c r="O475" s="7">
        <f>VLOOKUP(Task[[#This Row],[Reason of visit]],'Data-Task'!C:G,5,)</f>
        <v>0.51515151515151503</v>
      </c>
      <c r="P475" s="7" t="str">
        <f>IF(Task[[#This Row],[Margin of Error1]]&gt;=0.1,"Insufficient data",Task[[#This Row],[Satisfaction1]])</f>
        <v>Insufficient data</v>
      </c>
      <c r="Q475" s="7">
        <f>IF(Task[[#This Row],[Satisfaction1]]&gt;0,1.96*SQRT((Task[[#This Row],[Satisfaction1]]*(1-Task[[#This Row],[Satisfaction1]]))/Task[[#This Row],[Responses]]),"")</f>
        <v>0.12057426291978213</v>
      </c>
      <c r="R475" s="7" t="str">
        <f>IF(OR(Task[[#This Row],[Margin of Error1]]&gt;=0.1,Task[[#This Row],[Margin of Error1]]=0),"Insufficient data",Task[[#This Row],[Margin of Error1]])</f>
        <v>Insufficient data</v>
      </c>
      <c r="S4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5" s="10"/>
      <c r="U475" s="10"/>
      <c r="V475" s="5"/>
      <c r="W475" s="5"/>
    </row>
    <row r="476" spans="3:23" ht="13.9" x14ac:dyDescent="0.5">
      <c r="C476" s="129" t="str">
        <f>IF(ISBLANK('Data-Task'!C464),"",'Data-Task'!C464)</f>
        <v>FCAC:Money:Find information about financial rights and responsibilities</v>
      </c>
      <c r="D476" s="68" t="str">
        <f t="shared" si="24"/>
        <v>Find information about financial rights and responsibilities</v>
      </c>
      <c r="E476" s="6" t="str">
        <f t="shared" si="25"/>
        <v>Money</v>
      </c>
      <c r="F476" s="6" t="str">
        <f t="shared" si="26"/>
        <v>FCAC</v>
      </c>
      <c r="G476" s="8">
        <f>VLOOKUP(Task[[#This Row],[Reason of visit]],'Data-Task'!C:G,2,)</f>
        <v>66</v>
      </c>
      <c r="H47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0.10947225731818616</v>
      </c>
      <c r="I476" s="7">
        <f>VLOOKUP(Task[[#This Row],[Reason of visit]],'Data-Task'!C:G,3,)</f>
        <v>0.78787878787878796</v>
      </c>
      <c r="J476" s="7" t="str">
        <f>IF(Task[[#This Row],[Margin of Error1]]&gt;=0.1,"Insufficient data",Task[[#This Row],[Task success1]])</f>
        <v>Insufficient data</v>
      </c>
      <c r="K476" s="7">
        <f>IF(Task[[#This Row],[Task success1]]&gt;0,1.96*SQRT((Task[[#This Row],[Task success1]]*(1-Task[[#This Row],[Task success1]]))/Task[[#This Row],[Responses]]),"")</f>
        <v>9.8629278851378149E-2</v>
      </c>
      <c r="L476" s="7">
        <f>VLOOKUP(Task[[#This Row],[Reason of visit]],'Data-Task'!C:G,4,)</f>
        <v>0.66666666666666696</v>
      </c>
      <c r="M476" s="7" t="str">
        <f>IF(Task[[#This Row],[Margin of Error1]]&gt;=0.1,"Insufficient data",Task[[#This Row],[Ease1]])</f>
        <v>Insufficient data</v>
      </c>
      <c r="N476" s="7">
        <f>IF(Task[[#This Row],[Ease1]]&gt;0,1.96*SQRT((Task[[#This Row],[Ease1]]*(1-Task[[#This Row],[Ease1]]))/Task[[#This Row],[Responses]]),"")</f>
        <v>0.11373073522438923</v>
      </c>
      <c r="O476" s="7">
        <f>VLOOKUP(Task[[#This Row],[Reason of visit]],'Data-Task'!C:G,5,)</f>
        <v>0.63636363636363602</v>
      </c>
      <c r="P476" s="7" t="str">
        <f>IF(Task[[#This Row],[Margin of Error1]]&gt;=0.1,"Insufficient data",Task[[#This Row],[Satisfaction1]])</f>
        <v>Insufficient data</v>
      </c>
      <c r="Q476" s="7">
        <f>IF(Task[[#This Row],[Satisfaction1]]&gt;0,1.96*SQRT((Task[[#This Row],[Satisfaction1]]*(1-Task[[#This Row],[Satisfaction1]]))/Task[[#This Row],[Responses]]),"")</f>
        <v>0.11605675787879112</v>
      </c>
      <c r="R476" s="7" t="str">
        <f>IF(OR(Task[[#This Row],[Margin of Error1]]&gt;=0.1,Task[[#This Row],[Margin of Error1]]=0),"Insufficient data",Task[[#This Row],[Margin of Error1]])</f>
        <v>Insufficient data</v>
      </c>
      <c r="S4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6" s="10"/>
      <c r="U476" s="10"/>
      <c r="V476" s="5"/>
      <c r="W476" s="5"/>
    </row>
    <row r="477" spans="3:23" ht="13.9" x14ac:dyDescent="0.5">
      <c r="C477" s="129" t="str">
        <f>IF(ISBLANK('Data-Task'!C469),"",'Data-Task'!C469)</f>
        <v>FCAC:Money:Find information on managing debt</v>
      </c>
      <c r="D477" s="68" t="str">
        <f t="shared" si="24"/>
        <v>Find information on managing debt</v>
      </c>
      <c r="E477" s="6" t="str">
        <f t="shared" si="25"/>
        <v>Money</v>
      </c>
      <c r="F477" s="6" t="str">
        <f t="shared" si="26"/>
        <v>FCAC</v>
      </c>
      <c r="G477" s="8">
        <f>VLOOKUP(Task[[#This Row],[Reason of visit]],'Data-Task'!C:G,2,)</f>
        <v>66</v>
      </c>
      <c r="H47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0.11684839743332864</v>
      </c>
      <c r="I477" s="7">
        <f>VLOOKUP(Task[[#This Row],[Reason of visit]],'Data-Task'!C:G,3,)</f>
        <v>0.65151515151515105</v>
      </c>
      <c r="J477" s="7" t="str">
        <f>IF(Task[[#This Row],[Margin of Error1]]&gt;=0.1,"Insufficient data",Task[[#This Row],[Task success1]])</f>
        <v>Insufficient data</v>
      </c>
      <c r="K477" s="7">
        <f>IF(Task[[#This Row],[Task success1]]&gt;0,1.96*SQRT((Task[[#This Row],[Task success1]]*(1-Task[[#This Row],[Task success1]]))/Task[[#This Row],[Responses]]),"")</f>
        <v>0.11495776557011993</v>
      </c>
      <c r="L477" s="7">
        <f>VLOOKUP(Task[[#This Row],[Reason of visit]],'Data-Task'!C:G,4,)</f>
        <v>0.65151515151515105</v>
      </c>
      <c r="M477" s="7" t="str">
        <f>IF(Task[[#This Row],[Margin of Error1]]&gt;=0.1,"Insufficient data",Task[[#This Row],[Ease1]])</f>
        <v>Insufficient data</v>
      </c>
      <c r="N477" s="7">
        <f>IF(Task[[#This Row],[Ease1]]&gt;0,1.96*SQRT((Task[[#This Row],[Ease1]]*(1-Task[[#This Row],[Ease1]]))/Task[[#This Row],[Responses]]),"")</f>
        <v>0.11495776557011993</v>
      </c>
      <c r="O477" s="7">
        <f>VLOOKUP(Task[[#This Row],[Reason of visit]],'Data-Task'!C:G,5,)</f>
        <v>0.5</v>
      </c>
      <c r="P477" s="7" t="str">
        <f>IF(Task[[#This Row],[Margin of Error1]]&gt;=0.1,"Insufficient data",Task[[#This Row],[Satisfaction1]])</f>
        <v>Insufficient data</v>
      </c>
      <c r="Q477" s="7">
        <f>IF(Task[[#This Row],[Satisfaction1]]&gt;0,1.96*SQRT((Task[[#This Row],[Satisfaction1]]*(1-Task[[#This Row],[Satisfaction1]]))/Task[[#This Row],[Responses]]),"")</f>
        <v>0.12062966115974608</v>
      </c>
      <c r="R477" s="7" t="str">
        <f>IF(OR(Task[[#This Row],[Margin of Error1]]&gt;=0.1,Task[[#This Row],[Margin of Error1]]=0),"Insufficient data",Task[[#This Row],[Margin of Error1]])</f>
        <v>Insufficient data</v>
      </c>
      <c r="S4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7" s="10"/>
      <c r="U477" s="10"/>
      <c r="V477" s="5"/>
      <c r="W477" s="5"/>
    </row>
    <row r="478" spans="3:23" ht="13.9" x14ac:dyDescent="0.5">
      <c r="C478" s="129" t="str">
        <f>IF(ISBLANK('Data-Task'!C813),"",'Data-Task'!C813)</f>
        <v>IRCC:World:Other - Reason for my visit is not in this list</v>
      </c>
      <c r="D478" s="68" t="str">
        <f t="shared" si="24"/>
        <v>Other - Reason for my visit is not in this list</v>
      </c>
      <c r="E478" s="6" t="str">
        <f t="shared" si="25"/>
        <v>World</v>
      </c>
      <c r="F478" s="6" t="str">
        <f t="shared" si="26"/>
        <v>IRCC</v>
      </c>
      <c r="G478" s="8">
        <f>VLOOKUP(Task[[#This Row],[Reason of visit]],'Data-Task'!C:G,2,)</f>
        <v>66</v>
      </c>
      <c r="H47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0.1196776872135837</v>
      </c>
      <c r="I478" s="7">
        <f>VLOOKUP(Task[[#This Row],[Reason of visit]],'Data-Task'!C:G,3,)</f>
        <v>0.51515151515151503</v>
      </c>
      <c r="J478" s="7" t="str">
        <f>IF(Task[[#This Row],[Margin of Error1]]&gt;=0.1,"Insufficient data",Task[[#This Row],[Task success1]])</f>
        <v>Insufficient data</v>
      </c>
      <c r="K478" s="7">
        <f>IF(Task[[#This Row],[Task success1]]&gt;0,1.96*SQRT((Task[[#This Row],[Task success1]]*(1-Task[[#This Row],[Task success1]]))/Task[[#This Row],[Responses]]),"")</f>
        <v>0.12057426291978213</v>
      </c>
      <c r="L478" s="7">
        <f>VLOOKUP(Task[[#This Row],[Reason of visit]],'Data-Task'!C:G,4,)</f>
        <v>0.51515151515151503</v>
      </c>
      <c r="M478" s="7" t="str">
        <f>IF(Task[[#This Row],[Margin of Error1]]&gt;=0.1,"Insufficient data",Task[[#This Row],[Ease1]])</f>
        <v>Insufficient data</v>
      </c>
      <c r="N478" s="7">
        <f>IF(Task[[#This Row],[Ease1]]&gt;0,1.96*SQRT((Task[[#This Row],[Ease1]]*(1-Task[[#This Row],[Ease1]]))/Task[[#This Row],[Responses]]),"")</f>
        <v>0.12057426291978213</v>
      </c>
      <c r="O478" s="7">
        <f>VLOOKUP(Task[[#This Row],[Reason of visit]],'Data-Task'!C:G,5,)</f>
        <v>0.39393939393939398</v>
      </c>
      <c r="P478" s="7" t="str">
        <f>IF(Task[[#This Row],[Margin of Error1]]&gt;=0.1,"Insufficient data",Task[[#This Row],[Satisfaction1]])</f>
        <v>Insufficient data</v>
      </c>
      <c r="Q478" s="7">
        <f>IF(Task[[#This Row],[Satisfaction1]]&gt;0,1.96*SQRT((Task[[#This Row],[Satisfaction1]]*(1-Task[[#This Row],[Satisfaction1]]))/Task[[#This Row],[Responses]]),"")</f>
        <v>0.11788453580118684</v>
      </c>
      <c r="R478" s="7" t="str">
        <f>IF(OR(Task[[#This Row],[Margin of Error1]]&gt;=0.1,Task[[#This Row],[Margin of Error1]]=0),"Insufficient data",Task[[#This Row],[Margin of Error1]])</f>
        <v>Insufficient data</v>
      </c>
      <c r="S4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8" s="10"/>
      <c r="U478" s="10"/>
      <c r="V478" s="5"/>
      <c r="W478" s="5"/>
    </row>
    <row r="479" spans="3:23" ht="13.9" x14ac:dyDescent="0.5">
      <c r="C479" s="129" t="str">
        <f>IF(ISBLANK('Data-Task'!C1069),"",'Data-Task'!C1069)</f>
        <v>PCH:Culture:Events and activities in Canada's Capital Region</v>
      </c>
      <c r="D479" s="441" t="str">
        <f t="shared" si="24"/>
        <v>Events and activities in Canada's Capital Region</v>
      </c>
      <c r="E479" s="6" t="str">
        <f t="shared" si="25"/>
        <v>Culture</v>
      </c>
      <c r="F479" s="6" t="str">
        <f t="shared" si="26"/>
        <v>PCH</v>
      </c>
      <c r="G479" s="442">
        <f>VLOOKUP(Task[[#This Row],[Reason of visit]],'Data-Task'!C:G,2,)</f>
        <v>66</v>
      </c>
      <c r="H47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0.10275379462183008</v>
      </c>
      <c r="I479" s="444">
        <f>VLOOKUP(Task[[#This Row],[Reason of visit]],'Data-Task'!C:G,3,)</f>
        <v>0.83333333333333304</v>
      </c>
      <c r="J479" s="444" t="str">
        <f>IF(Task[[#This Row],[Margin of Error1]]&gt;=0.1,"Insufficient data",Task[[#This Row],[Task success1]])</f>
        <v>Insufficient data</v>
      </c>
      <c r="K479" s="444">
        <f>IF(Task[[#This Row],[Task success1]]&gt;0,1.96*SQRT((Task[[#This Row],[Task success1]]*(1-Task[[#This Row],[Task success1]]))/Task[[#This Row],[Responses]]),"")</f>
        <v>8.9912040818652852E-2</v>
      </c>
      <c r="L479" s="444">
        <f>VLOOKUP(Task[[#This Row],[Reason of visit]],'Data-Task'!C:G,4,)</f>
        <v>0.75757575757575801</v>
      </c>
      <c r="M479" s="444" t="str">
        <f>IF(Task[[#This Row],[Margin of Error1]]&gt;=0.1,"Insufficient data",Task[[#This Row],[Ease1]])</f>
        <v>Insufficient data</v>
      </c>
      <c r="N479" s="444">
        <f>IF(Task[[#This Row],[Ease1]]&gt;0,1.96*SQRT((Task[[#This Row],[Ease1]]*(1-Task[[#This Row],[Ease1]]))/Task[[#This Row],[Responses]]),"")</f>
        <v>0.10339157747671744</v>
      </c>
      <c r="O479" s="444">
        <f>VLOOKUP(Task[[#This Row],[Reason of visit]],'Data-Task'!C:G,5,)</f>
        <v>0.65151515151515105</v>
      </c>
      <c r="P479" s="444" t="str">
        <f>IF(Task[[#This Row],[Margin of Error1]]&gt;=0.1,"Insufficient data",Task[[#This Row],[Satisfaction1]])</f>
        <v>Insufficient data</v>
      </c>
      <c r="Q479" s="444">
        <f>IF(Task[[#This Row],[Satisfaction1]]&gt;0,1.96*SQRT((Task[[#This Row],[Satisfaction1]]*(1-Task[[#This Row],[Satisfaction1]]))/Task[[#This Row],[Responses]]),"")</f>
        <v>0.11495776557011993</v>
      </c>
      <c r="R479" s="444" t="str">
        <f>IF(OR(Task[[#This Row],[Margin of Error1]]&gt;=0.1,Task[[#This Row],[Margin of Error1]]=0),"Insufficient data",Task[[#This Row],[Margin of Error1]])</f>
        <v>Insufficient data</v>
      </c>
      <c r="S47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79" s="10"/>
      <c r="U479" s="10"/>
      <c r="V479" s="5"/>
      <c r="W479" s="5"/>
    </row>
    <row r="480" spans="3:23" ht="13.9" x14ac:dyDescent="0.5">
      <c r="C480" s="129" t="str">
        <f>IF(ISBLANK('Data-Task'!C92),"",'Data-Task'!C92)</f>
        <v>CFIA:Health:Other - Reason for my visit is not in this list</v>
      </c>
      <c r="D480" s="68" t="str">
        <f t="shared" si="24"/>
        <v>Other - Reason for my visit is not in this list</v>
      </c>
      <c r="E480" s="6" t="str">
        <f t="shared" si="25"/>
        <v>Health</v>
      </c>
      <c r="F480" s="6" t="str">
        <f t="shared" si="26"/>
        <v>CFIA</v>
      </c>
      <c r="G480" s="8">
        <f>VLOOKUP(Task[[#This Row],[Reason of visit]],'Data-Task'!C:G,2,)</f>
        <v>65</v>
      </c>
      <c r="H48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0.11551039801820102</v>
      </c>
      <c r="I480" s="7">
        <f>VLOOKUP(Task[[#This Row],[Reason of visit]],'Data-Task'!C:G,3,)</f>
        <v>0.75384615384615405</v>
      </c>
      <c r="J480" s="7" t="str">
        <f>IF(Task[[#This Row],[Margin of Error1]]&gt;=0.1,"Insufficient data",Task[[#This Row],[Task success1]])</f>
        <v>Insufficient data</v>
      </c>
      <c r="K480" s="7">
        <f>IF(Task[[#This Row],[Task success1]]&gt;0,1.96*SQRT((Task[[#This Row],[Task success1]]*(1-Task[[#This Row],[Task success1]]))/Task[[#This Row],[Responses]]),"")</f>
        <v>0.10472348052701166</v>
      </c>
      <c r="L480" s="7">
        <f>VLOOKUP(Task[[#This Row],[Reason of visit]],'Data-Task'!C:G,4,)</f>
        <v>0.52307692307692299</v>
      </c>
      <c r="M480" s="7" t="str">
        <f>IF(Task[[#This Row],[Margin of Error1]]&gt;=0.1,"Insufficient data",Task[[#This Row],[Ease1]])</f>
        <v>Insufficient data</v>
      </c>
      <c r="N480" s="7">
        <f>IF(Task[[#This Row],[Ease1]]&gt;0,1.96*SQRT((Task[[#This Row],[Ease1]]*(1-Task[[#This Row],[Ease1]]))/Task[[#This Row],[Responses]]),"")</f>
        <v>0.12142450503627555</v>
      </c>
      <c r="O480" s="7">
        <f>VLOOKUP(Task[[#This Row],[Reason of visit]],'Data-Task'!C:G,5,)</f>
        <v>0.56923076923076898</v>
      </c>
      <c r="P480" s="7" t="str">
        <f>IF(Task[[#This Row],[Margin of Error1]]&gt;=0.1,"Insufficient data",Task[[#This Row],[Satisfaction1]])</f>
        <v>Insufficient data</v>
      </c>
      <c r="Q480" s="7">
        <f>IF(Task[[#This Row],[Satisfaction1]]&gt;0,1.96*SQRT((Task[[#This Row],[Satisfaction1]]*(1-Task[[#This Row],[Satisfaction1]]))/Task[[#This Row],[Responses]]),"")</f>
        <v>0.1203832084913159</v>
      </c>
      <c r="R480" s="7" t="str">
        <f>IF(OR(Task[[#This Row],[Margin of Error1]]&gt;=0.1,Task[[#This Row],[Margin of Error1]]=0),"Insufficient data",Task[[#This Row],[Margin of Error1]])</f>
        <v>Insufficient data</v>
      </c>
      <c r="S4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0" s="10"/>
      <c r="U480" s="10"/>
      <c r="V480" s="5"/>
      <c r="W480" s="5"/>
    </row>
    <row r="481" spans="3:23" ht="13.9" x14ac:dyDescent="0.5">
      <c r="C481" s="129" t="str">
        <f>IF(ISBLANK('Data-Task'!C232),"",'Data-Task'!C232)</f>
        <v>CSEC:Security:Find out about the Cyber Security Awareness Month</v>
      </c>
      <c r="D481" s="68" t="str">
        <f t="shared" si="24"/>
        <v>Find out about the Cyber Security Awareness Month</v>
      </c>
      <c r="E481" s="6" t="str">
        <f t="shared" si="25"/>
        <v>Security</v>
      </c>
      <c r="F481" s="6" t="str">
        <f t="shared" si="26"/>
        <v>CSEC</v>
      </c>
      <c r="G481" s="8">
        <f>VLOOKUP(Task[[#This Row],[Reason of visit]],'Data-Task'!C:G,2,)</f>
        <v>65</v>
      </c>
      <c r="H48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9.6286353210711981E-2</v>
      </c>
      <c r="I481" s="7">
        <f>VLOOKUP(Task[[#This Row],[Reason of visit]],'Data-Task'!C:G,3,)</f>
        <v>0.86153846153846203</v>
      </c>
      <c r="J481" s="7">
        <f>IF(Task[[#This Row],[Margin of Error1]]&gt;=0.1,"Insufficient data",Task[[#This Row],[Task success1]])</f>
        <v>0.86153846153846203</v>
      </c>
      <c r="K481" s="7">
        <f>IF(Task[[#This Row],[Task success1]]&gt;0,1.96*SQRT((Task[[#This Row],[Task success1]]*(1-Task[[#This Row],[Task success1]]))/Task[[#This Row],[Responses]]),"")</f>
        <v>8.3965582389122079E-2</v>
      </c>
      <c r="L481" s="7">
        <f>VLOOKUP(Task[[#This Row],[Reason of visit]],'Data-Task'!C:G,4,)</f>
        <v>0.81538461538461504</v>
      </c>
      <c r="M481" s="7">
        <f>IF(Task[[#This Row],[Margin of Error1]]&gt;=0.1,"Insufficient data",Task[[#This Row],[Ease1]])</f>
        <v>0.81538461538461504</v>
      </c>
      <c r="N481" s="7">
        <f>IF(Task[[#This Row],[Ease1]]&gt;0,1.96*SQRT((Task[[#This Row],[Ease1]]*(1-Task[[#This Row],[Ease1]]))/Task[[#This Row],[Responses]]),"")</f>
        <v>9.4322346033752211E-2</v>
      </c>
      <c r="O481" s="7">
        <f>VLOOKUP(Task[[#This Row],[Reason of visit]],'Data-Task'!C:G,5,)</f>
        <v>0.70769230769230795</v>
      </c>
      <c r="P481" s="7">
        <f>IF(Task[[#This Row],[Margin of Error1]]&gt;=0.1,"Insufficient data",Task[[#This Row],[Satisfaction1]])</f>
        <v>0.70769230769230795</v>
      </c>
      <c r="Q481" s="7">
        <f>IF(Task[[#This Row],[Satisfaction1]]&gt;0,1.96*SQRT((Task[[#This Row],[Satisfaction1]]*(1-Task[[#This Row],[Satisfaction1]]))/Task[[#This Row],[Responses]]),"")</f>
        <v>0.11057113120926167</v>
      </c>
      <c r="R481" s="7">
        <f>IF(OR(Task[[#This Row],[Margin of Error1]]&gt;=0.1,Task[[#This Row],[Margin of Error1]]=0),"Insufficient data",Task[[#This Row],[Margin of Error1]])</f>
        <v>9.6286353210711981E-2</v>
      </c>
      <c r="S4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81" s="10"/>
      <c r="U481" s="10"/>
      <c r="V481" s="5"/>
      <c r="W481" s="5"/>
    </row>
    <row r="482" spans="3:23" ht="13.9" x14ac:dyDescent="0.5">
      <c r="C482" s="129" t="str">
        <f>IF(ISBLANK('Data-Task'!C426),"",'Data-Task'!C426)</f>
        <v>ESDC:Jobs:Find information on Labour Program services and programs</v>
      </c>
      <c r="D482" s="68" t="str">
        <f t="shared" si="24"/>
        <v>Find information on Labour Program services and programs</v>
      </c>
      <c r="E482" s="6" t="str">
        <f t="shared" si="25"/>
        <v>Jobs</v>
      </c>
      <c r="F482" s="6" t="str">
        <f t="shared" si="26"/>
        <v>ESDC</v>
      </c>
      <c r="G482" s="8">
        <f>VLOOKUP(Task[[#This Row],[Reason of visit]],'Data-Task'!C:G,2,)</f>
        <v>65</v>
      </c>
      <c r="H48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0.11666282271498522</v>
      </c>
      <c r="I482" s="7">
        <f>VLOOKUP(Task[[#This Row],[Reason of visit]],'Data-Task'!C:G,3,)</f>
        <v>0.69230769230769196</v>
      </c>
      <c r="J482" s="7" t="str">
        <f>IF(Task[[#This Row],[Margin of Error1]]&gt;=0.1,"Insufficient data",Task[[#This Row],[Task success1]])</f>
        <v>Insufficient data</v>
      </c>
      <c r="K482" s="7">
        <f>IF(Task[[#This Row],[Task success1]]&gt;0,1.96*SQRT((Task[[#This Row],[Task success1]]*(1-Task[[#This Row],[Task success1]]))/Task[[#This Row],[Responses]]),"")</f>
        <v>0.11220372913608399</v>
      </c>
      <c r="L482" s="7">
        <f>VLOOKUP(Task[[#This Row],[Reason of visit]],'Data-Task'!C:G,4,)</f>
        <v>0.64615384615384597</v>
      </c>
      <c r="M482" s="7" t="str">
        <f>IF(Task[[#This Row],[Margin of Error1]]&gt;=0.1,"Insufficient data",Task[[#This Row],[Ease1]])</f>
        <v>Insufficient data</v>
      </c>
      <c r="N482" s="7">
        <f>IF(Task[[#This Row],[Ease1]]&gt;0,1.96*SQRT((Task[[#This Row],[Ease1]]*(1-Task[[#This Row],[Ease1]]))/Task[[#This Row],[Responses]]),"")</f>
        <v>0.11624508505621606</v>
      </c>
      <c r="O482" s="7">
        <f>VLOOKUP(Task[[#This Row],[Reason of visit]],'Data-Task'!C:G,5,)</f>
        <v>0.492307692307692</v>
      </c>
      <c r="P482" s="7" t="str">
        <f>IF(Task[[#This Row],[Margin of Error1]]&gt;=0.1,"Insufficient data",Task[[#This Row],[Satisfaction1]])</f>
        <v>Insufficient data</v>
      </c>
      <c r="Q482" s="7">
        <f>IF(Task[[#This Row],[Satisfaction1]]&gt;0,1.96*SQRT((Task[[#This Row],[Satisfaction1]]*(1-Task[[#This Row],[Satisfaction1]]))/Task[[#This Row],[Responses]]),"")</f>
        <v>0.12153965395265559</v>
      </c>
      <c r="R482" s="7" t="str">
        <f>IF(OR(Task[[#This Row],[Margin of Error1]]&gt;=0.1,Task[[#This Row],[Margin of Error1]]=0),"Insufficient data",Task[[#This Row],[Margin of Error1]])</f>
        <v>Insufficient data</v>
      </c>
      <c r="S4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2" s="10"/>
      <c r="U482" s="10"/>
      <c r="V482" s="5"/>
      <c r="W482" s="5"/>
    </row>
    <row r="483" spans="3:23" ht="13.9" x14ac:dyDescent="0.5">
      <c r="C483" s="129" t="str">
        <f>IF(ISBLANK('Data-Task'!C89),"",'Data-Task'!C89)</f>
        <v>CFIA:Health:Food safety investigation and recall process</v>
      </c>
      <c r="D483" s="68" t="str">
        <f t="shared" si="24"/>
        <v>Food safety investigation and recall process</v>
      </c>
      <c r="E483" s="6" t="str">
        <f t="shared" si="25"/>
        <v>Health</v>
      </c>
      <c r="F483" s="6" t="str">
        <f t="shared" si="26"/>
        <v>CFIA</v>
      </c>
      <c r="G483" s="8">
        <f>VLOOKUP(Task[[#This Row],[Reason of visit]],'Data-Task'!C:G,2,)</f>
        <v>64</v>
      </c>
      <c r="H48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0.11305510385139733</v>
      </c>
      <c r="I483" s="7">
        <f>VLOOKUP(Task[[#This Row],[Reason of visit]],'Data-Task'!C:G,3,)</f>
        <v>0.78125</v>
      </c>
      <c r="J483" s="7" t="str">
        <f>IF(Task[[#This Row],[Margin of Error1]]&gt;=0.1,"Insufficient data",Task[[#This Row],[Task success1]])</f>
        <v>Insufficient data</v>
      </c>
      <c r="K483" s="7">
        <f>IF(Task[[#This Row],[Task success1]]&gt;0,1.96*SQRT((Task[[#This Row],[Task success1]]*(1-Task[[#This Row],[Task success1]]))/Task[[#This Row],[Responses]]),"")</f>
        <v>0.10128266737669135</v>
      </c>
      <c r="L483" s="7">
        <f>VLOOKUP(Task[[#This Row],[Reason of visit]],'Data-Task'!C:G,4,)</f>
        <v>0.640625</v>
      </c>
      <c r="M483" s="7" t="str">
        <f>IF(Task[[#This Row],[Margin of Error1]]&gt;=0.1,"Insufficient data",Task[[#This Row],[Ease1]])</f>
        <v>Insufficient data</v>
      </c>
      <c r="N483" s="7">
        <f>IF(Task[[#This Row],[Ease1]]&gt;0,1.96*SQRT((Task[[#This Row],[Ease1]]*(1-Task[[#This Row],[Ease1]]))/Task[[#This Row],[Responses]]),"")</f>
        <v>0.11755523032912817</v>
      </c>
      <c r="O483" s="7">
        <f>VLOOKUP(Task[[#This Row],[Reason of visit]],'Data-Task'!C:G,5,)</f>
        <v>0.59375</v>
      </c>
      <c r="P483" s="7" t="str">
        <f>IF(Task[[#This Row],[Margin of Error1]]&gt;=0.1,"Insufficient data",Task[[#This Row],[Satisfaction1]])</f>
        <v>Insufficient data</v>
      </c>
      <c r="Q483" s="7">
        <f>IF(Task[[#This Row],[Satisfaction1]]&gt;0,1.96*SQRT((Task[[#This Row],[Satisfaction1]]*(1-Task[[#This Row],[Satisfaction1]]))/Task[[#This Row],[Responses]]),"")</f>
        <v>0.12032741384837248</v>
      </c>
      <c r="R483" s="7" t="str">
        <f>IF(OR(Task[[#This Row],[Margin of Error1]]&gt;=0.1,Task[[#This Row],[Margin of Error1]]=0),"Insufficient data",Task[[#This Row],[Margin of Error1]])</f>
        <v>Insufficient data</v>
      </c>
      <c r="S4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3" s="10"/>
      <c r="U483" s="10"/>
      <c r="V483" s="5"/>
      <c r="W483" s="5"/>
    </row>
    <row r="484" spans="3:23" ht="13.9" x14ac:dyDescent="0.5">
      <c r="C484" s="129" t="str">
        <f>IF(ISBLANK('Data-Task'!C107),"",'Data-Task'!C107)</f>
        <v>CIHR:Health:Apply for funding</v>
      </c>
      <c r="D484" s="68" t="str">
        <f t="shared" si="24"/>
        <v>Apply for funding</v>
      </c>
      <c r="E484" s="6" t="str">
        <f t="shared" si="25"/>
        <v>Health</v>
      </c>
      <c r="F484" s="6" t="str">
        <f t="shared" si="26"/>
        <v>CIHR</v>
      </c>
      <c r="G484" s="8">
        <f>VLOOKUP(Task[[#This Row],[Reason of visit]],'Data-Task'!C:G,2,)</f>
        <v>64</v>
      </c>
      <c r="H48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0.12028532574312834</v>
      </c>
      <c r="I484" s="7">
        <f>VLOOKUP(Task[[#This Row],[Reason of visit]],'Data-Task'!C:G,3,)</f>
        <v>0.59375</v>
      </c>
      <c r="J484" s="7" t="str">
        <f>IF(Task[[#This Row],[Margin of Error1]]&gt;=0.1,"Insufficient data",Task[[#This Row],[Task success1]])</f>
        <v>Insufficient data</v>
      </c>
      <c r="K484" s="7">
        <f>IF(Task[[#This Row],[Task success1]]&gt;0,1.96*SQRT((Task[[#This Row],[Task success1]]*(1-Task[[#This Row],[Task success1]]))/Task[[#This Row],[Responses]]),"")</f>
        <v>0.12032741384837248</v>
      </c>
      <c r="L484" s="7">
        <f>VLOOKUP(Task[[#This Row],[Reason of visit]],'Data-Task'!C:G,4,)</f>
        <v>0.421875</v>
      </c>
      <c r="M484" s="7" t="str">
        <f>IF(Task[[#This Row],[Margin of Error1]]&gt;=0.1,"Insufficient data",Task[[#This Row],[Ease1]])</f>
        <v>Insufficient data</v>
      </c>
      <c r="N484" s="7">
        <f>IF(Task[[#This Row],[Ease1]]&gt;0,1.96*SQRT((Task[[#This Row],[Ease1]]*(1-Task[[#This Row],[Ease1]]))/Task[[#This Row],[Responses]]),"")</f>
        <v>0.12099539856791816</v>
      </c>
      <c r="O484" s="7">
        <f>VLOOKUP(Task[[#This Row],[Reason of visit]],'Data-Task'!C:G,5,)</f>
        <v>0.390625</v>
      </c>
      <c r="P484" s="7" t="str">
        <f>IF(Task[[#This Row],[Margin of Error1]]&gt;=0.1,"Insufficient data",Task[[#This Row],[Satisfaction1]])</f>
        <v>Insufficient data</v>
      </c>
      <c r="Q484" s="7">
        <f>IF(Task[[#This Row],[Satisfaction1]]&gt;0,1.96*SQRT((Task[[#This Row],[Satisfaction1]]*(1-Task[[#This Row],[Satisfaction1]]))/Task[[#This Row],[Responses]]),"")</f>
        <v>0.11953316481309434</v>
      </c>
      <c r="R484" s="7" t="str">
        <f>IF(OR(Task[[#This Row],[Margin of Error1]]&gt;=0.1,Task[[#This Row],[Margin of Error1]]=0),"Insufficient data",Task[[#This Row],[Margin of Error1]])</f>
        <v>Insufficient data</v>
      </c>
      <c r="S4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4" s="10"/>
      <c r="U484" s="10"/>
      <c r="V484" s="5"/>
      <c r="W484" s="5"/>
    </row>
    <row r="485" spans="3:23" ht="13.9" x14ac:dyDescent="0.5">
      <c r="C485" s="129" t="str">
        <f>IF(ISBLANK('Data-Task'!C265),"",'Data-Task'!C265)</f>
        <v>DFO:Environment:Science (data, advice, research)</v>
      </c>
      <c r="D485" s="68" t="str">
        <f t="shared" si="24"/>
        <v>Science (data, advice, research)</v>
      </c>
      <c r="E485" s="6" t="str">
        <f t="shared" si="25"/>
        <v>Environment</v>
      </c>
      <c r="F485" s="6" t="str">
        <f t="shared" si="26"/>
        <v>DFO</v>
      </c>
      <c r="G485" s="8">
        <f>VLOOKUP(Task[[#This Row],[Reason of visit]],'Data-Task'!C:G,2,)</f>
        <v>64</v>
      </c>
      <c r="H48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0.10862464907005211</v>
      </c>
      <c r="I485" s="7">
        <f>VLOOKUP(Task[[#This Row],[Reason of visit]],'Data-Task'!C:G,3,)</f>
        <v>0.765625</v>
      </c>
      <c r="J485" s="7" t="str">
        <f>IF(Task[[#This Row],[Margin of Error1]]&gt;=0.1,"Insufficient data",Task[[#This Row],[Task success1]])</f>
        <v>Insufficient data</v>
      </c>
      <c r="K485" s="7">
        <f>IF(Task[[#This Row],[Task success1]]&gt;0,1.96*SQRT((Task[[#This Row],[Task success1]]*(1-Task[[#This Row],[Task success1]]))/Task[[#This Row],[Responses]]),"")</f>
        <v>0.10378385060540186</v>
      </c>
      <c r="L485" s="7">
        <f>VLOOKUP(Task[[#This Row],[Reason of visit]],'Data-Task'!C:G,4,)</f>
        <v>0.71875</v>
      </c>
      <c r="M485" s="7" t="str">
        <f>IF(Task[[#This Row],[Margin of Error1]]&gt;=0.1,"Insufficient data",Task[[#This Row],[Ease1]])</f>
        <v>Insufficient data</v>
      </c>
      <c r="N485" s="7">
        <f>IF(Task[[#This Row],[Ease1]]&gt;0,1.96*SQRT((Task[[#This Row],[Ease1]]*(1-Task[[#This Row],[Ease1]]))/Task[[#This Row],[Responses]]),"")</f>
        <v>0.11015425530108904</v>
      </c>
      <c r="O485" s="7">
        <f>VLOOKUP(Task[[#This Row],[Reason of visit]],'Data-Task'!C:G,5,)</f>
        <v>0.703125</v>
      </c>
      <c r="P485" s="7" t="str">
        <f>IF(Task[[#This Row],[Margin of Error1]]&gt;=0.1,"Insufficient data",Task[[#This Row],[Satisfaction1]])</f>
        <v>Insufficient data</v>
      </c>
      <c r="Q485" s="7">
        <f>IF(Task[[#This Row],[Satisfaction1]]&gt;0,1.96*SQRT((Task[[#This Row],[Satisfaction1]]*(1-Task[[#This Row],[Satisfaction1]]))/Task[[#This Row],[Responses]]),"")</f>
        <v>0.11193584130366543</v>
      </c>
      <c r="R485" s="7" t="str">
        <f>IF(OR(Task[[#This Row],[Margin of Error1]]&gt;=0.1,Task[[#This Row],[Margin of Error1]]=0),"Insufficient data",Task[[#This Row],[Margin of Error1]])</f>
        <v>Insufficient data</v>
      </c>
      <c r="S4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5" s="10"/>
      <c r="U485" s="10"/>
      <c r="V485" s="5"/>
      <c r="W485" s="5"/>
    </row>
    <row r="486" spans="3:23" ht="13.9" x14ac:dyDescent="0.5">
      <c r="C486" s="129" t="str">
        <f>IF(ISBLANK('Data-Task'!C642),"",'Data-Task'!C642)</f>
        <v>GAC:World:Environment and climate change</v>
      </c>
      <c r="D486" s="68" t="str">
        <f t="shared" si="24"/>
        <v>Environment and climate change</v>
      </c>
      <c r="E486" s="6" t="str">
        <f t="shared" si="25"/>
        <v>World</v>
      </c>
      <c r="F486" s="6" t="str">
        <f t="shared" si="26"/>
        <v>GAC</v>
      </c>
      <c r="G486" s="8">
        <f>VLOOKUP(Task[[#This Row],[Reason of visit]],'Data-Task'!C:G,2,)</f>
        <v>64</v>
      </c>
      <c r="H48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0.10530947484898272</v>
      </c>
      <c r="I486" s="7">
        <f>VLOOKUP(Task[[#This Row],[Reason of visit]],'Data-Task'!C:G,3,)</f>
        <v>0.84375</v>
      </c>
      <c r="J486" s="7" t="str">
        <f>IF(Task[[#This Row],[Margin of Error1]]&gt;=0.1,"Insufficient data",Task[[#This Row],[Task success1]])</f>
        <v>Insufficient data</v>
      </c>
      <c r="K486" s="7">
        <f>IF(Task[[#This Row],[Task success1]]&gt;0,1.96*SQRT((Task[[#This Row],[Task success1]]*(1-Task[[#This Row],[Task success1]]))/Task[[#This Row],[Responses]]),"")</f>
        <v>8.8957586233201602E-2</v>
      </c>
      <c r="L486" s="7">
        <f>VLOOKUP(Task[[#This Row],[Reason of visit]],'Data-Task'!C:G,4,)</f>
        <v>0.671875</v>
      </c>
      <c r="M486" s="7" t="str">
        <f>IF(Task[[#This Row],[Margin of Error1]]&gt;=0.1,"Insufficient data",Task[[#This Row],[Ease1]])</f>
        <v>Insufficient data</v>
      </c>
      <c r="N486" s="7">
        <f>IF(Task[[#This Row],[Ease1]]&gt;0,1.96*SQRT((Task[[#This Row],[Ease1]]*(1-Task[[#This Row],[Ease1]]))/Task[[#This Row],[Responses]]),"")</f>
        <v>0.11503499701008113</v>
      </c>
      <c r="O486" s="7">
        <f>VLOOKUP(Task[[#This Row],[Reason of visit]],'Data-Task'!C:G,5,)</f>
        <v>0.703125</v>
      </c>
      <c r="P486" s="7" t="str">
        <f>IF(Task[[#This Row],[Margin of Error1]]&gt;=0.1,"Insufficient data",Task[[#This Row],[Satisfaction1]])</f>
        <v>Insufficient data</v>
      </c>
      <c r="Q486" s="7">
        <f>IF(Task[[#This Row],[Satisfaction1]]&gt;0,1.96*SQRT((Task[[#This Row],[Satisfaction1]]*(1-Task[[#This Row],[Satisfaction1]]))/Task[[#This Row],[Responses]]),"")</f>
        <v>0.11193584130366543</v>
      </c>
      <c r="R486" s="7" t="str">
        <f>IF(OR(Task[[#This Row],[Margin of Error1]]&gt;=0.1,Task[[#This Row],[Margin of Error1]]=0),"Insufficient data",Task[[#This Row],[Margin of Error1]])</f>
        <v>Insufficient data</v>
      </c>
      <c r="S4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6" s="10"/>
      <c r="U486" s="10"/>
      <c r="V486" s="5"/>
      <c r="W486" s="5"/>
    </row>
    <row r="487" spans="3:23" ht="13.9" x14ac:dyDescent="0.5">
      <c r="C487" s="129" t="str">
        <f>IF(ISBLANK('Data-Task'!C1407),"",'Data-Task'!C1407)</f>
        <v>VAC:Culture:Learn about the First World War</v>
      </c>
      <c r="D487" s="457" t="str">
        <f t="shared" si="24"/>
        <v>Learn about the First World War</v>
      </c>
      <c r="E487" s="458" t="str">
        <f t="shared" si="25"/>
        <v>Culture</v>
      </c>
      <c r="F487" s="458" t="str">
        <f t="shared" si="26"/>
        <v>VAC</v>
      </c>
      <c r="G487" s="442">
        <f>VLOOKUP(Task[[#This Row],[Reason of visit]],'Data-Task'!C:G,2,)</f>
        <v>64</v>
      </c>
      <c r="H48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0.11089419664584928</v>
      </c>
      <c r="I487" s="444">
        <f>VLOOKUP(Task[[#This Row],[Reason of visit]],'Data-Task'!C:G,3,)</f>
        <v>0.78125</v>
      </c>
      <c r="J487" s="444" t="str">
        <f>IF(Task[[#This Row],[Margin of Error1]]&gt;=0.1,"Insufficient data",Task[[#This Row],[Task success1]])</f>
        <v>Insufficient data</v>
      </c>
      <c r="K487" s="444">
        <f>IF(Task[[#This Row],[Task success1]]&gt;0,1.96*SQRT((Task[[#This Row],[Task success1]]*(1-Task[[#This Row],[Task success1]]))/Task[[#This Row],[Responses]]),"")</f>
        <v>0.10128266737669135</v>
      </c>
      <c r="L487" s="444">
        <f>VLOOKUP(Task[[#This Row],[Reason of visit]],'Data-Task'!C:G,4,)</f>
        <v>0.65625</v>
      </c>
      <c r="M487" s="444" t="str">
        <f>IF(Task[[#This Row],[Margin of Error1]]&gt;=0.1,"Insufficient data",Task[[#This Row],[Ease1]])</f>
        <v>Insufficient data</v>
      </c>
      <c r="N487" s="444">
        <f>IF(Task[[#This Row],[Ease1]]&gt;0,1.96*SQRT((Task[[#This Row],[Ease1]]*(1-Task[[#This Row],[Ease1]]))/Task[[#This Row],[Responses]]),"")</f>
        <v>0.11636492555077539</v>
      </c>
      <c r="O487" s="444">
        <f>VLOOKUP(Task[[#This Row],[Reason of visit]],'Data-Task'!C:G,5,)</f>
        <v>0.671875</v>
      </c>
      <c r="P487" s="444" t="str">
        <f>IF(Task[[#This Row],[Margin of Error1]]&gt;=0.1,"Insufficient data",Task[[#This Row],[Satisfaction1]])</f>
        <v>Insufficient data</v>
      </c>
      <c r="Q487" s="444">
        <f>IF(Task[[#This Row],[Satisfaction1]]&gt;0,1.96*SQRT((Task[[#This Row],[Satisfaction1]]*(1-Task[[#This Row],[Satisfaction1]]))/Task[[#This Row],[Responses]]),"")</f>
        <v>0.11503499701008113</v>
      </c>
      <c r="R487" s="444" t="str">
        <f>IF(OR(Task[[#This Row],[Margin of Error1]]&gt;=0.1,Task[[#This Row],[Margin of Error1]]=0),"Insufficient data",Task[[#This Row],[Margin of Error1]])</f>
        <v>Insufficient data</v>
      </c>
      <c r="S4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7" s="10"/>
      <c r="U487" s="10"/>
      <c r="V487" s="5"/>
      <c r="W487" s="5"/>
    </row>
    <row r="488" spans="3:23" ht="13.9" x14ac:dyDescent="0.5">
      <c r="C488" s="129" t="str">
        <f>IF(ISBLANK('Data-Task'!C111),"",'Data-Task'!C111)</f>
        <v>CIHR:Health:Find out about an initiative</v>
      </c>
      <c r="D488" s="68" t="str">
        <f t="shared" si="24"/>
        <v>Find out about an initiative</v>
      </c>
      <c r="E488" s="6" t="str">
        <f t="shared" si="25"/>
        <v>Health</v>
      </c>
      <c r="F488" s="6" t="str">
        <f t="shared" si="26"/>
        <v>CIHR</v>
      </c>
      <c r="G488" s="8">
        <f>VLOOKUP(Task[[#This Row],[Reason of visit]],'Data-Task'!C:G,2,)</f>
        <v>63</v>
      </c>
      <c r="H48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0.11347935098182353</v>
      </c>
      <c r="I488" s="7">
        <f>VLOOKUP(Task[[#This Row],[Reason of visit]],'Data-Task'!C:G,3,)</f>
        <v>0.77777777777777801</v>
      </c>
      <c r="J488" s="7" t="str">
        <f>IF(Task[[#This Row],[Margin of Error1]]&gt;=0.1,"Insufficient data",Task[[#This Row],[Task success1]])</f>
        <v>Insufficient data</v>
      </c>
      <c r="K488" s="7">
        <f>IF(Task[[#This Row],[Task success1]]&gt;0,1.96*SQRT((Task[[#This Row],[Task success1]]*(1-Task[[#This Row],[Task success1]]))/Task[[#This Row],[Responses]]),"")</f>
        <v>0.10266142897226908</v>
      </c>
      <c r="L488" s="7">
        <f>VLOOKUP(Task[[#This Row],[Reason of visit]],'Data-Task'!C:G,4,)</f>
        <v>0.634920634920635</v>
      </c>
      <c r="M488" s="7" t="str">
        <f>IF(Task[[#This Row],[Margin of Error1]]&gt;=0.1,"Insufficient data",Task[[#This Row],[Ease1]])</f>
        <v>Insufficient data</v>
      </c>
      <c r="N488" s="7">
        <f>IF(Task[[#This Row],[Ease1]]&gt;0,1.96*SQRT((Task[[#This Row],[Ease1]]*(1-Task[[#This Row],[Ease1]]))/Task[[#This Row],[Responses]]),"")</f>
        <v>0.11888831198660076</v>
      </c>
      <c r="O488" s="7">
        <f>VLOOKUP(Task[[#This Row],[Reason of visit]],'Data-Task'!C:G,5,)</f>
        <v>0.634920634920635</v>
      </c>
      <c r="P488" s="7" t="str">
        <f>IF(Task[[#This Row],[Margin of Error1]]&gt;=0.1,"Insufficient data",Task[[#This Row],[Satisfaction1]])</f>
        <v>Insufficient data</v>
      </c>
      <c r="Q488" s="7">
        <f>IF(Task[[#This Row],[Satisfaction1]]&gt;0,1.96*SQRT((Task[[#This Row],[Satisfaction1]]*(1-Task[[#This Row],[Satisfaction1]]))/Task[[#This Row],[Responses]]),"")</f>
        <v>0.11888831198660076</v>
      </c>
      <c r="R488" s="7" t="str">
        <f>IF(OR(Task[[#This Row],[Margin of Error1]]&gt;=0.1,Task[[#This Row],[Margin of Error1]]=0),"Insufficient data",Task[[#This Row],[Margin of Error1]])</f>
        <v>Insufficient data</v>
      </c>
      <c r="S4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8" s="10"/>
      <c r="U488" s="10"/>
      <c r="V488" s="5"/>
      <c r="W488" s="5"/>
    </row>
    <row r="489" spans="3:23" ht="13.9" x14ac:dyDescent="0.5">
      <c r="C489" s="129" t="str">
        <f>IF(ISBLANK('Data-Task'!C155),"",'Data-Task'!C155)</f>
        <v>CRA:COVID-19:Canada Emergency Wage Subsidy (CEWS)</v>
      </c>
      <c r="D489" s="68" t="str">
        <f t="shared" si="24"/>
        <v>Canada Emergency Wage Subsidy (CEWS)</v>
      </c>
      <c r="E489" s="6" t="str">
        <f t="shared" si="25"/>
        <v>COVID-19</v>
      </c>
      <c r="F489" s="6" t="str">
        <f t="shared" si="26"/>
        <v>CRA</v>
      </c>
      <c r="G489" s="8">
        <f>VLOOKUP(Task[[#This Row],[Reason of visit]],'Data-Task'!C:G,2,)</f>
        <v>63</v>
      </c>
      <c r="H4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0.12274474124724415</v>
      </c>
      <c r="I489" s="7">
        <f>VLOOKUP(Task[[#This Row],[Reason of visit]],'Data-Task'!C:G,3,)</f>
        <v>0.44444444444444398</v>
      </c>
      <c r="J489" s="7" t="str">
        <f>IF(Task[[#This Row],[Margin of Error1]]&gt;=0.1,"Insufficient data",Task[[#This Row],[Task success1]])</f>
        <v>Insufficient data</v>
      </c>
      <c r="K489" s="7">
        <f>IF(Task[[#This Row],[Task success1]]&gt;0,1.96*SQRT((Task[[#This Row],[Task success1]]*(1-Task[[#This Row],[Task success1]]))/Task[[#This Row],[Responses]]),"")</f>
        <v>0.12270387698280685</v>
      </c>
      <c r="L489" s="7">
        <f>VLOOKUP(Task[[#This Row],[Reason of visit]],'Data-Task'!C:G,4,)</f>
        <v>0.476190476190476</v>
      </c>
      <c r="M489" s="7" t="str">
        <f>IF(Task[[#This Row],[Margin of Error1]]&gt;=0.1,"Insufficient data",Task[[#This Row],[Ease1]])</f>
        <v>Insufficient data</v>
      </c>
      <c r="N489" s="7">
        <f>IF(Task[[#This Row],[Ease1]]&gt;0,1.96*SQRT((Task[[#This Row],[Ease1]]*(1-Task[[#This Row],[Ease1]]))/Task[[#This Row],[Responses]]),"")</f>
        <v>0.12332832822676983</v>
      </c>
      <c r="O489" s="7">
        <f>VLOOKUP(Task[[#This Row],[Reason of visit]],'Data-Task'!C:G,5,)</f>
        <v>0.42857142857142899</v>
      </c>
      <c r="P489" s="7" t="str">
        <f>IF(Task[[#This Row],[Margin of Error1]]&gt;=0.1,"Insufficient data",Task[[#This Row],[Satisfaction1]])</f>
        <v>Insufficient data</v>
      </c>
      <c r="Q489" s="7">
        <f>IF(Task[[#This Row],[Satisfaction1]]&gt;0,1.96*SQRT((Task[[#This Row],[Satisfaction1]]*(1-Task[[#This Row],[Satisfaction1]]))/Task[[#This Row],[Responses]]),"")</f>
        <v>0.12220201853215575</v>
      </c>
      <c r="R489" s="7" t="str">
        <f>IF(OR(Task[[#This Row],[Margin of Error1]]&gt;=0.1,Task[[#This Row],[Margin of Error1]]=0),"Insufficient data",Task[[#This Row],[Margin of Error1]])</f>
        <v>Insufficient data</v>
      </c>
      <c r="S4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89" s="10"/>
      <c r="U489" s="10"/>
      <c r="V489" s="5"/>
      <c r="W489" s="5"/>
    </row>
    <row r="490" spans="3:23" ht="13.9" x14ac:dyDescent="0.5">
      <c r="C490" s="129" t="str">
        <f>IF(ISBLANK('Data-Task'!C459),"",'Data-Task'!C459)</f>
        <v>FCAC:Money:Compare Canadian bank accounts</v>
      </c>
      <c r="D490" s="68" t="str">
        <f t="shared" si="24"/>
        <v>Compare Canadian bank accounts</v>
      </c>
      <c r="E490" s="6" t="str">
        <f t="shared" si="25"/>
        <v>Money</v>
      </c>
      <c r="F490" s="6" t="str">
        <f t="shared" si="26"/>
        <v>FCAC</v>
      </c>
      <c r="G490" s="8">
        <f>VLOOKUP(Task[[#This Row],[Reason of visit]],'Data-Task'!C:G,2,)</f>
        <v>63</v>
      </c>
      <c r="H49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0.11826870652411588</v>
      </c>
      <c r="I490" s="7">
        <f>VLOOKUP(Task[[#This Row],[Reason of visit]],'Data-Task'!C:G,3,)</f>
        <v>0.66666666666666696</v>
      </c>
      <c r="J490" s="7" t="str">
        <f>IF(Task[[#This Row],[Margin of Error1]]&gt;=0.1,"Insufficient data",Task[[#This Row],[Task success1]])</f>
        <v>Insufficient data</v>
      </c>
      <c r="K490" s="7">
        <f>IF(Task[[#This Row],[Task success1]]&gt;0,1.96*SQRT((Task[[#This Row],[Task success1]]*(1-Task[[#This Row],[Task success1]]))/Task[[#This Row],[Responses]]),"")</f>
        <v>0.1164071186996337</v>
      </c>
      <c r="L490" s="7">
        <f>VLOOKUP(Task[[#This Row],[Reason of visit]],'Data-Task'!C:G,4,)</f>
        <v>0.682539682539683</v>
      </c>
      <c r="M490" s="7" t="str">
        <f>IF(Task[[#This Row],[Margin of Error1]]&gt;=0.1,"Insufficient data",Task[[#This Row],[Ease1]])</f>
        <v>Insufficient data</v>
      </c>
      <c r="N490" s="7">
        <f>IF(Task[[#This Row],[Ease1]]&gt;0,1.96*SQRT((Task[[#This Row],[Ease1]]*(1-Task[[#This Row],[Ease1]]))/Task[[#This Row],[Responses]]),"")</f>
        <v>0.11494616142975299</v>
      </c>
      <c r="O490" s="7">
        <f>VLOOKUP(Task[[#This Row],[Reason of visit]],'Data-Task'!C:G,5,)</f>
        <v>0.50793650793650802</v>
      </c>
      <c r="P490" s="7" t="str">
        <f>IF(Task[[#This Row],[Margin of Error1]]&gt;=0.1,"Insufficient data",Task[[#This Row],[Satisfaction1]])</f>
        <v>Insufficient data</v>
      </c>
      <c r="Q490" s="7">
        <f>IF(Task[[#This Row],[Satisfaction1]]&gt;0,1.96*SQRT((Task[[#This Row],[Satisfaction1]]*(1-Task[[#This Row],[Satisfaction1]]))/Task[[#This Row],[Responses]]),"")</f>
        <v>0.12345283944296095</v>
      </c>
      <c r="R490" s="7" t="str">
        <f>IF(OR(Task[[#This Row],[Margin of Error1]]&gt;=0.1,Task[[#This Row],[Margin of Error1]]=0),"Insufficient data",Task[[#This Row],[Margin of Error1]])</f>
        <v>Insufficient data</v>
      </c>
      <c r="S4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0" s="10"/>
      <c r="U490" s="10"/>
      <c r="V490" s="5"/>
      <c r="W490" s="5"/>
    </row>
    <row r="491" spans="3:23" ht="13.9" x14ac:dyDescent="0.5">
      <c r="C491" s="129" t="str">
        <f>IF(ISBLANK('Data-Task'!C526),"",'Data-Task'!C526)</f>
        <v>GAC:Business:Establish or expand your Canadian business internationally</v>
      </c>
      <c r="D491" s="68" t="str">
        <f t="shared" si="24"/>
        <v>Establish or expand your Canadian business internationally</v>
      </c>
      <c r="E491" s="6" t="str">
        <f t="shared" si="25"/>
        <v>Business</v>
      </c>
      <c r="F491" s="6" t="str">
        <f t="shared" si="26"/>
        <v>GAC</v>
      </c>
      <c r="G491" s="8">
        <f>VLOOKUP(Task[[#This Row],[Reason of visit]],'Data-Task'!C:G,2,)</f>
        <v>63</v>
      </c>
      <c r="H49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0.11456847982714645</v>
      </c>
      <c r="I491" s="7">
        <f>VLOOKUP(Task[[#This Row],[Reason of visit]],'Data-Task'!C:G,3,)</f>
        <v>0.76190476190476197</v>
      </c>
      <c r="J491" s="7" t="str">
        <f>IF(Task[[#This Row],[Margin of Error1]]&gt;=0.1,"Insufficient data",Task[[#This Row],[Task success1]])</f>
        <v>Insufficient data</v>
      </c>
      <c r="K491" s="7">
        <f>IF(Task[[#This Row],[Task success1]]&gt;0,1.96*SQRT((Task[[#This Row],[Task success1]]*(1-Task[[#This Row],[Task success1]]))/Task[[#This Row],[Responses]]),"")</f>
        <v>0.10517475169954871</v>
      </c>
      <c r="L491" s="7">
        <f>VLOOKUP(Task[[#This Row],[Reason of visit]],'Data-Task'!C:G,4,)</f>
        <v>0.60317460317460303</v>
      </c>
      <c r="M491" s="7" t="str">
        <f>IF(Task[[#This Row],[Margin of Error1]]&gt;=0.1,"Insufficient data",Task[[#This Row],[Ease1]])</f>
        <v>Insufficient data</v>
      </c>
      <c r="N491" s="7">
        <f>IF(Task[[#This Row],[Ease1]]&gt;0,1.96*SQRT((Task[[#This Row],[Ease1]]*(1-Task[[#This Row],[Ease1]]))/Task[[#This Row],[Responses]]),"")</f>
        <v>0.12081115874296364</v>
      </c>
      <c r="O491" s="7">
        <f>VLOOKUP(Task[[#This Row],[Reason of visit]],'Data-Task'!C:G,5,)</f>
        <v>0.65079365079365104</v>
      </c>
      <c r="P491" s="7" t="str">
        <f>IF(Task[[#This Row],[Margin of Error1]]&gt;=0.1,"Insufficient data",Task[[#This Row],[Satisfaction1]])</f>
        <v>Insufficient data</v>
      </c>
      <c r="Q491" s="7">
        <f>IF(Task[[#This Row],[Satisfaction1]]&gt;0,1.96*SQRT((Task[[#This Row],[Satisfaction1]]*(1-Task[[#This Row],[Satisfaction1]]))/Task[[#This Row],[Responses]]),"")</f>
        <v>0.11771952903892698</v>
      </c>
      <c r="R491" s="7" t="str">
        <f>IF(OR(Task[[#This Row],[Margin of Error1]]&gt;=0.1,Task[[#This Row],[Margin of Error1]]=0),"Insufficient data",Task[[#This Row],[Margin of Error1]])</f>
        <v>Insufficient data</v>
      </c>
      <c r="S4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1" s="10"/>
      <c r="U491" s="10"/>
      <c r="V491" s="5"/>
      <c r="W491" s="5"/>
    </row>
    <row r="492" spans="3:23" ht="13.9" x14ac:dyDescent="0.5">
      <c r="C492" s="129" t="str">
        <f>IF(ISBLANK('Data-Task'!C1171),"",'Data-Task'!C1171)</f>
        <v>PSPC:AboutGov:Jobs with PSPC</v>
      </c>
      <c r="D492" s="457" t="str">
        <f t="shared" si="24"/>
        <v>Jobs with PSPC</v>
      </c>
      <c r="E492" s="458" t="str">
        <f t="shared" si="25"/>
        <v>AboutGov</v>
      </c>
      <c r="F492" s="458" t="str">
        <f t="shared" si="26"/>
        <v>PSPC</v>
      </c>
      <c r="G492" s="442">
        <f>VLOOKUP(Task[[#This Row],[Reason of visit]],'Data-Task'!C:G,2,)</f>
        <v>63</v>
      </c>
      <c r="H49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9.6183652528731053E-2</v>
      </c>
      <c r="I492" s="444">
        <f>VLOOKUP(Task[[#This Row],[Reason of visit]],'Data-Task'!C:G,3,)</f>
        <v>0.85714285714285698</v>
      </c>
      <c r="J492" s="444">
        <f>IF(Task[[#This Row],[Margin of Error1]]&gt;=0.1,"Insufficient data",Task[[#This Row],[Task success1]])</f>
        <v>0.85714285714285698</v>
      </c>
      <c r="K492" s="444">
        <f>IF(Task[[#This Row],[Task success1]]&gt;0,1.96*SQRT((Task[[#This Row],[Task success1]]*(1-Task[[#This Row],[Task success1]]))/Task[[#This Row],[Responses]]),"")</f>
        <v>8.6409875978771505E-2</v>
      </c>
      <c r="L492" s="444">
        <f>VLOOKUP(Task[[#This Row],[Reason of visit]],'Data-Task'!C:G,4,)</f>
        <v>0.76190476190476197</v>
      </c>
      <c r="M492" s="444">
        <f>IF(Task[[#This Row],[Margin of Error1]]&gt;=0.1,"Insufficient data",Task[[#This Row],[Ease1]])</f>
        <v>0.76190476190476197</v>
      </c>
      <c r="N492" s="444">
        <f>IF(Task[[#This Row],[Ease1]]&gt;0,1.96*SQRT((Task[[#This Row],[Ease1]]*(1-Task[[#This Row],[Ease1]]))/Task[[#This Row],[Responses]]),"")</f>
        <v>0.10517475169954871</v>
      </c>
      <c r="O492" s="444">
        <f>VLOOKUP(Task[[#This Row],[Reason of visit]],'Data-Task'!C:G,5,)</f>
        <v>0.80952380952380998</v>
      </c>
      <c r="P492" s="444">
        <f>IF(Task[[#This Row],[Margin of Error1]]&gt;=0.1,"Insufficient data",Task[[#This Row],[Satisfaction1]])</f>
        <v>0.80952380952380998</v>
      </c>
      <c r="Q492" s="444">
        <f>IF(Task[[#This Row],[Satisfaction1]]&gt;0,1.96*SQRT((Task[[#This Row],[Satisfaction1]]*(1-Task[[#This Row],[Satisfaction1]]))/Task[[#This Row],[Responses]]),"")</f>
        <v>9.6966329907872933E-2</v>
      </c>
      <c r="R492" s="444">
        <f>IF(OR(Task[[#This Row],[Margin of Error1]]&gt;=0.1,Task[[#This Row],[Margin of Error1]]=0),"Insufficient data",Task[[#This Row],[Margin of Error1]])</f>
        <v>9.6183652528731053E-2</v>
      </c>
      <c r="S4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492" s="10"/>
      <c r="U492" s="10"/>
      <c r="V492" s="5"/>
      <c r="W492" s="5"/>
    </row>
    <row r="493" spans="3:23" ht="13.9" x14ac:dyDescent="0.5">
      <c r="C493" s="129" t="str">
        <f>IF(ISBLANK('Data-Task'!C1340),"",'Data-Task'!C1340)</f>
        <v>TBS:PublicService:Read a public service collective agreement</v>
      </c>
      <c r="D493" s="457" t="str">
        <f t="shared" si="24"/>
        <v>Read a public service collective agreement</v>
      </c>
      <c r="E493" s="458" t="str">
        <f t="shared" si="25"/>
        <v>PublicService</v>
      </c>
      <c r="F493" s="458" t="str">
        <f t="shared" si="26"/>
        <v>TBS</v>
      </c>
      <c r="G493" s="442">
        <f>VLOOKUP(Task[[#This Row],[Reason of visit]],'Data-Task'!C:G,2,)</f>
        <v>63</v>
      </c>
      <c r="H49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0.11436161166466763</v>
      </c>
      <c r="I493" s="444">
        <f>VLOOKUP(Task[[#This Row],[Reason of visit]],'Data-Task'!C:G,3,)</f>
        <v>0.77777777777777801</v>
      </c>
      <c r="J493" s="444" t="str">
        <f>IF(Task[[#This Row],[Margin of Error1]]&gt;=0.1,"Insufficient data",Task[[#This Row],[Task success1]])</f>
        <v>Insufficient data</v>
      </c>
      <c r="K493" s="444">
        <f>IF(Task[[#This Row],[Task success1]]&gt;0,1.96*SQRT((Task[[#This Row],[Task success1]]*(1-Task[[#This Row],[Task success1]]))/Task[[#This Row],[Responses]]),"")</f>
        <v>0.10266142897226908</v>
      </c>
      <c r="L493" s="444">
        <f>VLOOKUP(Task[[#This Row],[Reason of visit]],'Data-Task'!C:G,4,)</f>
        <v>0.55555555555555602</v>
      </c>
      <c r="M493" s="444" t="str">
        <f>IF(Task[[#This Row],[Margin of Error1]]&gt;=0.1,"Insufficient data",Task[[#This Row],[Ease1]])</f>
        <v>Insufficient data</v>
      </c>
      <c r="N493" s="444">
        <f>IF(Task[[#This Row],[Ease1]]&gt;0,1.96*SQRT((Task[[#This Row],[Ease1]]*(1-Task[[#This Row],[Ease1]]))/Task[[#This Row],[Responses]]),"")</f>
        <v>0.12270387698280685</v>
      </c>
      <c r="O493" s="444">
        <f>VLOOKUP(Task[[#This Row],[Reason of visit]],'Data-Task'!C:G,5,)</f>
        <v>0.65079365079365104</v>
      </c>
      <c r="P493" s="444" t="str">
        <f>IF(Task[[#This Row],[Margin of Error1]]&gt;=0.1,"Insufficient data",Task[[#This Row],[Satisfaction1]])</f>
        <v>Insufficient data</v>
      </c>
      <c r="Q493" s="444">
        <f>IF(Task[[#This Row],[Satisfaction1]]&gt;0,1.96*SQRT((Task[[#This Row],[Satisfaction1]]*(1-Task[[#This Row],[Satisfaction1]]))/Task[[#This Row],[Responses]]),"")</f>
        <v>0.11771952903892698</v>
      </c>
      <c r="R493" s="444" t="str">
        <f>IF(OR(Task[[#This Row],[Margin of Error1]]&gt;=0.1,Task[[#This Row],[Margin of Error1]]=0),"Insufficient data",Task[[#This Row],[Margin of Error1]])</f>
        <v>Insufficient data</v>
      </c>
      <c r="S4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3" s="10"/>
      <c r="U493" s="10"/>
      <c r="V493" s="5"/>
      <c r="W493" s="5"/>
    </row>
    <row r="494" spans="3:23" ht="13.9" x14ac:dyDescent="0.5">
      <c r="C494" s="129" t="str">
        <f>IF(ISBLANK('Data-Task'!C355),"",'Data-Task'!C355)</f>
        <v>ECCC:Environment:Get marine conditions (tides and ocean water levels)</v>
      </c>
      <c r="D494" s="68" t="str">
        <f t="shared" si="24"/>
        <v>Get marine conditions (tides and ocean water levels)</v>
      </c>
      <c r="E494" s="6" t="str">
        <f t="shared" si="25"/>
        <v>Environment</v>
      </c>
      <c r="F494" s="6" t="str">
        <f t="shared" si="26"/>
        <v>ECCC</v>
      </c>
      <c r="G494" s="8">
        <f>VLOOKUP(Task[[#This Row],[Reason of visit]],'Data-Task'!C:G,2,)</f>
        <v>62</v>
      </c>
      <c r="H49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0.10787989063024801</v>
      </c>
      <c r="I494" s="7">
        <f>VLOOKUP(Task[[#This Row],[Reason of visit]],'Data-Task'!C:G,3,)</f>
        <v>0.83870967741935498</v>
      </c>
      <c r="J494" s="7" t="str">
        <f>IF(Task[[#This Row],[Margin of Error1]]&gt;=0.1,"Insufficient data",Task[[#This Row],[Task success1]])</f>
        <v>Insufficient data</v>
      </c>
      <c r="K494" s="7">
        <f>IF(Task[[#This Row],[Task success1]]&gt;0,1.96*SQRT((Task[[#This Row],[Task success1]]*(1-Task[[#This Row],[Task success1]]))/Task[[#This Row],[Responses]]),"")</f>
        <v>9.1552500202764467E-2</v>
      </c>
      <c r="L494" s="7">
        <f>VLOOKUP(Task[[#This Row],[Reason of visit]],'Data-Task'!C:G,4,)</f>
        <v>0.64516129032258096</v>
      </c>
      <c r="M494" s="7" t="str">
        <f>IF(Task[[#This Row],[Margin of Error1]]&gt;=0.1,"Insufficient data",Task[[#This Row],[Ease1]])</f>
        <v>Insufficient data</v>
      </c>
      <c r="N494" s="7">
        <f>IF(Task[[#This Row],[Ease1]]&gt;0,1.96*SQRT((Task[[#This Row],[Ease1]]*(1-Task[[#This Row],[Ease1]]))/Task[[#This Row],[Responses]]),"")</f>
        <v>0.11909948215811281</v>
      </c>
      <c r="O494" s="7">
        <f>VLOOKUP(Task[[#This Row],[Reason of visit]],'Data-Task'!C:G,5,)</f>
        <v>0.70967741935483897</v>
      </c>
      <c r="P494" s="7" t="str">
        <f>IF(Task[[#This Row],[Margin of Error1]]&gt;=0.1,"Insufficient data",Task[[#This Row],[Satisfaction1]])</f>
        <v>Insufficient data</v>
      </c>
      <c r="Q494" s="7">
        <f>IF(Task[[#This Row],[Satisfaction1]]&gt;0,1.96*SQRT((Task[[#This Row],[Satisfaction1]]*(1-Task[[#This Row],[Satisfaction1]]))/Task[[#This Row],[Responses]]),"")</f>
        <v>0.11298768952986678</v>
      </c>
      <c r="R494" s="7" t="str">
        <f>IF(OR(Task[[#This Row],[Margin of Error1]]&gt;=0.1,Task[[#This Row],[Margin of Error1]]=0),"Insufficient data",Task[[#This Row],[Margin of Error1]])</f>
        <v>Insufficient data</v>
      </c>
      <c r="S4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4" s="10"/>
      <c r="U494" s="10"/>
      <c r="V494" s="5"/>
      <c r="W494" s="5"/>
    </row>
    <row r="495" spans="3:23" ht="13.9" x14ac:dyDescent="0.5">
      <c r="C495" s="129" t="str">
        <f>IF(ISBLANK('Data-Task'!C1038),"",'Data-Task'!C1038)</f>
        <v>PC:N/A:Find a Parks Canada destination to visit</v>
      </c>
      <c r="D495" s="441" t="str">
        <f t="shared" si="24"/>
        <v>Find a Parks Canada destination to visit</v>
      </c>
      <c r="E495" s="6" t="str">
        <f t="shared" si="25"/>
        <v>N/A</v>
      </c>
      <c r="F495" s="6" t="str">
        <f t="shared" si="26"/>
        <v>PC</v>
      </c>
      <c r="G495" s="442">
        <f>VLOOKUP(Task[[#This Row],[Reason of visit]],'Data-Task'!C:G,2,)</f>
        <v>62</v>
      </c>
      <c r="H49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0.10325853819824145</v>
      </c>
      <c r="I495" s="444">
        <f>VLOOKUP(Task[[#This Row],[Reason of visit]],'Data-Task'!C:G,3,)</f>
        <v>0.85483870967741904</v>
      </c>
      <c r="J495" s="444" t="str">
        <f>IF(Task[[#This Row],[Margin of Error1]]&gt;=0.1,"Insufficient data",Task[[#This Row],[Task success1]])</f>
        <v>Insufficient data</v>
      </c>
      <c r="K495" s="444">
        <f>IF(Task[[#This Row],[Task success1]]&gt;0,1.96*SQRT((Task[[#This Row],[Task success1]]*(1-Task[[#This Row],[Task success1]]))/Task[[#This Row],[Responses]]),"")</f>
        <v>8.768548866809904E-2</v>
      </c>
      <c r="L495" s="444">
        <f>VLOOKUP(Task[[#This Row],[Reason of visit]],'Data-Task'!C:G,4,)</f>
        <v>0.72580645161290303</v>
      </c>
      <c r="M495" s="444" t="str">
        <f>IF(Task[[#This Row],[Margin of Error1]]&gt;=0.1,"Insufficient data",Task[[#This Row],[Ease1]])</f>
        <v>Insufficient data</v>
      </c>
      <c r="N495" s="444">
        <f>IF(Task[[#This Row],[Ease1]]&gt;0,1.96*SQRT((Task[[#This Row],[Ease1]]*(1-Task[[#This Row],[Ease1]]))/Task[[#This Row],[Responses]]),"")</f>
        <v>0.11104506296331265</v>
      </c>
      <c r="O495" s="444">
        <f>VLOOKUP(Task[[#This Row],[Reason of visit]],'Data-Task'!C:G,5,)</f>
        <v>0.72580645161290303</v>
      </c>
      <c r="P495" s="444" t="str">
        <f>IF(Task[[#This Row],[Margin of Error1]]&gt;=0.1,"Insufficient data",Task[[#This Row],[Satisfaction1]])</f>
        <v>Insufficient data</v>
      </c>
      <c r="Q495" s="444">
        <f>IF(Task[[#This Row],[Satisfaction1]]&gt;0,1.96*SQRT((Task[[#This Row],[Satisfaction1]]*(1-Task[[#This Row],[Satisfaction1]]))/Task[[#This Row],[Responses]]),"")</f>
        <v>0.11104506296331265</v>
      </c>
      <c r="R495" s="444" t="str">
        <f>IF(OR(Task[[#This Row],[Margin of Error1]]&gt;=0.1,Task[[#This Row],[Margin of Error1]]=0),"Insufficient data",Task[[#This Row],[Margin of Error1]])</f>
        <v>Insufficient data</v>
      </c>
      <c r="S4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5" s="10"/>
      <c r="U495" s="10"/>
      <c r="V495" s="5"/>
      <c r="W495" s="5"/>
    </row>
    <row r="496" spans="3:23" ht="13.9" x14ac:dyDescent="0.5">
      <c r="C496" s="129" t="str">
        <f>IF(ISBLANK('Data-Task'!C1206),"",'Data-Task'!C1206)</f>
        <v>PSPC:Business:Learn about the procurement process</v>
      </c>
      <c r="D496" s="457" t="str">
        <f t="shared" si="24"/>
        <v>Learn about the procurement process</v>
      </c>
      <c r="E496" s="458" t="str">
        <f t="shared" si="25"/>
        <v>Business</v>
      </c>
      <c r="F496" s="458" t="str">
        <f t="shared" si="26"/>
        <v>PSPC</v>
      </c>
      <c r="G496" s="442">
        <f>VLOOKUP(Task[[#This Row],[Reason of visit]],'Data-Task'!C:G,2,)</f>
        <v>62</v>
      </c>
      <c r="H49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0.12249009749691046</v>
      </c>
      <c r="I496" s="444">
        <f>VLOOKUP(Task[[#This Row],[Reason of visit]],'Data-Task'!C:G,3,)</f>
        <v>0.62903225806451601</v>
      </c>
      <c r="J496" s="444" t="str">
        <f>IF(Task[[#This Row],[Margin of Error1]]&gt;=0.1,"Insufficient data",Task[[#This Row],[Task success1]])</f>
        <v>Insufficient data</v>
      </c>
      <c r="K496" s="444">
        <f>IF(Task[[#This Row],[Task success1]]&gt;0,1.96*SQRT((Task[[#This Row],[Task success1]]*(1-Task[[#This Row],[Task success1]]))/Task[[#This Row],[Responses]]),"")</f>
        <v>0.12024437203493418</v>
      </c>
      <c r="L496" s="444">
        <f>VLOOKUP(Task[[#This Row],[Reason of visit]],'Data-Task'!C:G,4,)</f>
        <v>0.58064516129032295</v>
      </c>
      <c r="M496" s="444" t="str">
        <f>IF(Task[[#This Row],[Margin of Error1]]&gt;=0.1,"Insufficient data",Task[[#This Row],[Ease1]])</f>
        <v>Insufficient data</v>
      </c>
      <c r="N496" s="444">
        <f>IF(Task[[#This Row],[Ease1]]&gt;0,1.96*SQRT((Task[[#This Row],[Ease1]]*(1-Task[[#This Row],[Ease1]]))/Task[[#This Row],[Responses]]),"")</f>
        <v>0.12283056837806682</v>
      </c>
      <c r="O496" s="444">
        <f>VLOOKUP(Task[[#This Row],[Reason of visit]],'Data-Task'!C:G,5,)</f>
        <v>0.483870967741935</v>
      </c>
      <c r="P496" s="444" t="str">
        <f>IF(Task[[#This Row],[Margin of Error1]]&gt;=0.1,"Insufficient data",Task[[#This Row],[Satisfaction1]])</f>
        <v>Insufficient data</v>
      </c>
      <c r="Q496" s="444">
        <f>IF(Task[[#This Row],[Satisfaction1]]&gt;0,1.96*SQRT((Task[[#This Row],[Satisfaction1]]*(1-Task[[#This Row],[Satisfaction1]]))/Task[[#This Row],[Responses]]),"")</f>
        <v>0.12439535207773041</v>
      </c>
      <c r="R496" s="444" t="str">
        <f>IF(OR(Task[[#This Row],[Margin of Error1]]&gt;=0.1,Task[[#This Row],[Margin of Error1]]=0),"Insufficient data",Task[[#This Row],[Margin of Error1]])</f>
        <v>Insufficient data</v>
      </c>
      <c r="S4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6" s="10"/>
      <c r="U496" s="10"/>
      <c r="V496" s="5"/>
      <c r="W496" s="5"/>
    </row>
    <row r="497" spans="3:23" ht="27.75" x14ac:dyDescent="0.5">
      <c r="C497" s="129" t="str">
        <f>IF(ISBLANK('Data-Task'!C144),"",'Data-Task'!C144)</f>
        <v>CIRNAC:Indigenous:Find out about Indian residential schools (compensation, health supports)</v>
      </c>
      <c r="D497" s="68" t="str">
        <f t="shared" si="24"/>
        <v>Find out about Indian residential schools (compensation, health supports)</v>
      </c>
      <c r="E497" s="6" t="str">
        <f t="shared" si="25"/>
        <v>Indigenous</v>
      </c>
      <c r="F497" s="6" t="str">
        <f t="shared" si="26"/>
        <v>CIRNAC</v>
      </c>
      <c r="G497" s="8">
        <f>VLOOKUP(Task[[#This Row],[Reason of visit]],'Data-Task'!C:G,2,)</f>
        <v>61</v>
      </c>
      <c r="H49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0.12514360807076177</v>
      </c>
      <c r="I497" s="7">
        <f>VLOOKUP(Task[[#This Row],[Reason of visit]],'Data-Task'!C:G,3,)</f>
        <v>0.49180327868852503</v>
      </c>
      <c r="J497" s="7" t="str">
        <f>IF(Task[[#This Row],[Margin of Error1]]&gt;=0.1,"Insufficient data",Task[[#This Row],[Task success1]])</f>
        <v>Insufficient data</v>
      </c>
      <c r="K497" s="7">
        <f>IF(Task[[#This Row],[Task success1]]&gt;0,1.96*SQRT((Task[[#This Row],[Task success1]]*(1-Task[[#This Row],[Task success1]]))/Task[[#This Row],[Responses]]),"")</f>
        <v>0.12545928066079848</v>
      </c>
      <c r="L497" s="7">
        <f>VLOOKUP(Task[[#This Row],[Reason of visit]],'Data-Task'!C:G,4,)</f>
        <v>0.47540983606557402</v>
      </c>
      <c r="M497" s="7" t="str">
        <f>IF(Task[[#This Row],[Margin of Error1]]&gt;=0.1,"Insufficient data",Task[[#This Row],[Ease1]])</f>
        <v>Insufficient data</v>
      </c>
      <c r="N497" s="7">
        <f>IF(Task[[#This Row],[Ease1]]&gt;0,1.96*SQRT((Task[[#This Row],[Ease1]]*(1-Task[[#This Row],[Ease1]]))/Task[[#This Row],[Responses]]),"")</f>
        <v>0.12532430560218255</v>
      </c>
      <c r="O497" s="7">
        <f>VLOOKUP(Task[[#This Row],[Reason of visit]],'Data-Task'!C:G,5,)</f>
        <v>0.44262295081967201</v>
      </c>
      <c r="P497" s="7" t="str">
        <f>IF(Task[[#This Row],[Margin of Error1]]&gt;=0.1,"Insufficient data",Task[[#This Row],[Satisfaction1]])</f>
        <v>Insufficient data</v>
      </c>
      <c r="Q497" s="7">
        <f>IF(Task[[#This Row],[Satisfaction1]]&gt;0,1.96*SQRT((Task[[#This Row],[Satisfaction1]]*(1-Task[[#This Row],[Satisfaction1]]))/Task[[#This Row],[Responses]]),"")</f>
        <v>0.12464723794930428</v>
      </c>
      <c r="R497" s="7" t="str">
        <f>IF(OR(Task[[#This Row],[Margin of Error1]]&gt;=0.1,Task[[#This Row],[Margin of Error1]]=0),"Insufficient data",Task[[#This Row],[Margin of Error1]])</f>
        <v>Insufficient data</v>
      </c>
      <c r="S4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7" s="10"/>
      <c r="U497" s="10"/>
      <c r="V497" s="5"/>
      <c r="W497" s="5"/>
    </row>
    <row r="498" spans="3:23" ht="13.9" x14ac:dyDescent="0.5">
      <c r="C498" s="129" t="str">
        <f>IF(ISBLANK('Data-Task'!C162),"",'Data-Task'!C162)</f>
        <v>CRA:COVID-19:Other - Reason for my visit is not in this list</v>
      </c>
      <c r="D498" s="68" t="str">
        <f t="shared" si="24"/>
        <v>Other - Reason for my visit is not in this list</v>
      </c>
      <c r="E498" s="6" t="str">
        <f t="shared" si="25"/>
        <v>COVID-19</v>
      </c>
      <c r="F498" s="6" t="str">
        <f t="shared" si="26"/>
        <v>CRA</v>
      </c>
      <c r="G498" s="8">
        <f>VLOOKUP(Task[[#This Row],[Reason of visit]],'Data-Task'!C:G,2,)</f>
        <v>61</v>
      </c>
      <c r="H49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0.1179612714160883</v>
      </c>
      <c r="I498" s="7">
        <f>VLOOKUP(Task[[#This Row],[Reason of visit]],'Data-Task'!C:G,3,)</f>
        <v>0.37704918032786899</v>
      </c>
      <c r="J498" s="7" t="str">
        <f>IF(Task[[#This Row],[Margin of Error1]]&gt;=0.1,"Insufficient data",Task[[#This Row],[Task success1]])</f>
        <v>Insufficient data</v>
      </c>
      <c r="K498" s="7">
        <f>IF(Task[[#This Row],[Task success1]]&gt;0,1.96*SQRT((Task[[#This Row],[Task success1]]*(1-Task[[#This Row],[Task success1]]))/Task[[#This Row],[Responses]]),"")</f>
        <v>0.12162337063559751</v>
      </c>
      <c r="L498" s="7">
        <f>VLOOKUP(Task[[#This Row],[Reason of visit]],'Data-Task'!C:G,4,)</f>
        <v>0.29508196721311503</v>
      </c>
      <c r="M498" s="7" t="str">
        <f>IF(Task[[#This Row],[Margin of Error1]]&gt;=0.1,"Insufficient data",Task[[#This Row],[Ease1]])</f>
        <v>Insufficient data</v>
      </c>
      <c r="N498" s="7">
        <f>IF(Task[[#This Row],[Ease1]]&gt;0,1.96*SQRT((Task[[#This Row],[Ease1]]*(1-Task[[#This Row],[Ease1]]))/Task[[#This Row],[Responses]]),"")</f>
        <v>0.1144542171436959</v>
      </c>
      <c r="O498" s="7">
        <f>VLOOKUP(Task[[#This Row],[Reason of visit]],'Data-Task'!C:G,5,)</f>
        <v>0.32786885245901598</v>
      </c>
      <c r="P498" s="7" t="str">
        <f>IF(Task[[#This Row],[Margin of Error1]]&gt;=0.1,"Insufficient data",Task[[#This Row],[Satisfaction1]])</f>
        <v>Insufficient data</v>
      </c>
      <c r="Q498" s="7">
        <f>IF(Task[[#This Row],[Satisfaction1]]&gt;0,1.96*SQRT((Task[[#This Row],[Satisfaction1]]*(1-Task[[#This Row],[Satisfaction1]]))/Task[[#This Row],[Responses]]),"")</f>
        <v>0.11780622646897146</v>
      </c>
      <c r="R498" s="7" t="str">
        <f>IF(OR(Task[[#This Row],[Margin of Error1]]&gt;=0.1,Task[[#This Row],[Margin of Error1]]=0),"Insufficient data",Task[[#This Row],[Margin of Error1]])</f>
        <v>Insufficient data</v>
      </c>
      <c r="S4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8" s="10"/>
      <c r="U498" s="10"/>
      <c r="V498" s="5"/>
      <c r="W498" s="5"/>
    </row>
    <row r="499" spans="3:23" ht="27.75" x14ac:dyDescent="0.5">
      <c r="C499" s="129" t="str">
        <f>IF(ISBLANK('Data-Task'!C235),"",'Data-Task'!C235)</f>
        <v>CSEC:Security:Secure your accounts, connections and devices (phone, Wi-Fi, router, etc.)</v>
      </c>
      <c r="D499" s="68" t="str">
        <f t="shared" si="24"/>
        <v>Secure your accounts, connections and devices (phone, Wi-Fi, router, etc.)</v>
      </c>
      <c r="E499" s="6" t="str">
        <f t="shared" si="25"/>
        <v>Security</v>
      </c>
      <c r="F499" s="6" t="str">
        <f t="shared" si="26"/>
        <v>CSEC</v>
      </c>
      <c r="G499" s="8">
        <f>VLOOKUP(Task[[#This Row],[Reason of visit]],'Data-Task'!C:G,2,)</f>
        <v>61</v>
      </c>
      <c r="H49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0.12400694360016244</v>
      </c>
      <c r="I499" s="7">
        <f>VLOOKUP(Task[[#This Row],[Reason of visit]],'Data-Task'!C:G,3,)</f>
        <v>0.60655737704918</v>
      </c>
      <c r="J499" s="7" t="str">
        <f>IF(Task[[#This Row],[Margin of Error1]]&gt;=0.1,"Insufficient data",Task[[#This Row],[Task success1]])</f>
        <v>Insufficient data</v>
      </c>
      <c r="K499" s="7">
        <f>IF(Task[[#This Row],[Task success1]]&gt;0,1.96*SQRT((Task[[#This Row],[Task success1]]*(1-Task[[#This Row],[Task success1]]))/Task[[#This Row],[Responses]]),"")</f>
        <v>0.12259360093232517</v>
      </c>
      <c r="L499" s="7">
        <f>VLOOKUP(Task[[#This Row],[Reason of visit]],'Data-Task'!C:G,4,)</f>
        <v>0.57377049180327899</v>
      </c>
      <c r="M499" s="7" t="str">
        <f>IF(Task[[#This Row],[Margin of Error1]]&gt;=0.1,"Insufficient data",Task[[#This Row],[Ease1]])</f>
        <v>Insufficient data</v>
      </c>
      <c r="N499" s="7">
        <f>IF(Task[[#This Row],[Ease1]]&gt;0,1.96*SQRT((Task[[#This Row],[Ease1]]*(1-Task[[#This Row],[Ease1]]))/Task[[#This Row],[Responses]]),"")</f>
        <v>0.1241029242659796</v>
      </c>
      <c r="O499" s="7">
        <f>VLOOKUP(Task[[#This Row],[Reason of visit]],'Data-Task'!C:G,5,)</f>
        <v>0.52459016393442603</v>
      </c>
      <c r="P499" s="7" t="str">
        <f>IF(Task[[#This Row],[Margin of Error1]]&gt;=0.1,"Insufficient data",Task[[#This Row],[Satisfaction1]])</f>
        <v>Insufficient data</v>
      </c>
      <c r="Q499" s="7">
        <f>IF(Task[[#This Row],[Satisfaction1]]&gt;0,1.96*SQRT((Task[[#This Row],[Satisfaction1]]*(1-Task[[#This Row],[Satisfaction1]]))/Task[[#This Row],[Responses]]),"")</f>
        <v>0.12532430560218255</v>
      </c>
      <c r="R499" s="7" t="str">
        <f>IF(OR(Task[[#This Row],[Margin of Error1]]&gt;=0.1,Task[[#This Row],[Margin of Error1]]=0),"Insufficient data",Task[[#This Row],[Margin of Error1]])</f>
        <v>Insufficient data</v>
      </c>
      <c r="S4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499" s="10"/>
      <c r="U499" s="10"/>
      <c r="V499" s="5"/>
      <c r="W499" s="5"/>
    </row>
    <row r="500" spans="3:23" ht="13.9" x14ac:dyDescent="0.5">
      <c r="C500" s="129" t="str">
        <f>IF(ISBLANK('Data-Task'!C467),"",'Data-Task'!C467)</f>
        <v>FCAC:Money:Find information on insurance</v>
      </c>
      <c r="D500" s="68" t="str">
        <f t="shared" si="24"/>
        <v>Find information on insurance</v>
      </c>
      <c r="E500" s="6" t="str">
        <f t="shared" si="25"/>
        <v>Money</v>
      </c>
      <c r="F500" s="6" t="str">
        <f t="shared" si="26"/>
        <v>FCAC</v>
      </c>
      <c r="G500" s="8">
        <f>VLOOKUP(Task[[#This Row],[Reason of visit]],'Data-Task'!C:G,2,)</f>
        <v>60</v>
      </c>
      <c r="H50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0.11876097785969876</v>
      </c>
      <c r="I500" s="7">
        <f>VLOOKUP(Task[[#This Row],[Reason of visit]],'Data-Task'!C:G,3,)</f>
        <v>0.76666666666666705</v>
      </c>
      <c r="J500" s="7" t="str">
        <f>IF(Task[[#This Row],[Margin of Error1]]&gt;=0.1,"Insufficient data",Task[[#This Row],[Task success1]])</f>
        <v>Insufficient data</v>
      </c>
      <c r="K500" s="7">
        <f>IF(Task[[#This Row],[Task success1]]&gt;0,1.96*SQRT((Task[[#This Row],[Task success1]]*(1-Task[[#This Row],[Task success1]]))/Task[[#This Row],[Responses]]),"")</f>
        <v>0.1070217700248844</v>
      </c>
      <c r="L500" s="7">
        <f>VLOOKUP(Task[[#This Row],[Reason of visit]],'Data-Task'!C:G,4,)</f>
        <v>0.61666666666666703</v>
      </c>
      <c r="M500" s="7" t="str">
        <f>IF(Task[[#This Row],[Margin of Error1]]&gt;=0.1,"Insufficient data",Task[[#This Row],[Ease1]])</f>
        <v>Insufficient data</v>
      </c>
      <c r="N500" s="7">
        <f>IF(Task[[#This Row],[Ease1]]&gt;0,1.96*SQRT((Task[[#This Row],[Ease1]]*(1-Task[[#This Row],[Ease1]]))/Task[[#This Row],[Responses]]),"")</f>
        <v>0.1230251705651839</v>
      </c>
      <c r="O500" s="7">
        <f>VLOOKUP(Task[[#This Row],[Reason of visit]],'Data-Task'!C:G,5,)</f>
        <v>0.53333333333333299</v>
      </c>
      <c r="P500" s="7" t="str">
        <f>IF(Task[[#This Row],[Margin of Error1]]&gt;=0.1,"Insufficient data",Task[[#This Row],[Satisfaction1]])</f>
        <v>Insufficient data</v>
      </c>
      <c r="Q500" s="7">
        <f>IF(Task[[#This Row],[Satisfaction1]]&gt;0,1.96*SQRT((Task[[#This Row],[Satisfaction1]]*(1-Task[[#This Row],[Satisfaction1]]))/Task[[#This Row],[Responses]]),"")</f>
        <v>0.12623599298902799</v>
      </c>
      <c r="R500" s="7" t="str">
        <f>IF(OR(Task[[#This Row],[Margin of Error1]]&gt;=0.1,Task[[#This Row],[Margin of Error1]]=0),"Insufficient data",Task[[#This Row],[Margin of Error1]])</f>
        <v>Insufficient data</v>
      </c>
      <c r="S5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0" s="10"/>
      <c r="U500" s="10"/>
      <c r="V500" s="5"/>
      <c r="W500" s="5"/>
    </row>
    <row r="501" spans="3:23" ht="13.9" x14ac:dyDescent="0.5">
      <c r="C501" s="129" t="str">
        <f>IF(ISBLANK('Data-Task'!C634),"",'Data-Task'!C634)</f>
        <v>GAC:World:Canada's feminist international assistance policy</v>
      </c>
      <c r="D501" s="68" t="str">
        <f t="shared" si="24"/>
        <v>Canada's feminist international assistance policy</v>
      </c>
      <c r="E501" s="6" t="str">
        <f t="shared" si="25"/>
        <v>World</v>
      </c>
      <c r="F501" s="6" t="str">
        <f t="shared" si="26"/>
        <v>GAC</v>
      </c>
      <c r="G501" s="8">
        <f>VLOOKUP(Task[[#This Row],[Reason of visit]],'Data-Task'!C:G,2,)</f>
        <v>60</v>
      </c>
      <c r="H50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0.11711655730585824</v>
      </c>
      <c r="I501" s="7">
        <f>VLOOKUP(Task[[#This Row],[Reason of visit]],'Data-Task'!C:G,3,)</f>
        <v>0.8</v>
      </c>
      <c r="J501" s="7" t="str">
        <f>IF(Task[[#This Row],[Margin of Error1]]&gt;=0.1,"Insufficient data",Task[[#This Row],[Task success1]])</f>
        <v>Insufficient data</v>
      </c>
      <c r="K501" s="7">
        <f>IF(Task[[#This Row],[Task success1]]&gt;0,1.96*SQRT((Task[[#This Row],[Task success1]]*(1-Task[[#This Row],[Task success1]]))/Task[[#This Row],[Responses]]),"")</f>
        <v>0.10121396478088715</v>
      </c>
      <c r="L501" s="7">
        <f>VLOOKUP(Task[[#This Row],[Reason of visit]],'Data-Task'!C:G,4,)</f>
        <v>0.56666666666666698</v>
      </c>
      <c r="M501" s="7" t="str">
        <f>IF(Task[[#This Row],[Margin of Error1]]&gt;=0.1,"Insufficient data",Task[[#This Row],[Ease1]])</f>
        <v>Insufficient data</v>
      </c>
      <c r="N501" s="7">
        <f>IF(Task[[#This Row],[Ease1]]&gt;0,1.96*SQRT((Task[[#This Row],[Ease1]]*(1-Task[[#This Row],[Ease1]]))/Task[[#This Row],[Responses]]),"")</f>
        <v>0.12538781321844522</v>
      </c>
      <c r="O501" s="7">
        <f>VLOOKUP(Task[[#This Row],[Reason of visit]],'Data-Task'!C:G,5,)</f>
        <v>0.58333333333333304</v>
      </c>
      <c r="P501" s="7" t="str">
        <f>IF(Task[[#This Row],[Margin of Error1]]&gt;=0.1,"Insufficient data",Task[[#This Row],[Satisfaction1]])</f>
        <v>Insufficient data</v>
      </c>
      <c r="Q501" s="7">
        <f>IF(Task[[#This Row],[Satisfaction1]]&gt;0,1.96*SQRT((Task[[#This Row],[Satisfaction1]]*(1-Task[[#This Row],[Satisfaction1]]))/Task[[#This Row],[Responses]]),"")</f>
        <v>0.12474789391824231</v>
      </c>
      <c r="R501" s="7" t="str">
        <f>IF(OR(Task[[#This Row],[Margin of Error1]]&gt;=0.1,Task[[#This Row],[Margin of Error1]]=0),"Insufficient data",Task[[#This Row],[Margin of Error1]])</f>
        <v>Insufficient data</v>
      </c>
      <c r="S5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1" s="10"/>
      <c r="U501" s="10"/>
      <c r="V501" s="5"/>
      <c r="W501" s="5"/>
    </row>
    <row r="502" spans="3:23" ht="13.9" x14ac:dyDescent="0.5">
      <c r="C502" s="129" t="str">
        <f>IF(ISBLANK('Data-Task'!C664),"",'Data-Task'!C664)</f>
        <v>GAC:World:Office information (address, phone, e-mail, office hours)</v>
      </c>
      <c r="D502" s="68" t="str">
        <f t="shared" si="24"/>
        <v>Office information (address, phone, e-mail, office hours)</v>
      </c>
      <c r="E502" s="6" t="str">
        <f t="shared" si="25"/>
        <v>World</v>
      </c>
      <c r="F502" s="6" t="str">
        <f t="shared" si="26"/>
        <v>GAC</v>
      </c>
      <c r="G502" s="8">
        <f>VLOOKUP(Task[[#This Row],[Reason of visit]],'Data-Task'!C:G,2,)</f>
        <v>60</v>
      </c>
      <c r="H50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0.12412475602074319</v>
      </c>
      <c r="I502" s="7">
        <f>VLOOKUP(Task[[#This Row],[Reason of visit]],'Data-Task'!C:G,3,)</f>
        <v>0.61666666666666703</v>
      </c>
      <c r="J502" s="7" t="str">
        <f>IF(Task[[#This Row],[Margin of Error1]]&gt;=0.1,"Insufficient data",Task[[#This Row],[Task success1]])</f>
        <v>Insufficient data</v>
      </c>
      <c r="K502" s="7">
        <f>IF(Task[[#This Row],[Task success1]]&gt;0,1.96*SQRT((Task[[#This Row],[Task success1]]*(1-Task[[#This Row],[Task success1]]))/Task[[#This Row],[Responses]]),"")</f>
        <v>0.1230251705651839</v>
      </c>
      <c r="L502" s="7">
        <f>VLOOKUP(Task[[#This Row],[Reason of visit]],'Data-Task'!C:G,4,)</f>
        <v>0.6</v>
      </c>
      <c r="M502" s="7" t="str">
        <f>IF(Task[[#This Row],[Margin of Error1]]&gt;=0.1,"Insufficient data",Task[[#This Row],[Ease1]])</f>
        <v>Insufficient data</v>
      </c>
      <c r="N502" s="7">
        <f>IF(Task[[#This Row],[Ease1]]&gt;0,1.96*SQRT((Task[[#This Row],[Ease1]]*(1-Task[[#This Row],[Ease1]]))/Task[[#This Row],[Responses]]),"")</f>
        <v>0.12396128427860045</v>
      </c>
      <c r="O502" s="7">
        <f>VLOOKUP(Task[[#This Row],[Reason of visit]],'Data-Task'!C:G,5,)</f>
        <v>0.56666666666666698</v>
      </c>
      <c r="P502" s="7" t="str">
        <f>IF(Task[[#This Row],[Margin of Error1]]&gt;=0.1,"Insufficient data",Task[[#This Row],[Satisfaction1]])</f>
        <v>Insufficient data</v>
      </c>
      <c r="Q502" s="7">
        <f>IF(Task[[#This Row],[Satisfaction1]]&gt;0,1.96*SQRT((Task[[#This Row],[Satisfaction1]]*(1-Task[[#This Row],[Satisfaction1]]))/Task[[#This Row],[Responses]]),"")</f>
        <v>0.12538781321844522</v>
      </c>
      <c r="R502" s="7" t="str">
        <f>IF(OR(Task[[#This Row],[Margin of Error1]]&gt;=0.1,Task[[#This Row],[Margin of Error1]]=0),"Insufficient data",Task[[#This Row],[Margin of Error1]])</f>
        <v>Insufficient data</v>
      </c>
      <c r="S5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2" s="10"/>
      <c r="U502" s="10"/>
      <c r="V502" s="5"/>
      <c r="W502" s="5"/>
    </row>
    <row r="503" spans="3:23" ht="13.9" x14ac:dyDescent="0.5">
      <c r="C503" s="129" t="str">
        <f>IF(ISBLANK('Data-Task'!C1147),"",'Data-Task'!C1147)</f>
        <v>PS:Security:Learn about cyber security threats</v>
      </c>
      <c r="D503" s="457" t="str">
        <f t="shared" si="24"/>
        <v>Learn about cyber security threats</v>
      </c>
      <c r="E503" s="458" t="str">
        <f t="shared" si="25"/>
        <v>Security</v>
      </c>
      <c r="F503" s="458" t="str">
        <f t="shared" si="26"/>
        <v>PS</v>
      </c>
      <c r="G503" s="442">
        <f>VLOOKUP(Task[[#This Row],[Reason of visit]],'Data-Task'!C:G,2,)</f>
        <v>60</v>
      </c>
      <c r="H50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0.11555456539208205</v>
      </c>
      <c r="I503" s="444">
        <f>VLOOKUP(Task[[#This Row],[Reason of visit]],'Data-Task'!C:G,3,)</f>
        <v>0.76666666666666705</v>
      </c>
      <c r="J503" s="444" t="str">
        <f>IF(Task[[#This Row],[Margin of Error1]]&gt;=0.1,"Insufficient data",Task[[#This Row],[Task success1]])</f>
        <v>Insufficient data</v>
      </c>
      <c r="K503" s="444">
        <f>IF(Task[[#This Row],[Task success1]]&gt;0,1.96*SQRT((Task[[#This Row],[Task success1]]*(1-Task[[#This Row],[Task success1]]))/Task[[#This Row],[Responses]]),"")</f>
        <v>0.1070217700248844</v>
      </c>
      <c r="L503" s="444">
        <f>VLOOKUP(Task[[#This Row],[Reason of visit]],'Data-Task'!C:G,4,)</f>
        <v>0.68333333333333302</v>
      </c>
      <c r="M503" s="444" t="str">
        <f>IF(Task[[#This Row],[Margin of Error1]]&gt;=0.1,"Insufficient data",Task[[#This Row],[Ease1]])</f>
        <v>Insufficient data</v>
      </c>
      <c r="N503" s="444">
        <f>IF(Task[[#This Row],[Ease1]]&gt;0,1.96*SQRT((Task[[#This Row],[Ease1]]*(1-Task[[#This Row],[Ease1]]))/Task[[#This Row],[Responses]]),"")</f>
        <v>0.11770581659059702</v>
      </c>
      <c r="O503" s="444">
        <f>VLOOKUP(Task[[#This Row],[Reason of visit]],'Data-Task'!C:G,5,)</f>
        <v>0.63333333333333297</v>
      </c>
      <c r="P503" s="444" t="str">
        <f>IF(Task[[#This Row],[Margin of Error1]]&gt;=0.1,"Insufficient data",Task[[#This Row],[Satisfaction1]])</f>
        <v>Insufficient data</v>
      </c>
      <c r="Q503" s="444">
        <f>IF(Task[[#This Row],[Satisfaction1]]&gt;0,1.96*SQRT((Task[[#This Row],[Satisfaction1]]*(1-Task[[#This Row],[Satisfaction1]]))/Task[[#This Row],[Responses]]),"")</f>
        <v>0.12193610956076473</v>
      </c>
      <c r="R503" s="444" t="str">
        <f>IF(OR(Task[[#This Row],[Margin of Error1]]&gt;=0.1,Task[[#This Row],[Margin of Error1]]=0),"Insufficient data",Task[[#This Row],[Margin of Error1]])</f>
        <v>Insufficient data</v>
      </c>
      <c r="S50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3" s="10"/>
      <c r="U503" s="10"/>
      <c r="V503" s="5"/>
      <c r="W503" s="5"/>
    </row>
    <row r="504" spans="3:23" ht="13.9" x14ac:dyDescent="0.5">
      <c r="C504" s="129" t="str">
        <f>IF(ISBLANK('Data-Task'!C1215),"",'Data-Task'!C1215)</f>
        <v>PSPC:Business:Register as a supplier (SRI)</v>
      </c>
      <c r="D504" s="457" t="str">
        <f t="shared" si="24"/>
        <v>Register as a supplier (SRI)</v>
      </c>
      <c r="E504" s="458" t="str">
        <f t="shared" si="25"/>
        <v>Business</v>
      </c>
      <c r="F504" s="458" t="str">
        <f t="shared" si="26"/>
        <v>PSPC</v>
      </c>
      <c r="G504" s="442">
        <f>VLOOKUP(Task[[#This Row],[Reason of visit]],'Data-Task'!C:G,2,)</f>
        <v>60</v>
      </c>
      <c r="H50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0.12359941168287004</v>
      </c>
      <c r="I504" s="444">
        <f>VLOOKUP(Task[[#This Row],[Reason of visit]],'Data-Task'!C:G,3,)</f>
        <v>0.58333333333333304</v>
      </c>
      <c r="J504" s="444" t="str">
        <f>IF(Task[[#This Row],[Margin of Error1]]&gt;=0.1,"Insufficient data",Task[[#This Row],[Task success1]])</f>
        <v>Insufficient data</v>
      </c>
      <c r="K504" s="444">
        <f>IF(Task[[#This Row],[Task success1]]&gt;0,1.96*SQRT((Task[[#This Row],[Task success1]]*(1-Task[[#This Row],[Task success1]]))/Task[[#This Row],[Responses]]),"")</f>
        <v>0.12474789391824231</v>
      </c>
      <c r="L504" s="444">
        <f>VLOOKUP(Task[[#This Row],[Reason of visit]],'Data-Task'!C:G,4,)</f>
        <v>0.38333333333333303</v>
      </c>
      <c r="M504" s="444" t="str">
        <f>IF(Task[[#This Row],[Margin of Error1]]&gt;=0.1,"Insufficient data",Task[[#This Row],[Ease1]])</f>
        <v>Insufficient data</v>
      </c>
      <c r="N504" s="444">
        <f>IF(Task[[#This Row],[Ease1]]&gt;0,1.96*SQRT((Task[[#This Row],[Ease1]]*(1-Task[[#This Row],[Ease1]]))/Task[[#This Row],[Responses]]),"")</f>
        <v>0.1230251705651839</v>
      </c>
      <c r="O504" s="444">
        <f>VLOOKUP(Task[[#This Row],[Reason of visit]],'Data-Task'!C:G,5,)</f>
        <v>0.38333333333333303</v>
      </c>
      <c r="P504" s="444" t="str">
        <f>IF(Task[[#This Row],[Margin of Error1]]&gt;=0.1,"Insufficient data",Task[[#This Row],[Satisfaction1]])</f>
        <v>Insufficient data</v>
      </c>
      <c r="Q504" s="444">
        <f>IF(Task[[#This Row],[Satisfaction1]]&gt;0,1.96*SQRT((Task[[#This Row],[Satisfaction1]]*(1-Task[[#This Row],[Satisfaction1]]))/Task[[#This Row],[Responses]]),"")</f>
        <v>0.1230251705651839</v>
      </c>
      <c r="R504" s="444" t="str">
        <f>IF(OR(Task[[#This Row],[Margin of Error1]]&gt;=0.1,Task[[#This Row],[Margin of Error1]]=0),"Insufficient data",Task[[#This Row],[Margin of Error1]])</f>
        <v>Insufficient data</v>
      </c>
      <c r="S5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4" s="10"/>
      <c r="U504" s="10"/>
      <c r="V504" s="5"/>
      <c r="W504" s="5"/>
    </row>
    <row r="505" spans="3:23" ht="27.75" x14ac:dyDescent="0.5">
      <c r="C505" s="129" t="str">
        <f>IF(ISBLANK('Data-Task'!C691),"",'Data-Task'!C691)</f>
        <v>GAC:World:Submit scholarship applications on behalf of candidates (for Canadian institutions)</v>
      </c>
      <c r="D505" s="68" t="str">
        <f t="shared" si="24"/>
        <v>Submit scholarship applications on behalf of candidates (for Canadian institutions)</v>
      </c>
      <c r="E505" s="6" t="str">
        <f t="shared" si="25"/>
        <v>World</v>
      </c>
      <c r="F505" s="6" t="str">
        <f t="shared" si="26"/>
        <v>GAC</v>
      </c>
      <c r="G505" s="8">
        <f>VLOOKUP(Task[[#This Row],[Reason of visit]],'Data-Task'!C:G,2,)</f>
        <v>59</v>
      </c>
      <c r="H50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0.1186881051113482</v>
      </c>
      <c r="I505" s="7">
        <f>VLOOKUP(Task[[#This Row],[Reason of visit]],'Data-Task'!C:G,3,)</f>
        <v>0.677966101694915</v>
      </c>
      <c r="J505" s="7" t="str">
        <f>IF(Task[[#This Row],[Margin of Error1]]&gt;=0.1,"Insufficient data",Task[[#This Row],[Task success1]])</f>
        <v>Insufficient data</v>
      </c>
      <c r="K505" s="7">
        <f>IF(Task[[#This Row],[Task success1]]&gt;0,1.96*SQRT((Task[[#This Row],[Task success1]]*(1-Task[[#This Row],[Task success1]]))/Task[[#This Row],[Responses]]),"")</f>
        <v>0.11922980949304314</v>
      </c>
      <c r="L505" s="7">
        <f>VLOOKUP(Task[[#This Row],[Reason of visit]],'Data-Task'!C:G,4,)</f>
        <v>0.62711864406779705</v>
      </c>
      <c r="M505" s="7" t="str">
        <f>IF(Task[[#This Row],[Margin of Error1]]&gt;=0.1,"Insufficient data",Task[[#This Row],[Ease1]])</f>
        <v>Insufficient data</v>
      </c>
      <c r="N505" s="7">
        <f>IF(Task[[#This Row],[Ease1]]&gt;0,1.96*SQRT((Task[[#This Row],[Ease1]]*(1-Task[[#This Row],[Ease1]]))/Task[[#This Row],[Responses]]),"")</f>
        <v>0.12339292418723515</v>
      </c>
      <c r="O505" s="7">
        <f>VLOOKUP(Task[[#This Row],[Reason of visit]],'Data-Task'!C:G,5,)</f>
        <v>0.72881355932203395</v>
      </c>
      <c r="P505" s="7" t="str">
        <f>IF(Task[[#This Row],[Margin of Error1]]&gt;=0.1,"Insufficient data",Task[[#This Row],[Satisfaction1]])</f>
        <v>Insufficient data</v>
      </c>
      <c r="Q505" s="7">
        <f>IF(Task[[#This Row],[Satisfaction1]]&gt;0,1.96*SQRT((Task[[#This Row],[Satisfaction1]]*(1-Task[[#This Row],[Satisfaction1]]))/Task[[#This Row],[Responses]]),"")</f>
        <v>0.11344158165376632</v>
      </c>
      <c r="R505" s="7" t="str">
        <f>IF(OR(Task[[#This Row],[Margin of Error1]]&gt;=0.1,Task[[#This Row],[Margin of Error1]]=0),"Insufficient data",Task[[#This Row],[Margin of Error1]])</f>
        <v>Insufficient data</v>
      </c>
      <c r="S5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5" s="10"/>
      <c r="U505" s="10"/>
      <c r="V505" s="5"/>
      <c r="W505" s="5"/>
    </row>
    <row r="506" spans="3:23" ht="13.9" x14ac:dyDescent="0.5">
      <c r="C506" s="129" t="str">
        <f>IF(ISBLANK('Data-Task'!C1071),"",'Data-Task'!C1071)</f>
        <v>PCH:Culture:Find information on human rights in Canada</v>
      </c>
      <c r="D506" s="441" t="str">
        <f t="shared" si="24"/>
        <v>Find information on human rights in Canada</v>
      </c>
      <c r="E506" s="447" t="str">
        <f t="shared" si="25"/>
        <v>Culture</v>
      </c>
      <c r="F506" s="447" t="str">
        <f t="shared" si="26"/>
        <v>PCH</v>
      </c>
      <c r="G506" s="442">
        <f>VLOOKUP(Task[[#This Row],[Reason of visit]],'Data-Task'!C:G,2,)</f>
        <v>59</v>
      </c>
      <c r="H50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0.10999394350661017</v>
      </c>
      <c r="I506" s="444">
        <f>VLOOKUP(Task[[#This Row],[Reason of visit]],'Data-Task'!C:G,3,)</f>
        <v>0.86440677966101698</v>
      </c>
      <c r="J506" s="444" t="str">
        <f>IF(Task[[#This Row],[Margin of Error1]]&gt;=0.1,"Insufficient data",Task[[#This Row],[Task success1]])</f>
        <v>Insufficient data</v>
      </c>
      <c r="K506" s="444">
        <f>IF(Task[[#This Row],[Task success1]]&gt;0,1.96*SQRT((Task[[#This Row],[Task success1]]*(1-Task[[#This Row],[Task success1]]))/Task[[#This Row],[Responses]]),"")</f>
        <v>8.7359096839552217E-2</v>
      </c>
      <c r="L506" s="444">
        <f>VLOOKUP(Task[[#This Row],[Reason of visit]],'Data-Task'!C:G,4,)</f>
        <v>0.677966101694915</v>
      </c>
      <c r="M506" s="444" t="str">
        <f>IF(Task[[#This Row],[Margin of Error1]]&gt;=0.1,"Insufficient data",Task[[#This Row],[Ease1]])</f>
        <v>Insufficient data</v>
      </c>
      <c r="N506" s="444">
        <f>IF(Task[[#This Row],[Ease1]]&gt;0,1.96*SQRT((Task[[#This Row],[Ease1]]*(1-Task[[#This Row],[Ease1]]))/Task[[#This Row],[Responses]]),"")</f>
        <v>0.11922980949304314</v>
      </c>
      <c r="O506" s="444">
        <f>VLOOKUP(Task[[#This Row],[Reason of visit]],'Data-Task'!C:G,5,)</f>
        <v>0.62711864406779705</v>
      </c>
      <c r="P506" s="444" t="str">
        <f>IF(Task[[#This Row],[Margin of Error1]]&gt;=0.1,"Insufficient data",Task[[#This Row],[Satisfaction1]])</f>
        <v>Insufficient data</v>
      </c>
      <c r="Q506" s="444">
        <f>IF(Task[[#This Row],[Satisfaction1]]&gt;0,1.96*SQRT((Task[[#This Row],[Satisfaction1]]*(1-Task[[#This Row],[Satisfaction1]]))/Task[[#This Row],[Responses]]),"")</f>
        <v>0.12339292418723515</v>
      </c>
      <c r="R506" s="444" t="str">
        <f>IF(OR(Task[[#This Row],[Margin of Error1]]&gt;=0.1,Task[[#This Row],[Margin of Error1]]=0),"Insufficient data",Task[[#This Row],[Margin of Error1]])</f>
        <v>Insufficient data</v>
      </c>
      <c r="S5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6" s="10"/>
      <c r="U506" s="10"/>
      <c r="V506" s="5"/>
      <c r="W506" s="5"/>
    </row>
    <row r="507" spans="3:23" ht="13.9" x14ac:dyDescent="0.5">
      <c r="C507" s="129" t="str">
        <f>IF(ISBLANK('Data-Task'!C38),"",'Data-Task'!C38)</f>
        <v>CBSA:Jobs:Jobs with the Canada Border Services Agency</v>
      </c>
      <c r="D507" s="68" t="str">
        <f t="shared" si="24"/>
        <v>Jobs with the Canada Border Services Agency</v>
      </c>
      <c r="E507" s="6" t="str">
        <f t="shared" si="25"/>
        <v>Jobs</v>
      </c>
      <c r="F507" s="6" t="str">
        <f t="shared" si="26"/>
        <v>CBSA</v>
      </c>
      <c r="G507" s="8">
        <f>VLOOKUP(Task[[#This Row],[Reason of visit]],'Data-Task'!C:G,2,)</f>
        <v>58</v>
      </c>
      <c r="H50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0.11559873593770853</v>
      </c>
      <c r="I507" s="7">
        <f>VLOOKUP(Task[[#This Row],[Reason of visit]],'Data-Task'!C:G,3,)</f>
        <v>0.77586206896551702</v>
      </c>
      <c r="J507" s="7" t="str">
        <f>IF(Task[[#This Row],[Margin of Error1]]&gt;=0.1,"Insufficient data",Task[[#This Row],[Task success1]])</f>
        <v>Insufficient data</v>
      </c>
      <c r="K507" s="7">
        <f>IF(Task[[#This Row],[Task success1]]&gt;0,1.96*SQRT((Task[[#This Row],[Task success1]]*(1-Task[[#This Row],[Task success1]]))/Task[[#This Row],[Responses]]),"")</f>
        <v>0.10732280478726693</v>
      </c>
      <c r="L507" s="7">
        <f>VLOOKUP(Task[[#This Row],[Reason of visit]],'Data-Task'!C:G,4,)</f>
        <v>0.70689655172413801</v>
      </c>
      <c r="M507" s="7" t="str">
        <f>IF(Task[[#This Row],[Margin of Error1]]&gt;=0.1,"Insufficient data",Task[[#This Row],[Ease1]])</f>
        <v>Insufficient data</v>
      </c>
      <c r="N507" s="7">
        <f>IF(Task[[#This Row],[Ease1]]&gt;0,1.96*SQRT((Task[[#This Row],[Ease1]]*(1-Task[[#This Row],[Ease1]]))/Task[[#This Row],[Responses]]),"")</f>
        <v>0.11714681084920706</v>
      </c>
      <c r="O507" s="7">
        <f>VLOOKUP(Task[[#This Row],[Reason of visit]],'Data-Task'!C:G,5,)</f>
        <v>0.65517241379310298</v>
      </c>
      <c r="P507" s="7" t="str">
        <f>IF(Task[[#This Row],[Margin of Error1]]&gt;=0.1,"Insufficient data",Task[[#This Row],[Satisfaction1]])</f>
        <v>Insufficient data</v>
      </c>
      <c r="Q507" s="7">
        <f>IF(Task[[#This Row],[Satisfaction1]]&gt;0,1.96*SQRT((Task[[#This Row],[Satisfaction1]]*(1-Task[[#This Row],[Satisfaction1]]))/Task[[#This Row],[Responses]]),"")</f>
        <v>0.12232659217665159</v>
      </c>
      <c r="R507" s="7" t="str">
        <f>IF(OR(Task[[#This Row],[Margin of Error1]]&gt;=0.1,Task[[#This Row],[Margin of Error1]]=0),"Insufficient data",Task[[#This Row],[Margin of Error1]])</f>
        <v>Insufficient data</v>
      </c>
      <c r="S5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7" s="10"/>
      <c r="U507" s="10"/>
      <c r="V507" s="5"/>
      <c r="W507" s="5"/>
    </row>
    <row r="508" spans="3:23" ht="13.9" x14ac:dyDescent="0.5">
      <c r="C508" s="129" t="str">
        <f>IF(ISBLANK('Data-Task'!C456),"",'Data-Task'!C456)</f>
        <v>FCAC:Money:Calculate your credit card payments</v>
      </c>
      <c r="D508" s="68" t="str">
        <f t="shared" si="24"/>
        <v>Calculate your credit card payments</v>
      </c>
      <c r="E508" s="6" t="str">
        <f t="shared" si="25"/>
        <v>Money</v>
      </c>
      <c r="F508" s="6" t="str">
        <f t="shared" si="26"/>
        <v>FCAC</v>
      </c>
      <c r="G508" s="8">
        <f>VLOOKUP(Task[[#This Row],[Reason of visit]],'Data-Task'!C:G,2,)</f>
        <v>58</v>
      </c>
      <c r="H50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0.1208230566295872</v>
      </c>
      <c r="I508" s="7">
        <f>VLOOKUP(Task[[#This Row],[Reason of visit]],'Data-Task'!C:G,3,)</f>
        <v>0.74137931034482796</v>
      </c>
      <c r="J508" s="7" t="str">
        <f>IF(Task[[#This Row],[Margin of Error1]]&gt;=0.1,"Insufficient data",Task[[#This Row],[Task success1]])</f>
        <v>Insufficient data</v>
      </c>
      <c r="K508" s="7">
        <f>IF(Task[[#This Row],[Task success1]]&gt;0,1.96*SQRT((Task[[#This Row],[Task success1]]*(1-Task[[#This Row],[Task success1]]))/Task[[#This Row],[Responses]]),"")</f>
        <v>0.11269222101090423</v>
      </c>
      <c r="L508" s="7">
        <f>VLOOKUP(Task[[#This Row],[Reason of visit]],'Data-Task'!C:G,4,)</f>
        <v>0.431034482758621</v>
      </c>
      <c r="M508" s="7" t="str">
        <f>IF(Task[[#This Row],[Margin of Error1]]&gt;=0.1,"Insufficient data",Task[[#This Row],[Ease1]])</f>
        <v>Insufficient data</v>
      </c>
      <c r="N508" s="7">
        <f>IF(Task[[#This Row],[Ease1]]&gt;0,1.96*SQRT((Task[[#This Row],[Ease1]]*(1-Task[[#This Row],[Ease1]]))/Task[[#This Row],[Responses]]),"")</f>
        <v>0.12745035670120577</v>
      </c>
      <c r="O508" s="7">
        <f>VLOOKUP(Task[[#This Row],[Reason of visit]],'Data-Task'!C:G,5,)</f>
        <v>0.34482758620689702</v>
      </c>
      <c r="P508" s="7" t="str">
        <f>IF(Task[[#This Row],[Margin of Error1]]&gt;=0.1,"Insufficient data",Task[[#This Row],[Satisfaction1]])</f>
        <v>Insufficient data</v>
      </c>
      <c r="Q508" s="7">
        <f>IF(Task[[#This Row],[Satisfaction1]]&gt;0,1.96*SQRT((Task[[#This Row],[Satisfaction1]]*(1-Task[[#This Row],[Satisfaction1]]))/Task[[#This Row],[Responses]]),"")</f>
        <v>0.12232659217665159</v>
      </c>
      <c r="R508" s="7" t="str">
        <f>IF(OR(Task[[#This Row],[Margin of Error1]]&gt;=0.1,Task[[#This Row],[Margin of Error1]]=0),"Insufficient data",Task[[#This Row],[Margin of Error1]])</f>
        <v>Insufficient data</v>
      </c>
      <c r="S5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8" s="10"/>
      <c r="U508" s="10"/>
      <c r="V508" s="5"/>
      <c r="W508" s="5"/>
    </row>
    <row r="509" spans="3:23" ht="13.9" x14ac:dyDescent="0.5">
      <c r="C509" s="129" t="str">
        <f>IF(ISBLANK('Data-Task'!C605),"",'Data-Task'!C605)</f>
        <v>GAC:Jobs:Find a job in international trade</v>
      </c>
      <c r="D509" s="68" t="str">
        <f t="shared" si="24"/>
        <v>Find a job in international trade</v>
      </c>
      <c r="E509" s="6" t="str">
        <f t="shared" si="25"/>
        <v>Jobs</v>
      </c>
      <c r="F509" s="6" t="str">
        <f t="shared" si="26"/>
        <v>GAC</v>
      </c>
      <c r="G509" s="8">
        <f>VLOOKUP(Task[[#This Row],[Reason of visit]],'Data-Task'!C:G,2,)</f>
        <v>58</v>
      </c>
      <c r="H5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0.12442252834003825</v>
      </c>
      <c r="I509" s="7">
        <f>VLOOKUP(Task[[#This Row],[Reason of visit]],'Data-Task'!C:G,3,)</f>
        <v>0.68965517241379304</v>
      </c>
      <c r="J509" s="7" t="str">
        <f>IF(Task[[#This Row],[Margin of Error1]]&gt;=0.1,"Insufficient data",Task[[#This Row],[Task success1]])</f>
        <v>Insufficient data</v>
      </c>
      <c r="K509" s="7">
        <f>IF(Task[[#This Row],[Task success1]]&gt;0,1.96*SQRT((Task[[#This Row],[Task success1]]*(1-Task[[#This Row],[Task success1]]))/Task[[#This Row],[Responses]]),"")</f>
        <v>0.11906396174987781</v>
      </c>
      <c r="L509" s="7">
        <f>VLOOKUP(Task[[#This Row],[Reason of visit]],'Data-Task'!C:G,4,)</f>
        <v>0.568965517241379</v>
      </c>
      <c r="M509" s="7" t="str">
        <f>IF(Task[[#This Row],[Margin of Error1]]&gt;=0.1,"Insufficient data",Task[[#This Row],[Ease1]])</f>
        <v>Insufficient data</v>
      </c>
      <c r="N509" s="7">
        <f>IF(Task[[#This Row],[Ease1]]&gt;0,1.96*SQRT((Task[[#This Row],[Ease1]]*(1-Task[[#This Row],[Ease1]]))/Task[[#This Row],[Responses]]),"")</f>
        <v>0.12745035670120577</v>
      </c>
      <c r="O509" s="7">
        <f>VLOOKUP(Task[[#This Row],[Reason of visit]],'Data-Task'!C:G,5,)</f>
        <v>0.58620689655172398</v>
      </c>
      <c r="P509" s="7" t="str">
        <f>IF(Task[[#This Row],[Margin of Error1]]&gt;=0.1,"Insufficient data",Task[[#This Row],[Satisfaction1]])</f>
        <v>Insufficient data</v>
      </c>
      <c r="Q509" s="7">
        <f>IF(Task[[#This Row],[Satisfaction1]]&gt;0,1.96*SQRT((Task[[#This Row],[Satisfaction1]]*(1-Task[[#This Row],[Satisfaction1]]))/Task[[#This Row],[Responses]]),"")</f>
        <v>0.12675326656903119</v>
      </c>
      <c r="R509" s="7" t="str">
        <f>IF(OR(Task[[#This Row],[Margin of Error1]]&gt;=0.1,Task[[#This Row],[Margin of Error1]]=0),"Insufficient data",Task[[#This Row],[Margin of Error1]])</f>
        <v>Insufficient data</v>
      </c>
      <c r="S5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09" s="10"/>
      <c r="U509" s="10"/>
      <c r="V509" s="5"/>
      <c r="W509" s="5"/>
    </row>
    <row r="510" spans="3:23" ht="13.9" x14ac:dyDescent="0.5">
      <c r="C510" s="129" t="str">
        <f>IF(ISBLANK('Data-Task'!C785),"",'Data-Task'!C785)</f>
        <v>IRCC:Travel:Apply for a visa when travelling outside Canada</v>
      </c>
      <c r="D510" s="68" t="str">
        <f t="shared" si="24"/>
        <v>Apply for a visa when travelling outside Canada</v>
      </c>
      <c r="E510" s="6" t="str">
        <f t="shared" si="25"/>
        <v>Travel</v>
      </c>
      <c r="F510" s="6" t="str">
        <f t="shared" si="26"/>
        <v>IRCC</v>
      </c>
      <c r="G510" s="8">
        <f>VLOOKUP(Task[[#This Row],[Reason of visit]],'Data-Task'!C:G,2,)</f>
        <v>58</v>
      </c>
      <c r="H5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0.12447927512737254</v>
      </c>
      <c r="I510" s="7">
        <f>VLOOKUP(Task[[#This Row],[Reason of visit]],'Data-Task'!C:G,3,)</f>
        <v>0.62068965517241403</v>
      </c>
      <c r="J510" s="7" t="str">
        <f>IF(Task[[#This Row],[Margin of Error1]]&gt;=0.1,"Insufficient data",Task[[#This Row],[Task success1]])</f>
        <v>Insufficient data</v>
      </c>
      <c r="K510" s="7">
        <f>IF(Task[[#This Row],[Task success1]]&gt;0,1.96*SQRT((Task[[#This Row],[Task success1]]*(1-Task[[#This Row],[Task success1]]))/Task[[#This Row],[Responses]]),"")</f>
        <v>0.12487533658146432</v>
      </c>
      <c r="L510" s="7">
        <f>VLOOKUP(Task[[#This Row],[Reason of visit]],'Data-Task'!C:G,4,)</f>
        <v>0.37931034482758602</v>
      </c>
      <c r="M510" s="7" t="str">
        <f>IF(Task[[#This Row],[Margin of Error1]]&gt;=0.1,"Insufficient data",Task[[#This Row],[Ease1]])</f>
        <v>Insufficient data</v>
      </c>
      <c r="N510" s="7">
        <f>IF(Task[[#This Row],[Ease1]]&gt;0,1.96*SQRT((Task[[#This Row],[Ease1]]*(1-Task[[#This Row],[Ease1]]))/Task[[#This Row],[Responses]]),"")</f>
        <v>0.12487533658146432</v>
      </c>
      <c r="O510" s="7">
        <f>VLOOKUP(Task[[#This Row],[Reason of visit]],'Data-Task'!C:G,5,)</f>
        <v>0.36206896551724099</v>
      </c>
      <c r="P510" s="7" t="str">
        <f>IF(Task[[#This Row],[Margin of Error1]]&gt;=0.1,"Insufficient data",Task[[#This Row],[Satisfaction1]])</f>
        <v>Insufficient data</v>
      </c>
      <c r="Q510" s="7">
        <f>IF(Task[[#This Row],[Satisfaction1]]&gt;0,1.96*SQRT((Task[[#This Row],[Satisfaction1]]*(1-Task[[#This Row],[Satisfaction1]]))/Task[[#This Row],[Responses]]),"")</f>
        <v>0.12368715221918898</v>
      </c>
      <c r="R510" s="7" t="str">
        <f>IF(OR(Task[[#This Row],[Margin of Error1]]&gt;=0.1,Task[[#This Row],[Margin of Error1]]=0),"Insufficient data",Task[[#This Row],[Margin of Error1]])</f>
        <v>Insufficient data</v>
      </c>
      <c r="S5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0" s="10"/>
      <c r="U510" s="10"/>
      <c r="V510" s="5"/>
      <c r="W510" s="5"/>
    </row>
    <row r="511" spans="3:23" ht="13.9" x14ac:dyDescent="0.5">
      <c r="C511" s="129" t="str">
        <f>IF(ISBLANK('Data-Task'!C1317),"",'Data-Task'!C1317)</f>
        <v>TBS:AboutGov:Make an access to information or personal information request</v>
      </c>
      <c r="D511" s="457" t="str">
        <f t="shared" si="24"/>
        <v>Make an access to information or personal information request</v>
      </c>
      <c r="E511" s="458" t="str">
        <f t="shared" si="25"/>
        <v>AboutGov</v>
      </c>
      <c r="F511" s="458" t="str">
        <f t="shared" si="26"/>
        <v>TBS</v>
      </c>
      <c r="G511" s="442">
        <f>VLOOKUP(Task[[#This Row],[Reason of visit]],'Data-Task'!C:G,2,)</f>
        <v>58</v>
      </c>
      <c r="H51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0.12612690866073631</v>
      </c>
      <c r="I511" s="444">
        <f>VLOOKUP(Task[[#This Row],[Reason of visit]],'Data-Task'!C:G,3,)</f>
        <v>0.65517241379310298</v>
      </c>
      <c r="J511" s="444" t="str">
        <f>IF(Task[[#This Row],[Margin of Error1]]&gt;=0.1,"Insufficient data",Task[[#This Row],[Task success1]])</f>
        <v>Insufficient data</v>
      </c>
      <c r="K511" s="444">
        <f>IF(Task[[#This Row],[Task success1]]&gt;0,1.96*SQRT((Task[[#This Row],[Task success1]]*(1-Task[[#This Row],[Task success1]]))/Task[[#This Row],[Responses]]),"")</f>
        <v>0.12232659217665159</v>
      </c>
      <c r="L511" s="444">
        <f>VLOOKUP(Task[[#This Row],[Reason of visit]],'Data-Task'!C:G,4,)</f>
        <v>0.51724137931034497</v>
      </c>
      <c r="M511" s="444" t="str">
        <f>IF(Task[[#This Row],[Margin of Error1]]&gt;=0.1,"Insufficient data",Task[[#This Row],[Ease1]])</f>
        <v>Insufficient data</v>
      </c>
      <c r="N511" s="444">
        <f>IF(Task[[#This Row],[Ease1]]&gt;0,1.96*SQRT((Task[[#This Row],[Ease1]]*(1-Task[[#This Row],[Ease1]]))/Task[[#This Row],[Responses]]),"")</f>
        <v>0.12860377710435164</v>
      </c>
      <c r="O511" s="444">
        <f>VLOOKUP(Task[[#This Row],[Reason of visit]],'Data-Task'!C:G,5,)</f>
        <v>0.568965517241379</v>
      </c>
      <c r="P511" s="444" t="str">
        <f>IF(Task[[#This Row],[Margin of Error1]]&gt;=0.1,"Insufficient data",Task[[#This Row],[Satisfaction1]])</f>
        <v>Insufficient data</v>
      </c>
      <c r="Q511" s="444">
        <f>IF(Task[[#This Row],[Satisfaction1]]&gt;0,1.96*SQRT((Task[[#This Row],[Satisfaction1]]*(1-Task[[#This Row],[Satisfaction1]]))/Task[[#This Row],[Responses]]),"")</f>
        <v>0.12745035670120577</v>
      </c>
      <c r="R511" s="444" t="str">
        <f>IF(OR(Task[[#This Row],[Margin of Error1]]&gt;=0.1,Task[[#This Row],[Margin of Error1]]=0),"Insufficient data",Task[[#This Row],[Margin of Error1]])</f>
        <v>Insufficient data</v>
      </c>
      <c r="S51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1" s="10"/>
      <c r="U511" s="10"/>
      <c r="V511" s="5"/>
      <c r="W511" s="5"/>
    </row>
    <row r="512" spans="3:23" ht="27.75" x14ac:dyDescent="0.5">
      <c r="C512" s="129" t="str">
        <f>IF(ISBLANK('Data-Task'!C1341),"",'Data-Task'!C1341)</f>
        <v>TBS:PublicService:Read about the performance management program for employees</v>
      </c>
      <c r="D512" s="457" t="str">
        <f t="shared" si="24"/>
        <v>Read about the performance management program for employees</v>
      </c>
      <c r="E512" s="458" t="str">
        <f t="shared" si="25"/>
        <v>PublicService</v>
      </c>
      <c r="F512" s="458" t="str">
        <f t="shared" si="26"/>
        <v>TBS</v>
      </c>
      <c r="G512" s="442">
        <f>VLOOKUP(Task[[#This Row],[Reason of visit]],'Data-Task'!C:G,2,)</f>
        <v>58</v>
      </c>
      <c r="H51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0.12579384061417223</v>
      </c>
      <c r="I512" s="444">
        <f>VLOOKUP(Task[[#This Row],[Reason of visit]],'Data-Task'!C:G,3,)</f>
        <v>0.67241379310344795</v>
      </c>
      <c r="J512" s="444" t="str">
        <f>IF(Task[[#This Row],[Margin of Error1]]&gt;=0.1,"Insufficient data",Task[[#This Row],[Task success1]])</f>
        <v>Insufficient data</v>
      </c>
      <c r="K512" s="444">
        <f>IF(Task[[#This Row],[Task success1]]&gt;0,1.96*SQRT((Task[[#This Row],[Task success1]]*(1-Task[[#This Row],[Task success1]]))/Task[[#This Row],[Responses]]),"")</f>
        <v>0.12078783165002184</v>
      </c>
      <c r="L512" s="444">
        <f>VLOOKUP(Task[[#This Row],[Reason of visit]],'Data-Task'!C:G,4,)</f>
        <v>0.44827586206896602</v>
      </c>
      <c r="M512" s="444" t="str">
        <f>IF(Task[[#This Row],[Margin of Error1]]&gt;=0.1,"Insufficient data",Task[[#This Row],[Ease1]])</f>
        <v>Insufficient data</v>
      </c>
      <c r="N512" s="444">
        <f>IF(Task[[#This Row],[Ease1]]&gt;0,1.96*SQRT((Task[[#This Row],[Ease1]]*(1-Task[[#This Row],[Ease1]]))/Task[[#This Row],[Responses]]),"")</f>
        <v>0.12798991308814328</v>
      </c>
      <c r="O512" s="444">
        <f>VLOOKUP(Task[[#This Row],[Reason of visit]],'Data-Task'!C:G,5,)</f>
        <v>0.48275862068965503</v>
      </c>
      <c r="P512" s="444" t="str">
        <f>IF(Task[[#This Row],[Margin of Error1]]&gt;=0.1,"Insufficient data",Task[[#This Row],[Satisfaction1]])</f>
        <v>Insufficient data</v>
      </c>
      <c r="Q512" s="444">
        <f>IF(Task[[#This Row],[Satisfaction1]]&gt;0,1.96*SQRT((Task[[#This Row],[Satisfaction1]]*(1-Task[[#This Row],[Satisfaction1]]))/Task[[#This Row],[Responses]]),"")</f>
        <v>0.12860377710435164</v>
      </c>
      <c r="R512" s="444" t="str">
        <f>IF(OR(Task[[#This Row],[Margin of Error1]]&gt;=0.1,Task[[#This Row],[Margin of Error1]]=0),"Insufficient data",Task[[#This Row],[Margin of Error1]])</f>
        <v>Insufficient data</v>
      </c>
      <c r="S51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2" s="10"/>
      <c r="U512" s="10"/>
      <c r="V512" s="5"/>
      <c r="W512" s="5"/>
    </row>
    <row r="513" spans="3:23" ht="13.9" x14ac:dyDescent="0.5">
      <c r="C513" s="129" t="str">
        <f>IF(ISBLANK('Data-Task'!C110),"",'Data-Task'!C110)</f>
        <v>CIHR:Health:Find job opportunities at CIHR</v>
      </c>
      <c r="D513" s="68" t="str">
        <f t="shared" si="24"/>
        <v>Find job opportunities at CIHR</v>
      </c>
      <c r="E513" s="6" t="str">
        <f t="shared" si="25"/>
        <v>Health</v>
      </c>
      <c r="F513" s="6" t="str">
        <f t="shared" si="26"/>
        <v>CIHR</v>
      </c>
      <c r="G513" s="8">
        <f>VLOOKUP(Task[[#This Row],[Reason of visit]],'Data-Task'!C:G,2,)</f>
        <v>57</v>
      </c>
      <c r="H51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0.12183195566068557</v>
      </c>
      <c r="I513" s="7">
        <f>VLOOKUP(Task[[#This Row],[Reason of visit]],'Data-Task'!C:G,3,)</f>
        <v>0.75438596491228105</v>
      </c>
      <c r="J513" s="7" t="str">
        <f>IF(Task[[#This Row],[Margin of Error1]]&gt;=0.1,"Insufficient data",Task[[#This Row],[Task success1]])</f>
        <v>Insufficient data</v>
      </c>
      <c r="K513" s="7">
        <f>IF(Task[[#This Row],[Task success1]]&gt;0,1.96*SQRT((Task[[#This Row],[Task success1]]*(1-Task[[#This Row],[Task success1]]))/Task[[#This Row],[Responses]]),"")</f>
        <v>0.11174858521299609</v>
      </c>
      <c r="L513" s="7">
        <f>VLOOKUP(Task[[#This Row],[Reason of visit]],'Data-Task'!C:G,4,)</f>
        <v>0.59649122807017496</v>
      </c>
      <c r="M513" s="7" t="str">
        <f>IF(Task[[#This Row],[Margin of Error1]]&gt;=0.1,"Insufficient data",Task[[#This Row],[Ease1]])</f>
        <v>Insufficient data</v>
      </c>
      <c r="N513" s="7">
        <f>IF(Task[[#This Row],[Ease1]]&gt;0,1.96*SQRT((Task[[#This Row],[Ease1]]*(1-Task[[#This Row],[Ease1]]))/Task[[#This Row],[Responses]]),"")</f>
        <v>0.12736413909523459</v>
      </c>
      <c r="O513" s="7">
        <f>VLOOKUP(Task[[#This Row],[Reason of visit]],'Data-Task'!C:G,5,)</f>
        <v>0.61403508771929804</v>
      </c>
      <c r="P513" s="7" t="str">
        <f>IF(Task[[#This Row],[Margin of Error1]]&gt;=0.1,"Insufficient data",Task[[#This Row],[Satisfaction1]])</f>
        <v>Insufficient data</v>
      </c>
      <c r="Q513" s="7">
        <f>IF(Task[[#This Row],[Satisfaction1]]&gt;0,1.96*SQRT((Task[[#This Row],[Satisfaction1]]*(1-Task[[#This Row],[Satisfaction1]]))/Task[[#This Row],[Responses]]),"")</f>
        <v>0.12638314267382603</v>
      </c>
      <c r="R513" s="7" t="str">
        <f>IF(OR(Task[[#This Row],[Margin of Error1]]&gt;=0.1,Task[[#This Row],[Margin of Error1]]=0),"Insufficient data",Task[[#This Row],[Margin of Error1]])</f>
        <v>Insufficient data</v>
      </c>
      <c r="S5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3" s="10"/>
      <c r="U513" s="10"/>
      <c r="V513" s="5"/>
      <c r="W513" s="5"/>
    </row>
    <row r="514" spans="3:23" ht="13.9" x14ac:dyDescent="0.5">
      <c r="C514" s="129" t="str">
        <f>IF(ISBLANK('Data-Task'!C696),"",'Data-Task'!C696)</f>
        <v>GAC:World:United nations (UN)</v>
      </c>
      <c r="D514" s="68" t="str">
        <f t="shared" si="24"/>
        <v>United nations (UN)</v>
      </c>
      <c r="E514" s="6" t="str">
        <f t="shared" si="25"/>
        <v>World</v>
      </c>
      <c r="F514" s="6" t="str">
        <f t="shared" si="26"/>
        <v>GAC</v>
      </c>
      <c r="G514" s="8">
        <f>VLOOKUP(Task[[#This Row],[Reason of visit]],'Data-Task'!C:G,2,)</f>
        <v>57</v>
      </c>
      <c r="H5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0.12339129370835811</v>
      </c>
      <c r="I514" s="7">
        <f>VLOOKUP(Task[[#This Row],[Reason of visit]],'Data-Task'!C:G,3,)</f>
        <v>0.71929824561403499</v>
      </c>
      <c r="J514" s="7" t="str">
        <f>IF(Task[[#This Row],[Margin of Error1]]&gt;=0.1,"Insufficient data",Task[[#This Row],[Task success1]])</f>
        <v>Insufficient data</v>
      </c>
      <c r="K514" s="7">
        <f>IF(Task[[#This Row],[Task success1]]&gt;0,1.96*SQRT((Task[[#This Row],[Task success1]]*(1-Task[[#This Row],[Task success1]]))/Task[[#This Row],[Responses]]),"")</f>
        <v>0.11665294503875788</v>
      </c>
      <c r="L514" s="7">
        <f>VLOOKUP(Task[[#This Row],[Reason of visit]],'Data-Task'!C:G,4,)</f>
        <v>0.64912280701754399</v>
      </c>
      <c r="M514" s="7" t="str">
        <f>IF(Task[[#This Row],[Margin of Error1]]&gt;=0.1,"Insufficient data",Task[[#This Row],[Ease1]])</f>
        <v>Insufficient data</v>
      </c>
      <c r="N514" s="7">
        <f>IF(Task[[#This Row],[Ease1]]&gt;0,1.96*SQRT((Task[[#This Row],[Ease1]]*(1-Task[[#This Row],[Ease1]]))/Task[[#This Row],[Responses]]),"")</f>
        <v>0.12389667394130748</v>
      </c>
      <c r="O514" s="7">
        <f>VLOOKUP(Task[[#This Row],[Reason of visit]],'Data-Task'!C:G,5,)</f>
        <v>0.52631578947368396</v>
      </c>
      <c r="P514" s="7" t="str">
        <f>IF(Task[[#This Row],[Margin of Error1]]&gt;=0.1,"Insufficient data",Task[[#This Row],[Satisfaction1]])</f>
        <v>Insufficient data</v>
      </c>
      <c r="Q514" s="7">
        <f>IF(Task[[#This Row],[Satisfaction1]]&gt;0,1.96*SQRT((Task[[#This Row],[Satisfaction1]]*(1-Task[[#This Row],[Satisfaction1]]))/Task[[#This Row],[Responses]]),"")</f>
        <v>0.12962426214500894</v>
      </c>
      <c r="R514" s="7" t="str">
        <f>IF(OR(Task[[#This Row],[Margin of Error1]]&gt;=0.1,Task[[#This Row],[Margin of Error1]]=0),"Insufficient data",Task[[#This Row],[Margin of Error1]])</f>
        <v>Insufficient data</v>
      </c>
      <c r="S5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4" s="10"/>
      <c r="U514" s="10"/>
      <c r="V514" s="5"/>
      <c r="W514" s="5"/>
    </row>
    <row r="515" spans="3:23" ht="13.9" x14ac:dyDescent="0.5">
      <c r="C515" s="129" t="str">
        <f>IF(ISBLANK('Data-Task'!C712),"",'Data-Task'!C712)</f>
        <v>HC:Health:Find out if a medical device is licenced for sale in Canada</v>
      </c>
      <c r="D515" s="68" t="str">
        <f t="shared" si="24"/>
        <v>Find out if a medical device is licenced for sale in Canada</v>
      </c>
      <c r="E515" s="6" t="str">
        <f t="shared" si="25"/>
        <v>Health</v>
      </c>
      <c r="F515" s="6" t="str">
        <f t="shared" si="26"/>
        <v>HC</v>
      </c>
      <c r="G515" s="8">
        <f>VLOOKUP(Task[[#This Row],[Reason of visit]],'Data-Task'!C:G,2,)</f>
        <v>57</v>
      </c>
      <c r="H51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0.12672690303325926</v>
      </c>
      <c r="I515" s="7">
        <f>VLOOKUP(Task[[#This Row],[Reason of visit]],'Data-Task'!C:G,3,)</f>
        <v>0.66666666666666696</v>
      </c>
      <c r="J515" s="7" t="str">
        <f>IF(Task[[#This Row],[Margin of Error1]]&gt;=0.1,"Insufficient data",Task[[#This Row],[Task success1]])</f>
        <v>Insufficient data</v>
      </c>
      <c r="K515" s="7">
        <f>IF(Task[[#This Row],[Task success1]]&gt;0,1.96*SQRT((Task[[#This Row],[Task success1]]*(1-Task[[#This Row],[Task success1]]))/Task[[#This Row],[Responses]]),"")</f>
        <v>0.12238054604667464</v>
      </c>
      <c r="L515" s="7">
        <f>VLOOKUP(Task[[#This Row],[Reason of visit]],'Data-Task'!C:G,4,)</f>
        <v>0.57894736842105299</v>
      </c>
      <c r="M515" s="7" t="str">
        <f>IF(Task[[#This Row],[Margin of Error1]]&gt;=0.1,"Insufficient data",Task[[#This Row],[Ease1]])</f>
        <v>Insufficient data</v>
      </c>
      <c r="N515" s="7">
        <f>IF(Task[[#This Row],[Ease1]]&gt;0,1.96*SQRT((Task[[#This Row],[Ease1]]*(1-Task[[#This Row],[Ease1]]))/Task[[#This Row],[Responses]]),"")</f>
        <v>0.12817590090809422</v>
      </c>
      <c r="O515" s="7">
        <f>VLOOKUP(Task[[#This Row],[Reason of visit]],'Data-Task'!C:G,5,)</f>
        <v>0.52631578947368396</v>
      </c>
      <c r="P515" s="7" t="str">
        <f>IF(Task[[#This Row],[Margin of Error1]]&gt;=0.1,"Insufficient data",Task[[#This Row],[Satisfaction1]])</f>
        <v>Insufficient data</v>
      </c>
      <c r="Q515" s="7">
        <f>IF(Task[[#This Row],[Satisfaction1]]&gt;0,1.96*SQRT((Task[[#This Row],[Satisfaction1]]*(1-Task[[#This Row],[Satisfaction1]]))/Task[[#This Row],[Responses]]),"")</f>
        <v>0.12962426214500894</v>
      </c>
      <c r="R515" s="7" t="str">
        <f>IF(OR(Task[[#This Row],[Margin of Error1]]&gt;=0.1,Task[[#This Row],[Margin of Error1]]=0),"Insufficient data",Task[[#This Row],[Margin of Error1]])</f>
        <v>Insufficient data</v>
      </c>
      <c r="S5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5" s="10"/>
      <c r="U515" s="10"/>
      <c r="V515" s="5"/>
      <c r="W515" s="5"/>
    </row>
    <row r="516" spans="3:23" ht="27.75" x14ac:dyDescent="0.5">
      <c r="C516" s="129" t="str">
        <f>IF(ISBLANK('Data-Task'!C820),"",'Data-Task'!C820)</f>
        <v>ISC:Indigenous:Consult the Drug benefit list for the Non-Insured Health Benefits</v>
      </c>
      <c r="D516" s="68" t="str">
        <f t="shared" si="24"/>
        <v>Consult the Drug benefit list for the Non-Insured Health Benefits</v>
      </c>
      <c r="E516" s="6" t="str">
        <f t="shared" si="25"/>
        <v>Indigenous</v>
      </c>
      <c r="F516" s="6" t="str">
        <f t="shared" si="26"/>
        <v>ISC</v>
      </c>
      <c r="G516" s="8">
        <f>VLOOKUP(Task[[#This Row],[Reason of visit]],'Data-Task'!C:G,2,)</f>
        <v>57</v>
      </c>
      <c r="H51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0.12667460029392641</v>
      </c>
      <c r="I516" s="7">
        <f>VLOOKUP(Task[[#This Row],[Reason of visit]],'Data-Task'!C:G,3,)</f>
        <v>0.66666666666666696</v>
      </c>
      <c r="J516" s="7" t="str">
        <f>IF(Task[[#This Row],[Margin of Error1]]&gt;=0.1,"Insufficient data",Task[[#This Row],[Task success1]])</f>
        <v>Insufficient data</v>
      </c>
      <c r="K516" s="7">
        <f>IF(Task[[#This Row],[Task success1]]&gt;0,1.96*SQRT((Task[[#This Row],[Task success1]]*(1-Task[[#This Row],[Task success1]]))/Task[[#This Row],[Responses]]),"")</f>
        <v>0.12238054604667464</v>
      </c>
      <c r="L516" s="7">
        <f>VLOOKUP(Task[[#This Row],[Reason of visit]],'Data-Task'!C:G,4,)</f>
        <v>0.43859649122806998</v>
      </c>
      <c r="M516" s="7" t="str">
        <f>IF(Task[[#This Row],[Margin of Error1]]&gt;=0.1,"Insufficient data",Task[[#This Row],[Ease1]])</f>
        <v>Insufficient data</v>
      </c>
      <c r="N516" s="7">
        <f>IF(Task[[#This Row],[Ease1]]&gt;0,1.96*SQRT((Task[[#This Row],[Ease1]]*(1-Task[[#This Row],[Ease1]]))/Task[[#This Row],[Responses]]),"")</f>
        <v>0.12882162741755229</v>
      </c>
      <c r="O516" s="7">
        <f>VLOOKUP(Task[[#This Row],[Reason of visit]],'Data-Task'!C:G,5,)</f>
        <v>0.56140350877193002</v>
      </c>
      <c r="P516" s="7" t="str">
        <f>IF(Task[[#This Row],[Margin of Error1]]&gt;=0.1,"Insufficient data",Task[[#This Row],[Satisfaction1]])</f>
        <v>Insufficient data</v>
      </c>
      <c r="Q516" s="7">
        <f>IF(Task[[#This Row],[Satisfaction1]]&gt;0,1.96*SQRT((Task[[#This Row],[Satisfaction1]]*(1-Task[[#This Row],[Satisfaction1]]))/Task[[#This Row],[Responses]]),"")</f>
        <v>0.12882162741755229</v>
      </c>
      <c r="R516" s="7" t="str">
        <f>IF(OR(Task[[#This Row],[Margin of Error1]]&gt;=0.1,Task[[#This Row],[Margin of Error1]]=0),"Insufficient data",Task[[#This Row],[Margin of Error1]])</f>
        <v>Insufficient data</v>
      </c>
      <c r="S5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6" s="10"/>
      <c r="U516" s="10"/>
      <c r="V516" s="5"/>
      <c r="W516" s="5"/>
    </row>
    <row r="517" spans="3:23" ht="13.9" x14ac:dyDescent="0.5">
      <c r="C517" s="129" t="str">
        <f>IF(ISBLANK('Data-Task'!C966),"",'Data-Task'!C966)</f>
        <v>NRCan:Environment:Apply for grants and incentives for your home</v>
      </c>
      <c r="D517" s="68" t="str">
        <f t="shared" si="24"/>
        <v>Apply for grants and incentives for your home</v>
      </c>
      <c r="E517" s="6" t="str">
        <f t="shared" si="25"/>
        <v>Environment</v>
      </c>
      <c r="F517" s="6" t="str">
        <f t="shared" si="26"/>
        <v>NRCan</v>
      </c>
      <c r="G517" s="8">
        <f>VLOOKUP(Task[[#This Row],[Reason of visit]],'Data-Task'!C:G,2,)</f>
        <v>57</v>
      </c>
      <c r="H51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0.12240313066450892</v>
      </c>
      <c r="I517" s="7">
        <f>VLOOKUP(Task[[#This Row],[Reason of visit]],'Data-Task'!C:G,3,)</f>
        <v>0.71929824561403499</v>
      </c>
      <c r="J517" s="7" t="str">
        <f>IF(Task[[#This Row],[Margin of Error1]]&gt;=0.1,"Insufficient data",Task[[#This Row],[Task success1]])</f>
        <v>Insufficient data</v>
      </c>
      <c r="K517" s="7">
        <f>IF(Task[[#This Row],[Task success1]]&gt;0,1.96*SQRT((Task[[#This Row],[Task success1]]*(1-Task[[#This Row],[Task success1]]))/Task[[#This Row],[Responses]]),"")</f>
        <v>0.11665294503875788</v>
      </c>
      <c r="L517" s="7">
        <f>VLOOKUP(Task[[#This Row],[Reason of visit]],'Data-Task'!C:G,4,)</f>
        <v>0.66666666666666696</v>
      </c>
      <c r="M517" s="7" t="str">
        <f>IF(Task[[#This Row],[Margin of Error1]]&gt;=0.1,"Insufficient data",Task[[#This Row],[Ease1]])</f>
        <v>Insufficient data</v>
      </c>
      <c r="N517" s="7">
        <f>IF(Task[[#This Row],[Ease1]]&gt;0,1.96*SQRT((Task[[#This Row],[Ease1]]*(1-Task[[#This Row],[Ease1]]))/Task[[#This Row],[Responses]]),"")</f>
        <v>0.12238054604667464</v>
      </c>
      <c r="O517" s="7">
        <f>VLOOKUP(Task[[#This Row],[Reason of visit]],'Data-Task'!C:G,5,)</f>
        <v>0.57894736842105299</v>
      </c>
      <c r="P517" s="7" t="str">
        <f>IF(Task[[#This Row],[Margin of Error1]]&gt;=0.1,"Insufficient data",Task[[#This Row],[Satisfaction1]])</f>
        <v>Insufficient data</v>
      </c>
      <c r="Q517" s="7">
        <f>IF(Task[[#This Row],[Satisfaction1]]&gt;0,1.96*SQRT((Task[[#This Row],[Satisfaction1]]*(1-Task[[#This Row],[Satisfaction1]]))/Task[[#This Row],[Responses]]),"")</f>
        <v>0.12817590090809422</v>
      </c>
      <c r="R517" s="7" t="str">
        <f>IF(OR(Task[[#This Row],[Margin of Error1]]&gt;=0.1,Task[[#This Row],[Margin of Error1]]=0),"Insufficient data",Task[[#This Row],[Margin of Error1]])</f>
        <v>Insufficient data</v>
      </c>
      <c r="S5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7" s="10"/>
      <c r="U517" s="10"/>
      <c r="V517" s="5"/>
      <c r="W517" s="5"/>
    </row>
    <row r="518" spans="3:23" ht="13.9" x14ac:dyDescent="0.5">
      <c r="C518" s="129" t="str">
        <f>IF(ISBLANK('Data-Task'!C1051),"",'Data-Task'!C1051)</f>
        <v>PC:Travel:Other - Reason for my visit is not in this list</v>
      </c>
      <c r="D518" s="441" t="str">
        <f t="shared" si="24"/>
        <v>Other - Reason for my visit is not in this list</v>
      </c>
      <c r="E518" s="6" t="str">
        <f t="shared" si="25"/>
        <v>Travel</v>
      </c>
      <c r="F518" s="6" t="str">
        <f t="shared" si="26"/>
        <v>PC</v>
      </c>
      <c r="G518" s="442">
        <f>VLOOKUP(Task[[#This Row],[Reason of visit]],'Data-Task'!C:G,2,)</f>
        <v>57</v>
      </c>
      <c r="H51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0.12280551014411874</v>
      </c>
      <c r="I518" s="444">
        <f>VLOOKUP(Task[[#This Row],[Reason of visit]],'Data-Task'!C:G,3,)</f>
        <v>0.75438596491228105</v>
      </c>
      <c r="J518" s="444" t="str">
        <f>IF(Task[[#This Row],[Margin of Error1]]&gt;=0.1,"Insufficient data",Task[[#This Row],[Task success1]])</f>
        <v>Insufficient data</v>
      </c>
      <c r="K518" s="444">
        <f>IF(Task[[#This Row],[Task success1]]&gt;0,1.96*SQRT((Task[[#This Row],[Task success1]]*(1-Task[[#This Row],[Task success1]]))/Task[[#This Row],[Responses]]),"")</f>
        <v>0.11174858521299609</v>
      </c>
      <c r="L518" s="444">
        <f>VLOOKUP(Task[[#This Row],[Reason of visit]],'Data-Task'!C:G,4,)</f>
        <v>0.54385964912280704</v>
      </c>
      <c r="M518" s="444" t="str">
        <f>IF(Task[[#This Row],[Margin of Error1]]&gt;=0.1,"Insufficient data",Task[[#This Row],[Ease1]])</f>
        <v>Insufficient data</v>
      </c>
      <c r="N518" s="444">
        <f>IF(Task[[#This Row],[Ease1]]&gt;0,1.96*SQRT((Task[[#This Row],[Ease1]]*(1-Task[[#This Row],[Ease1]]))/Task[[#This Row],[Responses]]),"")</f>
        <v>0.12930380612412556</v>
      </c>
      <c r="O518" s="444">
        <f>VLOOKUP(Task[[#This Row],[Reason of visit]],'Data-Task'!C:G,5,)</f>
        <v>0.59649122807017496</v>
      </c>
      <c r="P518" s="444" t="str">
        <f>IF(Task[[#This Row],[Margin of Error1]]&gt;=0.1,"Insufficient data",Task[[#This Row],[Satisfaction1]])</f>
        <v>Insufficient data</v>
      </c>
      <c r="Q518" s="444">
        <f>IF(Task[[#This Row],[Satisfaction1]]&gt;0,1.96*SQRT((Task[[#This Row],[Satisfaction1]]*(1-Task[[#This Row],[Satisfaction1]]))/Task[[#This Row],[Responses]]),"")</f>
        <v>0.12736413909523459</v>
      </c>
      <c r="R518" s="444" t="str">
        <f>IF(OR(Task[[#This Row],[Margin of Error1]]&gt;=0.1,Task[[#This Row],[Margin of Error1]]=0),"Insufficient data",Task[[#This Row],[Margin of Error1]])</f>
        <v>Insufficient data</v>
      </c>
      <c r="S5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8" s="10"/>
      <c r="U518" s="10"/>
      <c r="V518" s="5"/>
      <c r="W518" s="5"/>
    </row>
    <row r="519" spans="3:23" ht="27.75" x14ac:dyDescent="0.5">
      <c r="C519" s="129" t="str">
        <f>IF(ISBLANK('Data-Task'!C1106),"",'Data-Task'!C1106)</f>
        <v>PHAC:Health:Learn about outbreaks of food and water-borne illnesses and diseases in Canada</v>
      </c>
      <c r="D519" s="457" t="str">
        <f t="shared" si="24"/>
        <v>Learn about outbreaks of food and water-borne illnesses and diseases in Canada</v>
      </c>
      <c r="E519" s="458" t="str">
        <f t="shared" si="25"/>
        <v>Health</v>
      </c>
      <c r="F519" s="458" t="str">
        <f t="shared" si="26"/>
        <v>PHAC</v>
      </c>
      <c r="G519" s="442">
        <f>VLOOKUP(Task[[#This Row],[Reason of visit]],'Data-Task'!C:G,2,)</f>
        <v>57</v>
      </c>
      <c r="H51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0.12215895446782175</v>
      </c>
      <c r="I519" s="444">
        <f>VLOOKUP(Task[[#This Row],[Reason of visit]],'Data-Task'!C:G,3,)</f>
        <v>0.75438596491228105</v>
      </c>
      <c r="J519" s="444" t="str">
        <f>IF(Task[[#This Row],[Margin of Error1]]&gt;=0.1,"Insufficient data",Task[[#This Row],[Task success1]])</f>
        <v>Insufficient data</v>
      </c>
      <c r="K519" s="444">
        <f>IF(Task[[#This Row],[Task success1]]&gt;0,1.96*SQRT((Task[[#This Row],[Task success1]]*(1-Task[[#This Row],[Task success1]]))/Task[[#This Row],[Responses]]),"")</f>
        <v>0.11174858521299609</v>
      </c>
      <c r="L519" s="444">
        <f>VLOOKUP(Task[[#This Row],[Reason of visit]],'Data-Task'!C:G,4,)</f>
        <v>0.59649122807017496</v>
      </c>
      <c r="M519" s="444" t="str">
        <f>IF(Task[[#This Row],[Margin of Error1]]&gt;=0.1,"Insufficient data",Task[[#This Row],[Ease1]])</f>
        <v>Insufficient data</v>
      </c>
      <c r="N519" s="444">
        <f>IF(Task[[#This Row],[Ease1]]&gt;0,1.96*SQRT((Task[[#This Row],[Ease1]]*(1-Task[[#This Row],[Ease1]]))/Task[[#This Row],[Responses]]),"")</f>
        <v>0.12736413909523459</v>
      </c>
      <c r="O519" s="444">
        <f>VLOOKUP(Task[[#This Row],[Reason of visit]],'Data-Task'!C:G,5,)</f>
        <v>0.59649122807017496</v>
      </c>
      <c r="P519" s="444" t="str">
        <f>IF(Task[[#This Row],[Margin of Error1]]&gt;=0.1,"Insufficient data",Task[[#This Row],[Satisfaction1]])</f>
        <v>Insufficient data</v>
      </c>
      <c r="Q519" s="444">
        <f>IF(Task[[#This Row],[Satisfaction1]]&gt;0,1.96*SQRT((Task[[#This Row],[Satisfaction1]]*(1-Task[[#This Row],[Satisfaction1]]))/Task[[#This Row],[Responses]]),"")</f>
        <v>0.12736413909523459</v>
      </c>
      <c r="R519" s="444" t="str">
        <f>IF(OR(Task[[#This Row],[Margin of Error1]]&gt;=0.1,Task[[#This Row],[Margin of Error1]]=0),"Insufficient data",Task[[#This Row],[Margin of Error1]])</f>
        <v>Insufficient data</v>
      </c>
      <c r="S5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19" s="10"/>
      <c r="U519" s="10"/>
      <c r="V519" s="5"/>
      <c r="W519" s="5"/>
    </row>
    <row r="520" spans="3:23" ht="13.9" x14ac:dyDescent="0.5">
      <c r="C520" s="129" t="str">
        <f>IF(ISBLANK('Data-Task'!C1306),"",'Data-Task'!C1306)</f>
        <v>StatCan:N/A:Survey documentation (user guides, codebooks)</v>
      </c>
      <c r="D520" s="457" t="str">
        <f t="shared" si="24"/>
        <v>Survey documentation (user guides, codebooks)</v>
      </c>
      <c r="E520" s="458" t="str">
        <f t="shared" si="25"/>
        <v>N/A</v>
      </c>
      <c r="F520" s="458" t="str">
        <f t="shared" si="26"/>
        <v>StatCan</v>
      </c>
      <c r="G520" s="442">
        <f>VLOOKUP(Task[[#This Row],[Reason of visit]],'Data-Task'!C:G,2,)</f>
        <v>56</v>
      </c>
      <c r="H52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0.1158468269043158</v>
      </c>
      <c r="I520" s="444">
        <f>VLOOKUP(Task[[#This Row],[Reason of visit]],'Data-Task'!C:G,3,)</f>
        <v>0.82142857142857095</v>
      </c>
      <c r="J520" s="444" t="str">
        <f>IF(Task[[#This Row],[Margin of Error1]]&gt;=0.1,"Insufficient data",Task[[#This Row],[Task success1]])</f>
        <v>Insufficient data</v>
      </c>
      <c r="K520" s="444">
        <f>IF(Task[[#This Row],[Task success1]]&gt;0,1.96*SQRT((Task[[#This Row],[Task success1]]*(1-Task[[#This Row],[Task success1]]))/Task[[#This Row],[Responses]]),"")</f>
        <v>0.1003120132386945</v>
      </c>
      <c r="L520" s="444">
        <f>VLOOKUP(Task[[#This Row],[Reason of visit]],'Data-Task'!C:G,4,)</f>
        <v>0.69642857142857095</v>
      </c>
      <c r="M520" s="444" t="str">
        <f>IF(Task[[#This Row],[Margin of Error1]]&gt;=0.1,"Insufficient data",Task[[#This Row],[Ease1]])</f>
        <v>Insufficient data</v>
      </c>
      <c r="N520" s="444">
        <f>IF(Task[[#This Row],[Ease1]]&gt;0,1.96*SQRT((Task[[#This Row],[Ease1]]*(1-Task[[#This Row],[Ease1]]))/Task[[#This Row],[Responses]]),"")</f>
        <v>0.12042892094509529</v>
      </c>
      <c r="O520" s="444">
        <f>VLOOKUP(Task[[#This Row],[Reason of visit]],'Data-Task'!C:G,5,)</f>
        <v>0.625</v>
      </c>
      <c r="P520" s="444" t="str">
        <f>IF(Task[[#This Row],[Margin of Error1]]&gt;=0.1,"Insufficient data",Task[[#This Row],[Satisfaction1]])</f>
        <v>Insufficient data</v>
      </c>
      <c r="Q520" s="444">
        <f>IF(Task[[#This Row],[Satisfaction1]]&gt;0,1.96*SQRT((Task[[#This Row],[Satisfaction1]]*(1-Task[[#This Row],[Satisfaction1]]))/Task[[#This Row],[Responses]]),"")</f>
        <v>0.12679954652915759</v>
      </c>
      <c r="R520" s="444" t="str">
        <f>IF(OR(Task[[#This Row],[Margin of Error1]]&gt;=0.1,Task[[#This Row],[Margin of Error1]]=0),"Insufficient data",Task[[#This Row],[Margin of Error1]])</f>
        <v>Insufficient data</v>
      </c>
      <c r="S52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0" s="10"/>
      <c r="U520" s="10"/>
      <c r="V520" s="5"/>
      <c r="W520" s="5"/>
    </row>
    <row r="521" spans="3:23" ht="13.9" x14ac:dyDescent="0.5">
      <c r="C521" s="129" t="str">
        <f>IF(ISBLANK('Data-Task'!C31),"",'Data-Task'!C31)</f>
        <v>CBSA:Business:Manage and report goods imported into Canada</v>
      </c>
      <c r="D521" s="68" t="str">
        <f t="shared" si="24"/>
        <v>Manage and report goods imported into Canada</v>
      </c>
      <c r="E521" s="6" t="str">
        <f t="shared" si="25"/>
        <v>Business</v>
      </c>
      <c r="F521" s="6" t="str">
        <f t="shared" si="26"/>
        <v>CBSA</v>
      </c>
      <c r="G521" s="8">
        <f>VLOOKUP(Task[[#This Row],[Reason of visit]],'Data-Task'!C:G,2,)</f>
        <v>55</v>
      </c>
      <c r="H52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0.12941683376342755</v>
      </c>
      <c r="I521" s="7">
        <f>VLOOKUP(Task[[#This Row],[Reason of visit]],'Data-Task'!C:G,3,)</f>
        <v>0.67272727272727295</v>
      </c>
      <c r="J521" s="7" t="str">
        <f>IF(Task[[#This Row],[Margin of Error1]]&gt;=0.1,"Insufficient data",Task[[#This Row],[Task success1]])</f>
        <v>Insufficient data</v>
      </c>
      <c r="K521" s="7">
        <f>IF(Task[[#This Row],[Task success1]]&gt;0,1.96*SQRT((Task[[#This Row],[Task success1]]*(1-Task[[#This Row],[Task success1]]))/Task[[#This Row],[Responses]]),"")</f>
        <v>0.12400784250907912</v>
      </c>
      <c r="L521" s="7">
        <f>VLOOKUP(Task[[#This Row],[Reason of visit]],'Data-Task'!C:G,4,)</f>
        <v>0.50909090909090904</v>
      </c>
      <c r="M521" s="7" t="str">
        <f>IF(Task[[#This Row],[Margin of Error1]]&gt;=0.1,"Insufficient data",Task[[#This Row],[Ease1]])</f>
        <v>Insufficient data</v>
      </c>
      <c r="N521" s="7">
        <f>IF(Task[[#This Row],[Ease1]]&gt;0,1.96*SQRT((Task[[#This Row],[Ease1]]*(1-Task[[#This Row],[Ease1]]))/Task[[#This Row],[Responses]]),"")</f>
        <v>0.13212132939060178</v>
      </c>
      <c r="O521" s="7">
        <f>VLOOKUP(Task[[#This Row],[Reason of visit]],'Data-Task'!C:G,5,)</f>
        <v>0.49090909090909102</v>
      </c>
      <c r="P521" s="7" t="str">
        <f>IF(Task[[#This Row],[Margin of Error1]]&gt;=0.1,"Insufficient data",Task[[#This Row],[Satisfaction1]])</f>
        <v>Insufficient data</v>
      </c>
      <c r="Q521" s="7">
        <f>IF(Task[[#This Row],[Satisfaction1]]&gt;0,1.96*SQRT((Task[[#This Row],[Satisfaction1]]*(1-Task[[#This Row],[Satisfaction1]]))/Task[[#This Row],[Responses]]),"")</f>
        <v>0.13212132939060178</v>
      </c>
      <c r="R521" s="7" t="str">
        <f>IF(OR(Task[[#This Row],[Margin of Error1]]&gt;=0.1,Task[[#This Row],[Margin of Error1]]=0),"Insufficient data",Task[[#This Row],[Margin of Error1]])</f>
        <v>Insufficient data</v>
      </c>
      <c r="S5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1" s="10"/>
      <c r="U521" s="10"/>
      <c r="V521" s="5"/>
      <c r="W521" s="5"/>
    </row>
    <row r="522" spans="3:23" ht="27.75" x14ac:dyDescent="0.5">
      <c r="C522" s="129" t="str">
        <f>IF(ISBLANK('Data-Task'!C343),"",'Data-Task'!C343)</f>
        <v>ECCC:Environment:Find out about the regulations to follow when hunting migratory birds in Canada</v>
      </c>
      <c r="D522" s="68" t="str">
        <f t="shared" si="24"/>
        <v>Find out about the regulations to follow when hunting migratory birds in Canada</v>
      </c>
      <c r="E522" s="6" t="str">
        <f t="shared" si="25"/>
        <v>Environment</v>
      </c>
      <c r="F522" s="6" t="str">
        <f t="shared" si="26"/>
        <v>ECCC</v>
      </c>
      <c r="G522" s="8">
        <f>VLOOKUP(Task[[#This Row],[Reason of visit]],'Data-Task'!C:G,2,)</f>
        <v>55</v>
      </c>
      <c r="H52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0.10477951338257648</v>
      </c>
      <c r="I522" s="7">
        <f>VLOOKUP(Task[[#This Row],[Reason of visit]],'Data-Task'!C:G,3,)</f>
        <v>0.92727272727272703</v>
      </c>
      <c r="J522" s="7" t="str">
        <f>IF(Task[[#This Row],[Margin of Error1]]&gt;=0.1,"Insufficient data",Task[[#This Row],[Task success1]])</f>
        <v>Insufficient data</v>
      </c>
      <c r="K522" s="7">
        <f>IF(Task[[#This Row],[Task success1]]&gt;0,1.96*SQRT((Task[[#This Row],[Task success1]]*(1-Task[[#This Row],[Task success1]]))/Task[[#This Row],[Responses]]),"")</f>
        <v>6.8632073644049316E-2</v>
      </c>
      <c r="L522" s="7">
        <f>VLOOKUP(Task[[#This Row],[Reason of visit]],'Data-Task'!C:G,4,)</f>
        <v>0.65454545454545499</v>
      </c>
      <c r="M522" s="7" t="str">
        <f>IF(Task[[#This Row],[Margin of Error1]]&gt;=0.1,"Insufficient data",Task[[#This Row],[Ease1]])</f>
        <v>Insufficient data</v>
      </c>
      <c r="N522" s="7">
        <f>IF(Task[[#This Row],[Ease1]]&gt;0,1.96*SQRT((Task[[#This Row],[Ease1]]*(1-Task[[#This Row],[Ease1]]))/Task[[#This Row],[Responses]]),"")</f>
        <v>0.12567245179033165</v>
      </c>
      <c r="O522" s="7">
        <f>VLOOKUP(Task[[#This Row],[Reason of visit]],'Data-Task'!C:G,5,)</f>
        <v>0.70909090909090899</v>
      </c>
      <c r="P522" s="7" t="str">
        <f>IF(Task[[#This Row],[Margin of Error1]]&gt;=0.1,"Insufficient data",Task[[#This Row],[Satisfaction1]])</f>
        <v>Insufficient data</v>
      </c>
      <c r="Q522" s="7">
        <f>IF(Task[[#This Row],[Satisfaction1]]&gt;0,1.96*SQRT((Task[[#This Row],[Satisfaction1]]*(1-Task[[#This Row],[Satisfaction1]]))/Task[[#This Row],[Responses]]),"")</f>
        <v>0.12003401471334849</v>
      </c>
      <c r="R522" s="7" t="str">
        <f>IF(OR(Task[[#This Row],[Margin of Error1]]&gt;=0.1,Task[[#This Row],[Margin of Error1]]=0),"Insufficient data",Task[[#This Row],[Margin of Error1]])</f>
        <v>Insufficient data</v>
      </c>
      <c r="S5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2" s="10"/>
      <c r="U522" s="10"/>
      <c r="V522" s="5"/>
      <c r="W522" s="5"/>
    </row>
    <row r="523" spans="3:23" ht="13.9" x14ac:dyDescent="0.5">
      <c r="C523" s="129" t="str">
        <f>IF(ISBLANK('Data-Task'!C362),"",'Data-Task'!C362)</f>
        <v>ECCC:Environment:Learn about managing and reducing waste</v>
      </c>
      <c r="D523" s="68" t="str">
        <f t="shared" si="24"/>
        <v>Learn about managing and reducing waste</v>
      </c>
      <c r="E523" s="6" t="str">
        <f t="shared" si="25"/>
        <v>Environment</v>
      </c>
      <c r="F523" s="6" t="str">
        <f t="shared" si="26"/>
        <v>ECCC</v>
      </c>
      <c r="G523" s="8">
        <f>VLOOKUP(Task[[#This Row],[Reason of visit]],'Data-Task'!C:G,2,)</f>
        <v>55</v>
      </c>
      <c r="H52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0.1234766694255517</v>
      </c>
      <c r="I523" s="7">
        <f>VLOOKUP(Task[[#This Row],[Reason of visit]],'Data-Task'!C:G,3,)</f>
        <v>0.70909090909090899</v>
      </c>
      <c r="J523" s="7" t="str">
        <f>IF(Task[[#This Row],[Margin of Error1]]&gt;=0.1,"Insufficient data",Task[[#This Row],[Task success1]])</f>
        <v>Insufficient data</v>
      </c>
      <c r="K523" s="7">
        <f>IF(Task[[#This Row],[Task success1]]&gt;0,1.96*SQRT((Task[[#This Row],[Task success1]]*(1-Task[[#This Row],[Task success1]]))/Task[[#This Row],[Responses]]),"")</f>
        <v>0.12003401471334849</v>
      </c>
      <c r="L523" s="7">
        <f>VLOOKUP(Task[[#This Row],[Reason of visit]],'Data-Task'!C:G,4,)</f>
        <v>0.70909090909090899</v>
      </c>
      <c r="M523" s="7" t="str">
        <f>IF(Task[[#This Row],[Margin of Error1]]&gt;=0.1,"Insufficient data",Task[[#This Row],[Ease1]])</f>
        <v>Insufficient data</v>
      </c>
      <c r="N523" s="7">
        <f>IF(Task[[#This Row],[Ease1]]&gt;0,1.96*SQRT((Task[[#This Row],[Ease1]]*(1-Task[[#This Row],[Ease1]]))/Task[[#This Row],[Responses]]),"")</f>
        <v>0.12003401471334849</v>
      </c>
      <c r="O523" s="7">
        <f>VLOOKUP(Task[[#This Row],[Reason of visit]],'Data-Task'!C:G,5,)</f>
        <v>0.58181818181818201</v>
      </c>
      <c r="P523" s="7" t="str">
        <f>IF(Task[[#This Row],[Margin of Error1]]&gt;=0.1,"Insufficient data",Task[[#This Row],[Satisfaction1]])</f>
        <v>Insufficient data</v>
      </c>
      <c r="Q523" s="7">
        <f>IF(Task[[#This Row],[Satisfaction1]]&gt;0,1.96*SQRT((Task[[#This Row],[Satisfaction1]]*(1-Task[[#This Row],[Satisfaction1]]))/Task[[#This Row],[Responses]]),"")</f>
        <v>0.13036197884995815</v>
      </c>
      <c r="R523" s="7" t="str">
        <f>IF(OR(Task[[#This Row],[Margin of Error1]]&gt;=0.1,Task[[#This Row],[Margin of Error1]]=0),"Insufficient data",Task[[#This Row],[Margin of Error1]])</f>
        <v>Insufficient data</v>
      </c>
      <c r="S5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3" s="10"/>
      <c r="U523" s="10"/>
      <c r="V523" s="5"/>
      <c r="W523" s="5"/>
    </row>
    <row r="524" spans="3:23" ht="13.9" x14ac:dyDescent="0.5">
      <c r="C524" s="129" t="str">
        <f>IF(ISBLANK('Data-Task'!C475),"",'Data-Task'!C475)</f>
        <v>FCAC:Money:How much you need for a down payment</v>
      </c>
      <c r="D524" s="68" t="str">
        <f t="shared" si="24"/>
        <v>How much you need for a down payment</v>
      </c>
      <c r="E524" s="6" t="str">
        <f t="shared" si="25"/>
        <v>Money</v>
      </c>
      <c r="F524" s="6" t="str">
        <f t="shared" si="26"/>
        <v>FCAC</v>
      </c>
      <c r="G524" s="8">
        <f>VLOOKUP(Task[[#This Row],[Reason of visit]],'Data-Task'!C:G,2,)</f>
        <v>55</v>
      </c>
      <c r="H5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0.11937374453441681</v>
      </c>
      <c r="I524" s="7">
        <f>VLOOKUP(Task[[#This Row],[Reason of visit]],'Data-Task'!C:G,3,)</f>
        <v>0.8</v>
      </c>
      <c r="J524" s="7" t="str">
        <f>IF(Task[[#This Row],[Margin of Error1]]&gt;=0.1,"Insufficient data",Task[[#This Row],[Task success1]])</f>
        <v>Insufficient data</v>
      </c>
      <c r="K524" s="7">
        <f>IF(Task[[#This Row],[Task success1]]&gt;0,1.96*SQRT((Task[[#This Row],[Task success1]]*(1-Task[[#This Row],[Task success1]]))/Task[[#This Row],[Responses]]),"")</f>
        <v>0.10571453843423635</v>
      </c>
      <c r="L524" s="7">
        <f>VLOOKUP(Task[[#This Row],[Reason of visit]],'Data-Task'!C:G,4,)</f>
        <v>0.67272727272727295</v>
      </c>
      <c r="M524" s="7" t="str">
        <f>IF(Task[[#This Row],[Margin of Error1]]&gt;=0.1,"Insufficient data",Task[[#This Row],[Ease1]])</f>
        <v>Insufficient data</v>
      </c>
      <c r="N524" s="7">
        <f>IF(Task[[#This Row],[Ease1]]&gt;0,1.96*SQRT((Task[[#This Row],[Ease1]]*(1-Task[[#This Row],[Ease1]]))/Task[[#This Row],[Responses]]),"")</f>
        <v>0.12400784250907912</v>
      </c>
      <c r="O524" s="7">
        <f>VLOOKUP(Task[[#This Row],[Reason of visit]],'Data-Task'!C:G,5,)</f>
        <v>0.61818181818181805</v>
      </c>
      <c r="P524" s="7" t="str">
        <f>IF(Task[[#This Row],[Margin of Error1]]&gt;=0.1,"Insufficient data",Task[[#This Row],[Satisfaction1]])</f>
        <v>Insufficient data</v>
      </c>
      <c r="Q524" s="7">
        <f>IF(Task[[#This Row],[Satisfaction1]]&gt;0,1.96*SQRT((Task[[#This Row],[Satisfaction1]]*(1-Task[[#This Row],[Satisfaction1]]))/Task[[#This Row],[Responses]]),"")</f>
        <v>0.12839885265993492</v>
      </c>
      <c r="R524" s="7" t="str">
        <f>IF(OR(Task[[#This Row],[Margin of Error1]]&gt;=0.1,Task[[#This Row],[Margin of Error1]]=0),"Insufficient data",Task[[#This Row],[Margin of Error1]])</f>
        <v>Insufficient data</v>
      </c>
      <c r="S5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4" s="10"/>
      <c r="U524" s="10"/>
      <c r="V524" s="5"/>
      <c r="W524" s="5"/>
    </row>
    <row r="525" spans="3:23" ht="13.9" x14ac:dyDescent="0.5">
      <c r="C525" s="129" t="str">
        <f>IF(ISBLANK('Data-Task'!C812),"",'Data-Task'!C812)</f>
        <v>IRCC:World:Immigrate to Canada</v>
      </c>
      <c r="D525" s="68" t="str">
        <f t="shared" si="24"/>
        <v>Immigrate to Canada</v>
      </c>
      <c r="E525" s="6" t="str">
        <f t="shared" si="25"/>
        <v>World</v>
      </c>
      <c r="F525" s="6" t="str">
        <f t="shared" si="26"/>
        <v>IRCC</v>
      </c>
      <c r="G525" s="8">
        <f>VLOOKUP(Task[[#This Row],[Reason of visit]],'Data-Task'!C:G,2,)</f>
        <v>55</v>
      </c>
      <c r="H52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0.12756618724069382</v>
      </c>
      <c r="I525" s="7">
        <f>VLOOKUP(Task[[#This Row],[Reason of visit]],'Data-Task'!C:G,3,)</f>
        <v>0.70909090909090899</v>
      </c>
      <c r="J525" s="7" t="str">
        <f>IF(Task[[#This Row],[Margin of Error1]]&gt;=0.1,"Insufficient data",Task[[#This Row],[Task success1]])</f>
        <v>Insufficient data</v>
      </c>
      <c r="K525" s="7">
        <f>IF(Task[[#This Row],[Task success1]]&gt;0,1.96*SQRT((Task[[#This Row],[Task success1]]*(1-Task[[#This Row],[Task success1]]))/Task[[#This Row],[Responses]]),"")</f>
        <v>0.12003401471334849</v>
      </c>
      <c r="L525" s="7">
        <f>VLOOKUP(Task[[#This Row],[Reason of visit]],'Data-Task'!C:G,4,)</f>
        <v>0.54545454545454497</v>
      </c>
      <c r="M525" s="7" t="str">
        <f>IF(Task[[#This Row],[Margin of Error1]]&gt;=0.1,"Insufficient data",Task[[#This Row],[Ease1]])</f>
        <v>Insufficient data</v>
      </c>
      <c r="N525" s="7">
        <f>IF(Task[[#This Row],[Ease1]]&gt;0,1.96*SQRT((Task[[#This Row],[Ease1]]*(1-Task[[#This Row],[Ease1]]))/Task[[#This Row],[Responses]]),"")</f>
        <v>0.13159599399245028</v>
      </c>
      <c r="O525" s="7">
        <f>VLOOKUP(Task[[#This Row],[Reason of visit]],'Data-Task'!C:G,5,)</f>
        <v>0.56363636363636405</v>
      </c>
      <c r="P525" s="7" t="str">
        <f>IF(Task[[#This Row],[Margin of Error1]]&gt;=0.1,"Insufficient data",Task[[#This Row],[Satisfaction1]])</f>
        <v>Insufficient data</v>
      </c>
      <c r="Q525" s="7">
        <f>IF(Task[[#This Row],[Satisfaction1]]&gt;0,1.96*SQRT((Task[[#This Row],[Satisfaction1]]*(1-Task[[#This Row],[Satisfaction1]]))/Task[[#This Row],[Responses]]),"")</f>
        <v>0.1310685530162827</v>
      </c>
      <c r="R525" s="7" t="str">
        <f>IF(OR(Task[[#This Row],[Margin of Error1]]&gt;=0.1,Task[[#This Row],[Margin of Error1]]=0),"Insufficient data",Task[[#This Row],[Margin of Error1]])</f>
        <v>Insufficient data</v>
      </c>
      <c r="S5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5" s="10"/>
      <c r="U525" s="10"/>
      <c r="V525" s="5"/>
      <c r="W525" s="5"/>
    </row>
    <row r="526" spans="3:23" ht="27.75" x14ac:dyDescent="0.5">
      <c r="C526" s="129" t="str">
        <f>IF(ISBLANK('Data-Task'!C1103),"",'Data-Task'!C1103)</f>
        <v>PHAC:Health:Find out the hazardous properties of a human pathogen and how to work with it in a laboratory setting</v>
      </c>
      <c r="D526" s="457" t="str">
        <f t="shared" si="24"/>
        <v>Find out the hazardous properties of a human pathogen and how to work with it in a laboratory setting</v>
      </c>
      <c r="E526" s="458" t="str">
        <f t="shared" si="25"/>
        <v>Health</v>
      </c>
      <c r="F526" s="458" t="str">
        <f t="shared" si="26"/>
        <v>PHAC</v>
      </c>
      <c r="G526" s="442">
        <f>VLOOKUP(Task[[#This Row],[Reason of visit]],'Data-Task'!C:G,2,)</f>
        <v>55</v>
      </c>
      <c r="H52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0.10076541478218613</v>
      </c>
      <c r="I526" s="444">
        <f>VLOOKUP(Task[[#This Row],[Reason of visit]],'Data-Task'!C:G,3,)</f>
        <v>0.87272727272727302</v>
      </c>
      <c r="J526" s="444" t="str">
        <f>IF(Task[[#This Row],[Margin of Error1]]&gt;=0.1,"Insufficient data",Task[[#This Row],[Task success1]])</f>
        <v>Insufficient data</v>
      </c>
      <c r="K526" s="444">
        <f>IF(Task[[#This Row],[Task success1]]&gt;0,1.96*SQRT((Task[[#This Row],[Task success1]]*(1-Task[[#This Row],[Task success1]]))/Task[[#This Row],[Responses]]),"")</f>
        <v>8.8080886260401101E-2</v>
      </c>
      <c r="L526" s="444">
        <f>VLOOKUP(Task[[#This Row],[Reason of visit]],'Data-Task'!C:G,4,)</f>
        <v>0.81818181818181801</v>
      </c>
      <c r="M526" s="444" t="str">
        <f>IF(Task[[#This Row],[Margin of Error1]]&gt;=0.1,"Insufficient data",Task[[#This Row],[Ease1]])</f>
        <v>Insufficient data</v>
      </c>
      <c r="N526" s="444">
        <f>IF(Task[[#This Row],[Ease1]]&gt;0,1.96*SQRT((Task[[#This Row],[Ease1]]*(1-Task[[#This Row],[Ease1]]))/Task[[#This Row],[Responses]]),"")</f>
        <v>0.10193381863207428</v>
      </c>
      <c r="O526" s="444">
        <f>VLOOKUP(Task[[#This Row],[Reason of visit]],'Data-Task'!C:G,5,)</f>
        <v>0.763636363636364</v>
      </c>
      <c r="P526" s="444" t="str">
        <f>IF(Task[[#This Row],[Margin of Error1]]&gt;=0.1,"Insufficient data",Task[[#This Row],[Satisfaction1]])</f>
        <v>Insufficient data</v>
      </c>
      <c r="Q526" s="444">
        <f>IF(Task[[#This Row],[Satisfaction1]]&gt;0,1.96*SQRT((Task[[#This Row],[Satisfaction1]]*(1-Task[[#This Row],[Satisfaction1]]))/Task[[#This Row],[Responses]]),"")</f>
        <v>0.11228153945408301</v>
      </c>
      <c r="R526" s="444" t="str">
        <f>IF(OR(Task[[#This Row],[Margin of Error1]]&gt;=0.1,Task[[#This Row],[Margin of Error1]]=0),"Insufficient data",Task[[#This Row],[Margin of Error1]])</f>
        <v>Insufficient data</v>
      </c>
      <c r="S52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6" s="10"/>
      <c r="U526" s="10"/>
      <c r="V526" s="5"/>
      <c r="W526" s="5"/>
    </row>
    <row r="527" spans="3:23" ht="13.9" x14ac:dyDescent="0.5">
      <c r="C527" s="129" t="str">
        <f>IF(ISBLANK('Data-Task'!C1184),"",'Data-Task'!C1184)</f>
        <v>PSPC:AboutGov:View Parliament Hill camera</v>
      </c>
      <c r="D527" s="457" t="str">
        <f t="shared" si="24"/>
        <v>View Parliament Hill camera</v>
      </c>
      <c r="E527" s="458" t="str">
        <f t="shared" si="25"/>
        <v>AboutGov</v>
      </c>
      <c r="F527" s="458" t="str">
        <f t="shared" si="26"/>
        <v>PSPC</v>
      </c>
      <c r="G527" s="442">
        <f>VLOOKUP(Task[[#This Row],[Reason of visit]],'Data-Task'!C:G,2,)</f>
        <v>55</v>
      </c>
      <c r="H52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9.5802019808096758E-2</v>
      </c>
      <c r="I527" s="444">
        <f>VLOOKUP(Task[[#This Row],[Reason of visit]],'Data-Task'!C:G,3,)</f>
        <v>0.90909090909090895</v>
      </c>
      <c r="J527" s="444">
        <f>IF(Task[[#This Row],[Margin of Error1]]&gt;=0.1,"Insufficient data",Task[[#This Row],[Task success1]])</f>
        <v>0.90909090909090895</v>
      </c>
      <c r="K527" s="444">
        <f>IF(Task[[#This Row],[Task success1]]&gt;0,1.96*SQRT((Task[[#This Row],[Task success1]]*(1-Task[[#This Row],[Task success1]]))/Task[[#This Row],[Responses]]),"")</f>
        <v>7.5976982555817585E-2</v>
      </c>
      <c r="L527" s="444">
        <f>VLOOKUP(Task[[#This Row],[Reason of visit]],'Data-Task'!C:G,4,)</f>
        <v>0.8</v>
      </c>
      <c r="M527" s="444">
        <f>IF(Task[[#This Row],[Margin of Error1]]&gt;=0.1,"Insufficient data",Task[[#This Row],[Ease1]])</f>
        <v>0.8</v>
      </c>
      <c r="N527" s="444">
        <f>IF(Task[[#This Row],[Ease1]]&gt;0,1.96*SQRT((Task[[#This Row],[Ease1]]*(1-Task[[#This Row],[Ease1]]))/Task[[#This Row],[Responses]]),"")</f>
        <v>0.10571453843423635</v>
      </c>
      <c r="O527" s="444">
        <f>VLOOKUP(Task[[#This Row],[Reason of visit]],'Data-Task'!C:G,5,)</f>
        <v>0.8</v>
      </c>
      <c r="P527" s="444">
        <f>IF(Task[[#This Row],[Margin of Error1]]&gt;=0.1,"Insufficient data",Task[[#This Row],[Satisfaction1]])</f>
        <v>0.8</v>
      </c>
      <c r="Q527" s="444">
        <f>IF(Task[[#This Row],[Satisfaction1]]&gt;0,1.96*SQRT((Task[[#This Row],[Satisfaction1]]*(1-Task[[#This Row],[Satisfaction1]]))/Task[[#This Row],[Responses]]),"")</f>
        <v>0.10571453843423635</v>
      </c>
      <c r="R527" s="444">
        <f>IF(OR(Task[[#This Row],[Margin of Error1]]&gt;=0.1,Task[[#This Row],[Margin of Error1]]=0),"Insufficient data",Task[[#This Row],[Margin of Error1]])</f>
        <v>9.5802019808096758E-2</v>
      </c>
      <c r="S5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527" s="10"/>
      <c r="U527" s="10"/>
      <c r="V527" s="5"/>
      <c r="W527" s="5"/>
    </row>
    <row r="528" spans="3:23" ht="13.9" x14ac:dyDescent="0.5">
      <c r="C528" s="129" t="str">
        <f>IF(ISBLANK('Data-Task'!C129),"",'Data-Task'!C129)</f>
        <v>CIHR:Health:Learn about the different funding programs</v>
      </c>
      <c r="D528" s="68" t="str">
        <f t="shared" si="24"/>
        <v>Learn about the different funding programs</v>
      </c>
      <c r="E528" s="6" t="str">
        <f t="shared" si="25"/>
        <v>Health</v>
      </c>
      <c r="F528" s="6" t="str">
        <f t="shared" si="26"/>
        <v>CIHR</v>
      </c>
      <c r="G528" s="8">
        <f>VLOOKUP(Task[[#This Row],[Reason of visit]],'Data-Task'!C:G,2,)</f>
        <v>54</v>
      </c>
      <c r="H5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0.12289276902166141</v>
      </c>
      <c r="I528" s="7">
        <f>VLOOKUP(Task[[#This Row],[Reason of visit]],'Data-Task'!C:G,3,)</f>
        <v>0.81481481481481499</v>
      </c>
      <c r="J528" s="7" t="str">
        <f>IF(Task[[#This Row],[Margin of Error1]]&gt;=0.1,"Insufficient data",Task[[#This Row],[Task success1]])</f>
        <v>Insufficient data</v>
      </c>
      <c r="K528" s="7">
        <f>IF(Task[[#This Row],[Task success1]]&gt;0,1.96*SQRT((Task[[#This Row],[Task success1]]*(1-Task[[#This Row],[Task success1]]))/Task[[#This Row],[Responses]]),"")</f>
        <v>0.10360763726001498</v>
      </c>
      <c r="L528" s="7">
        <f>VLOOKUP(Task[[#This Row],[Reason of visit]],'Data-Task'!C:G,4,)</f>
        <v>0.55555555555555602</v>
      </c>
      <c r="M528" s="7" t="str">
        <f>IF(Task[[#This Row],[Margin of Error1]]&gt;=0.1,"Insufficient data",Task[[#This Row],[Ease1]])</f>
        <v>Insufficient data</v>
      </c>
      <c r="N528" s="7">
        <f>IF(Task[[#This Row],[Ease1]]&gt;0,1.96*SQRT((Task[[#This Row],[Ease1]]*(1-Task[[#This Row],[Ease1]]))/Task[[#This Row],[Responses]]),"")</f>
        <v>0.13253533490248462</v>
      </c>
      <c r="O528" s="7">
        <f>VLOOKUP(Task[[#This Row],[Reason of visit]],'Data-Task'!C:G,5,)</f>
        <v>0.55555555555555602</v>
      </c>
      <c r="P528" s="7" t="str">
        <f>IF(Task[[#This Row],[Margin of Error1]]&gt;=0.1,"Insufficient data",Task[[#This Row],[Satisfaction1]])</f>
        <v>Insufficient data</v>
      </c>
      <c r="Q528" s="7">
        <f>IF(Task[[#This Row],[Satisfaction1]]&gt;0,1.96*SQRT((Task[[#This Row],[Satisfaction1]]*(1-Task[[#This Row],[Satisfaction1]]))/Task[[#This Row],[Responses]]),"")</f>
        <v>0.13253533490248462</v>
      </c>
      <c r="R528" s="7" t="str">
        <f>IF(OR(Task[[#This Row],[Margin of Error1]]&gt;=0.1,Task[[#This Row],[Margin of Error1]]=0),"Insufficient data",Task[[#This Row],[Margin of Error1]])</f>
        <v>Insufficient data</v>
      </c>
      <c r="S5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8" s="10"/>
      <c r="U528" s="10"/>
      <c r="V528" s="5"/>
      <c r="W528" s="5"/>
    </row>
    <row r="529" spans="3:23" ht="13.9" x14ac:dyDescent="0.5">
      <c r="C529" s="129" t="str">
        <f>IF(ISBLANK('Data-Task'!C682),"",'Data-Task'!C682)</f>
        <v>GAC:World:Search college and university programs outside of Canada</v>
      </c>
      <c r="D529" s="68" t="str">
        <f t="shared" si="24"/>
        <v>Search college and university programs outside of Canada</v>
      </c>
      <c r="E529" s="6" t="str">
        <f t="shared" si="25"/>
        <v>World</v>
      </c>
      <c r="F529" s="6" t="str">
        <f t="shared" si="26"/>
        <v>GAC</v>
      </c>
      <c r="G529" s="8">
        <f>VLOOKUP(Task[[#This Row],[Reason of visit]],'Data-Task'!C:G,2,)</f>
        <v>54</v>
      </c>
      <c r="H52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0.11685840910989904</v>
      </c>
      <c r="I529" s="7">
        <f>VLOOKUP(Task[[#This Row],[Reason of visit]],'Data-Task'!C:G,3,)</f>
        <v>0.77777777777777801</v>
      </c>
      <c r="J529" s="7" t="str">
        <f>IF(Task[[#This Row],[Margin of Error1]]&gt;=0.1,"Insufficient data",Task[[#This Row],[Task success1]])</f>
        <v>Insufficient data</v>
      </c>
      <c r="K529" s="7">
        <f>IF(Task[[#This Row],[Task success1]]&gt;0,1.96*SQRT((Task[[#This Row],[Task success1]]*(1-Task[[#This Row],[Task success1]]))/Task[[#This Row],[Responses]]),"")</f>
        <v>0.11088701681621534</v>
      </c>
      <c r="L529" s="7">
        <f>VLOOKUP(Task[[#This Row],[Reason of visit]],'Data-Task'!C:G,4,)</f>
        <v>0.77777777777777801</v>
      </c>
      <c r="M529" s="7" t="str">
        <f>IF(Task[[#This Row],[Margin of Error1]]&gt;=0.1,"Insufficient data",Task[[#This Row],[Ease1]])</f>
        <v>Insufficient data</v>
      </c>
      <c r="N529" s="7">
        <f>IF(Task[[#This Row],[Ease1]]&gt;0,1.96*SQRT((Task[[#This Row],[Ease1]]*(1-Task[[#This Row],[Ease1]]))/Task[[#This Row],[Responses]]),"")</f>
        <v>0.11088701681621534</v>
      </c>
      <c r="O529" s="7">
        <f>VLOOKUP(Task[[#This Row],[Reason of visit]],'Data-Task'!C:G,5,)</f>
        <v>0.62962962962962998</v>
      </c>
      <c r="P529" s="7" t="str">
        <f>IF(Task[[#This Row],[Margin of Error1]]&gt;=0.1,"Insufficient data",Task[[#This Row],[Satisfaction1]])</f>
        <v>Insufficient data</v>
      </c>
      <c r="Q529" s="7">
        <f>IF(Task[[#This Row],[Satisfaction1]]&gt;0,1.96*SQRT((Task[[#This Row],[Satisfaction1]]*(1-Task[[#This Row],[Satisfaction1]]))/Task[[#This Row],[Responses]]),"")</f>
        <v>0.1288011936972665</v>
      </c>
      <c r="R529" s="7" t="str">
        <f>IF(OR(Task[[#This Row],[Margin of Error1]]&gt;=0.1,Task[[#This Row],[Margin of Error1]]=0),"Insufficient data",Task[[#This Row],[Margin of Error1]])</f>
        <v>Insufficient data</v>
      </c>
      <c r="S5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29" s="10"/>
      <c r="U529" s="10"/>
      <c r="V529" s="5"/>
      <c r="W529" s="5"/>
    </row>
    <row r="530" spans="3:23" ht="13.9" x14ac:dyDescent="0.5">
      <c r="C530" s="129" t="str">
        <f>IF(ISBLANK('Data-Task'!C795),"",'Data-Task'!C795)</f>
        <v>IRCC:Travel:Citizenship services</v>
      </c>
      <c r="D530" s="68" t="str">
        <f t="shared" si="24"/>
        <v>Citizenship services</v>
      </c>
      <c r="E530" s="6" t="str">
        <f t="shared" si="25"/>
        <v>Travel</v>
      </c>
      <c r="F530" s="6" t="str">
        <f t="shared" si="26"/>
        <v>IRCC</v>
      </c>
      <c r="G530" s="8">
        <f>VLOOKUP(Task[[#This Row],[Reason of visit]],'Data-Task'!C:G,2,)</f>
        <v>54</v>
      </c>
      <c r="H53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0.13197955662338348</v>
      </c>
      <c r="I530" s="7">
        <f>VLOOKUP(Task[[#This Row],[Reason of visit]],'Data-Task'!C:G,3,)</f>
        <v>0.53703703703703698</v>
      </c>
      <c r="J530" s="7" t="str">
        <f>IF(Task[[#This Row],[Margin of Error1]]&gt;=0.1,"Insufficient data",Task[[#This Row],[Task success1]])</f>
        <v>Insufficient data</v>
      </c>
      <c r="K530" s="7">
        <f>IF(Task[[#This Row],[Task success1]]&gt;0,1.96*SQRT((Task[[#This Row],[Task success1]]*(1-Task[[#This Row],[Task success1]]))/Task[[#This Row],[Responses]]),"")</f>
        <v>0.13299473085501504</v>
      </c>
      <c r="L530" s="7">
        <f>VLOOKUP(Task[[#This Row],[Reason of visit]],'Data-Task'!C:G,4,)</f>
        <v>0.42592592592592599</v>
      </c>
      <c r="M530" s="7" t="str">
        <f>IF(Task[[#This Row],[Margin of Error1]]&gt;=0.1,"Insufficient data",Task[[#This Row],[Ease1]])</f>
        <v>Insufficient data</v>
      </c>
      <c r="N530" s="7">
        <f>IF(Task[[#This Row],[Ease1]]&gt;0,1.96*SQRT((Task[[#This Row],[Ease1]]*(1-Task[[#This Row],[Ease1]]))/Task[[#This Row],[Responses]]),"")</f>
        <v>0.13188949232306563</v>
      </c>
      <c r="O530" s="7">
        <f>VLOOKUP(Task[[#This Row],[Reason of visit]],'Data-Task'!C:G,5,)</f>
        <v>0.407407407407407</v>
      </c>
      <c r="P530" s="7" t="str">
        <f>IF(Task[[#This Row],[Margin of Error1]]&gt;=0.1,"Insufficient data",Task[[#This Row],[Satisfaction1]])</f>
        <v>Insufficient data</v>
      </c>
      <c r="Q530" s="7">
        <f>IF(Task[[#This Row],[Satisfaction1]]&gt;0,1.96*SQRT((Task[[#This Row],[Satisfaction1]]*(1-Task[[#This Row],[Satisfaction1]]))/Task[[#This Row],[Responses]]),"")</f>
        <v>0.13105444669206978</v>
      </c>
      <c r="R530" s="7" t="str">
        <f>IF(OR(Task[[#This Row],[Margin of Error1]]&gt;=0.1,Task[[#This Row],[Margin of Error1]]=0),"Insufficient data",Task[[#This Row],[Margin of Error1]])</f>
        <v>Insufficient data</v>
      </c>
      <c r="S5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0" s="10"/>
      <c r="U530" s="10"/>
      <c r="V530" s="5"/>
      <c r="W530" s="5"/>
    </row>
    <row r="531" spans="3:23" ht="13.9" x14ac:dyDescent="0.5">
      <c r="C531" s="129" t="str">
        <f>IF(ISBLANK('Data-Task'!C819),"",'Data-Task'!C819)</f>
        <v>ISC:Culture:Participate in National Indigenous Peoples Day</v>
      </c>
      <c r="D531" s="68" t="str">
        <f t="shared" si="24"/>
        <v>Participate in National Indigenous Peoples Day</v>
      </c>
      <c r="E531" s="6" t="str">
        <f t="shared" si="25"/>
        <v>Culture</v>
      </c>
      <c r="F531" s="6" t="str">
        <f t="shared" si="26"/>
        <v>ISC</v>
      </c>
      <c r="G531" s="8">
        <f>VLOOKUP(Task[[#This Row],[Reason of visit]],'Data-Task'!C:G,2,)</f>
        <v>54</v>
      </c>
      <c r="H53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0.1191516514104493</v>
      </c>
      <c r="I531" s="7">
        <f>VLOOKUP(Task[[#This Row],[Reason of visit]],'Data-Task'!C:G,3,)</f>
        <v>0.77777777777777801</v>
      </c>
      <c r="J531" s="7" t="str">
        <f>IF(Task[[#This Row],[Margin of Error1]]&gt;=0.1,"Insufficient data",Task[[#This Row],[Task success1]])</f>
        <v>Insufficient data</v>
      </c>
      <c r="K531" s="7">
        <f>IF(Task[[#This Row],[Task success1]]&gt;0,1.96*SQRT((Task[[#This Row],[Task success1]]*(1-Task[[#This Row],[Task success1]]))/Task[[#This Row],[Responses]]),"")</f>
        <v>0.11088701681621534</v>
      </c>
      <c r="L531" s="7">
        <f>VLOOKUP(Task[[#This Row],[Reason of visit]],'Data-Task'!C:G,4,)</f>
        <v>0.75925925925925897</v>
      </c>
      <c r="M531" s="7" t="str">
        <f>IF(Task[[#This Row],[Margin of Error1]]&gt;=0.1,"Insufficient data",Task[[#This Row],[Ease1]])</f>
        <v>Insufficient data</v>
      </c>
      <c r="N531" s="7">
        <f>IF(Task[[#This Row],[Ease1]]&gt;0,1.96*SQRT((Task[[#This Row],[Ease1]]*(1-Task[[#This Row],[Ease1]]))/Task[[#This Row],[Responses]]),"")</f>
        <v>0.11403260251264793</v>
      </c>
      <c r="O531" s="7">
        <f>VLOOKUP(Task[[#This Row],[Reason of visit]],'Data-Task'!C:G,5,)</f>
        <v>0.55555555555555602</v>
      </c>
      <c r="P531" s="7" t="str">
        <f>IF(Task[[#This Row],[Margin of Error1]]&gt;=0.1,"Insufficient data",Task[[#This Row],[Satisfaction1]])</f>
        <v>Insufficient data</v>
      </c>
      <c r="Q531" s="7">
        <f>IF(Task[[#This Row],[Satisfaction1]]&gt;0,1.96*SQRT((Task[[#This Row],[Satisfaction1]]*(1-Task[[#This Row],[Satisfaction1]]))/Task[[#This Row],[Responses]]),"")</f>
        <v>0.13253533490248462</v>
      </c>
      <c r="R531" s="7" t="str">
        <f>IF(OR(Task[[#This Row],[Margin of Error1]]&gt;=0.1,Task[[#This Row],[Margin of Error1]]=0),"Insufficient data",Task[[#This Row],[Margin of Error1]])</f>
        <v>Insufficient data</v>
      </c>
      <c r="S5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1" s="10"/>
      <c r="U531" s="10"/>
      <c r="V531" s="5"/>
      <c r="W531" s="5"/>
    </row>
    <row r="532" spans="3:23" ht="13.9" x14ac:dyDescent="0.5">
      <c r="C532" s="129" t="str">
        <f>IF(ISBLANK('Data-Task'!C838),"",'Data-Task'!C838)</f>
        <v>ISED:Business:Set up a not-for-profit corporation</v>
      </c>
      <c r="D532" s="68" t="str">
        <f t="shared" si="24"/>
        <v>Set up a not-for-profit corporation</v>
      </c>
      <c r="E532" s="6" t="str">
        <f t="shared" si="25"/>
        <v>Business</v>
      </c>
      <c r="F532" s="6" t="str">
        <f t="shared" si="26"/>
        <v>ISED</v>
      </c>
      <c r="G532" s="8">
        <f>VLOOKUP(Task[[#This Row],[Reason of visit]],'Data-Task'!C:G,2,)</f>
        <v>54</v>
      </c>
      <c r="H53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0.13320848245930364</v>
      </c>
      <c r="I532" s="7">
        <f>VLOOKUP(Task[[#This Row],[Reason of visit]],'Data-Task'!C:G,3,)</f>
        <v>0.5</v>
      </c>
      <c r="J532" s="7" t="str">
        <f>IF(Task[[#This Row],[Margin of Error1]]&gt;=0.1,"Insufficient data",Task[[#This Row],[Task success1]])</f>
        <v>Insufficient data</v>
      </c>
      <c r="K532" s="7">
        <f>IF(Task[[#This Row],[Task success1]]&gt;0,1.96*SQRT((Task[[#This Row],[Task success1]]*(1-Task[[#This Row],[Task success1]]))/Task[[#This Row],[Responses]]),"")</f>
        <v>0.13336110821819525</v>
      </c>
      <c r="L532" s="7">
        <f>VLOOKUP(Task[[#This Row],[Reason of visit]],'Data-Task'!C:G,4,)</f>
        <v>0.53703703703703698</v>
      </c>
      <c r="M532" s="7" t="str">
        <f>IF(Task[[#This Row],[Margin of Error1]]&gt;=0.1,"Insufficient data",Task[[#This Row],[Ease1]])</f>
        <v>Insufficient data</v>
      </c>
      <c r="N532" s="7">
        <f>IF(Task[[#This Row],[Ease1]]&gt;0,1.96*SQRT((Task[[#This Row],[Ease1]]*(1-Task[[#This Row],[Ease1]]))/Task[[#This Row],[Responses]]),"")</f>
        <v>0.13299473085501504</v>
      </c>
      <c r="O532" s="7">
        <f>VLOOKUP(Task[[#This Row],[Reason of visit]],'Data-Task'!C:G,5,)</f>
        <v>0.48148148148148101</v>
      </c>
      <c r="P532" s="7" t="str">
        <f>IF(Task[[#This Row],[Margin of Error1]]&gt;=0.1,"Insufficient data",Task[[#This Row],[Satisfaction1]])</f>
        <v>Insufficient data</v>
      </c>
      <c r="Q532" s="7">
        <f>IF(Task[[#This Row],[Satisfaction1]]&gt;0,1.96*SQRT((Task[[#This Row],[Satisfaction1]]*(1-Task[[#This Row],[Satisfaction1]]))/Task[[#This Row],[Responses]]),"")</f>
        <v>0.13326960830470072</v>
      </c>
      <c r="R532" s="7" t="str">
        <f>IF(OR(Task[[#This Row],[Margin of Error1]]&gt;=0.1,Task[[#This Row],[Margin of Error1]]=0),"Insufficient data",Task[[#This Row],[Margin of Error1]])</f>
        <v>Insufficient data</v>
      </c>
      <c r="S5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2" s="10"/>
      <c r="U532" s="10"/>
      <c r="V532" s="5"/>
      <c r="W532" s="5"/>
    </row>
    <row r="533" spans="3:23" ht="13.9" x14ac:dyDescent="0.5">
      <c r="C533" s="129" t="str">
        <f>IF(ISBLANK('Data-Task'!C971),"",'Data-Task'!C971)</f>
        <v>NRCan:Environment:Find data and information on Canada's energy sources</v>
      </c>
      <c r="D533" s="68" t="str">
        <f t="shared" si="24"/>
        <v>Find data and information on Canada's energy sources</v>
      </c>
      <c r="E533" s="6" t="str">
        <f t="shared" si="25"/>
        <v>Environment</v>
      </c>
      <c r="F533" s="6" t="str">
        <f t="shared" si="26"/>
        <v>NRCan</v>
      </c>
      <c r="G533" s="8">
        <f>VLOOKUP(Task[[#This Row],[Reason of visit]],'Data-Task'!C:G,2,)</f>
        <v>54</v>
      </c>
      <c r="H53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0.12160730265977225</v>
      </c>
      <c r="I533" s="7">
        <f>VLOOKUP(Task[[#This Row],[Reason of visit]],'Data-Task'!C:G,3,)</f>
        <v>0.79629629629629595</v>
      </c>
      <c r="J533" s="7" t="str">
        <f>IF(Task[[#This Row],[Margin of Error1]]&gt;=0.1,"Insufficient data",Task[[#This Row],[Task success1]])</f>
        <v>Insufficient data</v>
      </c>
      <c r="K533" s="7">
        <f>IF(Task[[#This Row],[Task success1]]&gt;0,1.96*SQRT((Task[[#This Row],[Task success1]]*(1-Task[[#This Row],[Task success1]]))/Task[[#This Row],[Responses]]),"")</f>
        <v>0.10742268468995775</v>
      </c>
      <c r="L533" s="7">
        <f>VLOOKUP(Task[[#This Row],[Reason of visit]],'Data-Task'!C:G,4,)</f>
        <v>0.61111111111111105</v>
      </c>
      <c r="M533" s="7" t="str">
        <f>IF(Task[[#This Row],[Margin of Error1]]&gt;=0.1,"Insufficient data",Task[[#This Row],[Ease1]])</f>
        <v>Insufficient data</v>
      </c>
      <c r="N533" s="7">
        <f>IF(Task[[#This Row],[Ease1]]&gt;0,1.96*SQRT((Task[[#This Row],[Ease1]]*(1-Task[[#This Row],[Ease1]]))/Task[[#This Row],[Responses]]),"")</f>
        <v>0.13002655280864556</v>
      </c>
      <c r="O533" s="7">
        <f>VLOOKUP(Task[[#This Row],[Reason of visit]],'Data-Task'!C:G,5,)</f>
        <v>0.64814814814814803</v>
      </c>
      <c r="P533" s="7" t="str">
        <f>IF(Task[[#This Row],[Margin of Error1]]&gt;=0.1,"Insufficient data",Task[[#This Row],[Satisfaction1]])</f>
        <v>Insufficient data</v>
      </c>
      <c r="Q533" s="7">
        <f>IF(Task[[#This Row],[Satisfaction1]]&gt;0,1.96*SQRT((Task[[#This Row],[Satisfaction1]]*(1-Task[[#This Row],[Satisfaction1]]))/Task[[#This Row],[Responses]]),"")</f>
        <v>0.12737267048071343</v>
      </c>
      <c r="R533" s="7" t="str">
        <f>IF(OR(Task[[#This Row],[Margin of Error1]]&gt;=0.1,Task[[#This Row],[Margin of Error1]]=0),"Insufficient data",Task[[#This Row],[Margin of Error1]])</f>
        <v>Insufficient data</v>
      </c>
      <c r="S5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3" s="10"/>
      <c r="U533" s="10"/>
      <c r="V533" s="5"/>
      <c r="W533" s="5"/>
    </row>
    <row r="534" spans="3:23" ht="13.9" x14ac:dyDescent="0.5">
      <c r="C534" s="129" t="str">
        <f>IF(ISBLANK('Data-Task'!C1094),"",'Data-Task'!C1094)</f>
        <v>PCO:AboutGov:Review the progress of Government of Canada commitments</v>
      </c>
      <c r="D534" s="441" t="str">
        <f t="shared" ref="D534:D597" si="27">IF(ISBLANK(C534),"",MID(C534,FIND("#",SUBSTITUTE(C534,":","#",2))+1,500))</f>
        <v>Review the progress of Government of Canada commitments</v>
      </c>
      <c r="E534" s="447" t="str">
        <f t="shared" ref="E534:E597" si="28">IF(ISBLANK(C534),"",MID(C534,FIND("#",SUBSTITUTE(C534,":","#",1))+1,FIND("#",SUBSTITUTE(C534,":","#",2))-FIND("#",SUBSTITUTE(C534,":","#",1))-1))</f>
        <v>AboutGov</v>
      </c>
      <c r="F534" s="447" t="str">
        <f t="shared" ref="F534:F597" si="29">IF(ISBLANK(C534),"",LEFT(C534,FIND("#",SUBSTITUTE(C534,":","#"))-1))</f>
        <v>PCO</v>
      </c>
      <c r="G534" s="442">
        <f>VLOOKUP(Task[[#This Row],[Reason of visit]],'Data-Task'!C:G,2,)</f>
        <v>54</v>
      </c>
      <c r="H53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0.12854735466890552</v>
      </c>
      <c r="I534" s="444">
        <f>VLOOKUP(Task[[#This Row],[Reason of visit]],'Data-Task'!C:G,3,)</f>
        <v>0.66666666666666696</v>
      </c>
      <c r="J534" s="444" t="str">
        <f>IF(Task[[#This Row],[Margin of Error1]]&gt;=0.1,"Insufficient data",Task[[#This Row],[Task success1]])</f>
        <v>Insufficient data</v>
      </c>
      <c r="K534" s="444">
        <f>IF(Task[[#This Row],[Task success1]]&gt;0,1.96*SQRT((Task[[#This Row],[Task success1]]*(1-Task[[#This Row],[Task success1]]))/Task[[#This Row],[Responses]]),"")</f>
        <v>0.1257340586235185</v>
      </c>
      <c r="L534" s="444">
        <f>VLOOKUP(Task[[#This Row],[Reason of visit]],'Data-Task'!C:G,4,)</f>
        <v>0.55555555555555602</v>
      </c>
      <c r="M534" s="444" t="str">
        <f>IF(Task[[#This Row],[Margin of Error1]]&gt;=0.1,"Insufficient data",Task[[#This Row],[Ease1]])</f>
        <v>Insufficient data</v>
      </c>
      <c r="N534" s="444">
        <f>IF(Task[[#This Row],[Ease1]]&gt;0,1.96*SQRT((Task[[#This Row],[Ease1]]*(1-Task[[#This Row],[Ease1]]))/Task[[#This Row],[Responses]]),"")</f>
        <v>0.13253533490248462</v>
      </c>
      <c r="O534" s="444">
        <f>VLOOKUP(Task[[#This Row],[Reason of visit]],'Data-Task'!C:G,5,)</f>
        <v>0.64814814814814803</v>
      </c>
      <c r="P534" s="444" t="str">
        <f>IF(Task[[#This Row],[Margin of Error1]]&gt;=0.1,"Insufficient data",Task[[#This Row],[Satisfaction1]])</f>
        <v>Insufficient data</v>
      </c>
      <c r="Q534" s="444">
        <f>IF(Task[[#This Row],[Satisfaction1]]&gt;0,1.96*SQRT((Task[[#This Row],[Satisfaction1]]*(1-Task[[#This Row],[Satisfaction1]]))/Task[[#This Row],[Responses]]),"")</f>
        <v>0.12737267048071343</v>
      </c>
      <c r="R534" s="444" t="str">
        <f>IF(OR(Task[[#This Row],[Margin of Error1]]&gt;=0.1,Task[[#This Row],[Margin of Error1]]=0),"Insufficient data",Task[[#This Row],[Margin of Error1]])</f>
        <v>Insufficient data</v>
      </c>
      <c r="S53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4" s="10"/>
      <c r="U534" s="10"/>
      <c r="V534" s="5"/>
      <c r="W534" s="5"/>
    </row>
    <row r="535" spans="3:23" ht="13.9" x14ac:dyDescent="0.5">
      <c r="C535" s="129" t="str">
        <f>IF(ISBLANK('Data-Task'!C374),"",'Data-Task'!C374)</f>
        <v>ECCC:Environment:Understand your weather forecast</v>
      </c>
      <c r="D535" s="68" t="str">
        <f t="shared" si="27"/>
        <v>Understand your weather forecast</v>
      </c>
      <c r="E535" s="6" t="str">
        <f t="shared" si="28"/>
        <v>Environment</v>
      </c>
      <c r="F535" s="6" t="str">
        <f t="shared" si="29"/>
        <v>ECCC</v>
      </c>
      <c r="G535" s="8">
        <f>VLOOKUP(Task[[#This Row],[Reason of visit]],'Data-Task'!C:G,2,)</f>
        <v>53</v>
      </c>
      <c r="H5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9.9955719715250704E-2</v>
      </c>
      <c r="I535" s="7">
        <f>VLOOKUP(Task[[#This Row],[Reason of visit]],'Data-Task'!C:G,3,)</f>
        <v>0.90566037735849103</v>
      </c>
      <c r="J535" s="7">
        <f>IF(Task[[#This Row],[Margin of Error1]]&gt;=0.1,"Insufficient data",Task[[#This Row],[Task success1]])</f>
        <v>0.90566037735849103</v>
      </c>
      <c r="K535" s="7">
        <f>IF(Task[[#This Row],[Task success1]]&gt;0,1.96*SQRT((Task[[#This Row],[Task success1]]*(1-Task[[#This Row],[Task success1]]))/Task[[#This Row],[Responses]]),"")</f>
        <v>7.8695135557275711E-2</v>
      </c>
      <c r="L535" s="7">
        <f>VLOOKUP(Task[[#This Row],[Reason of visit]],'Data-Task'!C:G,4,)</f>
        <v>0.81132075471698095</v>
      </c>
      <c r="M535" s="7">
        <f>IF(Task[[#This Row],[Margin of Error1]]&gt;=0.1,"Insufficient data",Task[[#This Row],[Ease1]])</f>
        <v>0.81132075471698095</v>
      </c>
      <c r="N535" s="7">
        <f>IF(Task[[#This Row],[Ease1]]&gt;0,1.96*SQRT((Task[[#This Row],[Ease1]]*(1-Task[[#This Row],[Ease1]]))/Task[[#This Row],[Responses]]),"")</f>
        <v>0.10533592049095745</v>
      </c>
      <c r="O535" s="7">
        <f>VLOOKUP(Task[[#This Row],[Reason of visit]],'Data-Task'!C:G,5,)</f>
        <v>0.75471698113207597</v>
      </c>
      <c r="P535" s="7">
        <f>IF(Task[[#This Row],[Margin of Error1]]&gt;=0.1,"Insufficient data",Task[[#This Row],[Satisfaction1]])</f>
        <v>0.75471698113207597</v>
      </c>
      <c r="Q535" s="7">
        <f>IF(Task[[#This Row],[Satisfaction1]]&gt;0,1.96*SQRT((Task[[#This Row],[Satisfaction1]]*(1-Task[[#This Row],[Satisfaction1]]))/Task[[#This Row],[Responses]]),"")</f>
        <v>0.11583610309751899</v>
      </c>
      <c r="R535" s="7">
        <f>IF(OR(Task[[#This Row],[Margin of Error1]]&gt;=0.1,Task[[#This Row],[Margin of Error1]]=0),"Insufficient data",Task[[#This Row],[Margin of Error1]])</f>
        <v>9.9955719715250704E-2</v>
      </c>
      <c r="S5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535" s="10"/>
      <c r="U535" s="10"/>
      <c r="V535" s="5"/>
      <c r="W535" s="5"/>
    </row>
    <row r="536" spans="3:23" ht="13.9" x14ac:dyDescent="0.5">
      <c r="C536" s="129" t="str">
        <f>IF(ISBLANK('Data-Task'!C427),"",'Data-Task'!C427)</f>
        <v>ESDC:Jobs:Find training program to improve job skills</v>
      </c>
      <c r="D536" s="68" t="str">
        <f t="shared" si="27"/>
        <v>Find training program to improve job skills</v>
      </c>
      <c r="E536" s="6" t="str">
        <f t="shared" si="28"/>
        <v>Jobs</v>
      </c>
      <c r="F536" s="6" t="str">
        <f t="shared" si="29"/>
        <v>ESDC</v>
      </c>
      <c r="G536" s="8">
        <f>VLOOKUP(Task[[#This Row],[Reason of visit]],'Data-Task'!C:G,2,)</f>
        <v>53</v>
      </c>
      <c r="H5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0.12465815476450376</v>
      </c>
      <c r="I536" s="7">
        <f>VLOOKUP(Task[[#This Row],[Reason of visit]],'Data-Task'!C:G,3,)</f>
        <v>0.73584905660377398</v>
      </c>
      <c r="J536" s="7" t="str">
        <f>IF(Task[[#This Row],[Margin of Error1]]&gt;=0.1,"Insufficient data",Task[[#This Row],[Task success1]])</f>
        <v>Insufficient data</v>
      </c>
      <c r="K536" s="7">
        <f>IF(Task[[#This Row],[Task success1]]&gt;0,1.96*SQRT((Task[[#This Row],[Task success1]]*(1-Task[[#This Row],[Task success1]]))/Task[[#This Row],[Responses]]),"")</f>
        <v>0.11869668453608974</v>
      </c>
      <c r="L536" s="7">
        <f>VLOOKUP(Task[[#This Row],[Reason of visit]],'Data-Task'!C:G,4,)</f>
        <v>0.60377358490566002</v>
      </c>
      <c r="M536" s="7" t="str">
        <f>IF(Task[[#This Row],[Margin of Error1]]&gt;=0.1,"Insufficient data",Task[[#This Row],[Ease1]])</f>
        <v>Insufficient data</v>
      </c>
      <c r="N536" s="7">
        <f>IF(Task[[#This Row],[Ease1]]&gt;0,1.96*SQRT((Task[[#This Row],[Ease1]]*(1-Task[[#This Row],[Ease1]]))/Task[[#This Row],[Responses]]),"")</f>
        <v>0.13168214840690629</v>
      </c>
      <c r="O536" s="7">
        <f>VLOOKUP(Task[[#This Row],[Reason of visit]],'Data-Task'!C:G,5,)</f>
        <v>0.69811320754716999</v>
      </c>
      <c r="P536" s="7" t="str">
        <f>IF(Task[[#This Row],[Margin of Error1]]&gt;=0.1,"Insufficient data",Task[[#This Row],[Satisfaction1]])</f>
        <v>Insufficient data</v>
      </c>
      <c r="Q536" s="7">
        <f>IF(Task[[#This Row],[Satisfaction1]]&gt;0,1.96*SQRT((Task[[#This Row],[Satisfaction1]]*(1-Task[[#This Row],[Satisfaction1]]))/Task[[#This Row],[Responses]]),"")</f>
        <v>0.12359563135051525</v>
      </c>
      <c r="R536" s="7" t="str">
        <f>IF(OR(Task[[#This Row],[Margin of Error1]]&gt;=0.1,Task[[#This Row],[Margin of Error1]]=0),"Insufficient data",Task[[#This Row],[Margin of Error1]])</f>
        <v>Insufficient data</v>
      </c>
      <c r="S5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6" s="10"/>
      <c r="U536" s="10"/>
      <c r="V536" s="5"/>
      <c r="W536" s="5"/>
    </row>
    <row r="537" spans="3:23" ht="13.9" x14ac:dyDescent="0.5">
      <c r="C537" s="129" t="str">
        <f>IF(ISBLANK('Data-Task'!C485),"",'Data-Task'!C485)</f>
        <v>FIN:AboutGov:Consult the Federal Budget</v>
      </c>
      <c r="D537" s="68" t="str">
        <f t="shared" si="27"/>
        <v>Consult the Federal Budget</v>
      </c>
      <c r="E537" s="6" t="str">
        <f t="shared" si="28"/>
        <v>AboutGov</v>
      </c>
      <c r="F537" s="6" t="str">
        <f t="shared" si="29"/>
        <v>FIN</v>
      </c>
      <c r="G537" s="8">
        <f>VLOOKUP(Task[[#This Row],[Reason of visit]],'Data-Task'!C:G,2,)</f>
        <v>53</v>
      </c>
      <c r="H53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0.12526562364141211</v>
      </c>
      <c r="I537" s="7">
        <f>VLOOKUP(Task[[#This Row],[Reason of visit]],'Data-Task'!C:G,3,)</f>
        <v>0.77358490566037696</v>
      </c>
      <c r="J537" s="7" t="str">
        <f>IF(Task[[#This Row],[Margin of Error1]]&gt;=0.1,"Insufficient data",Task[[#This Row],[Task success1]])</f>
        <v>Insufficient data</v>
      </c>
      <c r="K537" s="7">
        <f>IF(Task[[#This Row],[Task success1]]&gt;0,1.96*SQRT((Task[[#This Row],[Task success1]]*(1-Task[[#This Row],[Task success1]]))/Task[[#This Row],[Responses]]),"")</f>
        <v>0.11267428694593534</v>
      </c>
      <c r="L537" s="7">
        <f>VLOOKUP(Task[[#This Row],[Reason of visit]],'Data-Task'!C:G,4,)</f>
        <v>0.64150943396226401</v>
      </c>
      <c r="M537" s="7" t="str">
        <f>IF(Task[[#This Row],[Margin of Error1]]&gt;=0.1,"Insufficient data",Task[[#This Row],[Ease1]])</f>
        <v>Insufficient data</v>
      </c>
      <c r="N537" s="7">
        <f>IF(Task[[#This Row],[Ease1]]&gt;0,1.96*SQRT((Task[[#This Row],[Ease1]]*(1-Task[[#This Row],[Ease1]]))/Task[[#This Row],[Responses]]),"")</f>
        <v>0.12910959712592063</v>
      </c>
      <c r="O537" s="7">
        <f>VLOOKUP(Task[[#This Row],[Reason of visit]],'Data-Task'!C:G,5,)</f>
        <v>0.54716981132075504</v>
      </c>
      <c r="P537" s="7" t="str">
        <f>IF(Task[[#This Row],[Margin of Error1]]&gt;=0.1,"Insufficient data",Task[[#This Row],[Satisfaction1]])</f>
        <v>Insufficient data</v>
      </c>
      <c r="Q537" s="7">
        <f>IF(Task[[#This Row],[Satisfaction1]]&gt;0,1.96*SQRT((Task[[#This Row],[Satisfaction1]]*(1-Task[[#This Row],[Satisfaction1]]))/Task[[#This Row],[Responses]]),"")</f>
        <v>0.13401298685238039</v>
      </c>
      <c r="R537" s="7" t="str">
        <f>IF(OR(Task[[#This Row],[Margin of Error1]]&gt;=0.1,Task[[#This Row],[Margin of Error1]]=0),"Insufficient data",Task[[#This Row],[Margin of Error1]])</f>
        <v>Insufficient data</v>
      </c>
      <c r="S5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7" s="10"/>
      <c r="U537" s="10"/>
      <c r="V537" s="5"/>
      <c r="W537" s="5"/>
    </row>
    <row r="538" spans="3:23" ht="13.9" x14ac:dyDescent="0.5">
      <c r="C538" s="129" t="str">
        <f>IF(ISBLANK('Data-Task'!C510),"",'Data-Task'!C510)</f>
        <v>GAC:Business:Business opportunities and markets in Canada</v>
      </c>
      <c r="D538" s="68" t="str">
        <f t="shared" si="27"/>
        <v>Business opportunities and markets in Canada</v>
      </c>
      <c r="E538" s="6" t="str">
        <f t="shared" si="28"/>
        <v>Business</v>
      </c>
      <c r="F538" s="6" t="str">
        <f t="shared" si="29"/>
        <v>GAC</v>
      </c>
      <c r="G538" s="8">
        <f>VLOOKUP(Task[[#This Row],[Reason of visit]],'Data-Task'!C:G,2,)</f>
        <v>53</v>
      </c>
      <c r="H53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0.13000217017732837</v>
      </c>
      <c r="I538" s="7">
        <f>VLOOKUP(Task[[#This Row],[Reason of visit]],'Data-Task'!C:G,3,)</f>
        <v>0.679245283018868</v>
      </c>
      <c r="J538" s="7" t="str">
        <f>IF(Task[[#This Row],[Margin of Error1]]&gt;=0.1,"Insufficient data",Task[[#This Row],[Task success1]])</f>
        <v>Insufficient data</v>
      </c>
      <c r="K538" s="7">
        <f>IF(Task[[#This Row],[Task success1]]&gt;0,1.96*SQRT((Task[[#This Row],[Task success1]]*(1-Task[[#This Row],[Task success1]]))/Task[[#This Row],[Responses]]),"")</f>
        <v>0.12566605396432232</v>
      </c>
      <c r="L538" s="7">
        <f>VLOOKUP(Task[[#This Row],[Reason of visit]],'Data-Task'!C:G,4,)</f>
        <v>0.58490566037735803</v>
      </c>
      <c r="M538" s="7" t="str">
        <f>IF(Task[[#This Row],[Margin of Error1]]&gt;=0.1,"Insufficient data",Task[[#This Row],[Ease1]])</f>
        <v>Insufficient data</v>
      </c>
      <c r="N538" s="7">
        <f>IF(Task[[#This Row],[Ease1]]&gt;0,1.96*SQRT((Task[[#This Row],[Ease1]]*(1-Task[[#This Row],[Ease1]]))/Task[[#This Row],[Responses]]),"")</f>
        <v>0.13265830816075652</v>
      </c>
      <c r="O538" s="7">
        <f>VLOOKUP(Task[[#This Row],[Reason of visit]],'Data-Task'!C:G,5,)</f>
        <v>0.60377358490566002</v>
      </c>
      <c r="P538" s="7" t="str">
        <f>IF(Task[[#This Row],[Margin of Error1]]&gt;=0.1,"Insufficient data",Task[[#This Row],[Satisfaction1]])</f>
        <v>Insufficient data</v>
      </c>
      <c r="Q538" s="7">
        <f>IF(Task[[#This Row],[Satisfaction1]]&gt;0,1.96*SQRT((Task[[#This Row],[Satisfaction1]]*(1-Task[[#This Row],[Satisfaction1]]))/Task[[#This Row],[Responses]]),"")</f>
        <v>0.13168214840690629</v>
      </c>
      <c r="R538" s="7" t="str">
        <f>IF(OR(Task[[#This Row],[Margin of Error1]]&gt;=0.1,Task[[#This Row],[Margin of Error1]]=0),"Insufficient data",Task[[#This Row],[Margin of Error1]])</f>
        <v>Insufficient data</v>
      </c>
      <c r="S5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8" s="10"/>
      <c r="U538" s="10"/>
      <c r="V538" s="5"/>
      <c r="W538" s="5"/>
    </row>
    <row r="539" spans="3:23" ht="13.9" x14ac:dyDescent="0.5">
      <c r="C539" s="129" t="str">
        <f>IF(ISBLANK('Data-Task'!C638),"",'Data-Task'!C638)</f>
        <v>GAC:World:Contact Global Affairs Canada – offices in Canada</v>
      </c>
      <c r="D539" s="68" t="str">
        <f t="shared" si="27"/>
        <v>Contact Global Affairs Canada – offices in Canada</v>
      </c>
      <c r="E539" s="6" t="str">
        <f t="shared" si="28"/>
        <v>World</v>
      </c>
      <c r="F539" s="6" t="str">
        <f t="shared" si="29"/>
        <v>GAC</v>
      </c>
      <c r="G539" s="8">
        <f>VLOOKUP(Task[[#This Row],[Reason of visit]],'Data-Task'!C:G,2,)</f>
        <v>53</v>
      </c>
      <c r="H53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0.1287145885808417</v>
      </c>
      <c r="I539" s="7">
        <f>VLOOKUP(Task[[#This Row],[Reason of visit]],'Data-Task'!C:G,3,)</f>
        <v>0.73584905660377398</v>
      </c>
      <c r="J539" s="7" t="str">
        <f>IF(Task[[#This Row],[Margin of Error1]]&gt;=0.1,"Insufficient data",Task[[#This Row],[Task success1]])</f>
        <v>Insufficient data</v>
      </c>
      <c r="K539" s="7">
        <f>IF(Task[[#This Row],[Task success1]]&gt;0,1.96*SQRT((Task[[#This Row],[Task success1]]*(1-Task[[#This Row],[Task success1]]))/Task[[#This Row],[Responses]]),"")</f>
        <v>0.11869668453608974</v>
      </c>
      <c r="L539" s="7">
        <f>VLOOKUP(Task[[#This Row],[Reason of visit]],'Data-Task'!C:G,4,)</f>
        <v>0.45283018867924502</v>
      </c>
      <c r="M539" s="7" t="str">
        <f>IF(Task[[#This Row],[Margin of Error1]]&gt;=0.1,"Insufficient data",Task[[#This Row],[Ease1]])</f>
        <v>Insufficient data</v>
      </c>
      <c r="N539" s="7">
        <f>IF(Task[[#This Row],[Ease1]]&gt;0,1.96*SQRT((Task[[#This Row],[Ease1]]*(1-Task[[#This Row],[Ease1]]))/Task[[#This Row],[Responses]]),"")</f>
        <v>0.13401298685238042</v>
      </c>
      <c r="O539" s="7">
        <f>VLOOKUP(Task[[#This Row],[Reason of visit]],'Data-Task'!C:G,5,)</f>
        <v>0.43396226415094302</v>
      </c>
      <c r="P539" s="7" t="str">
        <f>IF(Task[[#This Row],[Margin of Error1]]&gt;=0.1,"Insufficient data",Task[[#This Row],[Satisfaction1]])</f>
        <v>Insufficient data</v>
      </c>
      <c r="Q539" s="7">
        <f>IF(Task[[#This Row],[Satisfaction1]]&gt;0,1.96*SQRT((Task[[#This Row],[Satisfaction1]]*(1-Task[[#This Row],[Satisfaction1]]))/Task[[#This Row],[Responses]]),"")</f>
        <v>0.13343409435405493</v>
      </c>
      <c r="R539" s="7" t="str">
        <f>IF(OR(Task[[#This Row],[Margin of Error1]]&gt;=0.1,Task[[#This Row],[Margin of Error1]]=0),"Insufficient data",Task[[#This Row],[Margin of Error1]])</f>
        <v>Insufficient data</v>
      </c>
      <c r="S5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39" s="10"/>
      <c r="U539" s="10"/>
      <c r="V539" s="5"/>
      <c r="W539" s="5"/>
    </row>
    <row r="540" spans="3:23" ht="13.9" x14ac:dyDescent="0.5">
      <c r="C540" s="129" t="str">
        <f>IF(ISBLANK('Data-Task'!C695),"",'Data-Task'!C695)</f>
        <v>GAC:World:Trade negotiations and agreements</v>
      </c>
      <c r="D540" s="68" t="str">
        <f t="shared" si="27"/>
        <v>Trade negotiations and agreements</v>
      </c>
      <c r="E540" s="6" t="str">
        <f t="shared" si="28"/>
        <v>World</v>
      </c>
      <c r="F540" s="6" t="str">
        <f t="shared" si="29"/>
        <v>GAC</v>
      </c>
      <c r="G540" s="8">
        <f>VLOOKUP(Task[[#This Row],[Reason of visit]],'Data-Task'!C:G,2,)</f>
        <v>53</v>
      </c>
      <c r="H54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0.11521438299735903</v>
      </c>
      <c r="I540" s="7">
        <f>VLOOKUP(Task[[#This Row],[Reason of visit]],'Data-Task'!C:G,3,)</f>
        <v>0.84905660377358505</v>
      </c>
      <c r="J540" s="7" t="str">
        <f>IF(Task[[#This Row],[Margin of Error1]]&gt;=0.1,"Insufficient data",Task[[#This Row],[Task success1]])</f>
        <v>Insufficient data</v>
      </c>
      <c r="K540" s="7">
        <f>IF(Task[[#This Row],[Task success1]]&gt;0,1.96*SQRT((Task[[#This Row],[Task success1]]*(1-Task[[#This Row],[Task success1]]))/Task[[#This Row],[Responses]]),"")</f>
        <v>9.6381463677239515E-2</v>
      </c>
      <c r="L540" s="7">
        <f>VLOOKUP(Task[[#This Row],[Reason of visit]],'Data-Task'!C:G,4,)</f>
        <v>0.679245283018868</v>
      </c>
      <c r="M540" s="7" t="str">
        <f>IF(Task[[#This Row],[Margin of Error1]]&gt;=0.1,"Insufficient data",Task[[#This Row],[Ease1]])</f>
        <v>Insufficient data</v>
      </c>
      <c r="N540" s="7">
        <f>IF(Task[[#This Row],[Ease1]]&gt;0,1.96*SQRT((Task[[#This Row],[Ease1]]*(1-Task[[#This Row],[Ease1]]))/Task[[#This Row],[Responses]]),"")</f>
        <v>0.12566605396432232</v>
      </c>
      <c r="O540" s="7">
        <f>VLOOKUP(Task[[#This Row],[Reason of visit]],'Data-Task'!C:G,5,)</f>
        <v>0.69811320754716999</v>
      </c>
      <c r="P540" s="7" t="str">
        <f>IF(Task[[#This Row],[Margin of Error1]]&gt;=0.1,"Insufficient data",Task[[#This Row],[Satisfaction1]])</f>
        <v>Insufficient data</v>
      </c>
      <c r="Q540" s="7">
        <f>IF(Task[[#This Row],[Satisfaction1]]&gt;0,1.96*SQRT((Task[[#This Row],[Satisfaction1]]*(1-Task[[#This Row],[Satisfaction1]]))/Task[[#This Row],[Responses]]),"")</f>
        <v>0.12359563135051525</v>
      </c>
      <c r="R540" s="7" t="str">
        <f>IF(OR(Task[[#This Row],[Margin of Error1]]&gt;=0.1,Task[[#This Row],[Margin of Error1]]=0),"Insufficient data",Task[[#This Row],[Margin of Error1]])</f>
        <v>Insufficient data</v>
      </c>
      <c r="S5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0" s="10"/>
      <c r="U540" s="10"/>
      <c r="V540" s="5"/>
      <c r="W540" s="5"/>
    </row>
    <row r="541" spans="3:23" ht="13.9" x14ac:dyDescent="0.5">
      <c r="C541" s="129" t="str">
        <f>IF(ISBLANK('Data-Task'!C1040),"",'Data-Task'!C1040)</f>
        <v>PC:N/A:Get an entry pass, permit, or merchandise</v>
      </c>
      <c r="D541" s="441" t="str">
        <f t="shared" si="27"/>
        <v>Get an entry pass, permit, or merchandise</v>
      </c>
      <c r="E541" s="6" t="str">
        <f t="shared" si="28"/>
        <v>N/A</v>
      </c>
      <c r="F541" s="6" t="str">
        <f t="shared" si="29"/>
        <v>PC</v>
      </c>
      <c r="G541" s="442">
        <f>VLOOKUP(Task[[#This Row],[Reason of visit]],'Data-Task'!C:G,2,)</f>
        <v>53</v>
      </c>
      <c r="H54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0.10539133741689351</v>
      </c>
      <c r="I541" s="444">
        <f>VLOOKUP(Task[[#This Row],[Reason of visit]],'Data-Task'!C:G,3,)</f>
        <v>0.86792452830188704</v>
      </c>
      <c r="J541" s="444" t="str">
        <f>IF(Task[[#This Row],[Margin of Error1]]&gt;=0.1,"Insufficient data",Task[[#This Row],[Task success1]])</f>
        <v>Insufficient data</v>
      </c>
      <c r="K541" s="444">
        <f>IF(Task[[#This Row],[Task success1]]&gt;0,1.96*SQRT((Task[[#This Row],[Task success1]]*(1-Task[[#This Row],[Task success1]]))/Task[[#This Row],[Responses]]),"")</f>
        <v>9.1152839689760484E-2</v>
      </c>
      <c r="L541" s="444">
        <f>VLOOKUP(Task[[#This Row],[Reason of visit]],'Data-Task'!C:G,4,)</f>
        <v>0.75471698113207597</v>
      </c>
      <c r="M541" s="444" t="str">
        <f>IF(Task[[#This Row],[Margin of Error1]]&gt;=0.1,"Insufficient data",Task[[#This Row],[Ease1]])</f>
        <v>Insufficient data</v>
      </c>
      <c r="N541" s="444">
        <f>IF(Task[[#This Row],[Ease1]]&gt;0,1.96*SQRT((Task[[#This Row],[Ease1]]*(1-Task[[#This Row],[Ease1]]))/Task[[#This Row],[Responses]]),"")</f>
        <v>0.11583610309751899</v>
      </c>
      <c r="O541" s="444">
        <f>VLOOKUP(Task[[#This Row],[Reason of visit]],'Data-Task'!C:G,5,)</f>
        <v>0.79245283018867896</v>
      </c>
      <c r="P541" s="444" t="str">
        <f>IF(Task[[#This Row],[Margin of Error1]]&gt;=0.1,"Insufficient data",Task[[#This Row],[Satisfaction1]])</f>
        <v>Insufficient data</v>
      </c>
      <c r="Q541" s="444">
        <f>IF(Task[[#This Row],[Satisfaction1]]&gt;0,1.96*SQRT((Task[[#This Row],[Satisfaction1]]*(1-Task[[#This Row],[Satisfaction1]]))/Task[[#This Row],[Responses]]),"")</f>
        <v>0.10918506946340109</v>
      </c>
      <c r="R541" s="444" t="str">
        <f>IF(OR(Task[[#This Row],[Margin of Error1]]&gt;=0.1,Task[[#This Row],[Margin of Error1]]=0),"Insufficient data",Task[[#This Row],[Margin of Error1]])</f>
        <v>Insufficient data</v>
      </c>
      <c r="S5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1" s="10"/>
      <c r="U541" s="10"/>
      <c r="V541" s="5"/>
      <c r="W541" s="5"/>
    </row>
    <row r="542" spans="3:23" ht="13.9" x14ac:dyDescent="0.5">
      <c r="C542" s="129" t="str">
        <f>IF(ISBLANK('Data-Task'!C1101),"",'Data-Task'!C1101)</f>
        <v>PHAC:Health:Check health advice before travelling</v>
      </c>
      <c r="D542" s="457" t="str">
        <f t="shared" si="27"/>
        <v>Check health advice before travelling</v>
      </c>
      <c r="E542" s="458" t="str">
        <f t="shared" si="28"/>
        <v>Health</v>
      </c>
      <c r="F542" s="458" t="str">
        <f t="shared" si="29"/>
        <v>PHAC</v>
      </c>
      <c r="G542" s="442">
        <f>VLOOKUP(Task[[#This Row],[Reason of visit]],'Data-Task'!C:G,2,)</f>
        <v>53</v>
      </c>
      <c r="H54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0.12534619458658264</v>
      </c>
      <c r="I542" s="444">
        <f>VLOOKUP(Task[[#This Row],[Reason of visit]],'Data-Task'!C:G,3,)</f>
        <v>0.77358490566037696</v>
      </c>
      <c r="J542" s="444" t="str">
        <f>IF(Task[[#This Row],[Margin of Error1]]&gt;=0.1,"Insufficient data",Task[[#This Row],[Task success1]])</f>
        <v>Insufficient data</v>
      </c>
      <c r="K542" s="444">
        <f>IF(Task[[#This Row],[Task success1]]&gt;0,1.96*SQRT((Task[[#This Row],[Task success1]]*(1-Task[[#This Row],[Task success1]]))/Task[[#This Row],[Responses]]),"")</f>
        <v>0.11267428694593534</v>
      </c>
      <c r="L542" s="444">
        <f>VLOOKUP(Task[[#This Row],[Reason of visit]],'Data-Task'!C:G,4,)</f>
        <v>0.60377358490566002</v>
      </c>
      <c r="M542" s="444" t="str">
        <f>IF(Task[[#This Row],[Margin of Error1]]&gt;=0.1,"Insufficient data",Task[[#This Row],[Ease1]])</f>
        <v>Insufficient data</v>
      </c>
      <c r="N542" s="444">
        <f>IF(Task[[#This Row],[Ease1]]&gt;0,1.96*SQRT((Task[[#This Row],[Ease1]]*(1-Task[[#This Row],[Ease1]]))/Task[[#This Row],[Responses]]),"")</f>
        <v>0.13168214840690629</v>
      </c>
      <c r="O542" s="444">
        <f>VLOOKUP(Task[[#This Row],[Reason of visit]],'Data-Task'!C:G,5,)</f>
        <v>0.60377358490566002</v>
      </c>
      <c r="P542" s="444" t="str">
        <f>IF(Task[[#This Row],[Margin of Error1]]&gt;=0.1,"Insufficient data",Task[[#This Row],[Satisfaction1]])</f>
        <v>Insufficient data</v>
      </c>
      <c r="Q542" s="444">
        <f>IF(Task[[#This Row],[Satisfaction1]]&gt;0,1.96*SQRT((Task[[#This Row],[Satisfaction1]]*(1-Task[[#This Row],[Satisfaction1]]))/Task[[#This Row],[Responses]]),"")</f>
        <v>0.13168214840690629</v>
      </c>
      <c r="R542" s="444" t="str">
        <f>IF(OR(Task[[#This Row],[Margin of Error1]]&gt;=0.1,Task[[#This Row],[Margin of Error1]]=0),"Insufficient data",Task[[#This Row],[Margin of Error1]])</f>
        <v>Insufficient data</v>
      </c>
      <c r="S5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2" s="10"/>
      <c r="U542" s="10"/>
      <c r="V542" s="5"/>
      <c r="W542" s="5"/>
    </row>
    <row r="543" spans="3:23" ht="13.9" x14ac:dyDescent="0.5">
      <c r="C543" s="129" t="str">
        <f>IF(ISBLANK('Data-Task'!C35),"",'Data-Task'!C35)</f>
        <v>CBSA:Business:Review customs tariffs for importing goods to Canada</v>
      </c>
      <c r="D543" s="68" t="str">
        <f t="shared" si="27"/>
        <v>Review customs tariffs for importing goods to Canada</v>
      </c>
      <c r="E543" s="6" t="str">
        <f t="shared" si="28"/>
        <v>Business</v>
      </c>
      <c r="F543" s="6" t="str">
        <f t="shared" si="29"/>
        <v>CBSA</v>
      </c>
      <c r="G543" s="8">
        <f>VLOOKUP(Task[[#This Row],[Reason of visit]],'Data-Task'!C:G,2,)</f>
        <v>52</v>
      </c>
      <c r="H54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0.13556546224670663</v>
      </c>
      <c r="I543" s="7">
        <f>VLOOKUP(Task[[#This Row],[Reason of visit]],'Data-Task'!C:G,3,)</f>
        <v>0.55769230769230804</v>
      </c>
      <c r="J543" s="7" t="str">
        <f>IF(Task[[#This Row],[Margin of Error1]]&gt;=0.1,"Insufficient data",Task[[#This Row],[Task success1]])</f>
        <v>Insufficient data</v>
      </c>
      <c r="K543" s="7">
        <f>IF(Task[[#This Row],[Task success1]]&gt;0,1.96*SQRT((Task[[#This Row],[Task success1]]*(1-Task[[#This Row],[Task success1]]))/Task[[#This Row],[Responses]]),"")</f>
        <v>0.13499384668793207</v>
      </c>
      <c r="L543" s="7">
        <f>VLOOKUP(Task[[#This Row],[Reason of visit]],'Data-Task'!C:G,4,)</f>
        <v>0.51923076923076905</v>
      </c>
      <c r="M543" s="7" t="str">
        <f>IF(Task[[#This Row],[Margin of Error1]]&gt;=0.1,"Insufficient data",Task[[#This Row],[Ease1]])</f>
        <v>Insufficient data</v>
      </c>
      <c r="N543" s="7">
        <f>IF(Task[[#This Row],[Ease1]]&gt;0,1.96*SQRT((Task[[#This Row],[Ease1]]*(1-Task[[#This Row],[Ease1]]))/Task[[#This Row],[Responses]]),"")</f>
        <v>0.1358009919770066</v>
      </c>
      <c r="O543" s="7">
        <f>VLOOKUP(Task[[#This Row],[Reason of visit]],'Data-Task'!C:G,5,)</f>
        <v>0.5</v>
      </c>
      <c r="P543" s="7" t="str">
        <f>IF(Task[[#This Row],[Margin of Error1]]&gt;=0.1,"Insufficient data",Task[[#This Row],[Satisfaction1]])</f>
        <v>Insufficient data</v>
      </c>
      <c r="Q543" s="7">
        <f>IF(Task[[#This Row],[Satisfaction1]]&gt;0,1.96*SQRT((Task[[#This Row],[Satisfaction1]]*(1-Task[[#This Row],[Satisfaction1]]))/Task[[#This Row],[Responses]]),"")</f>
        <v>0.13590154807518115</v>
      </c>
      <c r="R543" s="7" t="str">
        <f>IF(OR(Task[[#This Row],[Margin of Error1]]&gt;=0.1,Task[[#This Row],[Margin of Error1]]=0),"Insufficient data",Task[[#This Row],[Margin of Error1]])</f>
        <v>Insufficient data</v>
      </c>
      <c r="S5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3" s="10"/>
      <c r="U543" s="10"/>
      <c r="V543" s="5"/>
      <c r="W543" s="5"/>
    </row>
    <row r="544" spans="3:23" ht="13.9" x14ac:dyDescent="0.5">
      <c r="C544" s="129" t="str">
        <f>IF(ISBLANK('Data-Task'!C737),"",'Data-Task'!C737)</f>
        <v>INFC:Transport:Projects funded by the Investing in Canada plan</v>
      </c>
      <c r="D544" s="68" t="str">
        <f t="shared" si="27"/>
        <v>Projects funded by the Investing in Canada plan</v>
      </c>
      <c r="E544" s="6" t="str">
        <f t="shared" si="28"/>
        <v>Transport</v>
      </c>
      <c r="F544" s="6" t="str">
        <f t="shared" si="29"/>
        <v>INFC</v>
      </c>
      <c r="G544" s="8">
        <f>VLOOKUP(Task[[#This Row],[Reason of visit]],'Data-Task'!C:G,2,)</f>
        <v>52</v>
      </c>
      <c r="H5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0.1286843139133905</v>
      </c>
      <c r="I544" s="7">
        <f>VLOOKUP(Task[[#This Row],[Reason of visit]],'Data-Task'!C:G,3,)</f>
        <v>0.75</v>
      </c>
      <c r="J544" s="7" t="str">
        <f>IF(Task[[#This Row],[Margin of Error1]]&gt;=0.1,"Insufficient data",Task[[#This Row],[Task success1]])</f>
        <v>Insufficient data</v>
      </c>
      <c r="K544" s="7">
        <f>IF(Task[[#This Row],[Task success1]]&gt;0,1.96*SQRT((Task[[#This Row],[Task success1]]*(1-Task[[#This Row],[Task success1]]))/Task[[#This Row],[Responses]]),"")</f>
        <v>0.11769419304673905</v>
      </c>
      <c r="L544" s="7">
        <f>VLOOKUP(Task[[#This Row],[Reason of visit]],'Data-Task'!C:G,4,)</f>
        <v>0.59615384615384603</v>
      </c>
      <c r="M544" s="7" t="str">
        <f>IF(Task[[#This Row],[Margin of Error1]]&gt;=0.1,"Insufficient data",Task[[#This Row],[Ease1]])</f>
        <v>Insufficient data</v>
      </c>
      <c r="N544" s="7">
        <f>IF(Task[[#This Row],[Ease1]]&gt;0,1.96*SQRT((Task[[#This Row],[Ease1]]*(1-Task[[#This Row],[Ease1]]))/Task[[#This Row],[Responses]]),"")</f>
        <v>0.13336490200550041</v>
      </c>
      <c r="O544" s="7">
        <f>VLOOKUP(Task[[#This Row],[Reason of visit]],'Data-Task'!C:G,5,)</f>
        <v>0.55769230769230804</v>
      </c>
      <c r="P544" s="7" t="str">
        <f>IF(Task[[#This Row],[Margin of Error1]]&gt;=0.1,"Insufficient data",Task[[#This Row],[Satisfaction1]])</f>
        <v>Insufficient data</v>
      </c>
      <c r="Q544" s="7">
        <f>IF(Task[[#This Row],[Satisfaction1]]&gt;0,1.96*SQRT((Task[[#This Row],[Satisfaction1]]*(1-Task[[#This Row],[Satisfaction1]]))/Task[[#This Row],[Responses]]),"")</f>
        <v>0.13499384668793207</v>
      </c>
      <c r="R544" s="7" t="str">
        <f>IF(OR(Task[[#This Row],[Margin of Error1]]&gt;=0.1,Task[[#This Row],[Margin of Error1]]=0),"Insufficient data",Task[[#This Row],[Margin of Error1]])</f>
        <v>Insufficient data</v>
      </c>
      <c r="S5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4" s="10"/>
      <c r="U544" s="10"/>
      <c r="V544" s="5"/>
      <c r="W544" s="5"/>
    </row>
    <row r="545" spans="3:23" ht="27.75" x14ac:dyDescent="0.5">
      <c r="C545" s="129" t="str">
        <f>IF(ISBLANK('Data-Task'!C1068),"",'Data-Task'!C1068)</f>
        <v>PCH:Culture:Download the lyrics and recordings of Canada's national anthem</v>
      </c>
      <c r="D545" s="441" t="str">
        <f t="shared" si="27"/>
        <v>Download the lyrics and recordings of Canada's national anthem</v>
      </c>
      <c r="E545" s="6" t="str">
        <f t="shared" si="28"/>
        <v>Culture</v>
      </c>
      <c r="F545" s="6" t="str">
        <f t="shared" si="29"/>
        <v>PCH</v>
      </c>
      <c r="G545" s="442">
        <f>VLOOKUP(Task[[#This Row],[Reason of visit]],'Data-Task'!C:G,2,)</f>
        <v>52</v>
      </c>
      <c r="H54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9.3572699775150661E-2</v>
      </c>
      <c r="I545" s="444">
        <f>VLOOKUP(Task[[#This Row],[Reason of visit]],'Data-Task'!C:G,3,)</f>
        <v>0.94230769230769196</v>
      </c>
      <c r="J545" s="444">
        <f>IF(Task[[#This Row],[Margin of Error1]]&gt;=0.1,"Insufficient data",Task[[#This Row],[Task success1]])</f>
        <v>0.94230769230769196</v>
      </c>
      <c r="K545" s="444">
        <f>IF(Task[[#This Row],[Task success1]]&gt;0,1.96*SQRT((Task[[#This Row],[Task success1]]*(1-Task[[#This Row],[Task success1]]))/Task[[#This Row],[Responses]]),"")</f>
        <v>6.3373796255936587E-2</v>
      </c>
      <c r="L545" s="444">
        <f>VLOOKUP(Task[[#This Row],[Reason of visit]],'Data-Task'!C:G,4,)</f>
        <v>0.76923076923076905</v>
      </c>
      <c r="M545" s="444">
        <f>IF(Task[[#This Row],[Margin of Error1]]&gt;=0.1,"Insufficient data",Task[[#This Row],[Ease1]])</f>
        <v>0.76923076923076905</v>
      </c>
      <c r="N545" s="444">
        <f>IF(Task[[#This Row],[Ease1]]&gt;0,1.96*SQRT((Task[[#This Row],[Ease1]]*(1-Task[[#This Row],[Ease1]]))/Task[[#This Row],[Responses]]),"")</f>
        <v>0.11451745150869157</v>
      </c>
      <c r="O545" s="444">
        <f>VLOOKUP(Task[[#This Row],[Reason of visit]],'Data-Task'!C:G,5,)</f>
        <v>0.82692307692307698</v>
      </c>
      <c r="P545" s="444">
        <f>IF(Task[[#This Row],[Margin of Error1]]&gt;=0.1,"Insufficient data",Task[[#This Row],[Satisfaction1]])</f>
        <v>0.82692307692307698</v>
      </c>
      <c r="Q545" s="444">
        <f>IF(Task[[#This Row],[Satisfaction1]]&gt;0,1.96*SQRT((Task[[#This Row],[Satisfaction1]]*(1-Task[[#This Row],[Satisfaction1]]))/Task[[#This Row],[Responses]]),"")</f>
        <v>0.10282685156082381</v>
      </c>
      <c r="R545" s="444">
        <f>IF(OR(Task[[#This Row],[Margin of Error1]]&gt;=0.1,Task[[#This Row],[Margin of Error1]]=0),"Insufficient data",Task[[#This Row],[Margin of Error1]])</f>
        <v>9.3572699775150661E-2</v>
      </c>
      <c r="S54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545" s="10"/>
      <c r="U545" s="10"/>
      <c r="V545" s="5"/>
      <c r="W545" s="5"/>
    </row>
    <row r="546" spans="3:23" ht="27.75" x14ac:dyDescent="0.5">
      <c r="C546" s="129" t="str">
        <f>IF(ISBLANK('Data-Task'!C266),"",'Data-Task'!C266)</f>
        <v>DFO:Jobs:Find jobs and career information for Fisheries and Oceans Canada</v>
      </c>
      <c r="D546" s="68" t="str">
        <f t="shared" si="27"/>
        <v>Find jobs and career information for Fisheries and Oceans Canada</v>
      </c>
      <c r="E546" s="6" t="str">
        <f t="shared" si="28"/>
        <v>Jobs</v>
      </c>
      <c r="F546" s="6" t="str">
        <f t="shared" si="29"/>
        <v>DFO</v>
      </c>
      <c r="G546" s="8">
        <f>VLOOKUP(Task[[#This Row],[Reason of visit]],'Data-Task'!C:G,2,)</f>
        <v>51</v>
      </c>
      <c r="H54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0.11757806251961612</v>
      </c>
      <c r="I546" s="7">
        <f>VLOOKUP(Task[[#This Row],[Reason of visit]],'Data-Task'!C:G,3,)</f>
        <v>0.76470588235294101</v>
      </c>
      <c r="J546" s="7" t="str">
        <f>IF(Task[[#This Row],[Margin of Error1]]&gt;=0.1,"Insufficient data",Task[[#This Row],[Task success1]])</f>
        <v>Insufficient data</v>
      </c>
      <c r="K546" s="7">
        <f>IF(Task[[#This Row],[Task success1]]&gt;0,1.96*SQRT((Task[[#This Row],[Task success1]]*(1-Task[[#This Row],[Task success1]]))/Task[[#This Row],[Responses]]),"")</f>
        <v>0.11641896494387138</v>
      </c>
      <c r="L546" s="7">
        <f>VLOOKUP(Task[[#This Row],[Reason of visit]],'Data-Task'!C:G,4,)</f>
        <v>0.80392156862745101</v>
      </c>
      <c r="M546" s="7" t="str">
        <f>IF(Task[[#This Row],[Margin of Error1]]&gt;=0.1,"Insufficient data",Task[[#This Row],[Ease1]])</f>
        <v>Insufficient data</v>
      </c>
      <c r="N546" s="7">
        <f>IF(Task[[#This Row],[Ease1]]&gt;0,1.96*SQRT((Task[[#This Row],[Ease1]]*(1-Task[[#This Row],[Ease1]]))/Task[[#This Row],[Responses]]),"")</f>
        <v>0.10896643325216548</v>
      </c>
      <c r="O546" s="7">
        <f>VLOOKUP(Task[[#This Row],[Reason of visit]],'Data-Task'!C:G,5,)</f>
        <v>0.68627450980392202</v>
      </c>
      <c r="P546" s="7" t="str">
        <f>IF(Task[[#This Row],[Margin of Error1]]&gt;=0.1,"Insufficient data",Task[[#This Row],[Satisfaction1]])</f>
        <v>Insufficient data</v>
      </c>
      <c r="Q546" s="7">
        <f>IF(Task[[#This Row],[Satisfaction1]]&gt;0,1.96*SQRT((Task[[#This Row],[Satisfaction1]]*(1-Task[[#This Row],[Satisfaction1]]))/Task[[#This Row],[Responses]]),"")</f>
        <v>0.12734878936281152</v>
      </c>
      <c r="R546" s="7" t="str">
        <f>IF(OR(Task[[#This Row],[Margin of Error1]]&gt;=0.1,Task[[#This Row],[Margin of Error1]]=0),"Insufficient data",Task[[#This Row],[Margin of Error1]])</f>
        <v>Insufficient data</v>
      </c>
      <c r="S5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6" s="10"/>
      <c r="U546" s="10"/>
      <c r="V546" s="5"/>
      <c r="W546" s="5"/>
    </row>
    <row r="547" spans="3:23" ht="13.9" x14ac:dyDescent="0.5">
      <c r="C547" s="129" t="str">
        <f>IF(ISBLANK('Data-Task'!C373),"",'Data-Task'!C373)</f>
        <v>ECCC:Environment:Understand how pricing pollution works in Canada</v>
      </c>
      <c r="D547" s="68" t="str">
        <f t="shared" si="27"/>
        <v>Understand how pricing pollution works in Canada</v>
      </c>
      <c r="E547" s="6" t="str">
        <f t="shared" si="28"/>
        <v>Environment</v>
      </c>
      <c r="F547" s="6" t="str">
        <f t="shared" si="29"/>
        <v>ECCC</v>
      </c>
      <c r="G547" s="8">
        <f>VLOOKUP(Task[[#This Row],[Reason of visit]],'Data-Task'!C:G,2,)</f>
        <v>51</v>
      </c>
      <c r="H54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0.12267264945210465</v>
      </c>
      <c r="I547" s="7">
        <f>VLOOKUP(Task[[#This Row],[Reason of visit]],'Data-Task'!C:G,3,)</f>
        <v>0.80392156862745101</v>
      </c>
      <c r="J547" s="7" t="str">
        <f>IF(Task[[#This Row],[Margin of Error1]]&gt;=0.1,"Insufficient data",Task[[#This Row],[Task success1]])</f>
        <v>Insufficient data</v>
      </c>
      <c r="K547" s="7">
        <f>IF(Task[[#This Row],[Task success1]]&gt;0,1.96*SQRT((Task[[#This Row],[Task success1]]*(1-Task[[#This Row],[Task success1]]))/Task[[#This Row],[Responses]]),"")</f>
        <v>0.10896643325216548</v>
      </c>
      <c r="L547" s="7">
        <f>VLOOKUP(Task[[#This Row],[Reason of visit]],'Data-Task'!C:G,4,)</f>
        <v>0.70588235294117696</v>
      </c>
      <c r="M547" s="7" t="str">
        <f>IF(Task[[#This Row],[Margin of Error1]]&gt;=0.1,"Insufficient data",Task[[#This Row],[Ease1]])</f>
        <v>Insufficient data</v>
      </c>
      <c r="N547" s="7">
        <f>IF(Task[[#This Row],[Ease1]]&gt;0,1.96*SQRT((Task[[#This Row],[Ease1]]*(1-Task[[#This Row],[Ease1]]))/Task[[#This Row],[Responses]]),"")</f>
        <v>0.12505402862487233</v>
      </c>
      <c r="O547" s="7">
        <f>VLOOKUP(Task[[#This Row],[Reason of visit]],'Data-Task'!C:G,5,)</f>
        <v>0.60784313725490202</v>
      </c>
      <c r="P547" s="7" t="str">
        <f>IF(Task[[#This Row],[Margin of Error1]]&gt;=0.1,"Insufficient data",Task[[#This Row],[Satisfaction1]])</f>
        <v>Insufficient data</v>
      </c>
      <c r="Q547" s="7">
        <f>IF(Task[[#This Row],[Satisfaction1]]&gt;0,1.96*SQRT((Task[[#This Row],[Satisfaction1]]*(1-Task[[#This Row],[Satisfaction1]]))/Task[[#This Row],[Responses]]),"")</f>
        <v>0.13399748647927615</v>
      </c>
      <c r="R547" s="7" t="str">
        <f>IF(OR(Task[[#This Row],[Margin of Error1]]&gt;=0.1,Task[[#This Row],[Margin of Error1]]=0),"Insufficient data",Task[[#This Row],[Margin of Error1]])</f>
        <v>Insufficient data</v>
      </c>
      <c r="S5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7" s="10"/>
      <c r="U547" s="10"/>
      <c r="V547" s="5"/>
      <c r="W547" s="5"/>
    </row>
    <row r="548" spans="3:23" ht="13.9" x14ac:dyDescent="0.5">
      <c r="C548" s="129" t="str">
        <f>IF(ISBLANK('Data-Task'!C678),"",'Data-Task'!C678)</f>
        <v>GAC:World:Scholarships to study in Canada – for non-Canadians</v>
      </c>
      <c r="D548" s="68" t="str">
        <f t="shared" si="27"/>
        <v>Scholarships to study in Canada – for non-Canadians</v>
      </c>
      <c r="E548" s="6" t="str">
        <f t="shared" si="28"/>
        <v>World</v>
      </c>
      <c r="F548" s="6" t="str">
        <f t="shared" si="29"/>
        <v>GAC</v>
      </c>
      <c r="G548" s="8">
        <f>VLOOKUP(Task[[#This Row],[Reason of visit]],'Data-Task'!C:G,2,)</f>
        <v>51</v>
      </c>
      <c r="H54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0.12411439956013125</v>
      </c>
      <c r="I548" s="7">
        <f>VLOOKUP(Task[[#This Row],[Reason of visit]],'Data-Task'!C:G,3,)</f>
        <v>0.80392156862745101</v>
      </c>
      <c r="J548" s="7" t="str">
        <f>IF(Task[[#This Row],[Margin of Error1]]&gt;=0.1,"Insufficient data",Task[[#This Row],[Task success1]])</f>
        <v>Insufficient data</v>
      </c>
      <c r="K548" s="7">
        <f>IF(Task[[#This Row],[Task success1]]&gt;0,1.96*SQRT((Task[[#This Row],[Task success1]]*(1-Task[[#This Row],[Task success1]]))/Task[[#This Row],[Responses]]),"")</f>
        <v>0.10896643325216548</v>
      </c>
      <c r="L548" s="7">
        <f>VLOOKUP(Task[[#This Row],[Reason of visit]],'Data-Task'!C:G,4,)</f>
        <v>0.60784313725490202</v>
      </c>
      <c r="M548" s="7" t="str">
        <f>IF(Task[[#This Row],[Margin of Error1]]&gt;=0.1,"Insufficient data",Task[[#This Row],[Ease1]])</f>
        <v>Insufficient data</v>
      </c>
      <c r="N548" s="7">
        <f>IF(Task[[#This Row],[Ease1]]&gt;0,1.96*SQRT((Task[[#This Row],[Ease1]]*(1-Task[[#This Row],[Ease1]]))/Task[[#This Row],[Responses]]),"")</f>
        <v>0.13399748647927615</v>
      </c>
      <c r="O548" s="7">
        <f>VLOOKUP(Task[[#This Row],[Reason of visit]],'Data-Task'!C:G,5,)</f>
        <v>0.66666666666666696</v>
      </c>
      <c r="P548" s="7" t="str">
        <f>IF(Task[[#This Row],[Margin of Error1]]&gt;=0.1,"Insufficient data",Task[[#This Row],[Satisfaction1]])</f>
        <v>Insufficient data</v>
      </c>
      <c r="Q548" s="7">
        <f>IF(Task[[#This Row],[Satisfaction1]]&gt;0,1.96*SQRT((Task[[#This Row],[Satisfaction1]]*(1-Task[[#This Row],[Satisfaction1]]))/Task[[#This Row],[Responses]]),"")</f>
        <v>0.1293792789489521</v>
      </c>
      <c r="R548" s="7" t="str">
        <f>IF(OR(Task[[#This Row],[Margin of Error1]]&gt;=0.1,Task[[#This Row],[Margin of Error1]]=0),"Insufficient data",Task[[#This Row],[Margin of Error1]])</f>
        <v>Insufficient data</v>
      </c>
      <c r="S5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8" s="10"/>
      <c r="U548" s="10"/>
      <c r="V548" s="5"/>
      <c r="W548" s="5"/>
    </row>
    <row r="549" spans="3:23" ht="13.9" x14ac:dyDescent="0.5">
      <c r="C549" s="129" t="str">
        <f>IF(ISBLANK('Data-Task'!C868),"",'Data-Task'!C868)</f>
        <v>LAC:Culture:Research your genealogy and family history</v>
      </c>
      <c r="D549" s="68" t="str">
        <f t="shared" si="27"/>
        <v>Research your genealogy and family history</v>
      </c>
      <c r="E549" s="6" t="str">
        <f t="shared" si="28"/>
        <v>Culture</v>
      </c>
      <c r="F549" s="6" t="str">
        <f t="shared" si="29"/>
        <v>LAC</v>
      </c>
      <c r="G549" s="8">
        <f>VLOOKUP(Task[[#This Row],[Reason of visit]],'Data-Task'!C:G,2,)</f>
        <v>51</v>
      </c>
      <c r="H54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0.13485377837453924</v>
      </c>
      <c r="I549" s="7">
        <f>VLOOKUP(Task[[#This Row],[Reason of visit]],'Data-Task'!C:G,3,)</f>
        <v>0.45098039215686297</v>
      </c>
      <c r="J549" s="7" t="str">
        <f>IF(Task[[#This Row],[Margin of Error1]]&gt;=0.1,"Insufficient data",Task[[#This Row],[Task success1]])</f>
        <v>Insufficient data</v>
      </c>
      <c r="K549" s="7">
        <f>IF(Task[[#This Row],[Task success1]]&gt;0,1.96*SQRT((Task[[#This Row],[Task success1]]*(1-Task[[#This Row],[Task success1]]))/Task[[#This Row],[Responses]]),"")</f>
        <v>0.13656636216506543</v>
      </c>
      <c r="L549" s="7">
        <f>VLOOKUP(Task[[#This Row],[Reason of visit]],'Data-Task'!C:G,4,)</f>
        <v>0.39215686274509798</v>
      </c>
      <c r="M549" s="7" t="str">
        <f>IF(Task[[#This Row],[Margin of Error1]]&gt;=0.1,"Insufficient data",Task[[#This Row],[Ease1]])</f>
        <v>Insufficient data</v>
      </c>
      <c r="N549" s="7">
        <f>IF(Task[[#This Row],[Ease1]]&gt;0,1.96*SQRT((Task[[#This Row],[Ease1]]*(1-Task[[#This Row],[Ease1]]))/Task[[#This Row],[Responses]]),"")</f>
        <v>0.13399748647927615</v>
      </c>
      <c r="O549" s="7">
        <f>VLOOKUP(Task[[#This Row],[Reason of visit]],'Data-Task'!C:G,5,)</f>
        <v>0.39215686274509798</v>
      </c>
      <c r="P549" s="7" t="str">
        <f>IF(Task[[#This Row],[Margin of Error1]]&gt;=0.1,"Insufficient data",Task[[#This Row],[Satisfaction1]])</f>
        <v>Insufficient data</v>
      </c>
      <c r="Q549" s="7">
        <f>IF(Task[[#This Row],[Satisfaction1]]&gt;0,1.96*SQRT((Task[[#This Row],[Satisfaction1]]*(1-Task[[#This Row],[Satisfaction1]]))/Task[[#This Row],[Responses]]),"")</f>
        <v>0.13399748647927615</v>
      </c>
      <c r="R549" s="7" t="str">
        <f>IF(OR(Task[[#This Row],[Margin of Error1]]&gt;=0.1,Task[[#This Row],[Margin of Error1]]=0),"Insufficient data",Task[[#This Row],[Margin of Error1]])</f>
        <v>Insufficient data</v>
      </c>
      <c r="S5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49" s="10"/>
      <c r="U549" s="10"/>
      <c r="V549" s="5"/>
      <c r="W549" s="5"/>
    </row>
    <row r="550" spans="3:23" ht="27.75" x14ac:dyDescent="0.5">
      <c r="C550" s="129" t="str">
        <f>IF(ISBLANK('Data-Task'!C1198),"",'Data-Task'!C1198)</f>
        <v>PSPC:Business:Find a Standard Acquisition Clauses and Conditions (SACC) Manual Item</v>
      </c>
      <c r="D550" s="457" t="str">
        <f t="shared" si="27"/>
        <v>Find a Standard Acquisition Clauses and Conditions (SACC) Manual Item</v>
      </c>
      <c r="E550" s="458" t="str">
        <f t="shared" si="28"/>
        <v>Business</v>
      </c>
      <c r="F550" s="458" t="str">
        <f t="shared" si="29"/>
        <v>PSPC</v>
      </c>
      <c r="G550" s="442">
        <f>VLOOKUP(Task[[#This Row],[Reason of visit]],'Data-Task'!C:G,2,)</f>
        <v>51</v>
      </c>
      <c r="H55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0.10403726499423481</v>
      </c>
      <c r="I550" s="444">
        <f>VLOOKUP(Task[[#This Row],[Reason of visit]],'Data-Task'!C:G,3,)</f>
        <v>0.94117647058823495</v>
      </c>
      <c r="J550" s="444" t="str">
        <f>IF(Task[[#This Row],[Margin of Error1]]&gt;=0.1,"Insufficient data",Task[[#This Row],[Task success1]])</f>
        <v>Insufficient data</v>
      </c>
      <c r="K550" s="444">
        <f>IF(Task[[#This Row],[Task success1]]&gt;0,1.96*SQRT((Task[[#This Row],[Task success1]]*(1-Task[[#This Row],[Task success1]]))/Task[[#This Row],[Responses]]),"")</f>
        <v>6.4577622698703693E-2</v>
      </c>
      <c r="L550" s="444">
        <f>VLOOKUP(Task[[#This Row],[Reason of visit]],'Data-Task'!C:G,4,)</f>
        <v>0.72549019607843102</v>
      </c>
      <c r="M550" s="444" t="str">
        <f>IF(Task[[#This Row],[Margin of Error1]]&gt;=0.1,"Insufficient data",Task[[#This Row],[Ease1]])</f>
        <v>Insufficient data</v>
      </c>
      <c r="N550" s="444">
        <f>IF(Task[[#This Row],[Ease1]]&gt;0,1.96*SQRT((Task[[#This Row],[Ease1]]*(1-Task[[#This Row],[Ease1]]))/Task[[#This Row],[Responses]]),"")</f>
        <v>0.12248014365912839</v>
      </c>
      <c r="O550" s="444">
        <f>VLOOKUP(Task[[#This Row],[Reason of visit]],'Data-Task'!C:G,5,)</f>
        <v>0.70588235294117696</v>
      </c>
      <c r="P550" s="444" t="str">
        <f>IF(Task[[#This Row],[Margin of Error1]]&gt;=0.1,"Insufficient data",Task[[#This Row],[Satisfaction1]])</f>
        <v>Insufficient data</v>
      </c>
      <c r="Q550" s="444">
        <f>IF(Task[[#This Row],[Satisfaction1]]&gt;0,1.96*SQRT((Task[[#This Row],[Satisfaction1]]*(1-Task[[#This Row],[Satisfaction1]]))/Task[[#This Row],[Responses]]),"")</f>
        <v>0.12505402862487233</v>
      </c>
      <c r="R550" s="444" t="str">
        <f>IF(OR(Task[[#This Row],[Margin of Error1]]&gt;=0.1,Task[[#This Row],[Margin of Error1]]=0),"Insufficient data",Task[[#This Row],[Margin of Error1]])</f>
        <v>Insufficient data</v>
      </c>
      <c r="S55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0" s="10"/>
      <c r="U550" s="10"/>
      <c r="V550" s="5"/>
      <c r="W550" s="5"/>
    </row>
    <row r="551" spans="3:23" ht="13.9" x14ac:dyDescent="0.5">
      <c r="C551" s="129" t="str">
        <f>IF(ISBLANK('Data-Task'!C1204),"",'Data-Task'!C1204)</f>
        <v>PSPC:Business:Learn about selling to the Government of Canada</v>
      </c>
      <c r="D551" s="457" t="str">
        <f t="shared" si="27"/>
        <v>Learn about selling to the Government of Canada</v>
      </c>
      <c r="E551" s="458" t="str">
        <f t="shared" si="28"/>
        <v>Business</v>
      </c>
      <c r="F551" s="458" t="str">
        <f t="shared" si="29"/>
        <v>PSPC</v>
      </c>
      <c r="G551" s="442">
        <f>VLOOKUP(Task[[#This Row],[Reason of visit]],'Data-Task'!C:G,2,)</f>
        <v>51</v>
      </c>
      <c r="H55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0.13535370001675559</v>
      </c>
      <c r="I551" s="444">
        <f>VLOOKUP(Task[[#This Row],[Reason of visit]],'Data-Task'!C:G,3,)</f>
        <v>0.58823529411764697</v>
      </c>
      <c r="J551" s="444" t="str">
        <f>IF(Task[[#This Row],[Margin of Error1]]&gt;=0.1,"Insufficient data",Task[[#This Row],[Task success1]])</f>
        <v>Insufficient data</v>
      </c>
      <c r="K551" s="444">
        <f>IF(Task[[#This Row],[Task success1]]&gt;0,1.96*SQRT((Task[[#This Row],[Task success1]]*(1-Task[[#This Row],[Task success1]]))/Task[[#This Row],[Responses]]),"")</f>
        <v>0.135073788801512</v>
      </c>
      <c r="L551" s="444">
        <f>VLOOKUP(Task[[#This Row],[Reason of visit]],'Data-Task'!C:G,4,)</f>
        <v>0.39215686274509798</v>
      </c>
      <c r="M551" s="444" t="str">
        <f>IF(Task[[#This Row],[Margin of Error1]]&gt;=0.1,"Insufficient data",Task[[#This Row],[Ease1]])</f>
        <v>Insufficient data</v>
      </c>
      <c r="N551" s="444">
        <f>IF(Task[[#This Row],[Ease1]]&gt;0,1.96*SQRT((Task[[#This Row],[Ease1]]*(1-Task[[#This Row],[Ease1]]))/Task[[#This Row],[Responses]]),"")</f>
        <v>0.13399748647927615</v>
      </c>
      <c r="O551" s="444">
        <f>VLOOKUP(Task[[#This Row],[Reason of visit]],'Data-Task'!C:G,5,)</f>
        <v>0.47058823529411797</v>
      </c>
      <c r="P551" s="444" t="str">
        <f>IF(Task[[#This Row],[Margin of Error1]]&gt;=0.1,"Insufficient data",Task[[#This Row],[Satisfaction1]])</f>
        <v>Insufficient data</v>
      </c>
      <c r="Q551" s="444">
        <f>IF(Task[[#This Row],[Satisfaction1]]&gt;0,1.96*SQRT((Task[[#This Row],[Satisfaction1]]*(1-Task[[#This Row],[Satisfaction1]]))/Task[[#This Row],[Responses]]),"")</f>
        <v>0.13698982476947869</v>
      </c>
      <c r="R551" s="444" t="str">
        <f>IF(OR(Task[[#This Row],[Margin of Error1]]&gt;=0.1,Task[[#This Row],[Margin of Error1]]=0),"Insufficient data",Task[[#This Row],[Margin of Error1]])</f>
        <v>Insufficient data</v>
      </c>
      <c r="S55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1" s="10"/>
      <c r="U551" s="10"/>
      <c r="V551" s="5"/>
      <c r="W551" s="5"/>
    </row>
    <row r="552" spans="3:23" ht="13.9" x14ac:dyDescent="0.5">
      <c r="C552" s="129" t="str">
        <f>IF(ISBLANK('Data-Task'!C44),"",'Data-Task'!C44)</f>
        <v>CBSA:Travel:ArriveCAN – Assistance or contact</v>
      </c>
      <c r="D552" s="68" t="str">
        <f t="shared" si="27"/>
        <v>ArriveCAN – Assistance or contact</v>
      </c>
      <c r="E552" s="6" t="str">
        <f t="shared" si="28"/>
        <v>Travel</v>
      </c>
      <c r="F552" s="6" t="str">
        <f t="shared" si="29"/>
        <v>CBSA</v>
      </c>
      <c r="G552" s="8">
        <f>VLOOKUP(Task[[#This Row],[Reason of visit]],'Data-Task'!C:G,2,)</f>
        <v>50</v>
      </c>
      <c r="H5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9.4701614351768326E-2</v>
      </c>
      <c r="I552" s="7">
        <f>VLOOKUP(Task[[#This Row],[Reason of visit]],'Data-Task'!C:G,3,)</f>
        <v>0.2</v>
      </c>
      <c r="J552" s="7">
        <f>IF(Task[[#This Row],[Margin of Error1]]&gt;=0.1,"Insufficient data",Task[[#This Row],[Task success1]])</f>
        <v>0.2</v>
      </c>
      <c r="K552" s="7">
        <f>IF(Task[[#This Row],[Task success1]]&gt;0,1.96*SQRT((Task[[#This Row],[Task success1]]*(1-Task[[#This Row],[Task success1]]))/Task[[#This Row],[Responses]]),"")</f>
        <v>0.11087434329005066</v>
      </c>
      <c r="L552" s="7">
        <f>VLOOKUP(Task[[#This Row],[Reason of visit]],'Data-Task'!C:G,4,)</f>
        <v>0.12</v>
      </c>
      <c r="M552" s="7">
        <f>IF(Task[[#This Row],[Margin of Error1]]&gt;=0.1,"Insufficient data",Task[[#This Row],[Ease1]])</f>
        <v>0.12</v>
      </c>
      <c r="N552" s="7">
        <f>IF(Task[[#This Row],[Ease1]]&gt;0,1.96*SQRT((Task[[#This Row],[Ease1]]*(1-Task[[#This Row],[Ease1]]))/Task[[#This Row],[Responses]]),"")</f>
        <v>9.0074742297716295E-2</v>
      </c>
      <c r="O552" s="7">
        <f>VLOOKUP(Task[[#This Row],[Reason of visit]],'Data-Task'!C:G,5,)</f>
        <v>0.1</v>
      </c>
      <c r="P552" s="7">
        <f>IF(Task[[#This Row],[Margin of Error1]]&gt;=0.1,"Insufficient data",Task[[#This Row],[Satisfaction1]])</f>
        <v>0.1</v>
      </c>
      <c r="Q552" s="7">
        <f>IF(Task[[#This Row],[Satisfaction1]]&gt;0,1.96*SQRT((Task[[#This Row],[Satisfaction1]]*(1-Task[[#This Row],[Satisfaction1]]))/Task[[#This Row],[Responses]]),"")</f>
        <v>8.3155757467537991E-2</v>
      </c>
      <c r="R552" s="7">
        <f>IF(OR(Task[[#This Row],[Margin of Error1]]&gt;=0.1,Task[[#This Row],[Margin of Error1]]=0),"Insufficient data",Task[[#This Row],[Margin of Error1]])</f>
        <v>9.4701614351768326E-2</v>
      </c>
      <c r="S5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552" s="10"/>
      <c r="U552" s="10"/>
      <c r="V552" s="5"/>
      <c r="W552" s="5"/>
    </row>
    <row r="553" spans="3:23" ht="13.9" x14ac:dyDescent="0.5">
      <c r="C553" s="129" t="str">
        <f>IF(ISBLANK('Data-Task'!C88),"",'Data-Task'!C88)</f>
        <v>CFIA:Health:Find out if you need a licence for your food business</v>
      </c>
      <c r="D553" s="68" t="str">
        <f t="shared" si="27"/>
        <v>Find out if you need a licence for your food business</v>
      </c>
      <c r="E553" s="6" t="str">
        <f t="shared" si="28"/>
        <v>Health</v>
      </c>
      <c r="F553" s="6" t="str">
        <f t="shared" si="29"/>
        <v>CFIA</v>
      </c>
      <c r="G553" s="8">
        <f>VLOOKUP(Task[[#This Row],[Reason of visit]],'Data-Task'!C:G,2,)</f>
        <v>50</v>
      </c>
      <c r="H5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0.13616125374091434</v>
      </c>
      <c r="I553" s="7">
        <f>VLOOKUP(Task[[#This Row],[Reason of visit]],'Data-Task'!C:G,3,)</f>
        <v>0.62</v>
      </c>
      <c r="J553" s="7" t="str">
        <f>IF(Task[[#This Row],[Margin of Error1]]&gt;=0.1,"Insufficient data",Task[[#This Row],[Task success1]])</f>
        <v>Insufficient data</v>
      </c>
      <c r="K553" s="7">
        <f>IF(Task[[#This Row],[Task success1]]&gt;0,1.96*SQRT((Task[[#This Row],[Task success1]]*(1-Task[[#This Row],[Task success1]]))/Task[[#This Row],[Responses]]),"")</f>
        <v>0.13454225804556721</v>
      </c>
      <c r="L553" s="7">
        <f>VLOOKUP(Task[[#This Row],[Reason of visit]],'Data-Task'!C:G,4,)</f>
        <v>0.46</v>
      </c>
      <c r="M553" s="7" t="str">
        <f>IF(Task[[#This Row],[Margin of Error1]]&gt;=0.1,"Insufficient data",Task[[#This Row],[Ease1]])</f>
        <v>Insufficient data</v>
      </c>
      <c r="N553" s="7">
        <f>IF(Task[[#This Row],[Ease1]]&gt;0,1.96*SQRT((Task[[#This Row],[Ease1]]*(1-Task[[#This Row],[Ease1]]))/Task[[#This Row],[Responses]]),"")</f>
        <v>0.1381487198637758</v>
      </c>
      <c r="O553" s="7">
        <f>VLOOKUP(Task[[#This Row],[Reason of visit]],'Data-Task'!C:G,5,)</f>
        <v>0.4</v>
      </c>
      <c r="P553" s="7" t="str">
        <f>IF(Task[[#This Row],[Margin of Error1]]&gt;=0.1,"Insufficient data",Task[[#This Row],[Satisfaction1]])</f>
        <v>Insufficient data</v>
      </c>
      <c r="Q553" s="7">
        <f>IF(Task[[#This Row],[Satisfaction1]]&gt;0,1.96*SQRT((Task[[#This Row],[Satisfaction1]]*(1-Task[[#This Row],[Satisfaction1]]))/Task[[#This Row],[Responses]]),"")</f>
        <v>0.13579278331339997</v>
      </c>
      <c r="R553" s="7" t="str">
        <f>IF(OR(Task[[#This Row],[Margin of Error1]]&gt;=0.1,Task[[#This Row],[Margin of Error1]]=0),"Insufficient data",Task[[#This Row],[Margin of Error1]])</f>
        <v>Insufficient data</v>
      </c>
      <c r="S5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3" s="10"/>
      <c r="U553" s="10"/>
      <c r="V553" s="5"/>
      <c r="W553" s="5"/>
    </row>
    <row r="554" spans="3:23" ht="13.9" x14ac:dyDescent="0.5">
      <c r="C554" s="129" t="str">
        <f>IF(ISBLANK('Data-Task'!C130),"",'Data-Task'!C130)</f>
        <v>CIHR:Health:Learn how to integrate Sex and gender into research</v>
      </c>
      <c r="D554" s="68" t="str">
        <f t="shared" si="27"/>
        <v>Learn how to integrate Sex and gender into research</v>
      </c>
      <c r="E554" s="6" t="str">
        <f t="shared" si="28"/>
        <v>Health</v>
      </c>
      <c r="F554" s="6" t="str">
        <f t="shared" si="29"/>
        <v>CIHR</v>
      </c>
      <c r="G554" s="8">
        <f>VLOOKUP(Task[[#This Row],[Reason of visit]],'Data-Task'!C:G,2,)</f>
        <v>50</v>
      </c>
      <c r="H5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0.11325383952080147</v>
      </c>
      <c r="I554" s="7">
        <f>VLOOKUP(Task[[#This Row],[Reason of visit]],'Data-Task'!C:G,3,)</f>
        <v>0.88</v>
      </c>
      <c r="J554" s="7" t="str">
        <f>IF(Task[[#This Row],[Margin of Error1]]&gt;=0.1,"Insufficient data",Task[[#This Row],[Task success1]])</f>
        <v>Insufficient data</v>
      </c>
      <c r="K554" s="7">
        <f>IF(Task[[#This Row],[Task success1]]&gt;0,1.96*SQRT((Task[[#This Row],[Task success1]]*(1-Task[[#This Row],[Task success1]]))/Task[[#This Row],[Responses]]),"")</f>
        <v>9.0074742297716295E-2</v>
      </c>
      <c r="L554" s="7">
        <f>VLOOKUP(Task[[#This Row],[Reason of visit]],'Data-Task'!C:G,4,)</f>
        <v>0.76</v>
      </c>
      <c r="M554" s="7" t="str">
        <f>IF(Task[[#This Row],[Margin of Error1]]&gt;=0.1,"Insufficient data",Task[[#This Row],[Ease1]])</f>
        <v>Insufficient data</v>
      </c>
      <c r="N554" s="7">
        <f>IF(Task[[#This Row],[Ease1]]&gt;0,1.96*SQRT((Task[[#This Row],[Ease1]]*(1-Task[[#This Row],[Ease1]]))/Task[[#This Row],[Responses]]),"")</f>
        <v>0.11838140394504536</v>
      </c>
      <c r="O554" s="7">
        <f>VLOOKUP(Task[[#This Row],[Reason of visit]],'Data-Task'!C:G,5,)</f>
        <v>0.66</v>
      </c>
      <c r="P554" s="7" t="str">
        <f>IF(Task[[#This Row],[Margin of Error1]]&gt;=0.1,"Insufficient data",Task[[#This Row],[Satisfaction1]])</f>
        <v>Insufficient data</v>
      </c>
      <c r="Q554" s="7">
        <f>IF(Task[[#This Row],[Satisfaction1]]&gt;0,1.96*SQRT((Task[[#This Row],[Satisfaction1]]*(1-Task[[#This Row],[Satisfaction1]]))/Task[[#This Row],[Responses]]),"")</f>
        <v>0.13130537231964273</v>
      </c>
      <c r="R554" s="7" t="str">
        <f>IF(OR(Task[[#This Row],[Margin of Error1]]&gt;=0.1,Task[[#This Row],[Margin of Error1]]=0),"Insufficient data",Task[[#This Row],[Margin of Error1]])</f>
        <v>Insufficient data</v>
      </c>
      <c r="S5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4" s="10"/>
      <c r="U554" s="10"/>
      <c r="V554" s="5"/>
      <c r="W554" s="5"/>
    </row>
    <row r="555" spans="3:23" ht="13.9" x14ac:dyDescent="0.5">
      <c r="C555" s="129" t="str">
        <f>IF(ISBLANK('Data-Task'!C314),"",'Data-Task'!C314)</f>
        <v>DND:Security:Queen's regulations and orders (QR&amp;O)</v>
      </c>
      <c r="D555" s="68" t="str">
        <f t="shared" si="27"/>
        <v>Queen's regulations and orders (QR&amp;O)</v>
      </c>
      <c r="E555" s="6" t="str">
        <f t="shared" si="28"/>
        <v>Security</v>
      </c>
      <c r="F555" s="6" t="str">
        <f t="shared" si="29"/>
        <v>DND</v>
      </c>
      <c r="G555" s="8">
        <f>VLOOKUP(Task[[#This Row],[Reason of visit]],'Data-Task'!C:G,2,)</f>
        <v>50</v>
      </c>
      <c r="H5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0.13003755531425254</v>
      </c>
      <c r="I555" s="7">
        <f>VLOOKUP(Task[[#This Row],[Reason of visit]],'Data-Task'!C:G,3,)</f>
        <v>0.78</v>
      </c>
      <c r="J555" s="7" t="str">
        <f>IF(Task[[#This Row],[Margin of Error1]]&gt;=0.1,"Insufficient data",Task[[#This Row],[Task success1]])</f>
        <v>Insufficient data</v>
      </c>
      <c r="K555" s="7">
        <f>IF(Task[[#This Row],[Task success1]]&gt;0,1.96*SQRT((Task[[#This Row],[Task success1]]*(1-Task[[#This Row],[Task success1]]))/Task[[#This Row],[Responses]]),"")</f>
        <v>0.11482321716447418</v>
      </c>
      <c r="L555" s="7">
        <f>VLOOKUP(Task[[#This Row],[Reason of visit]],'Data-Task'!C:G,4,)</f>
        <v>0.52</v>
      </c>
      <c r="M555" s="7" t="str">
        <f>IF(Task[[#This Row],[Margin of Error1]]&gt;=0.1,"Insufficient data",Task[[#This Row],[Ease1]])</f>
        <v>Insufficient data</v>
      </c>
      <c r="N555" s="7">
        <f>IF(Task[[#This Row],[Ease1]]&gt;0,1.96*SQRT((Task[[#This Row],[Ease1]]*(1-Task[[#This Row],[Ease1]]))/Task[[#This Row],[Responses]]),"")</f>
        <v>0.13848201038402064</v>
      </c>
      <c r="O555" s="7">
        <f>VLOOKUP(Task[[#This Row],[Reason of visit]],'Data-Task'!C:G,5,)</f>
        <v>0.57999999999999996</v>
      </c>
      <c r="P555" s="7" t="str">
        <f>IF(Task[[#This Row],[Margin of Error1]]&gt;=0.1,"Insufficient data",Task[[#This Row],[Satisfaction1]])</f>
        <v>Insufficient data</v>
      </c>
      <c r="Q555" s="7">
        <f>IF(Task[[#This Row],[Satisfaction1]]&gt;0,1.96*SQRT((Task[[#This Row],[Satisfaction1]]*(1-Task[[#This Row],[Satisfaction1]]))/Task[[#This Row],[Responses]]),"")</f>
        <v>0.13680743839426276</v>
      </c>
      <c r="R555" s="7" t="str">
        <f>IF(OR(Task[[#This Row],[Margin of Error1]]&gt;=0.1,Task[[#This Row],[Margin of Error1]]=0),"Insufficient data",Task[[#This Row],[Margin of Error1]])</f>
        <v>Insufficient data</v>
      </c>
      <c r="S5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5" s="10"/>
      <c r="U555" s="10"/>
      <c r="V555" s="5"/>
      <c r="W555" s="5"/>
    </row>
    <row r="556" spans="3:23" ht="13.9" x14ac:dyDescent="0.5">
      <c r="C556" s="129" t="str">
        <f>IF(ISBLANK('Data-Task'!C729),"",'Data-Task'!C729)</f>
        <v>HC:Immigration:Get your Canadian COVID-19 proof of vaccination</v>
      </c>
      <c r="D556" s="68" t="str">
        <f t="shared" si="27"/>
        <v>Get your Canadian COVID-19 proof of vaccination</v>
      </c>
      <c r="E556" s="6" t="str">
        <f t="shared" si="28"/>
        <v>Immigration</v>
      </c>
      <c r="F556" s="6" t="str">
        <f t="shared" si="29"/>
        <v>HC</v>
      </c>
      <c r="G556" s="8">
        <f>VLOOKUP(Task[[#This Row],[Reason of visit]],'Data-Task'!C:G,2,)</f>
        <v>50</v>
      </c>
      <c r="H5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0.12872430453476805</v>
      </c>
      <c r="I556" s="7">
        <f>VLOOKUP(Task[[#This Row],[Reason of visit]],'Data-Task'!C:G,3,)</f>
        <v>0.78</v>
      </c>
      <c r="J556" s="7" t="str">
        <f>IF(Task[[#This Row],[Margin of Error1]]&gt;=0.1,"Insufficient data",Task[[#This Row],[Task success1]])</f>
        <v>Insufficient data</v>
      </c>
      <c r="K556" s="7">
        <f>IF(Task[[#This Row],[Task success1]]&gt;0,1.96*SQRT((Task[[#This Row],[Task success1]]*(1-Task[[#This Row],[Task success1]]))/Task[[#This Row],[Responses]]),"")</f>
        <v>0.11482321716447418</v>
      </c>
      <c r="L556" s="7">
        <f>VLOOKUP(Task[[#This Row],[Reason of visit]],'Data-Task'!C:G,4,)</f>
        <v>0.57999999999999996</v>
      </c>
      <c r="M556" s="7" t="str">
        <f>IF(Task[[#This Row],[Margin of Error1]]&gt;=0.1,"Insufficient data",Task[[#This Row],[Ease1]])</f>
        <v>Insufficient data</v>
      </c>
      <c r="N556" s="7">
        <f>IF(Task[[#This Row],[Ease1]]&gt;0,1.96*SQRT((Task[[#This Row],[Ease1]]*(1-Task[[#This Row],[Ease1]]))/Task[[#This Row],[Responses]]),"")</f>
        <v>0.13680743839426276</v>
      </c>
      <c r="O556" s="7">
        <f>VLOOKUP(Task[[#This Row],[Reason of visit]],'Data-Task'!C:G,5,)</f>
        <v>0.62</v>
      </c>
      <c r="P556" s="7" t="str">
        <f>IF(Task[[#This Row],[Margin of Error1]]&gt;=0.1,"Insufficient data",Task[[#This Row],[Satisfaction1]])</f>
        <v>Insufficient data</v>
      </c>
      <c r="Q556" s="7">
        <f>IF(Task[[#This Row],[Satisfaction1]]&gt;0,1.96*SQRT((Task[[#This Row],[Satisfaction1]]*(1-Task[[#This Row],[Satisfaction1]]))/Task[[#This Row],[Responses]]),"")</f>
        <v>0.13454225804556721</v>
      </c>
      <c r="R556" s="7" t="str">
        <f>IF(OR(Task[[#This Row],[Margin of Error1]]&gt;=0.1,Task[[#This Row],[Margin of Error1]]=0),"Insufficient data",Task[[#This Row],[Margin of Error1]])</f>
        <v>Insufficient data</v>
      </c>
      <c r="S5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6" s="10"/>
      <c r="U556" s="10"/>
      <c r="V556" s="5"/>
      <c r="W556" s="5"/>
    </row>
    <row r="557" spans="3:23" ht="27.75" x14ac:dyDescent="0.5">
      <c r="C557" s="129" t="str">
        <f>IF(ISBLANK('Data-Task'!C821),"",'Data-Task'!C821)</f>
        <v>ISC:Indigenous:Coronavirus (COVID-19) in Indigenous communities (data, resources, support)</v>
      </c>
      <c r="D557" s="68" t="str">
        <f t="shared" si="27"/>
        <v>Coronavirus (COVID-19) in Indigenous communities (data, resources, support)</v>
      </c>
      <c r="E557" s="6" t="str">
        <f t="shared" si="28"/>
        <v>Indigenous</v>
      </c>
      <c r="F557" s="6" t="str">
        <f t="shared" si="29"/>
        <v>ISC</v>
      </c>
      <c r="G557" s="8">
        <f>VLOOKUP(Task[[#This Row],[Reason of visit]],'Data-Task'!C:G,2,)</f>
        <v>50</v>
      </c>
      <c r="H55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0.1361128869087814</v>
      </c>
      <c r="I557" s="7">
        <f>VLOOKUP(Task[[#This Row],[Reason of visit]],'Data-Task'!C:G,3,)</f>
        <v>0.64</v>
      </c>
      <c r="J557" s="7" t="str">
        <f>IF(Task[[#This Row],[Margin of Error1]]&gt;=0.1,"Insufficient data",Task[[#This Row],[Task success1]])</f>
        <v>Insufficient data</v>
      </c>
      <c r="K557" s="7">
        <f>IF(Task[[#This Row],[Task success1]]&gt;0,1.96*SQRT((Task[[#This Row],[Task success1]]*(1-Task[[#This Row],[Task success1]]))/Task[[#This Row],[Responses]]),"")</f>
        <v>0.13304921194806077</v>
      </c>
      <c r="L557" s="7">
        <f>VLOOKUP(Task[[#This Row],[Reason of visit]],'Data-Task'!C:G,4,)</f>
        <v>0.57999999999999996</v>
      </c>
      <c r="M557" s="7" t="str">
        <f>IF(Task[[#This Row],[Margin of Error1]]&gt;=0.1,"Insufficient data",Task[[#This Row],[Ease1]])</f>
        <v>Insufficient data</v>
      </c>
      <c r="N557" s="7">
        <f>IF(Task[[#This Row],[Ease1]]&gt;0,1.96*SQRT((Task[[#This Row],[Ease1]]*(1-Task[[#This Row],[Ease1]]))/Task[[#This Row],[Responses]]),"")</f>
        <v>0.13680743839426276</v>
      </c>
      <c r="O557" s="7">
        <f>VLOOKUP(Task[[#This Row],[Reason of visit]],'Data-Task'!C:G,5,)</f>
        <v>0.48</v>
      </c>
      <c r="P557" s="7" t="str">
        <f>IF(Task[[#This Row],[Margin of Error1]]&gt;=0.1,"Insufficient data",Task[[#This Row],[Satisfaction1]])</f>
        <v>Insufficient data</v>
      </c>
      <c r="Q557" s="7">
        <f>IF(Task[[#This Row],[Satisfaction1]]&gt;0,1.96*SQRT((Task[[#This Row],[Satisfaction1]]*(1-Task[[#This Row],[Satisfaction1]]))/Task[[#This Row],[Responses]]),"")</f>
        <v>0.13848201038402064</v>
      </c>
      <c r="R557" s="7" t="str">
        <f>IF(OR(Task[[#This Row],[Margin of Error1]]&gt;=0.1,Task[[#This Row],[Margin of Error1]]=0),"Insufficient data",Task[[#This Row],[Margin of Error1]])</f>
        <v>Insufficient data</v>
      </c>
      <c r="S5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7" s="10"/>
      <c r="U557" s="10"/>
      <c r="V557" s="5"/>
      <c r="W557" s="5"/>
    </row>
    <row r="558" spans="3:23" ht="13.9" x14ac:dyDescent="0.5">
      <c r="C558" s="129" t="str">
        <f>IF(ISBLANK('Data-Task'!C1174),"",'Data-Task'!C1174)</f>
        <v>PSPC:AboutGov:Mandate and organizational structure</v>
      </c>
      <c r="D558" s="457" t="str">
        <f t="shared" si="27"/>
        <v>Mandate and organizational structure</v>
      </c>
      <c r="E558" s="458" t="str">
        <f t="shared" si="28"/>
        <v>AboutGov</v>
      </c>
      <c r="F558" s="458" t="str">
        <f t="shared" si="29"/>
        <v>PSPC</v>
      </c>
      <c r="G558" s="442">
        <f>VLOOKUP(Task[[#This Row],[Reason of visit]],'Data-Task'!C:G,2,)</f>
        <v>50</v>
      </c>
      <c r="H55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0.12056324792929669</v>
      </c>
      <c r="I558" s="444">
        <f>VLOOKUP(Task[[#This Row],[Reason of visit]],'Data-Task'!C:G,3,)</f>
        <v>0.84</v>
      </c>
      <c r="J558" s="444" t="str">
        <f>IF(Task[[#This Row],[Margin of Error1]]&gt;=0.1,"Insufficient data",Task[[#This Row],[Task success1]])</f>
        <v>Insufficient data</v>
      </c>
      <c r="K558" s="444">
        <f>IF(Task[[#This Row],[Task success1]]&gt;0,1.96*SQRT((Task[[#This Row],[Task success1]]*(1-Task[[#This Row],[Task success1]]))/Task[[#This Row],[Responses]]),"")</f>
        <v>0.10161801415103525</v>
      </c>
      <c r="L558" s="444">
        <f>VLOOKUP(Task[[#This Row],[Reason of visit]],'Data-Task'!C:G,4,)</f>
        <v>0.64</v>
      </c>
      <c r="M558" s="444" t="str">
        <f>IF(Task[[#This Row],[Margin of Error1]]&gt;=0.1,"Insufficient data",Task[[#This Row],[Ease1]])</f>
        <v>Insufficient data</v>
      </c>
      <c r="N558" s="444">
        <f>IF(Task[[#This Row],[Ease1]]&gt;0,1.96*SQRT((Task[[#This Row],[Ease1]]*(1-Task[[#This Row],[Ease1]]))/Task[[#This Row],[Responses]]),"")</f>
        <v>0.13304921194806077</v>
      </c>
      <c r="O558" s="444">
        <f>VLOOKUP(Task[[#This Row],[Reason of visit]],'Data-Task'!C:G,5,)</f>
        <v>0.7</v>
      </c>
      <c r="P558" s="444" t="str">
        <f>IF(Task[[#This Row],[Margin of Error1]]&gt;=0.1,"Insufficient data",Task[[#This Row],[Satisfaction1]])</f>
        <v>Insufficient data</v>
      </c>
      <c r="Q558" s="444">
        <f>IF(Task[[#This Row],[Satisfaction1]]&gt;0,1.96*SQRT((Task[[#This Row],[Satisfaction1]]*(1-Task[[#This Row],[Satisfaction1]]))/Task[[#This Row],[Responses]]),"")</f>
        <v>0.12702251768879408</v>
      </c>
      <c r="R558" s="444" t="str">
        <f>IF(OR(Task[[#This Row],[Margin of Error1]]&gt;=0.1,Task[[#This Row],[Margin of Error1]]=0),"Insufficient data",Task[[#This Row],[Margin of Error1]])</f>
        <v>Insufficient data</v>
      </c>
      <c r="S55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8" s="10"/>
      <c r="U558" s="10"/>
      <c r="V558" s="5"/>
      <c r="W558" s="5"/>
    </row>
    <row r="559" spans="3:23" ht="13.9" x14ac:dyDescent="0.5">
      <c r="C559" s="129" t="str">
        <f>IF(ISBLANK('Data-Task'!C196),"",'Data-Task'!C196)</f>
        <v>CRA:Taxes:Report suspected fraud</v>
      </c>
      <c r="D559" s="68" t="str">
        <f t="shared" si="27"/>
        <v>Report suspected fraud</v>
      </c>
      <c r="E559" s="6" t="str">
        <f t="shared" si="28"/>
        <v>Taxes</v>
      </c>
      <c r="F559" s="6" t="str">
        <f t="shared" si="29"/>
        <v>CRA</v>
      </c>
      <c r="G559" s="8">
        <f>VLOOKUP(Task[[#This Row],[Reason of visit]],'Data-Task'!C:G,2,)</f>
        <v>49</v>
      </c>
      <c r="H5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0.13541937454479872</v>
      </c>
      <c r="I559" s="7">
        <f>VLOOKUP(Task[[#This Row],[Reason of visit]],'Data-Task'!C:G,3,)</f>
        <v>0.51020408163265296</v>
      </c>
      <c r="J559" s="7" t="str">
        <f>IF(Task[[#This Row],[Margin of Error1]]&gt;=0.1,"Insufficient data",Task[[#This Row],[Task success1]])</f>
        <v>Insufficient data</v>
      </c>
      <c r="K559" s="7">
        <f>IF(Task[[#This Row],[Task success1]]&gt;0,1.96*SQRT((Task[[#This Row],[Task success1]]*(1-Task[[#This Row],[Task success1]]))/Task[[#This Row],[Responses]]),"")</f>
        <v>0.13997084244475302</v>
      </c>
      <c r="L559" s="7">
        <f>VLOOKUP(Task[[#This Row],[Reason of visit]],'Data-Task'!C:G,4,)</f>
        <v>0.36734693877551</v>
      </c>
      <c r="M559" s="7" t="str">
        <f>IF(Task[[#This Row],[Margin of Error1]]&gt;=0.1,"Insufficient data",Task[[#This Row],[Ease1]])</f>
        <v>Insufficient data</v>
      </c>
      <c r="N559" s="7">
        <f>IF(Task[[#This Row],[Ease1]]&gt;0,1.96*SQRT((Task[[#This Row],[Ease1]]*(1-Task[[#This Row],[Ease1]]))/Task[[#This Row],[Responses]]),"")</f>
        <v>0.13498299212591675</v>
      </c>
      <c r="O559" s="7">
        <f>VLOOKUP(Task[[#This Row],[Reason of visit]],'Data-Task'!C:G,5,)</f>
        <v>0.32653061224489799</v>
      </c>
      <c r="P559" s="7" t="str">
        <f>IF(Task[[#This Row],[Margin of Error1]]&gt;=0.1,"Insufficient data",Task[[#This Row],[Satisfaction1]])</f>
        <v>Insufficient data</v>
      </c>
      <c r="Q559" s="7">
        <f>IF(Task[[#This Row],[Satisfaction1]]&gt;0,1.96*SQRT((Task[[#This Row],[Satisfaction1]]*(1-Task[[#This Row],[Satisfaction1]]))/Task[[#This Row],[Responses]]),"")</f>
        <v>0.13130428906372635</v>
      </c>
      <c r="R559" s="7" t="str">
        <f>IF(OR(Task[[#This Row],[Margin of Error1]]&gt;=0.1,Task[[#This Row],[Margin of Error1]]=0),"Insufficient data",Task[[#This Row],[Margin of Error1]])</f>
        <v>Insufficient data</v>
      </c>
      <c r="S5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59" s="10"/>
      <c r="U559" s="10"/>
      <c r="V559" s="5"/>
      <c r="W559" s="5"/>
    </row>
    <row r="560" spans="3:23" ht="13.9" x14ac:dyDescent="0.5">
      <c r="C560" s="129" t="str">
        <f>IF(ISBLANK('Data-Task'!C495),"",'Data-Task'!C495)</f>
        <v>FIN:Taxes:Check Canada's tax treaties</v>
      </c>
      <c r="D560" s="68" t="str">
        <f t="shared" si="27"/>
        <v>Check Canada's tax treaties</v>
      </c>
      <c r="E560" s="6" t="str">
        <f t="shared" si="28"/>
        <v>Taxes</v>
      </c>
      <c r="F560" s="6" t="str">
        <f t="shared" si="29"/>
        <v>FIN</v>
      </c>
      <c r="G560" s="8">
        <f>VLOOKUP(Task[[#This Row],[Reason of visit]],'Data-Task'!C:G,2,)</f>
        <v>49</v>
      </c>
      <c r="H56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0.1303603564499127</v>
      </c>
      <c r="I560" s="7">
        <f>VLOOKUP(Task[[#This Row],[Reason of visit]],'Data-Task'!C:G,3,)</f>
        <v>0.77551020408163296</v>
      </c>
      <c r="J560" s="7" t="str">
        <f>IF(Task[[#This Row],[Margin of Error1]]&gt;=0.1,"Insufficient data",Task[[#This Row],[Task success1]])</f>
        <v>Insufficient data</v>
      </c>
      <c r="K560" s="7">
        <f>IF(Task[[#This Row],[Task success1]]&gt;0,1.96*SQRT((Task[[#This Row],[Task success1]]*(1-Task[[#This Row],[Task success1]]))/Task[[#This Row],[Responses]]),"")</f>
        <v>0.11682884743006207</v>
      </c>
      <c r="L560" s="7">
        <f>VLOOKUP(Task[[#This Row],[Reason of visit]],'Data-Task'!C:G,4,)</f>
        <v>0.55102040816326503</v>
      </c>
      <c r="M560" s="7" t="str">
        <f>IF(Task[[#This Row],[Margin of Error1]]&gt;=0.1,"Insufficient data",Task[[#This Row],[Ease1]])</f>
        <v>Insufficient data</v>
      </c>
      <c r="N560" s="7">
        <f>IF(Task[[#This Row],[Ease1]]&gt;0,1.96*SQRT((Task[[#This Row],[Ease1]]*(1-Task[[#This Row],[Ease1]]))/Task[[#This Row],[Responses]]),"")</f>
        <v>0.13926922979375933</v>
      </c>
      <c r="O560" s="7">
        <f>VLOOKUP(Task[[#This Row],[Reason of visit]],'Data-Task'!C:G,5,)</f>
        <v>0.63265306122449005</v>
      </c>
      <c r="P560" s="7" t="str">
        <f>IF(Task[[#This Row],[Margin of Error1]]&gt;=0.1,"Insufficient data",Task[[#This Row],[Satisfaction1]])</f>
        <v>Insufficient data</v>
      </c>
      <c r="Q560" s="7">
        <f>IF(Task[[#This Row],[Satisfaction1]]&gt;0,1.96*SQRT((Task[[#This Row],[Satisfaction1]]*(1-Task[[#This Row],[Satisfaction1]]))/Task[[#This Row],[Responses]]),"")</f>
        <v>0.13498299212591675</v>
      </c>
      <c r="R560" s="7" t="str">
        <f>IF(OR(Task[[#This Row],[Margin of Error1]]&gt;=0.1,Task[[#This Row],[Margin of Error1]]=0),"Insufficient data",Task[[#This Row],[Margin of Error1]])</f>
        <v>Insufficient data</v>
      </c>
      <c r="S5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0" s="10"/>
      <c r="U560" s="10"/>
      <c r="V560" s="5"/>
      <c r="W560" s="5"/>
    </row>
    <row r="561" spans="3:23" ht="27.75" x14ac:dyDescent="0.5">
      <c r="C561" s="129" t="str">
        <f>IF(ISBLANK('Data-Task'!C1161),"",'Data-Task'!C1161)</f>
        <v>PSPC:AboutGov:Federal government property management, maintenance, and construction</v>
      </c>
      <c r="D561" s="457" t="str">
        <f t="shared" si="27"/>
        <v>Federal government property management, maintenance, and construction</v>
      </c>
      <c r="E561" s="458" t="str">
        <f t="shared" si="28"/>
        <v>AboutGov</v>
      </c>
      <c r="F561" s="458" t="str">
        <f t="shared" si="29"/>
        <v>PSPC</v>
      </c>
      <c r="G561" s="442">
        <f>VLOOKUP(Task[[#This Row],[Reason of visit]],'Data-Task'!C:G,2,)</f>
        <v>49</v>
      </c>
      <c r="H56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0.13445951998604025</v>
      </c>
      <c r="I561" s="444">
        <f>VLOOKUP(Task[[#This Row],[Reason of visit]],'Data-Task'!C:G,3,)</f>
        <v>0.71428571428571397</v>
      </c>
      <c r="J561" s="444" t="str">
        <f>IF(Task[[#This Row],[Margin of Error1]]&gt;=0.1,"Insufficient data",Task[[#This Row],[Task success1]])</f>
        <v>Insufficient data</v>
      </c>
      <c r="K561" s="444">
        <f>IF(Task[[#This Row],[Task success1]]&gt;0,1.96*SQRT((Task[[#This Row],[Task success1]]*(1-Task[[#This Row],[Task success1]]))/Task[[#This Row],[Responses]]),"")</f>
        <v>0.12649110640673519</v>
      </c>
      <c r="L561" s="444">
        <f>VLOOKUP(Task[[#This Row],[Reason of visit]],'Data-Task'!C:G,4,)</f>
        <v>0.59183673469387799</v>
      </c>
      <c r="M561" s="444" t="str">
        <f>IF(Task[[#This Row],[Margin of Error1]]&gt;=0.1,"Insufficient data",Task[[#This Row],[Ease1]])</f>
        <v>Insufficient data</v>
      </c>
      <c r="N561" s="444">
        <f>IF(Task[[#This Row],[Ease1]]&gt;0,1.96*SQRT((Task[[#This Row],[Ease1]]*(1-Task[[#This Row],[Ease1]]))/Task[[#This Row],[Responses]]),"")</f>
        <v>0.1376182237576262</v>
      </c>
      <c r="O561" s="444">
        <f>VLOOKUP(Task[[#This Row],[Reason of visit]],'Data-Task'!C:G,5,)</f>
        <v>0.55102040816326503</v>
      </c>
      <c r="P561" s="444" t="str">
        <f>IF(Task[[#This Row],[Margin of Error1]]&gt;=0.1,"Insufficient data",Task[[#This Row],[Satisfaction1]])</f>
        <v>Insufficient data</v>
      </c>
      <c r="Q561" s="444">
        <f>IF(Task[[#This Row],[Satisfaction1]]&gt;0,1.96*SQRT((Task[[#This Row],[Satisfaction1]]*(1-Task[[#This Row],[Satisfaction1]]))/Task[[#This Row],[Responses]]),"")</f>
        <v>0.13926922979375933</v>
      </c>
      <c r="R561" s="444" t="str">
        <f>IF(OR(Task[[#This Row],[Margin of Error1]]&gt;=0.1,Task[[#This Row],[Margin of Error1]]=0),"Insufficient data",Task[[#This Row],[Margin of Error1]])</f>
        <v>Insufficient data</v>
      </c>
      <c r="S56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1" s="10"/>
      <c r="U561" s="10"/>
      <c r="V561" s="5"/>
      <c r="W561" s="5"/>
    </row>
    <row r="562" spans="3:23" ht="13.9" x14ac:dyDescent="0.5">
      <c r="C562" s="129" t="str">
        <f>IF(ISBLANK('Data-Task'!C483),"",'Data-Task'!C483)</f>
        <v>FCAC:Money:Understand severance pay</v>
      </c>
      <c r="D562" s="68" t="str">
        <f t="shared" si="27"/>
        <v>Understand severance pay</v>
      </c>
      <c r="E562" s="6" t="str">
        <f t="shared" si="28"/>
        <v>Money</v>
      </c>
      <c r="F562" s="6" t="str">
        <f t="shared" si="29"/>
        <v>FCAC</v>
      </c>
      <c r="G562" s="8">
        <f>VLOOKUP(Task[[#This Row],[Reason of visit]],'Data-Task'!C:G,2,)</f>
        <v>48</v>
      </c>
      <c r="H5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0.13659755242187285</v>
      </c>
      <c r="I562" s="7">
        <f>VLOOKUP(Task[[#This Row],[Reason of visit]],'Data-Task'!C:G,3,)</f>
        <v>0.66666666666666696</v>
      </c>
      <c r="J562" s="7" t="str">
        <f>IF(Task[[#This Row],[Margin of Error1]]&gt;=0.1,"Insufficient data",Task[[#This Row],[Task success1]])</f>
        <v>Insufficient data</v>
      </c>
      <c r="K562" s="7">
        <f>IF(Task[[#This Row],[Task success1]]&gt;0,1.96*SQRT((Task[[#This Row],[Task success1]]*(1-Task[[#This Row],[Task success1]]))/Task[[#This Row],[Responses]]),"")</f>
        <v>0.13336110821819522</v>
      </c>
      <c r="L562" s="7">
        <f>VLOOKUP(Task[[#This Row],[Reason of visit]],'Data-Task'!C:G,4,)</f>
        <v>0.58333333333333304</v>
      </c>
      <c r="M562" s="7" t="str">
        <f>IF(Task[[#This Row],[Margin of Error1]]&gt;=0.1,"Insufficient data",Task[[#This Row],[Ease1]])</f>
        <v>Insufficient data</v>
      </c>
      <c r="N562" s="7">
        <f>IF(Task[[#This Row],[Ease1]]&gt;0,1.96*SQRT((Task[[#This Row],[Ease1]]*(1-Task[[#This Row],[Ease1]]))/Task[[#This Row],[Responses]]),"")</f>
        <v>0.1394723854255612</v>
      </c>
      <c r="O562" s="7">
        <f>VLOOKUP(Task[[#This Row],[Reason of visit]],'Data-Task'!C:G,5,)</f>
        <v>0.375</v>
      </c>
      <c r="P562" s="7" t="str">
        <f>IF(Task[[#This Row],[Margin of Error1]]&gt;=0.1,"Insufficient data",Task[[#This Row],[Satisfaction1]])</f>
        <v>Insufficient data</v>
      </c>
      <c r="Q562" s="7">
        <f>IF(Task[[#This Row],[Satisfaction1]]&gt;0,1.96*SQRT((Task[[#This Row],[Satisfaction1]]*(1-Task[[#This Row],[Satisfaction1]]))/Task[[#This Row],[Responses]]),"")</f>
        <v>0.13695916362186211</v>
      </c>
      <c r="R562" s="7" t="str">
        <f>IF(OR(Task[[#This Row],[Margin of Error1]]&gt;=0.1,Task[[#This Row],[Margin of Error1]]=0),"Insufficient data",Task[[#This Row],[Margin of Error1]])</f>
        <v>Insufficient data</v>
      </c>
      <c r="S5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2" s="10"/>
      <c r="U562" s="10"/>
      <c r="V562" s="5"/>
      <c r="W562" s="5"/>
    </row>
    <row r="563" spans="3:23" ht="13.9" x14ac:dyDescent="0.5">
      <c r="C563" s="129" t="str">
        <f>IF(ISBLANK('Data-Task'!C627),"",'Data-Task'!C627)</f>
        <v>GAC:Travel:Travel to Canada for business</v>
      </c>
      <c r="D563" s="68" t="str">
        <f t="shared" si="27"/>
        <v>Travel to Canada for business</v>
      </c>
      <c r="E563" s="6" t="str">
        <f t="shared" si="28"/>
        <v>Travel</v>
      </c>
      <c r="F563" s="6" t="str">
        <f t="shared" si="29"/>
        <v>GAC</v>
      </c>
      <c r="G563" s="8">
        <f>VLOOKUP(Task[[#This Row],[Reason of visit]],'Data-Task'!C:G,2,)</f>
        <v>48</v>
      </c>
      <c r="H56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0.14046333622363069</v>
      </c>
      <c r="I563" s="7">
        <f>VLOOKUP(Task[[#This Row],[Reason of visit]],'Data-Task'!C:G,3,)</f>
        <v>0.45833333333333298</v>
      </c>
      <c r="J563" s="7" t="str">
        <f>IF(Task[[#This Row],[Margin of Error1]]&gt;=0.1,"Insufficient data",Task[[#This Row],[Task success1]])</f>
        <v>Insufficient data</v>
      </c>
      <c r="K563" s="7">
        <f>IF(Task[[#This Row],[Task success1]]&gt;0,1.96*SQRT((Task[[#This Row],[Task success1]]*(1-Task[[#This Row],[Task success1]]))/Task[[#This Row],[Responses]]),"")</f>
        <v>0.14095881162266541</v>
      </c>
      <c r="L563" s="7">
        <f>VLOOKUP(Task[[#This Row],[Reason of visit]],'Data-Task'!C:G,4,)</f>
        <v>0.41666666666666702</v>
      </c>
      <c r="M563" s="7" t="str">
        <f>IF(Task[[#This Row],[Margin of Error1]]&gt;=0.1,"Insufficient data",Task[[#This Row],[Ease1]])</f>
        <v>Insufficient data</v>
      </c>
      <c r="N563" s="7">
        <f>IF(Task[[#This Row],[Ease1]]&gt;0,1.96*SQRT((Task[[#This Row],[Ease1]]*(1-Task[[#This Row],[Ease1]]))/Task[[#This Row],[Responses]]),"")</f>
        <v>0.1394723854255612</v>
      </c>
      <c r="O563" s="7">
        <f>VLOOKUP(Task[[#This Row],[Reason of visit]],'Data-Task'!C:G,5,)</f>
        <v>0.54166666666666696</v>
      </c>
      <c r="P563" s="7" t="str">
        <f>IF(Task[[#This Row],[Margin of Error1]]&gt;=0.1,"Insufficient data",Task[[#This Row],[Satisfaction1]])</f>
        <v>Insufficient data</v>
      </c>
      <c r="Q563" s="7">
        <f>IF(Task[[#This Row],[Satisfaction1]]&gt;0,1.96*SQRT((Task[[#This Row],[Satisfaction1]]*(1-Task[[#This Row],[Satisfaction1]]))/Task[[#This Row],[Responses]]),"")</f>
        <v>0.14095881162266541</v>
      </c>
      <c r="R563" s="7" t="str">
        <f>IF(OR(Task[[#This Row],[Margin of Error1]]&gt;=0.1,Task[[#This Row],[Margin of Error1]]=0),"Insufficient data",Task[[#This Row],[Margin of Error1]])</f>
        <v>Insufficient data</v>
      </c>
      <c r="S5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3" s="10"/>
      <c r="U563" s="10"/>
      <c r="V563" s="5"/>
      <c r="W563" s="5"/>
    </row>
    <row r="564" spans="3:23" ht="13.9" x14ac:dyDescent="0.5">
      <c r="C564" s="129" t="str">
        <f>IF(ISBLANK('Data-Task'!C1323),"",'Data-Task'!C1323)</f>
        <v>TBS:PublicService:Find available benefits for survivors of deceased public servants</v>
      </c>
      <c r="D564" s="457" t="str">
        <f t="shared" si="27"/>
        <v>Find available benefits for survivors of deceased public servants</v>
      </c>
      <c r="E564" s="458" t="str">
        <f t="shared" si="28"/>
        <v>PublicService</v>
      </c>
      <c r="F564" s="458" t="str">
        <f t="shared" si="29"/>
        <v>TBS</v>
      </c>
      <c r="G564" s="442">
        <f>VLOOKUP(Task[[#This Row],[Reason of visit]],'Data-Task'!C:G,2,)</f>
        <v>48</v>
      </c>
      <c r="H56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0.1362067803979003</v>
      </c>
      <c r="I564" s="444">
        <f>VLOOKUP(Task[[#This Row],[Reason of visit]],'Data-Task'!C:G,3,)</f>
        <v>0.72916666666666696</v>
      </c>
      <c r="J564" s="444" t="str">
        <f>IF(Task[[#This Row],[Margin of Error1]]&gt;=0.1,"Insufficient data",Task[[#This Row],[Task success1]])</f>
        <v>Insufficient data</v>
      </c>
      <c r="K564" s="444">
        <f>IF(Task[[#This Row],[Task success1]]&gt;0,1.96*SQRT((Task[[#This Row],[Task success1]]*(1-Task[[#This Row],[Task success1]]))/Task[[#This Row],[Responses]]),"")</f>
        <v>0.1257187092907843</v>
      </c>
      <c r="L564" s="444">
        <f>VLOOKUP(Task[[#This Row],[Reason of visit]],'Data-Task'!C:G,4,)</f>
        <v>0.5</v>
      </c>
      <c r="M564" s="444" t="str">
        <f>IF(Task[[#This Row],[Margin of Error1]]&gt;=0.1,"Insufficient data",Task[[#This Row],[Ease1]])</f>
        <v>Insufficient data</v>
      </c>
      <c r="N564" s="444">
        <f>IF(Task[[#This Row],[Ease1]]&gt;0,1.96*SQRT((Task[[#This Row],[Ease1]]*(1-Task[[#This Row],[Ease1]]))/Task[[#This Row],[Responses]]),"")</f>
        <v>0.14145081595145831</v>
      </c>
      <c r="O564" s="444">
        <f>VLOOKUP(Task[[#This Row],[Reason of visit]],'Data-Task'!C:G,5,)</f>
        <v>0.5</v>
      </c>
      <c r="P564" s="444" t="str">
        <f>IF(Task[[#This Row],[Margin of Error1]]&gt;=0.1,"Insufficient data",Task[[#This Row],[Satisfaction1]])</f>
        <v>Insufficient data</v>
      </c>
      <c r="Q564" s="444">
        <f>IF(Task[[#This Row],[Satisfaction1]]&gt;0,1.96*SQRT((Task[[#This Row],[Satisfaction1]]*(1-Task[[#This Row],[Satisfaction1]]))/Task[[#This Row],[Responses]]),"")</f>
        <v>0.14145081595145831</v>
      </c>
      <c r="R564" s="444" t="str">
        <f>IF(OR(Task[[#This Row],[Margin of Error1]]&gt;=0.1,Task[[#This Row],[Margin of Error1]]=0),"Insufficient data",Task[[#This Row],[Margin of Error1]])</f>
        <v>Insufficient data</v>
      </c>
      <c r="S56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4" s="10"/>
      <c r="U564" s="10"/>
      <c r="V564" s="5"/>
      <c r="W564" s="5"/>
    </row>
    <row r="565" spans="3:23" ht="13.9" x14ac:dyDescent="0.5">
      <c r="C565" s="129" t="str">
        <f>IF(ISBLANK('Data-Task'!C1190),"",'Data-Task'!C1190)</f>
        <v>PSPC:Business:Become a supplier for the Government of Canada</v>
      </c>
      <c r="D565" s="457" t="str">
        <f t="shared" si="27"/>
        <v>Become a supplier for the Government of Canada</v>
      </c>
      <c r="E565" s="458" t="str">
        <f t="shared" si="28"/>
        <v>Business</v>
      </c>
      <c r="F565" s="458" t="str">
        <f t="shared" si="29"/>
        <v>PSPC</v>
      </c>
      <c r="G565" s="442">
        <f>VLOOKUP(Task[[#This Row],[Reason of visit]],'Data-Task'!C:G,2,)</f>
        <v>47</v>
      </c>
      <c r="H56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0.13967551731582983</v>
      </c>
      <c r="I565" s="444">
        <f>VLOOKUP(Task[[#This Row],[Reason of visit]],'Data-Task'!C:G,3,)</f>
        <v>0.59574468085106402</v>
      </c>
      <c r="J565" s="444" t="str">
        <f>IF(Task[[#This Row],[Margin of Error1]]&gt;=0.1,"Insufficient data",Task[[#This Row],[Task success1]])</f>
        <v>Insufficient data</v>
      </c>
      <c r="K565" s="444">
        <f>IF(Task[[#This Row],[Task success1]]&gt;0,1.96*SQRT((Task[[#This Row],[Task success1]]*(1-Task[[#This Row],[Task success1]]))/Task[[#This Row],[Responses]]),"")</f>
        <v>0.14030240016376003</v>
      </c>
      <c r="L565" s="444">
        <f>VLOOKUP(Task[[#This Row],[Reason of visit]],'Data-Task'!C:G,4,)</f>
        <v>0.36170212765957399</v>
      </c>
      <c r="M565" s="444" t="str">
        <f>IF(Task[[#This Row],[Margin of Error1]]&gt;=0.1,"Insufficient data",Task[[#This Row],[Ease1]])</f>
        <v>Insufficient data</v>
      </c>
      <c r="N565" s="444">
        <f>IF(Task[[#This Row],[Ease1]]&gt;0,1.96*SQRT((Task[[#This Row],[Ease1]]*(1-Task[[#This Row],[Ease1]]))/Task[[#This Row],[Responses]]),"")</f>
        <v>0.13737078262405844</v>
      </c>
      <c r="O565" s="444">
        <f>VLOOKUP(Task[[#This Row],[Reason of visit]],'Data-Task'!C:G,5,)</f>
        <v>0.42553191489361702</v>
      </c>
      <c r="P565" s="444" t="str">
        <f>IF(Task[[#This Row],[Margin of Error1]]&gt;=0.1,"Insufficient data",Task[[#This Row],[Satisfaction1]])</f>
        <v>Insufficient data</v>
      </c>
      <c r="Q565" s="444">
        <f>IF(Task[[#This Row],[Satisfaction1]]&gt;0,1.96*SQRT((Task[[#This Row],[Satisfaction1]]*(1-Task[[#This Row],[Satisfaction1]]))/Task[[#This Row],[Responses]]),"")</f>
        <v>0.14135336915967101</v>
      </c>
      <c r="R565" s="444" t="str">
        <f>IF(OR(Task[[#This Row],[Margin of Error1]]&gt;=0.1,Task[[#This Row],[Margin of Error1]]=0),"Insufficient data",Task[[#This Row],[Margin of Error1]])</f>
        <v>Insufficient data</v>
      </c>
      <c r="S56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5" s="10"/>
      <c r="U565" s="10"/>
      <c r="V565" s="5"/>
      <c r="W565" s="5"/>
    </row>
    <row r="566" spans="3:23" ht="13.9" x14ac:dyDescent="0.5">
      <c r="C566" s="129" t="str">
        <f>IF(ISBLANK('Data-Task'!C1202),"",'Data-Task'!C1202)</f>
        <v>PSPC:Business:Initiatives and Programs</v>
      </c>
      <c r="D566" s="457" t="str">
        <f t="shared" si="27"/>
        <v>Initiatives and Programs</v>
      </c>
      <c r="E566" s="458" t="str">
        <f t="shared" si="28"/>
        <v>Business</v>
      </c>
      <c r="F566" s="458" t="str">
        <f t="shared" si="29"/>
        <v>PSPC</v>
      </c>
      <c r="G566" s="442">
        <f>VLOOKUP(Task[[#This Row],[Reason of visit]],'Data-Task'!C:G,2,)</f>
        <v>47</v>
      </c>
      <c r="H56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0.13411164432863151</v>
      </c>
      <c r="I566" s="444">
        <f>VLOOKUP(Task[[#This Row],[Reason of visit]],'Data-Task'!C:G,3,)</f>
        <v>0.72340425531914898</v>
      </c>
      <c r="J566" s="444" t="str">
        <f>IF(Task[[#This Row],[Margin of Error1]]&gt;=0.1,"Insufficient data",Task[[#This Row],[Task success1]])</f>
        <v>Insufficient data</v>
      </c>
      <c r="K566" s="444">
        <f>IF(Task[[#This Row],[Task success1]]&gt;0,1.96*SQRT((Task[[#This Row],[Task success1]]*(1-Task[[#This Row],[Task success1]]))/Task[[#This Row],[Responses]]),"")</f>
        <v>0.12788523890418374</v>
      </c>
      <c r="L566" s="444">
        <f>VLOOKUP(Task[[#This Row],[Reason of visit]],'Data-Task'!C:G,4,)</f>
        <v>0.340425531914894</v>
      </c>
      <c r="M566" s="444" t="str">
        <f>IF(Task[[#This Row],[Margin of Error1]]&gt;=0.1,"Insufficient data",Task[[#This Row],[Ease1]])</f>
        <v>Insufficient data</v>
      </c>
      <c r="N566" s="444">
        <f>IF(Task[[#This Row],[Ease1]]&gt;0,1.96*SQRT((Task[[#This Row],[Ease1]]*(1-Task[[#This Row],[Ease1]]))/Task[[#This Row],[Responses]]),"")</f>
        <v>0.1354721810072429</v>
      </c>
      <c r="O566" s="444">
        <f>VLOOKUP(Task[[#This Row],[Reason of visit]],'Data-Task'!C:G,5,)</f>
        <v>0.61702127659574502</v>
      </c>
      <c r="P566" s="444" t="str">
        <f>IF(Task[[#This Row],[Margin of Error1]]&gt;=0.1,"Insufficient data",Task[[#This Row],[Satisfaction1]])</f>
        <v>Insufficient data</v>
      </c>
      <c r="Q566" s="444">
        <f>IF(Task[[#This Row],[Satisfaction1]]&gt;0,1.96*SQRT((Task[[#This Row],[Satisfaction1]]*(1-Task[[#This Row],[Satisfaction1]]))/Task[[#This Row],[Responses]]),"")</f>
        <v>0.13897751307446785</v>
      </c>
      <c r="R566" s="444" t="str">
        <f>IF(OR(Task[[#This Row],[Margin of Error1]]&gt;=0.1,Task[[#This Row],[Margin of Error1]]=0),"Insufficient data",Task[[#This Row],[Margin of Error1]])</f>
        <v>Insufficient data</v>
      </c>
      <c r="S5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6" s="10"/>
      <c r="U566" s="10"/>
      <c r="V566" s="5"/>
      <c r="W566" s="5"/>
    </row>
    <row r="567" spans="3:23" ht="13.9" x14ac:dyDescent="0.5">
      <c r="C567" s="129" t="str">
        <f>IF(ISBLANK('Data-Task'!C1290),"",'Data-Task'!C1290)</f>
        <v>StatCan:N/A:Get more information on a survey</v>
      </c>
      <c r="D567" s="457" t="str">
        <f t="shared" si="27"/>
        <v>Get more information on a survey</v>
      </c>
      <c r="E567" s="458" t="str">
        <f t="shared" si="28"/>
        <v>N/A</v>
      </c>
      <c r="F567" s="458" t="str">
        <f t="shared" si="29"/>
        <v>StatCan</v>
      </c>
      <c r="G567" s="442">
        <f>VLOOKUP(Task[[#This Row],[Reason of visit]],'Data-Task'!C:G,2,)</f>
        <v>47</v>
      </c>
      <c r="H56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0.13131028337588868</v>
      </c>
      <c r="I567" s="444">
        <f>VLOOKUP(Task[[#This Row],[Reason of visit]],'Data-Task'!C:G,3,)</f>
        <v>0.76595744680851097</v>
      </c>
      <c r="J567" s="444" t="str">
        <f>IF(Task[[#This Row],[Margin of Error1]]&gt;=0.1,"Insufficient data",Task[[#This Row],[Task success1]])</f>
        <v>Insufficient data</v>
      </c>
      <c r="K567" s="444">
        <f>IF(Task[[#This Row],[Task success1]]&gt;0,1.96*SQRT((Task[[#This Row],[Task success1]]*(1-Task[[#This Row],[Task success1]]))/Task[[#This Row],[Responses]]),"")</f>
        <v>0.12104779350892558</v>
      </c>
      <c r="L567" s="444">
        <f>VLOOKUP(Task[[#This Row],[Reason of visit]],'Data-Task'!C:G,4,)</f>
        <v>0.70212765957446799</v>
      </c>
      <c r="M567" s="444" t="str">
        <f>IF(Task[[#This Row],[Margin of Error1]]&gt;=0.1,"Insufficient data",Task[[#This Row],[Ease1]])</f>
        <v>Insufficient data</v>
      </c>
      <c r="N567" s="444">
        <f>IF(Task[[#This Row],[Ease1]]&gt;0,1.96*SQRT((Task[[#This Row],[Ease1]]*(1-Task[[#This Row],[Ease1]]))/Task[[#This Row],[Responses]]),"")</f>
        <v>0.13074656030762757</v>
      </c>
      <c r="O567" s="444">
        <f>VLOOKUP(Task[[#This Row],[Reason of visit]],'Data-Task'!C:G,5,)</f>
        <v>0.55319148936170204</v>
      </c>
      <c r="P567" s="444" t="str">
        <f>IF(Task[[#This Row],[Margin of Error1]]&gt;=0.1,"Insufficient data",Task[[#This Row],[Satisfaction1]])</f>
        <v>Insufficient data</v>
      </c>
      <c r="Q567" s="444">
        <f>IF(Task[[#This Row],[Satisfaction1]]&gt;0,1.96*SQRT((Task[[#This Row],[Satisfaction1]]*(1-Task[[#This Row],[Satisfaction1]]))/Task[[#This Row],[Responses]]),"")</f>
        <v>0.14213649631111289</v>
      </c>
      <c r="R567" s="444" t="str">
        <f>IF(OR(Task[[#This Row],[Margin of Error1]]&gt;=0.1,Task[[#This Row],[Margin of Error1]]=0),"Insufficient data",Task[[#This Row],[Margin of Error1]])</f>
        <v>Insufficient data</v>
      </c>
      <c r="S5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7" s="10"/>
      <c r="U567" s="10"/>
      <c r="V567" s="5"/>
      <c r="W567" s="5"/>
    </row>
    <row r="568" spans="3:23" ht="13.9" x14ac:dyDescent="0.5">
      <c r="C568" s="129" t="str">
        <f>IF(ISBLANK('Data-Task'!C1406),"",'Data-Task'!C1406)</f>
        <v>VAC:Benefits:Sign into or create a Veterans Affairs Canada (VAC) account</v>
      </c>
      <c r="D568" s="457" t="str">
        <f t="shared" si="27"/>
        <v>Sign into or create a Veterans Affairs Canada (VAC) account</v>
      </c>
      <c r="E568" s="458" t="str">
        <f t="shared" si="28"/>
        <v>Benefits</v>
      </c>
      <c r="F568" s="458" t="str">
        <f t="shared" si="29"/>
        <v>VAC</v>
      </c>
      <c r="G568" s="442">
        <f>VLOOKUP(Task[[#This Row],[Reason of visit]],'Data-Task'!C:G,2,)</f>
        <v>47</v>
      </c>
      <c r="H56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0.14108699768574573</v>
      </c>
      <c r="I568" s="444">
        <f>VLOOKUP(Task[[#This Row],[Reason of visit]],'Data-Task'!C:G,3,)</f>
        <v>0.53191489361702105</v>
      </c>
      <c r="J568" s="444" t="str">
        <f>IF(Task[[#This Row],[Margin of Error1]]&gt;=0.1,"Insufficient data",Task[[#This Row],[Task success1]])</f>
        <v>Insufficient data</v>
      </c>
      <c r="K568" s="444">
        <f>IF(Task[[#This Row],[Task success1]]&gt;0,1.96*SQRT((Task[[#This Row],[Task success1]]*(1-Task[[#This Row],[Task success1]]))/Task[[#This Row],[Responses]]),"")</f>
        <v>0.14265619272971714</v>
      </c>
      <c r="L568" s="444">
        <f>VLOOKUP(Task[[#This Row],[Reason of visit]],'Data-Task'!C:G,4,)</f>
        <v>0.40425531914893598</v>
      </c>
      <c r="M568" s="444" t="str">
        <f>IF(Task[[#This Row],[Margin of Error1]]&gt;=0.1,"Insufficient data",Task[[#This Row],[Ease1]])</f>
        <v>Insufficient data</v>
      </c>
      <c r="N568" s="444">
        <f>IF(Task[[#This Row],[Ease1]]&gt;0,1.96*SQRT((Task[[#This Row],[Ease1]]*(1-Task[[#This Row],[Ease1]]))/Task[[#This Row],[Responses]]),"")</f>
        <v>0.14030240016376003</v>
      </c>
      <c r="O568" s="444">
        <f>VLOOKUP(Task[[#This Row],[Reason of visit]],'Data-Task'!C:G,5,)</f>
        <v>0.40425531914893598</v>
      </c>
      <c r="P568" s="444" t="str">
        <f>IF(Task[[#This Row],[Margin of Error1]]&gt;=0.1,"Insufficient data",Task[[#This Row],[Satisfaction1]])</f>
        <v>Insufficient data</v>
      </c>
      <c r="Q568" s="444">
        <f>IF(Task[[#This Row],[Satisfaction1]]&gt;0,1.96*SQRT((Task[[#This Row],[Satisfaction1]]*(1-Task[[#This Row],[Satisfaction1]]))/Task[[#This Row],[Responses]]),"")</f>
        <v>0.14030240016376003</v>
      </c>
      <c r="R568" s="444" t="str">
        <f>IF(OR(Task[[#This Row],[Margin of Error1]]&gt;=0.1,Task[[#This Row],[Margin of Error1]]=0),"Insufficient data",Task[[#This Row],[Margin of Error1]])</f>
        <v>Insufficient data</v>
      </c>
      <c r="S56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8" s="10"/>
      <c r="U568" s="10"/>
      <c r="V568" s="5"/>
      <c r="W568" s="5"/>
    </row>
    <row r="569" spans="3:23" ht="13.9" x14ac:dyDescent="0.5">
      <c r="C569" s="129" t="str">
        <f>IF(ISBLANK('Data-Task'!C388),"",'Data-Task'!C388)</f>
        <v>ESDC:Benefits:Delay repayment of a student loan (still studying)</v>
      </c>
      <c r="D569" s="68" t="str">
        <f t="shared" si="27"/>
        <v>Delay repayment of a student loan (still studying)</v>
      </c>
      <c r="E569" s="6" t="str">
        <f t="shared" si="28"/>
        <v>Benefits</v>
      </c>
      <c r="F569" s="6" t="str">
        <f t="shared" si="29"/>
        <v>ESDC</v>
      </c>
      <c r="G569" s="8">
        <f>VLOOKUP(Task[[#This Row],[Reason of visit]],'Data-Task'!C:G,2,)</f>
        <v>46</v>
      </c>
      <c r="H56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0.14012903563164955</v>
      </c>
      <c r="I569" s="7">
        <f>VLOOKUP(Task[[#This Row],[Reason of visit]],'Data-Task'!C:G,3,)</f>
        <v>0.434782608695652</v>
      </c>
      <c r="J569" s="7" t="str">
        <f>IF(Task[[#This Row],[Margin of Error1]]&gt;=0.1,"Insufficient data",Task[[#This Row],[Task success1]])</f>
        <v>Insufficient data</v>
      </c>
      <c r="K569" s="7">
        <f>IF(Task[[#This Row],[Task success1]]&gt;0,1.96*SQRT((Task[[#This Row],[Task success1]]*(1-Task[[#This Row],[Task success1]]))/Task[[#This Row],[Responses]]),"")</f>
        <v>0.14325869663967924</v>
      </c>
      <c r="L569" s="7">
        <f>VLOOKUP(Task[[#This Row],[Reason of visit]],'Data-Task'!C:G,4,)</f>
        <v>0.34782608695652201</v>
      </c>
      <c r="M569" s="7" t="str">
        <f>IF(Task[[#This Row],[Margin of Error1]]&gt;=0.1,"Insufficient data",Task[[#This Row],[Ease1]])</f>
        <v>Insufficient data</v>
      </c>
      <c r="N569" s="7">
        <f>IF(Task[[#This Row],[Ease1]]&gt;0,1.96*SQRT((Task[[#This Row],[Ease1]]*(1-Task[[#This Row],[Ease1]]))/Task[[#This Row],[Responses]]),"")</f>
        <v>0.13763850365660929</v>
      </c>
      <c r="O569" s="7">
        <f>VLOOKUP(Task[[#This Row],[Reason of visit]],'Data-Task'!C:G,5,)</f>
        <v>0.36956521739130399</v>
      </c>
      <c r="P569" s="7" t="str">
        <f>IF(Task[[#This Row],[Margin of Error1]]&gt;=0.1,"Insufficient data",Task[[#This Row],[Satisfaction1]])</f>
        <v>Insufficient data</v>
      </c>
      <c r="Q569" s="7">
        <f>IF(Task[[#This Row],[Satisfaction1]]&gt;0,1.96*SQRT((Task[[#This Row],[Satisfaction1]]*(1-Task[[#This Row],[Satisfaction1]]))/Task[[#This Row],[Responses]]),"")</f>
        <v>0.13948990659866012</v>
      </c>
      <c r="R569" s="7" t="str">
        <f>IF(OR(Task[[#This Row],[Margin of Error1]]&gt;=0.1,Task[[#This Row],[Margin of Error1]]=0),"Insufficient data",Task[[#This Row],[Margin of Error1]])</f>
        <v>Insufficient data</v>
      </c>
      <c r="S5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69" s="10"/>
      <c r="U569" s="10"/>
      <c r="V569" s="5"/>
      <c r="W569" s="5"/>
    </row>
    <row r="570" spans="3:23" ht="13.9" x14ac:dyDescent="0.5">
      <c r="C570" s="129" t="str">
        <f>IF(ISBLANK('Data-Task'!C711),"",'Data-Task'!C711)</f>
        <v>HC:Health:Find information on producing and selling cannabis</v>
      </c>
      <c r="D570" s="68" t="str">
        <f t="shared" si="27"/>
        <v>Find information on producing and selling cannabis</v>
      </c>
      <c r="E570" s="6" t="str">
        <f t="shared" si="28"/>
        <v>Health</v>
      </c>
      <c r="F570" s="6" t="str">
        <f t="shared" si="29"/>
        <v>HC</v>
      </c>
      <c r="G570" s="8">
        <f>VLOOKUP(Task[[#This Row],[Reason of visit]],'Data-Task'!C:G,2,)</f>
        <v>46</v>
      </c>
      <c r="H57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0.1335770347190634</v>
      </c>
      <c r="I570" s="7">
        <f>VLOOKUP(Task[[#This Row],[Reason of visit]],'Data-Task'!C:G,3,)</f>
        <v>0.71739130434782605</v>
      </c>
      <c r="J570" s="7" t="str">
        <f>IF(Task[[#This Row],[Margin of Error1]]&gt;=0.1,"Insufficient data",Task[[#This Row],[Task success1]])</f>
        <v>Insufficient data</v>
      </c>
      <c r="K570" s="7">
        <f>IF(Task[[#This Row],[Task success1]]&gt;0,1.96*SQRT((Task[[#This Row],[Task success1]]*(1-Task[[#This Row],[Task success1]]))/Task[[#This Row],[Responses]]),"")</f>
        <v>0.13012117308260099</v>
      </c>
      <c r="L570" s="7">
        <f>VLOOKUP(Task[[#This Row],[Reason of visit]],'Data-Task'!C:G,4,)</f>
        <v>0.69565217391304301</v>
      </c>
      <c r="M570" s="7" t="str">
        <f>IF(Task[[#This Row],[Margin of Error1]]&gt;=0.1,"Insufficient data",Task[[#This Row],[Ease1]])</f>
        <v>Insufficient data</v>
      </c>
      <c r="N570" s="7">
        <f>IF(Task[[#This Row],[Ease1]]&gt;0,1.96*SQRT((Task[[#This Row],[Ease1]]*(1-Task[[#This Row],[Ease1]]))/Task[[#This Row],[Responses]]),"")</f>
        <v>0.1329714274179799</v>
      </c>
      <c r="O570" s="7">
        <f>VLOOKUP(Task[[#This Row],[Reason of visit]],'Data-Task'!C:G,5,)</f>
        <v>0.65217391304347805</v>
      </c>
      <c r="P570" s="7" t="str">
        <f>IF(Task[[#This Row],[Margin of Error1]]&gt;=0.1,"Insufficient data",Task[[#This Row],[Satisfaction1]])</f>
        <v>Insufficient data</v>
      </c>
      <c r="Q570" s="7">
        <f>IF(Task[[#This Row],[Satisfaction1]]&gt;0,1.96*SQRT((Task[[#This Row],[Satisfaction1]]*(1-Task[[#This Row],[Satisfaction1]]))/Task[[#This Row],[Responses]]),"")</f>
        <v>0.13763850365660929</v>
      </c>
      <c r="R570" s="7" t="str">
        <f>IF(OR(Task[[#This Row],[Margin of Error1]]&gt;=0.1,Task[[#This Row],[Margin of Error1]]=0),"Insufficient data",Task[[#This Row],[Margin of Error1]])</f>
        <v>Insufficient data</v>
      </c>
      <c r="S5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0" s="10"/>
      <c r="U570" s="10"/>
      <c r="V570" s="5"/>
      <c r="W570" s="5"/>
    </row>
    <row r="571" spans="3:23" ht="13.9" x14ac:dyDescent="0.5">
      <c r="C571" s="129" t="str">
        <f>IF(ISBLANK('Data-Task'!C1122),"",'Data-Task'!C1122)</f>
        <v>PHAC:Travel:Follow mandatory quarantine or isolation</v>
      </c>
      <c r="D571" s="457" t="str">
        <f t="shared" si="27"/>
        <v>Follow mandatory quarantine or isolation</v>
      </c>
      <c r="E571" s="458" t="str">
        <f t="shared" si="28"/>
        <v>Travel</v>
      </c>
      <c r="F571" s="458" t="str">
        <f t="shared" si="29"/>
        <v>PHAC</v>
      </c>
      <c r="G571" s="442">
        <f>VLOOKUP(Task[[#This Row],[Reason of visit]],'Data-Task'!C:G,2,)</f>
        <v>46</v>
      </c>
      <c r="H5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0.14246049730076102</v>
      </c>
      <c r="I571" s="444">
        <f>VLOOKUP(Task[[#This Row],[Reason of visit]],'Data-Task'!C:G,3,)</f>
        <v>0.63043478260869601</v>
      </c>
      <c r="J571" s="444" t="str">
        <f>IF(Task[[#This Row],[Margin of Error1]]&gt;=0.1,"Insufficient data",Task[[#This Row],[Task success1]])</f>
        <v>Insufficient data</v>
      </c>
      <c r="K571" s="444">
        <f>IF(Task[[#This Row],[Task success1]]&gt;0,1.96*SQRT((Task[[#This Row],[Task success1]]*(1-Task[[#This Row],[Task success1]]))/Task[[#This Row],[Responses]]),"")</f>
        <v>0.13948990659866012</v>
      </c>
      <c r="L571" s="444">
        <f>VLOOKUP(Task[[#This Row],[Reason of visit]],'Data-Task'!C:G,4,)</f>
        <v>0.45652173913043498</v>
      </c>
      <c r="M571" s="444" t="str">
        <f>IF(Task[[#This Row],[Margin of Error1]]&gt;=0.1,"Insufficient data",Task[[#This Row],[Ease1]])</f>
        <v>Insufficient data</v>
      </c>
      <c r="N571" s="444">
        <f>IF(Task[[#This Row],[Ease1]]&gt;0,1.96*SQRT((Task[[#This Row],[Ease1]]*(1-Task[[#This Row],[Ease1]]))/Task[[#This Row],[Responses]]),"")</f>
        <v>0.14394579265181145</v>
      </c>
      <c r="O571" s="444">
        <f>VLOOKUP(Task[[#This Row],[Reason of visit]],'Data-Task'!C:G,5,)</f>
        <v>0.45652173913043498</v>
      </c>
      <c r="P571" s="444" t="str">
        <f>IF(Task[[#This Row],[Margin of Error1]]&gt;=0.1,"Insufficient data",Task[[#This Row],[Satisfaction1]])</f>
        <v>Insufficient data</v>
      </c>
      <c r="Q571" s="444">
        <f>IF(Task[[#This Row],[Satisfaction1]]&gt;0,1.96*SQRT((Task[[#This Row],[Satisfaction1]]*(1-Task[[#This Row],[Satisfaction1]]))/Task[[#This Row],[Responses]]),"")</f>
        <v>0.14394579265181145</v>
      </c>
      <c r="R571" s="444" t="str">
        <f>IF(OR(Task[[#This Row],[Margin of Error1]]&gt;=0.1,Task[[#This Row],[Margin of Error1]]=0),"Insufficient data",Task[[#This Row],[Margin of Error1]])</f>
        <v>Insufficient data</v>
      </c>
      <c r="S5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1" s="10"/>
      <c r="U571" s="10"/>
      <c r="V571" s="5"/>
      <c r="W571" s="5"/>
    </row>
    <row r="572" spans="3:23" ht="13.9" x14ac:dyDescent="0.5">
      <c r="C572" s="129" t="str">
        <f>IF(ISBLANK('Data-Task'!C1170),"",'Data-Task'!C1170)</f>
        <v>PSPC:AboutGov:How to comply with controlled goods regulations in Canada</v>
      </c>
      <c r="D572" s="457" t="str">
        <f t="shared" si="27"/>
        <v>How to comply with controlled goods regulations in Canada</v>
      </c>
      <c r="E572" s="458" t="str">
        <f t="shared" si="28"/>
        <v>AboutGov</v>
      </c>
      <c r="F572" s="458" t="str">
        <f t="shared" si="29"/>
        <v>PSPC</v>
      </c>
      <c r="G572" s="442">
        <f>VLOOKUP(Task[[#This Row],[Reason of visit]],'Data-Task'!C:G,2,)</f>
        <v>46</v>
      </c>
      <c r="H57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0.1356087074496353</v>
      </c>
      <c r="I572" s="444">
        <f>VLOOKUP(Task[[#This Row],[Reason of visit]],'Data-Task'!C:G,3,)</f>
        <v>0.73913043478260898</v>
      </c>
      <c r="J572" s="444" t="str">
        <f>IF(Task[[#This Row],[Margin of Error1]]&gt;=0.1,"Insufficient data",Task[[#This Row],[Task success1]])</f>
        <v>Insufficient data</v>
      </c>
      <c r="K572" s="444">
        <f>IF(Task[[#This Row],[Task success1]]&gt;0,1.96*SQRT((Task[[#This Row],[Task success1]]*(1-Task[[#This Row],[Task success1]]))/Task[[#This Row],[Responses]]),"")</f>
        <v>0.12689643034973783</v>
      </c>
      <c r="L572" s="444">
        <f>VLOOKUP(Task[[#This Row],[Reason of visit]],'Data-Task'!C:G,4,)</f>
        <v>0.58695652173913004</v>
      </c>
      <c r="M572" s="444" t="str">
        <f>IF(Task[[#This Row],[Margin of Error1]]&gt;=0.1,"Insufficient data",Task[[#This Row],[Ease1]])</f>
        <v>Insufficient data</v>
      </c>
      <c r="N572" s="444">
        <f>IF(Task[[#This Row],[Ease1]]&gt;0,1.96*SQRT((Task[[#This Row],[Ease1]]*(1-Task[[#This Row],[Ease1]]))/Task[[#This Row],[Responses]]),"")</f>
        <v>0.1422911883425588</v>
      </c>
      <c r="O572" s="444">
        <f>VLOOKUP(Task[[#This Row],[Reason of visit]],'Data-Task'!C:G,5,)</f>
        <v>0.65217391304347805</v>
      </c>
      <c r="P572" s="444" t="str">
        <f>IF(Task[[#This Row],[Margin of Error1]]&gt;=0.1,"Insufficient data",Task[[#This Row],[Satisfaction1]])</f>
        <v>Insufficient data</v>
      </c>
      <c r="Q572" s="444">
        <f>IF(Task[[#This Row],[Satisfaction1]]&gt;0,1.96*SQRT((Task[[#This Row],[Satisfaction1]]*(1-Task[[#This Row],[Satisfaction1]]))/Task[[#This Row],[Responses]]),"")</f>
        <v>0.13763850365660929</v>
      </c>
      <c r="R572" s="444" t="str">
        <f>IF(OR(Task[[#This Row],[Margin of Error1]]&gt;=0.1,Task[[#This Row],[Margin of Error1]]=0),"Insufficient data",Task[[#This Row],[Margin of Error1]])</f>
        <v>Insufficient data</v>
      </c>
      <c r="S57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2" s="10"/>
      <c r="U572" s="10"/>
      <c r="V572" s="5"/>
      <c r="W572" s="5"/>
    </row>
    <row r="573" spans="3:23" ht="27.75" x14ac:dyDescent="0.5">
      <c r="C573" s="129" t="str">
        <f>IF(ISBLANK('Data-Task'!C113),"",'Data-Task'!C113)</f>
        <v>CIHR:Health:Find out about collaboration at Canadian Institutes of Health Research (CIHR)</v>
      </c>
      <c r="D573" s="68" t="str">
        <f t="shared" si="27"/>
        <v>Find out about collaboration at Canadian Institutes of Health Research (CIHR)</v>
      </c>
      <c r="E573" s="6" t="str">
        <f t="shared" si="28"/>
        <v>Health</v>
      </c>
      <c r="F573" s="6" t="str">
        <f t="shared" si="29"/>
        <v>CIHR</v>
      </c>
      <c r="G573" s="8">
        <f>VLOOKUP(Task[[#This Row],[Reason of visit]],'Data-Task'!C:G,2,)</f>
        <v>45</v>
      </c>
      <c r="H57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0.12869314782448893</v>
      </c>
      <c r="I573" s="7">
        <f>VLOOKUP(Task[[#This Row],[Reason of visit]],'Data-Task'!C:G,3,)</f>
        <v>0.77777777777777801</v>
      </c>
      <c r="J573" s="7" t="str">
        <f>IF(Task[[#This Row],[Margin of Error1]]&gt;=0.1,"Insufficient data",Task[[#This Row],[Task success1]])</f>
        <v>Insufficient data</v>
      </c>
      <c r="K573" s="7">
        <f>IF(Task[[#This Row],[Task success1]]&gt;0,1.96*SQRT((Task[[#This Row],[Task success1]]*(1-Task[[#This Row],[Task success1]]))/Task[[#This Row],[Responses]]),"")</f>
        <v>0.12147064088939168</v>
      </c>
      <c r="L573" s="7">
        <f>VLOOKUP(Task[[#This Row],[Reason of visit]],'Data-Task'!C:G,4,)</f>
        <v>0.77777777777777801</v>
      </c>
      <c r="M573" s="7" t="str">
        <f>IF(Task[[#This Row],[Margin of Error1]]&gt;=0.1,"Insufficient data",Task[[#This Row],[Ease1]])</f>
        <v>Insufficient data</v>
      </c>
      <c r="N573" s="7">
        <f>IF(Task[[#This Row],[Ease1]]&gt;0,1.96*SQRT((Task[[#This Row],[Ease1]]*(1-Task[[#This Row],[Ease1]]))/Task[[#This Row],[Responses]]),"")</f>
        <v>0.12147064088939168</v>
      </c>
      <c r="O573" s="7">
        <f>VLOOKUP(Task[[#This Row],[Reason of visit]],'Data-Task'!C:G,5,)</f>
        <v>0.6</v>
      </c>
      <c r="P573" s="7" t="str">
        <f>IF(Task[[#This Row],[Margin of Error1]]&gt;=0.1,"Insufficient data",Task[[#This Row],[Satisfaction1]])</f>
        <v>Insufficient data</v>
      </c>
      <c r="Q573" s="7">
        <f>IF(Task[[#This Row],[Satisfaction1]]&gt;0,1.96*SQRT((Task[[#This Row],[Satisfaction1]]*(1-Task[[#This Row],[Satisfaction1]]))/Task[[#This Row],[Responses]]),"")</f>
        <v>0.14313816169468341</v>
      </c>
      <c r="R573" s="7" t="str">
        <f>IF(OR(Task[[#This Row],[Margin of Error1]]&gt;=0.1,Task[[#This Row],[Margin of Error1]]=0),"Insufficient data",Task[[#This Row],[Margin of Error1]])</f>
        <v>Insufficient data</v>
      </c>
      <c r="S5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3" s="10"/>
      <c r="U573" s="10"/>
      <c r="V573" s="5"/>
      <c r="W573" s="5"/>
    </row>
    <row r="574" spans="3:23" ht="13.9" x14ac:dyDescent="0.5">
      <c r="C574" s="129" t="str">
        <f>IF(ISBLANK('Data-Task'!C216),"",'Data-Task'!C216)</f>
        <v>CSC:N/A:Contact an institution</v>
      </c>
      <c r="D574" s="68" t="str">
        <f t="shared" si="27"/>
        <v>Contact an institution</v>
      </c>
      <c r="E574" s="6" t="str">
        <f t="shared" si="28"/>
        <v>N/A</v>
      </c>
      <c r="F574" s="6" t="str">
        <f t="shared" si="29"/>
        <v>CSC</v>
      </c>
      <c r="G574" s="8">
        <f>VLOOKUP(Task[[#This Row],[Reason of visit]],'Data-Task'!C:G,2,)</f>
        <v>45</v>
      </c>
      <c r="H57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0.14010335246258379</v>
      </c>
      <c r="I574" s="7">
        <f>VLOOKUP(Task[[#This Row],[Reason of visit]],'Data-Task'!C:G,3,)</f>
        <v>0.68888888888888899</v>
      </c>
      <c r="J574" s="7" t="str">
        <f>IF(Task[[#This Row],[Margin of Error1]]&gt;=0.1,"Insufficient data",Task[[#This Row],[Task success1]])</f>
        <v>Insufficient data</v>
      </c>
      <c r="K574" s="7">
        <f>IF(Task[[#This Row],[Task success1]]&gt;0,1.96*SQRT((Task[[#This Row],[Task success1]]*(1-Task[[#This Row],[Task success1]]))/Task[[#This Row],[Responses]]),"")</f>
        <v>0.13526398109481566</v>
      </c>
      <c r="L574" s="7">
        <f>VLOOKUP(Task[[#This Row],[Reason of visit]],'Data-Task'!C:G,4,)</f>
        <v>0.64444444444444404</v>
      </c>
      <c r="M574" s="7" t="str">
        <f>IF(Task[[#This Row],[Margin of Error1]]&gt;=0.1,"Insufficient data",Task[[#This Row],[Ease1]])</f>
        <v>Insufficient data</v>
      </c>
      <c r="N574" s="7">
        <f>IF(Task[[#This Row],[Ease1]]&gt;0,1.96*SQRT((Task[[#This Row],[Ease1]]*(1-Task[[#This Row],[Ease1]]))/Task[[#This Row],[Responses]]),"")</f>
        <v>0.13986089110775055</v>
      </c>
      <c r="O574" s="7">
        <f>VLOOKUP(Task[[#This Row],[Reason of visit]],'Data-Task'!C:G,5,)</f>
        <v>0.55555555555555602</v>
      </c>
      <c r="P574" s="7" t="str">
        <f>IF(Task[[#This Row],[Margin of Error1]]&gt;=0.1,"Insufficient data",Task[[#This Row],[Satisfaction1]])</f>
        <v>Insufficient data</v>
      </c>
      <c r="Q574" s="7">
        <f>IF(Task[[#This Row],[Satisfaction1]]&gt;0,1.96*SQRT((Task[[#This Row],[Satisfaction1]]*(1-Task[[#This Row],[Satisfaction1]]))/Task[[#This Row],[Responses]]),"")</f>
        <v>0.14518518518518517</v>
      </c>
      <c r="R574" s="7" t="str">
        <f>IF(OR(Task[[#This Row],[Margin of Error1]]&gt;=0.1,Task[[#This Row],[Margin of Error1]]=0),"Insufficient data",Task[[#This Row],[Margin of Error1]])</f>
        <v>Insufficient data</v>
      </c>
      <c r="S5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4" s="10"/>
      <c r="U574" s="10"/>
      <c r="V574" s="5"/>
      <c r="W574" s="5"/>
    </row>
    <row r="575" spans="3:23" ht="13.9" x14ac:dyDescent="0.5">
      <c r="C575" s="129" t="str">
        <f>IF(ISBLANK('Data-Task'!C336),"",'Data-Task'!C336)</f>
        <v>ECCC:Environment:Find out about Canada's action on climate change</v>
      </c>
      <c r="D575" s="68" t="str">
        <f t="shared" si="27"/>
        <v>Find out about Canada's action on climate change</v>
      </c>
      <c r="E575" s="6" t="str">
        <f t="shared" si="28"/>
        <v>Environment</v>
      </c>
      <c r="F575" s="6" t="str">
        <f t="shared" si="29"/>
        <v>ECCC</v>
      </c>
      <c r="G575" s="8">
        <f>VLOOKUP(Task[[#This Row],[Reason of visit]],'Data-Task'!C:G,2,)</f>
        <v>45</v>
      </c>
      <c r="H57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0.12678356610135166</v>
      </c>
      <c r="I575" s="7">
        <f>VLOOKUP(Task[[#This Row],[Reason of visit]],'Data-Task'!C:G,3,)</f>
        <v>0.86666666666666703</v>
      </c>
      <c r="J575" s="7" t="str">
        <f>IF(Task[[#This Row],[Margin of Error1]]&gt;=0.1,"Insufficient data",Task[[#This Row],[Task success1]])</f>
        <v>Insufficient data</v>
      </c>
      <c r="K575" s="7">
        <f>IF(Task[[#This Row],[Task success1]]&gt;0,1.96*SQRT((Task[[#This Row],[Task success1]]*(1-Task[[#This Row],[Task success1]]))/Task[[#This Row],[Responses]]),"")</f>
        <v>9.9321948141969221E-2</v>
      </c>
      <c r="L575" s="7">
        <f>VLOOKUP(Task[[#This Row],[Reason of visit]],'Data-Task'!C:G,4,)</f>
        <v>0.68888888888888899</v>
      </c>
      <c r="M575" s="7" t="str">
        <f>IF(Task[[#This Row],[Margin of Error1]]&gt;=0.1,"Insufficient data",Task[[#This Row],[Ease1]])</f>
        <v>Insufficient data</v>
      </c>
      <c r="N575" s="7">
        <f>IF(Task[[#This Row],[Ease1]]&gt;0,1.96*SQRT((Task[[#This Row],[Ease1]]*(1-Task[[#This Row],[Ease1]]))/Task[[#This Row],[Responses]]),"")</f>
        <v>0.13526398109481566</v>
      </c>
      <c r="O575" s="7">
        <f>VLOOKUP(Task[[#This Row],[Reason of visit]],'Data-Task'!C:G,5,)</f>
        <v>0.53333333333333299</v>
      </c>
      <c r="P575" s="7" t="str">
        <f>IF(Task[[#This Row],[Margin of Error1]]&gt;=0.1,"Insufficient data",Task[[#This Row],[Satisfaction1]])</f>
        <v>Insufficient data</v>
      </c>
      <c r="Q575" s="7">
        <f>IF(Task[[#This Row],[Satisfaction1]]&gt;0,1.96*SQRT((Task[[#This Row],[Satisfaction1]]*(1-Task[[#This Row],[Satisfaction1]]))/Task[[#This Row],[Responses]]),"")</f>
        <v>0.14576476906727007</v>
      </c>
      <c r="R575" s="7" t="str">
        <f>IF(OR(Task[[#This Row],[Margin of Error1]]&gt;=0.1,Task[[#This Row],[Margin of Error1]]=0),"Insufficient data",Task[[#This Row],[Margin of Error1]])</f>
        <v>Insufficient data</v>
      </c>
      <c r="S5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5" s="10"/>
      <c r="U575" s="10"/>
      <c r="V575" s="5"/>
      <c r="W575" s="5"/>
    </row>
    <row r="576" spans="3:23" ht="13.9" x14ac:dyDescent="0.5">
      <c r="C576" s="129" t="str">
        <f>IF(ISBLANK('Data-Task'!C684),"",'Data-Task'!C684)</f>
        <v>GAC:World:Student exchange programs</v>
      </c>
      <c r="D576" s="68" t="str">
        <f t="shared" si="27"/>
        <v>Student exchange programs</v>
      </c>
      <c r="E576" s="6" t="str">
        <f t="shared" si="28"/>
        <v>World</v>
      </c>
      <c r="F576" s="6" t="str">
        <f t="shared" si="29"/>
        <v>GAC</v>
      </c>
      <c r="G576" s="8">
        <f>VLOOKUP(Task[[#This Row],[Reason of visit]],'Data-Task'!C:G,2,)</f>
        <v>45</v>
      </c>
      <c r="H57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0.12799928906037319</v>
      </c>
      <c r="I576" s="7">
        <f>VLOOKUP(Task[[#This Row],[Reason of visit]],'Data-Task'!C:G,3,)</f>
        <v>0.82222222222222197</v>
      </c>
      <c r="J576" s="7" t="str">
        <f>IF(Task[[#This Row],[Margin of Error1]]&gt;=0.1,"Insufficient data",Task[[#This Row],[Task success1]])</f>
        <v>Insufficient data</v>
      </c>
      <c r="K576" s="7">
        <f>IF(Task[[#This Row],[Task success1]]&gt;0,1.96*SQRT((Task[[#This Row],[Task success1]]*(1-Task[[#This Row],[Task success1]]))/Task[[#This Row],[Responses]]),"")</f>
        <v>0.1117077118840766</v>
      </c>
      <c r="L576" s="7">
        <f>VLOOKUP(Task[[#This Row],[Reason of visit]],'Data-Task'!C:G,4,)</f>
        <v>0.64444444444444404</v>
      </c>
      <c r="M576" s="7" t="str">
        <f>IF(Task[[#This Row],[Margin of Error1]]&gt;=0.1,"Insufficient data",Task[[#This Row],[Ease1]])</f>
        <v>Insufficient data</v>
      </c>
      <c r="N576" s="7">
        <f>IF(Task[[#This Row],[Ease1]]&gt;0,1.96*SQRT((Task[[#This Row],[Ease1]]*(1-Task[[#This Row],[Ease1]]))/Task[[#This Row],[Responses]]),"")</f>
        <v>0.13986089110775055</v>
      </c>
      <c r="O576" s="7">
        <f>VLOOKUP(Task[[#This Row],[Reason of visit]],'Data-Task'!C:G,5,)</f>
        <v>0.71111111111111103</v>
      </c>
      <c r="P576" s="7" t="str">
        <f>IF(Task[[#This Row],[Margin of Error1]]&gt;=0.1,"Insufficient data",Task[[#This Row],[Satisfaction1]])</f>
        <v>Insufficient data</v>
      </c>
      <c r="Q576" s="7">
        <f>IF(Task[[#This Row],[Satisfaction1]]&gt;0,1.96*SQRT((Task[[#This Row],[Satisfaction1]]*(1-Task[[#This Row],[Satisfaction1]]))/Task[[#This Row],[Responses]]),"")</f>
        <v>0.13242926418929249</v>
      </c>
      <c r="R576" s="7" t="str">
        <f>IF(OR(Task[[#This Row],[Margin of Error1]]&gt;=0.1,Task[[#This Row],[Margin of Error1]]=0),"Insufficient data",Task[[#This Row],[Margin of Error1]])</f>
        <v>Insufficient data</v>
      </c>
      <c r="S5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6" s="10"/>
      <c r="U576" s="10"/>
      <c r="V576" s="5"/>
      <c r="W576" s="5"/>
    </row>
    <row r="577" spans="3:23" ht="13.9" x14ac:dyDescent="0.5">
      <c r="C577" s="129" t="str">
        <f>IF(ISBLANK('Data-Task'!C839),"",'Data-Task'!C839)</f>
        <v>ISED:N/A:Apply for the Boost Your Business Technology grant</v>
      </c>
      <c r="D577" s="68" t="str">
        <f t="shared" si="27"/>
        <v>Apply for the Boost Your Business Technology grant</v>
      </c>
      <c r="E577" s="6" t="str">
        <f t="shared" si="28"/>
        <v>N/A</v>
      </c>
      <c r="F577" s="6" t="str">
        <f t="shared" si="29"/>
        <v>ISED</v>
      </c>
      <c r="G577" s="8">
        <f>VLOOKUP(Task[[#This Row],[Reason of visit]],'Data-Task'!C:G,2,)</f>
        <v>45</v>
      </c>
      <c r="H57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0.14369992493975925</v>
      </c>
      <c r="I577" s="7">
        <f>VLOOKUP(Task[[#This Row],[Reason of visit]],'Data-Task'!C:G,3,)</f>
        <v>0.48888888888888898</v>
      </c>
      <c r="J577" s="7" t="str">
        <f>IF(Task[[#This Row],[Margin of Error1]]&gt;=0.1,"Insufficient data",Task[[#This Row],[Task success1]])</f>
        <v>Insufficient data</v>
      </c>
      <c r="K577" s="7">
        <f>IF(Task[[#This Row],[Task success1]]&gt;0,1.96*SQRT((Task[[#This Row],[Task success1]]*(1-Task[[#This Row],[Task success1]]))/Task[[#This Row],[Responses]]),"")</f>
        <v>0.14605369852634201</v>
      </c>
      <c r="L577" s="7">
        <f>VLOOKUP(Task[[#This Row],[Reason of visit]],'Data-Task'!C:G,4,)</f>
        <v>0.35555555555555601</v>
      </c>
      <c r="M577" s="7" t="str">
        <f>IF(Task[[#This Row],[Margin of Error1]]&gt;=0.1,"Insufficient data",Task[[#This Row],[Ease1]])</f>
        <v>Insufficient data</v>
      </c>
      <c r="N577" s="7">
        <f>IF(Task[[#This Row],[Ease1]]&gt;0,1.96*SQRT((Task[[#This Row],[Ease1]]*(1-Task[[#This Row],[Ease1]]))/Task[[#This Row],[Responses]]),"")</f>
        <v>0.13986089110775055</v>
      </c>
      <c r="O577" s="7">
        <f>VLOOKUP(Task[[#This Row],[Reason of visit]],'Data-Task'!C:G,5,)</f>
        <v>0.44444444444444398</v>
      </c>
      <c r="P577" s="7" t="str">
        <f>IF(Task[[#This Row],[Margin of Error1]]&gt;=0.1,"Insufficient data",Task[[#This Row],[Satisfaction1]])</f>
        <v>Insufficient data</v>
      </c>
      <c r="Q577" s="7">
        <f>IF(Task[[#This Row],[Satisfaction1]]&gt;0,1.96*SQRT((Task[[#This Row],[Satisfaction1]]*(1-Task[[#This Row],[Satisfaction1]]))/Task[[#This Row],[Responses]]),"")</f>
        <v>0.14518518518518517</v>
      </c>
      <c r="R577" s="7" t="str">
        <f>IF(OR(Task[[#This Row],[Margin of Error1]]&gt;=0.1,Task[[#This Row],[Margin of Error1]]=0),"Insufficient data",Task[[#This Row],[Margin of Error1]])</f>
        <v>Insufficient data</v>
      </c>
      <c r="S5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7" s="10"/>
      <c r="U577" s="10"/>
      <c r="V577" s="5"/>
      <c r="W577" s="5"/>
    </row>
    <row r="578" spans="3:23" ht="13.9" x14ac:dyDescent="0.5">
      <c r="C578" s="129" t="str">
        <f>IF(ISBLANK('Data-Task'!C1396),"",'Data-Task'!C1396)</f>
        <v>TC:Transport:Licensing and training of aviation personnel</v>
      </c>
      <c r="D578" s="457" t="str">
        <f t="shared" si="27"/>
        <v>Licensing and training of aviation personnel</v>
      </c>
      <c r="E578" s="458" t="str">
        <f t="shared" si="28"/>
        <v>Transport</v>
      </c>
      <c r="F578" s="458" t="str">
        <f t="shared" si="29"/>
        <v>TC</v>
      </c>
      <c r="G578" s="442">
        <f>VLOOKUP(Task[[#This Row],[Reason of visit]],'Data-Task'!C:G,2,)</f>
        <v>45</v>
      </c>
      <c r="H57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0.13167449911630177</v>
      </c>
      <c r="I578" s="444">
        <f>VLOOKUP(Task[[#This Row],[Reason of visit]],'Data-Task'!C:G,3,)</f>
        <v>0.82222222222222197</v>
      </c>
      <c r="J578" s="444" t="str">
        <f>IF(Task[[#This Row],[Margin of Error1]]&gt;=0.1,"Insufficient data",Task[[#This Row],[Task success1]])</f>
        <v>Insufficient data</v>
      </c>
      <c r="K578" s="444">
        <f>IF(Task[[#This Row],[Task success1]]&gt;0,1.96*SQRT((Task[[#This Row],[Task success1]]*(1-Task[[#This Row],[Task success1]]))/Task[[#This Row],[Responses]]),"")</f>
        <v>0.1117077118840766</v>
      </c>
      <c r="L578" s="444">
        <f>VLOOKUP(Task[[#This Row],[Reason of visit]],'Data-Task'!C:G,4,)</f>
        <v>0.62222222222222201</v>
      </c>
      <c r="M578" s="444" t="str">
        <f>IF(Task[[#This Row],[Margin of Error1]]&gt;=0.1,"Insufficient data",Task[[#This Row],[Ease1]])</f>
        <v>Insufficient data</v>
      </c>
      <c r="N578" s="444">
        <f>IF(Task[[#This Row],[Ease1]]&gt;0,1.96*SQRT((Task[[#This Row],[Ease1]]*(1-Task[[#This Row],[Ease1]]))/Task[[#This Row],[Responses]]),"")</f>
        <v>0.14165789273241433</v>
      </c>
      <c r="O578" s="444">
        <f>VLOOKUP(Task[[#This Row],[Reason of visit]],'Data-Task'!C:G,5,)</f>
        <v>0.62222222222222201</v>
      </c>
      <c r="P578" s="444" t="str">
        <f>IF(Task[[#This Row],[Margin of Error1]]&gt;=0.1,"Insufficient data",Task[[#This Row],[Satisfaction1]])</f>
        <v>Insufficient data</v>
      </c>
      <c r="Q578" s="444">
        <f>IF(Task[[#This Row],[Satisfaction1]]&gt;0,1.96*SQRT((Task[[#This Row],[Satisfaction1]]*(1-Task[[#This Row],[Satisfaction1]]))/Task[[#This Row],[Responses]]),"")</f>
        <v>0.14165789273241433</v>
      </c>
      <c r="R578" s="444" t="str">
        <f>IF(OR(Task[[#This Row],[Margin of Error1]]&gt;=0.1,Task[[#This Row],[Margin of Error1]]=0),"Insufficient data",Task[[#This Row],[Margin of Error1]])</f>
        <v>Insufficient data</v>
      </c>
      <c r="S5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8" s="10"/>
      <c r="U578" s="10"/>
      <c r="V578" s="5"/>
      <c r="W578" s="5"/>
    </row>
    <row r="579" spans="3:23" ht="13.9" x14ac:dyDescent="0.5">
      <c r="C579" s="129" t="str">
        <f>IF(ISBLANK('Data-Task'!C539),"",'Data-Task'!C539)</f>
        <v>GAC:Business:Learn to export from Canada</v>
      </c>
      <c r="D579" s="68" t="str">
        <f t="shared" si="27"/>
        <v>Learn to export from Canada</v>
      </c>
      <c r="E579" s="6" t="str">
        <f t="shared" si="28"/>
        <v>Business</v>
      </c>
      <c r="F579" s="6" t="str">
        <f t="shared" si="29"/>
        <v>GAC</v>
      </c>
      <c r="G579" s="8">
        <f>VLOOKUP(Task[[#This Row],[Reason of visit]],'Data-Task'!C:G,2,)</f>
        <v>44</v>
      </c>
      <c r="H57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0.14599967607333722</v>
      </c>
      <c r="I579" s="7">
        <f>VLOOKUP(Task[[#This Row],[Reason of visit]],'Data-Task'!C:G,3,)</f>
        <v>0.56818181818181801</v>
      </c>
      <c r="J579" s="7" t="str">
        <f>IF(Task[[#This Row],[Margin of Error1]]&gt;=0.1,"Insufficient data",Task[[#This Row],[Task success1]])</f>
        <v>Insufficient data</v>
      </c>
      <c r="K579" s="7">
        <f>IF(Task[[#This Row],[Task success1]]&gt;0,1.96*SQRT((Task[[#This Row],[Task success1]]*(1-Task[[#This Row],[Task success1]]))/Task[[#This Row],[Responses]]),"")</f>
        <v>0.14636049224075354</v>
      </c>
      <c r="L579" s="7">
        <f>VLOOKUP(Task[[#This Row],[Reason of visit]],'Data-Task'!C:G,4,)</f>
        <v>0.59090909090909105</v>
      </c>
      <c r="M579" s="7" t="str">
        <f>IF(Task[[#This Row],[Margin of Error1]]&gt;=0.1,"Insufficient data",Task[[#This Row],[Ease1]])</f>
        <v>Insufficient data</v>
      </c>
      <c r="N579" s="7">
        <f>IF(Task[[#This Row],[Ease1]]&gt;0,1.96*SQRT((Task[[#This Row],[Ease1]]*(1-Task[[#This Row],[Ease1]]))/Task[[#This Row],[Responses]]),"")</f>
        <v>0.14527804373850459</v>
      </c>
      <c r="O579" s="7">
        <f>VLOOKUP(Task[[#This Row],[Reason of visit]],'Data-Task'!C:G,5,)</f>
        <v>0.43181818181818199</v>
      </c>
      <c r="P579" s="7" t="str">
        <f>IF(Task[[#This Row],[Margin of Error1]]&gt;=0.1,"Insufficient data",Task[[#This Row],[Satisfaction1]])</f>
        <v>Insufficient data</v>
      </c>
      <c r="Q579" s="7">
        <f>IF(Task[[#This Row],[Satisfaction1]]&gt;0,1.96*SQRT((Task[[#This Row],[Satisfaction1]]*(1-Task[[#This Row],[Satisfaction1]]))/Task[[#This Row],[Responses]]),"")</f>
        <v>0.14636049224075354</v>
      </c>
      <c r="R579" s="7" t="str">
        <f>IF(OR(Task[[#This Row],[Margin of Error1]]&gt;=0.1,Task[[#This Row],[Margin of Error1]]=0),"Insufficient data",Task[[#This Row],[Margin of Error1]])</f>
        <v>Insufficient data</v>
      </c>
      <c r="S5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79" s="10"/>
      <c r="U579" s="10"/>
      <c r="V579" s="5"/>
      <c r="W579" s="5"/>
    </row>
    <row r="580" spans="3:23" ht="27.75" x14ac:dyDescent="0.5">
      <c r="C580" s="129" t="str">
        <f>IF(ISBLANK('Data-Task'!C983),"",'Data-Task'!C983)</f>
        <v>NRCan:Environment:Learn about Canada's greenhouse gas emissions and Canada's adaptation to climate change</v>
      </c>
      <c r="D580" s="441" t="str">
        <f t="shared" si="27"/>
        <v>Learn about Canada's greenhouse gas emissions and Canada's adaptation to climate change</v>
      </c>
      <c r="E580" s="6" t="str">
        <f t="shared" si="28"/>
        <v>Environment</v>
      </c>
      <c r="F580" s="6" t="str">
        <f t="shared" si="29"/>
        <v>NRCan</v>
      </c>
      <c r="G580" s="442">
        <f>VLOOKUP(Task[[#This Row],[Reason of visit]],'Data-Task'!C:G,2,)</f>
        <v>44</v>
      </c>
      <c r="H58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0.13593806962570387</v>
      </c>
      <c r="I580" s="444">
        <f>VLOOKUP(Task[[#This Row],[Reason of visit]],'Data-Task'!C:G,3,)</f>
        <v>0.68181818181818199</v>
      </c>
      <c r="J580" s="444" t="str">
        <f>IF(Task[[#This Row],[Margin of Error1]]&gt;=0.1,"Insufficient data",Task[[#This Row],[Task success1]])</f>
        <v>Insufficient data</v>
      </c>
      <c r="K580" s="444">
        <f>IF(Task[[#This Row],[Task success1]]&gt;0,1.96*SQRT((Task[[#This Row],[Task success1]]*(1-Task[[#This Row],[Task success1]]))/Task[[#This Row],[Responses]]),"")</f>
        <v>0.13762638478187683</v>
      </c>
      <c r="L580" s="444">
        <f>VLOOKUP(Task[[#This Row],[Reason of visit]],'Data-Task'!C:G,4,)</f>
        <v>0.77272727272727304</v>
      </c>
      <c r="M580" s="444" t="str">
        <f>IF(Task[[#This Row],[Margin of Error1]]&gt;=0.1,"Insufficient data",Task[[#This Row],[Ease1]])</f>
        <v>Insufficient data</v>
      </c>
      <c r="N580" s="444">
        <f>IF(Task[[#This Row],[Ease1]]&gt;0,1.96*SQRT((Task[[#This Row],[Ease1]]*(1-Task[[#This Row],[Ease1]]))/Task[[#This Row],[Responses]]),"")</f>
        <v>0.12382733185448128</v>
      </c>
      <c r="O580" s="444">
        <f>VLOOKUP(Task[[#This Row],[Reason of visit]],'Data-Task'!C:G,5,)</f>
        <v>0.56818181818181801</v>
      </c>
      <c r="P580" s="444" t="str">
        <f>IF(Task[[#This Row],[Margin of Error1]]&gt;=0.1,"Insufficient data",Task[[#This Row],[Satisfaction1]])</f>
        <v>Insufficient data</v>
      </c>
      <c r="Q580" s="444">
        <f>IF(Task[[#This Row],[Satisfaction1]]&gt;0,1.96*SQRT((Task[[#This Row],[Satisfaction1]]*(1-Task[[#This Row],[Satisfaction1]]))/Task[[#This Row],[Responses]]),"")</f>
        <v>0.14636049224075354</v>
      </c>
      <c r="R580" s="444" t="str">
        <f>IF(OR(Task[[#This Row],[Margin of Error1]]&gt;=0.1,Task[[#This Row],[Margin of Error1]]=0),"Insufficient data",Task[[#This Row],[Margin of Error1]])</f>
        <v>Insufficient data</v>
      </c>
      <c r="S58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0" s="10"/>
      <c r="U580" s="10"/>
      <c r="V580" s="5"/>
      <c r="W580" s="5"/>
    </row>
    <row r="581" spans="3:23" ht="27.75" x14ac:dyDescent="0.5">
      <c r="C581" s="129" t="str">
        <f>IF(ISBLANK('Data-Task'!C1155),"",'Data-Task'!C1155)</f>
        <v>PSPC:AboutGov:Apply for an International Standard Book Number (ISBN) / catalogue number</v>
      </c>
      <c r="D581" s="457" t="str">
        <f t="shared" si="27"/>
        <v>Apply for an International Standard Book Number (ISBN) / catalogue number</v>
      </c>
      <c r="E581" s="458" t="str">
        <f t="shared" si="28"/>
        <v>AboutGov</v>
      </c>
      <c r="F581" s="458" t="str">
        <f t="shared" si="29"/>
        <v>PSPC</v>
      </c>
      <c r="G581" s="442">
        <f>VLOOKUP(Task[[#This Row],[Reason of visit]],'Data-Task'!C:G,2,)</f>
        <v>44</v>
      </c>
      <c r="H58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0.13671647841630685</v>
      </c>
      <c r="I581" s="444">
        <f>VLOOKUP(Task[[#This Row],[Reason of visit]],'Data-Task'!C:G,3,)</f>
        <v>0.75</v>
      </c>
      <c r="J581" s="444" t="str">
        <f>IF(Task[[#This Row],[Margin of Error1]]&gt;=0.1,"Insufficient data",Task[[#This Row],[Task success1]])</f>
        <v>Insufficient data</v>
      </c>
      <c r="K581" s="444">
        <f>IF(Task[[#This Row],[Task success1]]&gt;0,1.96*SQRT((Task[[#This Row],[Task success1]]*(1-Task[[#This Row],[Task success1]]))/Task[[#This Row],[Responses]]),"")</f>
        <v>0.12794707712743791</v>
      </c>
      <c r="L581" s="444">
        <f>VLOOKUP(Task[[#This Row],[Reason of visit]],'Data-Task'!C:G,4,)</f>
        <v>0.36363636363636398</v>
      </c>
      <c r="M581" s="444" t="str">
        <f>IF(Task[[#This Row],[Margin of Error1]]&gt;=0.1,"Insufficient data",Task[[#This Row],[Ease1]])</f>
        <v>Insufficient data</v>
      </c>
      <c r="N581" s="444">
        <f>IF(Task[[#This Row],[Ease1]]&gt;0,1.96*SQRT((Task[[#This Row],[Ease1]]*(1-Task[[#This Row],[Ease1]]))/Task[[#This Row],[Responses]]),"")</f>
        <v>0.14213991900238482</v>
      </c>
      <c r="O581" s="444">
        <f>VLOOKUP(Task[[#This Row],[Reason of visit]],'Data-Task'!C:G,5,)</f>
        <v>0.34090909090909099</v>
      </c>
      <c r="P581" s="444" t="str">
        <f>IF(Task[[#This Row],[Margin of Error1]]&gt;=0.1,"Insufficient data",Task[[#This Row],[Satisfaction1]])</f>
        <v>Insufficient data</v>
      </c>
      <c r="Q581" s="444">
        <f>IF(Task[[#This Row],[Satisfaction1]]&gt;0,1.96*SQRT((Task[[#This Row],[Satisfaction1]]*(1-Task[[#This Row],[Satisfaction1]]))/Task[[#This Row],[Responses]]),"")</f>
        <v>0.14006243911909783</v>
      </c>
      <c r="R581" s="444" t="str">
        <f>IF(OR(Task[[#This Row],[Margin of Error1]]&gt;=0.1,Task[[#This Row],[Margin of Error1]]=0),"Insufficient data",Task[[#This Row],[Margin of Error1]])</f>
        <v>Insufficient data</v>
      </c>
      <c r="S58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1" s="10"/>
      <c r="U581" s="10"/>
      <c r="V581" s="5"/>
      <c r="W581" s="5"/>
    </row>
    <row r="582" spans="3:23" ht="13.9" x14ac:dyDescent="0.5">
      <c r="C582" s="129" t="str">
        <f>IF(ISBLANK('Data-Task'!C1338),"",'Data-Task'!C1338)</f>
        <v>TBS:PublicService:Make a public service health care insurance claim</v>
      </c>
      <c r="D582" s="457" t="str">
        <f t="shared" si="27"/>
        <v>Make a public service health care insurance claim</v>
      </c>
      <c r="E582" s="458" t="str">
        <f t="shared" si="28"/>
        <v>PublicService</v>
      </c>
      <c r="F582" s="458" t="str">
        <f t="shared" si="29"/>
        <v>TBS</v>
      </c>
      <c r="G582" s="442">
        <f>VLOOKUP(Task[[#This Row],[Reason of visit]],'Data-Task'!C:G,2,)</f>
        <v>44</v>
      </c>
      <c r="H58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0.13126945377270036</v>
      </c>
      <c r="I582" s="444">
        <f>VLOOKUP(Task[[#This Row],[Reason of visit]],'Data-Task'!C:G,3,)</f>
        <v>0.86363636363636398</v>
      </c>
      <c r="J582" s="444" t="str">
        <f>IF(Task[[#This Row],[Margin of Error1]]&gt;=0.1,"Insufficient data",Task[[#This Row],[Task success1]])</f>
        <v>Insufficient data</v>
      </c>
      <c r="K582" s="444">
        <f>IF(Task[[#This Row],[Task success1]]&gt;0,1.96*SQRT((Task[[#This Row],[Task success1]]*(1-Task[[#This Row],[Task success1]]))/Task[[#This Row],[Responses]]),"")</f>
        <v>0.10140152351271012</v>
      </c>
      <c r="L582" s="444">
        <f>VLOOKUP(Task[[#This Row],[Reason of visit]],'Data-Task'!C:G,4,)</f>
        <v>0.59090909090909105</v>
      </c>
      <c r="M582" s="444" t="str">
        <f>IF(Task[[#This Row],[Margin of Error1]]&gt;=0.1,"Insufficient data",Task[[#This Row],[Ease1]])</f>
        <v>Insufficient data</v>
      </c>
      <c r="N582" s="444">
        <f>IF(Task[[#This Row],[Ease1]]&gt;0,1.96*SQRT((Task[[#This Row],[Ease1]]*(1-Task[[#This Row],[Ease1]]))/Task[[#This Row],[Responses]]),"")</f>
        <v>0.14527804373850459</v>
      </c>
      <c r="O582" s="444">
        <f>VLOOKUP(Task[[#This Row],[Reason of visit]],'Data-Task'!C:G,5,)</f>
        <v>0.54545454545454497</v>
      </c>
      <c r="P582" s="444" t="str">
        <f>IF(Task[[#This Row],[Margin of Error1]]&gt;=0.1,"Insufficient data",Task[[#This Row],[Satisfaction1]])</f>
        <v>Insufficient data</v>
      </c>
      <c r="Q582" s="444">
        <f>IF(Task[[#This Row],[Satisfaction1]]&gt;0,1.96*SQRT((Task[[#This Row],[Satisfaction1]]*(1-Task[[#This Row],[Satisfaction1]]))/Task[[#This Row],[Responses]]),"")</f>
        <v>0.14712879406688636</v>
      </c>
      <c r="R582" s="444" t="str">
        <f>IF(OR(Task[[#This Row],[Margin of Error1]]&gt;=0.1,Task[[#This Row],[Margin of Error1]]=0),"Insufficient data",Task[[#This Row],[Margin of Error1]])</f>
        <v>Insufficient data</v>
      </c>
      <c r="S58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2" s="10"/>
      <c r="U582" s="10"/>
      <c r="V582" s="5"/>
      <c r="W582" s="5"/>
    </row>
    <row r="583" spans="3:23" ht="13.9" x14ac:dyDescent="0.5">
      <c r="C583" s="129" t="str">
        <f>IF(ISBLANK('Data-Task'!C121),"",'Data-Task'!C121)</f>
        <v>CIHR:Health:Get an Overview of the funding process</v>
      </c>
      <c r="D583" s="68" t="str">
        <f t="shared" si="27"/>
        <v>Get an Overview of the funding process</v>
      </c>
      <c r="E583" s="6" t="str">
        <f t="shared" si="28"/>
        <v>Health</v>
      </c>
      <c r="F583" s="6" t="str">
        <f t="shared" si="29"/>
        <v>CIHR</v>
      </c>
      <c r="G583" s="8">
        <f>VLOOKUP(Task[[#This Row],[Reason of visit]],'Data-Task'!C:G,2,)</f>
        <v>43</v>
      </c>
      <c r="H58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0.13672937219016928</v>
      </c>
      <c r="I583" s="7">
        <f>VLOOKUP(Task[[#This Row],[Reason of visit]],'Data-Task'!C:G,3,)</f>
        <v>0.79069767441860495</v>
      </c>
      <c r="J583" s="7" t="str">
        <f>IF(Task[[#This Row],[Margin of Error1]]&gt;=0.1,"Insufficient data",Task[[#This Row],[Task success1]])</f>
        <v>Insufficient data</v>
      </c>
      <c r="K583" s="7">
        <f>IF(Task[[#This Row],[Task success1]]&gt;0,1.96*SQRT((Task[[#This Row],[Task success1]]*(1-Task[[#This Row],[Task success1]]))/Task[[#This Row],[Responses]]),"")</f>
        <v>0.12159454759384995</v>
      </c>
      <c r="L583" s="7">
        <f>VLOOKUP(Task[[#This Row],[Reason of visit]],'Data-Task'!C:G,4,)</f>
        <v>0.60465116279069797</v>
      </c>
      <c r="M583" s="7" t="str">
        <f>IF(Task[[#This Row],[Margin of Error1]]&gt;=0.1,"Insufficient data",Task[[#This Row],[Ease1]])</f>
        <v>Insufficient data</v>
      </c>
      <c r="N583" s="7">
        <f>IF(Task[[#This Row],[Ease1]]&gt;0,1.96*SQRT((Task[[#This Row],[Ease1]]*(1-Task[[#This Row],[Ease1]]))/Task[[#This Row],[Responses]]),"")</f>
        <v>0.14613845872215755</v>
      </c>
      <c r="O583" s="7">
        <f>VLOOKUP(Task[[#This Row],[Reason of visit]],'Data-Task'!C:G,5,)</f>
        <v>0.65116279069767402</v>
      </c>
      <c r="P583" s="7" t="str">
        <f>IF(Task[[#This Row],[Margin of Error1]]&gt;=0.1,"Insufficient data",Task[[#This Row],[Satisfaction1]])</f>
        <v>Insufficient data</v>
      </c>
      <c r="Q583" s="7">
        <f>IF(Task[[#This Row],[Satisfaction1]]&gt;0,1.96*SQRT((Task[[#This Row],[Satisfaction1]]*(1-Task[[#This Row],[Satisfaction1]]))/Task[[#This Row],[Responses]]),"")</f>
        <v>0.14245511025450036</v>
      </c>
      <c r="R583" s="7" t="str">
        <f>IF(OR(Task[[#This Row],[Margin of Error1]]&gt;=0.1,Task[[#This Row],[Margin of Error1]]=0),"Insufficient data",Task[[#This Row],[Margin of Error1]])</f>
        <v>Insufficient data</v>
      </c>
      <c r="S5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3" s="10"/>
      <c r="U583" s="10"/>
      <c r="V583" s="5"/>
      <c r="W583" s="5"/>
    </row>
    <row r="584" spans="3:23" ht="13.9" x14ac:dyDescent="0.5">
      <c r="C584" s="129" t="str">
        <f>IF(ISBLANK('Data-Task'!C643),"",'Data-Task'!C643)</f>
        <v>GAC:World:Find an elementary school</v>
      </c>
      <c r="D584" s="68" t="str">
        <f t="shared" si="27"/>
        <v>Find an elementary school</v>
      </c>
      <c r="E584" s="6" t="str">
        <f t="shared" si="28"/>
        <v>World</v>
      </c>
      <c r="F584" s="6" t="str">
        <f t="shared" si="29"/>
        <v>GAC</v>
      </c>
      <c r="G584" s="8">
        <f>VLOOKUP(Task[[#This Row],[Reason of visit]],'Data-Task'!C:G,2,)</f>
        <v>43</v>
      </c>
      <c r="H58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0.1373877271670135</v>
      </c>
      <c r="I584" s="7">
        <f>VLOOKUP(Task[[#This Row],[Reason of visit]],'Data-Task'!C:G,3,)</f>
        <v>0.74418604651162801</v>
      </c>
      <c r="J584" s="7" t="str">
        <f>IF(Task[[#This Row],[Margin of Error1]]&gt;=0.1,"Insufficient data",Task[[#This Row],[Task success1]])</f>
        <v>Insufficient data</v>
      </c>
      <c r="K584" s="7">
        <f>IF(Task[[#This Row],[Task success1]]&gt;0,1.96*SQRT((Task[[#This Row],[Task success1]]*(1-Task[[#This Row],[Task success1]]))/Task[[#This Row],[Responses]]),"")</f>
        <v>0.13041415138340814</v>
      </c>
      <c r="L584" s="7">
        <f>VLOOKUP(Task[[#This Row],[Reason of visit]],'Data-Task'!C:G,4,)</f>
        <v>0.69767441860465096</v>
      </c>
      <c r="M584" s="7" t="str">
        <f>IF(Task[[#This Row],[Margin of Error1]]&gt;=0.1,"Insufficient data",Task[[#This Row],[Ease1]])</f>
        <v>Insufficient data</v>
      </c>
      <c r="N584" s="7">
        <f>IF(Task[[#This Row],[Ease1]]&gt;0,1.96*SQRT((Task[[#This Row],[Ease1]]*(1-Task[[#This Row],[Ease1]]))/Task[[#This Row],[Responses]]),"")</f>
        <v>0.13727317907033929</v>
      </c>
      <c r="O584" s="7">
        <f>VLOOKUP(Task[[#This Row],[Reason of visit]],'Data-Task'!C:G,5,)</f>
        <v>0.62790697674418605</v>
      </c>
      <c r="P584" s="7" t="str">
        <f>IF(Task[[#This Row],[Margin of Error1]]&gt;=0.1,"Insufficient data",Task[[#This Row],[Satisfaction1]])</f>
        <v>Insufficient data</v>
      </c>
      <c r="Q584" s="7">
        <f>IF(Task[[#This Row],[Satisfaction1]]&gt;0,1.96*SQRT((Task[[#This Row],[Satisfaction1]]*(1-Task[[#This Row],[Satisfaction1]]))/Task[[#This Row],[Responses]]),"")</f>
        <v>0.14447585104729305</v>
      </c>
      <c r="R584" s="7" t="str">
        <f>IF(OR(Task[[#This Row],[Margin of Error1]]&gt;=0.1,Task[[#This Row],[Margin of Error1]]=0),"Insufficient data",Task[[#This Row],[Margin of Error1]])</f>
        <v>Insufficient data</v>
      </c>
      <c r="S5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4" s="10"/>
      <c r="U584" s="10"/>
      <c r="V584" s="5"/>
      <c r="W584" s="5"/>
    </row>
    <row r="585" spans="3:23" ht="13.9" x14ac:dyDescent="0.5">
      <c r="C585" s="129" t="str">
        <f>IF(ISBLANK('Data-Task'!C836),"",'Data-Task'!C836)</f>
        <v>ISED:Business:Other - Reason for my visit is not in this list</v>
      </c>
      <c r="D585" s="68" t="str">
        <f t="shared" si="27"/>
        <v>Other - Reason for my visit is not in this list</v>
      </c>
      <c r="E585" s="6" t="str">
        <f t="shared" si="28"/>
        <v>Business</v>
      </c>
      <c r="F585" s="6" t="str">
        <f t="shared" si="29"/>
        <v>ISED</v>
      </c>
      <c r="G585" s="8">
        <f>VLOOKUP(Task[[#This Row],[Reason of visit]],'Data-Task'!C:G,2,)</f>
        <v>43</v>
      </c>
      <c r="H58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0.14460422069934342</v>
      </c>
      <c r="I585" s="7">
        <f>VLOOKUP(Task[[#This Row],[Reason of visit]],'Data-Task'!C:G,3,)</f>
        <v>0.46511627906976699</v>
      </c>
      <c r="J585" s="7" t="str">
        <f>IF(Task[[#This Row],[Margin of Error1]]&gt;=0.1,"Insufficient data",Task[[#This Row],[Task success1]])</f>
        <v>Insufficient data</v>
      </c>
      <c r="K585" s="7">
        <f>IF(Task[[#This Row],[Task success1]]&gt;0,1.96*SQRT((Task[[#This Row],[Task success1]]*(1-Task[[#This Row],[Task success1]]))/Task[[#This Row],[Responses]]),"")</f>
        <v>0.14908443501926819</v>
      </c>
      <c r="L585" s="7">
        <f>VLOOKUP(Task[[#This Row],[Reason of visit]],'Data-Task'!C:G,4,)</f>
        <v>0.30232558139534899</v>
      </c>
      <c r="M585" s="7" t="str">
        <f>IF(Task[[#This Row],[Margin of Error1]]&gt;=0.1,"Insufficient data",Task[[#This Row],[Ease1]])</f>
        <v>Insufficient data</v>
      </c>
      <c r="N585" s="7">
        <f>IF(Task[[#This Row],[Ease1]]&gt;0,1.96*SQRT((Task[[#This Row],[Ease1]]*(1-Task[[#This Row],[Ease1]]))/Task[[#This Row],[Responses]]),"")</f>
        <v>0.13727317907033929</v>
      </c>
      <c r="O585" s="7">
        <f>VLOOKUP(Task[[#This Row],[Reason of visit]],'Data-Task'!C:G,5,)</f>
        <v>0.418604651162791</v>
      </c>
      <c r="P585" s="7" t="str">
        <f>IF(Task[[#This Row],[Margin of Error1]]&gt;=0.1,"Insufficient data",Task[[#This Row],[Satisfaction1]])</f>
        <v>Insufficient data</v>
      </c>
      <c r="Q585" s="7">
        <f>IF(Task[[#This Row],[Satisfaction1]]&gt;0,1.96*SQRT((Task[[#This Row],[Satisfaction1]]*(1-Task[[#This Row],[Satisfaction1]]))/Task[[#This Row],[Responses]]),"")</f>
        <v>0.14745504800842277</v>
      </c>
      <c r="R585" s="7" t="str">
        <f>IF(OR(Task[[#This Row],[Margin of Error1]]&gt;=0.1,Task[[#This Row],[Margin of Error1]]=0),"Insufficient data",Task[[#This Row],[Margin of Error1]])</f>
        <v>Insufficient data</v>
      </c>
      <c r="S5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5" s="10"/>
      <c r="U585" s="10"/>
      <c r="V585" s="5"/>
      <c r="W585" s="5"/>
    </row>
    <row r="586" spans="3:23" ht="13.9" x14ac:dyDescent="0.5">
      <c r="C586" s="129" t="str">
        <f>IF(ISBLANK('Data-Task'!C474),"",'Data-Task'!C474)</f>
        <v>FCAC:Money:Getting a home equity line of credit</v>
      </c>
      <c r="D586" s="68" t="str">
        <f t="shared" si="27"/>
        <v>Getting a home equity line of credit</v>
      </c>
      <c r="E586" s="6" t="str">
        <f t="shared" si="28"/>
        <v>Money</v>
      </c>
      <c r="F586" s="6" t="str">
        <f t="shared" si="29"/>
        <v>FCAC</v>
      </c>
      <c r="G586" s="8">
        <f>VLOOKUP(Task[[#This Row],[Reason of visit]],'Data-Task'!C:G,2,)</f>
        <v>42</v>
      </c>
      <c r="H58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0.13290780034599325</v>
      </c>
      <c r="I586" s="7">
        <f>VLOOKUP(Task[[#This Row],[Reason of visit]],'Data-Task'!C:G,3,)</f>
        <v>0.78571428571428603</v>
      </c>
      <c r="J586" s="7" t="str">
        <f>IF(Task[[#This Row],[Margin of Error1]]&gt;=0.1,"Insufficient data",Task[[#This Row],[Task success1]])</f>
        <v>Insufficient data</v>
      </c>
      <c r="K586" s="7">
        <f>IF(Task[[#This Row],[Task success1]]&gt;0,1.96*SQRT((Task[[#This Row],[Task success1]]*(1-Task[[#This Row],[Task success1]]))/Task[[#This Row],[Responses]]),"")</f>
        <v>0.12409673645990849</v>
      </c>
      <c r="L586" s="7">
        <f>VLOOKUP(Task[[#This Row],[Reason of visit]],'Data-Task'!C:G,4,)</f>
        <v>0.78571428571428603</v>
      </c>
      <c r="M586" s="7" t="str">
        <f>IF(Task[[#This Row],[Margin of Error1]]&gt;=0.1,"Insufficient data",Task[[#This Row],[Ease1]])</f>
        <v>Insufficient data</v>
      </c>
      <c r="N586" s="7">
        <f>IF(Task[[#This Row],[Ease1]]&gt;0,1.96*SQRT((Task[[#This Row],[Ease1]]*(1-Task[[#This Row],[Ease1]]))/Task[[#This Row],[Responses]]),"")</f>
        <v>0.12409673645990849</v>
      </c>
      <c r="O586" s="7">
        <f>VLOOKUP(Task[[#This Row],[Reason of visit]],'Data-Task'!C:G,5,)</f>
        <v>0.547619047619048</v>
      </c>
      <c r="P586" s="7" t="str">
        <f>IF(Task[[#This Row],[Margin of Error1]]&gt;=0.1,"Insufficient data",Task[[#This Row],[Satisfaction1]])</f>
        <v>Insufficient data</v>
      </c>
      <c r="Q586" s="7">
        <f>IF(Task[[#This Row],[Satisfaction1]]&gt;0,1.96*SQRT((Task[[#This Row],[Satisfaction1]]*(1-Task[[#This Row],[Satisfaction1]]))/Task[[#This Row],[Responses]]),"")</f>
        <v>0.15052992811816279</v>
      </c>
      <c r="R586" s="7" t="str">
        <f>IF(OR(Task[[#This Row],[Margin of Error1]]&gt;=0.1,Task[[#This Row],[Margin of Error1]]=0),"Insufficient data",Task[[#This Row],[Margin of Error1]])</f>
        <v>Insufficient data</v>
      </c>
      <c r="S5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6" s="10"/>
      <c r="U586" s="10"/>
      <c r="V586" s="5"/>
      <c r="W586" s="5"/>
    </row>
    <row r="587" spans="3:23" ht="13.9" x14ac:dyDescent="0.5">
      <c r="C587" s="129" t="str">
        <f>IF(ISBLANK('Data-Task'!C639),"",'Data-Task'!C639)</f>
        <v>GAC:World:Contact the Canadian Bureau for International Education (CBIE)</v>
      </c>
      <c r="D587" s="68" t="str">
        <f t="shared" si="27"/>
        <v>Contact the Canadian Bureau for International Education (CBIE)</v>
      </c>
      <c r="E587" s="6" t="str">
        <f t="shared" si="28"/>
        <v>World</v>
      </c>
      <c r="F587" s="6" t="str">
        <f t="shared" si="29"/>
        <v>GAC</v>
      </c>
      <c r="G587" s="8">
        <f>VLOOKUP(Task[[#This Row],[Reason of visit]],'Data-Task'!C:G,2,)</f>
        <v>42</v>
      </c>
      <c r="H58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0.14718257293480885</v>
      </c>
      <c r="I587" s="7">
        <f>VLOOKUP(Task[[#This Row],[Reason of visit]],'Data-Task'!C:G,3,)</f>
        <v>0.66666666666666696</v>
      </c>
      <c r="J587" s="7" t="str">
        <f>IF(Task[[#This Row],[Margin of Error1]]&gt;=0.1,"Insufficient data",Task[[#This Row],[Task success1]])</f>
        <v>Insufficient data</v>
      </c>
      <c r="K587" s="7">
        <f>IF(Task[[#This Row],[Task success1]]&gt;0,1.96*SQRT((Task[[#This Row],[Task success1]]*(1-Task[[#This Row],[Task success1]]))/Task[[#This Row],[Responses]]),"")</f>
        <v>0.14256902162084834</v>
      </c>
      <c r="L587" s="7">
        <f>VLOOKUP(Task[[#This Row],[Reason of visit]],'Data-Task'!C:G,4,)</f>
        <v>0.59523809523809501</v>
      </c>
      <c r="M587" s="7" t="str">
        <f>IF(Task[[#This Row],[Margin of Error1]]&gt;=0.1,"Insufficient data",Task[[#This Row],[Ease1]])</f>
        <v>Insufficient data</v>
      </c>
      <c r="N587" s="7">
        <f>IF(Task[[#This Row],[Ease1]]&gt;0,1.96*SQRT((Task[[#This Row],[Ease1]]*(1-Task[[#This Row],[Ease1]]))/Task[[#This Row],[Responses]]),"")</f>
        <v>0.14844876906541543</v>
      </c>
      <c r="O587" s="7">
        <f>VLOOKUP(Task[[#This Row],[Reason of visit]],'Data-Task'!C:G,5,)</f>
        <v>0.547619047619048</v>
      </c>
      <c r="P587" s="7" t="str">
        <f>IF(Task[[#This Row],[Margin of Error1]]&gt;=0.1,"Insufficient data",Task[[#This Row],[Satisfaction1]])</f>
        <v>Insufficient data</v>
      </c>
      <c r="Q587" s="7">
        <f>IF(Task[[#This Row],[Satisfaction1]]&gt;0,1.96*SQRT((Task[[#This Row],[Satisfaction1]]*(1-Task[[#This Row],[Satisfaction1]]))/Task[[#This Row],[Responses]]),"")</f>
        <v>0.15052992811816279</v>
      </c>
      <c r="R587" s="7" t="str">
        <f>IF(OR(Task[[#This Row],[Margin of Error1]]&gt;=0.1,Task[[#This Row],[Margin of Error1]]=0),"Insufficient data",Task[[#This Row],[Margin of Error1]])</f>
        <v>Insufficient data</v>
      </c>
      <c r="S5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7" s="10"/>
      <c r="U587" s="10"/>
      <c r="V587" s="5"/>
      <c r="W587" s="5"/>
    </row>
    <row r="588" spans="3:23" ht="13.9" x14ac:dyDescent="0.5">
      <c r="C588" s="129" t="str">
        <f>IF(ISBLANK('Data-Task'!C647),"",'Data-Task'!C647)</f>
        <v>GAC:World:Gender equality and the empowerment of women and girls</v>
      </c>
      <c r="D588" s="68" t="str">
        <f t="shared" si="27"/>
        <v>Gender equality and the empowerment of women and girls</v>
      </c>
      <c r="E588" s="6" t="str">
        <f t="shared" si="28"/>
        <v>World</v>
      </c>
      <c r="F588" s="6" t="str">
        <f t="shared" si="29"/>
        <v>GAC</v>
      </c>
      <c r="G588" s="8">
        <f>VLOOKUP(Task[[#This Row],[Reason of visit]],'Data-Task'!C:G,2,)</f>
        <v>42</v>
      </c>
      <c r="H58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0.13313131604303763</v>
      </c>
      <c r="I588" s="7">
        <f>VLOOKUP(Task[[#This Row],[Reason of visit]],'Data-Task'!C:G,3,)</f>
        <v>0.83333333333333304</v>
      </c>
      <c r="J588" s="7" t="str">
        <f>IF(Task[[#This Row],[Margin of Error1]]&gt;=0.1,"Insufficient data",Task[[#This Row],[Task success1]])</f>
        <v>Insufficient data</v>
      </c>
      <c r="K588" s="7">
        <f>IF(Task[[#This Row],[Task success1]]&gt;0,1.96*SQRT((Task[[#This Row],[Task success1]]*(1-Task[[#This Row],[Task success1]]))/Task[[#This Row],[Responses]]),"")</f>
        <v>0.11271070802591794</v>
      </c>
      <c r="L588" s="7">
        <f>VLOOKUP(Task[[#This Row],[Reason of visit]],'Data-Task'!C:G,4,)</f>
        <v>0.69047619047619002</v>
      </c>
      <c r="M588" s="7" t="str">
        <f>IF(Task[[#This Row],[Margin of Error1]]&gt;=0.1,"Insufficient data",Task[[#This Row],[Ease1]])</f>
        <v>Insufficient data</v>
      </c>
      <c r="N588" s="7">
        <f>IF(Task[[#This Row],[Ease1]]&gt;0,1.96*SQRT((Task[[#This Row],[Ease1]]*(1-Task[[#This Row],[Ease1]]))/Task[[#This Row],[Responses]]),"")</f>
        <v>0.13981469217556558</v>
      </c>
      <c r="O588" s="7">
        <f>VLOOKUP(Task[[#This Row],[Reason of visit]],'Data-Task'!C:G,5,)</f>
        <v>0.61904761904761896</v>
      </c>
      <c r="P588" s="7" t="str">
        <f>IF(Task[[#This Row],[Margin of Error1]]&gt;=0.1,"Insufficient data",Task[[#This Row],[Satisfaction1]])</f>
        <v>Insufficient data</v>
      </c>
      <c r="Q588" s="7">
        <f>IF(Task[[#This Row],[Satisfaction1]]&gt;0,1.96*SQRT((Task[[#This Row],[Satisfaction1]]*(1-Task[[#This Row],[Satisfaction1]]))/Task[[#This Row],[Responses]]),"")</f>
        <v>0.14686854792762938</v>
      </c>
      <c r="R588" s="7" t="str">
        <f>IF(OR(Task[[#This Row],[Margin of Error1]]&gt;=0.1,Task[[#This Row],[Margin of Error1]]=0),"Insufficient data",Task[[#This Row],[Margin of Error1]])</f>
        <v>Insufficient data</v>
      </c>
      <c r="S5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8" s="10"/>
      <c r="U588" s="10"/>
      <c r="V588" s="5"/>
      <c r="W588" s="5"/>
    </row>
    <row r="589" spans="3:23" ht="13.9" x14ac:dyDescent="0.5">
      <c r="C589" s="129" t="str">
        <f>IF(ISBLANK('Data-Task'!C698),"",'Data-Task'!C698)</f>
        <v>GAC:World:Volunteer for work in a humanitarian aid project</v>
      </c>
      <c r="D589" s="68" t="str">
        <f t="shared" si="27"/>
        <v>Volunteer for work in a humanitarian aid project</v>
      </c>
      <c r="E589" s="6" t="str">
        <f t="shared" si="28"/>
        <v>World</v>
      </c>
      <c r="F589" s="6" t="str">
        <f t="shared" si="29"/>
        <v>GAC</v>
      </c>
      <c r="G589" s="8">
        <f>VLOOKUP(Task[[#This Row],[Reason of visit]],'Data-Task'!C:G,2,)</f>
        <v>42</v>
      </c>
      <c r="H58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0.14718257293480885</v>
      </c>
      <c r="I589" s="7">
        <f>VLOOKUP(Task[[#This Row],[Reason of visit]],'Data-Task'!C:G,3,)</f>
        <v>0.66666666666666696</v>
      </c>
      <c r="J589" s="7" t="str">
        <f>IF(Task[[#This Row],[Margin of Error1]]&gt;=0.1,"Insufficient data",Task[[#This Row],[Task success1]])</f>
        <v>Insufficient data</v>
      </c>
      <c r="K589" s="7">
        <f>IF(Task[[#This Row],[Task success1]]&gt;0,1.96*SQRT((Task[[#This Row],[Task success1]]*(1-Task[[#This Row],[Task success1]]))/Task[[#This Row],[Responses]]),"")</f>
        <v>0.14256902162084834</v>
      </c>
      <c r="L589" s="7">
        <f>VLOOKUP(Task[[#This Row],[Reason of visit]],'Data-Task'!C:G,4,)</f>
        <v>0.59523809523809501</v>
      </c>
      <c r="M589" s="7" t="str">
        <f>IF(Task[[#This Row],[Margin of Error1]]&gt;=0.1,"Insufficient data",Task[[#This Row],[Ease1]])</f>
        <v>Insufficient data</v>
      </c>
      <c r="N589" s="7">
        <f>IF(Task[[#This Row],[Ease1]]&gt;0,1.96*SQRT((Task[[#This Row],[Ease1]]*(1-Task[[#This Row],[Ease1]]))/Task[[#This Row],[Responses]]),"")</f>
        <v>0.14844876906541543</v>
      </c>
      <c r="O589" s="7">
        <f>VLOOKUP(Task[[#This Row],[Reason of visit]],'Data-Task'!C:G,5,)</f>
        <v>0.547619047619048</v>
      </c>
      <c r="P589" s="7" t="str">
        <f>IF(Task[[#This Row],[Margin of Error1]]&gt;=0.1,"Insufficient data",Task[[#This Row],[Satisfaction1]])</f>
        <v>Insufficient data</v>
      </c>
      <c r="Q589" s="7">
        <f>IF(Task[[#This Row],[Satisfaction1]]&gt;0,1.96*SQRT((Task[[#This Row],[Satisfaction1]]*(1-Task[[#This Row],[Satisfaction1]]))/Task[[#This Row],[Responses]]),"")</f>
        <v>0.15052992811816279</v>
      </c>
      <c r="R589" s="7" t="str">
        <f>IF(OR(Task[[#This Row],[Margin of Error1]]&gt;=0.1,Task[[#This Row],[Margin of Error1]]=0),"Insufficient data",Task[[#This Row],[Margin of Error1]])</f>
        <v>Insufficient data</v>
      </c>
      <c r="S5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89" s="10"/>
      <c r="U589" s="10"/>
      <c r="V589" s="5"/>
      <c r="W589" s="5"/>
    </row>
    <row r="590" spans="3:23" ht="13.9" x14ac:dyDescent="0.5">
      <c r="C590" s="129" t="str">
        <f>IF(ISBLANK('Data-Task'!C1377),"",'Data-Task'!C1377)</f>
        <v>TC:Transport:Flying an aircraft</v>
      </c>
      <c r="D590" s="457" t="str">
        <f t="shared" si="27"/>
        <v>Flying an aircraft</v>
      </c>
      <c r="E590" s="458" t="str">
        <f t="shared" si="28"/>
        <v>Transport</v>
      </c>
      <c r="F590" s="458" t="str">
        <f t="shared" si="29"/>
        <v>TC</v>
      </c>
      <c r="G590" s="442">
        <f>VLOOKUP(Task[[#This Row],[Reason of visit]],'Data-Task'!C:G,2,)</f>
        <v>42</v>
      </c>
      <c r="H59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0.13753370541327853</v>
      </c>
      <c r="I590" s="444">
        <f>VLOOKUP(Task[[#This Row],[Reason of visit]],'Data-Task'!C:G,3,)</f>
        <v>0.73809523809523803</v>
      </c>
      <c r="J590" s="444" t="str">
        <f>IF(Task[[#This Row],[Margin of Error1]]&gt;=0.1,"Insufficient data",Task[[#This Row],[Task success1]])</f>
        <v>Insufficient data</v>
      </c>
      <c r="K590" s="444">
        <f>IF(Task[[#This Row],[Task success1]]&gt;0,1.96*SQRT((Task[[#This Row],[Task success1]]*(1-Task[[#This Row],[Task success1]]))/Task[[#This Row],[Responses]]),"")</f>
        <v>0.1329717318887044</v>
      </c>
      <c r="L590" s="444">
        <f>VLOOKUP(Task[[#This Row],[Reason of visit]],'Data-Task'!C:G,4,)</f>
        <v>0.69047619047619002</v>
      </c>
      <c r="M590" s="444" t="str">
        <f>IF(Task[[#This Row],[Margin of Error1]]&gt;=0.1,"Insufficient data",Task[[#This Row],[Ease1]])</f>
        <v>Insufficient data</v>
      </c>
      <c r="N590" s="444">
        <f>IF(Task[[#This Row],[Ease1]]&gt;0,1.96*SQRT((Task[[#This Row],[Ease1]]*(1-Task[[#This Row],[Ease1]]))/Task[[#This Row],[Responses]]),"")</f>
        <v>0.13981469217556558</v>
      </c>
      <c r="O590" s="444">
        <f>VLOOKUP(Task[[#This Row],[Reason of visit]],'Data-Task'!C:G,5,)</f>
        <v>0.69047619047619002</v>
      </c>
      <c r="P590" s="444" t="str">
        <f>IF(Task[[#This Row],[Margin of Error1]]&gt;=0.1,"Insufficient data",Task[[#This Row],[Satisfaction1]])</f>
        <v>Insufficient data</v>
      </c>
      <c r="Q590" s="444">
        <f>IF(Task[[#This Row],[Satisfaction1]]&gt;0,1.96*SQRT((Task[[#This Row],[Satisfaction1]]*(1-Task[[#This Row],[Satisfaction1]]))/Task[[#This Row],[Responses]]),"")</f>
        <v>0.13981469217556558</v>
      </c>
      <c r="R590" s="444" t="str">
        <f>IF(OR(Task[[#This Row],[Margin of Error1]]&gt;=0.1,Task[[#This Row],[Margin of Error1]]=0),"Insufficient data",Task[[#This Row],[Margin of Error1]])</f>
        <v>Insufficient data</v>
      </c>
      <c r="S5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0" s="10"/>
      <c r="U590" s="10"/>
      <c r="V590" s="5"/>
      <c r="W590" s="5"/>
    </row>
    <row r="591" spans="3:23" ht="13.9" x14ac:dyDescent="0.5">
      <c r="C591" s="129" t="str">
        <f>IF(ISBLANK('Data-Task'!C41),"",'Data-Task'!C41)</f>
        <v>CBSA:N/A:Other - Reason for my visit is not in this list</v>
      </c>
      <c r="D591" s="68" t="str">
        <f t="shared" si="27"/>
        <v>Other - Reason for my visit is not in this list</v>
      </c>
      <c r="E591" s="6" t="str">
        <f t="shared" si="28"/>
        <v>N/A</v>
      </c>
      <c r="F591" s="6" t="str">
        <f t="shared" si="29"/>
        <v>CBSA</v>
      </c>
      <c r="G591" s="8">
        <f>VLOOKUP(Task[[#This Row],[Reason of visit]],'Data-Task'!C:G,2,)</f>
        <v>41</v>
      </c>
      <c r="H59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0.12965599280018514</v>
      </c>
      <c r="I591" s="7">
        <f>VLOOKUP(Task[[#This Row],[Reason of visit]],'Data-Task'!C:G,3,)</f>
        <v>0.34146341463414598</v>
      </c>
      <c r="J591" s="7" t="str">
        <f>IF(Task[[#This Row],[Margin of Error1]]&gt;=0.1,"Insufficient data",Task[[#This Row],[Task success1]])</f>
        <v>Insufficient data</v>
      </c>
      <c r="K591" s="7">
        <f>IF(Task[[#This Row],[Task success1]]&gt;0,1.96*SQRT((Task[[#This Row],[Task success1]]*(1-Task[[#This Row],[Task success1]]))/Task[[#This Row],[Responses]]),"")</f>
        <v>0.14515305681966562</v>
      </c>
      <c r="L591" s="7">
        <f>VLOOKUP(Task[[#This Row],[Reason of visit]],'Data-Task'!C:G,4,)</f>
        <v>0.26829268292682901</v>
      </c>
      <c r="M591" s="7" t="str">
        <f>IF(Task[[#This Row],[Margin of Error1]]&gt;=0.1,"Insufficient data",Task[[#This Row],[Ease1]])</f>
        <v>Insufficient data</v>
      </c>
      <c r="N591" s="7">
        <f>IF(Task[[#This Row],[Ease1]]&gt;0,1.96*SQRT((Task[[#This Row],[Ease1]]*(1-Task[[#This Row],[Ease1]]))/Task[[#This Row],[Responses]]),"")</f>
        <v>0.13562422085066922</v>
      </c>
      <c r="O591" s="7">
        <f>VLOOKUP(Task[[#This Row],[Reason of visit]],'Data-Task'!C:G,5,)</f>
        <v>0.146341463414634</v>
      </c>
      <c r="P591" s="7" t="str">
        <f>IF(Task[[#This Row],[Margin of Error1]]&gt;=0.1,"Insufficient data",Task[[#This Row],[Satisfaction1]])</f>
        <v>Insufficient data</v>
      </c>
      <c r="Q591" s="7">
        <f>IF(Task[[#This Row],[Satisfaction1]]&gt;0,1.96*SQRT((Task[[#This Row],[Satisfaction1]]*(1-Task[[#This Row],[Satisfaction1]]))/Task[[#This Row],[Responses]]),"")</f>
        <v>0.10819070073022058</v>
      </c>
      <c r="R591" s="7" t="str">
        <f>IF(OR(Task[[#This Row],[Margin of Error1]]&gt;=0.1,Task[[#This Row],[Margin of Error1]]=0),"Insufficient data",Task[[#This Row],[Margin of Error1]])</f>
        <v>Insufficient data</v>
      </c>
      <c r="S5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1" s="10"/>
      <c r="U591" s="10"/>
      <c r="V591" s="5"/>
      <c r="W591" s="5"/>
    </row>
    <row r="592" spans="3:23" ht="27.75" x14ac:dyDescent="0.5">
      <c r="C592" s="129" t="str">
        <f>IF(ISBLANK('Data-Task'!C87),"",'Data-Task'!C87)</f>
        <v>CFIA:Health:Considerations when buying or selling food, plants, or animal products online</v>
      </c>
      <c r="D592" s="68" t="str">
        <f t="shared" si="27"/>
        <v>Considerations when buying or selling food, plants, or animal products online</v>
      </c>
      <c r="E592" s="6" t="str">
        <f t="shared" si="28"/>
        <v>Health</v>
      </c>
      <c r="F592" s="6" t="str">
        <f t="shared" si="29"/>
        <v>CFIA</v>
      </c>
      <c r="G592" s="8">
        <f>VLOOKUP(Task[[#This Row],[Reason of visit]],'Data-Task'!C:G,2,)</f>
        <v>41</v>
      </c>
      <c r="H59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0.151905274796479</v>
      </c>
      <c r="I592" s="7">
        <f>VLOOKUP(Task[[#This Row],[Reason of visit]],'Data-Task'!C:G,3,)</f>
        <v>0.58536585365853699</v>
      </c>
      <c r="J592" s="7" t="str">
        <f>IF(Task[[#This Row],[Margin of Error1]]&gt;=0.1,"Insufficient data",Task[[#This Row],[Task success1]])</f>
        <v>Insufficient data</v>
      </c>
      <c r="K592" s="7">
        <f>IF(Task[[#This Row],[Task success1]]&gt;0,1.96*SQRT((Task[[#This Row],[Task success1]]*(1-Task[[#This Row],[Task success1]]))/Task[[#This Row],[Responses]]),"")</f>
        <v>0.15080313422905647</v>
      </c>
      <c r="L592" s="7">
        <f>VLOOKUP(Task[[#This Row],[Reason of visit]],'Data-Task'!C:G,4,)</f>
        <v>0.48780487804877998</v>
      </c>
      <c r="M592" s="7" t="str">
        <f>IF(Task[[#This Row],[Margin of Error1]]&gt;=0.1,"Insufficient data",Task[[#This Row],[Ease1]])</f>
        <v>Insufficient data</v>
      </c>
      <c r="N592" s="7">
        <f>IF(Task[[#This Row],[Ease1]]&gt;0,1.96*SQRT((Task[[#This Row],[Ease1]]*(1-Task[[#This Row],[Ease1]]))/Task[[#This Row],[Responses]]),"")</f>
        <v>0.15300475629532673</v>
      </c>
      <c r="O592" s="7">
        <f>VLOOKUP(Task[[#This Row],[Reason of visit]],'Data-Task'!C:G,5,)</f>
        <v>0.56097560975609795</v>
      </c>
      <c r="P592" s="7" t="str">
        <f>IF(Task[[#This Row],[Margin of Error1]]&gt;=0.1,"Insufficient data",Task[[#This Row],[Satisfaction1]])</f>
        <v>Insufficient data</v>
      </c>
      <c r="Q592" s="7">
        <f>IF(Task[[#This Row],[Satisfaction1]]&gt;0,1.96*SQRT((Task[[#This Row],[Satisfaction1]]*(1-Task[[#This Row],[Satisfaction1]]))/Task[[#This Row],[Responses]]),"")</f>
        <v>0.15190793386505383</v>
      </c>
      <c r="R592" s="7" t="str">
        <f>IF(OR(Task[[#This Row],[Margin of Error1]]&gt;=0.1,Task[[#This Row],[Margin of Error1]]=0),"Insufficient data",Task[[#This Row],[Margin of Error1]])</f>
        <v>Insufficient data</v>
      </c>
      <c r="S5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2" s="10"/>
      <c r="U592" s="10"/>
      <c r="V592" s="5"/>
      <c r="W592" s="5"/>
    </row>
    <row r="593" spans="3:23" ht="27.75" x14ac:dyDescent="0.5">
      <c r="C593" s="129" t="str">
        <f>IF(ISBLANK('Data-Task'!C486),"",'Data-Task'!C486)</f>
        <v>FIN:AboutGov:Learn how the government provides financial support to provinces and territories</v>
      </c>
      <c r="D593" s="68" t="str">
        <f t="shared" si="27"/>
        <v>Learn how the government provides financial support to provinces and territories</v>
      </c>
      <c r="E593" s="6" t="str">
        <f t="shared" si="28"/>
        <v>AboutGov</v>
      </c>
      <c r="F593" s="6" t="str">
        <f t="shared" si="29"/>
        <v>FIN</v>
      </c>
      <c r="G593" s="8">
        <f>VLOOKUP(Task[[#This Row],[Reason of visit]],'Data-Task'!C:G,2,)</f>
        <v>41</v>
      </c>
      <c r="H59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0.136508468818338</v>
      </c>
      <c r="I593" s="7">
        <f>VLOOKUP(Task[[#This Row],[Reason of visit]],'Data-Task'!C:G,3,)</f>
        <v>0.82926829268292701</v>
      </c>
      <c r="J593" s="7" t="str">
        <f>IF(Task[[#This Row],[Margin of Error1]]&gt;=0.1,"Insufficient data",Task[[#This Row],[Task success1]])</f>
        <v>Insufficient data</v>
      </c>
      <c r="K593" s="7">
        <f>IF(Task[[#This Row],[Task success1]]&gt;0,1.96*SQRT((Task[[#This Row],[Task success1]]*(1-Task[[#This Row],[Task success1]]))/Task[[#This Row],[Responses]]),"")</f>
        <v>0.11517779627353952</v>
      </c>
      <c r="L593" s="7">
        <f>VLOOKUP(Task[[#This Row],[Reason of visit]],'Data-Task'!C:G,4,)</f>
        <v>0.56097560975609795</v>
      </c>
      <c r="M593" s="7" t="str">
        <f>IF(Task[[#This Row],[Margin of Error1]]&gt;=0.1,"Insufficient data",Task[[#This Row],[Ease1]])</f>
        <v>Insufficient data</v>
      </c>
      <c r="N593" s="7">
        <f>IF(Task[[#This Row],[Ease1]]&gt;0,1.96*SQRT((Task[[#This Row],[Ease1]]*(1-Task[[#This Row],[Ease1]]))/Task[[#This Row],[Responses]]),"")</f>
        <v>0.15190793386505383</v>
      </c>
      <c r="O593" s="7">
        <f>VLOOKUP(Task[[#This Row],[Reason of visit]],'Data-Task'!C:G,5,)</f>
        <v>0.68292682926829296</v>
      </c>
      <c r="P593" s="7" t="str">
        <f>IF(Task[[#This Row],[Margin of Error1]]&gt;=0.1,"Insufficient data",Task[[#This Row],[Satisfaction1]])</f>
        <v>Insufficient data</v>
      </c>
      <c r="Q593" s="7">
        <f>IF(Task[[#This Row],[Satisfaction1]]&gt;0,1.96*SQRT((Task[[#This Row],[Satisfaction1]]*(1-Task[[#This Row],[Satisfaction1]]))/Task[[#This Row],[Responses]]),"")</f>
        <v>0.1424396763164206</v>
      </c>
      <c r="R593" s="7" t="str">
        <f>IF(OR(Task[[#This Row],[Margin of Error1]]&gt;=0.1,Task[[#This Row],[Margin of Error1]]=0),"Insufficient data",Task[[#This Row],[Margin of Error1]])</f>
        <v>Insufficient data</v>
      </c>
      <c r="S5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3" s="10"/>
      <c r="U593" s="10"/>
      <c r="V593" s="5"/>
      <c r="W593" s="5"/>
    </row>
    <row r="594" spans="3:23" ht="13.9" x14ac:dyDescent="0.5">
      <c r="C594" s="129" t="str">
        <f>IF(ISBLANK('Data-Task'!C566),"",'Data-Task'!C566)</f>
        <v>GAC:Business:Start a business</v>
      </c>
      <c r="D594" s="68" t="str">
        <f t="shared" si="27"/>
        <v>Start a business</v>
      </c>
      <c r="E594" s="6" t="str">
        <f t="shared" si="28"/>
        <v>Business</v>
      </c>
      <c r="F594" s="6" t="str">
        <f t="shared" si="29"/>
        <v>GAC</v>
      </c>
      <c r="G594" s="8">
        <f>VLOOKUP(Task[[#This Row],[Reason of visit]],'Data-Task'!C:G,2,)</f>
        <v>41</v>
      </c>
      <c r="H59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0.15104174778482168</v>
      </c>
      <c r="I594" s="7">
        <f>VLOOKUP(Task[[#This Row],[Reason of visit]],'Data-Task'!C:G,3,)</f>
        <v>0.58536585365853699</v>
      </c>
      <c r="J594" s="7" t="str">
        <f>IF(Task[[#This Row],[Margin of Error1]]&gt;=0.1,"Insufficient data",Task[[#This Row],[Task success1]])</f>
        <v>Insufficient data</v>
      </c>
      <c r="K594" s="7">
        <f>IF(Task[[#This Row],[Task success1]]&gt;0,1.96*SQRT((Task[[#This Row],[Task success1]]*(1-Task[[#This Row],[Task success1]]))/Task[[#This Row],[Responses]]),"")</f>
        <v>0.15080313422905647</v>
      </c>
      <c r="L594" s="7">
        <f>VLOOKUP(Task[[#This Row],[Reason of visit]],'Data-Task'!C:G,4,)</f>
        <v>0.60975609756097604</v>
      </c>
      <c r="M594" s="7" t="str">
        <f>IF(Task[[#This Row],[Margin of Error1]]&gt;=0.1,"Insufficient data",Task[[#This Row],[Ease1]])</f>
        <v>Insufficient data</v>
      </c>
      <c r="N594" s="7">
        <f>IF(Task[[#This Row],[Ease1]]&gt;0,1.96*SQRT((Task[[#This Row],[Ease1]]*(1-Task[[#This Row],[Ease1]]))/Task[[#This Row],[Responses]]),"")</f>
        <v>0.14931735283008185</v>
      </c>
      <c r="O594" s="7">
        <f>VLOOKUP(Task[[#This Row],[Reason of visit]],'Data-Task'!C:G,5,)</f>
        <v>0.51219512195121997</v>
      </c>
      <c r="P594" s="7" t="str">
        <f>IF(Task[[#This Row],[Margin of Error1]]&gt;=0.1,"Insufficient data",Task[[#This Row],[Satisfaction1]])</f>
        <v>Insufficient data</v>
      </c>
      <c r="Q594" s="7">
        <f>IF(Task[[#This Row],[Satisfaction1]]&gt;0,1.96*SQRT((Task[[#This Row],[Satisfaction1]]*(1-Task[[#This Row],[Satisfaction1]]))/Task[[#This Row],[Responses]]),"")</f>
        <v>0.15300475629532673</v>
      </c>
      <c r="R594" s="7" t="str">
        <f>IF(OR(Task[[#This Row],[Margin of Error1]]&gt;=0.1,Task[[#This Row],[Margin of Error1]]=0),"Insufficient data",Task[[#This Row],[Margin of Error1]])</f>
        <v>Insufficient data</v>
      </c>
      <c r="S5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4" s="10"/>
      <c r="U594" s="10"/>
      <c r="V594" s="5"/>
      <c r="W594" s="5"/>
    </row>
    <row r="595" spans="3:23" ht="13.9" x14ac:dyDescent="0.5">
      <c r="C595" s="129" t="str">
        <f>IF(ISBLANK('Data-Task'!C850),"",'Data-Task'!C850)</f>
        <v>ISED:N/A:Learn about the Grow Your Business Online grant</v>
      </c>
      <c r="D595" s="68" t="str">
        <f t="shared" si="27"/>
        <v>Learn about the Grow Your Business Online grant</v>
      </c>
      <c r="E595" s="6" t="str">
        <f t="shared" si="28"/>
        <v>N/A</v>
      </c>
      <c r="F595" s="6" t="str">
        <f t="shared" si="29"/>
        <v>ISED</v>
      </c>
      <c r="G595" s="8">
        <f>VLOOKUP(Task[[#This Row],[Reason of visit]],'Data-Task'!C:G,2,)</f>
        <v>41</v>
      </c>
      <c r="H59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0.13105300766288405</v>
      </c>
      <c r="I595" s="7">
        <f>VLOOKUP(Task[[#This Row],[Reason of visit]],'Data-Task'!C:G,3,)</f>
        <v>0.80487804878048796</v>
      </c>
      <c r="J595" s="7" t="str">
        <f>IF(Task[[#This Row],[Margin of Error1]]&gt;=0.1,"Insufficient data",Task[[#This Row],[Task success1]])</f>
        <v>Insufficient data</v>
      </c>
      <c r="K595" s="7">
        <f>IF(Task[[#This Row],[Task success1]]&gt;0,1.96*SQRT((Task[[#This Row],[Task success1]]*(1-Task[[#This Row],[Task success1]]))/Task[[#This Row],[Responses]]),"")</f>
        <v>0.12130599088701631</v>
      </c>
      <c r="L595" s="7">
        <f>VLOOKUP(Task[[#This Row],[Reason of visit]],'Data-Task'!C:G,4,)</f>
        <v>0.78048780487804903</v>
      </c>
      <c r="M595" s="7" t="str">
        <f>IF(Task[[#This Row],[Margin of Error1]]&gt;=0.1,"Insufficient data",Task[[#This Row],[Ease1]])</f>
        <v>Insufficient data</v>
      </c>
      <c r="N595" s="7">
        <f>IF(Task[[#This Row],[Ease1]]&gt;0,1.96*SQRT((Task[[#This Row],[Ease1]]*(1-Task[[#This Row],[Ease1]]))/Task[[#This Row],[Responses]]),"")</f>
        <v>0.12669997528197022</v>
      </c>
      <c r="O595" s="7">
        <f>VLOOKUP(Task[[#This Row],[Reason of visit]],'Data-Task'!C:G,5,)</f>
        <v>0.65853658536585402</v>
      </c>
      <c r="P595" s="7" t="str">
        <f>IF(Task[[#This Row],[Margin of Error1]]&gt;=0.1,"Insufficient data",Task[[#This Row],[Satisfaction1]])</f>
        <v>Insufficient data</v>
      </c>
      <c r="Q595" s="7">
        <f>IF(Task[[#This Row],[Satisfaction1]]&gt;0,1.96*SQRT((Task[[#This Row],[Satisfaction1]]*(1-Task[[#This Row],[Satisfaction1]]))/Task[[#This Row],[Responses]]),"")</f>
        <v>0.14515305681966562</v>
      </c>
      <c r="R595" s="7" t="str">
        <f>IF(OR(Task[[#This Row],[Margin of Error1]]&gt;=0.1,Task[[#This Row],[Margin of Error1]]=0),"Insufficient data",Task[[#This Row],[Margin of Error1]])</f>
        <v>Insufficient data</v>
      </c>
      <c r="S5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5" s="10"/>
      <c r="U595" s="10"/>
      <c r="V595" s="5"/>
      <c r="W595" s="5"/>
    </row>
    <row r="596" spans="3:23" ht="13.9" x14ac:dyDescent="0.5">
      <c r="C596" s="129" t="str">
        <f>IF(ISBLANK('Data-Task'!C1335),"",'Data-Task'!C1335)</f>
        <v>TBS:PublicService:Learn about temporary changes to benefits due to COVID-19</v>
      </c>
      <c r="D596" s="457" t="str">
        <f t="shared" si="27"/>
        <v>Learn about temporary changes to benefits due to COVID-19</v>
      </c>
      <c r="E596" s="458" t="str">
        <f t="shared" si="28"/>
        <v>PublicService</v>
      </c>
      <c r="F596" s="458" t="str">
        <f t="shared" si="29"/>
        <v>TBS</v>
      </c>
      <c r="G596" s="442">
        <f>VLOOKUP(Task[[#This Row],[Reason of visit]],'Data-Task'!C:G,2,)</f>
        <v>41</v>
      </c>
      <c r="H59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0.13664498934433741</v>
      </c>
      <c r="I596" s="444">
        <f>VLOOKUP(Task[[#This Row],[Reason of visit]],'Data-Task'!C:G,3,)</f>
        <v>0.80487804878048796</v>
      </c>
      <c r="J596" s="444" t="str">
        <f>IF(Task[[#This Row],[Margin of Error1]]&gt;=0.1,"Insufficient data",Task[[#This Row],[Task success1]])</f>
        <v>Insufficient data</v>
      </c>
      <c r="K596" s="444">
        <f>IF(Task[[#This Row],[Task success1]]&gt;0,1.96*SQRT((Task[[#This Row],[Task success1]]*(1-Task[[#This Row],[Task success1]]))/Task[[#This Row],[Responses]]),"")</f>
        <v>0.12130599088701631</v>
      </c>
      <c r="L596" s="444">
        <f>VLOOKUP(Task[[#This Row],[Reason of visit]],'Data-Task'!C:G,4,)</f>
        <v>0.73170731707317105</v>
      </c>
      <c r="M596" s="444" t="str">
        <f>IF(Task[[#This Row],[Margin of Error1]]&gt;=0.1,"Insufficient data",Task[[#This Row],[Ease1]])</f>
        <v>Insufficient data</v>
      </c>
      <c r="N596" s="444">
        <f>IF(Task[[#This Row],[Ease1]]&gt;0,1.96*SQRT((Task[[#This Row],[Ease1]]*(1-Task[[#This Row],[Ease1]]))/Task[[#This Row],[Responses]]),"")</f>
        <v>0.13562422085066922</v>
      </c>
      <c r="O596" s="444">
        <f>VLOOKUP(Task[[#This Row],[Reason of visit]],'Data-Task'!C:G,5,)</f>
        <v>0.48780487804877998</v>
      </c>
      <c r="P596" s="444" t="str">
        <f>IF(Task[[#This Row],[Margin of Error1]]&gt;=0.1,"Insufficient data",Task[[#This Row],[Satisfaction1]])</f>
        <v>Insufficient data</v>
      </c>
      <c r="Q596" s="444">
        <f>IF(Task[[#This Row],[Satisfaction1]]&gt;0,1.96*SQRT((Task[[#This Row],[Satisfaction1]]*(1-Task[[#This Row],[Satisfaction1]]))/Task[[#This Row],[Responses]]),"")</f>
        <v>0.15300475629532673</v>
      </c>
      <c r="R596" s="444" t="str">
        <f>IF(OR(Task[[#This Row],[Margin of Error1]]&gt;=0.1,Task[[#This Row],[Margin of Error1]]=0),"Insufficient data",Task[[#This Row],[Margin of Error1]])</f>
        <v>Insufficient data</v>
      </c>
      <c r="S5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6" s="10"/>
      <c r="U596" s="10"/>
      <c r="V596" s="5"/>
      <c r="W596" s="5"/>
    </row>
    <row r="597" spans="3:23" ht="13.9" x14ac:dyDescent="0.5">
      <c r="C597" s="129" t="str">
        <f>IF(ISBLANK('Data-Task'!C1307),"",'Data-Task'!C1307)</f>
        <v>StatCan:N/A:Thematic Maps</v>
      </c>
      <c r="D597" s="457" t="str">
        <f t="shared" si="27"/>
        <v>Thematic Maps</v>
      </c>
      <c r="E597" s="458" t="str">
        <f t="shared" si="28"/>
        <v>N/A</v>
      </c>
      <c r="F597" s="458" t="str">
        <f t="shared" si="29"/>
        <v>StatCan</v>
      </c>
      <c r="G597" s="442">
        <f>VLOOKUP(Task[[#This Row],[Reason of visit]],'Data-Task'!C:G,2,)</f>
        <v>40</v>
      </c>
      <c r="H59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0.14250661338405238</v>
      </c>
      <c r="I597" s="444">
        <f>VLOOKUP(Task[[#This Row],[Reason of visit]],'Data-Task'!C:G,3,)</f>
        <v>0.75</v>
      </c>
      <c r="J597" s="444" t="str">
        <f>IF(Task[[#This Row],[Margin of Error1]]&gt;=0.1,"Insufficient data",Task[[#This Row],[Task success1]])</f>
        <v>Insufficient data</v>
      </c>
      <c r="K597" s="444">
        <f>IF(Task[[#This Row],[Task success1]]&gt;0,1.96*SQRT((Task[[#This Row],[Task success1]]*(1-Task[[#This Row],[Task success1]]))/Task[[#This Row],[Responses]]),"")</f>
        <v>0.13419202658876569</v>
      </c>
      <c r="L597" s="444">
        <f>VLOOKUP(Task[[#This Row],[Reason of visit]],'Data-Task'!C:G,4,)</f>
        <v>0.5</v>
      </c>
      <c r="M597" s="444" t="str">
        <f>IF(Task[[#This Row],[Margin of Error1]]&gt;=0.1,"Insufficient data",Task[[#This Row],[Ease1]])</f>
        <v>Insufficient data</v>
      </c>
      <c r="N597" s="444">
        <f>IF(Task[[#This Row],[Ease1]]&gt;0,1.96*SQRT((Task[[#This Row],[Ease1]]*(1-Task[[#This Row],[Ease1]]))/Task[[#This Row],[Responses]]),"")</f>
        <v>0.15495160534825059</v>
      </c>
      <c r="O597" s="444">
        <f>VLOOKUP(Task[[#This Row],[Reason of visit]],'Data-Task'!C:G,5,)</f>
        <v>0.72499999999999998</v>
      </c>
      <c r="P597" s="444" t="str">
        <f>IF(Task[[#This Row],[Margin of Error1]]&gt;=0.1,"Insufficient data",Task[[#This Row],[Satisfaction1]])</f>
        <v>Insufficient data</v>
      </c>
      <c r="Q597" s="444">
        <f>IF(Task[[#This Row],[Satisfaction1]]&gt;0,1.96*SQRT((Task[[#This Row],[Satisfaction1]]*(1-Task[[#This Row],[Satisfaction1]]))/Task[[#This Row],[Responses]]),"")</f>
        <v>0.13837620821514079</v>
      </c>
      <c r="R597" s="444" t="str">
        <f>IF(OR(Task[[#This Row],[Margin of Error1]]&gt;=0.1,Task[[#This Row],[Margin of Error1]]=0),"Insufficient data",Task[[#This Row],[Margin of Error1]])</f>
        <v>Insufficient data</v>
      </c>
      <c r="S5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7" s="10"/>
      <c r="U597" s="10"/>
      <c r="V597" s="5"/>
      <c r="W597" s="5"/>
    </row>
    <row r="598" spans="3:23" ht="27.75" x14ac:dyDescent="0.5">
      <c r="C598" s="129" t="str">
        <f>IF(ISBLANK('Data-Task'!C1333),"",'Data-Task'!C1333)</f>
        <v>TBS:PublicService:Learn about employee rights and responsibilities related to COVID-19</v>
      </c>
      <c r="D598" s="457" t="str">
        <f t="shared" ref="D598:D661" si="30">IF(ISBLANK(C598),"",MID(C598,FIND("#",SUBSTITUTE(C598,":","#",2))+1,500))</f>
        <v>Learn about employee rights and responsibilities related to COVID-19</v>
      </c>
      <c r="E598" s="458" t="str">
        <f t="shared" ref="E598:E661" si="31">IF(ISBLANK(C598),"",MID(C598,FIND("#",SUBSTITUTE(C598,":","#",1))+1,FIND("#",SUBSTITUTE(C598,":","#",2))-FIND("#",SUBSTITUTE(C598,":","#",1))-1))</f>
        <v>PublicService</v>
      </c>
      <c r="F598" s="458" t="str">
        <f t="shared" ref="F598:F661" si="32">IF(ISBLANK(C598),"",LEFT(C598,FIND("#",SUBSTITUTE(C598,":","#"))-1))</f>
        <v>TBS</v>
      </c>
      <c r="G598" s="442">
        <f>VLOOKUP(Task[[#This Row],[Reason of visit]],'Data-Task'!C:G,2,)</f>
        <v>40</v>
      </c>
      <c r="H59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0.14357794559939394</v>
      </c>
      <c r="I598" s="444">
        <f>VLOOKUP(Task[[#This Row],[Reason of visit]],'Data-Task'!C:G,3,)</f>
        <v>0.8</v>
      </c>
      <c r="J598" s="444" t="str">
        <f>IF(Task[[#This Row],[Margin of Error1]]&gt;=0.1,"Insufficient data",Task[[#This Row],[Task success1]])</f>
        <v>Insufficient data</v>
      </c>
      <c r="K598" s="444">
        <f>IF(Task[[#This Row],[Task success1]]&gt;0,1.96*SQRT((Task[[#This Row],[Task success1]]*(1-Task[[#This Row],[Task success1]]))/Task[[#This Row],[Responses]]),"")</f>
        <v>0.12396128427860045</v>
      </c>
      <c r="L598" s="444">
        <f>VLOOKUP(Task[[#This Row],[Reason of visit]],'Data-Task'!C:G,4,)</f>
        <v>0.5</v>
      </c>
      <c r="M598" s="444" t="str">
        <f>IF(Task[[#This Row],[Margin of Error1]]&gt;=0.1,"Insufficient data",Task[[#This Row],[Ease1]])</f>
        <v>Insufficient data</v>
      </c>
      <c r="N598" s="444">
        <f>IF(Task[[#This Row],[Ease1]]&gt;0,1.96*SQRT((Task[[#This Row],[Ease1]]*(1-Task[[#This Row],[Ease1]]))/Task[[#This Row],[Responses]]),"")</f>
        <v>0.15495160534825059</v>
      </c>
      <c r="O598" s="444">
        <f>VLOOKUP(Task[[#This Row],[Reason of visit]],'Data-Task'!C:G,5,)</f>
        <v>0.4</v>
      </c>
      <c r="P598" s="444" t="str">
        <f>IF(Task[[#This Row],[Margin of Error1]]&gt;=0.1,"Insufficient data",Task[[#This Row],[Satisfaction1]])</f>
        <v>Insufficient data</v>
      </c>
      <c r="Q598" s="444">
        <f>IF(Task[[#This Row],[Satisfaction1]]&gt;0,1.96*SQRT((Task[[#This Row],[Satisfaction1]]*(1-Task[[#This Row],[Satisfaction1]]))/Task[[#This Row],[Responses]]),"")</f>
        <v>0.15182094717133074</v>
      </c>
      <c r="R598" s="444" t="str">
        <f>IF(OR(Task[[#This Row],[Margin of Error1]]&gt;=0.1,Task[[#This Row],[Margin of Error1]]=0),"Insufficient data",Task[[#This Row],[Margin of Error1]])</f>
        <v>Insufficient data</v>
      </c>
      <c r="S5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8" s="10"/>
      <c r="U598" s="10"/>
      <c r="V598" s="5"/>
      <c r="W598" s="5"/>
    </row>
    <row r="599" spans="3:23" ht="13.9" x14ac:dyDescent="0.5">
      <c r="C599" s="129" t="str">
        <f>IF(ISBLANK('Data-Task'!C1378),"",'Data-Task'!C1378)</f>
        <v>TC:Transport:Get a drone pilot certificate</v>
      </c>
      <c r="D599" s="457" t="str">
        <f t="shared" si="30"/>
        <v>Get a drone pilot certificate</v>
      </c>
      <c r="E599" s="458" t="str">
        <f t="shared" si="31"/>
        <v>Transport</v>
      </c>
      <c r="F599" s="458" t="str">
        <f t="shared" si="32"/>
        <v>TC</v>
      </c>
      <c r="G599" s="442">
        <f>VLOOKUP(Task[[#This Row],[Reason of visit]],'Data-Task'!C:G,2,)</f>
        <v>40</v>
      </c>
      <c r="H59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0.14936186939915272</v>
      </c>
      <c r="I599" s="444">
        <f>VLOOKUP(Task[[#This Row],[Reason of visit]],'Data-Task'!C:G,3,)</f>
        <v>0.72499999999999998</v>
      </c>
      <c r="J599" s="444" t="str">
        <f>IF(Task[[#This Row],[Margin of Error1]]&gt;=0.1,"Insufficient data",Task[[#This Row],[Task success1]])</f>
        <v>Insufficient data</v>
      </c>
      <c r="K599" s="444">
        <f>IF(Task[[#This Row],[Task success1]]&gt;0,1.96*SQRT((Task[[#This Row],[Task success1]]*(1-Task[[#This Row],[Task success1]]))/Task[[#This Row],[Responses]]),"")</f>
        <v>0.13837620821514079</v>
      </c>
      <c r="L599" s="444">
        <f>VLOOKUP(Task[[#This Row],[Reason of visit]],'Data-Task'!C:G,4,)</f>
        <v>0.52500000000000002</v>
      </c>
      <c r="M599" s="444" t="str">
        <f>IF(Task[[#This Row],[Margin of Error1]]&gt;=0.1,"Insufficient data",Task[[#This Row],[Ease1]])</f>
        <v>Insufficient data</v>
      </c>
      <c r="N599" s="444">
        <f>IF(Task[[#This Row],[Ease1]]&gt;0,1.96*SQRT((Task[[#This Row],[Ease1]]*(1-Task[[#This Row],[Ease1]]))/Task[[#This Row],[Responses]]),"")</f>
        <v>0.1547577946340668</v>
      </c>
      <c r="O599" s="444">
        <f>VLOOKUP(Task[[#This Row],[Reason of visit]],'Data-Task'!C:G,5,)</f>
        <v>0.5</v>
      </c>
      <c r="P599" s="444" t="str">
        <f>IF(Task[[#This Row],[Margin of Error1]]&gt;=0.1,"Insufficient data",Task[[#This Row],[Satisfaction1]])</f>
        <v>Insufficient data</v>
      </c>
      <c r="Q599" s="444">
        <f>IF(Task[[#This Row],[Satisfaction1]]&gt;0,1.96*SQRT((Task[[#This Row],[Satisfaction1]]*(1-Task[[#This Row],[Satisfaction1]]))/Task[[#This Row],[Responses]]),"")</f>
        <v>0.15495160534825059</v>
      </c>
      <c r="R599" s="444" t="str">
        <f>IF(OR(Task[[#This Row],[Margin of Error1]]&gt;=0.1,Task[[#This Row],[Margin of Error1]]=0),"Insufficient data",Task[[#This Row],[Margin of Error1]])</f>
        <v>Insufficient data</v>
      </c>
      <c r="S5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599" s="10"/>
      <c r="U599" s="10"/>
      <c r="V599" s="5"/>
      <c r="W599" s="5"/>
    </row>
    <row r="600" spans="3:23" ht="13.9" x14ac:dyDescent="0.5">
      <c r="C600" s="129" t="str">
        <f>IF(ISBLANK('Data-Task'!C128),"",'Data-Task'!C128)</f>
        <v>CIHR:Health:Learn about the application process</v>
      </c>
      <c r="D600" s="68" t="str">
        <f t="shared" si="30"/>
        <v>Learn about the application process</v>
      </c>
      <c r="E600" s="6" t="str">
        <f t="shared" si="31"/>
        <v>Health</v>
      </c>
      <c r="F600" s="6" t="str">
        <f t="shared" si="32"/>
        <v>CIHR</v>
      </c>
      <c r="G600" s="8">
        <f>VLOOKUP(Task[[#This Row],[Reason of visit]],'Data-Task'!C:G,2,)</f>
        <v>39</v>
      </c>
      <c r="H60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0.13790762249646896</v>
      </c>
      <c r="I600" s="7">
        <f>VLOOKUP(Task[[#This Row],[Reason of visit]],'Data-Task'!C:G,3,)</f>
        <v>0.84615384615384603</v>
      </c>
      <c r="J600" s="7" t="str">
        <f>IF(Task[[#This Row],[Margin of Error1]]&gt;=0.1,"Insufficient data",Task[[#This Row],[Task success1]])</f>
        <v>Insufficient data</v>
      </c>
      <c r="K600" s="7">
        <f>IF(Task[[#This Row],[Task success1]]&gt;0,1.96*SQRT((Task[[#This Row],[Task success1]]*(1-Task[[#This Row],[Task success1]]))/Task[[#This Row],[Responses]]),"")</f>
        <v>0.11323788674997458</v>
      </c>
      <c r="L600" s="7">
        <f>VLOOKUP(Task[[#This Row],[Reason of visit]],'Data-Task'!C:G,4,)</f>
        <v>0.56410256410256399</v>
      </c>
      <c r="M600" s="7" t="str">
        <f>IF(Task[[#This Row],[Margin of Error1]]&gt;=0.1,"Insufficient data",Task[[#This Row],[Ease1]])</f>
        <v>Insufficient data</v>
      </c>
      <c r="N600" s="7">
        <f>IF(Task[[#This Row],[Ease1]]&gt;0,1.96*SQRT((Task[[#This Row],[Ease1]]*(1-Task[[#This Row],[Ease1]]))/Task[[#This Row],[Responses]]),"")</f>
        <v>0.15563058929729184</v>
      </c>
      <c r="O600" s="7">
        <f>VLOOKUP(Task[[#This Row],[Reason of visit]],'Data-Task'!C:G,5,)</f>
        <v>0.69230769230769196</v>
      </c>
      <c r="P600" s="7" t="str">
        <f>IF(Task[[#This Row],[Margin of Error1]]&gt;=0.1,"Insufficient data",Task[[#This Row],[Satisfaction1]])</f>
        <v>Insufficient data</v>
      </c>
      <c r="Q600" s="7">
        <f>IF(Task[[#This Row],[Satisfaction1]]&gt;0,1.96*SQRT((Task[[#This Row],[Satisfaction1]]*(1-Task[[#This Row],[Satisfaction1]]))/Task[[#This Row],[Responses]]),"")</f>
        <v>0.14485439144214041</v>
      </c>
      <c r="R600" s="7" t="str">
        <f>IF(OR(Task[[#This Row],[Margin of Error1]]&gt;=0.1,Task[[#This Row],[Margin of Error1]]=0),"Insufficient data",Task[[#This Row],[Margin of Error1]])</f>
        <v>Insufficient data</v>
      </c>
      <c r="S6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0" s="10"/>
      <c r="U600" s="10"/>
      <c r="V600" s="5"/>
      <c r="W600" s="5"/>
    </row>
    <row r="601" spans="3:23" ht="13.9" x14ac:dyDescent="0.5">
      <c r="C601" s="129" t="str">
        <f>IF(ISBLANK('Data-Task'!C154),"",'Data-Task'!C154)</f>
        <v>CRA:COVID-19:Canada Emergency Rent Subsidy (CERS)</v>
      </c>
      <c r="D601" s="68" t="str">
        <f t="shared" si="30"/>
        <v>Canada Emergency Rent Subsidy (CERS)</v>
      </c>
      <c r="E601" s="6" t="str">
        <f t="shared" si="31"/>
        <v>COVID-19</v>
      </c>
      <c r="F601" s="6" t="str">
        <f t="shared" si="32"/>
        <v>CRA</v>
      </c>
      <c r="G601" s="8">
        <f>VLOOKUP(Task[[#This Row],[Reason of visit]],'Data-Task'!C:G,2,)</f>
        <v>39</v>
      </c>
      <c r="H60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0.15189739486887152</v>
      </c>
      <c r="I601" s="7">
        <f>VLOOKUP(Task[[#This Row],[Reason of visit]],'Data-Task'!C:G,3,)</f>
        <v>0.46153846153846201</v>
      </c>
      <c r="J601" s="7" t="str">
        <f>IF(Task[[#This Row],[Margin of Error1]]&gt;=0.1,"Insufficient data",Task[[#This Row],[Task success1]])</f>
        <v>Insufficient data</v>
      </c>
      <c r="K601" s="7">
        <f>IF(Task[[#This Row],[Task success1]]&gt;0,1.96*SQRT((Task[[#This Row],[Task success1]]*(1-Task[[#This Row],[Task success1]]))/Task[[#This Row],[Responses]]),"")</f>
        <v>0.15646062499369709</v>
      </c>
      <c r="L601" s="7">
        <f>VLOOKUP(Task[[#This Row],[Reason of visit]],'Data-Task'!C:G,4,)</f>
        <v>0.41025641025641002</v>
      </c>
      <c r="M601" s="7" t="str">
        <f>IF(Task[[#This Row],[Margin of Error1]]&gt;=0.1,"Insufficient data",Task[[#This Row],[Ease1]])</f>
        <v>Insufficient data</v>
      </c>
      <c r="N601" s="7">
        <f>IF(Task[[#This Row],[Ease1]]&gt;0,1.96*SQRT((Task[[#This Row],[Ease1]]*(1-Task[[#This Row],[Ease1]]))/Task[[#This Row],[Responses]]),"")</f>
        <v>0.15437716817077707</v>
      </c>
      <c r="O601" s="7">
        <f>VLOOKUP(Task[[#This Row],[Reason of visit]],'Data-Task'!C:G,5,)</f>
        <v>0.30769230769230799</v>
      </c>
      <c r="P601" s="7" t="str">
        <f>IF(Task[[#This Row],[Margin of Error1]]&gt;=0.1,"Insufficient data",Task[[#This Row],[Satisfaction1]])</f>
        <v>Insufficient data</v>
      </c>
      <c r="Q601" s="7">
        <f>IF(Task[[#This Row],[Satisfaction1]]&gt;0,1.96*SQRT((Task[[#This Row],[Satisfaction1]]*(1-Task[[#This Row],[Satisfaction1]]))/Task[[#This Row],[Responses]]),"")</f>
        <v>0.14485439144214041</v>
      </c>
      <c r="R601" s="7" t="str">
        <f>IF(OR(Task[[#This Row],[Margin of Error1]]&gt;=0.1,Task[[#This Row],[Margin of Error1]]=0),"Insufficient data",Task[[#This Row],[Margin of Error1]])</f>
        <v>Insufficient data</v>
      </c>
      <c r="S6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1" s="10"/>
      <c r="U601" s="10"/>
      <c r="V601" s="5"/>
      <c r="W601" s="5"/>
    </row>
    <row r="602" spans="3:23" ht="13.9" x14ac:dyDescent="0.5">
      <c r="C602" s="129" t="str">
        <f>IF(ISBLANK('Data-Task'!C616),"",'Data-Task'!C616)</f>
        <v>GAC:Travel:Obtain a consent letter for children travelling abroad</v>
      </c>
      <c r="D602" s="68" t="str">
        <f t="shared" si="30"/>
        <v>Obtain a consent letter for children travelling abroad</v>
      </c>
      <c r="E602" s="6" t="str">
        <f t="shared" si="31"/>
        <v>Travel</v>
      </c>
      <c r="F602" s="6" t="str">
        <f t="shared" si="32"/>
        <v>GAC</v>
      </c>
      <c r="G602" s="8">
        <f>VLOOKUP(Task[[#This Row],[Reason of visit]],'Data-Task'!C:G,2,)</f>
        <v>39</v>
      </c>
      <c r="H60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0.15449185219451367</v>
      </c>
      <c r="I602" s="7">
        <f>VLOOKUP(Task[[#This Row],[Reason of visit]],'Data-Task'!C:G,3,)</f>
        <v>0.64102564102564097</v>
      </c>
      <c r="J602" s="7" t="str">
        <f>IF(Task[[#This Row],[Margin of Error1]]&gt;=0.1,"Insufficient data",Task[[#This Row],[Task success1]])</f>
        <v>Insufficient data</v>
      </c>
      <c r="K602" s="7">
        <f>IF(Task[[#This Row],[Task success1]]&gt;0,1.96*SQRT((Task[[#This Row],[Task success1]]*(1-Task[[#This Row],[Task success1]]))/Task[[#This Row],[Responses]]),"")</f>
        <v>0.15055430659614683</v>
      </c>
      <c r="L602" s="7">
        <f>VLOOKUP(Task[[#This Row],[Reason of visit]],'Data-Task'!C:G,4,)</f>
        <v>0.46153846153846201</v>
      </c>
      <c r="M602" s="7" t="str">
        <f>IF(Task[[#This Row],[Margin of Error1]]&gt;=0.1,"Insufficient data",Task[[#This Row],[Ease1]])</f>
        <v>Insufficient data</v>
      </c>
      <c r="N602" s="7">
        <f>IF(Task[[#This Row],[Ease1]]&gt;0,1.96*SQRT((Task[[#This Row],[Ease1]]*(1-Task[[#This Row],[Ease1]]))/Task[[#This Row],[Responses]]),"")</f>
        <v>0.15646062499369709</v>
      </c>
      <c r="O602" s="7">
        <f>VLOOKUP(Task[[#This Row],[Reason of visit]],'Data-Task'!C:G,5,)</f>
        <v>0.53846153846153799</v>
      </c>
      <c r="P602" s="7" t="str">
        <f>IF(Task[[#This Row],[Margin of Error1]]&gt;=0.1,"Insufficient data",Task[[#This Row],[Satisfaction1]])</f>
        <v>Insufficient data</v>
      </c>
      <c r="Q602" s="7">
        <f>IF(Task[[#This Row],[Satisfaction1]]&gt;0,1.96*SQRT((Task[[#This Row],[Satisfaction1]]*(1-Task[[#This Row],[Satisfaction1]]))/Task[[#This Row],[Responses]]),"")</f>
        <v>0.15646062499369709</v>
      </c>
      <c r="R602" s="7" t="str">
        <f>IF(OR(Task[[#This Row],[Margin of Error1]]&gt;=0.1,Task[[#This Row],[Margin of Error1]]=0),"Insufficient data",Task[[#This Row],[Margin of Error1]])</f>
        <v>Insufficient data</v>
      </c>
      <c r="S6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2" s="10"/>
      <c r="U602" s="10"/>
      <c r="V602" s="5"/>
      <c r="W602" s="5"/>
    </row>
    <row r="603" spans="3:23" ht="13.9" x14ac:dyDescent="0.5">
      <c r="C603" s="129" t="str">
        <f>IF(ISBLANK('Data-Task'!C624),"",'Data-Task'!C624)</f>
        <v>GAC:Travel:Travel documents</v>
      </c>
      <c r="D603" s="68" t="str">
        <f t="shared" si="30"/>
        <v>Travel documents</v>
      </c>
      <c r="E603" s="6" t="str">
        <f t="shared" si="31"/>
        <v>Travel</v>
      </c>
      <c r="F603" s="6" t="str">
        <f t="shared" si="32"/>
        <v>GAC</v>
      </c>
      <c r="G603" s="8">
        <f>VLOOKUP(Task[[#This Row],[Reason of visit]],'Data-Task'!C:G,2,)</f>
        <v>39</v>
      </c>
      <c r="H60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0.15645952704939339</v>
      </c>
      <c r="I603" s="7">
        <f>VLOOKUP(Task[[#This Row],[Reason of visit]],'Data-Task'!C:G,3,)</f>
        <v>0.56410256410256399</v>
      </c>
      <c r="J603" s="7" t="str">
        <f>IF(Task[[#This Row],[Margin of Error1]]&gt;=0.1,"Insufficient data",Task[[#This Row],[Task success1]])</f>
        <v>Insufficient data</v>
      </c>
      <c r="K603" s="7">
        <f>IF(Task[[#This Row],[Task success1]]&gt;0,1.96*SQRT((Task[[#This Row],[Task success1]]*(1-Task[[#This Row],[Task success1]]))/Task[[#This Row],[Responses]]),"")</f>
        <v>0.15563058929729184</v>
      </c>
      <c r="L603" s="7">
        <f>VLOOKUP(Task[[#This Row],[Reason of visit]],'Data-Task'!C:G,4,)</f>
        <v>0.487179487179487</v>
      </c>
      <c r="M603" s="7" t="str">
        <f>IF(Task[[#This Row],[Margin of Error1]]&gt;=0.1,"Insufficient data",Task[[#This Row],[Ease1]])</f>
        <v>Insufficient data</v>
      </c>
      <c r="N603" s="7">
        <f>IF(Task[[#This Row],[Ease1]]&gt;0,1.96*SQRT((Task[[#This Row],[Ease1]]*(1-Task[[#This Row],[Ease1]]))/Task[[#This Row],[Responses]]),"")</f>
        <v>0.15687399592544418</v>
      </c>
      <c r="O603" s="7">
        <f>VLOOKUP(Task[[#This Row],[Reason of visit]],'Data-Task'!C:G,5,)</f>
        <v>0.487179487179487</v>
      </c>
      <c r="P603" s="7" t="str">
        <f>IF(Task[[#This Row],[Margin of Error1]]&gt;=0.1,"Insufficient data",Task[[#This Row],[Satisfaction1]])</f>
        <v>Insufficient data</v>
      </c>
      <c r="Q603" s="7">
        <f>IF(Task[[#This Row],[Satisfaction1]]&gt;0,1.96*SQRT((Task[[#This Row],[Satisfaction1]]*(1-Task[[#This Row],[Satisfaction1]]))/Task[[#This Row],[Responses]]),"")</f>
        <v>0.15687399592544418</v>
      </c>
      <c r="R603" s="7" t="str">
        <f>IF(OR(Task[[#This Row],[Margin of Error1]]&gt;=0.1,Task[[#This Row],[Margin of Error1]]=0),"Insufficient data",Task[[#This Row],[Margin of Error1]])</f>
        <v>Insufficient data</v>
      </c>
      <c r="S6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3" s="10"/>
      <c r="U603" s="10"/>
      <c r="V603" s="5"/>
      <c r="W603" s="5"/>
    </row>
    <row r="604" spans="3:23" ht="27.75" x14ac:dyDescent="0.5">
      <c r="C604" s="129" t="str">
        <f>IF(ISBLANK('Data-Task'!C658),"",'Data-Task'!C658)</f>
        <v>GAC:World:Living in a boarding school environment or with a Canadian host family</v>
      </c>
      <c r="D604" s="68" t="str">
        <f t="shared" si="30"/>
        <v>Living in a boarding school environment or with a Canadian host family</v>
      </c>
      <c r="E604" s="6" t="str">
        <f t="shared" si="31"/>
        <v>World</v>
      </c>
      <c r="F604" s="6" t="str">
        <f t="shared" si="32"/>
        <v>GAC</v>
      </c>
      <c r="G604" s="8">
        <f>VLOOKUP(Task[[#This Row],[Reason of visit]],'Data-Task'!C:G,2,)</f>
        <v>39</v>
      </c>
      <c r="H60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0.15223506737881598</v>
      </c>
      <c r="I604" s="7">
        <f>VLOOKUP(Task[[#This Row],[Reason of visit]],'Data-Task'!C:G,3,)</f>
        <v>0.66666666666666696</v>
      </c>
      <c r="J604" s="7" t="str">
        <f>IF(Task[[#This Row],[Margin of Error1]]&gt;=0.1,"Insufficient data",Task[[#This Row],[Task success1]])</f>
        <v>Insufficient data</v>
      </c>
      <c r="K604" s="7">
        <f>IF(Task[[#This Row],[Task success1]]&gt;0,1.96*SQRT((Task[[#This Row],[Task success1]]*(1-Task[[#This Row],[Task success1]]))/Task[[#This Row],[Responses]]),"")</f>
        <v>0.1479508657948938</v>
      </c>
      <c r="L604" s="7">
        <f>VLOOKUP(Task[[#This Row],[Reason of visit]],'Data-Task'!C:G,4,)</f>
        <v>0.58974358974358998</v>
      </c>
      <c r="M604" s="7" t="str">
        <f>IF(Task[[#This Row],[Margin of Error1]]&gt;=0.1,"Insufficient data",Task[[#This Row],[Ease1]])</f>
        <v>Insufficient data</v>
      </c>
      <c r="N604" s="7">
        <f>IF(Task[[#This Row],[Ease1]]&gt;0,1.96*SQRT((Task[[#This Row],[Ease1]]*(1-Task[[#This Row],[Ease1]]))/Task[[#This Row],[Responses]]),"")</f>
        <v>0.15437716817077707</v>
      </c>
      <c r="O604" s="7">
        <f>VLOOKUP(Task[[#This Row],[Reason of visit]],'Data-Task'!C:G,5,)</f>
        <v>0.58974358974358998</v>
      </c>
      <c r="P604" s="7" t="str">
        <f>IF(Task[[#This Row],[Margin of Error1]]&gt;=0.1,"Insufficient data",Task[[#This Row],[Satisfaction1]])</f>
        <v>Insufficient data</v>
      </c>
      <c r="Q604" s="7">
        <f>IF(Task[[#This Row],[Satisfaction1]]&gt;0,1.96*SQRT((Task[[#This Row],[Satisfaction1]]*(1-Task[[#This Row],[Satisfaction1]]))/Task[[#This Row],[Responses]]),"")</f>
        <v>0.15437716817077707</v>
      </c>
      <c r="R604" s="7" t="str">
        <f>IF(OR(Task[[#This Row],[Margin of Error1]]&gt;=0.1,Task[[#This Row],[Margin of Error1]]=0),"Insufficient data",Task[[#This Row],[Margin of Error1]])</f>
        <v>Insufficient data</v>
      </c>
      <c r="S6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4" s="10"/>
      <c r="U604" s="10"/>
      <c r="V604" s="5"/>
      <c r="W604" s="5"/>
    </row>
    <row r="605" spans="3:23" ht="13.9" x14ac:dyDescent="0.5">
      <c r="C605" s="129" t="str">
        <f>IF(ISBLANK('Data-Task'!C739),"",'Data-Task'!C739)</f>
        <v>INFC:Transport:Projects in my regions/community</v>
      </c>
      <c r="D605" s="68" t="str">
        <f t="shared" si="30"/>
        <v>Projects in my regions/community</v>
      </c>
      <c r="E605" s="6" t="str">
        <f t="shared" si="31"/>
        <v>Transport</v>
      </c>
      <c r="F605" s="6" t="str">
        <f t="shared" si="32"/>
        <v>INFC</v>
      </c>
      <c r="G605" s="8">
        <f>VLOOKUP(Task[[#This Row],[Reason of visit]],'Data-Task'!C:G,2,)</f>
        <v>39</v>
      </c>
      <c r="H60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0.1506900838793484</v>
      </c>
      <c r="I605" s="7">
        <f>VLOOKUP(Task[[#This Row],[Reason of visit]],'Data-Task'!C:G,3,)</f>
        <v>0.58974358974358998</v>
      </c>
      <c r="J605" s="7" t="str">
        <f>IF(Task[[#This Row],[Margin of Error1]]&gt;=0.1,"Insufficient data",Task[[#This Row],[Task success1]])</f>
        <v>Insufficient data</v>
      </c>
      <c r="K605" s="7">
        <f>IF(Task[[#This Row],[Task success1]]&gt;0,1.96*SQRT((Task[[#This Row],[Task success1]]*(1-Task[[#This Row],[Task success1]]))/Task[[#This Row],[Responses]]),"")</f>
        <v>0.15437716817077707</v>
      </c>
      <c r="L605" s="7">
        <f>VLOOKUP(Task[[#This Row],[Reason of visit]],'Data-Task'!C:G,4,)</f>
        <v>0.53846153846153799</v>
      </c>
      <c r="M605" s="7" t="str">
        <f>IF(Task[[#This Row],[Margin of Error1]]&gt;=0.1,"Insufficient data",Task[[#This Row],[Ease1]])</f>
        <v>Insufficient data</v>
      </c>
      <c r="N605" s="7">
        <f>IF(Task[[#This Row],[Ease1]]&gt;0,1.96*SQRT((Task[[#This Row],[Ease1]]*(1-Task[[#This Row],[Ease1]]))/Task[[#This Row],[Responses]]),"")</f>
        <v>0.15646062499369709</v>
      </c>
      <c r="O605" s="7">
        <f>VLOOKUP(Task[[#This Row],[Reason of visit]],'Data-Task'!C:G,5,)</f>
        <v>0.28205128205128199</v>
      </c>
      <c r="P605" s="7" t="str">
        <f>IF(Task[[#This Row],[Margin of Error1]]&gt;=0.1,"Insufficient data",Task[[#This Row],[Satisfaction1]])</f>
        <v>Insufficient data</v>
      </c>
      <c r="Q605" s="7">
        <f>IF(Task[[#This Row],[Satisfaction1]]&gt;0,1.96*SQRT((Task[[#This Row],[Satisfaction1]]*(1-Task[[#This Row],[Satisfaction1]]))/Task[[#This Row],[Responses]]),"")</f>
        <v>0.14123245847357108</v>
      </c>
      <c r="R605" s="7" t="str">
        <f>IF(OR(Task[[#This Row],[Margin of Error1]]&gt;=0.1,Task[[#This Row],[Margin of Error1]]=0),"Insufficient data",Task[[#This Row],[Margin of Error1]])</f>
        <v>Insufficient data</v>
      </c>
      <c r="S6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5" s="10"/>
      <c r="U605" s="10"/>
      <c r="V605" s="5"/>
      <c r="W605" s="5"/>
    </row>
    <row r="606" spans="3:23" ht="13.9" x14ac:dyDescent="0.5">
      <c r="C606" s="129" t="str">
        <f>IF(ISBLANK('Data-Task'!C865),"",'Data-Task'!C865)</f>
        <v>LAC:Culture:Get an International Standard Book Number (ISBN)</v>
      </c>
      <c r="D606" s="68" t="str">
        <f t="shared" si="30"/>
        <v>Get an International Standard Book Number (ISBN)</v>
      </c>
      <c r="E606" s="6" t="str">
        <f t="shared" si="31"/>
        <v>Culture</v>
      </c>
      <c r="F606" s="6" t="str">
        <f t="shared" si="32"/>
        <v>LAC</v>
      </c>
      <c r="G606" s="8">
        <f>VLOOKUP(Task[[#This Row],[Reason of visit]],'Data-Task'!C:G,2,)</f>
        <v>39</v>
      </c>
      <c r="H60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0.15548946082058868</v>
      </c>
      <c r="I606" s="7">
        <f>VLOOKUP(Task[[#This Row],[Reason of visit]],'Data-Task'!C:G,3,)</f>
        <v>0.58974358974358998</v>
      </c>
      <c r="J606" s="7" t="str">
        <f>IF(Task[[#This Row],[Margin of Error1]]&gt;=0.1,"Insufficient data",Task[[#This Row],[Task success1]])</f>
        <v>Insufficient data</v>
      </c>
      <c r="K606" s="7">
        <f>IF(Task[[#This Row],[Task success1]]&gt;0,1.96*SQRT((Task[[#This Row],[Task success1]]*(1-Task[[#This Row],[Task success1]]))/Task[[#This Row],[Responses]]),"")</f>
        <v>0.15437716817077707</v>
      </c>
      <c r="L606" s="7">
        <f>VLOOKUP(Task[[#This Row],[Reason of visit]],'Data-Task'!C:G,4,)</f>
        <v>0.43589743589743601</v>
      </c>
      <c r="M606" s="7" t="str">
        <f>IF(Task[[#This Row],[Margin of Error1]]&gt;=0.1,"Insufficient data",Task[[#This Row],[Ease1]])</f>
        <v>Insufficient data</v>
      </c>
      <c r="N606" s="7">
        <f>IF(Task[[#This Row],[Ease1]]&gt;0,1.96*SQRT((Task[[#This Row],[Ease1]]*(1-Task[[#This Row],[Ease1]]))/Task[[#This Row],[Responses]]),"")</f>
        <v>0.15563058929729184</v>
      </c>
      <c r="O606" s="7">
        <f>VLOOKUP(Task[[#This Row],[Reason of visit]],'Data-Task'!C:G,5,)</f>
        <v>0.53846153846153799</v>
      </c>
      <c r="P606" s="7" t="str">
        <f>IF(Task[[#This Row],[Margin of Error1]]&gt;=0.1,"Insufficient data",Task[[#This Row],[Satisfaction1]])</f>
        <v>Insufficient data</v>
      </c>
      <c r="Q606" s="7">
        <f>IF(Task[[#This Row],[Satisfaction1]]&gt;0,1.96*SQRT((Task[[#This Row],[Satisfaction1]]*(1-Task[[#This Row],[Satisfaction1]]))/Task[[#This Row],[Responses]]),"")</f>
        <v>0.15646062499369709</v>
      </c>
      <c r="R606" s="7" t="str">
        <f>IF(OR(Task[[#This Row],[Margin of Error1]]&gt;=0.1,Task[[#This Row],[Margin of Error1]]=0),"Insufficient data",Task[[#This Row],[Margin of Error1]])</f>
        <v>Insufficient data</v>
      </c>
      <c r="S6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6" s="10"/>
      <c r="U606" s="10"/>
      <c r="V606" s="5"/>
      <c r="W606" s="5"/>
    </row>
    <row r="607" spans="3:23" ht="13.9" x14ac:dyDescent="0.5">
      <c r="C607" s="129" t="str">
        <f>IF(ISBLANK('Data-Task'!C1332),"",'Data-Task'!C1332)</f>
        <v>TBS:PublicService:Get updates on public service collective bargaining</v>
      </c>
      <c r="D607" s="457" t="str">
        <f t="shared" si="30"/>
        <v>Get updates on public service collective bargaining</v>
      </c>
      <c r="E607" s="458" t="str">
        <f t="shared" si="31"/>
        <v>PublicService</v>
      </c>
      <c r="F607" s="458" t="str">
        <f t="shared" si="32"/>
        <v>TBS</v>
      </c>
      <c r="G607" s="442">
        <f>VLOOKUP(Task[[#This Row],[Reason of visit]],'Data-Task'!C:G,2,)</f>
        <v>39</v>
      </c>
      <c r="H60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0.13731368449638379</v>
      </c>
      <c r="I607" s="444">
        <f>VLOOKUP(Task[[#This Row],[Reason of visit]],'Data-Task'!C:G,3,)</f>
        <v>0.87179487179487203</v>
      </c>
      <c r="J607" s="444" t="str">
        <f>IF(Task[[#This Row],[Margin of Error1]]&gt;=0.1,"Insufficient data",Task[[#This Row],[Task success1]])</f>
        <v>Insufficient data</v>
      </c>
      <c r="K607" s="444">
        <f>IF(Task[[#This Row],[Task success1]]&gt;0,1.96*SQRT((Task[[#This Row],[Task success1]]*(1-Task[[#This Row],[Task success1]]))/Task[[#This Row],[Responses]]),"")</f>
        <v>0.10492612189930742</v>
      </c>
      <c r="L607" s="444">
        <f>VLOOKUP(Task[[#This Row],[Reason of visit]],'Data-Task'!C:G,4,)</f>
        <v>0.64102564102564097</v>
      </c>
      <c r="M607" s="444" t="str">
        <f>IF(Task[[#This Row],[Margin of Error1]]&gt;=0.1,"Insufficient data",Task[[#This Row],[Ease1]])</f>
        <v>Insufficient data</v>
      </c>
      <c r="N607" s="444">
        <f>IF(Task[[#This Row],[Ease1]]&gt;0,1.96*SQRT((Task[[#This Row],[Ease1]]*(1-Task[[#This Row],[Ease1]]))/Task[[#This Row],[Responses]]),"")</f>
        <v>0.15055430659614683</v>
      </c>
      <c r="O607" s="444">
        <f>VLOOKUP(Task[[#This Row],[Reason of visit]],'Data-Task'!C:G,5,)</f>
        <v>0.53846153846153799</v>
      </c>
      <c r="P607" s="444" t="str">
        <f>IF(Task[[#This Row],[Margin of Error1]]&gt;=0.1,"Insufficient data",Task[[#This Row],[Satisfaction1]])</f>
        <v>Insufficient data</v>
      </c>
      <c r="Q607" s="444">
        <f>IF(Task[[#This Row],[Satisfaction1]]&gt;0,1.96*SQRT((Task[[#This Row],[Satisfaction1]]*(1-Task[[#This Row],[Satisfaction1]]))/Task[[#This Row],[Responses]]),"")</f>
        <v>0.15646062499369709</v>
      </c>
      <c r="R607" s="444" t="str">
        <f>IF(OR(Task[[#This Row],[Margin of Error1]]&gt;=0.1,Task[[#This Row],[Margin of Error1]]=0),"Insufficient data",Task[[#This Row],[Margin of Error1]])</f>
        <v>Insufficient data</v>
      </c>
      <c r="S60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7" s="10"/>
      <c r="U607" s="10"/>
      <c r="V607" s="5"/>
      <c r="W607" s="5"/>
    </row>
    <row r="608" spans="3:23" ht="13.9" x14ac:dyDescent="0.5">
      <c r="C608" s="129" t="str">
        <f>IF(ISBLANK('Data-Task'!C7),"",'Data-Task'!C7)</f>
        <v>AAFC:Business:Apply for the Farm Debt Mediation Service</v>
      </c>
      <c r="D608" s="68" t="str">
        <f t="shared" si="30"/>
        <v>Apply for the Farm Debt Mediation Service</v>
      </c>
      <c r="E608" s="6" t="str">
        <f t="shared" si="31"/>
        <v>Business</v>
      </c>
      <c r="F608" s="6" t="str">
        <f t="shared" si="32"/>
        <v>AAFC</v>
      </c>
      <c r="G608" s="8">
        <f>VLOOKUP(Task[[#This Row],[Reason of visit]],'Data-Task'!C:G,2,)</f>
        <v>38</v>
      </c>
      <c r="H60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0.14367200743604594</v>
      </c>
      <c r="I608" s="7">
        <f>VLOOKUP(Task[[#This Row],[Reason of visit]],'Data-Task'!C:G,3,)</f>
        <v>0.84210526315789502</v>
      </c>
      <c r="J608" s="7" t="str">
        <f>IF(Task[[#This Row],[Margin of Error1]]&gt;=0.1,"Insufficient data",Task[[#This Row],[Task success1]])</f>
        <v>Insufficient data</v>
      </c>
      <c r="K608" s="7">
        <f>IF(Task[[#This Row],[Task success1]]&gt;0,1.96*SQRT((Task[[#This Row],[Task success1]]*(1-Task[[#This Row],[Task success1]]))/Task[[#This Row],[Responses]]),"")</f>
        <v>0.11593946467579697</v>
      </c>
      <c r="L608" s="7">
        <f>VLOOKUP(Task[[#This Row],[Reason of visit]],'Data-Task'!C:G,4,)</f>
        <v>0.42105263157894701</v>
      </c>
      <c r="M608" s="7" t="str">
        <f>IF(Task[[#This Row],[Margin of Error1]]&gt;=0.1,"Insufficient data",Task[[#This Row],[Ease1]])</f>
        <v>Insufficient data</v>
      </c>
      <c r="N608" s="7">
        <f>IF(Task[[#This Row],[Ease1]]&gt;0,1.96*SQRT((Task[[#This Row],[Ease1]]*(1-Task[[#This Row],[Ease1]]))/Task[[#This Row],[Responses]]),"")</f>
        <v>0.15698277727318494</v>
      </c>
      <c r="O608" s="7">
        <f>VLOOKUP(Task[[#This Row],[Reason of visit]],'Data-Task'!C:G,5,)</f>
        <v>0.55263157894736803</v>
      </c>
      <c r="P608" s="7" t="str">
        <f>IF(Task[[#This Row],[Margin of Error1]]&gt;=0.1,"Insufficient data",Task[[#This Row],[Satisfaction1]])</f>
        <v>Insufficient data</v>
      </c>
      <c r="Q608" s="7">
        <f>IF(Task[[#This Row],[Satisfaction1]]&gt;0,1.96*SQRT((Task[[#This Row],[Satisfaction1]]*(1-Task[[#This Row],[Satisfaction1]]))/Task[[#This Row],[Responses]]),"")</f>
        <v>0.15809378035915589</v>
      </c>
      <c r="R608" s="7" t="str">
        <f>IF(OR(Task[[#This Row],[Margin of Error1]]&gt;=0.1,Task[[#This Row],[Margin of Error1]]=0),"Insufficient data",Task[[#This Row],[Margin of Error1]])</f>
        <v>Insufficient data</v>
      </c>
      <c r="S6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8" s="10"/>
      <c r="U608" s="10"/>
      <c r="V608" s="5"/>
      <c r="W608" s="5"/>
    </row>
    <row r="609" spans="3:23" ht="13.9" x14ac:dyDescent="0.5">
      <c r="C609" s="129" t="str">
        <f>IF(ISBLANK('Data-Task'!C16),"",'Data-Task'!C16)</f>
        <v>AAFC:Business:Jobs at Agriculture and Agri-Food Canada</v>
      </c>
      <c r="D609" s="68" t="str">
        <f t="shared" si="30"/>
        <v>Jobs at Agriculture and Agri-Food Canada</v>
      </c>
      <c r="E609" s="6" t="str">
        <f t="shared" si="31"/>
        <v>Business</v>
      </c>
      <c r="F609" s="6" t="str">
        <f t="shared" si="32"/>
        <v>AAFC</v>
      </c>
      <c r="G609" s="8">
        <f>VLOOKUP(Task[[#This Row],[Reason of visit]],'Data-Task'!C:G,2,)</f>
        <v>38</v>
      </c>
      <c r="H60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0.14825836435262776</v>
      </c>
      <c r="I609" s="7">
        <f>VLOOKUP(Task[[#This Row],[Reason of visit]],'Data-Task'!C:G,3,)</f>
        <v>0.76315789473684204</v>
      </c>
      <c r="J609" s="7" t="str">
        <f>IF(Task[[#This Row],[Margin of Error1]]&gt;=0.1,"Insufficient data",Task[[#This Row],[Task success1]])</f>
        <v>Insufficient data</v>
      </c>
      <c r="K609" s="7">
        <f>IF(Task[[#This Row],[Task success1]]&gt;0,1.96*SQRT((Task[[#This Row],[Task success1]]*(1-Task[[#This Row],[Task success1]]))/Task[[#This Row],[Responses]]),"")</f>
        <v>0.13517641678042003</v>
      </c>
      <c r="L609" s="7">
        <f>VLOOKUP(Task[[#This Row],[Reason of visit]],'Data-Task'!C:G,4,)</f>
        <v>0.65789473684210498</v>
      </c>
      <c r="M609" s="7" t="str">
        <f>IF(Task[[#This Row],[Margin of Error1]]&gt;=0.1,"Insufficient data",Task[[#This Row],[Ease1]])</f>
        <v>Insufficient data</v>
      </c>
      <c r="N609" s="7">
        <f>IF(Task[[#This Row],[Ease1]]&gt;0,1.96*SQRT((Task[[#This Row],[Ease1]]*(1-Task[[#This Row],[Ease1]]))/Task[[#This Row],[Responses]]),"")</f>
        <v>0.15084202600744473</v>
      </c>
      <c r="O609" s="7">
        <f>VLOOKUP(Task[[#This Row],[Reason of visit]],'Data-Task'!C:G,5,)</f>
        <v>0.52631578947368396</v>
      </c>
      <c r="P609" s="7" t="str">
        <f>IF(Task[[#This Row],[Margin of Error1]]&gt;=0.1,"Insufficient data",Task[[#This Row],[Satisfaction1]])</f>
        <v>Insufficient data</v>
      </c>
      <c r="Q609" s="7">
        <f>IF(Task[[#This Row],[Satisfaction1]]&gt;0,1.96*SQRT((Task[[#This Row],[Satisfaction1]]*(1-Task[[#This Row],[Satisfaction1]]))/Task[[#This Row],[Responses]]),"")</f>
        <v>0.15875665027001859</v>
      </c>
      <c r="R609" s="7" t="str">
        <f>IF(OR(Task[[#This Row],[Margin of Error1]]&gt;=0.1,Task[[#This Row],[Margin of Error1]]=0),"Insufficient data",Task[[#This Row],[Margin of Error1]])</f>
        <v>Insufficient data</v>
      </c>
      <c r="S6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09" s="10"/>
      <c r="U609" s="10"/>
      <c r="V609" s="5"/>
      <c r="W609" s="5"/>
    </row>
    <row r="610" spans="3:23" ht="13.9" x14ac:dyDescent="0.5">
      <c r="C610" s="129" t="str">
        <f>IF(ISBLANK('Data-Task'!C54),"",'Data-Task'!C54)</f>
        <v>CBSA:Travel:Check requirements when driving to Canada</v>
      </c>
      <c r="D610" s="68" t="str">
        <f t="shared" si="30"/>
        <v>Check requirements when driving to Canada</v>
      </c>
      <c r="E610" s="6" t="str">
        <f t="shared" si="31"/>
        <v>Travel</v>
      </c>
      <c r="F610" s="6" t="str">
        <f t="shared" si="32"/>
        <v>CBSA</v>
      </c>
      <c r="G610" s="8">
        <f>VLOOKUP(Task[[#This Row],[Reason of visit]],'Data-Task'!C:G,2,)</f>
        <v>38</v>
      </c>
      <c r="H61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0.15089657244015242</v>
      </c>
      <c r="I610" s="7">
        <f>VLOOKUP(Task[[#This Row],[Reason of visit]],'Data-Task'!C:G,3,)</f>
        <v>0.76315789473684204</v>
      </c>
      <c r="J610" s="7" t="str">
        <f>IF(Task[[#This Row],[Margin of Error1]]&gt;=0.1,"Insufficient data",Task[[#This Row],[Task success1]])</f>
        <v>Insufficient data</v>
      </c>
      <c r="K610" s="7">
        <f>IF(Task[[#This Row],[Task success1]]&gt;0,1.96*SQRT((Task[[#This Row],[Task success1]]*(1-Task[[#This Row],[Task success1]]))/Task[[#This Row],[Responses]]),"")</f>
        <v>0.13517641678042003</v>
      </c>
      <c r="L610" s="7">
        <f>VLOOKUP(Task[[#This Row],[Reason of visit]],'Data-Task'!C:G,4,)</f>
        <v>0.52631578947368396</v>
      </c>
      <c r="M610" s="7" t="str">
        <f>IF(Task[[#This Row],[Margin of Error1]]&gt;=0.1,"Insufficient data",Task[[#This Row],[Ease1]])</f>
        <v>Insufficient data</v>
      </c>
      <c r="N610" s="7">
        <f>IF(Task[[#This Row],[Ease1]]&gt;0,1.96*SQRT((Task[[#This Row],[Ease1]]*(1-Task[[#This Row],[Ease1]]))/Task[[#This Row],[Responses]]),"")</f>
        <v>0.15875665027001859</v>
      </c>
      <c r="O610" s="7">
        <f>VLOOKUP(Task[[#This Row],[Reason of visit]],'Data-Task'!C:G,5,)</f>
        <v>0.52631578947368396</v>
      </c>
      <c r="P610" s="7" t="str">
        <f>IF(Task[[#This Row],[Margin of Error1]]&gt;=0.1,"Insufficient data",Task[[#This Row],[Satisfaction1]])</f>
        <v>Insufficient data</v>
      </c>
      <c r="Q610" s="7">
        <f>IF(Task[[#This Row],[Satisfaction1]]&gt;0,1.96*SQRT((Task[[#This Row],[Satisfaction1]]*(1-Task[[#This Row],[Satisfaction1]]))/Task[[#This Row],[Responses]]),"")</f>
        <v>0.15875665027001859</v>
      </c>
      <c r="R610" s="7" t="str">
        <f>IF(OR(Task[[#This Row],[Margin of Error1]]&gt;=0.1,Task[[#This Row],[Margin of Error1]]=0),"Insufficient data",Task[[#This Row],[Margin of Error1]])</f>
        <v>Insufficient data</v>
      </c>
      <c r="S6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0" s="10"/>
      <c r="U610" s="10"/>
      <c r="V610" s="5"/>
      <c r="W610" s="5"/>
    </row>
    <row r="611" spans="3:23" ht="13.9" x14ac:dyDescent="0.5">
      <c r="C611" s="129" t="str">
        <f>IF(ISBLANK('Data-Task'!C137),"",'Data-Task'!C137)</f>
        <v>CIPO:Business:Apply for a patent</v>
      </c>
      <c r="D611" s="68" t="str">
        <f t="shared" si="30"/>
        <v>Apply for a patent</v>
      </c>
      <c r="E611" s="6" t="str">
        <f t="shared" si="31"/>
        <v>Business</v>
      </c>
      <c r="F611" s="6" t="str">
        <f t="shared" si="32"/>
        <v>CIPO</v>
      </c>
      <c r="G611" s="8">
        <f>VLOOKUP(Task[[#This Row],[Reason of visit]],'Data-Task'!C:G,2,)</f>
        <v>38</v>
      </c>
      <c r="H61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0.14964867052132513</v>
      </c>
      <c r="I611" s="7">
        <f>VLOOKUP(Task[[#This Row],[Reason of visit]],'Data-Task'!C:G,3,)</f>
        <v>0.73684210526315796</v>
      </c>
      <c r="J611" s="7" t="str">
        <f>IF(Task[[#This Row],[Margin of Error1]]&gt;=0.1,"Insufficient data",Task[[#This Row],[Task success1]])</f>
        <v>Insufficient data</v>
      </c>
      <c r="K611" s="7">
        <f>IF(Task[[#This Row],[Task success1]]&gt;0,1.96*SQRT((Task[[#This Row],[Task success1]]*(1-Task[[#This Row],[Task success1]]))/Task[[#This Row],[Responses]]),"")</f>
        <v>0.14001020519737478</v>
      </c>
      <c r="L611" s="7">
        <f>VLOOKUP(Task[[#This Row],[Reason of visit]],'Data-Task'!C:G,4,)</f>
        <v>0.55263157894736803</v>
      </c>
      <c r="M611" s="7" t="str">
        <f>IF(Task[[#This Row],[Margin of Error1]]&gt;=0.1,"Insufficient data",Task[[#This Row],[Ease1]])</f>
        <v>Insufficient data</v>
      </c>
      <c r="N611" s="7">
        <f>IF(Task[[#This Row],[Ease1]]&gt;0,1.96*SQRT((Task[[#This Row],[Ease1]]*(1-Task[[#This Row],[Ease1]]))/Task[[#This Row],[Responses]]),"")</f>
        <v>0.15809378035915589</v>
      </c>
      <c r="O611" s="7">
        <f>VLOOKUP(Task[[#This Row],[Reason of visit]],'Data-Task'!C:G,5,)</f>
        <v>0.34210526315789502</v>
      </c>
      <c r="P611" s="7" t="str">
        <f>IF(Task[[#This Row],[Margin of Error1]]&gt;=0.1,"Insufficient data",Task[[#This Row],[Satisfaction1]])</f>
        <v>Insufficient data</v>
      </c>
      <c r="Q611" s="7">
        <f>IF(Task[[#This Row],[Satisfaction1]]&gt;0,1.96*SQRT((Task[[#This Row],[Satisfaction1]]*(1-Task[[#This Row],[Satisfaction1]]))/Task[[#This Row],[Responses]]),"")</f>
        <v>0.15084202600744473</v>
      </c>
      <c r="R611" s="7" t="str">
        <f>IF(OR(Task[[#This Row],[Margin of Error1]]&gt;=0.1,Task[[#This Row],[Margin of Error1]]=0),"Insufficient data",Task[[#This Row],[Margin of Error1]])</f>
        <v>Insufficient data</v>
      </c>
      <c r="S6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1" s="10"/>
      <c r="U611" s="10"/>
      <c r="V611" s="5"/>
      <c r="W611" s="5"/>
    </row>
    <row r="612" spans="3:23" ht="13.9" x14ac:dyDescent="0.5">
      <c r="C612" s="129" t="str">
        <f>IF(ISBLANK('Data-Task'!C617),"",'Data-Task'!C617)</f>
        <v>GAC:Travel:Office information (address, phone, e-mail, office hours)</v>
      </c>
      <c r="D612" s="68" t="str">
        <f t="shared" si="30"/>
        <v>Office information (address, phone, e-mail, office hours)</v>
      </c>
      <c r="E612" s="6" t="str">
        <f t="shared" si="31"/>
        <v>Travel</v>
      </c>
      <c r="F612" s="6" t="str">
        <f t="shared" si="32"/>
        <v>GAC</v>
      </c>
      <c r="G612" s="8">
        <f>VLOOKUP(Task[[#This Row],[Reason of visit]],'Data-Task'!C:G,2,)</f>
        <v>38</v>
      </c>
      <c r="H61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0.152360326088226</v>
      </c>
      <c r="I612" s="7">
        <f>VLOOKUP(Task[[#This Row],[Reason of visit]],'Data-Task'!C:G,3,)</f>
        <v>0.73684210526315796</v>
      </c>
      <c r="J612" s="7" t="str">
        <f>IF(Task[[#This Row],[Margin of Error1]]&gt;=0.1,"Insufficient data",Task[[#This Row],[Task success1]])</f>
        <v>Insufficient data</v>
      </c>
      <c r="K612" s="7">
        <f>IF(Task[[#This Row],[Task success1]]&gt;0,1.96*SQRT((Task[[#This Row],[Task success1]]*(1-Task[[#This Row],[Task success1]]))/Task[[#This Row],[Responses]]),"")</f>
        <v>0.14001020519737478</v>
      </c>
      <c r="L612" s="7">
        <f>VLOOKUP(Task[[#This Row],[Reason of visit]],'Data-Task'!C:G,4,)</f>
        <v>0.5</v>
      </c>
      <c r="M612" s="7" t="str">
        <f>IF(Task[[#This Row],[Margin of Error1]]&gt;=0.1,"Insufficient data",Task[[#This Row],[Ease1]])</f>
        <v>Insufficient data</v>
      </c>
      <c r="N612" s="7">
        <f>IF(Task[[#This Row],[Ease1]]&gt;0,1.96*SQRT((Task[[#This Row],[Ease1]]*(1-Task[[#This Row],[Ease1]]))/Task[[#This Row],[Responses]]),"")</f>
        <v>0.1589769927081473</v>
      </c>
      <c r="O612" s="7">
        <f>VLOOKUP(Task[[#This Row],[Reason of visit]],'Data-Task'!C:G,5,)</f>
        <v>0.55263157894736803</v>
      </c>
      <c r="P612" s="7" t="str">
        <f>IF(Task[[#This Row],[Margin of Error1]]&gt;=0.1,"Insufficient data",Task[[#This Row],[Satisfaction1]])</f>
        <v>Insufficient data</v>
      </c>
      <c r="Q612" s="7">
        <f>IF(Task[[#This Row],[Satisfaction1]]&gt;0,1.96*SQRT((Task[[#This Row],[Satisfaction1]]*(1-Task[[#This Row],[Satisfaction1]]))/Task[[#This Row],[Responses]]),"")</f>
        <v>0.15809378035915589</v>
      </c>
      <c r="R612" s="7" t="str">
        <f>IF(OR(Task[[#This Row],[Margin of Error1]]&gt;=0.1,Task[[#This Row],[Margin of Error1]]=0),"Insufficient data",Task[[#This Row],[Margin of Error1]])</f>
        <v>Insufficient data</v>
      </c>
      <c r="S6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2" s="10"/>
      <c r="U612" s="10"/>
      <c r="V612" s="5"/>
      <c r="W612" s="5"/>
    </row>
    <row r="613" spans="3:23" ht="27.75" x14ac:dyDescent="0.5">
      <c r="C613" s="129" t="str">
        <f>IF(ISBLANK('Data-Task'!C644),"",'Data-Task'!C644)</f>
        <v>GAC:World:Find international study or research opportunities in Canada for non-Canadians</v>
      </c>
      <c r="D613" s="68" t="str">
        <f t="shared" si="30"/>
        <v>Find international study or research opportunities in Canada for non-Canadians</v>
      </c>
      <c r="E613" s="6" t="str">
        <f t="shared" si="31"/>
        <v>World</v>
      </c>
      <c r="F613" s="6" t="str">
        <f t="shared" si="32"/>
        <v>GAC</v>
      </c>
      <c r="G613" s="8">
        <f>VLOOKUP(Task[[#This Row],[Reason of visit]],'Data-Task'!C:G,2,)</f>
        <v>38</v>
      </c>
      <c r="H61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0.11985351368186652</v>
      </c>
      <c r="I613" s="7">
        <f>VLOOKUP(Task[[#This Row],[Reason of visit]],'Data-Task'!C:G,3,)</f>
        <v>0.92105263157894701</v>
      </c>
      <c r="J613" s="7" t="str">
        <f>IF(Task[[#This Row],[Margin of Error1]]&gt;=0.1,"Insufficient data",Task[[#This Row],[Task success1]])</f>
        <v>Insufficient data</v>
      </c>
      <c r="K613" s="7">
        <f>IF(Task[[#This Row],[Task success1]]&gt;0,1.96*SQRT((Task[[#This Row],[Task success1]]*(1-Task[[#This Row],[Task success1]]))/Task[[#This Row],[Responses]]),"")</f>
        <v>8.5738390378984564E-2</v>
      </c>
      <c r="L613" s="7">
        <f>VLOOKUP(Task[[#This Row],[Reason of visit]],'Data-Task'!C:G,4,)</f>
        <v>0.71052631578947401</v>
      </c>
      <c r="M613" s="7" t="str">
        <f>IF(Task[[#This Row],[Margin of Error1]]&gt;=0.1,"Insufficient data",Task[[#This Row],[Ease1]])</f>
        <v>Insufficient data</v>
      </c>
      <c r="N613" s="7">
        <f>IF(Task[[#This Row],[Ease1]]&gt;0,1.96*SQRT((Task[[#This Row],[Ease1]]*(1-Task[[#This Row],[Ease1]]))/Task[[#This Row],[Responses]]),"")</f>
        <v>0.14419788852160598</v>
      </c>
      <c r="O613" s="7">
        <f>VLOOKUP(Task[[#This Row],[Reason of visit]],'Data-Task'!C:G,5,)</f>
        <v>0.78947368421052599</v>
      </c>
      <c r="P613" s="7" t="str">
        <f>IF(Task[[#This Row],[Margin of Error1]]&gt;=0.1,"Insufficient data",Task[[#This Row],[Satisfaction1]])</f>
        <v>Insufficient data</v>
      </c>
      <c r="Q613" s="7">
        <f>IF(Task[[#This Row],[Satisfaction1]]&gt;0,1.96*SQRT((Task[[#This Row],[Satisfaction1]]*(1-Task[[#This Row],[Satisfaction1]]))/Task[[#This Row],[Responses]]),"")</f>
        <v>0.12962426214500899</v>
      </c>
      <c r="R613" s="7" t="str">
        <f>IF(OR(Task[[#This Row],[Margin of Error1]]&gt;=0.1,Task[[#This Row],[Margin of Error1]]=0),"Insufficient data",Task[[#This Row],[Margin of Error1]])</f>
        <v>Insufficient data</v>
      </c>
      <c r="S6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3" s="10"/>
      <c r="U613" s="10"/>
      <c r="V613" s="5"/>
      <c r="W613" s="5"/>
    </row>
    <row r="614" spans="3:23" ht="13.9" x14ac:dyDescent="0.5">
      <c r="C614" s="129" t="str">
        <f>IF(ISBLANK('Data-Task'!C849),"",'Data-Task'!C849)</f>
        <v>ISED:N/A:Learn about the Boost Your Business Technology grant</v>
      </c>
      <c r="D614" s="68" t="str">
        <f t="shared" si="30"/>
        <v>Learn about the Boost Your Business Technology grant</v>
      </c>
      <c r="E614" s="6" t="str">
        <f t="shared" si="31"/>
        <v>N/A</v>
      </c>
      <c r="F614" s="6" t="str">
        <f t="shared" si="32"/>
        <v>ISED</v>
      </c>
      <c r="G614" s="8">
        <f>VLOOKUP(Task[[#This Row],[Reason of visit]],'Data-Task'!C:G,2,)</f>
        <v>38</v>
      </c>
      <c r="H61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0.15224340152031612</v>
      </c>
      <c r="I614" s="7">
        <f>VLOOKUP(Task[[#This Row],[Reason of visit]],'Data-Task'!C:G,3,)</f>
        <v>0.68421052631578905</v>
      </c>
      <c r="J614" s="7" t="str">
        <f>IF(Task[[#This Row],[Margin of Error1]]&gt;=0.1,"Insufficient data",Task[[#This Row],[Task success1]])</f>
        <v>Insufficient data</v>
      </c>
      <c r="K614" s="7">
        <f>IF(Task[[#This Row],[Task success1]]&gt;0,1.96*SQRT((Task[[#This Row],[Task success1]]*(1-Task[[#This Row],[Task success1]]))/Task[[#This Row],[Responses]]),"")</f>
        <v>0.14779439819434773</v>
      </c>
      <c r="L614" s="7">
        <f>VLOOKUP(Task[[#This Row],[Reason of visit]],'Data-Task'!C:G,4,)</f>
        <v>0.65789473684210498</v>
      </c>
      <c r="M614" s="7" t="str">
        <f>IF(Task[[#This Row],[Margin of Error1]]&gt;=0.1,"Insufficient data",Task[[#This Row],[Ease1]])</f>
        <v>Insufficient data</v>
      </c>
      <c r="N614" s="7">
        <f>IF(Task[[#This Row],[Ease1]]&gt;0,1.96*SQRT((Task[[#This Row],[Ease1]]*(1-Task[[#This Row],[Ease1]]))/Task[[#This Row],[Responses]]),"")</f>
        <v>0.15084202600744473</v>
      </c>
      <c r="O614" s="7">
        <f>VLOOKUP(Task[[#This Row],[Reason of visit]],'Data-Task'!C:G,5,)</f>
        <v>0.44736842105263203</v>
      </c>
      <c r="P614" s="7" t="str">
        <f>IF(Task[[#This Row],[Margin of Error1]]&gt;=0.1,"Insufficient data",Task[[#This Row],[Satisfaction1]])</f>
        <v>Insufficient data</v>
      </c>
      <c r="Q614" s="7">
        <f>IF(Task[[#This Row],[Satisfaction1]]&gt;0,1.96*SQRT((Task[[#This Row],[Satisfaction1]]*(1-Task[[#This Row],[Satisfaction1]]))/Task[[#This Row],[Responses]]),"")</f>
        <v>0.15809378035915586</v>
      </c>
      <c r="R614" s="7" t="str">
        <f>IF(OR(Task[[#This Row],[Margin of Error1]]&gt;=0.1,Task[[#This Row],[Margin of Error1]]=0),"Insufficient data",Task[[#This Row],[Margin of Error1]])</f>
        <v>Insufficient data</v>
      </c>
      <c r="S6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4" s="10"/>
      <c r="U614" s="10"/>
      <c r="V614" s="5"/>
      <c r="W614" s="5"/>
    </row>
    <row r="615" spans="3:23" ht="13.9" x14ac:dyDescent="0.5">
      <c r="C615" s="129" t="str">
        <f>IF(ISBLANK('Data-Task'!C978),"",'Data-Task'!C978)</f>
        <v>NRCan:Environment:Get space weather forecasts</v>
      </c>
      <c r="D615" s="441" t="str">
        <f t="shared" si="30"/>
        <v>Get space weather forecasts</v>
      </c>
      <c r="E615" s="6" t="str">
        <f t="shared" si="31"/>
        <v>Environment</v>
      </c>
      <c r="F615" s="6" t="str">
        <f t="shared" si="32"/>
        <v>NRCan</v>
      </c>
      <c r="G615" s="442">
        <f>VLOOKUP(Task[[#This Row],[Reason of visit]],'Data-Task'!C:G,2,)</f>
        <v>38</v>
      </c>
      <c r="H61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0.14888123082487811</v>
      </c>
      <c r="I615" s="444">
        <f>VLOOKUP(Task[[#This Row],[Reason of visit]],'Data-Task'!C:G,3,)</f>
        <v>0.76315789473684204</v>
      </c>
      <c r="J615" s="444" t="str">
        <f>IF(Task[[#This Row],[Margin of Error1]]&gt;=0.1,"Insufficient data",Task[[#This Row],[Task success1]])</f>
        <v>Insufficient data</v>
      </c>
      <c r="K615" s="444">
        <f>IF(Task[[#This Row],[Task success1]]&gt;0,1.96*SQRT((Task[[#This Row],[Task success1]]*(1-Task[[#This Row],[Task success1]]))/Task[[#This Row],[Responses]]),"")</f>
        <v>0.13517641678042003</v>
      </c>
      <c r="L615" s="444">
        <f>VLOOKUP(Task[[#This Row],[Reason of visit]],'Data-Task'!C:G,4,)</f>
        <v>0.55263157894736803</v>
      </c>
      <c r="M615" s="444" t="str">
        <f>IF(Task[[#This Row],[Margin of Error1]]&gt;=0.1,"Insufficient data",Task[[#This Row],[Ease1]])</f>
        <v>Insufficient data</v>
      </c>
      <c r="N615" s="444">
        <f>IF(Task[[#This Row],[Ease1]]&gt;0,1.96*SQRT((Task[[#This Row],[Ease1]]*(1-Task[[#This Row],[Ease1]]))/Task[[#This Row],[Responses]]),"")</f>
        <v>0.15809378035915589</v>
      </c>
      <c r="O615" s="444">
        <f>VLOOKUP(Task[[#This Row],[Reason of visit]],'Data-Task'!C:G,5,)</f>
        <v>0.63157894736842102</v>
      </c>
      <c r="P615" s="444" t="str">
        <f>IF(Task[[#This Row],[Margin of Error1]]&gt;=0.1,"Insufficient data",Task[[#This Row],[Satisfaction1]])</f>
        <v>Insufficient data</v>
      </c>
      <c r="Q615" s="444">
        <f>IF(Task[[#This Row],[Satisfaction1]]&gt;0,1.96*SQRT((Task[[#This Row],[Satisfaction1]]*(1-Task[[#This Row],[Satisfaction1]]))/Task[[#This Row],[Responses]]),"")</f>
        <v>0.15337349533505842</v>
      </c>
      <c r="R615" s="444" t="str">
        <f>IF(OR(Task[[#This Row],[Margin of Error1]]&gt;=0.1,Task[[#This Row],[Margin of Error1]]=0),"Insufficient data",Task[[#This Row],[Margin of Error1]])</f>
        <v>Insufficient data</v>
      </c>
      <c r="S61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5" s="10"/>
      <c r="U615" s="10"/>
      <c r="V615" s="5"/>
      <c r="W615" s="5"/>
    </row>
    <row r="616" spans="3:23" ht="13.9" x14ac:dyDescent="0.5">
      <c r="C616" s="129" t="str">
        <f>IF(ISBLANK('Data-Task'!C998),"",'Data-Task'!C998)</f>
        <v>NRCan:Jobs:Jobs at Natural Resources Canada (NRCan)</v>
      </c>
      <c r="D616" s="441" t="str">
        <f t="shared" si="30"/>
        <v>Jobs at Natural Resources Canada (NRCan)</v>
      </c>
      <c r="E616" s="6" t="str">
        <f t="shared" si="31"/>
        <v>Jobs</v>
      </c>
      <c r="F616" s="6" t="str">
        <f t="shared" si="32"/>
        <v>NRCan</v>
      </c>
      <c r="G616" s="442">
        <f>VLOOKUP(Task[[#This Row],[Reason of visit]],'Data-Task'!C:G,2,)</f>
        <v>38</v>
      </c>
      <c r="H61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0.14913543912041669</v>
      </c>
      <c r="I616" s="444">
        <f>VLOOKUP(Task[[#This Row],[Reason of visit]],'Data-Task'!C:G,3,)</f>
        <v>0.71052631578947401</v>
      </c>
      <c r="J616" s="444" t="str">
        <f>IF(Task[[#This Row],[Margin of Error1]]&gt;=0.1,"Insufficient data",Task[[#This Row],[Task success1]])</f>
        <v>Insufficient data</v>
      </c>
      <c r="K616" s="444">
        <f>IF(Task[[#This Row],[Task success1]]&gt;0,1.96*SQRT((Task[[#This Row],[Task success1]]*(1-Task[[#This Row],[Task success1]]))/Task[[#This Row],[Responses]]),"")</f>
        <v>0.14419788852160598</v>
      </c>
      <c r="L616" s="444">
        <f>VLOOKUP(Task[[#This Row],[Reason of visit]],'Data-Task'!C:G,4,)</f>
        <v>0.60526315789473695</v>
      </c>
      <c r="M616" s="444" t="str">
        <f>IF(Task[[#This Row],[Margin of Error1]]&gt;=0.1,"Insufficient data",Task[[#This Row],[Ease1]])</f>
        <v>Insufficient data</v>
      </c>
      <c r="N616" s="444">
        <f>IF(Task[[#This Row],[Ease1]]&gt;0,1.96*SQRT((Task[[#This Row],[Ease1]]*(1-Task[[#This Row],[Ease1]]))/Task[[#This Row],[Responses]]),"")</f>
        <v>0.15541403064529635</v>
      </c>
      <c r="O616" s="444">
        <f>VLOOKUP(Task[[#This Row],[Reason of visit]],'Data-Task'!C:G,5,)</f>
        <v>0.68421052631578905</v>
      </c>
      <c r="P616" s="444" t="str">
        <f>IF(Task[[#This Row],[Margin of Error1]]&gt;=0.1,"Insufficient data",Task[[#This Row],[Satisfaction1]])</f>
        <v>Insufficient data</v>
      </c>
      <c r="Q616" s="444">
        <f>IF(Task[[#This Row],[Satisfaction1]]&gt;0,1.96*SQRT((Task[[#This Row],[Satisfaction1]]*(1-Task[[#This Row],[Satisfaction1]]))/Task[[#This Row],[Responses]]),"")</f>
        <v>0.14779439819434773</v>
      </c>
      <c r="R616" s="444" t="str">
        <f>IF(OR(Task[[#This Row],[Margin of Error1]]&gt;=0.1,Task[[#This Row],[Margin of Error1]]=0),"Insufficient data",Task[[#This Row],[Margin of Error1]])</f>
        <v>Insufficient data</v>
      </c>
      <c r="S61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6" s="10"/>
      <c r="U616" s="10"/>
      <c r="V616" s="5"/>
      <c r="W616" s="5"/>
    </row>
    <row r="617" spans="3:23" ht="13.9" x14ac:dyDescent="0.5">
      <c r="C617" s="129" t="str">
        <f>IF(ISBLANK('Data-Task'!C1031),"",'Data-Task'!C1031)</f>
        <v>PC:Environment:About Parks Canada (policies, regulations, designations)</v>
      </c>
      <c r="D617" s="441" t="str">
        <f t="shared" si="30"/>
        <v>About Parks Canada (policies, regulations, designations)</v>
      </c>
      <c r="E617" s="6" t="str">
        <f t="shared" si="31"/>
        <v>Environment</v>
      </c>
      <c r="F617" s="6" t="str">
        <f t="shared" si="32"/>
        <v>PC</v>
      </c>
      <c r="G617" s="442">
        <f>VLOOKUP(Task[[#This Row],[Reason of visit]],'Data-Task'!C:G,2,)</f>
        <v>38</v>
      </c>
      <c r="H61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0.14085177264925222</v>
      </c>
      <c r="I617" s="444">
        <f>VLOOKUP(Task[[#This Row],[Reason of visit]],'Data-Task'!C:G,3,)</f>
        <v>0.86842105263157898</v>
      </c>
      <c r="J617" s="444" t="str">
        <f>IF(Task[[#This Row],[Margin of Error1]]&gt;=0.1,"Insufficient data",Task[[#This Row],[Task success1]])</f>
        <v>Insufficient data</v>
      </c>
      <c r="K617" s="444">
        <f>IF(Task[[#This Row],[Task success1]]&gt;0,1.96*SQRT((Task[[#This Row],[Task success1]]*(1-Task[[#This Row],[Task success1]]))/Task[[#This Row],[Responses]]),"")</f>
        <v>0.10747876031541588</v>
      </c>
      <c r="L617" s="444">
        <f>VLOOKUP(Task[[#This Row],[Reason of visit]],'Data-Task'!C:G,4,)</f>
        <v>0.57894736842105299</v>
      </c>
      <c r="M617" s="444" t="str">
        <f>IF(Task[[#This Row],[Margin of Error1]]&gt;=0.1,"Insufficient data",Task[[#This Row],[Ease1]])</f>
        <v>Insufficient data</v>
      </c>
      <c r="N617" s="444">
        <f>IF(Task[[#This Row],[Ease1]]&gt;0,1.96*SQRT((Task[[#This Row],[Ease1]]*(1-Task[[#This Row],[Ease1]]))/Task[[#This Row],[Responses]]),"")</f>
        <v>0.15698277727318494</v>
      </c>
      <c r="O617" s="444">
        <f>VLOOKUP(Task[[#This Row],[Reason of visit]],'Data-Task'!C:G,5,)</f>
        <v>0.55263157894736803</v>
      </c>
      <c r="P617" s="444" t="str">
        <f>IF(Task[[#This Row],[Margin of Error1]]&gt;=0.1,"Insufficient data",Task[[#This Row],[Satisfaction1]])</f>
        <v>Insufficient data</v>
      </c>
      <c r="Q617" s="444">
        <f>IF(Task[[#This Row],[Satisfaction1]]&gt;0,1.96*SQRT((Task[[#This Row],[Satisfaction1]]*(1-Task[[#This Row],[Satisfaction1]]))/Task[[#This Row],[Responses]]),"")</f>
        <v>0.15809378035915589</v>
      </c>
      <c r="R617" s="444" t="str">
        <f>IF(OR(Task[[#This Row],[Margin of Error1]]&gt;=0.1,Task[[#This Row],[Margin of Error1]]=0),"Insufficient data",Task[[#This Row],[Margin of Error1]])</f>
        <v>Insufficient data</v>
      </c>
      <c r="S61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7" s="10"/>
      <c r="U617" s="10"/>
      <c r="V617" s="5"/>
      <c r="W617" s="5"/>
    </row>
    <row r="618" spans="3:23" ht="13.9" x14ac:dyDescent="0.5">
      <c r="C618" s="129" t="str">
        <f>IF(ISBLANK('Data-Task'!C1083),"",'Data-Task'!C1083)</f>
        <v>PCH:Culture:Participate in Winterlude events and activities</v>
      </c>
      <c r="D618" s="441" t="str">
        <f t="shared" si="30"/>
        <v>Participate in Winterlude events and activities</v>
      </c>
      <c r="E618" s="447" t="str">
        <f t="shared" si="31"/>
        <v>Culture</v>
      </c>
      <c r="F618" s="447" t="str">
        <f t="shared" si="32"/>
        <v>PCH</v>
      </c>
      <c r="G618" s="442">
        <f>VLOOKUP(Task[[#This Row],[Reason of visit]],'Data-Task'!C:G,2,)</f>
        <v>38</v>
      </c>
      <c r="H61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0.13794904983646336</v>
      </c>
      <c r="I618" s="444">
        <f>VLOOKUP(Task[[#This Row],[Reason of visit]],'Data-Task'!C:G,3,)</f>
        <v>0.81578947368421095</v>
      </c>
      <c r="J618" s="444" t="str">
        <f>IF(Task[[#This Row],[Margin of Error1]]&gt;=0.1,"Insufficient data",Task[[#This Row],[Task success1]])</f>
        <v>Insufficient data</v>
      </c>
      <c r="K618" s="444">
        <f>IF(Task[[#This Row],[Task success1]]&gt;0,1.96*SQRT((Task[[#This Row],[Task success1]]*(1-Task[[#This Row],[Task success1]]))/Task[[#This Row],[Responses]]),"")</f>
        <v>0.12325670208367372</v>
      </c>
      <c r="L618" s="444">
        <f>VLOOKUP(Task[[#This Row],[Reason of visit]],'Data-Task'!C:G,4,)</f>
        <v>0.76315789473684204</v>
      </c>
      <c r="M618" s="444" t="str">
        <f>IF(Task[[#This Row],[Margin of Error1]]&gt;=0.1,"Insufficient data",Task[[#This Row],[Ease1]])</f>
        <v>Insufficient data</v>
      </c>
      <c r="N618" s="444">
        <f>IF(Task[[#This Row],[Ease1]]&gt;0,1.96*SQRT((Task[[#This Row],[Ease1]]*(1-Task[[#This Row],[Ease1]]))/Task[[#This Row],[Responses]]),"")</f>
        <v>0.13517641678042003</v>
      </c>
      <c r="O618" s="444">
        <f>VLOOKUP(Task[[#This Row],[Reason of visit]],'Data-Task'!C:G,5,)</f>
        <v>0.60526315789473695</v>
      </c>
      <c r="P618" s="444" t="str">
        <f>IF(Task[[#This Row],[Margin of Error1]]&gt;=0.1,"Insufficient data",Task[[#This Row],[Satisfaction1]])</f>
        <v>Insufficient data</v>
      </c>
      <c r="Q618" s="444">
        <f>IF(Task[[#This Row],[Satisfaction1]]&gt;0,1.96*SQRT((Task[[#This Row],[Satisfaction1]]*(1-Task[[#This Row],[Satisfaction1]]))/Task[[#This Row],[Responses]]),"")</f>
        <v>0.15541403064529635</v>
      </c>
      <c r="R618" s="444" t="str">
        <f>IF(OR(Task[[#This Row],[Margin of Error1]]&gt;=0.1,Task[[#This Row],[Margin of Error1]]=0),"Insufficient data",Task[[#This Row],[Margin of Error1]])</f>
        <v>Insufficient data</v>
      </c>
      <c r="S6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8" s="10"/>
      <c r="U618" s="10"/>
      <c r="V618" s="5"/>
      <c r="W618" s="5"/>
    </row>
    <row r="619" spans="3:23" ht="13.9" x14ac:dyDescent="0.5">
      <c r="C619" s="129" t="str">
        <f>IF(ISBLANK('Data-Task'!C254),"",'Data-Task'!C254)</f>
        <v>DFO:Environment:Check which fisheries are open and closed</v>
      </c>
      <c r="D619" s="68" t="str">
        <f t="shared" si="30"/>
        <v>Check which fisheries are open and closed</v>
      </c>
      <c r="E619" s="6" t="str">
        <f t="shared" si="31"/>
        <v>Environment</v>
      </c>
      <c r="F619" s="6" t="str">
        <f t="shared" si="32"/>
        <v>DFO</v>
      </c>
      <c r="G619" s="8">
        <f>VLOOKUP(Task[[#This Row],[Reason of visit]],'Data-Task'!C:G,2,)</f>
        <v>37</v>
      </c>
      <c r="H61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0.15669758838052247</v>
      </c>
      <c r="I619" s="7">
        <f>VLOOKUP(Task[[#This Row],[Reason of visit]],'Data-Task'!C:G,3,)</f>
        <v>0.59459459459459496</v>
      </c>
      <c r="J619" s="7" t="str">
        <f>IF(Task[[#This Row],[Margin of Error1]]&gt;=0.1,"Insufficient data",Task[[#This Row],[Task success1]])</f>
        <v>Insufficient data</v>
      </c>
      <c r="K619" s="7">
        <f>IF(Task[[#This Row],[Task success1]]&gt;0,1.96*SQRT((Task[[#This Row],[Task success1]]*(1-Task[[#This Row],[Task success1]]))/Task[[#This Row],[Responses]]),"")</f>
        <v>0.15820144835214076</v>
      </c>
      <c r="L619" s="7">
        <f>VLOOKUP(Task[[#This Row],[Reason of visit]],'Data-Task'!C:G,4,)</f>
        <v>0.32432432432432401</v>
      </c>
      <c r="M619" s="7" t="str">
        <f>IF(Task[[#This Row],[Margin of Error1]]&gt;=0.1,"Insufficient data",Task[[#This Row],[Ease1]])</f>
        <v>Insufficient data</v>
      </c>
      <c r="N619" s="7">
        <f>IF(Task[[#This Row],[Ease1]]&gt;0,1.96*SQRT((Task[[#This Row],[Ease1]]*(1-Task[[#This Row],[Ease1]]))/Task[[#This Row],[Responses]]),"")</f>
        <v>0.15083916256823496</v>
      </c>
      <c r="O619" s="7">
        <f>VLOOKUP(Task[[#This Row],[Reason of visit]],'Data-Task'!C:G,5,)</f>
        <v>0.48648648648648701</v>
      </c>
      <c r="P619" s="7" t="str">
        <f>IF(Task[[#This Row],[Margin of Error1]]&gt;=0.1,"Insufficient data",Task[[#This Row],[Satisfaction1]])</f>
        <v>Insufficient data</v>
      </c>
      <c r="Q619" s="7">
        <f>IF(Task[[#This Row],[Satisfaction1]]&gt;0,1.96*SQRT((Task[[#This Row],[Satisfaction1]]*(1-Task[[#This Row],[Satisfaction1]]))/Task[[#This Row],[Responses]]),"")</f>
        <v>0.16105215422119171</v>
      </c>
      <c r="R619" s="7" t="str">
        <f>IF(OR(Task[[#This Row],[Margin of Error1]]&gt;=0.1,Task[[#This Row],[Margin of Error1]]=0),"Insufficient data",Task[[#This Row],[Margin of Error1]])</f>
        <v>Insufficient data</v>
      </c>
      <c r="S6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19" s="10"/>
      <c r="U619" s="10"/>
      <c r="V619" s="5"/>
      <c r="W619" s="5"/>
    </row>
    <row r="620" spans="3:23" ht="13.9" x14ac:dyDescent="0.5">
      <c r="C620" s="129" t="str">
        <f>IF(ISBLANK('Data-Task'!C724),"",'Data-Task'!C724)</f>
        <v>HC:Health:Learn about hazardous materials in the workplace</v>
      </c>
      <c r="D620" s="68" t="str">
        <f t="shared" si="30"/>
        <v>Learn about hazardous materials in the workplace</v>
      </c>
      <c r="E620" s="6" t="str">
        <f t="shared" si="31"/>
        <v>Health</v>
      </c>
      <c r="F620" s="6" t="str">
        <f t="shared" si="32"/>
        <v>HC</v>
      </c>
      <c r="G620" s="8">
        <f>VLOOKUP(Task[[#This Row],[Reason of visit]],'Data-Task'!C:G,2,)</f>
        <v>37</v>
      </c>
      <c r="H62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0.14763730176155232</v>
      </c>
      <c r="I620" s="7">
        <f>VLOOKUP(Task[[#This Row],[Reason of visit]],'Data-Task'!C:G,3,)</f>
        <v>0.75675675675675702</v>
      </c>
      <c r="J620" s="7" t="str">
        <f>IF(Task[[#This Row],[Margin of Error1]]&gt;=0.1,"Insufficient data",Task[[#This Row],[Task success1]])</f>
        <v>Insufficient data</v>
      </c>
      <c r="K620" s="7">
        <f>IF(Task[[#This Row],[Task success1]]&gt;0,1.96*SQRT((Task[[#This Row],[Task success1]]*(1-Task[[#This Row],[Task success1]]))/Task[[#This Row],[Responses]]),"")</f>
        <v>0.13824637604653722</v>
      </c>
      <c r="L620" s="7">
        <f>VLOOKUP(Task[[#This Row],[Reason of visit]],'Data-Task'!C:G,4,)</f>
        <v>0.64864864864864902</v>
      </c>
      <c r="M620" s="7" t="str">
        <f>IF(Task[[#This Row],[Margin of Error1]]&gt;=0.1,"Insufficient data",Task[[#This Row],[Ease1]])</f>
        <v>Insufficient data</v>
      </c>
      <c r="N620" s="7">
        <f>IF(Task[[#This Row],[Ease1]]&gt;0,1.96*SQRT((Task[[#This Row],[Ease1]]*(1-Task[[#This Row],[Ease1]]))/Task[[#This Row],[Responses]]),"")</f>
        <v>0.15382636666988483</v>
      </c>
      <c r="O620" s="7">
        <f>VLOOKUP(Task[[#This Row],[Reason of visit]],'Data-Task'!C:G,5,)</f>
        <v>0.67567567567567599</v>
      </c>
      <c r="P620" s="7" t="str">
        <f>IF(Task[[#This Row],[Margin of Error1]]&gt;=0.1,"Insufficient data",Task[[#This Row],[Satisfaction1]])</f>
        <v>Insufficient data</v>
      </c>
      <c r="Q620" s="7">
        <f>IF(Task[[#This Row],[Satisfaction1]]&gt;0,1.96*SQRT((Task[[#This Row],[Satisfaction1]]*(1-Task[[#This Row],[Satisfaction1]]))/Task[[#This Row],[Responses]]),"")</f>
        <v>0.15083916256823496</v>
      </c>
      <c r="R620" s="7" t="str">
        <f>IF(OR(Task[[#This Row],[Margin of Error1]]&gt;=0.1,Task[[#This Row],[Margin of Error1]]=0),"Insufficient data",Task[[#This Row],[Margin of Error1]])</f>
        <v>Insufficient data</v>
      </c>
      <c r="S6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0" s="10"/>
      <c r="U620" s="10"/>
      <c r="V620" s="5"/>
      <c r="W620" s="5"/>
    </row>
    <row r="621" spans="3:23" ht="13.9" x14ac:dyDescent="0.5">
      <c r="C621" s="129" t="str">
        <f>IF(ISBLANK('Data-Task'!C1108),"",'Data-Task'!C1108)</f>
        <v>PHAC:Travel:ArriveCAN – Create an account</v>
      </c>
      <c r="D621" s="457" t="str">
        <f t="shared" si="30"/>
        <v>ArriveCAN – Create an account</v>
      </c>
      <c r="E621" s="458" t="str">
        <f t="shared" si="31"/>
        <v>Travel</v>
      </c>
      <c r="F621" s="458" t="str">
        <f t="shared" si="32"/>
        <v>PHAC</v>
      </c>
      <c r="G621" s="442">
        <f>VLOOKUP(Task[[#This Row],[Reason of visit]],'Data-Task'!C:G,2,)</f>
        <v>37</v>
      </c>
      <c r="H62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0.15769756545657296</v>
      </c>
      <c r="I621" s="444">
        <f>VLOOKUP(Task[[#This Row],[Reason of visit]],'Data-Task'!C:G,3,)</f>
        <v>0.64864864864864902</v>
      </c>
      <c r="J621" s="444" t="str">
        <f>IF(Task[[#This Row],[Margin of Error1]]&gt;=0.1,"Insufficient data",Task[[#This Row],[Task success1]])</f>
        <v>Insufficient data</v>
      </c>
      <c r="K621" s="444">
        <f>IF(Task[[#This Row],[Task success1]]&gt;0,1.96*SQRT((Task[[#This Row],[Task success1]]*(1-Task[[#This Row],[Task success1]]))/Task[[#This Row],[Responses]]),"")</f>
        <v>0.15382636666988483</v>
      </c>
      <c r="L621" s="444">
        <f>VLOOKUP(Task[[#This Row],[Reason of visit]],'Data-Task'!C:G,4,)</f>
        <v>0.56756756756756799</v>
      </c>
      <c r="M621" s="444" t="str">
        <f>IF(Task[[#This Row],[Margin of Error1]]&gt;=0.1,"Insufficient data",Task[[#This Row],[Ease1]])</f>
        <v>Insufficient data</v>
      </c>
      <c r="N621" s="444">
        <f>IF(Task[[#This Row],[Ease1]]&gt;0,1.96*SQRT((Task[[#This Row],[Ease1]]*(1-Task[[#This Row],[Ease1]]))/Task[[#This Row],[Responses]]),"")</f>
        <v>0.15963316484991702</v>
      </c>
      <c r="O621" s="444">
        <f>VLOOKUP(Task[[#This Row],[Reason of visit]],'Data-Task'!C:G,5,)</f>
        <v>0.56756756756756799</v>
      </c>
      <c r="P621" s="444" t="str">
        <f>IF(Task[[#This Row],[Margin of Error1]]&gt;=0.1,"Insufficient data",Task[[#This Row],[Satisfaction1]])</f>
        <v>Insufficient data</v>
      </c>
      <c r="Q621" s="444">
        <f>IF(Task[[#This Row],[Satisfaction1]]&gt;0,1.96*SQRT((Task[[#This Row],[Satisfaction1]]*(1-Task[[#This Row],[Satisfaction1]]))/Task[[#This Row],[Responses]]),"")</f>
        <v>0.15963316484991702</v>
      </c>
      <c r="R621" s="444" t="str">
        <f>IF(OR(Task[[#This Row],[Margin of Error1]]&gt;=0.1,Task[[#This Row],[Margin of Error1]]=0),"Insufficient data",Task[[#This Row],[Margin of Error1]])</f>
        <v>Insufficient data</v>
      </c>
      <c r="S62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1" s="10"/>
      <c r="U621" s="10"/>
      <c r="V621" s="5"/>
      <c r="W621" s="5"/>
    </row>
    <row r="622" spans="3:23" ht="13.9" x14ac:dyDescent="0.5">
      <c r="C622" s="129" t="str">
        <f>IF(ISBLANK('Data-Task'!C1327),"",'Data-Task'!C1327)</f>
        <v>TBS:PublicService:Find out when I could retire as a public servant</v>
      </c>
      <c r="D622" s="457" t="str">
        <f t="shared" si="30"/>
        <v>Find out when I could retire as a public servant</v>
      </c>
      <c r="E622" s="458" t="str">
        <f t="shared" si="31"/>
        <v>PublicService</v>
      </c>
      <c r="F622" s="458" t="str">
        <f t="shared" si="32"/>
        <v>TBS</v>
      </c>
      <c r="G622" s="442">
        <f>VLOOKUP(Task[[#This Row],[Reason of visit]],'Data-Task'!C:G,2,)</f>
        <v>37</v>
      </c>
      <c r="H62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0.15282003063221475</v>
      </c>
      <c r="I622" s="444">
        <f>VLOOKUP(Task[[#This Row],[Reason of visit]],'Data-Task'!C:G,3,)</f>
        <v>0.75675675675675702</v>
      </c>
      <c r="J622" s="444" t="str">
        <f>IF(Task[[#This Row],[Margin of Error1]]&gt;=0.1,"Insufficient data",Task[[#This Row],[Task success1]])</f>
        <v>Insufficient data</v>
      </c>
      <c r="K622" s="444">
        <f>IF(Task[[#This Row],[Task success1]]&gt;0,1.96*SQRT((Task[[#This Row],[Task success1]]*(1-Task[[#This Row],[Task success1]]))/Task[[#This Row],[Responses]]),"")</f>
        <v>0.13824637604653722</v>
      </c>
      <c r="L622" s="444">
        <f>VLOOKUP(Task[[#This Row],[Reason of visit]],'Data-Task'!C:G,4,)</f>
        <v>0.54054054054054101</v>
      </c>
      <c r="M622" s="444" t="str">
        <f>IF(Task[[#This Row],[Margin of Error1]]&gt;=0.1,"Insufficient data",Task[[#This Row],[Ease1]])</f>
        <v>Insufficient data</v>
      </c>
      <c r="N622" s="444">
        <f>IF(Task[[#This Row],[Ease1]]&gt;0,1.96*SQRT((Task[[#This Row],[Ease1]]*(1-Task[[#This Row],[Ease1]]))/Task[[#This Row],[Responses]]),"")</f>
        <v>0.16058055100018997</v>
      </c>
      <c r="O622" s="444">
        <f>VLOOKUP(Task[[#This Row],[Reason of visit]],'Data-Task'!C:G,5,)</f>
        <v>0.56756756756756799</v>
      </c>
      <c r="P622" s="444" t="str">
        <f>IF(Task[[#This Row],[Margin of Error1]]&gt;=0.1,"Insufficient data",Task[[#This Row],[Satisfaction1]])</f>
        <v>Insufficient data</v>
      </c>
      <c r="Q622" s="444">
        <f>IF(Task[[#This Row],[Satisfaction1]]&gt;0,1.96*SQRT((Task[[#This Row],[Satisfaction1]]*(1-Task[[#This Row],[Satisfaction1]]))/Task[[#This Row],[Responses]]),"")</f>
        <v>0.15963316484991702</v>
      </c>
      <c r="R622" s="444" t="str">
        <f>IF(OR(Task[[#This Row],[Margin of Error1]]&gt;=0.1,Task[[#This Row],[Margin of Error1]]=0),"Insufficient data",Task[[#This Row],[Margin of Error1]])</f>
        <v>Insufficient data</v>
      </c>
      <c r="S62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2" s="10"/>
      <c r="U622" s="10"/>
      <c r="V622" s="5"/>
      <c r="W622" s="5"/>
    </row>
    <row r="623" spans="3:23" ht="27.75" x14ac:dyDescent="0.5">
      <c r="C623" s="129" t="str">
        <f>IF(ISBLANK('Data-Task'!C199),"",'Data-Task'!C199)</f>
        <v>CRTC:Business:Find a decision, notice, order, policy on radio, television or telecommunications</v>
      </c>
      <c r="D623" s="68" t="str">
        <f t="shared" si="30"/>
        <v>Find a decision, notice, order, policy on radio, television or telecommunications</v>
      </c>
      <c r="E623" s="6" t="str">
        <f t="shared" si="31"/>
        <v>Business</v>
      </c>
      <c r="F623" s="6" t="str">
        <f t="shared" si="32"/>
        <v>CRTC</v>
      </c>
      <c r="G623" s="8">
        <f>VLOOKUP(Task[[#This Row],[Reason of visit]],'Data-Task'!C:G,2,)</f>
        <v>36</v>
      </c>
      <c r="H62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0.14518409870570467</v>
      </c>
      <c r="I623" s="7">
        <f>VLOOKUP(Task[[#This Row],[Reason of visit]],'Data-Task'!C:G,3,)</f>
        <v>0.83333333333333304</v>
      </c>
      <c r="J623" s="7" t="str">
        <f>IF(Task[[#This Row],[Margin of Error1]]&gt;=0.1,"Insufficient data",Task[[#This Row],[Task success1]])</f>
        <v>Insufficient data</v>
      </c>
      <c r="K623" s="7">
        <f>IF(Task[[#This Row],[Task success1]]&gt;0,1.96*SQRT((Task[[#This Row],[Task success1]]*(1-Task[[#This Row],[Task success1]]))/Task[[#This Row],[Responses]]),"")</f>
        <v>0.12174147877498864</v>
      </c>
      <c r="L623" s="7">
        <f>VLOOKUP(Task[[#This Row],[Reason of visit]],'Data-Task'!C:G,4,)</f>
        <v>0.63888888888888895</v>
      </c>
      <c r="M623" s="7" t="str">
        <f>IF(Task[[#This Row],[Margin of Error1]]&gt;=0.1,"Insufficient data",Task[[#This Row],[Ease1]])</f>
        <v>Insufficient data</v>
      </c>
      <c r="N623" s="7">
        <f>IF(Task[[#This Row],[Ease1]]&gt;0,1.96*SQRT((Task[[#This Row],[Ease1]]*(1-Task[[#This Row],[Ease1]]))/Task[[#This Row],[Responses]]),"")</f>
        <v>0.15690540867106267</v>
      </c>
      <c r="O623" s="7">
        <f>VLOOKUP(Task[[#This Row],[Reason of visit]],'Data-Task'!C:G,5,)</f>
        <v>0.63888888888888895</v>
      </c>
      <c r="P623" s="7" t="str">
        <f>IF(Task[[#This Row],[Margin of Error1]]&gt;=0.1,"Insufficient data",Task[[#This Row],[Satisfaction1]])</f>
        <v>Insufficient data</v>
      </c>
      <c r="Q623" s="7">
        <f>IF(Task[[#This Row],[Satisfaction1]]&gt;0,1.96*SQRT((Task[[#This Row],[Satisfaction1]]*(1-Task[[#This Row],[Satisfaction1]]))/Task[[#This Row],[Responses]]),"")</f>
        <v>0.15690540867106267</v>
      </c>
      <c r="R623" s="7" t="str">
        <f>IF(OR(Task[[#This Row],[Margin of Error1]]&gt;=0.1,Task[[#This Row],[Margin of Error1]]=0),"Insufficient data",Task[[#This Row],[Margin of Error1]])</f>
        <v>Insufficient data</v>
      </c>
      <c r="S6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3" s="10"/>
      <c r="U623" s="10"/>
      <c r="V623" s="5"/>
      <c r="W623" s="5"/>
    </row>
    <row r="624" spans="3:23" ht="27.75" x14ac:dyDescent="0.5">
      <c r="C624" s="129" t="str">
        <f>IF(ISBLANK('Data-Task'!C964),"",'Data-Task'!C964)</f>
        <v>NRCan:Culture:Discover the origins of the names of Canada's provincial and territorial capitals</v>
      </c>
      <c r="D624" s="68" t="str">
        <f t="shared" si="30"/>
        <v>Discover the origins of the names of Canada's provincial and territorial capitals</v>
      </c>
      <c r="E624" s="6" t="str">
        <f t="shared" si="31"/>
        <v>Culture</v>
      </c>
      <c r="F624" s="6" t="str">
        <f t="shared" si="32"/>
        <v>NRCan</v>
      </c>
      <c r="G624" s="8">
        <f>VLOOKUP(Task[[#This Row],[Reason of visit]],'Data-Task'!C:G,2,)</f>
        <v>36</v>
      </c>
      <c r="H62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9.5618035856649006E-2</v>
      </c>
      <c r="I624" s="7">
        <f>VLOOKUP(Task[[#This Row],[Reason of visit]],'Data-Task'!C:G,3,)</f>
        <v>0.94444444444444398</v>
      </c>
      <c r="J624" s="7">
        <f>IF(Task[[#This Row],[Margin of Error1]]&gt;=0.1,"Insufficient data",Task[[#This Row],[Task success1]])</f>
        <v>0.94444444444444398</v>
      </c>
      <c r="K624" s="7">
        <f>IF(Task[[#This Row],[Task success1]]&gt;0,1.96*SQRT((Task[[#This Row],[Task success1]]*(1-Task[[#This Row],[Task success1]]))/Task[[#This Row],[Responses]]),"")</f>
        <v>7.4826731724172646E-2</v>
      </c>
      <c r="L624" s="7">
        <f>VLOOKUP(Task[[#This Row],[Reason of visit]],'Data-Task'!C:G,4,)</f>
        <v>0.91666666666666696</v>
      </c>
      <c r="M624" s="7">
        <f>IF(Task[[#This Row],[Margin of Error1]]&gt;=0.1,"Insufficient data",Task[[#This Row],[Ease1]])</f>
        <v>0.91666666666666696</v>
      </c>
      <c r="N624" s="7">
        <f>IF(Task[[#This Row],[Ease1]]&gt;0,1.96*SQRT((Task[[#This Row],[Ease1]]*(1-Task[[#This Row],[Ease1]]))/Task[[#This Row],[Responses]]),"")</f>
        <v>9.0285897070785742E-2</v>
      </c>
      <c r="O624" s="7">
        <f>VLOOKUP(Task[[#This Row],[Reason of visit]],'Data-Task'!C:G,5,)</f>
        <v>0.83333333333333304</v>
      </c>
      <c r="P624" s="7">
        <f>IF(Task[[#This Row],[Margin of Error1]]&gt;=0.1,"Insufficient data",Task[[#This Row],[Satisfaction1]])</f>
        <v>0.83333333333333304</v>
      </c>
      <c r="Q624" s="7">
        <f>IF(Task[[#This Row],[Satisfaction1]]&gt;0,1.96*SQRT((Task[[#This Row],[Satisfaction1]]*(1-Task[[#This Row],[Satisfaction1]]))/Task[[#This Row],[Responses]]),"")</f>
        <v>0.12174147877498864</v>
      </c>
      <c r="R624" s="7">
        <f>IF(OR(Task[[#This Row],[Margin of Error1]]&gt;=0.1,Task[[#This Row],[Margin of Error1]]=0),"Insufficient data",Task[[#This Row],[Margin of Error1]])</f>
        <v>9.5618035856649006E-2</v>
      </c>
      <c r="S6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Higher margin of error/Use data with caution</v>
      </c>
      <c r="T624" s="10"/>
      <c r="U624" s="10"/>
      <c r="V624" s="5"/>
      <c r="W624" s="5"/>
    </row>
    <row r="625" spans="3:23" ht="13.9" x14ac:dyDescent="0.5">
      <c r="C625" s="129" t="str">
        <f>IF(ISBLANK('Data-Task'!C1059),"",'Data-Task'!C1059)</f>
        <v>PCH:Culture:Apply to a grant or funding program — multiculturalism</v>
      </c>
      <c r="D625" s="441" t="str">
        <f t="shared" si="30"/>
        <v>Apply to a grant or funding program — multiculturalism</v>
      </c>
      <c r="E625" s="6" t="str">
        <f t="shared" si="31"/>
        <v>Culture</v>
      </c>
      <c r="F625" s="6" t="str">
        <f t="shared" si="32"/>
        <v>PCH</v>
      </c>
      <c r="G625" s="442">
        <f>VLOOKUP(Task[[#This Row],[Reason of visit]],'Data-Task'!C:G,2,)</f>
        <v>36</v>
      </c>
      <c r="H625"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0.15852115628516822</v>
      </c>
      <c r="I625" s="444">
        <f>VLOOKUP(Task[[#This Row],[Reason of visit]],'Data-Task'!C:G,3,)</f>
        <v>0.66666666666666696</v>
      </c>
      <c r="J625" s="444" t="str">
        <f>IF(Task[[#This Row],[Margin of Error1]]&gt;=0.1,"Insufficient data",Task[[#This Row],[Task success1]])</f>
        <v>Insufficient data</v>
      </c>
      <c r="K625" s="444">
        <f>IF(Task[[#This Row],[Task success1]]&gt;0,1.96*SQRT((Task[[#This Row],[Task success1]]*(1-Task[[#This Row],[Task success1]]))/Task[[#This Row],[Responses]]),"")</f>
        <v>0.15399214345840365</v>
      </c>
      <c r="L625" s="444">
        <f>VLOOKUP(Task[[#This Row],[Reason of visit]],'Data-Task'!C:G,4,)</f>
        <v>0.55555555555555602</v>
      </c>
      <c r="M625" s="444" t="str">
        <f>IF(Task[[#This Row],[Margin of Error1]]&gt;=0.1,"Insufficient data",Task[[#This Row],[Ease1]])</f>
        <v>Insufficient data</v>
      </c>
      <c r="N625" s="444">
        <f>IF(Task[[#This Row],[Ease1]]&gt;0,1.96*SQRT((Task[[#This Row],[Ease1]]*(1-Task[[#This Row],[Ease1]]))/Task[[#This Row],[Responses]]),"")</f>
        <v>0.16232197169998472</v>
      </c>
      <c r="O625" s="444">
        <f>VLOOKUP(Task[[#This Row],[Reason of visit]],'Data-Task'!C:G,5,)</f>
        <v>0.61111111111111105</v>
      </c>
      <c r="P625" s="444" t="str">
        <f>IF(Task[[#This Row],[Margin of Error1]]&gt;=0.1,"Insufficient data",Task[[#This Row],[Satisfaction1]])</f>
        <v>Insufficient data</v>
      </c>
      <c r="Q625" s="444">
        <f>IF(Task[[#This Row],[Satisfaction1]]&gt;0,1.96*SQRT((Task[[#This Row],[Satisfaction1]]*(1-Task[[#This Row],[Satisfaction1]]))/Task[[#This Row],[Responses]]),"")</f>
        <v>0.15924935369711629</v>
      </c>
      <c r="R625" s="444" t="str">
        <f>IF(OR(Task[[#This Row],[Margin of Error1]]&gt;=0.1,Task[[#This Row],[Margin of Error1]]=0),"Insufficient data",Task[[#This Row],[Margin of Error1]])</f>
        <v>Insufficient data</v>
      </c>
      <c r="S62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5" s="10"/>
      <c r="U625" s="10"/>
      <c r="V625" s="5"/>
      <c r="W625" s="5"/>
    </row>
    <row r="626" spans="3:23" ht="13.9" x14ac:dyDescent="0.5">
      <c r="C626" s="129" t="str">
        <f>IF(ISBLANK('Data-Task'!C1077),"",'Data-Task'!C1077)</f>
        <v>PCH:Culture:National celebrations and commemorations</v>
      </c>
      <c r="D626" s="441" t="str">
        <f t="shared" si="30"/>
        <v>National celebrations and commemorations</v>
      </c>
      <c r="E626" s="447" t="str">
        <f t="shared" si="31"/>
        <v>Culture</v>
      </c>
      <c r="F626" s="447" t="str">
        <f t="shared" si="32"/>
        <v>PCH</v>
      </c>
      <c r="G626" s="442">
        <f>VLOOKUP(Task[[#This Row],[Reason of visit]],'Data-Task'!C:G,2,)</f>
        <v>36</v>
      </c>
      <c r="H62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0.12747452627637659</v>
      </c>
      <c r="I626" s="444">
        <f>VLOOKUP(Task[[#This Row],[Reason of visit]],'Data-Task'!C:G,3,)</f>
        <v>0.80555555555555602</v>
      </c>
      <c r="J626" s="444" t="str">
        <f>IF(Task[[#This Row],[Margin of Error1]]&gt;=0.1,"Insufficient data",Task[[#This Row],[Task success1]])</f>
        <v>Insufficient data</v>
      </c>
      <c r="K626" s="444">
        <f>IF(Task[[#This Row],[Task success1]]&gt;0,1.96*SQRT((Task[[#This Row],[Task success1]]*(1-Task[[#This Row],[Task success1]]))/Task[[#This Row],[Responses]]),"")</f>
        <v>0.1292856547388842</v>
      </c>
      <c r="L626" s="444">
        <f>VLOOKUP(Task[[#This Row],[Reason of visit]],'Data-Task'!C:G,4,)</f>
        <v>0.88888888888888895</v>
      </c>
      <c r="M626" s="444" t="str">
        <f>IF(Task[[#This Row],[Margin of Error1]]&gt;=0.1,"Insufficient data",Task[[#This Row],[Ease1]])</f>
        <v>Insufficient data</v>
      </c>
      <c r="N626" s="444">
        <f>IF(Task[[#This Row],[Ease1]]&gt;0,1.96*SQRT((Task[[#This Row],[Ease1]]*(1-Task[[#This Row],[Ease1]]))/Task[[#This Row],[Responses]]),"")</f>
        <v>0.10266142897226908</v>
      </c>
      <c r="O626" s="444">
        <f>VLOOKUP(Task[[#This Row],[Reason of visit]],'Data-Task'!C:G,5,)</f>
        <v>0.69444444444444398</v>
      </c>
      <c r="P626" s="444" t="str">
        <f>IF(Task[[#This Row],[Margin of Error1]]&gt;=0.1,"Insufficient data",Task[[#This Row],[Satisfaction1]])</f>
        <v>Insufficient data</v>
      </c>
      <c r="Q626" s="444">
        <f>IF(Task[[#This Row],[Satisfaction1]]&gt;0,1.96*SQRT((Task[[#This Row],[Satisfaction1]]*(1-Task[[#This Row],[Satisfaction1]]))/Task[[#This Row],[Responses]]),"")</f>
        <v>0.15047649511797653</v>
      </c>
      <c r="R626" s="444" t="str">
        <f>IF(OR(Task[[#This Row],[Margin of Error1]]&gt;=0.1,Task[[#This Row],[Margin of Error1]]=0),"Insufficient data",Task[[#This Row],[Margin of Error1]])</f>
        <v>Insufficient data</v>
      </c>
      <c r="S62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6" s="10"/>
      <c r="U626" s="10"/>
      <c r="V626" s="5"/>
      <c r="W626" s="5"/>
    </row>
    <row r="627" spans="3:23" ht="13.9" x14ac:dyDescent="0.5">
      <c r="C627" s="129" t="str">
        <f>IF(ISBLANK('Data-Task'!C1249),"",'Data-Task'!C1249)</f>
        <v>PSPC:PublicService:Consult statutory (public) holidays calendar</v>
      </c>
      <c r="D627" s="457" t="str">
        <f t="shared" si="30"/>
        <v>Consult statutory (public) holidays calendar</v>
      </c>
      <c r="E627" s="458" t="str">
        <f t="shared" si="31"/>
        <v>PublicService</v>
      </c>
      <c r="F627" s="458" t="str">
        <f t="shared" si="32"/>
        <v>PSPC</v>
      </c>
      <c r="G627" s="442">
        <f>VLOOKUP(Task[[#This Row],[Reason of visit]],'Data-Task'!C:G,2,)</f>
        <v>36</v>
      </c>
      <c r="H62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0.11840942569091795</v>
      </c>
      <c r="I627" s="444">
        <f>VLOOKUP(Task[[#This Row],[Reason of visit]],'Data-Task'!C:G,3,)</f>
        <v>0.86111111111111105</v>
      </c>
      <c r="J627" s="444" t="str">
        <f>IF(Task[[#This Row],[Margin of Error1]]&gt;=0.1,"Insufficient data",Task[[#This Row],[Task success1]])</f>
        <v>Insufficient data</v>
      </c>
      <c r="K627" s="444">
        <f>IF(Task[[#This Row],[Task success1]]&gt;0,1.96*SQRT((Task[[#This Row],[Task success1]]*(1-Task[[#This Row],[Task success1]]))/Task[[#This Row],[Responses]]),"")</f>
        <v>0.11297131116693482</v>
      </c>
      <c r="L627" s="444">
        <f>VLOOKUP(Task[[#This Row],[Reason of visit]],'Data-Task'!C:G,4,)</f>
        <v>0.86111111111111105</v>
      </c>
      <c r="M627" s="444" t="str">
        <f>IF(Task[[#This Row],[Margin of Error1]]&gt;=0.1,"Insufficient data",Task[[#This Row],[Ease1]])</f>
        <v>Insufficient data</v>
      </c>
      <c r="N627" s="444">
        <f>IF(Task[[#This Row],[Ease1]]&gt;0,1.96*SQRT((Task[[#This Row],[Ease1]]*(1-Task[[#This Row],[Ease1]]))/Task[[#This Row],[Responses]]),"")</f>
        <v>0.11297131116693482</v>
      </c>
      <c r="O627" s="444">
        <f>VLOOKUP(Task[[#This Row],[Reason of visit]],'Data-Task'!C:G,5,)</f>
        <v>0.80555555555555602</v>
      </c>
      <c r="P627" s="444" t="str">
        <f>IF(Task[[#This Row],[Margin of Error1]]&gt;=0.1,"Insufficient data",Task[[#This Row],[Satisfaction1]])</f>
        <v>Insufficient data</v>
      </c>
      <c r="Q627" s="444">
        <f>IF(Task[[#This Row],[Satisfaction1]]&gt;0,1.96*SQRT((Task[[#This Row],[Satisfaction1]]*(1-Task[[#This Row],[Satisfaction1]]))/Task[[#This Row],[Responses]]),"")</f>
        <v>0.1292856547388842</v>
      </c>
      <c r="R627" s="444" t="str">
        <f>IF(OR(Task[[#This Row],[Margin of Error1]]&gt;=0.1,Task[[#This Row],[Margin of Error1]]=0),"Insufficient data",Task[[#This Row],[Margin of Error1]])</f>
        <v>Insufficient data</v>
      </c>
      <c r="S6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7" s="10"/>
      <c r="U627" s="10"/>
      <c r="V627" s="5"/>
      <c r="W627" s="5"/>
    </row>
    <row r="628" spans="3:23" ht="13.9" x14ac:dyDescent="0.5">
      <c r="C628" s="129" t="str">
        <f>IF(ISBLANK('Data-Task'!C434),"",'Data-Task'!C434)</f>
        <v>ESDC:Jobs:Learn about training</v>
      </c>
      <c r="D628" s="68" t="str">
        <f t="shared" si="30"/>
        <v>Learn about training</v>
      </c>
      <c r="E628" s="6" t="str">
        <f t="shared" si="31"/>
        <v>Jobs</v>
      </c>
      <c r="F628" s="6" t="str">
        <f t="shared" si="32"/>
        <v>ESDC</v>
      </c>
      <c r="G628" s="8">
        <f>VLOOKUP(Task[[#This Row],[Reason of visit]],'Data-Task'!C:G,2,)</f>
        <v>35</v>
      </c>
      <c r="H62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0.15756127245934837</v>
      </c>
      <c r="I628" s="7">
        <f>VLOOKUP(Task[[#This Row],[Reason of visit]],'Data-Task'!C:G,3,)</f>
        <v>0.6</v>
      </c>
      <c r="J628" s="7" t="str">
        <f>IF(Task[[#This Row],[Margin of Error1]]&gt;=0.1,"Insufficient data",Task[[#This Row],[Task success1]])</f>
        <v>Insufficient data</v>
      </c>
      <c r="K628" s="7">
        <f>IF(Task[[#This Row],[Task success1]]&gt;0,1.96*SQRT((Task[[#This Row],[Task success1]]*(1-Task[[#This Row],[Task success1]]))/Task[[#This Row],[Responses]]),"")</f>
        <v>0.16230341955732169</v>
      </c>
      <c r="L628" s="7">
        <f>VLOOKUP(Task[[#This Row],[Reason of visit]],'Data-Task'!C:G,4,)</f>
        <v>0.74285714285714299</v>
      </c>
      <c r="M628" s="7" t="str">
        <f>IF(Task[[#This Row],[Margin of Error1]]&gt;=0.1,"Insufficient data",Task[[#This Row],[Ease1]])</f>
        <v>Insufficient data</v>
      </c>
      <c r="N628" s="7">
        <f>IF(Task[[#This Row],[Ease1]]&gt;0,1.96*SQRT((Task[[#This Row],[Ease1]]*(1-Task[[#This Row],[Ease1]]))/Task[[#This Row],[Responses]]),"")</f>
        <v>0.14479779003838419</v>
      </c>
      <c r="O628" s="7">
        <f>VLOOKUP(Task[[#This Row],[Reason of visit]],'Data-Task'!C:G,5,)</f>
        <v>0.48571428571428599</v>
      </c>
      <c r="P628" s="7" t="str">
        <f>IF(Task[[#This Row],[Margin of Error1]]&gt;=0.1,"Insufficient data",Task[[#This Row],[Satisfaction1]])</f>
        <v>Insufficient data</v>
      </c>
      <c r="Q628" s="7">
        <f>IF(Task[[#This Row],[Satisfaction1]]&gt;0,1.96*SQRT((Task[[#This Row],[Satisfaction1]]*(1-Task[[#This Row],[Satisfaction1]]))/Task[[#This Row],[Responses]]),"")</f>
        <v>0.16558260778233927</v>
      </c>
      <c r="R628" s="7" t="str">
        <f>IF(OR(Task[[#This Row],[Margin of Error1]]&gt;=0.1,Task[[#This Row],[Margin of Error1]]=0),"Insufficient data",Task[[#This Row],[Margin of Error1]])</f>
        <v>Insufficient data</v>
      </c>
      <c r="S6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8" s="10"/>
      <c r="U628" s="10"/>
      <c r="V628" s="5"/>
      <c r="W628" s="5"/>
    </row>
    <row r="629" spans="3:23" ht="13.9" x14ac:dyDescent="0.5">
      <c r="C629" s="129" t="str">
        <f>IF(ISBLANK('Data-Task'!C743),"",'Data-Task'!C743)</f>
        <v>IRCC:Immigration:Apply for a start-up visa</v>
      </c>
      <c r="D629" s="68" t="str">
        <f t="shared" si="30"/>
        <v>Apply for a start-up visa</v>
      </c>
      <c r="E629" s="6" t="str">
        <f t="shared" si="31"/>
        <v>Immigration</v>
      </c>
      <c r="F629" s="6" t="str">
        <f t="shared" si="32"/>
        <v>IRCC</v>
      </c>
      <c r="G629" s="8">
        <f>VLOOKUP(Task[[#This Row],[Reason of visit]],'Data-Task'!C:G,2,)</f>
        <v>35</v>
      </c>
      <c r="H62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0.15732112498006104</v>
      </c>
      <c r="I629" s="7">
        <f>VLOOKUP(Task[[#This Row],[Reason of visit]],'Data-Task'!C:G,3,)</f>
        <v>0.71428571428571397</v>
      </c>
      <c r="J629" s="7" t="str">
        <f>IF(Task[[#This Row],[Margin of Error1]]&gt;=0.1,"Insufficient data",Task[[#This Row],[Task success1]])</f>
        <v>Insufficient data</v>
      </c>
      <c r="K629" s="7">
        <f>IF(Task[[#This Row],[Task success1]]&gt;0,1.96*SQRT((Task[[#This Row],[Task success1]]*(1-Task[[#This Row],[Task success1]]))/Task[[#This Row],[Responses]]),"")</f>
        <v>0.14966629547095769</v>
      </c>
      <c r="L629" s="7">
        <f>VLOOKUP(Task[[#This Row],[Reason of visit]],'Data-Task'!C:G,4,)</f>
        <v>0.65714285714285703</v>
      </c>
      <c r="M629" s="7" t="str">
        <f>IF(Task[[#This Row],[Margin of Error1]]&gt;=0.1,"Insufficient data",Task[[#This Row],[Ease1]])</f>
        <v>Insufficient data</v>
      </c>
      <c r="N629" s="7">
        <f>IF(Task[[#This Row],[Ease1]]&gt;0,1.96*SQRT((Task[[#This Row],[Ease1]]*(1-Task[[#This Row],[Ease1]]))/Task[[#This Row],[Responses]]),"")</f>
        <v>0.15725647840391188</v>
      </c>
      <c r="O629" s="7">
        <f>VLOOKUP(Task[[#This Row],[Reason of visit]],'Data-Task'!C:G,5,)</f>
        <v>0.54285714285714304</v>
      </c>
      <c r="P629" s="7" t="str">
        <f>IF(Task[[#This Row],[Margin of Error1]]&gt;=0.1,"Insufficient data",Task[[#This Row],[Satisfaction1]])</f>
        <v>Insufficient data</v>
      </c>
      <c r="Q629" s="7">
        <f>IF(Task[[#This Row],[Satisfaction1]]&gt;0,1.96*SQRT((Task[[#This Row],[Satisfaction1]]*(1-Task[[#This Row],[Satisfaction1]]))/Task[[#This Row],[Responses]]),"")</f>
        <v>0.1650406010653136</v>
      </c>
      <c r="R629" s="7" t="str">
        <f>IF(OR(Task[[#This Row],[Margin of Error1]]&gt;=0.1,Task[[#This Row],[Margin of Error1]]=0),"Insufficient data",Task[[#This Row],[Margin of Error1]])</f>
        <v>Insufficient data</v>
      </c>
      <c r="S6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29" s="10"/>
      <c r="U629" s="10"/>
      <c r="V629" s="5"/>
      <c r="W629" s="5"/>
    </row>
    <row r="630" spans="3:23" ht="27.75" x14ac:dyDescent="0.5">
      <c r="C630" s="129" t="str">
        <f>IF(ISBLANK('Data-Task'!C1110),"",'Data-Task'!C1110)</f>
        <v>PHAC:Travel:ArriveCAN – Learn more about it, what it is, how and when to use it</v>
      </c>
      <c r="D630" s="457" t="str">
        <f t="shared" si="30"/>
        <v>ArriveCAN – Learn more about it, what it is, how and when to use it</v>
      </c>
      <c r="E630" s="458" t="str">
        <f t="shared" si="31"/>
        <v>Travel</v>
      </c>
      <c r="F630" s="458" t="str">
        <f t="shared" si="32"/>
        <v>PHAC</v>
      </c>
      <c r="G630" s="442">
        <f>VLOOKUP(Task[[#This Row],[Reason of visit]],'Data-Task'!C:G,2,)</f>
        <v>35</v>
      </c>
      <c r="H63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0.15734989834609103</v>
      </c>
      <c r="I630" s="444">
        <f>VLOOKUP(Task[[#This Row],[Reason of visit]],'Data-Task'!C:G,3,)</f>
        <v>0.71428571428571397</v>
      </c>
      <c r="J630" s="444" t="str">
        <f>IF(Task[[#This Row],[Margin of Error1]]&gt;=0.1,"Insufficient data",Task[[#This Row],[Task success1]])</f>
        <v>Insufficient data</v>
      </c>
      <c r="K630" s="444">
        <f>IF(Task[[#This Row],[Task success1]]&gt;0,1.96*SQRT((Task[[#This Row],[Task success1]]*(1-Task[[#This Row],[Task success1]]))/Task[[#This Row],[Responses]]),"")</f>
        <v>0.14966629547095769</v>
      </c>
      <c r="L630" s="444">
        <f>VLOOKUP(Task[[#This Row],[Reason of visit]],'Data-Task'!C:G,4,)</f>
        <v>0.628571428571429</v>
      </c>
      <c r="M630" s="444" t="str">
        <f>IF(Task[[#This Row],[Margin of Error1]]&gt;=0.1,"Insufficient data",Task[[#This Row],[Ease1]])</f>
        <v>Insufficient data</v>
      </c>
      <c r="N630" s="444">
        <f>IF(Task[[#This Row],[Ease1]]&gt;0,1.96*SQRT((Task[[#This Row],[Ease1]]*(1-Task[[#This Row],[Ease1]]))/Task[[#This Row],[Responses]]),"")</f>
        <v>0.16007998000999371</v>
      </c>
      <c r="O630" s="444">
        <f>VLOOKUP(Task[[#This Row],[Reason of visit]],'Data-Task'!C:G,5,)</f>
        <v>0.6</v>
      </c>
      <c r="P630" s="444" t="str">
        <f>IF(Task[[#This Row],[Margin of Error1]]&gt;=0.1,"Insufficient data",Task[[#This Row],[Satisfaction1]])</f>
        <v>Insufficient data</v>
      </c>
      <c r="Q630" s="444">
        <f>IF(Task[[#This Row],[Satisfaction1]]&gt;0,1.96*SQRT((Task[[#This Row],[Satisfaction1]]*(1-Task[[#This Row],[Satisfaction1]]))/Task[[#This Row],[Responses]]),"")</f>
        <v>0.16230341955732169</v>
      </c>
      <c r="R630" s="444" t="str">
        <f>IF(OR(Task[[#This Row],[Margin of Error1]]&gt;=0.1,Task[[#This Row],[Margin of Error1]]=0),"Insufficient data",Task[[#This Row],[Margin of Error1]])</f>
        <v>Insufficient data</v>
      </c>
      <c r="S63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0" s="10"/>
      <c r="U630" s="10"/>
      <c r="V630" s="5"/>
      <c r="W630" s="5"/>
    </row>
    <row r="631" spans="3:23" ht="27.75" x14ac:dyDescent="0.5">
      <c r="C631" s="129" t="str">
        <f>IF(ISBLANK('Data-Task'!C1119),"",'Data-Task'!C1119)</f>
        <v>PHAC:Travel:Compassionate travel quarantine exemptions (caring for others, funerals and support)</v>
      </c>
      <c r="D631" s="457" t="str">
        <f t="shared" si="30"/>
        <v>Compassionate travel quarantine exemptions (caring for others, funerals and support)</v>
      </c>
      <c r="E631" s="458" t="str">
        <f t="shared" si="31"/>
        <v>Travel</v>
      </c>
      <c r="F631" s="458" t="str">
        <f t="shared" si="32"/>
        <v>PHAC</v>
      </c>
      <c r="G631" s="442">
        <f>VLOOKUP(Task[[#This Row],[Reason of visit]],'Data-Task'!C:G,2,)</f>
        <v>35</v>
      </c>
      <c r="H63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0.15918957332722161</v>
      </c>
      <c r="I631" s="444">
        <f>VLOOKUP(Task[[#This Row],[Reason of visit]],'Data-Task'!C:G,3,)</f>
        <v>0.71428571428571397</v>
      </c>
      <c r="J631" s="444" t="str">
        <f>IF(Task[[#This Row],[Margin of Error1]]&gt;=0.1,"Insufficient data",Task[[#This Row],[Task success1]])</f>
        <v>Insufficient data</v>
      </c>
      <c r="K631" s="444">
        <f>IF(Task[[#This Row],[Task success1]]&gt;0,1.96*SQRT((Task[[#This Row],[Task success1]]*(1-Task[[#This Row],[Task success1]]))/Task[[#This Row],[Responses]]),"")</f>
        <v>0.14966629547095769</v>
      </c>
      <c r="L631" s="444">
        <f>VLOOKUP(Task[[#This Row],[Reason of visit]],'Data-Task'!C:G,4,)</f>
        <v>0.42857142857142899</v>
      </c>
      <c r="M631" s="444" t="str">
        <f>IF(Task[[#This Row],[Margin of Error1]]&gt;=0.1,"Insufficient data",Task[[#This Row],[Ease1]])</f>
        <v>Insufficient data</v>
      </c>
      <c r="N631" s="444">
        <f>IF(Task[[#This Row],[Ease1]]&gt;0,1.96*SQRT((Task[[#This Row],[Ease1]]*(1-Task[[#This Row],[Ease1]]))/Task[[#This Row],[Responses]]),"")</f>
        <v>0.16395121225535358</v>
      </c>
      <c r="O631" s="444">
        <f>VLOOKUP(Task[[#This Row],[Reason of visit]],'Data-Task'!C:G,5,)</f>
        <v>0.57142857142857095</v>
      </c>
      <c r="P631" s="444" t="str">
        <f>IF(Task[[#This Row],[Margin of Error1]]&gt;=0.1,"Insufficient data",Task[[#This Row],[Satisfaction1]])</f>
        <v>Insufficient data</v>
      </c>
      <c r="Q631" s="444">
        <f>IF(Task[[#This Row],[Satisfaction1]]&gt;0,1.96*SQRT((Task[[#This Row],[Satisfaction1]]*(1-Task[[#This Row],[Satisfaction1]]))/Task[[#This Row],[Responses]]),"")</f>
        <v>0.16395121225535361</v>
      </c>
      <c r="R631" s="444" t="str">
        <f>IF(OR(Task[[#This Row],[Margin of Error1]]&gt;=0.1,Task[[#This Row],[Margin of Error1]]=0),"Insufficient data",Task[[#This Row],[Margin of Error1]])</f>
        <v>Insufficient data</v>
      </c>
      <c r="S63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1" s="10"/>
      <c r="U631" s="10"/>
      <c r="V631" s="5"/>
      <c r="W631" s="5"/>
    </row>
    <row r="632" spans="3:23" ht="13.9" x14ac:dyDescent="0.5">
      <c r="C632" s="129" t="str">
        <f>IF(ISBLANK('Data-Task'!C1329),"",'Data-Task'!C1329)</f>
        <v>TBS:PublicService:Find public service executives rates of pay</v>
      </c>
      <c r="D632" s="457" t="str">
        <f t="shared" si="30"/>
        <v>Find public service executives rates of pay</v>
      </c>
      <c r="E632" s="458" t="str">
        <f t="shared" si="31"/>
        <v>PublicService</v>
      </c>
      <c r="F632" s="458" t="str">
        <f t="shared" si="32"/>
        <v>TBS</v>
      </c>
      <c r="G632" s="442">
        <f>VLOOKUP(Task[[#This Row],[Reason of visit]],'Data-Task'!C:G,2,)</f>
        <v>35</v>
      </c>
      <c r="H63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0.15603634336136196</v>
      </c>
      <c r="I632" s="444">
        <f>VLOOKUP(Task[[#This Row],[Reason of visit]],'Data-Task'!C:G,3,)</f>
        <v>0.77142857142857102</v>
      </c>
      <c r="J632" s="444" t="str">
        <f>IF(Task[[#This Row],[Margin of Error1]]&gt;=0.1,"Insufficient data",Task[[#This Row],[Task success1]])</f>
        <v>Insufficient data</v>
      </c>
      <c r="K632" s="444">
        <f>IF(Task[[#This Row],[Task success1]]&gt;0,1.96*SQRT((Task[[#This Row],[Task success1]]*(1-Task[[#This Row],[Task success1]]))/Task[[#This Row],[Responses]]),"")</f>
        <v>0.13911721676341868</v>
      </c>
      <c r="L632" s="444">
        <f>VLOOKUP(Task[[#This Row],[Reason of visit]],'Data-Task'!C:G,4,)</f>
        <v>0.45714285714285702</v>
      </c>
      <c r="M632" s="444" t="str">
        <f>IF(Task[[#This Row],[Margin of Error1]]&gt;=0.1,"Insufficient data",Task[[#This Row],[Ease1]])</f>
        <v>Insufficient data</v>
      </c>
      <c r="N632" s="444">
        <f>IF(Task[[#This Row],[Ease1]]&gt;0,1.96*SQRT((Task[[#This Row],[Ease1]]*(1-Task[[#This Row],[Ease1]]))/Task[[#This Row],[Responses]]),"")</f>
        <v>0.1650406010653136</v>
      </c>
      <c r="O632" s="444">
        <f>VLOOKUP(Task[[#This Row],[Reason of visit]],'Data-Task'!C:G,5,)</f>
        <v>0.57142857142857095</v>
      </c>
      <c r="P632" s="444" t="str">
        <f>IF(Task[[#This Row],[Margin of Error1]]&gt;=0.1,"Insufficient data",Task[[#This Row],[Satisfaction1]])</f>
        <v>Insufficient data</v>
      </c>
      <c r="Q632" s="444">
        <f>IF(Task[[#This Row],[Satisfaction1]]&gt;0,1.96*SQRT((Task[[#This Row],[Satisfaction1]]*(1-Task[[#This Row],[Satisfaction1]]))/Task[[#This Row],[Responses]]),"")</f>
        <v>0.16395121225535361</v>
      </c>
      <c r="R632" s="444" t="str">
        <f>IF(OR(Task[[#This Row],[Margin of Error1]]&gt;=0.1,Task[[#This Row],[Margin of Error1]]=0),"Insufficient data",Task[[#This Row],[Margin of Error1]])</f>
        <v>Insufficient data</v>
      </c>
      <c r="S63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2" s="10"/>
      <c r="U632" s="10"/>
      <c r="V632" s="5"/>
      <c r="W632" s="5"/>
    </row>
    <row r="633" spans="3:23" ht="13.9" x14ac:dyDescent="0.5">
      <c r="C633" s="129" t="str">
        <f>IF(ISBLANK('Data-Task'!C1359),"",'Data-Task'!C1359)</f>
        <v>TC:N/A:Licensing and training of aviation personnel</v>
      </c>
      <c r="D633" s="457" t="str">
        <f t="shared" si="30"/>
        <v>Licensing and training of aviation personnel</v>
      </c>
      <c r="E633" s="458" t="str">
        <f t="shared" si="31"/>
        <v>N/A</v>
      </c>
      <c r="F633" s="458" t="str">
        <f t="shared" si="32"/>
        <v>TC</v>
      </c>
      <c r="G633" s="442">
        <f>VLOOKUP(Task[[#This Row],[Reason of visit]],'Data-Task'!C:G,2,)</f>
        <v>35</v>
      </c>
      <c r="H63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0.16056196576686474</v>
      </c>
      <c r="I633" s="444">
        <f>VLOOKUP(Task[[#This Row],[Reason of visit]],'Data-Task'!C:G,3,)</f>
        <v>0.68571428571428605</v>
      </c>
      <c r="J633" s="444" t="str">
        <f>IF(Task[[#This Row],[Margin of Error1]]&gt;=0.1,"Insufficient data",Task[[#This Row],[Task success1]])</f>
        <v>Insufficient data</v>
      </c>
      <c r="K633" s="444">
        <f>IF(Task[[#This Row],[Task success1]]&gt;0,1.96*SQRT((Task[[#This Row],[Task success1]]*(1-Task[[#This Row],[Task success1]]))/Task[[#This Row],[Responses]]),"")</f>
        <v>0.15379986996093326</v>
      </c>
      <c r="L633" s="444">
        <f>VLOOKUP(Task[[#This Row],[Reason of visit]],'Data-Task'!C:G,4,)</f>
        <v>0.51428571428571401</v>
      </c>
      <c r="M633" s="444" t="str">
        <f>IF(Task[[#This Row],[Margin of Error1]]&gt;=0.1,"Insufficient data",Task[[#This Row],[Ease1]])</f>
        <v>Insufficient data</v>
      </c>
      <c r="N633" s="444">
        <f>IF(Task[[#This Row],[Ease1]]&gt;0,1.96*SQRT((Task[[#This Row],[Ease1]]*(1-Task[[#This Row],[Ease1]]))/Task[[#This Row],[Responses]]),"")</f>
        <v>0.16558260778233927</v>
      </c>
      <c r="O633" s="444">
        <f>VLOOKUP(Task[[#This Row],[Reason of visit]],'Data-Task'!C:G,5,)</f>
        <v>0.6</v>
      </c>
      <c r="P633" s="444" t="str">
        <f>IF(Task[[#This Row],[Margin of Error1]]&gt;=0.1,"Insufficient data",Task[[#This Row],[Satisfaction1]])</f>
        <v>Insufficient data</v>
      </c>
      <c r="Q633" s="444">
        <f>IF(Task[[#This Row],[Satisfaction1]]&gt;0,1.96*SQRT((Task[[#This Row],[Satisfaction1]]*(1-Task[[#This Row],[Satisfaction1]]))/Task[[#This Row],[Responses]]),"")</f>
        <v>0.16230341955732169</v>
      </c>
      <c r="R633" s="444" t="str">
        <f>IF(OR(Task[[#This Row],[Margin of Error1]]&gt;=0.1,Task[[#This Row],[Margin of Error1]]=0),"Insufficient data",Task[[#This Row],[Margin of Error1]])</f>
        <v>Insufficient data</v>
      </c>
      <c r="S63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3" s="10"/>
      <c r="U633" s="10"/>
      <c r="V633" s="5"/>
      <c r="W633" s="5"/>
    </row>
    <row r="634" spans="3:23" ht="27.75" x14ac:dyDescent="0.5">
      <c r="C634" s="129" t="str">
        <f>IF(ISBLANK('Data-Task'!C30),"",'Data-Task'!C30)</f>
        <v>CBSA:Business:Get tariff classifications for goods you want to import into Canada</v>
      </c>
      <c r="D634" s="68" t="str">
        <f t="shared" si="30"/>
        <v>Get tariff classifications for goods you want to import into Canada</v>
      </c>
      <c r="E634" s="6" t="str">
        <f t="shared" si="31"/>
        <v>Business</v>
      </c>
      <c r="F634" s="6" t="str">
        <f t="shared" si="32"/>
        <v>CBSA</v>
      </c>
      <c r="G634" s="8">
        <f>VLOOKUP(Task[[#This Row],[Reason of visit]],'Data-Task'!C:G,2,)</f>
        <v>34</v>
      </c>
      <c r="H63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0.14990315554870215</v>
      </c>
      <c r="I634" s="7">
        <f>VLOOKUP(Task[[#This Row],[Reason of visit]],'Data-Task'!C:G,3,)</f>
        <v>0.79411764705882304</v>
      </c>
      <c r="J634" s="7" t="str">
        <f>IF(Task[[#This Row],[Margin of Error1]]&gt;=0.1,"Insufficient data",Task[[#This Row],[Task success1]])</f>
        <v>Insufficient data</v>
      </c>
      <c r="K634" s="7">
        <f>IF(Task[[#This Row],[Task success1]]&gt;0,1.96*SQRT((Task[[#This Row],[Task success1]]*(1-Task[[#This Row],[Task success1]]))/Task[[#This Row],[Responses]]),"")</f>
        <v>0.13591537818238392</v>
      </c>
      <c r="L634" s="7">
        <f>VLOOKUP(Task[[#This Row],[Reason of visit]],'Data-Task'!C:G,4,)</f>
        <v>0.64705882352941202</v>
      </c>
      <c r="M634" s="7" t="str">
        <f>IF(Task[[#This Row],[Margin of Error1]]&gt;=0.1,"Insufficient data",Task[[#This Row],[Ease1]])</f>
        <v>Insufficient data</v>
      </c>
      <c r="N634" s="7">
        <f>IF(Task[[#This Row],[Ease1]]&gt;0,1.96*SQRT((Task[[#This Row],[Ease1]]*(1-Task[[#This Row],[Ease1]]))/Task[[#This Row],[Responses]]),"")</f>
        <v>0.1606348082585532</v>
      </c>
      <c r="O634" s="7">
        <f>VLOOKUP(Task[[#This Row],[Reason of visit]],'Data-Task'!C:G,5,)</f>
        <v>0.70588235294117696</v>
      </c>
      <c r="P634" s="7" t="str">
        <f>IF(Task[[#This Row],[Margin of Error1]]&gt;=0.1,"Insufficient data",Task[[#This Row],[Satisfaction1]])</f>
        <v>Insufficient data</v>
      </c>
      <c r="Q634" s="7">
        <f>IF(Task[[#This Row],[Satisfaction1]]&gt;0,1.96*SQRT((Task[[#This Row],[Satisfaction1]]*(1-Task[[#This Row],[Satisfaction1]]))/Task[[#This Row],[Responses]]),"")</f>
        <v>0.15315928020516933</v>
      </c>
      <c r="R634" s="7" t="str">
        <f>IF(OR(Task[[#This Row],[Margin of Error1]]&gt;=0.1,Task[[#This Row],[Margin of Error1]]=0),"Insufficient data",Task[[#This Row],[Margin of Error1]])</f>
        <v>Insufficient data</v>
      </c>
      <c r="S6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4" s="10"/>
      <c r="U634" s="10"/>
      <c r="V634" s="5"/>
      <c r="W634" s="5"/>
    </row>
    <row r="635" spans="3:23" ht="13.9" x14ac:dyDescent="0.5">
      <c r="C635" s="129" t="str">
        <f>IF(ISBLANK('Data-Task'!C123),"",'Data-Task'!C123)</f>
        <v>CIHR:Health:Get the latest information about funding</v>
      </c>
      <c r="D635" s="68" t="str">
        <f t="shared" si="30"/>
        <v>Get the latest information about funding</v>
      </c>
      <c r="E635" s="6" t="str">
        <f t="shared" si="31"/>
        <v>Health</v>
      </c>
      <c r="F635" s="6" t="str">
        <f t="shared" si="32"/>
        <v>CIHR</v>
      </c>
      <c r="G635" s="8">
        <f>VLOOKUP(Task[[#This Row],[Reason of visit]],'Data-Task'!C:G,2,)</f>
        <v>34</v>
      </c>
      <c r="H63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0.14867656657860462</v>
      </c>
      <c r="I635" s="7">
        <f>VLOOKUP(Task[[#This Row],[Reason of visit]],'Data-Task'!C:G,3,)</f>
        <v>0.82352941176470595</v>
      </c>
      <c r="J635" s="7" t="str">
        <f>IF(Task[[#This Row],[Margin of Error1]]&gt;=0.1,"Insufficient data",Task[[#This Row],[Task success1]])</f>
        <v>Insufficient data</v>
      </c>
      <c r="K635" s="7">
        <f>IF(Task[[#This Row],[Task success1]]&gt;0,1.96*SQRT((Task[[#This Row],[Task success1]]*(1-Task[[#This Row],[Task success1]]))/Task[[#This Row],[Responses]]),"")</f>
        <v>0.12814224744039693</v>
      </c>
      <c r="L635" s="7">
        <f>VLOOKUP(Task[[#This Row],[Reason of visit]],'Data-Task'!C:G,4,)</f>
        <v>0.64705882352941202</v>
      </c>
      <c r="M635" s="7" t="str">
        <f>IF(Task[[#This Row],[Margin of Error1]]&gt;=0.1,"Insufficient data",Task[[#This Row],[Ease1]])</f>
        <v>Insufficient data</v>
      </c>
      <c r="N635" s="7">
        <f>IF(Task[[#This Row],[Ease1]]&gt;0,1.96*SQRT((Task[[#This Row],[Ease1]]*(1-Task[[#This Row],[Ease1]]))/Task[[#This Row],[Responses]]),"")</f>
        <v>0.1606348082585532</v>
      </c>
      <c r="O635" s="7">
        <f>VLOOKUP(Task[[#This Row],[Reason of visit]],'Data-Task'!C:G,5,)</f>
        <v>0.67647058823529405</v>
      </c>
      <c r="P635" s="7" t="str">
        <f>IF(Task[[#This Row],[Margin of Error1]]&gt;=0.1,"Insufficient data",Task[[#This Row],[Satisfaction1]])</f>
        <v>Insufficient data</v>
      </c>
      <c r="Q635" s="7">
        <f>IF(Task[[#This Row],[Satisfaction1]]&gt;0,1.96*SQRT((Task[[#This Row],[Satisfaction1]]*(1-Task[[#This Row],[Satisfaction1]]))/Task[[#This Row],[Responses]]),"")</f>
        <v>0.15725264403686373</v>
      </c>
      <c r="R635" s="7" t="str">
        <f>IF(OR(Task[[#This Row],[Margin of Error1]]&gt;=0.1,Task[[#This Row],[Margin of Error1]]=0),"Insufficient data",Task[[#This Row],[Margin of Error1]])</f>
        <v>Insufficient data</v>
      </c>
      <c r="S6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5" s="10"/>
      <c r="U635" s="10"/>
      <c r="V635" s="5"/>
      <c r="W635" s="5"/>
    </row>
    <row r="636" spans="3:23" ht="27.75" x14ac:dyDescent="0.5">
      <c r="C636" s="129" t="str">
        <f>IF(ISBLANK('Data-Task'!C201),"",'Data-Task'!C201)</f>
        <v>CRTC:Culture:Find a decision, notice, order or policy about radio, television or telecommunications</v>
      </c>
      <c r="D636" s="68" t="str">
        <f t="shared" si="30"/>
        <v>Find a decision, notice, order or policy about radio, television or telecommunications</v>
      </c>
      <c r="E636" s="6" t="str">
        <f t="shared" si="31"/>
        <v>Culture</v>
      </c>
      <c r="F636" s="6" t="str">
        <f t="shared" si="32"/>
        <v>CRTC</v>
      </c>
      <c r="G636" s="8">
        <f>VLOOKUP(Task[[#This Row],[Reason of visit]],'Data-Task'!C:G,2,)</f>
        <v>34</v>
      </c>
      <c r="H63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0.16522744710585932</v>
      </c>
      <c r="I636" s="7">
        <f>VLOOKUP(Task[[#This Row],[Reason of visit]],'Data-Task'!C:G,3,)</f>
        <v>0.61764705882352899</v>
      </c>
      <c r="J636" s="7" t="str">
        <f>IF(Task[[#This Row],[Margin of Error1]]&gt;=0.1,"Insufficient data",Task[[#This Row],[Task success1]])</f>
        <v>Insufficient data</v>
      </c>
      <c r="K636" s="7">
        <f>IF(Task[[#This Row],[Task success1]]&gt;0,1.96*SQRT((Task[[#This Row],[Task success1]]*(1-Task[[#This Row],[Task success1]]))/Task[[#This Row],[Responses]]),"")</f>
        <v>0.16334995505355482</v>
      </c>
      <c r="L636" s="7">
        <f>VLOOKUP(Task[[#This Row],[Reason of visit]],'Data-Task'!C:G,4,)</f>
        <v>0.58823529411764697</v>
      </c>
      <c r="M636" s="7" t="str">
        <f>IF(Task[[#This Row],[Margin of Error1]]&gt;=0.1,"Insufficient data",Task[[#This Row],[Ease1]])</f>
        <v>Insufficient data</v>
      </c>
      <c r="N636" s="7">
        <f>IF(Task[[#This Row],[Ease1]]&gt;0,1.96*SQRT((Task[[#This Row],[Ease1]]*(1-Task[[#This Row],[Ease1]]))/Task[[#This Row],[Responses]]),"")</f>
        <v>0.16543093009408247</v>
      </c>
      <c r="O636" s="7">
        <f>VLOOKUP(Task[[#This Row],[Reason of visit]],'Data-Task'!C:G,5,)</f>
        <v>0.55882352941176505</v>
      </c>
      <c r="P636" s="7" t="str">
        <f>IF(Task[[#This Row],[Margin of Error1]]&gt;=0.1,"Insufficient data",Task[[#This Row],[Satisfaction1]])</f>
        <v>Insufficient data</v>
      </c>
      <c r="Q636" s="7">
        <f>IF(Task[[#This Row],[Satisfaction1]]&gt;0,1.96*SQRT((Task[[#This Row],[Satisfaction1]]*(1-Task[[#This Row],[Satisfaction1]]))/Task[[#This Row],[Responses]]),"")</f>
        <v>0.16690145616994073</v>
      </c>
      <c r="R636" s="7" t="str">
        <f>IF(OR(Task[[#This Row],[Margin of Error1]]&gt;=0.1,Task[[#This Row],[Margin of Error1]]=0),"Insufficient data",Task[[#This Row],[Margin of Error1]])</f>
        <v>Insufficient data</v>
      </c>
      <c r="S6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6" s="10"/>
      <c r="U636" s="10"/>
      <c r="V636" s="5"/>
      <c r="W636" s="5"/>
    </row>
    <row r="637" spans="3:23" ht="13.9" x14ac:dyDescent="0.5">
      <c r="C637" s="129" t="str">
        <f>IF(ISBLANK('Data-Task'!C221),"",'Data-Task'!C221)</f>
        <v>CSC:N/A:How to write to an inmate</v>
      </c>
      <c r="D637" s="68" t="str">
        <f t="shared" si="30"/>
        <v>How to write to an inmate</v>
      </c>
      <c r="E637" s="6" t="str">
        <f t="shared" si="31"/>
        <v>N/A</v>
      </c>
      <c r="F637" s="6" t="str">
        <f t="shared" si="32"/>
        <v>CSC</v>
      </c>
      <c r="G637" s="8">
        <f>VLOOKUP(Task[[#This Row],[Reason of visit]],'Data-Task'!C:G,2,)</f>
        <v>34</v>
      </c>
      <c r="H63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0.16453378875901678</v>
      </c>
      <c r="I637" s="7">
        <f>VLOOKUP(Task[[#This Row],[Reason of visit]],'Data-Task'!C:G,3,)</f>
        <v>0.61764705882352899</v>
      </c>
      <c r="J637" s="7" t="str">
        <f>IF(Task[[#This Row],[Margin of Error1]]&gt;=0.1,"Insufficient data",Task[[#This Row],[Task success1]])</f>
        <v>Insufficient data</v>
      </c>
      <c r="K637" s="7">
        <f>IF(Task[[#This Row],[Task success1]]&gt;0,1.96*SQRT((Task[[#This Row],[Task success1]]*(1-Task[[#This Row],[Task success1]]))/Task[[#This Row],[Responses]]),"")</f>
        <v>0.16334995505355482</v>
      </c>
      <c r="L637" s="7">
        <f>VLOOKUP(Task[[#This Row],[Reason of visit]],'Data-Task'!C:G,4,)</f>
        <v>0.61764705882352899</v>
      </c>
      <c r="M637" s="7" t="str">
        <f>IF(Task[[#This Row],[Margin of Error1]]&gt;=0.1,"Insufficient data",Task[[#This Row],[Ease1]])</f>
        <v>Insufficient data</v>
      </c>
      <c r="N637" s="7">
        <f>IF(Task[[#This Row],[Ease1]]&gt;0,1.96*SQRT((Task[[#This Row],[Ease1]]*(1-Task[[#This Row],[Ease1]]))/Task[[#This Row],[Responses]]),"")</f>
        <v>0.16334995505355482</v>
      </c>
      <c r="O637" s="7">
        <f>VLOOKUP(Task[[#This Row],[Reason of visit]],'Data-Task'!C:G,5,)</f>
        <v>0.55882352941176505</v>
      </c>
      <c r="P637" s="7" t="str">
        <f>IF(Task[[#This Row],[Margin of Error1]]&gt;=0.1,"Insufficient data",Task[[#This Row],[Satisfaction1]])</f>
        <v>Insufficient data</v>
      </c>
      <c r="Q637" s="7">
        <f>IF(Task[[#This Row],[Satisfaction1]]&gt;0,1.96*SQRT((Task[[#This Row],[Satisfaction1]]*(1-Task[[#This Row],[Satisfaction1]]))/Task[[#This Row],[Responses]]),"")</f>
        <v>0.16690145616994073</v>
      </c>
      <c r="R637" s="7" t="str">
        <f>IF(OR(Task[[#This Row],[Margin of Error1]]&gt;=0.1,Task[[#This Row],[Margin of Error1]]=0),"Insufficient data",Task[[#This Row],[Margin of Error1]])</f>
        <v>Insufficient data</v>
      </c>
      <c r="S6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7" s="10"/>
      <c r="U637" s="10"/>
      <c r="V637" s="5"/>
      <c r="W637" s="5"/>
    </row>
    <row r="638" spans="3:23" ht="13.9" x14ac:dyDescent="0.5">
      <c r="C638" s="129" t="str">
        <f>IF(ISBLANK('Data-Task'!C470),"",'Data-Task'!C470)</f>
        <v>FCAC:Money:Find information on payment options and money transfers</v>
      </c>
      <c r="D638" s="68" t="str">
        <f t="shared" si="30"/>
        <v>Find information on payment options and money transfers</v>
      </c>
      <c r="E638" s="6" t="str">
        <f t="shared" si="31"/>
        <v>Money</v>
      </c>
      <c r="F638" s="6" t="str">
        <f t="shared" si="32"/>
        <v>FCAC</v>
      </c>
      <c r="G638" s="8">
        <f>VLOOKUP(Task[[#This Row],[Reason of visit]],'Data-Task'!C:G,2,)</f>
        <v>34</v>
      </c>
      <c r="H638"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0.16362873982734957</v>
      </c>
      <c r="I638" s="7">
        <f>VLOOKUP(Task[[#This Row],[Reason of visit]],'Data-Task'!C:G,3,)</f>
        <v>0.61764705882352899</v>
      </c>
      <c r="J638" s="7" t="str">
        <f>IF(Task[[#This Row],[Margin of Error1]]&gt;=0.1,"Insufficient data",Task[[#This Row],[Task success1]])</f>
        <v>Insufficient data</v>
      </c>
      <c r="K638" s="7">
        <f>IF(Task[[#This Row],[Task success1]]&gt;0,1.96*SQRT((Task[[#This Row],[Task success1]]*(1-Task[[#This Row],[Task success1]]))/Task[[#This Row],[Responses]]),"")</f>
        <v>0.16334995505355482</v>
      </c>
      <c r="L638" s="7">
        <f>VLOOKUP(Task[[#This Row],[Reason of visit]],'Data-Task'!C:G,4,)</f>
        <v>0.64705882352941202</v>
      </c>
      <c r="M638" s="7" t="str">
        <f>IF(Task[[#This Row],[Margin of Error1]]&gt;=0.1,"Insufficient data",Task[[#This Row],[Ease1]])</f>
        <v>Insufficient data</v>
      </c>
      <c r="N638" s="7">
        <f>IF(Task[[#This Row],[Ease1]]&gt;0,1.96*SQRT((Task[[#This Row],[Ease1]]*(1-Task[[#This Row],[Ease1]]))/Task[[#This Row],[Responses]]),"")</f>
        <v>0.1606348082585532</v>
      </c>
      <c r="O638" s="7">
        <f>VLOOKUP(Task[[#This Row],[Reason of visit]],'Data-Task'!C:G,5,)</f>
        <v>0.55882352941176505</v>
      </c>
      <c r="P638" s="7" t="str">
        <f>IF(Task[[#This Row],[Margin of Error1]]&gt;=0.1,"Insufficient data",Task[[#This Row],[Satisfaction1]])</f>
        <v>Insufficient data</v>
      </c>
      <c r="Q638" s="7">
        <f>IF(Task[[#This Row],[Satisfaction1]]&gt;0,1.96*SQRT((Task[[#This Row],[Satisfaction1]]*(1-Task[[#This Row],[Satisfaction1]]))/Task[[#This Row],[Responses]]),"")</f>
        <v>0.16690145616994073</v>
      </c>
      <c r="R638" s="7" t="str">
        <f>IF(OR(Task[[#This Row],[Margin of Error1]]&gt;=0.1,Task[[#This Row],[Margin of Error1]]=0),"Insufficient data",Task[[#This Row],[Margin of Error1]])</f>
        <v>Insufficient data</v>
      </c>
      <c r="S6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8" s="10"/>
      <c r="U638" s="10"/>
      <c r="V638" s="5"/>
      <c r="W638" s="5"/>
    </row>
    <row r="639" spans="3:23" ht="13.9" x14ac:dyDescent="0.5">
      <c r="C639" s="129" t="str">
        <f>IF(ISBLANK('Data-Task'!C979),"",'Data-Task'!C979)</f>
        <v>NRCan:Environment:Get spatial data and information</v>
      </c>
      <c r="D639" s="441" t="str">
        <f t="shared" si="30"/>
        <v>Get spatial data and information</v>
      </c>
      <c r="E639" s="6" t="str">
        <f t="shared" si="31"/>
        <v>Environment</v>
      </c>
      <c r="F639" s="6" t="str">
        <f t="shared" si="32"/>
        <v>NRCan</v>
      </c>
      <c r="G639" s="442">
        <f>VLOOKUP(Task[[#This Row],[Reason of visit]],'Data-Task'!C:G,2,)</f>
        <v>34</v>
      </c>
      <c r="H63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0.15861069993880933</v>
      </c>
      <c r="I639" s="444">
        <f>VLOOKUP(Task[[#This Row],[Reason of visit]],'Data-Task'!C:G,3,)</f>
        <v>0.73529411764705899</v>
      </c>
      <c r="J639" s="444" t="str">
        <f>IF(Task[[#This Row],[Margin of Error1]]&gt;=0.1,"Insufficient data",Task[[#This Row],[Task success1]])</f>
        <v>Insufficient data</v>
      </c>
      <c r="K639" s="444">
        <f>IF(Task[[#This Row],[Task success1]]&gt;0,1.96*SQRT((Task[[#This Row],[Task success1]]*(1-Task[[#This Row],[Task success1]]))/Task[[#This Row],[Responses]]),"")</f>
        <v>0.14829583538793409</v>
      </c>
      <c r="L639" s="444">
        <f>VLOOKUP(Task[[#This Row],[Reason of visit]],'Data-Task'!C:G,4,)</f>
        <v>0.55882352941176505</v>
      </c>
      <c r="M639" s="444" t="str">
        <f>IF(Task[[#This Row],[Margin of Error1]]&gt;=0.1,"Insufficient data",Task[[#This Row],[Ease1]])</f>
        <v>Insufficient data</v>
      </c>
      <c r="N639" s="444">
        <f>IF(Task[[#This Row],[Ease1]]&gt;0,1.96*SQRT((Task[[#This Row],[Ease1]]*(1-Task[[#This Row],[Ease1]]))/Task[[#This Row],[Responses]]),"")</f>
        <v>0.16690145616994073</v>
      </c>
      <c r="O639" s="444">
        <f>VLOOKUP(Task[[#This Row],[Reason of visit]],'Data-Task'!C:G,5,)</f>
        <v>0.64705882352941202</v>
      </c>
      <c r="P639" s="444" t="str">
        <f>IF(Task[[#This Row],[Margin of Error1]]&gt;=0.1,"Insufficient data",Task[[#This Row],[Satisfaction1]])</f>
        <v>Insufficient data</v>
      </c>
      <c r="Q639" s="444">
        <f>IF(Task[[#This Row],[Satisfaction1]]&gt;0,1.96*SQRT((Task[[#This Row],[Satisfaction1]]*(1-Task[[#This Row],[Satisfaction1]]))/Task[[#This Row],[Responses]]),"")</f>
        <v>0.1606348082585532</v>
      </c>
      <c r="R639" s="444" t="str">
        <f>IF(OR(Task[[#This Row],[Margin of Error1]]&gt;=0.1,Task[[#This Row],[Margin of Error1]]=0),"Insufficient data",Task[[#This Row],[Margin of Error1]])</f>
        <v>Insufficient data</v>
      </c>
      <c r="S6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39" s="10"/>
      <c r="U639" s="10"/>
      <c r="V639" s="5"/>
      <c r="W639" s="5"/>
    </row>
    <row r="640" spans="3:23" ht="13.9" x14ac:dyDescent="0.5">
      <c r="C640" s="129" t="str">
        <f>IF(ISBLANK('Data-Task'!C1375),"",'Data-Task'!C1375)</f>
        <v>TC:Transport:Find out what you can bring on a plane</v>
      </c>
      <c r="D640" s="457" t="str">
        <f t="shared" si="30"/>
        <v>Find out what you can bring on a plane</v>
      </c>
      <c r="E640" s="458" t="str">
        <f t="shared" si="31"/>
        <v>Transport</v>
      </c>
      <c r="F640" s="458" t="str">
        <f t="shared" si="32"/>
        <v>TC</v>
      </c>
      <c r="G640" s="442">
        <f>VLOOKUP(Task[[#This Row],[Reason of visit]],'Data-Task'!C:G,2,)</f>
        <v>34</v>
      </c>
      <c r="H64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0.14046887380178824</v>
      </c>
      <c r="I640" s="444">
        <f>VLOOKUP(Task[[#This Row],[Reason of visit]],'Data-Task'!C:G,3,)</f>
        <v>0.91176470588235303</v>
      </c>
      <c r="J640" s="444" t="str">
        <f>IF(Task[[#This Row],[Margin of Error1]]&gt;=0.1,"Insufficient data",Task[[#This Row],[Task success1]])</f>
        <v>Insufficient data</v>
      </c>
      <c r="K640" s="444">
        <f>IF(Task[[#This Row],[Task success1]]&gt;0,1.96*SQRT((Task[[#This Row],[Task success1]]*(1-Task[[#This Row],[Task success1]]))/Task[[#This Row],[Responses]]),"")</f>
        <v>9.5340883052729072E-2</v>
      </c>
      <c r="L640" s="444">
        <f>VLOOKUP(Task[[#This Row],[Reason of visit]],'Data-Task'!C:G,4,)</f>
        <v>0.58823529411764697</v>
      </c>
      <c r="M640" s="444" t="str">
        <f>IF(Task[[#This Row],[Margin of Error1]]&gt;=0.1,"Insufficient data",Task[[#This Row],[Ease1]])</f>
        <v>Insufficient data</v>
      </c>
      <c r="N640" s="444">
        <f>IF(Task[[#This Row],[Ease1]]&gt;0,1.96*SQRT((Task[[#This Row],[Ease1]]*(1-Task[[#This Row],[Ease1]]))/Task[[#This Row],[Responses]]),"")</f>
        <v>0.16543093009408247</v>
      </c>
      <c r="O640" s="444">
        <f>VLOOKUP(Task[[#This Row],[Reason of visit]],'Data-Task'!C:G,5,)</f>
        <v>0.64705882352941202</v>
      </c>
      <c r="P640" s="444" t="str">
        <f>IF(Task[[#This Row],[Margin of Error1]]&gt;=0.1,"Insufficient data",Task[[#This Row],[Satisfaction1]])</f>
        <v>Insufficient data</v>
      </c>
      <c r="Q640" s="444">
        <f>IF(Task[[#This Row],[Satisfaction1]]&gt;0,1.96*SQRT((Task[[#This Row],[Satisfaction1]]*(1-Task[[#This Row],[Satisfaction1]]))/Task[[#This Row],[Responses]]),"")</f>
        <v>0.1606348082585532</v>
      </c>
      <c r="R640" s="444" t="str">
        <f>IF(OR(Task[[#This Row],[Margin of Error1]]&gt;=0.1,Task[[#This Row],[Margin of Error1]]=0),"Insufficient data",Task[[#This Row],[Margin of Error1]])</f>
        <v>Insufficient data</v>
      </c>
      <c r="S64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0" s="10"/>
      <c r="U640" s="10"/>
      <c r="V640" s="5"/>
      <c r="W640" s="5"/>
    </row>
    <row r="641" spans="3:23" ht="13.9" x14ac:dyDescent="0.5">
      <c r="C641" s="129" t="str">
        <f>IF(ISBLANK('Data-Task'!C20),"",'Data-Task'!C20)</f>
        <v>AAFC:N/A:Other - Reason for my visit is not in this list</v>
      </c>
      <c r="D641" s="68" t="str">
        <f t="shared" si="30"/>
        <v>Other - Reason for my visit is not in this list</v>
      </c>
      <c r="E641" s="6" t="str">
        <f t="shared" si="31"/>
        <v>N/A</v>
      </c>
      <c r="F641" s="6" t="str">
        <f t="shared" si="32"/>
        <v>AAFC</v>
      </c>
      <c r="G641" s="8">
        <f>VLOOKUP(Task[[#This Row],[Reason of visit]],'Data-Task'!C:G,2,)</f>
        <v>33</v>
      </c>
      <c r="H64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0.16924980837089521</v>
      </c>
      <c r="I641" s="7">
        <f>VLOOKUP(Task[[#This Row],[Reason of visit]],'Data-Task'!C:G,3,)</f>
        <v>0.60606060606060597</v>
      </c>
      <c r="J641" s="7" t="str">
        <f>IF(Task[[#This Row],[Margin of Error1]]&gt;=0.1,"Insufficient data",Task[[#This Row],[Task success1]])</f>
        <v>Insufficient data</v>
      </c>
      <c r="K641" s="7">
        <f>IF(Task[[#This Row],[Task success1]]&gt;0,1.96*SQRT((Task[[#This Row],[Task success1]]*(1-Task[[#This Row],[Task success1]]))/Task[[#This Row],[Responses]]),"")</f>
        <v>0.16671390932409511</v>
      </c>
      <c r="L641" s="7">
        <f>VLOOKUP(Task[[#This Row],[Reason of visit]],'Data-Task'!C:G,4,)</f>
        <v>0.48484848484848497</v>
      </c>
      <c r="M641" s="7" t="str">
        <f>IF(Task[[#This Row],[Margin of Error1]]&gt;=0.1,"Insufficient data",Task[[#This Row],[Ease1]])</f>
        <v>Insufficient data</v>
      </c>
      <c r="N641" s="7">
        <f>IF(Task[[#This Row],[Ease1]]&gt;0,1.96*SQRT((Task[[#This Row],[Ease1]]*(1-Task[[#This Row],[Ease1]]))/Task[[#This Row],[Responses]]),"")</f>
        <v>0.17051775789429527</v>
      </c>
      <c r="O641" s="7">
        <f>VLOOKUP(Task[[#This Row],[Reason of visit]],'Data-Task'!C:G,5,)</f>
        <v>0.48484848484848497</v>
      </c>
      <c r="P641" s="7" t="str">
        <f>IF(Task[[#This Row],[Margin of Error1]]&gt;=0.1,"Insufficient data",Task[[#This Row],[Satisfaction1]])</f>
        <v>Insufficient data</v>
      </c>
      <c r="Q641" s="7">
        <f>IF(Task[[#This Row],[Satisfaction1]]&gt;0,1.96*SQRT((Task[[#This Row],[Satisfaction1]]*(1-Task[[#This Row],[Satisfaction1]]))/Task[[#This Row],[Responses]]),"")</f>
        <v>0.17051775789429527</v>
      </c>
      <c r="R641" s="7" t="str">
        <f>IF(OR(Task[[#This Row],[Margin of Error1]]&gt;=0.1,Task[[#This Row],[Margin of Error1]]=0),"Insufficient data",Task[[#This Row],[Margin of Error1]])</f>
        <v>Insufficient data</v>
      </c>
      <c r="S6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1" s="10"/>
      <c r="U641" s="10"/>
      <c r="V641" s="5"/>
      <c r="W641" s="5"/>
    </row>
    <row r="642" spans="3:23" ht="13.9" x14ac:dyDescent="0.5">
      <c r="C642" s="129" t="str">
        <f>IF(ISBLANK('Data-Task'!C37),"",'Data-Task'!C37)</f>
        <v>CBSA:COVID-19:Other - Reason for my visit is not in this list</v>
      </c>
      <c r="D642" s="68" t="str">
        <f t="shared" si="30"/>
        <v>Other - Reason for my visit is not in this list</v>
      </c>
      <c r="E642" s="6" t="str">
        <f t="shared" si="31"/>
        <v>COVID-19</v>
      </c>
      <c r="F642" s="6" t="str">
        <f t="shared" si="32"/>
        <v>CBSA</v>
      </c>
      <c r="G642" s="8">
        <f>VLOOKUP(Task[[#This Row],[Reason of visit]],'Data-Task'!C:G,2,)</f>
        <v>33</v>
      </c>
      <c r="H64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0.1636066098371172</v>
      </c>
      <c r="I642" s="7">
        <f>VLOOKUP(Task[[#This Row],[Reason of visit]],'Data-Task'!C:G,3,)</f>
        <v>0.36363636363636398</v>
      </c>
      <c r="J642" s="7" t="str">
        <f>IF(Task[[#This Row],[Margin of Error1]]&gt;=0.1,"Insufficient data",Task[[#This Row],[Task success1]])</f>
        <v>Insufficient data</v>
      </c>
      <c r="K642" s="7">
        <f>IF(Task[[#This Row],[Task success1]]&gt;0,1.96*SQRT((Task[[#This Row],[Task success1]]*(1-Task[[#This Row],[Task success1]]))/Task[[#This Row],[Responses]]),"")</f>
        <v>0.16412904099723694</v>
      </c>
      <c r="L642" s="7">
        <f>VLOOKUP(Task[[#This Row],[Reason of visit]],'Data-Task'!C:G,4,)</f>
        <v>0.45454545454545497</v>
      </c>
      <c r="M642" s="7" t="str">
        <f>IF(Task[[#This Row],[Margin of Error1]]&gt;=0.1,"Insufficient data",Task[[#This Row],[Ease1]])</f>
        <v>Insufficient data</v>
      </c>
      <c r="N642" s="7">
        <f>IF(Task[[#This Row],[Ease1]]&gt;0,1.96*SQRT((Task[[#This Row],[Ease1]]*(1-Task[[#This Row],[Ease1]]))/Task[[#This Row],[Responses]]),"")</f>
        <v>0.16988969772012372</v>
      </c>
      <c r="O642" s="7">
        <f>VLOOKUP(Task[[#This Row],[Reason of visit]],'Data-Task'!C:G,5,)</f>
        <v>0.30303030303030298</v>
      </c>
      <c r="P642" s="7" t="str">
        <f>IF(Task[[#This Row],[Margin of Error1]]&gt;=0.1,"Insufficient data",Task[[#This Row],[Satisfaction1]])</f>
        <v>Insufficient data</v>
      </c>
      <c r="Q642" s="7">
        <f>IF(Task[[#This Row],[Satisfaction1]]&gt;0,1.96*SQRT((Task[[#This Row],[Satisfaction1]]*(1-Task[[#This Row],[Satisfaction1]]))/Task[[#This Row],[Responses]]),"")</f>
        <v>0.1568010907939909</v>
      </c>
      <c r="R642" s="7" t="str">
        <f>IF(OR(Task[[#This Row],[Margin of Error1]]&gt;=0.1,Task[[#This Row],[Margin of Error1]]=0),"Insufficient data",Task[[#This Row],[Margin of Error1]])</f>
        <v>Insufficient data</v>
      </c>
      <c r="S6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2" s="10"/>
      <c r="U642" s="10"/>
      <c r="V642" s="5"/>
      <c r="W642" s="5"/>
    </row>
    <row r="643" spans="3:23" ht="13.9" x14ac:dyDescent="0.5">
      <c r="C643" s="129" t="str">
        <f>IF(ISBLANK('Data-Task'!C209),"",'Data-Task'!C209)</f>
        <v>CSA:Science:Find the Space Station from your backyard</v>
      </c>
      <c r="D643" s="68" t="str">
        <f t="shared" si="30"/>
        <v>Find the Space Station from your backyard</v>
      </c>
      <c r="E643" s="6" t="str">
        <f t="shared" si="31"/>
        <v>Science</v>
      </c>
      <c r="F643" s="6" t="str">
        <f t="shared" si="32"/>
        <v>CSA</v>
      </c>
      <c r="G643" s="8">
        <f>VLOOKUP(Task[[#This Row],[Reason of visit]],'Data-Task'!C:G,2,)</f>
        <v>33</v>
      </c>
      <c r="H64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0.1372261829626798</v>
      </c>
      <c r="I643" s="7">
        <f>VLOOKUP(Task[[#This Row],[Reason of visit]],'Data-Task'!C:G,3,)</f>
        <v>0.87878787878787901</v>
      </c>
      <c r="J643" s="7" t="str">
        <f>IF(Task[[#This Row],[Margin of Error1]]&gt;=0.1,"Insufficient data",Task[[#This Row],[Task success1]])</f>
        <v>Insufficient data</v>
      </c>
      <c r="K643" s="7">
        <f>IF(Task[[#This Row],[Task success1]]&gt;0,1.96*SQRT((Task[[#This Row],[Task success1]]*(1-Task[[#This Row],[Task success1]]))/Task[[#This Row],[Responses]]),"")</f>
        <v>0.11135613687634782</v>
      </c>
      <c r="L643" s="7">
        <f>VLOOKUP(Task[[#This Row],[Reason of visit]],'Data-Task'!C:G,4,)</f>
        <v>0.78787878787878796</v>
      </c>
      <c r="M643" s="7" t="str">
        <f>IF(Task[[#This Row],[Margin of Error1]]&gt;=0.1,"Insufficient data",Task[[#This Row],[Ease1]])</f>
        <v>Insufficient data</v>
      </c>
      <c r="N643" s="7">
        <f>IF(Task[[#This Row],[Ease1]]&gt;0,1.96*SQRT((Task[[#This Row],[Ease1]]*(1-Task[[#This Row],[Ease1]]))/Task[[#This Row],[Responses]]),"")</f>
        <v>0.13948286379869684</v>
      </c>
      <c r="O643" s="7">
        <f>VLOOKUP(Task[[#This Row],[Reason of visit]],'Data-Task'!C:G,5,)</f>
        <v>0.66666666666666696</v>
      </c>
      <c r="P643" s="7" t="str">
        <f>IF(Task[[#This Row],[Margin of Error1]]&gt;=0.1,"Insufficient data",Task[[#This Row],[Satisfaction1]])</f>
        <v>Insufficient data</v>
      </c>
      <c r="Q643" s="7">
        <f>IF(Task[[#This Row],[Satisfaction1]]&gt;0,1.96*SQRT((Task[[#This Row],[Satisfaction1]]*(1-Task[[#This Row],[Satisfaction1]]))/Task[[#This Row],[Responses]]),"")</f>
        <v>0.16083954821299473</v>
      </c>
      <c r="R643" s="7" t="str">
        <f>IF(OR(Task[[#This Row],[Margin of Error1]]&gt;=0.1,Task[[#This Row],[Margin of Error1]]=0),"Insufficient data",Task[[#This Row],[Margin of Error1]])</f>
        <v>Insufficient data</v>
      </c>
      <c r="S6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3" s="10"/>
      <c r="U643" s="10"/>
      <c r="V643" s="5"/>
      <c r="W643" s="5"/>
    </row>
    <row r="644" spans="3:23" ht="13.9" x14ac:dyDescent="0.5">
      <c r="C644" s="129" t="str">
        <f>IF(ISBLANK('Data-Task'!C302),"",'Data-Task'!C302)</f>
        <v>DND:Security:Learn about a specific military operation</v>
      </c>
      <c r="D644" s="68" t="str">
        <f t="shared" si="30"/>
        <v>Learn about a specific military operation</v>
      </c>
      <c r="E644" s="6" t="str">
        <f t="shared" si="31"/>
        <v>Security</v>
      </c>
      <c r="F644" s="6" t="str">
        <f t="shared" si="32"/>
        <v>DND</v>
      </c>
      <c r="G644" s="8">
        <f>VLOOKUP(Task[[#This Row],[Reason of visit]],'Data-Task'!C:G,2,)</f>
        <v>33</v>
      </c>
      <c r="H64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0.14525560613046154</v>
      </c>
      <c r="I644" s="7">
        <f>VLOOKUP(Task[[#This Row],[Reason of visit]],'Data-Task'!C:G,3,)</f>
        <v>0.78787878787878796</v>
      </c>
      <c r="J644" s="7" t="str">
        <f>IF(Task[[#This Row],[Margin of Error1]]&gt;=0.1,"Insufficient data",Task[[#This Row],[Task success1]])</f>
        <v>Insufficient data</v>
      </c>
      <c r="K644" s="7">
        <f>IF(Task[[#This Row],[Task success1]]&gt;0,1.96*SQRT((Task[[#This Row],[Task success1]]*(1-Task[[#This Row],[Task success1]]))/Task[[#This Row],[Responses]]),"")</f>
        <v>0.13948286379869684</v>
      </c>
      <c r="L644" s="7">
        <f>VLOOKUP(Task[[#This Row],[Reason of visit]],'Data-Task'!C:G,4,)</f>
        <v>0.78787878787878796</v>
      </c>
      <c r="M644" s="7" t="str">
        <f>IF(Task[[#This Row],[Margin of Error1]]&gt;=0.1,"Insufficient data",Task[[#This Row],[Ease1]])</f>
        <v>Insufficient data</v>
      </c>
      <c r="N644" s="7">
        <f>IF(Task[[#This Row],[Ease1]]&gt;0,1.96*SQRT((Task[[#This Row],[Ease1]]*(1-Task[[#This Row],[Ease1]]))/Task[[#This Row],[Responses]]),"")</f>
        <v>0.13948286379869684</v>
      </c>
      <c r="O644" s="7">
        <f>VLOOKUP(Task[[#This Row],[Reason of visit]],'Data-Task'!C:G,5,)</f>
        <v>0.69696969696969702</v>
      </c>
      <c r="P644" s="7" t="str">
        <f>IF(Task[[#This Row],[Margin of Error1]]&gt;=0.1,"Insufficient data",Task[[#This Row],[Satisfaction1]])</f>
        <v>Insufficient data</v>
      </c>
      <c r="Q644" s="7">
        <f>IF(Task[[#This Row],[Satisfaction1]]&gt;0,1.96*SQRT((Task[[#This Row],[Satisfaction1]]*(1-Task[[#This Row],[Satisfaction1]]))/Task[[#This Row],[Responses]]),"")</f>
        <v>0.1568010907939909</v>
      </c>
      <c r="R644" s="7" t="str">
        <f>IF(OR(Task[[#This Row],[Margin of Error1]]&gt;=0.1,Task[[#This Row],[Margin of Error1]]=0),"Insufficient data",Task[[#This Row],[Margin of Error1]])</f>
        <v>Insufficient data</v>
      </c>
      <c r="S6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4" s="10"/>
      <c r="U644" s="10"/>
      <c r="V644" s="5"/>
      <c r="W644" s="5"/>
    </row>
    <row r="645" spans="3:23" ht="13.9" x14ac:dyDescent="0.5">
      <c r="C645" s="129" t="str">
        <f>IF(ISBLANK('Data-Task'!C652),"",'Data-Task'!C652)</f>
        <v>GAC:World:International treaties signed by Canada</v>
      </c>
      <c r="D645" s="68" t="str">
        <f t="shared" si="30"/>
        <v>International treaties signed by Canada</v>
      </c>
      <c r="E645" s="6" t="str">
        <f t="shared" si="31"/>
        <v>World</v>
      </c>
      <c r="F645" s="6" t="str">
        <f t="shared" si="32"/>
        <v>GAC</v>
      </c>
      <c r="G645" s="8">
        <f>VLOOKUP(Task[[#This Row],[Reason of visit]],'Data-Task'!C:G,2,)</f>
        <v>33</v>
      </c>
      <c r="H64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0.16220025466772245</v>
      </c>
      <c r="I645" s="7">
        <f>VLOOKUP(Task[[#This Row],[Reason of visit]],'Data-Task'!C:G,3,)</f>
        <v>0.72727272727272696</v>
      </c>
      <c r="J645" s="7" t="str">
        <f>IF(Task[[#This Row],[Margin of Error1]]&gt;=0.1,"Insufficient data",Task[[#This Row],[Task success1]])</f>
        <v>Insufficient data</v>
      </c>
      <c r="K645" s="7">
        <f>IF(Task[[#This Row],[Task success1]]&gt;0,1.96*SQRT((Task[[#This Row],[Task success1]]*(1-Task[[#This Row],[Task success1]]))/Task[[#This Row],[Responses]]),"")</f>
        <v>0.15195396511163511</v>
      </c>
      <c r="L645" s="7">
        <f>VLOOKUP(Task[[#This Row],[Reason of visit]],'Data-Task'!C:G,4,)</f>
        <v>0.36363636363636398</v>
      </c>
      <c r="M645" s="7" t="str">
        <f>IF(Task[[#This Row],[Margin of Error1]]&gt;=0.1,"Insufficient data",Task[[#This Row],[Ease1]])</f>
        <v>Insufficient data</v>
      </c>
      <c r="N645" s="7">
        <f>IF(Task[[#This Row],[Ease1]]&gt;0,1.96*SQRT((Task[[#This Row],[Ease1]]*(1-Task[[#This Row],[Ease1]]))/Task[[#This Row],[Responses]]),"")</f>
        <v>0.16412904099723694</v>
      </c>
      <c r="O645" s="7">
        <f>VLOOKUP(Task[[#This Row],[Reason of visit]],'Data-Task'!C:G,5,)</f>
        <v>0.48484848484848497</v>
      </c>
      <c r="P645" s="7" t="str">
        <f>IF(Task[[#This Row],[Margin of Error1]]&gt;=0.1,"Insufficient data",Task[[#This Row],[Satisfaction1]])</f>
        <v>Insufficient data</v>
      </c>
      <c r="Q645" s="7">
        <f>IF(Task[[#This Row],[Satisfaction1]]&gt;0,1.96*SQRT((Task[[#This Row],[Satisfaction1]]*(1-Task[[#This Row],[Satisfaction1]]))/Task[[#This Row],[Responses]]),"")</f>
        <v>0.17051775789429527</v>
      </c>
      <c r="R645" s="7" t="str">
        <f>IF(OR(Task[[#This Row],[Margin of Error1]]&gt;=0.1,Task[[#This Row],[Margin of Error1]]=0),"Insufficient data",Task[[#This Row],[Margin of Error1]])</f>
        <v>Insufficient data</v>
      </c>
      <c r="S6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5" s="10"/>
      <c r="U645" s="10"/>
      <c r="V645" s="5"/>
      <c r="W645" s="5"/>
    </row>
    <row r="646" spans="3:23" ht="13.9" x14ac:dyDescent="0.5">
      <c r="C646" s="129" t="str">
        <f>IF(ISBLANK('Data-Task'!C951),"",'Data-Task'!C951)</f>
        <v>NRC:Science:Official time across Canada</v>
      </c>
      <c r="D646" s="68" t="str">
        <f t="shared" si="30"/>
        <v>Official time across Canada</v>
      </c>
      <c r="E646" s="6" t="str">
        <f t="shared" si="31"/>
        <v>Science</v>
      </c>
      <c r="F646" s="6" t="str">
        <f t="shared" si="32"/>
        <v>NRC</v>
      </c>
      <c r="G646" s="8">
        <f>VLOOKUP(Task[[#This Row],[Reason of visit]],'Data-Task'!C:G,2,)</f>
        <v>33</v>
      </c>
      <c r="H64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0.1163082877954341</v>
      </c>
      <c r="I646" s="7">
        <f>VLOOKUP(Task[[#This Row],[Reason of visit]],'Data-Task'!C:G,3,)</f>
        <v>0.90909090909090895</v>
      </c>
      <c r="J646" s="7" t="str">
        <f>IF(Task[[#This Row],[Margin of Error1]]&gt;=0.1,"Insufficient data",Task[[#This Row],[Task success1]])</f>
        <v>Insufficient data</v>
      </c>
      <c r="K646" s="7">
        <f>IF(Task[[#This Row],[Task success1]]&gt;0,1.96*SQRT((Task[[#This Row],[Task success1]]*(1-Task[[#This Row],[Task success1]]))/Task[[#This Row],[Responses]]),"")</f>
        <v>9.8085862711257646E-2</v>
      </c>
      <c r="L646" s="7">
        <f>VLOOKUP(Task[[#This Row],[Reason of visit]],'Data-Task'!C:G,4,)</f>
        <v>0.78787878787878796</v>
      </c>
      <c r="M646" s="7" t="str">
        <f>IF(Task[[#This Row],[Margin of Error1]]&gt;=0.1,"Insufficient data",Task[[#This Row],[Ease1]])</f>
        <v>Insufficient data</v>
      </c>
      <c r="N646" s="7">
        <f>IF(Task[[#This Row],[Ease1]]&gt;0,1.96*SQRT((Task[[#This Row],[Ease1]]*(1-Task[[#This Row],[Ease1]]))/Task[[#This Row],[Responses]]),"")</f>
        <v>0.13948286379869684</v>
      </c>
      <c r="O646" s="7">
        <f>VLOOKUP(Task[[#This Row],[Reason of visit]],'Data-Task'!C:G,5,)</f>
        <v>0.87878787878787901</v>
      </c>
      <c r="P646" s="7" t="str">
        <f>IF(Task[[#This Row],[Margin of Error1]]&gt;=0.1,"Insufficient data",Task[[#This Row],[Satisfaction1]])</f>
        <v>Insufficient data</v>
      </c>
      <c r="Q646" s="7">
        <f>IF(Task[[#This Row],[Satisfaction1]]&gt;0,1.96*SQRT((Task[[#This Row],[Satisfaction1]]*(1-Task[[#This Row],[Satisfaction1]]))/Task[[#This Row],[Responses]]),"")</f>
        <v>0.11135613687634782</v>
      </c>
      <c r="R646" s="7" t="str">
        <f>IF(OR(Task[[#This Row],[Margin of Error1]]&gt;=0.1,Task[[#This Row],[Margin of Error1]]=0),"Insufficient data",Task[[#This Row],[Margin of Error1]])</f>
        <v>Insufficient data</v>
      </c>
      <c r="S6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6" s="10"/>
      <c r="U646" s="10"/>
      <c r="V646" s="5"/>
      <c r="W646" s="5"/>
    </row>
    <row r="647" spans="3:23" ht="27.75" x14ac:dyDescent="0.5">
      <c r="C647" s="129" t="str">
        <f>IF(ISBLANK('Data-Task'!C1050),"",'Data-Task'!C1050)</f>
        <v>PC:Travel:Learn about history, nature, culture, or science and conservation</v>
      </c>
      <c r="D647" s="441" t="str">
        <f t="shared" si="30"/>
        <v>Learn about history, nature, culture, or science and conservation</v>
      </c>
      <c r="E647" s="6" t="str">
        <f t="shared" si="31"/>
        <v>Travel</v>
      </c>
      <c r="F647" s="6" t="str">
        <f t="shared" si="32"/>
        <v>PC</v>
      </c>
      <c r="G647" s="442">
        <f>VLOOKUP(Task[[#This Row],[Reason of visit]],'Data-Task'!C:G,2,)</f>
        <v>33</v>
      </c>
      <c r="H64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0.12165352287330107</v>
      </c>
      <c r="I647" s="444">
        <f>VLOOKUP(Task[[#This Row],[Reason of visit]],'Data-Task'!C:G,3,)</f>
        <v>0.939393939393939</v>
      </c>
      <c r="J647" s="444" t="str">
        <f>IF(Task[[#This Row],[Margin of Error1]]&gt;=0.1,"Insufficient data",Task[[#This Row],[Task success1]])</f>
        <v>Insufficient data</v>
      </c>
      <c r="K647" s="444">
        <f>IF(Task[[#This Row],[Task success1]]&gt;0,1.96*SQRT((Task[[#This Row],[Task success1]]*(1-Task[[#This Row],[Task success1]]))/Task[[#This Row],[Responses]]),"")</f>
        <v>8.1410609515817828E-2</v>
      </c>
      <c r="L647" s="444">
        <f>VLOOKUP(Task[[#This Row],[Reason of visit]],'Data-Task'!C:G,4,)</f>
        <v>0.72727272727272696</v>
      </c>
      <c r="M647" s="444" t="str">
        <f>IF(Task[[#This Row],[Margin of Error1]]&gt;=0.1,"Insufficient data",Task[[#This Row],[Ease1]])</f>
        <v>Insufficient data</v>
      </c>
      <c r="N647" s="444">
        <f>IF(Task[[#This Row],[Ease1]]&gt;0,1.96*SQRT((Task[[#This Row],[Ease1]]*(1-Task[[#This Row],[Ease1]]))/Task[[#This Row],[Responses]]),"")</f>
        <v>0.15195396511163511</v>
      </c>
      <c r="O647" s="444">
        <f>VLOOKUP(Task[[#This Row],[Reason of visit]],'Data-Task'!C:G,5,)</f>
        <v>0.81818181818181801</v>
      </c>
      <c r="P647" s="444" t="str">
        <f>IF(Task[[#This Row],[Margin of Error1]]&gt;=0.1,"Insufficient data",Task[[#This Row],[Satisfaction1]])</f>
        <v>Insufficient data</v>
      </c>
      <c r="Q647" s="444">
        <f>IF(Task[[#This Row],[Satisfaction1]]&gt;0,1.96*SQRT((Task[[#This Row],[Satisfaction1]]*(1-Task[[#This Row],[Satisfaction1]]))/Task[[#This Row],[Responses]]),"")</f>
        <v>0.13159599399245031</v>
      </c>
      <c r="R647" s="444" t="str">
        <f>IF(OR(Task[[#This Row],[Margin of Error1]]&gt;=0.1,Task[[#This Row],[Margin of Error1]]=0),"Insufficient data",Task[[#This Row],[Margin of Error1]])</f>
        <v>Insufficient data</v>
      </c>
      <c r="S64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7" s="10"/>
      <c r="U647" s="10"/>
      <c r="V647" s="5"/>
      <c r="W647" s="5"/>
    </row>
    <row r="648" spans="3:23" ht="13.9" x14ac:dyDescent="0.5">
      <c r="C648" s="129" t="str">
        <f>IF(ISBLANK('Data-Task'!C1102),"",'Data-Task'!C1102)</f>
        <v>PHAC:Health:Find information on family violence and how to get help</v>
      </c>
      <c r="D648" s="457" t="str">
        <f t="shared" si="30"/>
        <v>Find information on family violence and how to get help</v>
      </c>
      <c r="E648" s="458" t="str">
        <f t="shared" si="31"/>
        <v>Health</v>
      </c>
      <c r="F648" s="458" t="str">
        <f t="shared" si="32"/>
        <v>PHAC</v>
      </c>
      <c r="G648" s="442">
        <f>VLOOKUP(Task[[#This Row],[Reason of visit]],'Data-Task'!C:G,2,)</f>
        <v>33</v>
      </c>
      <c r="H64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0.15869549028097188</v>
      </c>
      <c r="I648" s="444">
        <f>VLOOKUP(Task[[#This Row],[Reason of visit]],'Data-Task'!C:G,3,)</f>
        <v>0.78787878787878796</v>
      </c>
      <c r="J648" s="444" t="str">
        <f>IF(Task[[#This Row],[Margin of Error1]]&gt;=0.1,"Insufficient data",Task[[#This Row],[Task success1]])</f>
        <v>Insufficient data</v>
      </c>
      <c r="K648" s="444">
        <f>IF(Task[[#This Row],[Task success1]]&gt;0,1.96*SQRT((Task[[#This Row],[Task success1]]*(1-Task[[#This Row],[Task success1]]))/Task[[#This Row],[Responses]]),"")</f>
        <v>0.13948286379869684</v>
      </c>
      <c r="L648" s="444">
        <f>VLOOKUP(Task[[#This Row],[Reason of visit]],'Data-Task'!C:G,4,)</f>
        <v>0.54545454545454497</v>
      </c>
      <c r="M648" s="444" t="str">
        <f>IF(Task[[#This Row],[Margin of Error1]]&gt;=0.1,"Insufficient data",Task[[#This Row],[Ease1]])</f>
        <v>Insufficient data</v>
      </c>
      <c r="N648" s="444">
        <f>IF(Task[[#This Row],[Ease1]]&gt;0,1.96*SQRT((Task[[#This Row],[Ease1]]*(1-Task[[#This Row],[Ease1]]))/Task[[#This Row],[Responses]]),"")</f>
        <v>0.16988969772012374</v>
      </c>
      <c r="O648" s="444">
        <f>VLOOKUP(Task[[#This Row],[Reason of visit]],'Data-Task'!C:G,5,)</f>
        <v>0.60606060606060597</v>
      </c>
      <c r="P648" s="444" t="str">
        <f>IF(Task[[#This Row],[Margin of Error1]]&gt;=0.1,"Insufficient data",Task[[#This Row],[Satisfaction1]])</f>
        <v>Insufficient data</v>
      </c>
      <c r="Q648" s="444">
        <f>IF(Task[[#This Row],[Satisfaction1]]&gt;0,1.96*SQRT((Task[[#This Row],[Satisfaction1]]*(1-Task[[#This Row],[Satisfaction1]]))/Task[[#This Row],[Responses]]),"")</f>
        <v>0.16671390932409511</v>
      </c>
      <c r="R648" s="444" t="str">
        <f>IF(OR(Task[[#This Row],[Margin of Error1]]&gt;=0.1,Task[[#This Row],[Margin of Error1]]=0),"Insufficient data",Task[[#This Row],[Margin of Error1]])</f>
        <v>Insufficient data</v>
      </c>
      <c r="S64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8" s="10"/>
      <c r="U648" s="10"/>
      <c r="V648" s="5"/>
      <c r="W648" s="5"/>
    </row>
    <row r="649" spans="3:23" ht="13.9" x14ac:dyDescent="0.5">
      <c r="C649" s="129" t="str">
        <f>IF(ISBLANK('Data-Task'!C1107),"",'Data-Task'!C1107)</f>
        <v>PHAC:Health:Other - Reason for my visit is not in this list</v>
      </c>
      <c r="D649" s="457" t="str">
        <f t="shared" si="30"/>
        <v>Other - Reason for my visit is not in this list</v>
      </c>
      <c r="E649" s="458" t="str">
        <f t="shared" si="31"/>
        <v>Health</v>
      </c>
      <c r="F649" s="458" t="str">
        <f t="shared" si="32"/>
        <v>PHAC</v>
      </c>
      <c r="G649" s="442">
        <f>VLOOKUP(Task[[#This Row],[Reason of visit]],'Data-Task'!C:G,2,)</f>
        <v>33</v>
      </c>
      <c r="H649"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0.16645193523421928</v>
      </c>
      <c r="I649" s="444">
        <f>VLOOKUP(Task[[#This Row],[Reason of visit]],'Data-Task'!C:G,3,)</f>
        <v>0.66666666666666696</v>
      </c>
      <c r="J649" s="444" t="str">
        <f>IF(Task[[#This Row],[Margin of Error1]]&gt;=0.1,"Insufficient data",Task[[#This Row],[Task success1]])</f>
        <v>Insufficient data</v>
      </c>
      <c r="K649" s="444">
        <f>IF(Task[[#This Row],[Task success1]]&gt;0,1.96*SQRT((Task[[#This Row],[Task success1]]*(1-Task[[#This Row],[Task success1]]))/Task[[#This Row],[Responses]]),"")</f>
        <v>0.16083954821299473</v>
      </c>
      <c r="L649" s="444">
        <f>VLOOKUP(Task[[#This Row],[Reason of visit]],'Data-Task'!C:G,4,)</f>
        <v>0.57575757575757602</v>
      </c>
      <c r="M649" s="444" t="str">
        <f>IF(Task[[#This Row],[Margin of Error1]]&gt;=0.1,"Insufficient data",Task[[#This Row],[Ease1]])</f>
        <v>Insufficient data</v>
      </c>
      <c r="N649" s="444">
        <f>IF(Task[[#This Row],[Ease1]]&gt;0,1.96*SQRT((Task[[#This Row],[Ease1]]*(1-Task[[#This Row],[Ease1]]))/Task[[#This Row],[Responses]]),"")</f>
        <v>0.16862655976953939</v>
      </c>
      <c r="O649" s="444">
        <f>VLOOKUP(Task[[#This Row],[Reason of visit]],'Data-Task'!C:G,5,)</f>
        <v>0.54545454545454497</v>
      </c>
      <c r="P649" s="444" t="str">
        <f>IF(Task[[#This Row],[Margin of Error1]]&gt;=0.1,"Insufficient data",Task[[#This Row],[Satisfaction1]])</f>
        <v>Insufficient data</v>
      </c>
      <c r="Q649" s="444">
        <f>IF(Task[[#This Row],[Satisfaction1]]&gt;0,1.96*SQRT((Task[[#This Row],[Satisfaction1]]*(1-Task[[#This Row],[Satisfaction1]]))/Task[[#This Row],[Responses]]),"")</f>
        <v>0.16988969772012374</v>
      </c>
      <c r="R649" s="444" t="str">
        <f>IF(OR(Task[[#This Row],[Margin of Error1]]&gt;=0.1,Task[[#This Row],[Margin of Error1]]=0),"Insufficient data",Task[[#This Row],[Margin of Error1]])</f>
        <v>Insufficient data</v>
      </c>
      <c r="S64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49" s="10"/>
      <c r="U649" s="10"/>
      <c r="V649" s="5"/>
      <c r="W649" s="5"/>
    </row>
    <row r="650" spans="3:23" ht="13.9" x14ac:dyDescent="0.5">
      <c r="C650" s="129" t="str">
        <f>IF(ISBLANK('Data-Task'!C1172),"",'Data-Task'!C1172)</f>
        <v>PSPC:AboutGov:Learn about health and safety in federal properties</v>
      </c>
      <c r="D650" s="457" t="str">
        <f t="shared" si="30"/>
        <v>Learn about health and safety in federal properties</v>
      </c>
      <c r="E650" s="458" t="str">
        <f t="shared" si="31"/>
        <v>AboutGov</v>
      </c>
      <c r="F650" s="458" t="str">
        <f t="shared" si="32"/>
        <v>PSPC</v>
      </c>
      <c r="G650" s="442">
        <f>VLOOKUP(Task[[#This Row],[Reason of visit]],'Data-Task'!C:G,2,)</f>
        <v>33</v>
      </c>
      <c r="H65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0.1372261829626798</v>
      </c>
      <c r="I650" s="444">
        <f>VLOOKUP(Task[[#This Row],[Reason of visit]],'Data-Task'!C:G,3,)</f>
        <v>0.87878787878787901</v>
      </c>
      <c r="J650" s="444" t="str">
        <f>IF(Task[[#This Row],[Margin of Error1]]&gt;=0.1,"Insufficient data",Task[[#This Row],[Task success1]])</f>
        <v>Insufficient data</v>
      </c>
      <c r="K650" s="444">
        <f>IF(Task[[#This Row],[Task success1]]&gt;0,1.96*SQRT((Task[[#This Row],[Task success1]]*(1-Task[[#This Row],[Task success1]]))/Task[[#This Row],[Responses]]),"")</f>
        <v>0.11135613687634782</v>
      </c>
      <c r="L650" s="444">
        <f>VLOOKUP(Task[[#This Row],[Reason of visit]],'Data-Task'!C:G,4,)</f>
        <v>0.66666666666666696</v>
      </c>
      <c r="M650" s="444" t="str">
        <f>IF(Task[[#This Row],[Margin of Error1]]&gt;=0.1,"Insufficient data",Task[[#This Row],[Ease1]])</f>
        <v>Insufficient data</v>
      </c>
      <c r="N650" s="444">
        <f>IF(Task[[#This Row],[Ease1]]&gt;0,1.96*SQRT((Task[[#This Row],[Ease1]]*(1-Task[[#This Row],[Ease1]]))/Task[[#This Row],[Responses]]),"")</f>
        <v>0.16083954821299473</v>
      </c>
      <c r="O650" s="444">
        <f>VLOOKUP(Task[[#This Row],[Reason of visit]],'Data-Task'!C:G,5,)</f>
        <v>0.78787878787878796</v>
      </c>
      <c r="P650" s="444" t="str">
        <f>IF(Task[[#This Row],[Margin of Error1]]&gt;=0.1,"Insufficient data",Task[[#This Row],[Satisfaction1]])</f>
        <v>Insufficient data</v>
      </c>
      <c r="Q650" s="444">
        <f>IF(Task[[#This Row],[Satisfaction1]]&gt;0,1.96*SQRT((Task[[#This Row],[Satisfaction1]]*(1-Task[[#This Row],[Satisfaction1]]))/Task[[#This Row],[Responses]]),"")</f>
        <v>0.13948286379869684</v>
      </c>
      <c r="R650" s="444" t="str">
        <f>IF(OR(Task[[#This Row],[Margin of Error1]]&gt;=0.1,Task[[#This Row],[Margin of Error1]]=0),"Insufficient data",Task[[#This Row],[Margin of Error1]])</f>
        <v>Insufficient data</v>
      </c>
      <c r="S65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0" s="10"/>
      <c r="U650" s="10"/>
      <c r="V650" s="5"/>
      <c r="W650" s="5"/>
    </row>
    <row r="651" spans="3:23" ht="13.9" x14ac:dyDescent="0.5">
      <c r="C651" s="129" t="str">
        <f>IF(ISBLANK('Data-Task'!C1281),"",'Data-Task'!C1281)</f>
        <v>StatCan:N/A:Calculations</v>
      </c>
      <c r="D651" s="457" t="str">
        <f t="shared" si="30"/>
        <v>Calculations</v>
      </c>
      <c r="E651" s="458" t="str">
        <f t="shared" si="31"/>
        <v>N/A</v>
      </c>
      <c r="F651" s="458" t="str">
        <f t="shared" si="32"/>
        <v>StatCan</v>
      </c>
      <c r="G651" s="442">
        <f>VLOOKUP(Task[[#This Row],[Reason of visit]],'Data-Task'!C:G,2,)</f>
        <v>33</v>
      </c>
      <c r="H65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0.16531513615260854</v>
      </c>
      <c r="I651" s="444">
        <f>VLOOKUP(Task[[#This Row],[Reason of visit]],'Data-Task'!C:G,3,)</f>
        <v>0.69696969696969702</v>
      </c>
      <c r="J651" s="444" t="str">
        <f>IF(Task[[#This Row],[Margin of Error1]]&gt;=0.1,"Insufficient data",Task[[#This Row],[Task success1]])</f>
        <v>Insufficient data</v>
      </c>
      <c r="K651" s="444">
        <f>IF(Task[[#This Row],[Task success1]]&gt;0,1.96*SQRT((Task[[#This Row],[Task success1]]*(1-Task[[#This Row],[Task success1]]))/Task[[#This Row],[Responses]]),"")</f>
        <v>0.1568010907939909</v>
      </c>
      <c r="L651" s="444">
        <f>VLOOKUP(Task[[#This Row],[Reason of visit]],'Data-Task'!C:G,4,)</f>
        <v>0.51515151515151503</v>
      </c>
      <c r="M651" s="444" t="str">
        <f>IF(Task[[#This Row],[Margin of Error1]]&gt;=0.1,"Insufficient data",Task[[#This Row],[Ease1]])</f>
        <v>Insufficient data</v>
      </c>
      <c r="N651" s="444">
        <f>IF(Task[[#This Row],[Ease1]]&gt;0,1.96*SQRT((Task[[#This Row],[Ease1]]*(1-Task[[#This Row],[Ease1]]))/Task[[#This Row],[Responses]]),"")</f>
        <v>0.17051775789429527</v>
      </c>
      <c r="O651" s="444">
        <f>VLOOKUP(Task[[#This Row],[Reason of visit]],'Data-Task'!C:G,5,)</f>
        <v>0.57575757575757602</v>
      </c>
      <c r="P651" s="444" t="str">
        <f>IF(Task[[#This Row],[Margin of Error1]]&gt;=0.1,"Insufficient data",Task[[#This Row],[Satisfaction1]])</f>
        <v>Insufficient data</v>
      </c>
      <c r="Q651" s="444">
        <f>IF(Task[[#This Row],[Satisfaction1]]&gt;0,1.96*SQRT((Task[[#This Row],[Satisfaction1]]*(1-Task[[#This Row],[Satisfaction1]]))/Task[[#This Row],[Responses]]),"")</f>
        <v>0.16862655976953939</v>
      </c>
      <c r="R651" s="444" t="str">
        <f>IF(OR(Task[[#This Row],[Margin of Error1]]&gt;=0.1,Task[[#This Row],[Margin of Error1]]=0),"Insufficient data",Task[[#This Row],[Margin of Error1]])</f>
        <v>Insufficient data</v>
      </c>
      <c r="S65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1" s="10"/>
      <c r="U651" s="10"/>
      <c r="V651" s="5"/>
      <c r="W651" s="5"/>
    </row>
    <row r="652" spans="3:23" ht="27.75" x14ac:dyDescent="0.5">
      <c r="C652" s="129" t="str">
        <f>IF(ISBLANK('Data-Task'!C281),"",'Data-Task'!C281)</f>
        <v>DND:Security:Canadian honours chart of the Canadian military orders, decorations and medals</v>
      </c>
      <c r="D652" s="68" t="str">
        <f t="shared" si="30"/>
        <v>Canadian honours chart of the Canadian military orders, decorations and medals</v>
      </c>
      <c r="E652" s="6" t="str">
        <f t="shared" si="31"/>
        <v>Security</v>
      </c>
      <c r="F652" s="6" t="str">
        <f t="shared" si="32"/>
        <v>DND</v>
      </c>
      <c r="G652" s="8">
        <f>VLOOKUP(Task[[#This Row],[Reason of visit]],'Data-Task'!C:G,2,)</f>
        <v>32</v>
      </c>
      <c r="H65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0.13742522286728256</v>
      </c>
      <c r="I652" s="7">
        <f>VLOOKUP(Task[[#This Row],[Reason of visit]],'Data-Task'!C:G,3,)</f>
        <v>0.84375</v>
      </c>
      <c r="J652" s="7" t="str">
        <f>IF(Task[[#This Row],[Margin of Error1]]&gt;=0.1,"Insufficient data",Task[[#This Row],[Task success1]])</f>
        <v>Insufficient data</v>
      </c>
      <c r="K652" s="7">
        <f>IF(Task[[#This Row],[Task success1]]&gt;0,1.96*SQRT((Task[[#This Row],[Task success1]]*(1-Task[[#This Row],[Task success1]]))/Task[[#This Row],[Responses]]),"")</f>
        <v>0.12580502492696782</v>
      </c>
      <c r="L652" s="7">
        <f>VLOOKUP(Task[[#This Row],[Reason of visit]],'Data-Task'!C:G,4,)</f>
        <v>0.78125</v>
      </c>
      <c r="M652" s="7" t="str">
        <f>IF(Task[[#This Row],[Margin of Error1]]&gt;=0.1,"Insufficient data",Task[[#This Row],[Ease1]])</f>
        <v>Insufficient data</v>
      </c>
      <c r="N652" s="7">
        <f>IF(Task[[#This Row],[Ease1]]&gt;0,1.96*SQRT((Task[[#This Row],[Ease1]]*(1-Task[[#This Row],[Ease1]]))/Task[[#This Row],[Responses]]),"")</f>
        <v>0.14323532183743995</v>
      </c>
      <c r="O652" s="7">
        <f>VLOOKUP(Task[[#This Row],[Reason of visit]],'Data-Task'!C:G,5,)</f>
        <v>0.78125</v>
      </c>
      <c r="P652" s="7" t="str">
        <f>IF(Task[[#This Row],[Margin of Error1]]&gt;=0.1,"Insufficient data",Task[[#This Row],[Satisfaction1]])</f>
        <v>Insufficient data</v>
      </c>
      <c r="Q652" s="7">
        <f>IF(Task[[#This Row],[Satisfaction1]]&gt;0,1.96*SQRT((Task[[#This Row],[Satisfaction1]]*(1-Task[[#This Row],[Satisfaction1]]))/Task[[#This Row],[Responses]]),"")</f>
        <v>0.14323532183743995</v>
      </c>
      <c r="R652" s="7" t="str">
        <f>IF(OR(Task[[#This Row],[Margin of Error1]]&gt;=0.1,Task[[#This Row],[Margin of Error1]]=0),"Insufficient data",Task[[#This Row],[Margin of Error1]])</f>
        <v>Insufficient data</v>
      </c>
      <c r="S6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2" s="10"/>
      <c r="U652" s="10"/>
      <c r="V652" s="5"/>
      <c r="W652" s="5"/>
    </row>
    <row r="653" spans="3:23" ht="13.9" x14ac:dyDescent="0.5">
      <c r="C653" s="129" t="str">
        <f>IF(ISBLANK('Data-Task'!C285),"",'Data-Task'!C285)</f>
        <v>DND:Security:Compensation and Benefits Instructions</v>
      </c>
      <c r="D653" s="68" t="str">
        <f t="shared" si="30"/>
        <v>Compensation and Benefits Instructions</v>
      </c>
      <c r="E653" s="6" t="str">
        <f t="shared" si="31"/>
        <v>Security</v>
      </c>
      <c r="F653" s="6" t="str">
        <f t="shared" si="32"/>
        <v>DND</v>
      </c>
      <c r="G653" s="8">
        <f>VLOOKUP(Task[[#This Row],[Reason of visit]],'Data-Task'!C:G,2,)</f>
        <v>32</v>
      </c>
      <c r="H65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0.15873917763076881</v>
      </c>
      <c r="I653" s="7">
        <f>VLOOKUP(Task[[#This Row],[Reason of visit]],'Data-Task'!C:G,3,)</f>
        <v>0.8125</v>
      </c>
      <c r="J653" s="7" t="str">
        <f>IF(Task[[#This Row],[Margin of Error1]]&gt;=0.1,"Insufficient data",Task[[#This Row],[Task success1]])</f>
        <v>Insufficient data</v>
      </c>
      <c r="K653" s="7">
        <f>IF(Task[[#This Row],[Task success1]]&gt;0,1.96*SQRT((Task[[#This Row],[Task success1]]*(1-Task[[#This Row],[Task success1]]))/Task[[#This Row],[Responses]]),"")</f>
        <v>0.13523633826564516</v>
      </c>
      <c r="L653" s="7">
        <f>VLOOKUP(Task[[#This Row],[Reason of visit]],'Data-Task'!C:G,4,)</f>
        <v>0.625</v>
      </c>
      <c r="M653" s="7" t="str">
        <f>IF(Task[[#This Row],[Margin of Error1]]&gt;=0.1,"Insufficient data",Task[[#This Row],[Ease1]])</f>
        <v>Insufficient data</v>
      </c>
      <c r="N653" s="7">
        <f>IF(Task[[#This Row],[Ease1]]&gt;0,1.96*SQRT((Task[[#This Row],[Ease1]]*(1-Task[[#This Row],[Ease1]]))/Task[[#This Row],[Responses]]),"")</f>
        <v>0.16774003323595713</v>
      </c>
      <c r="O653" s="7">
        <f>VLOOKUP(Task[[#This Row],[Reason of visit]],'Data-Task'!C:G,5,)</f>
        <v>0.5</v>
      </c>
      <c r="P653" s="7" t="str">
        <f>IF(Task[[#This Row],[Margin of Error1]]&gt;=0.1,"Insufficient data",Task[[#This Row],[Satisfaction1]])</f>
        <v>Insufficient data</v>
      </c>
      <c r="Q653" s="7">
        <f>IF(Task[[#This Row],[Satisfaction1]]&gt;0,1.96*SQRT((Task[[#This Row],[Satisfaction1]]*(1-Task[[#This Row],[Satisfaction1]]))/Task[[#This Row],[Responses]]),"")</f>
        <v>0.17324116139070414</v>
      </c>
      <c r="R653" s="7" t="str">
        <f>IF(OR(Task[[#This Row],[Margin of Error1]]&gt;=0.1,Task[[#This Row],[Margin of Error1]]=0),"Insufficient data",Task[[#This Row],[Margin of Error1]])</f>
        <v>Insufficient data</v>
      </c>
      <c r="S6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3" s="10"/>
      <c r="U653" s="10"/>
      <c r="V653" s="5"/>
      <c r="W653" s="5"/>
    </row>
    <row r="654" spans="3:23" ht="27.75" x14ac:dyDescent="0.5">
      <c r="C654" s="129" t="str">
        <f>IF(ISBLANK('Data-Task'!C607),"",'Data-Task'!C607)</f>
        <v>GAC:Travel:Authenticate documents so that they can be recognized outside Canada</v>
      </c>
      <c r="D654" s="68" t="str">
        <f t="shared" si="30"/>
        <v>Authenticate documents so that they can be recognized outside Canada</v>
      </c>
      <c r="E654" s="6" t="str">
        <f t="shared" si="31"/>
        <v>Travel</v>
      </c>
      <c r="F654" s="6" t="str">
        <f t="shared" si="32"/>
        <v>GAC</v>
      </c>
      <c r="G654" s="8">
        <f>VLOOKUP(Task[[#This Row],[Reason of visit]],'Data-Task'!C:G,2,)</f>
        <v>32</v>
      </c>
      <c r="H65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0.1688719675643395</v>
      </c>
      <c r="I654" s="7">
        <f>VLOOKUP(Task[[#This Row],[Reason of visit]],'Data-Task'!C:G,3,)</f>
        <v>0.59375</v>
      </c>
      <c r="J654" s="7" t="str">
        <f>IF(Task[[#This Row],[Margin of Error1]]&gt;=0.1,"Insufficient data",Task[[#This Row],[Task success1]])</f>
        <v>Insufficient data</v>
      </c>
      <c r="K654" s="7">
        <f>IF(Task[[#This Row],[Task success1]]&gt;0,1.96*SQRT((Task[[#This Row],[Task success1]]*(1-Task[[#This Row],[Task success1]]))/Task[[#This Row],[Responses]]),"")</f>
        <v>0.17016866058964852</v>
      </c>
      <c r="L654" s="7">
        <f>VLOOKUP(Task[[#This Row],[Reason of visit]],'Data-Task'!C:G,4,)</f>
        <v>0.34375</v>
      </c>
      <c r="M654" s="7" t="str">
        <f>IF(Task[[#This Row],[Margin of Error1]]&gt;=0.1,"Insufficient data",Task[[#This Row],[Ease1]])</f>
        <v>Insufficient data</v>
      </c>
      <c r="N654" s="7">
        <f>IF(Task[[#This Row],[Ease1]]&gt;0,1.96*SQRT((Task[[#This Row],[Ease1]]*(1-Task[[#This Row],[Ease1]]))/Task[[#This Row],[Responses]]),"")</f>
        <v>0.16456485589844205</v>
      </c>
      <c r="O654" s="7">
        <f>VLOOKUP(Task[[#This Row],[Reason of visit]],'Data-Task'!C:G,5,)</f>
        <v>0.4375</v>
      </c>
      <c r="P654" s="7" t="str">
        <f>IF(Task[[#This Row],[Margin of Error1]]&gt;=0.1,"Insufficient data",Task[[#This Row],[Satisfaction1]])</f>
        <v>Insufficient data</v>
      </c>
      <c r="Q654" s="7">
        <f>IF(Task[[#This Row],[Satisfaction1]]&gt;0,1.96*SQRT((Task[[#This Row],[Satisfaction1]]*(1-Task[[#This Row],[Satisfaction1]]))/Task[[#This Row],[Responses]]),"")</f>
        <v>0.17188238620492793</v>
      </c>
      <c r="R654" s="7" t="str">
        <f>IF(OR(Task[[#This Row],[Margin of Error1]]&gt;=0.1,Task[[#This Row],[Margin of Error1]]=0),"Insufficient data",Task[[#This Row],[Margin of Error1]])</f>
        <v>Insufficient data</v>
      </c>
      <c r="S6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4" s="10"/>
      <c r="U654" s="10"/>
      <c r="V654" s="5"/>
      <c r="W654" s="5"/>
    </row>
    <row r="655" spans="3:23" ht="13.9" x14ac:dyDescent="0.5">
      <c r="C655" s="129" t="str">
        <f>IF(ISBLANK('Data-Task'!C679),"",'Data-Task'!C679)</f>
        <v>GAC:World:Scholarships to study outside Canada</v>
      </c>
      <c r="D655" s="68" t="str">
        <f t="shared" si="30"/>
        <v>Scholarships to study outside Canada</v>
      </c>
      <c r="E655" s="6" t="str">
        <f t="shared" si="31"/>
        <v>World</v>
      </c>
      <c r="F655" s="6" t="str">
        <f t="shared" si="32"/>
        <v>GAC</v>
      </c>
      <c r="G655" s="8">
        <f>VLOOKUP(Task[[#This Row],[Reason of visit]],'Data-Task'!C:G,2,)</f>
        <v>32</v>
      </c>
      <c r="H65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0.16978323692416233</v>
      </c>
      <c r="I655" s="7">
        <f>VLOOKUP(Task[[#This Row],[Reason of visit]],'Data-Task'!C:G,3,)</f>
        <v>0.46875</v>
      </c>
      <c r="J655" s="7" t="str">
        <f>IF(Task[[#This Row],[Margin of Error1]]&gt;=0.1,"Insufficient data",Task[[#This Row],[Task success1]])</f>
        <v>Insufficient data</v>
      </c>
      <c r="K655" s="7">
        <f>IF(Task[[#This Row],[Task success1]]&gt;0,1.96*SQRT((Task[[#This Row],[Task success1]]*(1-Task[[#This Row],[Task success1]]))/Task[[#This Row],[Responses]]),"")</f>
        <v>0.17290246866911704</v>
      </c>
      <c r="L655" s="7">
        <f>VLOOKUP(Task[[#This Row],[Reason of visit]],'Data-Task'!C:G,4,)</f>
        <v>0.4375</v>
      </c>
      <c r="M655" s="7" t="str">
        <f>IF(Task[[#This Row],[Margin of Error1]]&gt;=0.1,"Insufficient data",Task[[#This Row],[Ease1]])</f>
        <v>Insufficient data</v>
      </c>
      <c r="N655" s="7">
        <f>IF(Task[[#This Row],[Ease1]]&gt;0,1.96*SQRT((Task[[#This Row],[Ease1]]*(1-Task[[#This Row],[Ease1]]))/Task[[#This Row],[Responses]]),"")</f>
        <v>0.17188238620492793</v>
      </c>
      <c r="O655" s="7">
        <f>VLOOKUP(Task[[#This Row],[Reason of visit]],'Data-Task'!C:G,5,)</f>
        <v>0.34375</v>
      </c>
      <c r="P655" s="7" t="str">
        <f>IF(Task[[#This Row],[Margin of Error1]]&gt;=0.1,"Insufficient data",Task[[#This Row],[Satisfaction1]])</f>
        <v>Insufficient data</v>
      </c>
      <c r="Q655" s="7">
        <f>IF(Task[[#This Row],[Satisfaction1]]&gt;0,1.96*SQRT((Task[[#This Row],[Satisfaction1]]*(1-Task[[#This Row],[Satisfaction1]]))/Task[[#This Row],[Responses]]),"")</f>
        <v>0.16456485589844205</v>
      </c>
      <c r="R655" s="7" t="str">
        <f>IF(OR(Task[[#This Row],[Margin of Error1]]&gt;=0.1,Task[[#This Row],[Margin of Error1]]=0),"Insufficient data",Task[[#This Row],[Margin of Error1]])</f>
        <v>Insufficient data</v>
      </c>
      <c r="S6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5" s="10"/>
      <c r="U655" s="10"/>
      <c r="V655" s="5"/>
      <c r="W655" s="5"/>
    </row>
    <row r="656" spans="3:23" ht="13.9" x14ac:dyDescent="0.5">
      <c r="C656" s="129" t="str">
        <f>IF(ISBLANK('Data-Task'!C845),"",'Data-Task'!C845)</f>
        <v>ISED:N/A:Eligibility criteria to become an e-commerce advisor</v>
      </c>
      <c r="D656" s="68" t="str">
        <f t="shared" si="30"/>
        <v>Eligibility criteria to become an e-commerce advisor</v>
      </c>
      <c r="E656" s="6" t="str">
        <f t="shared" si="31"/>
        <v>N/A</v>
      </c>
      <c r="F656" s="6" t="str">
        <f t="shared" si="32"/>
        <v>ISED</v>
      </c>
      <c r="G656" s="8">
        <f>VLOOKUP(Task[[#This Row],[Reason of visit]],'Data-Task'!C:G,2,)</f>
        <v>32</v>
      </c>
      <c r="H656"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0.15741937500935085</v>
      </c>
      <c r="I656" s="7">
        <f>VLOOKUP(Task[[#This Row],[Reason of visit]],'Data-Task'!C:G,3,)</f>
        <v>0.78125</v>
      </c>
      <c r="J656" s="7" t="str">
        <f>IF(Task[[#This Row],[Margin of Error1]]&gt;=0.1,"Insufficient data",Task[[#This Row],[Task success1]])</f>
        <v>Insufficient data</v>
      </c>
      <c r="K656" s="7">
        <f>IF(Task[[#This Row],[Task success1]]&gt;0,1.96*SQRT((Task[[#This Row],[Task success1]]*(1-Task[[#This Row],[Task success1]]))/Task[[#This Row],[Responses]]),"")</f>
        <v>0.14323532183743995</v>
      </c>
      <c r="L656" s="7">
        <f>VLOOKUP(Task[[#This Row],[Reason of visit]],'Data-Task'!C:G,4,)</f>
        <v>0.71875</v>
      </c>
      <c r="M656" s="7" t="str">
        <f>IF(Task[[#This Row],[Margin of Error1]]&gt;=0.1,"Insufficient data",Task[[#This Row],[Ease1]])</f>
        <v>Insufficient data</v>
      </c>
      <c r="N656" s="7">
        <f>IF(Task[[#This Row],[Ease1]]&gt;0,1.96*SQRT((Task[[#This Row],[Ease1]]*(1-Task[[#This Row],[Ease1]]))/Task[[#This Row],[Responses]]),"")</f>
        <v>0.1557816417999085</v>
      </c>
      <c r="O656" s="7">
        <f>VLOOKUP(Task[[#This Row],[Reason of visit]],'Data-Task'!C:G,5,)</f>
        <v>0.5</v>
      </c>
      <c r="P656" s="7" t="str">
        <f>IF(Task[[#This Row],[Margin of Error1]]&gt;=0.1,"Insufficient data",Task[[#This Row],[Satisfaction1]])</f>
        <v>Insufficient data</v>
      </c>
      <c r="Q656" s="7">
        <f>IF(Task[[#This Row],[Satisfaction1]]&gt;0,1.96*SQRT((Task[[#This Row],[Satisfaction1]]*(1-Task[[#This Row],[Satisfaction1]]))/Task[[#This Row],[Responses]]),"")</f>
        <v>0.17324116139070414</v>
      </c>
      <c r="R656" s="7" t="str">
        <f>IF(OR(Task[[#This Row],[Margin of Error1]]&gt;=0.1,Task[[#This Row],[Margin of Error1]]=0),"Insufficient data",Task[[#This Row],[Margin of Error1]])</f>
        <v>Insufficient data</v>
      </c>
      <c r="S6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6" s="10"/>
      <c r="U656" s="10"/>
      <c r="V656" s="5"/>
      <c r="W656" s="5"/>
    </row>
    <row r="657" spans="3:23" ht="13.9" x14ac:dyDescent="0.5">
      <c r="C657" s="129" t="str">
        <f>IF(ISBLANK('Data-Task'!C958),"",'Data-Task'!C958)</f>
        <v>NRCan:AboutGov:Learn more about Natural Resources Canada (NRCan)</v>
      </c>
      <c r="D657" s="68" t="str">
        <f t="shared" si="30"/>
        <v>Learn more about Natural Resources Canada (NRCan)</v>
      </c>
      <c r="E657" s="6" t="str">
        <f t="shared" si="31"/>
        <v>AboutGov</v>
      </c>
      <c r="F657" s="6" t="str">
        <f t="shared" si="32"/>
        <v>NRCan</v>
      </c>
      <c r="G657" s="8">
        <f>VLOOKUP(Task[[#This Row],[Reason of visit]],'Data-Task'!C:G,2,)</f>
        <v>32</v>
      </c>
      <c r="H657"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0.15613301087064549</v>
      </c>
      <c r="I657" s="7">
        <f>VLOOKUP(Task[[#This Row],[Reason of visit]],'Data-Task'!C:G,3,)</f>
        <v>0.78125</v>
      </c>
      <c r="J657" s="7" t="str">
        <f>IF(Task[[#This Row],[Margin of Error1]]&gt;=0.1,"Insufficient data",Task[[#This Row],[Task success1]])</f>
        <v>Insufficient data</v>
      </c>
      <c r="K657" s="7">
        <f>IF(Task[[#This Row],[Task success1]]&gt;0,1.96*SQRT((Task[[#This Row],[Task success1]]*(1-Task[[#This Row],[Task success1]]))/Task[[#This Row],[Responses]]),"")</f>
        <v>0.14323532183743995</v>
      </c>
      <c r="L657" s="7">
        <f>VLOOKUP(Task[[#This Row],[Reason of visit]],'Data-Task'!C:G,4,)</f>
        <v>0.65625</v>
      </c>
      <c r="M657" s="7" t="str">
        <f>IF(Task[[#This Row],[Margin of Error1]]&gt;=0.1,"Insufficient data",Task[[#This Row],[Ease1]])</f>
        <v>Insufficient data</v>
      </c>
      <c r="N657" s="7">
        <f>IF(Task[[#This Row],[Ease1]]&gt;0,1.96*SQRT((Task[[#This Row],[Ease1]]*(1-Task[[#This Row],[Ease1]]))/Task[[#This Row],[Responses]]),"")</f>
        <v>0.16456485589844205</v>
      </c>
      <c r="O657" s="7">
        <f>VLOOKUP(Task[[#This Row],[Reason of visit]],'Data-Task'!C:G,5,)</f>
        <v>0.6875</v>
      </c>
      <c r="P657" s="7" t="str">
        <f>IF(Task[[#This Row],[Margin of Error1]]&gt;=0.1,"Insufficient data",Task[[#This Row],[Satisfaction1]])</f>
        <v>Insufficient data</v>
      </c>
      <c r="Q657" s="7">
        <f>IF(Task[[#This Row],[Satisfaction1]]&gt;0,1.96*SQRT((Task[[#This Row],[Satisfaction1]]*(1-Task[[#This Row],[Satisfaction1]]))/Task[[#This Row],[Responses]]),"")</f>
        <v>0.16059885487605446</v>
      </c>
      <c r="R657" s="7" t="str">
        <f>IF(OR(Task[[#This Row],[Margin of Error1]]&gt;=0.1,Task[[#This Row],[Margin of Error1]]=0),"Insufficient data",Task[[#This Row],[Margin of Error1]])</f>
        <v>Insufficient data</v>
      </c>
      <c r="S6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7" s="10"/>
      <c r="U657" s="10"/>
      <c r="V657" s="5"/>
      <c r="W657" s="5"/>
    </row>
    <row r="658" spans="3:23" ht="13.9" x14ac:dyDescent="0.5">
      <c r="C658" s="129" t="str">
        <f>IF(ISBLANK('Data-Task'!C1401),"",'Data-Task'!C1401)</f>
        <v>TC:Transport:Read the regulations for transporting dangerous goods</v>
      </c>
      <c r="D658" s="457" t="str">
        <f t="shared" si="30"/>
        <v>Read the regulations for transporting dangerous goods</v>
      </c>
      <c r="E658" s="458" t="str">
        <f t="shared" si="31"/>
        <v>Transport</v>
      </c>
      <c r="F658" s="458" t="str">
        <f t="shared" si="32"/>
        <v>TC</v>
      </c>
      <c r="G658" s="442">
        <f>VLOOKUP(Task[[#This Row],[Reason of visit]],'Data-Task'!C:G,2,)</f>
        <v>32</v>
      </c>
      <c r="H65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0.16754996722354365</v>
      </c>
      <c r="I658" s="444">
        <f>VLOOKUP(Task[[#This Row],[Reason of visit]],'Data-Task'!C:G,3,)</f>
        <v>0.6875</v>
      </c>
      <c r="J658" s="444" t="str">
        <f>IF(Task[[#This Row],[Margin of Error1]]&gt;=0.1,"Insufficient data",Task[[#This Row],[Task success1]])</f>
        <v>Insufficient data</v>
      </c>
      <c r="K658" s="444">
        <f>IF(Task[[#This Row],[Task success1]]&gt;0,1.96*SQRT((Task[[#This Row],[Task success1]]*(1-Task[[#This Row],[Task success1]]))/Task[[#This Row],[Responses]]),"")</f>
        <v>0.16059885487605446</v>
      </c>
      <c r="L658" s="444">
        <f>VLOOKUP(Task[[#This Row],[Reason of visit]],'Data-Task'!C:G,4,)</f>
        <v>0.4375</v>
      </c>
      <c r="M658" s="444" t="str">
        <f>IF(Task[[#This Row],[Margin of Error1]]&gt;=0.1,"Insufficient data",Task[[#This Row],[Ease1]])</f>
        <v>Insufficient data</v>
      </c>
      <c r="N658" s="444">
        <f>IF(Task[[#This Row],[Ease1]]&gt;0,1.96*SQRT((Task[[#This Row],[Ease1]]*(1-Task[[#This Row],[Ease1]]))/Task[[#This Row],[Responses]]),"")</f>
        <v>0.17188238620492793</v>
      </c>
      <c r="O658" s="444">
        <f>VLOOKUP(Task[[#This Row],[Reason of visit]],'Data-Task'!C:G,5,)</f>
        <v>0.59375</v>
      </c>
      <c r="P658" s="444" t="str">
        <f>IF(Task[[#This Row],[Margin of Error1]]&gt;=0.1,"Insufficient data",Task[[#This Row],[Satisfaction1]])</f>
        <v>Insufficient data</v>
      </c>
      <c r="Q658" s="444">
        <f>IF(Task[[#This Row],[Satisfaction1]]&gt;0,1.96*SQRT((Task[[#This Row],[Satisfaction1]]*(1-Task[[#This Row],[Satisfaction1]]))/Task[[#This Row],[Responses]]),"")</f>
        <v>0.17016866058964852</v>
      </c>
      <c r="R658" s="444" t="str">
        <f>IF(OR(Task[[#This Row],[Margin of Error1]]&gt;=0.1,Task[[#This Row],[Margin of Error1]]=0),"Insufficient data",Task[[#This Row],[Margin of Error1]])</f>
        <v>Insufficient data</v>
      </c>
      <c r="S65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8" s="10"/>
      <c r="U658" s="10"/>
      <c r="V658" s="5"/>
      <c r="W658" s="5"/>
    </row>
    <row r="659" spans="3:23" ht="27.75" x14ac:dyDescent="0.5">
      <c r="C659" s="129" t="str">
        <f>IF(ISBLANK('Data-Task'!C49),"",'Data-Task'!C49)</f>
        <v>CBSA:Travel:ArriveCAN – Report your daily symptoms or new case of COVID-19</v>
      </c>
      <c r="D659" s="68" t="str">
        <f t="shared" si="30"/>
        <v>ArriveCAN – Report your daily symptoms or new case of COVID-19</v>
      </c>
      <c r="E659" s="6" t="str">
        <f t="shared" si="31"/>
        <v>Travel</v>
      </c>
      <c r="F659" s="6" t="str">
        <f t="shared" si="32"/>
        <v>CBSA</v>
      </c>
      <c r="G659" s="8">
        <f>VLOOKUP(Task[[#This Row],[Reason of visit]],'Data-Task'!C:G,2,)</f>
        <v>31</v>
      </c>
      <c r="H65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0.17005427688438426</v>
      </c>
      <c r="I659" s="7">
        <f>VLOOKUP(Task[[#This Row],[Reason of visit]],'Data-Task'!C:G,3,)</f>
        <v>0.70967741935483897</v>
      </c>
      <c r="J659" s="7" t="str">
        <f>IF(Task[[#This Row],[Margin of Error1]]&gt;=0.1,"Insufficient data",Task[[#This Row],[Task success1]])</f>
        <v>Insufficient data</v>
      </c>
      <c r="K659" s="7">
        <f>IF(Task[[#This Row],[Task success1]]&gt;0,1.96*SQRT((Task[[#This Row],[Task success1]]*(1-Task[[#This Row],[Task success1]]))/Task[[#This Row],[Responses]]),"")</f>
        <v>0.15978872291433813</v>
      </c>
      <c r="L659" s="7">
        <f>VLOOKUP(Task[[#This Row],[Reason of visit]],'Data-Task'!C:G,4,)</f>
        <v>0.45161290322580599</v>
      </c>
      <c r="M659" s="7" t="str">
        <f>IF(Task[[#This Row],[Margin of Error1]]&gt;=0.1,"Insufficient data",Task[[#This Row],[Ease1]])</f>
        <v>Insufficient data</v>
      </c>
      <c r="N659" s="7">
        <f>IF(Task[[#This Row],[Ease1]]&gt;0,1.96*SQRT((Task[[#This Row],[Ease1]]*(1-Task[[#This Row],[Ease1]]))/Task[[#This Row],[Responses]]),"")</f>
        <v>0.17518705386940736</v>
      </c>
      <c r="O659" s="7">
        <f>VLOOKUP(Task[[#This Row],[Reason of visit]],'Data-Task'!C:G,5,)</f>
        <v>0.45161290322580599</v>
      </c>
      <c r="P659" s="7" t="str">
        <f>IF(Task[[#This Row],[Margin of Error1]]&gt;=0.1,"Insufficient data",Task[[#This Row],[Satisfaction1]])</f>
        <v>Insufficient data</v>
      </c>
      <c r="Q659" s="7">
        <f>IF(Task[[#This Row],[Satisfaction1]]&gt;0,1.96*SQRT((Task[[#This Row],[Satisfaction1]]*(1-Task[[#This Row],[Satisfaction1]]))/Task[[#This Row],[Responses]]),"")</f>
        <v>0.17518705386940736</v>
      </c>
      <c r="R659" s="7" t="str">
        <f>IF(OR(Task[[#This Row],[Margin of Error1]]&gt;=0.1,Task[[#This Row],[Margin of Error1]]=0),"Insufficient data",Task[[#This Row],[Margin of Error1]])</f>
        <v>Insufficient data</v>
      </c>
      <c r="S6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59" s="10"/>
      <c r="U659" s="10"/>
      <c r="V659" s="5"/>
      <c r="W659" s="5"/>
    </row>
    <row r="660" spans="3:23" ht="13.9" x14ac:dyDescent="0.5">
      <c r="C660" s="129" t="str">
        <f>IF(ISBLANK('Data-Task'!C105),"",'Data-Task'!C105)</f>
        <v>CIHR:Health:Acces ResearNet</v>
      </c>
      <c r="D660" s="68" t="str">
        <f t="shared" si="30"/>
        <v>Acces ResearNet</v>
      </c>
      <c r="E660" s="6" t="str">
        <f t="shared" si="31"/>
        <v>Health</v>
      </c>
      <c r="F660" s="6" t="str">
        <f t="shared" si="32"/>
        <v>CIHR</v>
      </c>
      <c r="G660" s="8">
        <f>VLOOKUP(Task[[#This Row],[Reason of visit]],'Data-Task'!C:G,2,)</f>
        <v>31</v>
      </c>
      <c r="H660"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0.1575252034180028</v>
      </c>
      <c r="I660" s="7">
        <f>VLOOKUP(Task[[#This Row],[Reason of visit]],'Data-Task'!C:G,3,)</f>
        <v>0.80645161290322598</v>
      </c>
      <c r="J660" s="7" t="str">
        <f>IF(Task[[#This Row],[Margin of Error1]]&gt;=0.1,"Insufficient data",Task[[#This Row],[Task success1]])</f>
        <v>Insufficient data</v>
      </c>
      <c r="K660" s="7">
        <f>IF(Task[[#This Row],[Task success1]]&gt;0,1.96*SQRT((Task[[#This Row],[Task success1]]*(1-Task[[#This Row],[Task success1]]))/Task[[#This Row],[Responses]]),"")</f>
        <v>0.13907823166541244</v>
      </c>
      <c r="L660" s="7">
        <f>VLOOKUP(Task[[#This Row],[Reason of visit]],'Data-Task'!C:G,4,)</f>
        <v>0.70967741935483897</v>
      </c>
      <c r="M660" s="7" t="str">
        <f>IF(Task[[#This Row],[Margin of Error1]]&gt;=0.1,"Insufficient data",Task[[#This Row],[Ease1]])</f>
        <v>Insufficient data</v>
      </c>
      <c r="N660" s="7">
        <f>IF(Task[[#This Row],[Ease1]]&gt;0,1.96*SQRT((Task[[#This Row],[Ease1]]*(1-Task[[#This Row],[Ease1]]))/Task[[#This Row],[Responses]]),"")</f>
        <v>0.15978872291433813</v>
      </c>
      <c r="O660" s="7">
        <f>VLOOKUP(Task[[#This Row],[Reason of visit]],'Data-Task'!C:G,5,)</f>
        <v>0.58064516129032295</v>
      </c>
      <c r="P660" s="7" t="str">
        <f>IF(Task[[#This Row],[Margin of Error1]]&gt;=0.1,"Insufficient data",Task[[#This Row],[Satisfaction1]])</f>
        <v>Insufficient data</v>
      </c>
      <c r="Q660" s="7">
        <f>IF(Task[[#This Row],[Satisfaction1]]&gt;0,1.96*SQRT((Task[[#This Row],[Satisfaction1]]*(1-Task[[#This Row],[Satisfaction1]]))/Task[[#This Row],[Responses]]),"")</f>
        <v>0.17370865567425789</v>
      </c>
      <c r="R660" s="7" t="str">
        <f>IF(OR(Task[[#This Row],[Margin of Error1]]&gt;=0.1,Task[[#This Row],[Margin of Error1]]=0),"Insufficient data",Task[[#This Row],[Margin of Error1]])</f>
        <v>Insufficient data</v>
      </c>
      <c r="S6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0" s="10"/>
      <c r="U660" s="10"/>
      <c r="V660" s="5"/>
      <c r="W660" s="5"/>
    </row>
    <row r="661" spans="3:23" ht="13.9" x14ac:dyDescent="0.5">
      <c r="C661" s="129" t="str">
        <f>IF(ISBLANK('Data-Task'!C252),"",'Data-Task'!C252)</f>
        <v>DFO:Environment:Apply for or manage your commercial fishing licence</v>
      </c>
      <c r="D661" s="68" t="str">
        <f t="shared" si="30"/>
        <v>Apply for or manage your commercial fishing licence</v>
      </c>
      <c r="E661" s="6" t="str">
        <f t="shared" si="31"/>
        <v>Environment</v>
      </c>
      <c r="F661" s="6" t="str">
        <f t="shared" si="32"/>
        <v>DFO</v>
      </c>
      <c r="G661" s="8">
        <f>VLOOKUP(Task[[#This Row],[Reason of visit]],'Data-Task'!C:G,2,)</f>
        <v>31</v>
      </c>
      <c r="H661"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0.16096562747552151</v>
      </c>
      <c r="I661" s="7">
        <f>VLOOKUP(Task[[#This Row],[Reason of visit]],'Data-Task'!C:G,3,)</f>
        <v>0.483870967741935</v>
      </c>
      <c r="J661" s="7" t="str">
        <f>IF(Task[[#This Row],[Margin of Error1]]&gt;=0.1,"Insufficient data",Task[[#This Row],[Task success1]])</f>
        <v>Insufficient data</v>
      </c>
      <c r="K661" s="7">
        <f>IF(Task[[#This Row],[Task success1]]&gt;0,1.96*SQRT((Task[[#This Row],[Task success1]]*(1-Task[[#This Row],[Task success1]]))/Task[[#This Row],[Responses]]),"")</f>
        <v>0.17592159400450252</v>
      </c>
      <c r="L661" s="7">
        <f>VLOOKUP(Task[[#This Row],[Reason of visit]],'Data-Task'!C:G,4,)</f>
        <v>0.29032258064516098</v>
      </c>
      <c r="M661" s="7" t="str">
        <f>IF(Task[[#This Row],[Margin of Error1]]&gt;=0.1,"Insufficient data",Task[[#This Row],[Ease1]])</f>
        <v>Insufficient data</v>
      </c>
      <c r="N661" s="7">
        <f>IF(Task[[#This Row],[Ease1]]&gt;0,1.96*SQRT((Task[[#This Row],[Ease1]]*(1-Task[[#This Row],[Ease1]]))/Task[[#This Row],[Responses]]),"")</f>
        <v>0.1597887229143381</v>
      </c>
      <c r="O661" s="7">
        <f>VLOOKUP(Task[[#This Row],[Reason of visit]],'Data-Task'!C:G,5,)</f>
        <v>0.225806451612903</v>
      </c>
      <c r="P661" s="7" t="str">
        <f>IF(Task[[#This Row],[Margin of Error1]]&gt;=0.1,"Insufficient data",Task[[#This Row],[Satisfaction1]])</f>
        <v>Insufficient data</v>
      </c>
      <c r="Q661" s="7">
        <f>IF(Task[[#This Row],[Satisfaction1]]&gt;0,1.96*SQRT((Task[[#This Row],[Satisfaction1]]*(1-Task[[#This Row],[Satisfaction1]]))/Task[[#This Row],[Responses]]),"")</f>
        <v>0.14718656550772391</v>
      </c>
      <c r="R661" s="7" t="str">
        <f>IF(OR(Task[[#This Row],[Margin of Error1]]&gt;=0.1,Task[[#This Row],[Margin of Error1]]=0),"Insufficient data",Task[[#This Row],[Margin of Error1]])</f>
        <v>Insufficient data</v>
      </c>
      <c r="S6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1" s="10"/>
      <c r="U661" s="10"/>
      <c r="V661" s="5"/>
      <c r="W661" s="5"/>
    </row>
    <row r="662" spans="3:23" ht="13.9" x14ac:dyDescent="0.5">
      <c r="C662" s="129" t="str">
        <f>IF(ISBLANK('Data-Task'!C340),"",'Data-Task'!C340)</f>
        <v>ECCC:Environment:Find out about Canadian national wildlife areas</v>
      </c>
      <c r="D662" s="68" t="str">
        <f t="shared" ref="D662:D725" si="33">IF(ISBLANK(C662),"",MID(C662,FIND("#",SUBSTITUTE(C662,":","#",2))+1,500))</f>
        <v>Find out about Canadian national wildlife areas</v>
      </c>
      <c r="E662" s="6" t="str">
        <f t="shared" ref="E662:E725" si="34">IF(ISBLANK(C662),"",MID(C662,FIND("#",SUBSTITUTE(C662,":","#",1))+1,FIND("#",SUBSTITUTE(C662,":","#",2))-FIND("#",SUBSTITUTE(C662,":","#",1))-1))</f>
        <v>Environment</v>
      </c>
      <c r="F662" s="6" t="str">
        <f t="shared" ref="F662:F725" si="35">IF(ISBLANK(C662),"",LEFT(C662,FIND("#",SUBSTITUTE(C662,":","#"))-1))</f>
        <v>ECCC</v>
      </c>
      <c r="G662" s="8">
        <f>VLOOKUP(Task[[#This Row],[Reason of visit]],'Data-Task'!C:G,2,)</f>
        <v>31</v>
      </c>
      <c r="H662"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0.1575439105718317</v>
      </c>
      <c r="I662" s="7">
        <f>VLOOKUP(Task[[#This Row],[Reason of visit]],'Data-Task'!C:G,3,)</f>
        <v>0.74193548387096797</v>
      </c>
      <c r="J662" s="7" t="str">
        <f>IF(Task[[#This Row],[Margin of Error1]]&gt;=0.1,"Insufficient data",Task[[#This Row],[Task success1]])</f>
        <v>Insufficient data</v>
      </c>
      <c r="K662" s="7">
        <f>IF(Task[[#This Row],[Task success1]]&gt;0,1.96*SQRT((Task[[#This Row],[Task success1]]*(1-Task[[#This Row],[Task success1]]))/Task[[#This Row],[Responses]]),"")</f>
        <v>0.15403607439524841</v>
      </c>
      <c r="L662" s="7">
        <f>VLOOKUP(Task[[#This Row],[Reason of visit]],'Data-Task'!C:G,4,)</f>
        <v>0.67741935483870996</v>
      </c>
      <c r="M662" s="7" t="str">
        <f>IF(Task[[#This Row],[Margin of Error1]]&gt;=0.1,"Insufficient data",Task[[#This Row],[Ease1]])</f>
        <v>Insufficient data</v>
      </c>
      <c r="N662" s="7">
        <f>IF(Task[[#This Row],[Ease1]]&gt;0,1.96*SQRT((Task[[#This Row],[Ease1]]*(1-Task[[#This Row],[Ease1]]))/Task[[#This Row],[Responses]]),"")</f>
        <v>0.16455958292499828</v>
      </c>
      <c r="O662" s="7">
        <f>VLOOKUP(Task[[#This Row],[Reason of visit]],'Data-Task'!C:G,5,)</f>
        <v>0.74193548387096797</v>
      </c>
      <c r="P662" s="7" t="str">
        <f>IF(Task[[#This Row],[Margin of Error1]]&gt;=0.1,"Insufficient data",Task[[#This Row],[Satisfaction1]])</f>
        <v>Insufficient data</v>
      </c>
      <c r="Q662" s="7">
        <f>IF(Task[[#This Row],[Satisfaction1]]&gt;0,1.96*SQRT((Task[[#This Row],[Satisfaction1]]*(1-Task[[#This Row],[Satisfaction1]]))/Task[[#This Row],[Responses]]),"")</f>
        <v>0.15403607439524841</v>
      </c>
      <c r="R662" s="7" t="str">
        <f>IF(OR(Task[[#This Row],[Margin of Error1]]&gt;=0.1,Task[[#This Row],[Margin of Error1]]=0),"Insufficient data",Task[[#This Row],[Margin of Error1]])</f>
        <v>Insufficient data</v>
      </c>
      <c r="S6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2" s="10"/>
      <c r="U662" s="10"/>
      <c r="V662" s="5"/>
      <c r="W662" s="5"/>
    </row>
    <row r="663" spans="3:23" ht="13.9" x14ac:dyDescent="0.5">
      <c r="C663" s="129" t="str">
        <f>IF(ISBLANK('Data-Task'!C466),"",'Data-Task'!C466)</f>
        <v>FCAC:Money:Find information on estate planning</v>
      </c>
      <c r="D663" s="68" t="str">
        <f t="shared" si="33"/>
        <v>Find information on estate planning</v>
      </c>
      <c r="E663" s="6" t="str">
        <f t="shared" si="34"/>
        <v>Money</v>
      </c>
      <c r="F663" s="6" t="str">
        <f t="shared" si="35"/>
        <v>FCAC</v>
      </c>
      <c r="G663" s="8">
        <f>VLOOKUP(Task[[#This Row],[Reason of visit]],'Data-Task'!C:G,2,)</f>
        <v>31</v>
      </c>
      <c r="H663"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0.16075230008306737</v>
      </c>
      <c r="I663" s="7">
        <f>VLOOKUP(Task[[#This Row],[Reason of visit]],'Data-Task'!C:G,3,)</f>
        <v>0.70967741935483897</v>
      </c>
      <c r="J663" s="7" t="str">
        <f>IF(Task[[#This Row],[Margin of Error1]]&gt;=0.1,"Insufficient data",Task[[#This Row],[Task success1]])</f>
        <v>Insufficient data</v>
      </c>
      <c r="K663" s="7">
        <f>IF(Task[[#This Row],[Task success1]]&gt;0,1.96*SQRT((Task[[#This Row],[Task success1]]*(1-Task[[#This Row],[Task success1]]))/Task[[#This Row],[Responses]]),"")</f>
        <v>0.15978872291433813</v>
      </c>
      <c r="L663" s="7">
        <f>VLOOKUP(Task[[#This Row],[Reason of visit]],'Data-Task'!C:G,4,)</f>
        <v>0.64516129032258096</v>
      </c>
      <c r="M663" s="7" t="str">
        <f>IF(Task[[#This Row],[Margin of Error1]]&gt;=0.1,"Insufficient data",Task[[#This Row],[Ease1]])</f>
        <v>Insufficient data</v>
      </c>
      <c r="N663" s="7">
        <f>IF(Task[[#This Row],[Ease1]]&gt;0,1.96*SQRT((Task[[#This Row],[Ease1]]*(1-Task[[#This Row],[Ease1]]))/Task[[#This Row],[Responses]]),"")</f>
        <v>0.16843210293961558</v>
      </c>
      <c r="O663" s="7">
        <f>VLOOKUP(Task[[#This Row],[Reason of visit]],'Data-Task'!C:G,5,)</f>
        <v>0.74193548387096797</v>
      </c>
      <c r="P663" s="7" t="str">
        <f>IF(Task[[#This Row],[Margin of Error1]]&gt;=0.1,"Insufficient data",Task[[#This Row],[Satisfaction1]])</f>
        <v>Insufficient data</v>
      </c>
      <c r="Q663" s="7">
        <f>IF(Task[[#This Row],[Satisfaction1]]&gt;0,1.96*SQRT((Task[[#This Row],[Satisfaction1]]*(1-Task[[#This Row],[Satisfaction1]]))/Task[[#This Row],[Responses]]),"")</f>
        <v>0.15403607439524841</v>
      </c>
      <c r="R663" s="7" t="str">
        <f>IF(OR(Task[[#This Row],[Margin of Error1]]&gt;=0.1,Task[[#This Row],[Margin of Error1]]=0),"Insufficient data",Task[[#This Row],[Margin of Error1]])</f>
        <v>Insufficient data</v>
      </c>
      <c r="S6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3" s="10"/>
      <c r="U663" s="10"/>
      <c r="V663" s="5"/>
      <c r="W663" s="5"/>
    </row>
    <row r="664" spans="3:23" ht="13.9" x14ac:dyDescent="0.5">
      <c r="C664" s="129" t="str">
        <f>IF(ISBLANK('Data-Task'!C533),"",'Data-Task'!C533)</f>
        <v>GAC:Business:Funding for small and medium-sized enterprises</v>
      </c>
      <c r="D664" s="68" t="str">
        <f t="shared" si="33"/>
        <v>Funding for small and medium-sized enterprises</v>
      </c>
      <c r="E664" s="6" t="str">
        <f t="shared" si="34"/>
        <v>Business</v>
      </c>
      <c r="F664" s="6" t="str">
        <f t="shared" si="35"/>
        <v>GAC</v>
      </c>
      <c r="G664" s="8">
        <f>VLOOKUP(Task[[#This Row],[Reason of visit]],'Data-Task'!C:G,2,)</f>
        <v>31</v>
      </c>
      <c r="H664"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0.17120263945705327</v>
      </c>
      <c r="I664" s="7">
        <f>VLOOKUP(Task[[#This Row],[Reason of visit]],'Data-Task'!C:G,3,)</f>
        <v>0.61290322580645196</v>
      </c>
      <c r="J664" s="7" t="str">
        <f>IF(Task[[#This Row],[Margin of Error1]]&gt;=0.1,"Insufficient data",Task[[#This Row],[Task success1]])</f>
        <v>Insufficient data</v>
      </c>
      <c r="K664" s="7">
        <f>IF(Task[[#This Row],[Task success1]]&gt;0,1.96*SQRT((Task[[#This Row],[Task success1]]*(1-Task[[#This Row],[Task success1]]))/Task[[#This Row],[Responses]]),"")</f>
        <v>0.17146715975728635</v>
      </c>
      <c r="L664" s="7">
        <f>VLOOKUP(Task[[#This Row],[Reason of visit]],'Data-Task'!C:G,4,)</f>
        <v>0.64516129032258096</v>
      </c>
      <c r="M664" s="7" t="str">
        <f>IF(Task[[#This Row],[Margin of Error1]]&gt;=0.1,"Insufficient data",Task[[#This Row],[Ease1]])</f>
        <v>Insufficient data</v>
      </c>
      <c r="N664" s="7">
        <f>IF(Task[[#This Row],[Ease1]]&gt;0,1.96*SQRT((Task[[#This Row],[Ease1]]*(1-Task[[#This Row],[Ease1]]))/Task[[#This Row],[Responses]]),"")</f>
        <v>0.16843210293961558</v>
      </c>
      <c r="O664" s="7">
        <f>VLOOKUP(Task[[#This Row],[Reason of visit]],'Data-Task'!C:G,5,)</f>
        <v>0.58064516129032295</v>
      </c>
      <c r="P664" s="7" t="str">
        <f>IF(Task[[#This Row],[Margin of Error1]]&gt;=0.1,"Insufficient data",Task[[#This Row],[Satisfaction1]])</f>
        <v>Insufficient data</v>
      </c>
      <c r="Q664" s="7">
        <f>IF(Task[[#This Row],[Satisfaction1]]&gt;0,1.96*SQRT((Task[[#This Row],[Satisfaction1]]*(1-Task[[#This Row],[Satisfaction1]]))/Task[[#This Row],[Responses]]),"")</f>
        <v>0.17370865567425789</v>
      </c>
      <c r="R664" s="7" t="str">
        <f>IF(OR(Task[[#This Row],[Margin of Error1]]&gt;=0.1,Task[[#This Row],[Margin of Error1]]=0),"Insufficient data",Task[[#This Row],[Margin of Error1]])</f>
        <v>Insufficient data</v>
      </c>
      <c r="S6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4" s="10"/>
      <c r="U664" s="10"/>
      <c r="V664" s="5"/>
      <c r="W664" s="5"/>
    </row>
    <row r="665" spans="3:23" ht="13.9" x14ac:dyDescent="0.5">
      <c r="C665" s="129" t="str">
        <f>IF(ISBLANK('Data-Task'!C601),"",'Data-Task'!C601)</f>
        <v>GAC:COVID-19:Other - Reason for my visit is not in this list</v>
      </c>
      <c r="D665" s="68" t="str">
        <f t="shared" si="33"/>
        <v>Other - Reason for my visit is not in this list</v>
      </c>
      <c r="E665" s="6" t="str">
        <f t="shared" si="34"/>
        <v>COVID-19</v>
      </c>
      <c r="F665" s="6" t="str">
        <f t="shared" si="35"/>
        <v>GAC</v>
      </c>
      <c r="G665" s="8">
        <f>VLOOKUP(Task[[#This Row],[Reason of visit]],'Data-Task'!C:G,2,)</f>
        <v>31</v>
      </c>
      <c r="H665"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0.16296929625477821</v>
      </c>
      <c r="I665" s="7">
        <f>VLOOKUP(Task[[#This Row],[Reason of visit]],'Data-Task'!C:G,3,)</f>
        <v>0.29032258064516098</v>
      </c>
      <c r="J665" s="7" t="str">
        <f>IF(Task[[#This Row],[Margin of Error1]]&gt;=0.1,"Insufficient data",Task[[#This Row],[Task success1]])</f>
        <v>Insufficient data</v>
      </c>
      <c r="K665" s="7">
        <f>IF(Task[[#This Row],[Task success1]]&gt;0,1.96*SQRT((Task[[#This Row],[Task success1]]*(1-Task[[#This Row],[Task success1]]))/Task[[#This Row],[Responses]]),"")</f>
        <v>0.1597887229143381</v>
      </c>
      <c r="L665" s="7">
        <f>VLOOKUP(Task[[#This Row],[Reason of visit]],'Data-Task'!C:G,4,)</f>
        <v>0.32258064516128998</v>
      </c>
      <c r="M665" s="7" t="str">
        <f>IF(Task[[#This Row],[Margin of Error1]]&gt;=0.1,"Insufficient data",Task[[#This Row],[Ease1]])</f>
        <v>Insufficient data</v>
      </c>
      <c r="N665" s="7">
        <f>IF(Task[[#This Row],[Ease1]]&gt;0,1.96*SQRT((Task[[#This Row],[Ease1]]*(1-Task[[#This Row],[Ease1]]))/Task[[#This Row],[Responses]]),"")</f>
        <v>0.16455958292499825</v>
      </c>
      <c r="O665" s="7">
        <f>VLOOKUP(Task[[#This Row],[Reason of visit]],'Data-Task'!C:G,5,)</f>
        <v>0.32258064516128998</v>
      </c>
      <c r="P665" s="7" t="str">
        <f>IF(Task[[#This Row],[Margin of Error1]]&gt;=0.1,"Insufficient data",Task[[#This Row],[Satisfaction1]])</f>
        <v>Insufficient data</v>
      </c>
      <c r="Q665" s="7">
        <f>IF(Task[[#This Row],[Satisfaction1]]&gt;0,1.96*SQRT((Task[[#This Row],[Satisfaction1]]*(1-Task[[#This Row],[Satisfaction1]]))/Task[[#This Row],[Responses]]),"")</f>
        <v>0.16455958292499825</v>
      </c>
      <c r="R665" s="7" t="str">
        <f>IF(OR(Task[[#This Row],[Margin of Error1]]&gt;=0.1,Task[[#This Row],[Margin of Error1]]=0),"Insufficient data",Task[[#This Row],[Margin of Error1]])</f>
        <v>Insufficient data</v>
      </c>
      <c r="S6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5" s="10"/>
      <c r="U665" s="10"/>
      <c r="V665" s="5"/>
      <c r="W665" s="5"/>
    </row>
    <row r="666" spans="3:23" ht="13.9" x14ac:dyDescent="0.5">
      <c r="C666" s="129" t="str">
        <f>IF(ISBLANK('Data-Task'!C1039),"",'Data-Task'!C1039)</f>
        <v>PC:N/A:Find out when reservations become available</v>
      </c>
      <c r="D666" s="441" t="str">
        <f t="shared" si="33"/>
        <v>Find out when reservations become available</v>
      </c>
      <c r="E666" s="6" t="str">
        <f t="shared" si="34"/>
        <v>N/A</v>
      </c>
      <c r="F666" s="6" t="str">
        <f t="shared" si="35"/>
        <v>PC</v>
      </c>
      <c r="G666" s="442">
        <f>VLOOKUP(Task[[#This Row],[Reason of visit]],'Data-Task'!C:G,2,)</f>
        <v>31</v>
      </c>
      <c r="H666"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0.16916463414652363</v>
      </c>
      <c r="I666" s="444">
        <f>VLOOKUP(Task[[#This Row],[Reason of visit]],'Data-Task'!C:G,3,)</f>
        <v>0.67741935483870996</v>
      </c>
      <c r="J666" s="444" t="str">
        <f>IF(Task[[#This Row],[Margin of Error1]]&gt;=0.1,"Insufficient data",Task[[#This Row],[Task success1]])</f>
        <v>Insufficient data</v>
      </c>
      <c r="K666" s="444">
        <f>IF(Task[[#This Row],[Task success1]]&gt;0,1.96*SQRT((Task[[#This Row],[Task success1]]*(1-Task[[#This Row],[Task success1]]))/Task[[#This Row],[Responses]]),"")</f>
        <v>0.16455958292499828</v>
      </c>
      <c r="L666" s="444">
        <f>VLOOKUP(Task[[#This Row],[Reason of visit]],'Data-Task'!C:G,4,)</f>
        <v>0.61290322580645196</v>
      </c>
      <c r="M666" s="444" t="str">
        <f>IF(Task[[#This Row],[Margin of Error1]]&gt;=0.1,"Insufficient data",Task[[#This Row],[Ease1]])</f>
        <v>Insufficient data</v>
      </c>
      <c r="N666" s="444">
        <f>IF(Task[[#This Row],[Ease1]]&gt;0,1.96*SQRT((Task[[#This Row],[Ease1]]*(1-Task[[#This Row],[Ease1]]))/Task[[#This Row],[Responses]]),"")</f>
        <v>0.17146715975728635</v>
      </c>
      <c r="O666" s="444">
        <f>VLOOKUP(Task[[#This Row],[Reason of visit]],'Data-Task'!C:G,5,)</f>
        <v>0.38709677419354799</v>
      </c>
      <c r="P666" s="444" t="str">
        <f>IF(Task[[#This Row],[Margin of Error1]]&gt;=0.1,"Insufficient data",Task[[#This Row],[Satisfaction1]])</f>
        <v>Insufficient data</v>
      </c>
      <c r="Q666" s="444">
        <f>IF(Task[[#This Row],[Satisfaction1]]&gt;0,1.96*SQRT((Task[[#This Row],[Satisfaction1]]*(1-Task[[#This Row],[Satisfaction1]]))/Task[[#This Row],[Responses]]),"")</f>
        <v>0.17146715975728635</v>
      </c>
      <c r="R666" s="444" t="str">
        <f>IF(OR(Task[[#This Row],[Margin of Error1]]&gt;=0.1,Task[[#This Row],[Margin of Error1]]=0),"Insufficient data",Task[[#This Row],[Margin of Error1]])</f>
        <v>Insufficient data</v>
      </c>
      <c r="S6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6" s="10"/>
      <c r="U666" s="10"/>
      <c r="V666" s="5"/>
      <c r="W666" s="5"/>
    </row>
    <row r="667" spans="3:23" ht="13.9" x14ac:dyDescent="0.5">
      <c r="C667" s="129" t="str">
        <f>IF(ISBLANK('Data-Task'!C1143),"",'Data-Task'!C1143)</f>
        <v>PS:Policing:Prepare an emergency plan</v>
      </c>
      <c r="D667" s="457" t="str">
        <f t="shared" si="33"/>
        <v>Prepare an emergency plan</v>
      </c>
      <c r="E667" s="458" t="str">
        <f t="shared" si="34"/>
        <v>Policing</v>
      </c>
      <c r="F667" s="458" t="str">
        <f t="shared" si="35"/>
        <v>PS</v>
      </c>
      <c r="G667" s="442">
        <f>VLOOKUP(Task[[#This Row],[Reason of visit]],'Data-Task'!C:G,2,)</f>
        <v>31</v>
      </c>
      <c r="H667"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0.16634325117224302</v>
      </c>
      <c r="I667" s="444">
        <f>VLOOKUP(Task[[#This Row],[Reason of visit]],'Data-Task'!C:G,3,)</f>
        <v>0.77419354838709697</v>
      </c>
      <c r="J667" s="444" t="str">
        <f>IF(Task[[#This Row],[Margin of Error1]]&gt;=0.1,"Insufficient data",Task[[#This Row],[Task success1]])</f>
        <v>Insufficient data</v>
      </c>
      <c r="K667" s="444">
        <f>IF(Task[[#This Row],[Task success1]]&gt;0,1.96*SQRT((Task[[#This Row],[Task success1]]*(1-Task[[#This Row],[Task success1]]))/Task[[#This Row],[Responses]]),"")</f>
        <v>0.14718656550772391</v>
      </c>
      <c r="L667" s="444">
        <f>VLOOKUP(Task[[#This Row],[Reason of visit]],'Data-Task'!C:G,4,)</f>
        <v>0.51612903225806495</v>
      </c>
      <c r="M667" s="444" t="str">
        <f>IF(Task[[#This Row],[Margin of Error1]]&gt;=0.1,"Insufficient data",Task[[#This Row],[Ease1]])</f>
        <v>Insufficient data</v>
      </c>
      <c r="N667" s="444">
        <f>IF(Task[[#This Row],[Ease1]]&gt;0,1.96*SQRT((Task[[#This Row],[Ease1]]*(1-Task[[#This Row],[Ease1]]))/Task[[#This Row],[Responses]]),"")</f>
        <v>0.17592159400450255</v>
      </c>
      <c r="O667" s="444">
        <f>VLOOKUP(Task[[#This Row],[Reason of visit]],'Data-Task'!C:G,5,)</f>
        <v>0.51612903225806495</v>
      </c>
      <c r="P667" s="444" t="str">
        <f>IF(Task[[#This Row],[Margin of Error1]]&gt;=0.1,"Insufficient data",Task[[#This Row],[Satisfaction1]])</f>
        <v>Insufficient data</v>
      </c>
      <c r="Q667" s="444">
        <f>IF(Task[[#This Row],[Satisfaction1]]&gt;0,1.96*SQRT((Task[[#This Row],[Satisfaction1]]*(1-Task[[#This Row],[Satisfaction1]]))/Task[[#This Row],[Responses]]),"")</f>
        <v>0.17592159400450255</v>
      </c>
      <c r="R667" s="444" t="str">
        <f>IF(OR(Task[[#This Row],[Margin of Error1]]&gt;=0.1,Task[[#This Row],[Margin of Error1]]=0),"Insufficient data",Task[[#This Row],[Margin of Error1]])</f>
        <v>Insufficient data</v>
      </c>
      <c r="S6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7" s="10"/>
      <c r="U667" s="10"/>
      <c r="V667" s="5"/>
      <c r="W667" s="5"/>
    </row>
    <row r="668" spans="3:23" ht="13.9" x14ac:dyDescent="0.5">
      <c r="C668" s="129" t="str">
        <f>IF(ISBLANK('Data-Task'!C1146),"",'Data-Task'!C1146)</f>
        <v>PS:Security:Get or prepare an emergency kit</v>
      </c>
      <c r="D668" s="457" t="str">
        <f t="shared" si="33"/>
        <v>Get or prepare an emergency kit</v>
      </c>
      <c r="E668" s="458" t="str">
        <f t="shared" si="34"/>
        <v>Security</v>
      </c>
      <c r="F668" s="458" t="str">
        <f t="shared" si="35"/>
        <v>PS</v>
      </c>
      <c r="G668" s="442">
        <f>VLOOKUP(Task[[#This Row],[Reason of visit]],'Data-Task'!C:G,2,)</f>
        <v>31</v>
      </c>
      <c r="H668"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0.1749391011827226</v>
      </c>
      <c r="I668" s="444">
        <f>VLOOKUP(Task[[#This Row],[Reason of visit]],'Data-Task'!C:G,3,)</f>
        <v>0.54838709677419395</v>
      </c>
      <c r="J668" s="444" t="str">
        <f>IF(Task[[#This Row],[Margin of Error1]]&gt;=0.1,"Insufficient data",Task[[#This Row],[Task success1]])</f>
        <v>Insufficient data</v>
      </c>
      <c r="K668" s="444">
        <f>IF(Task[[#This Row],[Task success1]]&gt;0,1.96*SQRT((Task[[#This Row],[Task success1]]*(1-Task[[#This Row],[Task success1]]))/Task[[#This Row],[Responses]]),"")</f>
        <v>0.17518705386940736</v>
      </c>
      <c r="L668" s="444">
        <f>VLOOKUP(Task[[#This Row],[Reason of visit]],'Data-Task'!C:G,4,)</f>
        <v>0.51612903225806495</v>
      </c>
      <c r="M668" s="444" t="str">
        <f>IF(Task[[#This Row],[Margin of Error1]]&gt;=0.1,"Insufficient data",Task[[#This Row],[Ease1]])</f>
        <v>Insufficient data</v>
      </c>
      <c r="N668" s="444">
        <f>IF(Task[[#This Row],[Ease1]]&gt;0,1.96*SQRT((Task[[#This Row],[Ease1]]*(1-Task[[#This Row],[Ease1]]))/Task[[#This Row],[Responses]]),"")</f>
        <v>0.17592159400450255</v>
      </c>
      <c r="O668" s="444">
        <f>VLOOKUP(Task[[#This Row],[Reason of visit]],'Data-Task'!C:G,5,)</f>
        <v>0.58064516129032295</v>
      </c>
      <c r="P668" s="444" t="str">
        <f>IF(Task[[#This Row],[Margin of Error1]]&gt;=0.1,"Insufficient data",Task[[#This Row],[Satisfaction1]])</f>
        <v>Insufficient data</v>
      </c>
      <c r="Q668" s="444">
        <f>IF(Task[[#This Row],[Satisfaction1]]&gt;0,1.96*SQRT((Task[[#This Row],[Satisfaction1]]*(1-Task[[#This Row],[Satisfaction1]]))/Task[[#This Row],[Responses]]),"")</f>
        <v>0.17370865567425789</v>
      </c>
      <c r="R668" s="444" t="str">
        <f>IF(OR(Task[[#This Row],[Margin of Error1]]&gt;=0.1,Task[[#This Row],[Margin of Error1]]=0),"Insufficient data",Task[[#This Row],[Margin of Error1]])</f>
        <v>Insufficient data</v>
      </c>
      <c r="S66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8" s="10"/>
      <c r="U668" s="10"/>
      <c r="V668" s="5"/>
      <c r="W668" s="5"/>
    </row>
    <row r="669" spans="3:23" ht="13.9" x14ac:dyDescent="0.5">
      <c r="C669" s="129" t="str">
        <f>IF(ISBLANK('Data-Task'!C118),"",'Data-Task'!C118)</f>
        <v>CIHR:Health:Find out about the impact of health research</v>
      </c>
      <c r="D669" s="68" t="str">
        <f t="shared" si="33"/>
        <v>Find out about the impact of health research</v>
      </c>
      <c r="E669" s="6" t="str">
        <f t="shared" si="34"/>
        <v>Health</v>
      </c>
      <c r="F669" s="6" t="str">
        <f t="shared" si="35"/>
        <v>CIHR</v>
      </c>
      <c r="G669" s="8">
        <f>VLOOKUP(Task[[#This Row],[Reason of visit]],'Data-Task'!C:G,2,)</f>
        <v>30</v>
      </c>
      <c r="H669" s="1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0.17339837640122457</v>
      </c>
      <c r="I669" s="7">
        <f>VLOOKUP(Task[[#This Row],[Reason of visit]],'Data-Task'!C:G,3,)</f>
        <v>0.63333333333333297</v>
      </c>
      <c r="J669" s="7" t="str">
        <f>IF(Task[[#This Row],[Margin of Error1]]&gt;=0.1,"Insufficient data",Task[[#This Row],[Task success1]])</f>
        <v>Insufficient data</v>
      </c>
      <c r="K669" s="7">
        <f>IF(Task[[#This Row],[Task success1]]&gt;0,1.96*SQRT((Task[[#This Row],[Task success1]]*(1-Task[[#This Row],[Task success1]]))/Task[[#This Row],[Responses]]),"")</f>
        <v>0.17244369988384511</v>
      </c>
      <c r="L669" s="7">
        <f>VLOOKUP(Task[[#This Row],[Reason of visit]],'Data-Task'!C:G,4,)</f>
        <v>0.63333333333333297</v>
      </c>
      <c r="M669" s="7" t="str">
        <f>IF(Task[[#This Row],[Margin of Error1]]&gt;=0.1,"Insufficient data",Task[[#This Row],[Ease1]])</f>
        <v>Insufficient data</v>
      </c>
      <c r="N669" s="7">
        <f>IF(Task[[#This Row],[Ease1]]&gt;0,1.96*SQRT((Task[[#This Row],[Ease1]]*(1-Task[[#This Row],[Ease1]]))/Task[[#This Row],[Responses]]),"")</f>
        <v>0.17244369988384511</v>
      </c>
      <c r="O669" s="7">
        <f>VLOOKUP(Task[[#This Row],[Reason of visit]],'Data-Task'!C:G,5,)</f>
        <v>0.6</v>
      </c>
      <c r="P669" s="7" t="str">
        <f>IF(Task[[#This Row],[Margin of Error1]]&gt;=0.1,"Insufficient data",Task[[#This Row],[Satisfaction1]])</f>
        <v>Insufficient data</v>
      </c>
      <c r="Q669" s="7">
        <f>IF(Task[[#This Row],[Satisfaction1]]&gt;0,1.96*SQRT((Task[[#This Row],[Satisfaction1]]*(1-Task[[#This Row],[Satisfaction1]]))/Task[[#This Row],[Responses]]),"")</f>
        <v>0.17530772943598352</v>
      </c>
      <c r="R669" s="7" t="str">
        <f>IF(OR(Task[[#This Row],[Margin of Error1]]&gt;=0.1,Task[[#This Row],[Margin of Error1]]=0),"Insufficient data",Task[[#This Row],[Margin of Error1]])</f>
        <v>Insufficient data</v>
      </c>
      <c r="S6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69" s="10"/>
      <c r="U669" s="10"/>
      <c r="V669" s="5"/>
      <c r="W669" s="5"/>
    </row>
    <row r="670" spans="3:23" ht="13.9" x14ac:dyDescent="0.5">
      <c r="C670" s="129" t="str">
        <f>IF(ISBLANK('Data-Task'!C1056),"",'Data-Task'!C1056)</f>
        <v>PCH:Culture:Apply for a tax credit — film or video (CAVCO)</v>
      </c>
      <c r="D670" s="441" t="str">
        <f t="shared" si="33"/>
        <v>Apply for a tax credit — film or video (CAVCO)</v>
      </c>
      <c r="E670" s="6" t="str">
        <f t="shared" si="34"/>
        <v>Culture</v>
      </c>
      <c r="F670" s="6" t="str">
        <f t="shared" si="35"/>
        <v>PCH</v>
      </c>
      <c r="G670" s="442">
        <f>VLOOKUP(Task[[#This Row],[Reason of visit]],'Data-Task'!C:G,2,)</f>
        <v>30</v>
      </c>
      <c r="H670"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0.17153360802421527</v>
      </c>
      <c r="I670" s="444">
        <f>VLOOKUP(Task[[#This Row],[Reason of visit]],'Data-Task'!C:G,3,)</f>
        <v>0.7</v>
      </c>
      <c r="J670" s="444" t="str">
        <f>IF(Task[[#This Row],[Margin of Error1]]&gt;=0.1,"Insufficient data",Task[[#This Row],[Task success1]])</f>
        <v>Insufficient data</v>
      </c>
      <c r="K670" s="444">
        <f>IF(Task[[#This Row],[Task success1]]&gt;0,1.96*SQRT((Task[[#This Row],[Task success1]]*(1-Task[[#This Row],[Task success1]]))/Task[[#This Row],[Responses]]),"")</f>
        <v>0.16398536520067883</v>
      </c>
      <c r="L670" s="444">
        <f>VLOOKUP(Task[[#This Row],[Reason of visit]],'Data-Task'!C:G,4,)</f>
        <v>0.4</v>
      </c>
      <c r="M670" s="444" t="str">
        <f>IF(Task[[#This Row],[Margin of Error1]]&gt;=0.1,"Insufficient data",Task[[#This Row],[Ease1]])</f>
        <v>Insufficient data</v>
      </c>
      <c r="N670" s="444">
        <f>IF(Task[[#This Row],[Ease1]]&gt;0,1.96*SQRT((Task[[#This Row],[Ease1]]*(1-Task[[#This Row],[Ease1]]))/Task[[#This Row],[Responses]]),"")</f>
        <v>0.17530772943598352</v>
      </c>
      <c r="O670" s="444">
        <f>VLOOKUP(Task[[#This Row],[Reason of visit]],'Data-Task'!C:G,5,)</f>
        <v>0.4</v>
      </c>
      <c r="P670" s="444" t="str">
        <f>IF(Task[[#This Row],[Margin of Error1]]&gt;=0.1,"Insufficient data",Task[[#This Row],[Satisfaction1]])</f>
        <v>Insufficient data</v>
      </c>
      <c r="Q670" s="444">
        <f>IF(Task[[#This Row],[Satisfaction1]]&gt;0,1.96*SQRT((Task[[#This Row],[Satisfaction1]]*(1-Task[[#This Row],[Satisfaction1]]))/Task[[#This Row],[Responses]]),"")</f>
        <v>0.17530772943598352</v>
      </c>
      <c r="R670" s="444" t="str">
        <f>IF(OR(Task[[#This Row],[Margin of Error1]]&gt;=0.1,Task[[#This Row],[Margin of Error1]]=0),"Insufficient data",Task[[#This Row],[Margin of Error1]])</f>
        <v>Insufficient data</v>
      </c>
      <c r="S67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0" s="10"/>
      <c r="U670" s="10"/>
      <c r="V670" s="5"/>
      <c r="W670" s="5"/>
    </row>
    <row r="671" spans="3:23" ht="27.75" x14ac:dyDescent="0.5">
      <c r="C671" s="129" t="str">
        <f>IF(ISBLANK('Data-Task'!C1096),"",'Data-Task'!C1096)</f>
        <v>PCO:AboutGov:See how the Government of Canada supports the LGBTQ2+ community</v>
      </c>
      <c r="D671" s="441" t="str">
        <f t="shared" si="33"/>
        <v>See how the Government of Canada supports the LGBTQ2+ community</v>
      </c>
      <c r="E671" s="447" t="str">
        <f t="shared" si="34"/>
        <v>AboutGov</v>
      </c>
      <c r="F671" s="447" t="str">
        <f t="shared" si="35"/>
        <v>PCO</v>
      </c>
      <c r="G671" s="442">
        <f>VLOOKUP(Task[[#This Row],[Reason of visit]],'Data-Task'!C:G,2,)</f>
        <v>30</v>
      </c>
      <c r="H671"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0.17125140369811787</v>
      </c>
      <c r="I671" s="444">
        <f>VLOOKUP(Task[[#This Row],[Reason of visit]],'Data-Task'!C:G,3,)</f>
        <v>0.7</v>
      </c>
      <c r="J671" s="444" t="str">
        <f>IF(Task[[#This Row],[Margin of Error1]]&gt;=0.1,"Insufficient data",Task[[#This Row],[Task success1]])</f>
        <v>Insufficient data</v>
      </c>
      <c r="K671" s="444">
        <f>IF(Task[[#This Row],[Task success1]]&gt;0,1.96*SQRT((Task[[#This Row],[Task success1]]*(1-Task[[#This Row],[Task success1]]))/Task[[#This Row],[Responses]]),"")</f>
        <v>0.16398536520067883</v>
      </c>
      <c r="L671" s="444">
        <f>VLOOKUP(Task[[#This Row],[Reason of visit]],'Data-Task'!C:G,4,)</f>
        <v>0.63333333333333297</v>
      </c>
      <c r="M671" s="444" t="str">
        <f>IF(Task[[#This Row],[Margin of Error1]]&gt;=0.1,"Insufficient data",Task[[#This Row],[Ease1]])</f>
        <v>Insufficient data</v>
      </c>
      <c r="N671" s="444">
        <f>IF(Task[[#This Row],[Ease1]]&gt;0,1.96*SQRT((Task[[#This Row],[Ease1]]*(1-Task[[#This Row],[Ease1]]))/Task[[#This Row],[Responses]]),"")</f>
        <v>0.17244369988384511</v>
      </c>
      <c r="O671" s="444">
        <f>VLOOKUP(Task[[#This Row],[Reason of visit]],'Data-Task'!C:G,5,)</f>
        <v>0.56666666666666698</v>
      </c>
      <c r="P671" s="444" t="str">
        <f>IF(Task[[#This Row],[Margin of Error1]]&gt;=0.1,"Insufficient data",Task[[#This Row],[Satisfaction1]])</f>
        <v>Insufficient data</v>
      </c>
      <c r="Q671" s="444">
        <f>IF(Task[[#This Row],[Satisfaction1]]&gt;0,1.96*SQRT((Task[[#This Row],[Satisfaction1]]*(1-Task[[#This Row],[Satisfaction1]]))/Task[[#This Row],[Responses]]),"")</f>
        <v>0.17732514600982965</v>
      </c>
      <c r="R671" s="444" t="str">
        <f>IF(OR(Task[[#This Row],[Margin of Error1]]&gt;=0.1,Task[[#This Row],[Margin of Error1]]=0),"Insufficient data",Task[[#This Row],[Margin of Error1]])</f>
        <v>Insufficient data</v>
      </c>
      <c r="S67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1" s="10"/>
      <c r="U671" s="10"/>
      <c r="V671" s="5"/>
      <c r="W671" s="5"/>
    </row>
    <row r="672" spans="3:23" ht="13.9" x14ac:dyDescent="0.5">
      <c r="C672" s="129" t="str">
        <f>IF(ISBLANK('Data-Task'!C1149),"",'Data-Task'!C1149)</f>
        <v>PS:Security:Learn about the current list of terrorist entities</v>
      </c>
      <c r="D672" s="457" t="str">
        <f t="shared" si="33"/>
        <v>Learn about the current list of terrorist entities</v>
      </c>
      <c r="E672" s="458" t="str">
        <f t="shared" si="34"/>
        <v>Security</v>
      </c>
      <c r="F672" s="458" t="str">
        <f t="shared" si="35"/>
        <v>PS</v>
      </c>
      <c r="G672" s="442">
        <f>VLOOKUP(Task[[#This Row],[Reason of visit]],'Data-Task'!C:G,2,)</f>
        <v>30</v>
      </c>
      <c r="H672"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0.17623051600400966</v>
      </c>
      <c r="I672" s="444">
        <f>VLOOKUP(Task[[#This Row],[Reason of visit]],'Data-Task'!C:G,3,)</f>
        <v>0.63333333333333297</v>
      </c>
      <c r="J672" s="444" t="str">
        <f>IF(Task[[#This Row],[Margin of Error1]]&gt;=0.1,"Insufficient data",Task[[#This Row],[Task success1]])</f>
        <v>Insufficient data</v>
      </c>
      <c r="K672" s="444">
        <f>IF(Task[[#This Row],[Task success1]]&gt;0,1.96*SQRT((Task[[#This Row],[Task success1]]*(1-Task[[#This Row],[Task success1]]))/Task[[#This Row],[Responses]]),"")</f>
        <v>0.17244369988384511</v>
      </c>
      <c r="L672" s="444">
        <f>VLOOKUP(Task[[#This Row],[Reason of visit]],'Data-Task'!C:G,4,)</f>
        <v>0.5</v>
      </c>
      <c r="M672" s="444" t="str">
        <f>IF(Task[[#This Row],[Margin of Error1]]&gt;=0.1,"Insufficient data",Task[[#This Row],[Ease1]])</f>
        <v>Insufficient data</v>
      </c>
      <c r="N672" s="444">
        <f>IF(Task[[#This Row],[Ease1]]&gt;0,1.96*SQRT((Task[[#This Row],[Ease1]]*(1-Task[[#This Row],[Ease1]]))/Task[[#This Row],[Responses]]),"")</f>
        <v>0.17892270211835426</v>
      </c>
      <c r="O672" s="444">
        <f>VLOOKUP(Task[[#This Row],[Reason of visit]],'Data-Task'!C:G,5,)</f>
        <v>0.43333333333333302</v>
      </c>
      <c r="P672" s="444" t="str">
        <f>IF(Task[[#This Row],[Margin of Error1]]&gt;=0.1,"Insufficient data",Task[[#This Row],[Satisfaction1]])</f>
        <v>Insufficient data</v>
      </c>
      <c r="Q672" s="444">
        <f>IF(Task[[#This Row],[Satisfaction1]]&gt;0,1.96*SQRT((Task[[#This Row],[Satisfaction1]]*(1-Task[[#This Row],[Satisfaction1]]))/Task[[#This Row],[Responses]]),"")</f>
        <v>0.17732514600982965</v>
      </c>
      <c r="R672" s="444" t="str">
        <f>IF(OR(Task[[#This Row],[Margin of Error1]]&gt;=0.1,Task[[#This Row],[Margin of Error1]]=0),"Insufficient data",Task[[#This Row],[Margin of Error1]])</f>
        <v>Insufficient data</v>
      </c>
      <c r="S67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2" s="10"/>
      <c r="U672" s="10"/>
      <c r="V672" s="5"/>
      <c r="W672" s="5"/>
    </row>
    <row r="673" spans="3:23" ht="13.9" x14ac:dyDescent="0.5">
      <c r="C673" s="129" t="str">
        <f>IF(ISBLANK('Data-Task'!C1221),"",'Data-Task'!C1221)</f>
        <v>PSPC:Business:Supply Manual</v>
      </c>
      <c r="D673" s="457" t="str">
        <f t="shared" si="33"/>
        <v>Supply Manual</v>
      </c>
      <c r="E673" s="458" t="str">
        <f t="shared" si="34"/>
        <v>Business</v>
      </c>
      <c r="F673" s="458" t="str">
        <f t="shared" si="35"/>
        <v>PSPC</v>
      </c>
      <c r="G673" s="442">
        <f>VLOOKUP(Task[[#This Row],[Reason of visit]],'Data-Task'!C:G,2,)</f>
        <v>30</v>
      </c>
      <c r="H673"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0.160370845846008</v>
      </c>
      <c r="I673" s="444">
        <f>VLOOKUP(Task[[#This Row],[Reason of visit]],'Data-Task'!C:G,3,)</f>
        <v>0.83333333333333304</v>
      </c>
      <c r="J673" s="444" t="str">
        <f>IF(Task[[#This Row],[Margin of Error1]]&gt;=0.1,"Insufficient data",Task[[#This Row],[Task success1]])</f>
        <v>Insufficient data</v>
      </c>
      <c r="K673" s="444">
        <f>IF(Task[[#This Row],[Task success1]]&gt;0,1.96*SQRT((Task[[#This Row],[Task success1]]*(1-Task[[#This Row],[Task success1]]))/Task[[#This Row],[Responses]]),"")</f>
        <v>0.13336110821819536</v>
      </c>
      <c r="L673" s="444">
        <f>VLOOKUP(Task[[#This Row],[Reason of visit]],'Data-Task'!C:G,4,)</f>
        <v>0.63333333333333297</v>
      </c>
      <c r="M673" s="444" t="str">
        <f>IF(Task[[#This Row],[Margin of Error1]]&gt;=0.1,"Insufficient data",Task[[#This Row],[Ease1]])</f>
        <v>Insufficient data</v>
      </c>
      <c r="N673" s="444">
        <f>IF(Task[[#This Row],[Ease1]]&gt;0,1.96*SQRT((Task[[#This Row],[Ease1]]*(1-Task[[#This Row],[Ease1]]))/Task[[#This Row],[Responses]]),"")</f>
        <v>0.17244369988384511</v>
      </c>
      <c r="O673" s="444">
        <f>VLOOKUP(Task[[#This Row],[Reason of visit]],'Data-Task'!C:G,5,)</f>
        <v>0.6</v>
      </c>
      <c r="P673" s="444" t="str">
        <f>IF(Task[[#This Row],[Margin of Error1]]&gt;=0.1,"Insufficient data",Task[[#This Row],[Satisfaction1]])</f>
        <v>Insufficient data</v>
      </c>
      <c r="Q673" s="444">
        <f>IF(Task[[#This Row],[Satisfaction1]]&gt;0,1.96*SQRT((Task[[#This Row],[Satisfaction1]]*(1-Task[[#This Row],[Satisfaction1]]))/Task[[#This Row],[Responses]]),"")</f>
        <v>0.17530772943598352</v>
      </c>
      <c r="R673" s="444" t="str">
        <f>IF(OR(Task[[#This Row],[Margin of Error1]]&gt;=0.1,Task[[#This Row],[Margin of Error1]]=0),"Insufficient data",Task[[#This Row],[Margin of Error1]])</f>
        <v>Insufficient data</v>
      </c>
      <c r="S67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3" s="10"/>
      <c r="U673" s="10"/>
      <c r="V673" s="5"/>
      <c r="W673" s="5"/>
    </row>
    <row r="674" spans="3:23" ht="13.9" x14ac:dyDescent="0.5">
      <c r="C674" s="129" t="str">
        <f>IF(ISBLANK('Data-Task'!C1309),"",'Data-Task'!C1309)</f>
        <v>StatCan:N/A:Verify the legitimacy of the survey or an interviewer</v>
      </c>
      <c r="D674" s="457" t="str">
        <f t="shared" si="33"/>
        <v>Verify the legitimacy of the survey or an interviewer</v>
      </c>
      <c r="E674" s="458" t="str">
        <f t="shared" si="34"/>
        <v>N/A</v>
      </c>
      <c r="F674" s="458" t="str">
        <f t="shared" si="35"/>
        <v>StatCan</v>
      </c>
      <c r="G674" s="442">
        <f>VLOOKUP(Task[[#This Row],[Reason of visit]],'Data-Task'!C:G,2,)</f>
        <v>30</v>
      </c>
      <c r="H674" s="443">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0.17825750049096742</v>
      </c>
      <c r="I674" s="444">
        <f>VLOOKUP(Task[[#This Row],[Reason of visit]],'Data-Task'!C:G,3,)</f>
        <v>0.53333333333333299</v>
      </c>
      <c r="J674" s="444" t="str">
        <f>IF(Task[[#This Row],[Margin of Error1]]&gt;=0.1,"Insufficient data",Task[[#This Row],[Task success1]])</f>
        <v>Insufficient data</v>
      </c>
      <c r="K674" s="444">
        <f>IF(Task[[#This Row],[Task success1]]&gt;0,1.96*SQRT((Task[[#This Row],[Task success1]]*(1-Task[[#This Row],[Task success1]]))/Task[[#This Row],[Responses]]),"")</f>
        <v>0.17852465334471834</v>
      </c>
      <c r="L674" s="444">
        <f>VLOOKUP(Task[[#This Row],[Reason of visit]],'Data-Task'!C:G,4,)</f>
        <v>0.5</v>
      </c>
      <c r="M674" s="444" t="str">
        <f>IF(Task[[#This Row],[Margin of Error1]]&gt;=0.1,"Insufficient data",Task[[#This Row],[Ease1]])</f>
        <v>Insufficient data</v>
      </c>
      <c r="N674" s="444">
        <f>IF(Task[[#This Row],[Ease1]]&gt;0,1.96*SQRT((Task[[#This Row],[Ease1]]*(1-Task[[#This Row],[Ease1]]))/Task[[#This Row],[Responses]]),"")</f>
        <v>0.17892270211835426</v>
      </c>
      <c r="O674" s="444">
        <f>VLOOKUP(Task[[#This Row],[Reason of visit]],'Data-Task'!C:G,5,)</f>
        <v>0.43333333333333302</v>
      </c>
      <c r="P674" s="444" t="str">
        <f>IF(Task[[#This Row],[Margin of Error1]]&gt;=0.1,"Insufficient data",Task[[#This Row],[Satisfaction1]])</f>
        <v>Insufficient data</v>
      </c>
      <c r="Q674" s="444">
        <f>IF(Task[[#This Row],[Satisfaction1]]&gt;0,1.96*SQRT((Task[[#This Row],[Satisfaction1]]*(1-Task[[#This Row],[Satisfaction1]]))/Task[[#This Row],[Responses]]),"")</f>
        <v>0.17732514600982965</v>
      </c>
      <c r="R674" s="444" t="str">
        <f>IF(OR(Task[[#This Row],[Margin of Error1]]&gt;=0.1,Task[[#This Row],[Margin of Error1]]=0),"Insufficient data",Task[[#This Row],[Margin of Error1]])</f>
        <v>Insufficient data</v>
      </c>
      <c r="S67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4" s="10"/>
      <c r="U674" s="10"/>
      <c r="V674" s="5"/>
      <c r="W674" s="5"/>
    </row>
    <row r="675" spans="3:23" ht="13.9" x14ac:dyDescent="0.5">
      <c r="C675" s="129" t="str">
        <f>IF(ISBLANK('Data-Task'!C115),"",'Data-Task'!C115)</f>
        <v>CIHR:Health:Find out about Funding Decisions</v>
      </c>
      <c r="D675" s="68" t="str">
        <f t="shared" si="33"/>
        <v>Find out about Funding Decisions</v>
      </c>
      <c r="E675" s="6" t="str">
        <f t="shared" si="34"/>
        <v>Health</v>
      </c>
      <c r="F675" s="6" t="str">
        <f t="shared" si="35"/>
        <v>CIHR</v>
      </c>
      <c r="G675" s="8">
        <f>VLOOKUP(Task[[#This Row],[Reason of visit]],'Data-Task'!C:G,2,)</f>
        <v>29</v>
      </c>
      <c r="H6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75" s="7">
        <f>VLOOKUP(Task[[#This Row],[Reason of visit]],'Data-Task'!C:G,3,)</f>
        <v>0.75862068965517204</v>
      </c>
      <c r="J675" s="7" t="str">
        <f>IF(Task[[#This Row],[Margin of Error1]]&gt;=0.1,"Insufficient data",Task[[#This Row],[Task success1]])</f>
        <v>Insufficient data</v>
      </c>
      <c r="K675" s="7">
        <f>IF(Task[[#This Row],[Task success1]]&gt;0,1.96*SQRT((Task[[#This Row],[Task success1]]*(1-Task[[#This Row],[Task success1]]))/Task[[#This Row],[Responses]]),"")</f>
        <v>0.15574690851530615</v>
      </c>
      <c r="L675" s="7">
        <f>VLOOKUP(Task[[#This Row],[Reason of visit]],'Data-Task'!C:G,4,)</f>
        <v>0.62068965517241403</v>
      </c>
      <c r="M675" s="7" t="str">
        <f>IF(Task[[#This Row],[Margin of Error1]]&gt;=0.1,"Insufficient data",Task[[#This Row],[Ease1]])</f>
        <v>Insufficient data</v>
      </c>
      <c r="N675" s="7">
        <f>IF(Task[[#This Row],[Ease1]]&gt;0,1.96*SQRT((Task[[#This Row],[Ease1]]*(1-Task[[#This Row],[Ease1]]))/Task[[#This Row],[Responses]]),"")</f>
        <v>0.17660039459941193</v>
      </c>
      <c r="O675" s="7">
        <f>VLOOKUP(Task[[#This Row],[Reason of visit]],'Data-Task'!C:G,5,)</f>
        <v>0.58620689655172398</v>
      </c>
      <c r="P675" s="7" t="str">
        <f>IF(Task[[#This Row],[Margin of Error1]]&gt;=0.1,"Insufficient data",Task[[#This Row],[Satisfaction1]])</f>
        <v>Insufficient data</v>
      </c>
      <c r="Q675" s="7">
        <f>IF(Task[[#This Row],[Satisfaction1]]&gt;0,1.96*SQRT((Task[[#This Row],[Satisfaction1]]*(1-Task[[#This Row],[Satisfaction1]]))/Task[[#This Row],[Responses]]),"")</f>
        <v>0.17925618865701615</v>
      </c>
      <c r="R675" s="7" t="str">
        <f>IF(OR(Task[[#This Row],[Margin of Error1]]&gt;=0.1,Task[[#This Row],[Margin of Error1]]=0),"Insufficient data",Task[[#This Row],[Margin of Error1]])</f>
        <v>Insufficient data</v>
      </c>
      <c r="S6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5" s="10"/>
      <c r="U675" s="10"/>
      <c r="V675" s="5"/>
      <c r="W675" s="5"/>
    </row>
    <row r="676" spans="3:23" ht="41.65" x14ac:dyDescent="0.5">
      <c r="C676" s="129" t="str">
        <f>IF(ISBLANK('Data-Task'!C145),"",'Data-Task'!C145)</f>
        <v>CIRNAC:Indigenous:Government of Canada's response to the recommendations made by the National Inquiry into Missing and Murdered Indigenous Women and Girls</v>
      </c>
      <c r="D676" s="68" t="str">
        <f t="shared" si="33"/>
        <v>Government of Canada's response to the recommendations made by the National Inquiry into Missing and Murdered Indigenous Women and Girls</v>
      </c>
      <c r="E676" s="6" t="str">
        <f t="shared" si="34"/>
        <v>Indigenous</v>
      </c>
      <c r="F676" s="6" t="str">
        <f t="shared" si="35"/>
        <v>CIRNAC</v>
      </c>
      <c r="G676" s="8">
        <f>VLOOKUP(Task[[#This Row],[Reason of visit]],'Data-Task'!C:G,2,)</f>
        <v>29</v>
      </c>
      <c r="H6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76" s="7">
        <f>VLOOKUP(Task[[#This Row],[Reason of visit]],'Data-Task'!C:G,3,)</f>
        <v>0.65517241379310298</v>
      </c>
      <c r="J676" s="7" t="str">
        <f>IF(Task[[#This Row],[Margin of Error1]]&gt;=0.1,"Insufficient data",Task[[#This Row],[Task success1]])</f>
        <v>Insufficient data</v>
      </c>
      <c r="K676" s="7">
        <f>IF(Task[[#This Row],[Task success1]]&gt;0,1.96*SQRT((Task[[#This Row],[Task success1]]*(1-Task[[#This Row],[Task success1]]))/Task[[#This Row],[Responses]]),"")</f>
        <v>0.17299592569510325</v>
      </c>
      <c r="L676" s="7">
        <f>VLOOKUP(Task[[#This Row],[Reason of visit]],'Data-Task'!C:G,4,)</f>
        <v>0.62068965517241403</v>
      </c>
      <c r="M676" s="7" t="str">
        <f>IF(Task[[#This Row],[Margin of Error1]]&gt;=0.1,"Insufficient data",Task[[#This Row],[Ease1]])</f>
        <v>Insufficient data</v>
      </c>
      <c r="N676" s="7">
        <f>IF(Task[[#This Row],[Ease1]]&gt;0,1.96*SQRT((Task[[#This Row],[Ease1]]*(1-Task[[#This Row],[Ease1]]))/Task[[#This Row],[Responses]]),"")</f>
        <v>0.17660039459941193</v>
      </c>
      <c r="O676" s="7">
        <f>VLOOKUP(Task[[#This Row],[Reason of visit]],'Data-Task'!C:G,5,)</f>
        <v>0.44827586206896602</v>
      </c>
      <c r="P676" s="7" t="str">
        <f>IF(Task[[#This Row],[Margin of Error1]]&gt;=0.1,"Insufficient data",Task[[#This Row],[Satisfaction1]])</f>
        <v>Insufficient data</v>
      </c>
      <c r="Q676" s="7">
        <f>IF(Task[[#This Row],[Satisfaction1]]&gt;0,1.96*SQRT((Task[[#This Row],[Satisfaction1]]*(1-Task[[#This Row],[Satisfaction1]]))/Task[[#This Row],[Responses]]),"")</f>
        <v>0.18100507093620594</v>
      </c>
      <c r="R676" s="7" t="str">
        <f>IF(OR(Task[[#This Row],[Margin of Error1]]&gt;=0.1,Task[[#This Row],[Margin of Error1]]=0),"Insufficient data",Task[[#This Row],[Margin of Error1]])</f>
        <v>Insufficient data</v>
      </c>
      <c r="S6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6" s="10"/>
      <c r="U676" s="10"/>
      <c r="V676" s="5"/>
      <c r="W676" s="5"/>
    </row>
    <row r="677" spans="3:23" ht="13.9" x14ac:dyDescent="0.5">
      <c r="C677" s="129" t="str">
        <f>IF(ISBLANK('Data-Task'!C282),"",'Data-Task'!C282)</f>
        <v>DND:Security:CANFORGENS or another FORGENS</v>
      </c>
      <c r="D677" s="68" t="str">
        <f t="shared" si="33"/>
        <v>CANFORGENS or another FORGENS</v>
      </c>
      <c r="E677" s="6" t="str">
        <f t="shared" si="34"/>
        <v>Security</v>
      </c>
      <c r="F677" s="6" t="str">
        <f t="shared" si="35"/>
        <v>DND</v>
      </c>
      <c r="G677" s="8">
        <f>VLOOKUP(Task[[#This Row],[Reason of visit]],'Data-Task'!C:G,2,)</f>
        <v>29</v>
      </c>
      <c r="H67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77" s="7">
        <f>VLOOKUP(Task[[#This Row],[Reason of visit]],'Data-Task'!C:G,3,)</f>
        <v>0.79310344827586199</v>
      </c>
      <c r="J677" s="7" t="str">
        <f>IF(Task[[#This Row],[Margin of Error1]]&gt;=0.1,"Insufficient data",Task[[#This Row],[Task success1]])</f>
        <v>Insufficient data</v>
      </c>
      <c r="K677" s="7">
        <f>IF(Task[[#This Row],[Task success1]]&gt;0,1.96*SQRT((Task[[#This Row],[Task success1]]*(1-Task[[#This Row],[Task success1]]))/Task[[#This Row],[Responses]]),"")</f>
        <v>0.14743432904500373</v>
      </c>
      <c r="L677" s="7">
        <f>VLOOKUP(Task[[#This Row],[Reason of visit]],'Data-Task'!C:G,4,)</f>
        <v>0.58620689655172398</v>
      </c>
      <c r="M677" s="7" t="str">
        <f>IF(Task[[#This Row],[Margin of Error1]]&gt;=0.1,"Insufficient data",Task[[#This Row],[Ease1]])</f>
        <v>Insufficient data</v>
      </c>
      <c r="N677" s="7">
        <f>IF(Task[[#This Row],[Ease1]]&gt;0,1.96*SQRT((Task[[#This Row],[Ease1]]*(1-Task[[#This Row],[Ease1]]))/Task[[#This Row],[Responses]]),"")</f>
        <v>0.17925618865701615</v>
      </c>
      <c r="O677" s="7">
        <f>VLOOKUP(Task[[#This Row],[Reason of visit]],'Data-Task'!C:G,5,)</f>
        <v>0.58620689655172398</v>
      </c>
      <c r="P677" s="7" t="str">
        <f>IF(Task[[#This Row],[Margin of Error1]]&gt;=0.1,"Insufficient data",Task[[#This Row],[Satisfaction1]])</f>
        <v>Insufficient data</v>
      </c>
      <c r="Q677" s="7">
        <f>IF(Task[[#This Row],[Satisfaction1]]&gt;0,1.96*SQRT((Task[[#This Row],[Satisfaction1]]*(1-Task[[#This Row],[Satisfaction1]]))/Task[[#This Row],[Responses]]),"")</f>
        <v>0.17925618865701615</v>
      </c>
      <c r="R677" s="7" t="str">
        <f>IF(OR(Task[[#This Row],[Margin of Error1]]&gt;=0.1,Task[[#This Row],[Margin of Error1]]=0),"Insufficient data",Task[[#This Row],[Margin of Error1]])</f>
        <v>Insufficient data</v>
      </c>
      <c r="S6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7" s="10"/>
      <c r="U677" s="10"/>
      <c r="V677" s="5"/>
      <c r="W677" s="5"/>
    </row>
    <row r="678" spans="3:23" ht="13.9" x14ac:dyDescent="0.5">
      <c r="C678" s="129" t="str">
        <f>IF(ISBLANK('Data-Task'!C296),"",'Data-Task'!C296)</f>
        <v>DND:Security:Historical research, books or publications</v>
      </c>
      <c r="D678" s="68" t="str">
        <f t="shared" si="33"/>
        <v>Historical research, books or publications</v>
      </c>
      <c r="E678" s="6" t="str">
        <f t="shared" si="34"/>
        <v>Security</v>
      </c>
      <c r="F678" s="6" t="str">
        <f t="shared" si="35"/>
        <v>DND</v>
      </c>
      <c r="G678" s="8">
        <f>VLOOKUP(Task[[#This Row],[Reason of visit]],'Data-Task'!C:G,2,)</f>
        <v>29</v>
      </c>
      <c r="H67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78" s="7">
        <f>VLOOKUP(Task[[#This Row],[Reason of visit]],'Data-Task'!C:G,3,)</f>
        <v>0.79310344827586199</v>
      </c>
      <c r="J678" s="7" t="str">
        <f>IF(Task[[#This Row],[Margin of Error1]]&gt;=0.1,"Insufficient data",Task[[#This Row],[Task success1]])</f>
        <v>Insufficient data</v>
      </c>
      <c r="K678" s="7">
        <f>IF(Task[[#This Row],[Task success1]]&gt;0,1.96*SQRT((Task[[#This Row],[Task success1]]*(1-Task[[#This Row],[Task success1]]))/Task[[#This Row],[Responses]]),"")</f>
        <v>0.14743432904500373</v>
      </c>
      <c r="L678" s="7">
        <f>VLOOKUP(Task[[#This Row],[Reason of visit]],'Data-Task'!C:G,4,)</f>
        <v>0.58620689655172398</v>
      </c>
      <c r="M678" s="7" t="str">
        <f>IF(Task[[#This Row],[Margin of Error1]]&gt;=0.1,"Insufficient data",Task[[#This Row],[Ease1]])</f>
        <v>Insufficient data</v>
      </c>
      <c r="N678" s="7">
        <f>IF(Task[[#This Row],[Ease1]]&gt;0,1.96*SQRT((Task[[#This Row],[Ease1]]*(1-Task[[#This Row],[Ease1]]))/Task[[#This Row],[Responses]]),"")</f>
        <v>0.17925618865701615</v>
      </c>
      <c r="O678" s="7">
        <f>VLOOKUP(Task[[#This Row],[Reason of visit]],'Data-Task'!C:G,5,)</f>
        <v>0.65517241379310298</v>
      </c>
      <c r="P678" s="7" t="str">
        <f>IF(Task[[#This Row],[Margin of Error1]]&gt;=0.1,"Insufficient data",Task[[#This Row],[Satisfaction1]])</f>
        <v>Insufficient data</v>
      </c>
      <c r="Q678" s="7">
        <f>IF(Task[[#This Row],[Satisfaction1]]&gt;0,1.96*SQRT((Task[[#This Row],[Satisfaction1]]*(1-Task[[#This Row],[Satisfaction1]]))/Task[[#This Row],[Responses]]),"")</f>
        <v>0.17299592569510325</v>
      </c>
      <c r="R678" s="7" t="str">
        <f>IF(OR(Task[[#This Row],[Margin of Error1]]&gt;=0.1,Task[[#This Row],[Margin of Error1]]=0),"Insufficient data",Task[[#This Row],[Margin of Error1]])</f>
        <v>Insufficient data</v>
      </c>
      <c r="S6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8" s="10"/>
      <c r="U678" s="10"/>
      <c r="V678" s="5"/>
      <c r="W678" s="5"/>
    </row>
    <row r="679" spans="3:23" ht="13.9" x14ac:dyDescent="0.5">
      <c r="C679" s="129" t="str">
        <f>IF(ISBLANK('Data-Task'!C320),"",'Data-Task'!C320)</f>
        <v>DND:Security:School project or assignment</v>
      </c>
      <c r="D679" s="68" t="str">
        <f t="shared" si="33"/>
        <v>School project or assignment</v>
      </c>
      <c r="E679" s="6" t="str">
        <f t="shared" si="34"/>
        <v>Security</v>
      </c>
      <c r="F679" s="6" t="str">
        <f t="shared" si="35"/>
        <v>DND</v>
      </c>
      <c r="G679" s="8">
        <f>VLOOKUP(Task[[#This Row],[Reason of visit]],'Data-Task'!C:G,2,)</f>
        <v>29</v>
      </c>
      <c r="H6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79" s="7">
        <f>VLOOKUP(Task[[#This Row],[Reason of visit]],'Data-Task'!C:G,3,)</f>
        <v>0.72413793103448298</v>
      </c>
      <c r="J679" s="7" t="str">
        <f>IF(Task[[#This Row],[Margin of Error1]]&gt;=0.1,"Insufficient data",Task[[#This Row],[Task success1]])</f>
        <v>Insufficient data</v>
      </c>
      <c r="K679" s="7">
        <f>IF(Task[[#This Row],[Task success1]]&gt;0,1.96*SQRT((Task[[#This Row],[Task success1]]*(1-Task[[#This Row],[Task success1]]))/Task[[#This Row],[Responses]]),"")</f>
        <v>0.1626723405401459</v>
      </c>
      <c r="L679" s="7">
        <f>VLOOKUP(Task[[#This Row],[Reason of visit]],'Data-Task'!C:G,4,)</f>
        <v>0.79310344827586199</v>
      </c>
      <c r="M679" s="7" t="str">
        <f>IF(Task[[#This Row],[Margin of Error1]]&gt;=0.1,"Insufficient data",Task[[#This Row],[Ease1]])</f>
        <v>Insufficient data</v>
      </c>
      <c r="N679" s="7">
        <f>IF(Task[[#This Row],[Ease1]]&gt;0,1.96*SQRT((Task[[#This Row],[Ease1]]*(1-Task[[#This Row],[Ease1]]))/Task[[#This Row],[Responses]]),"")</f>
        <v>0.14743432904500373</v>
      </c>
      <c r="O679" s="7">
        <f>VLOOKUP(Task[[#This Row],[Reason of visit]],'Data-Task'!C:G,5,)</f>
        <v>0.75862068965517204</v>
      </c>
      <c r="P679" s="7" t="str">
        <f>IF(Task[[#This Row],[Margin of Error1]]&gt;=0.1,"Insufficient data",Task[[#This Row],[Satisfaction1]])</f>
        <v>Insufficient data</v>
      </c>
      <c r="Q679" s="7">
        <f>IF(Task[[#This Row],[Satisfaction1]]&gt;0,1.96*SQRT((Task[[#This Row],[Satisfaction1]]*(1-Task[[#This Row],[Satisfaction1]]))/Task[[#This Row],[Responses]]),"")</f>
        <v>0.15574690851530615</v>
      </c>
      <c r="R679" s="7" t="str">
        <f>IF(OR(Task[[#This Row],[Margin of Error1]]&gt;=0.1,Task[[#This Row],[Margin of Error1]]=0),"Insufficient data",Task[[#This Row],[Margin of Error1]])</f>
        <v>Insufficient data</v>
      </c>
      <c r="S6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79" s="10"/>
      <c r="U679" s="10"/>
      <c r="V679" s="5"/>
      <c r="W679" s="5"/>
    </row>
    <row r="680" spans="3:23" ht="13.9" x14ac:dyDescent="0.5">
      <c r="C680" s="129" t="str">
        <f>IF(ISBLANK('Data-Task'!C663),"",'Data-Task'!C663)</f>
        <v>GAC:World:Notarial services</v>
      </c>
      <c r="D680" s="68" t="str">
        <f t="shared" si="33"/>
        <v>Notarial services</v>
      </c>
      <c r="E680" s="6" t="str">
        <f t="shared" si="34"/>
        <v>World</v>
      </c>
      <c r="F680" s="6" t="str">
        <f t="shared" si="35"/>
        <v>GAC</v>
      </c>
      <c r="G680" s="8">
        <f>VLOOKUP(Task[[#This Row],[Reason of visit]],'Data-Task'!C:G,2,)</f>
        <v>29</v>
      </c>
      <c r="H6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0" s="7">
        <f>VLOOKUP(Task[[#This Row],[Reason of visit]],'Data-Task'!C:G,3,)</f>
        <v>0.44827586206896602</v>
      </c>
      <c r="J680" s="7" t="str">
        <f>IF(Task[[#This Row],[Margin of Error1]]&gt;=0.1,"Insufficient data",Task[[#This Row],[Task success1]])</f>
        <v>Insufficient data</v>
      </c>
      <c r="K680" s="7">
        <f>IF(Task[[#This Row],[Task success1]]&gt;0,1.96*SQRT((Task[[#This Row],[Task success1]]*(1-Task[[#This Row],[Task success1]]))/Task[[#This Row],[Responses]]),"")</f>
        <v>0.18100507093620594</v>
      </c>
      <c r="L680" s="7">
        <f>VLOOKUP(Task[[#This Row],[Reason of visit]],'Data-Task'!C:G,4,)</f>
        <v>0.44827586206896602</v>
      </c>
      <c r="M680" s="7" t="str">
        <f>IF(Task[[#This Row],[Margin of Error1]]&gt;=0.1,"Insufficient data",Task[[#This Row],[Ease1]])</f>
        <v>Insufficient data</v>
      </c>
      <c r="N680" s="7">
        <f>IF(Task[[#This Row],[Ease1]]&gt;0,1.96*SQRT((Task[[#This Row],[Ease1]]*(1-Task[[#This Row],[Ease1]]))/Task[[#This Row],[Responses]]),"")</f>
        <v>0.18100507093620594</v>
      </c>
      <c r="O680" s="7">
        <f>VLOOKUP(Task[[#This Row],[Reason of visit]],'Data-Task'!C:G,5,)</f>
        <v>0.55172413793103403</v>
      </c>
      <c r="P680" s="7" t="str">
        <f>IF(Task[[#This Row],[Margin of Error1]]&gt;=0.1,"Insufficient data",Task[[#This Row],[Satisfaction1]])</f>
        <v>Insufficient data</v>
      </c>
      <c r="Q680" s="7">
        <f>IF(Task[[#This Row],[Satisfaction1]]&gt;0,1.96*SQRT((Task[[#This Row],[Satisfaction1]]*(1-Task[[#This Row],[Satisfaction1]]))/Task[[#This Row],[Responses]]),"")</f>
        <v>0.18100507093620594</v>
      </c>
      <c r="R680" s="7" t="str">
        <f>IF(OR(Task[[#This Row],[Margin of Error1]]&gt;=0.1,Task[[#This Row],[Margin of Error1]]=0),"Insufficient data",Task[[#This Row],[Margin of Error1]])</f>
        <v>Insufficient data</v>
      </c>
      <c r="S6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0" s="10"/>
      <c r="U680" s="10"/>
      <c r="V680" s="5"/>
      <c r="W680" s="5"/>
    </row>
    <row r="681" spans="3:23" ht="13.9" x14ac:dyDescent="0.5">
      <c r="C681" s="129" t="str">
        <f>IF(ISBLANK('Data-Task'!C694),"",'Data-Task'!C694)</f>
        <v>GAC:World:The right to health and nutrition</v>
      </c>
      <c r="D681" s="68" t="str">
        <f t="shared" si="33"/>
        <v>The right to health and nutrition</v>
      </c>
      <c r="E681" s="6" t="str">
        <f t="shared" si="34"/>
        <v>World</v>
      </c>
      <c r="F681" s="6" t="str">
        <f t="shared" si="35"/>
        <v>GAC</v>
      </c>
      <c r="G681" s="8">
        <f>VLOOKUP(Task[[#This Row],[Reason of visit]],'Data-Task'!C:G,2,)</f>
        <v>29</v>
      </c>
      <c r="H6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1" s="7">
        <f>VLOOKUP(Task[[#This Row],[Reason of visit]],'Data-Task'!C:G,3,)</f>
        <v>0.89655172413793105</v>
      </c>
      <c r="J681" s="7" t="str">
        <f>IF(Task[[#This Row],[Margin of Error1]]&gt;=0.1,"Insufficient data",Task[[#This Row],[Task success1]])</f>
        <v>Insufficient data</v>
      </c>
      <c r="K681" s="7">
        <f>IF(Task[[#This Row],[Task success1]]&gt;0,1.96*SQRT((Task[[#This Row],[Task success1]]*(1-Task[[#This Row],[Task success1]]))/Task[[#This Row],[Responses]]),"")</f>
        <v>0.11084251616249448</v>
      </c>
      <c r="L681" s="7">
        <f>VLOOKUP(Task[[#This Row],[Reason of visit]],'Data-Task'!C:G,4,)</f>
        <v>0.68965517241379304</v>
      </c>
      <c r="M681" s="7" t="str">
        <f>IF(Task[[#This Row],[Margin of Error1]]&gt;=0.1,"Insufficient data",Task[[#This Row],[Ease1]])</f>
        <v>Insufficient data</v>
      </c>
      <c r="N681" s="7">
        <f>IF(Task[[#This Row],[Ease1]]&gt;0,1.96*SQRT((Task[[#This Row],[Ease1]]*(1-Task[[#This Row],[Ease1]]))/Task[[#This Row],[Responses]]),"")</f>
        <v>0.16838186949654863</v>
      </c>
      <c r="O681" s="7">
        <f>VLOOKUP(Task[[#This Row],[Reason of visit]],'Data-Task'!C:G,5,)</f>
        <v>0.62068965517241403</v>
      </c>
      <c r="P681" s="7" t="str">
        <f>IF(Task[[#This Row],[Margin of Error1]]&gt;=0.1,"Insufficient data",Task[[#This Row],[Satisfaction1]])</f>
        <v>Insufficient data</v>
      </c>
      <c r="Q681" s="7">
        <f>IF(Task[[#This Row],[Satisfaction1]]&gt;0,1.96*SQRT((Task[[#This Row],[Satisfaction1]]*(1-Task[[#This Row],[Satisfaction1]]))/Task[[#This Row],[Responses]]),"")</f>
        <v>0.17660039459941193</v>
      </c>
      <c r="R681" s="7" t="str">
        <f>IF(OR(Task[[#This Row],[Margin of Error1]]&gt;=0.1,Task[[#This Row],[Margin of Error1]]=0),"Insufficient data",Task[[#This Row],[Margin of Error1]])</f>
        <v>Insufficient data</v>
      </c>
      <c r="S6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1" s="10"/>
      <c r="U681" s="10"/>
      <c r="V681" s="5"/>
      <c r="W681" s="5"/>
    </row>
    <row r="682" spans="3:23" ht="13.9" x14ac:dyDescent="0.5">
      <c r="C682" s="129" t="str">
        <f>IF(ISBLANK('Data-Task'!C963),"",'Data-Task'!C963)</f>
        <v>NRCan:Business:Other - Reason for my visit is not in this list</v>
      </c>
      <c r="D682" s="68" t="str">
        <f t="shared" si="33"/>
        <v>Other - Reason for my visit is not in this list</v>
      </c>
      <c r="E682" s="6" t="str">
        <f t="shared" si="34"/>
        <v>Business</v>
      </c>
      <c r="F682" s="6" t="str">
        <f t="shared" si="35"/>
        <v>NRCan</v>
      </c>
      <c r="G682" s="8">
        <f>VLOOKUP(Task[[#This Row],[Reason of visit]],'Data-Task'!C:G,2,)</f>
        <v>29</v>
      </c>
      <c r="H68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2" s="7">
        <f>VLOOKUP(Task[[#This Row],[Reason of visit]],'Data-Task'!C:G,3,)</f>
        <v>0.48275862068965503</v>
      </c>
      <c r="J682" s="7" t="str">
        <f>IF(Task[[#This Row],[Margin of Error1]]&gt;=0.1,"Insufficient data",Task[[#This Row],[Task success1]])</f>
        <v>Insufficient data</v>
      </c>
      <c r="K682" s="7">
        <f>IF(Task[[#This Row],[Task success1]]&gt;0,1.96*SQRT((Task[[#This Row],[Task success1]]*(1-Task[[#This Row],[Task success1]]))/Task[[#This Row],[Responses]]),"")</f>
        <v>0.18187320575338062</v>
      </c>
      <c r="L682" s="7">
        <f>VLOOKUP(Task[[#This Row],[Reason of visit]],'Data-Task'!C:G,4,)</f>
        <v>0.27586206896551702</v>
      </c>
      <c r="M682" s="7" t="str">
        <f>IF(Task[[#This Row],[Margin of Error1]]&gt;=0.1,"Insufficient data",Task[[#This Row],[Ease1]])</f>
        <v>Insufficient data</v>
      </c>
      <c r="N682" s="7">
        <f>IF(Task[[#This Row],[Ease1]]&gt;0,1.96*SQRT((Task[[#This Row],[Ease1]]*(1-Task[[#This Row],[Ease1]]))/Task[[#This Row],[Responses]]),"")</f>
        <v>0.1626723405401459</v>
      </c>
      <c r="O682" s="7">
        <f>VLOOKUP(Task[[#This Row],[Reason of visit]],'Data-Task'!C:G,5,)</f>
        <v>0.34482758620689702</v>
      </c>
      <c r="P682" s="7" t="str">
        <f>IF(Task[[#This Row],[Margin of Error1]]&gt;=0.1,"Insufficient data",Task[[#This Row],[Satisfaction1]])</f>
        <v>Insufficient data</v>
      </c>
      <c r="Q682" s="7">
        <f>IF(Task[[#This Row],[Satisfaction1]]&gt;0,1.96*SQRT((Task[[#This Row],[Satisfaction1]]*(1-Task[[#This Row],[Satisfaction1]]))/Task[[#This Row],[Responses]]),"")</f>
        <v>0.17299592569510325</v>
      </c>
      <c r="R682" s="7" t="str">
        <f>IF(OR(Task[[#This Row],[Margin of Error1]]&gt;=0.1,Task[[#This Row],[Margin of Error1]]=0),"Insufficient data",Task[[#This Row],[Margin of Error1]])</f>
        <v>Insufficient data</v>
      </c>
      <c r="S6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2" s="10"/>
      <c r="U682" s="10"/>
      <c r="V682" s="5"/>
      <c r="W682" s="5"/>
    </row>
    <row r="683" spans="3:23" ht="13.9" x14ac:dyDescent="0.5">
      <c r="C683" s="129" t="str">
        <f>IF(ISBLANK('Data-Task'!C974),"",'Data-Task'!C974)</f>
        <v>NRCan:Environment:Find out about Canadian wildfires</v>
      </c>
      <c r="D683" s="441" t="str">
        <f t="shared" si="33"/>
        <v>Find out about Canadian wildfires</v>
      </c>
      <c r="E683" s="6" t="str">
        <f t="shared" si="34"/>
        <v>Environment</v>
      </c>
      <c r="F683" s="6" t="str">
        <f t="shared" si="35"/>
        <v>NRCan</v>
      </c>
      <c r="G683" s="442">
        <f>VLOOKUP(Task[[#This Row],[Reason of visit]],'Data-Task'!C:G,2,)</f>
        <v>29</v>
      </c>
      <c r="H68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3" s="444">
        <f>VLOOKUP(Task[[#This Row],[Reason of visit]],'Data-Task'!C:G,3,)</f>
        <v>0.65517241379310298</v>
      </c>
      <c r="J683" s="444" t="str">
        <f>IF(Task[[#This Row],[Margin of Error1]]&gt;=0.1,"Insufficient data",Task[[#This Row],[Task success1]])</f>
        <v>Insufficient data</v>
      </c>
      <c r="K683" s="444">
        <f>IF(Task[[#This Row],[Task success1]]&gt;0,1.96*SQRT((Task[[#This Row],[Task success1]]*(1-Task[[#This Row],[Task success1]]))/Task[[#This Row],[Responses]]),"")</f>
        <v>0.17299592569510325</v>
      </c>
      <c r="L683" s="444">
        <f>VLOOKUP(Task[[#This Row],[Reason of visit]],'Data-Task'!C:G,4,)</f>
        <v>0.48275862068965503</v>
      </c>
      <c r="M683" s="444" t="str">
        <f>IF(Task[[#This Row],[Margin of Error1]]&gt;=0.1,"Insufficient data",Task[[#This Row],[Ease1]])</f>
        <v>Insufficient data</v>
      </c>
      <c r="N683" s="444">
        <f>IF(Task[[#This Row],[Ease1]]&gt;0,1.96*SQRT((Task[[#This Row],[Ease1]]*(1-Task[[#This Row],[Ease1]]))/Task[[#This Row],[Responses]]),"")</f>
        <v>0.18187320575338062</v>
      </c>
      <c r="O683" s="444">
        <f>VLOOKUP(Task[[#This Row],[Reason of visit]],'Data-Task'!C:G,5,)</f>
        <v>0.55172413793103403</v>
      </c>
      <c r="P683" s="444" t="str">
        <f>IF(Task[[#This Row],[Margin of Error1]]&gt;=0.1,"Insufficient data",Task[[#This Row],[Satisfaction1]])</f>
        <v>Insufficient data</v>
      </c>
      <c r="Q683" s="444">
        <f>IF(Task[[#This Row],[Satisfaction1]]&gt;0,1.96*SQRT((Task[[#This Row],[Satisfaction1]]*(1-Task[[#This Row],[Satisfaction1]]))/Task[[#This Row],[Responses]]),"")</f>
        <v>0.18100507093620594</v>
      </c>
      <c r="R683" s="444" t="str">
        <f>IF(OR(Task[[#This Row],[Margin of Error1]]&gt;=0.1,Task[[#This Row],[Margin of Error1]]=0),"Insufficient data",Task[[#This Row],[Margin of Error1]])</f>
        <v>Insufficient data</v>
      </c>
      <c r="S6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3" s="10"/>
      <c r="U683" s="10"/>
      <c r="V683" s="5"/>
      <c r="W683" s="5"/>
    </row>
    <row r="684" spans="3:23" ht="13.9" x14ac:dyDescent="0.5">
      <c r="C684" s="129" t="str">
        <f>IF(ISBLANK('Data-Task'!C1136),"",'Data-Task'!C1136)</f>
        <v>PS:Policing:Federal government response to a current emergency event</v>
      </c>
      <c r="D684" s="457" t="str">
        <f t="shared" si="33"/>
        <v>Federal government response to a current emergency event</v>
      </c>
      <c r="E684" s="458" t="str">
        <f t="shared" si="34"/>
        <v>Policing</v>
      </c>
      <c r="F684" s="458" t="str">
        <f t="shared" si="35"/>
        <v>PS</v>
      </c>
      <c r="G684" s="442">
        <f>VLOOKUP(Task[[#This Row],[Reason of visit]],'Data-Task'!C:G,2,)</f>
        <v>29</v>
      </c>
      <c r="H68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4" s="444">
        <f>VLOOKUP(Task[[#This Row],[Reason of visit]],'Data-Task'!C:G,3,)</f>
        <v>0.82758620689655205</v>
      </c>
      <c r="J684" s="444" t="str">
        <f>IF(Task[[#This Row],[Margin of Error1]]&gt;=0.1,"Insufficient data",Task[[#This Row],[Task success1]])</f>
        <v>Insufficient data</v>
      </c>
      <c r="K684" s="444">
        <f>IF(Task[[#This Row],[Task success1]]&gt;0,1.96*SQRT((Task[[#This Row],[Task success1]]*(1-Task[[#This Row],[Task success1]]))/Task[[#This Row],[Responses]]),"")</f>
        <v>0.13748322073415042</v>
      </c>
      <c r="L684" s="444">
        <f>VLOOKUP(Task[[#This Row],[Reason of visit]],'Data-Task'!C:G,4,)</f>
        <v>0.62068965517241403</v>
      </c>
      <c r="M684" s="444" t="str">
        <f>IF(Task[[#This Row],[Margin of Error1]]&gt;=0.1,"Insufficient data",Task[[#This Row],[Ease1]])</f>
        <v>Insufficient data</v>
      </c>
      <c r="N684" s="444">
        <f>IF(Task[[#This Row],[Ease1]]&gt;0,1.96*SQRT((Task[[#This Row],[Ease1]]*(1-Task[[#This Row],[Ease1]]))/Task[[#This Row],[Responses]]),"")</f>
        <v>0.17660039459941193</v>
      </c>
      <c r="O684" s="444">
        <f>VLOOKUP(Task[[#This Row],[Reason of visit]],'Data-Task'!C:G,5,)</f>
        <v>0.62068965517241403</v>
      </c>
      <c r="P684" s="444" t="str">
        <f>IF(Task[[#This Row],[Margin of Error1]]&gt;=0.1,"Insufficient data",Task[[#This Row],[Satisfaction1]])</f>
        <v>Insufficient data</v>
      </c>
      <c r="Q684" s="444">
        <f>IF(Task[[#This Row],[Satisfaction1]]&gt;0,1.96*SQRT((Task[[#This Row],[Satisfaction1]]*(1-Task[[#This Row],[Satisfaction1]]))/Task[[#This Row],[Responses]]),"")</f>
        <v>0.17660039459941193</v>
      </c>
      <c r="R684" s="444" t="str">
        <f>IF(OR(Task[[#This Row],[Margin of Error1]]&gt;=0.1,Task[[#This Row],[Margin of Error1]]=0),"Insufficient data",Task[[#This Row],[Margin of Error1]])</f>
        <v>Insufficient data</v>
      </c>
      <c r="S68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4" s="10"/>
      <c r="U684" s="10"/>
      <c r="V684" s="5"/>
      <c r="W684" s="5"/>
    </row>
    <row r="685" spans="3:23" ht="13.9" x14ac:dyDescent="0.5">
      <c r="C685" s="129" t="str">
        <f>IF(ISBLANK('Data-Task'!C106),"",'Data-Task'!C106)</f>
        <v>CIHR:Health:Access the Canadian Common CV (CCV)</v>
      </c>
      <c r="D685" s="68" t="str">
        <f t="shared" si="33"/>
        <v>Access the Canadian Common CV (CCV)</v>
      </c>
      <c r="E685" s="6" t="str">
        <f t="shared" si="34"/>
        <v>Health</v>
      </c>
      <c r="F685" s="6" t="str">
        <f t="shared" si="35"/>
        <v>CIHR</v>
      </c>
      <c r="G685" s="8">
        <f>VLOOKUP(Task[[#This Row],[Reason of visit]],'Data-Task'!C:G,2,)</f>
        <v>28</v>
      </c>
      <c r="H68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5" s="7">
        <f>VLOOKUP(Task[[#This Row],[Reason of visit]],'Data-Task'!C:G,3,)</f>
        <v>0.75</v>
      </c>
      <c r="J685" s="7" t="str">
        <f>IF(Task[[#This Row],[Margin of Error1]]&gt;=0.1,"Insufficient data",Task[[#This Row],[Task success1]])</f>
        <v>Insufficient data</v>
      </c>
      <c r="K685" s="7">
        <f>IF(Task[[#This Row],[Task success1]]&gt;0,1.96*SQRT((Task[[#This Row],[Task success1]]*(1-Task[[#This Row],[Task success1]]))/Task[[#This Row],[Responses]]),"")</f>
        <v>0.16039014932345438</v>
      </c>
      <c r="L685" s="7">
        <f>VLOOKUP(Task[[#This Row],[Reason of visit]],'Data-Task'!C:G,4,)</f>
        <v>0.46428571428571402</v>
      </c>
      <c r="M685" s="7" t="str">
        <f>IF(Task[[#This Row],[Margin of Error1]]&gt;=0.1,"Insufficient data",Task[[#This Row],[Ease1]])</f>
        <v>Insufficient data</v>
      </c>
      <c r="N685" s="7">
        <f>IF(Task[[#This Row],[Ease1]]&gt;0,1.96*SQRT((Task[[#This Row],[Ease1]]*(1-Task[[#This Row],[Ease1]]))/Task[[#This Row],[Responses]]),"")</f>
        <v>0.18472953201911166</v>
      </c>
      <c r="O685" s="7">
        <f>VLOOKUP(Task[[#This Row],[Reason of visit]],'Data-Task'!C:G,5,)</f>
        <v>0.53571428571428603</v>
      </c>
      <c r="P685" s="7" t="str">
        <f>IF(Task[[#This Row],[Margin of Error1]]&gt;=0.1,"Insufficient data",Task[[#This Row],[Satisfaction1]])</f>
        <v>Insufficient data</v>
      </c>
      <c r="Q685" s="7">
        <f>IF(Task[[#This Row],[Satisfaction1]]&gt;0,1.96*SQRT((Task[[#This Row],[Satisfaction1]]*(1-Task[[#This Row],[Satisfaction1]]))/Task[[#This Row],[Responses]]),"")</f>
        <v>0.18472953201911166</v>
      </c>
      <c r="R685" s="7" t="str">
        <f>IF(OR(Task[[#This Row],[Margin of Error1]]&gt;=0.1,Task[[#This Row],[Margin of Error1]]=0),"Insufficient data",Task[[#This Row],[Margin of Error1]])</f>
        <v>Insufficient data</v>
      </c>
      <c r="S6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5" s="10"/>
      <c r="U685" s="10"/>
      <c r="V685" s="5"/>
      <c r="W685" s="5"/>
    </row>
    <row r="686" spans="3:23" ht="13.9" x14ac:dyDescent="0.5">
      <c r="C686" s="129" t="str">
        <f>IF(ISBLANK('Data-Task'!C253),"",'Data-Task'!C253)</f>
        <v>DFO:Environment:Check if your project near water needs review</v>
      </c>
      <c r="D686" s="68" t="str">
        <f t="shared" si="33"/>
        <v>Check if your project near water needs review</v>
      </c>
      <c r="E686" s="6" t="str">
        <f t="shared" si="34"/>
        <v>Environment</v>
      </c>
      <c r="F686" s="6" t="str">
        <f t="shared" si="35"/>
        <v>DFO</v>
      </c>
      <c r="G686" s="8">
        <f>VLOOKUP(Task[[#This Row],[Reason of visit]],'Data-Task'!C:G,2,)</f>
        <v>28</v>
      </c>
      <c r="H68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6" s="7">
        <f>VLOOKUP(Task[[#This Row],[Reason of visit]],'Data-Task'!C:G,3,)</f>
        <v>0.82142857142857095</v>
      </c>
      <c r="J686" s="7" t="str">
        <f>IF(Task[[#This Row],[Margin of Error1]]&gt;=0.1,"Insufficient data",Task[[#This Row],[Task success1]])</f>
        <v>Insufficient data</v>
      </c>
      <c r="K686" s="7">
        <f>IF(Task[[#This Row],[Task success1]]&gt;0,1.96*SQRT((Task[[#This Row],[Task success1]]*(1-Task[[#This Row],[Task success1]]))/Task[[#This Row],[Responses]]),"")</f>
        <v>0.14186260959111122</v>
      </c>
      <c r="L686" s="7">
        <f>VLOOKUP(Task[[#This Row],[Reason of visit]],'Data-Task'!C:G,4,)</f>
        <v>0.57142857142857095</v>
      </c>
      <c r="M686" s="7" t="str">
        <f>IF(Task[[#This Row],[Margin of Error1]]&gt;=0.1,"Insufficient data",Task[[#This Row],[Ease1]])</f>
        <v>Insufficient data</v>
      </c>
      <c r="N686" s="7">
        <f>IF(Task[[#This Row],[Ease1]]&gt;0,1.96*SQRT((Task[[#This Row],[Ease1]]*(1-Task[[#This Row],[Ease1]]))/Task[[#This Row],[Responses]]),"")</f>
        <v>0.18330302779823363</v>
      </c>
      <c r="O686" s="7">
        <f>VLOOKUP(Task[[#This Row],[Reason of visit]],'Data-Task'!C:G,5,)</f>
        <v>0.57142857142857095</v>
      </c>
      <c r="P686" s="7" t="str">
        <f>IF(Task[[#This Row],[Margin of Error1]]&gt;=0.1,"Insufficient data",Task[[#This Row],[Satisfaction1]])</f>
        <v>Insufficient data</v>
      </c>
      <c r="Q686" s="7">
        <f>IF(Task[[#This Row],[Satisfaction1]]&gt;0,1.96*SQRT((Task[[#This Row],[Satisfaction1]]*(1-Task[[#This Row],[Satisfaction1]]))/Task[[#This Row],[Responses]]),"")</f>
        <v>0.18330302779823363</v>
      </c>
      <c r="R686" s="7" t="str">
        <f>IF(OR(Task[[#This Row],[Margin of Error1]]&gt;=0.1,Task[[#This Row],[Margin of Error1]]=0),"Insufficient data",Task[[#This Row],[Margin of Error1]])</f>
        <v>Insufficient data</v>
      </c>
      <c r="S6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6" s="10"/>
      <c r="U686" s="10"/>
      <c r="V686" s="5"/>
      <c r="W686" s="5"/>
    </row>
    <row r="687" spans="3:23" ht="27.75" x14ac:dyDescent="0.5">
      <c r="C687" s="129" t="str">
        <f>IF(ISBLANK('Data-Task'!C650),"",'Data-Task'!C650)</f>
        <v>GAC:World:International assistance budget (humanitarian aid and development projects)</v>
      </c>
      <c r="D687" s="68" t="str">
        <f t="shared" si="33"/>
        <v>International assistance budget (humanitarian aid and development projects)</v>
      </c>
      <c r="E687" s="6" t="str">
        <f t="shared" si="34"/>
        <v>World</v>
      </c>
      <c r="F687" s="6" t="str">
        <f t="shared" si="35"/>
        <v>GAC</v>
      </c>
      <c r="G687" s="8">
        <f>VLOOKUP(Task[[#This Row],[Reason of visit]],'Data-Task'!C:G,2,)</f>
        <v>28</v>
      </c>
      <c r="H68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7" s="7">
        <f>VLOOKUP(Task[[#This Row],[Reason of visit]],'Data-Task'!C:G,3,)</f>
        <v>0.78571428571428603</v>
      </c>
      <c r="J687" s="7" t="str">
        <f>IF(Task[[#This Row],[Margin of Error1]]&gt;=0.1,"Insufficient data",Task[[#This Row],[Task success1]])</f>
        <v>Insufficient data</v>
      </c>
      <c r="K687" s="7">
        <f>IF(Task[[#This Row],[Task success1]]&gt;0,1.96*SQRT((Task[[#This Row],[Task success1]]*(1-Task[[#This Row],[Task success1]]))/Task[[#This Row],[Responses]]),"")</f>
        <v>0.15198684153570655</v>
      </c>
      <c r="L687" s="7">
        <f>VLOOKUP(Task[[#This Row],[Reason of visit]],'Data-Task'!C:G,4,)</f>
        <v>0.67857142857142905</v>
      </c>
      <c r="M687" s="7" t="str">
        <f>IF(Task[[#This Row],[Margin of Error1]]&gt;=0.1,"Insufficient data",Task[[#This Row],[Ease1]])</f>
        <v>Insufficient data</v>
      </c>
      <c r="N687" s="7">
        <f>IF(Task[[#This Row],[Ease1]]&gt;0,1.96*SQRT((Task[[#This Row],[Ease1]]*(1-Task[[#This Row],[Ease1]]))/Task[[#This Row],[Responses]]),"")</f>
        <v>0.17298843892006185</v>
      </c>
      <c r="O687" s="7">
        <f>VLOOKUP(Task[[#This Row],[Reason of visit]],'Data-Task'!C:G,5,)</f>
        <v>0.67857142857142905</v>
      </c>
      <c r="P687" s="7" t="str">
        <f>IF(Task[[#This Row],[Margin of Error1]]&gt;=0.1,"Insufficient data",Task[[#This Row],[Satisfaction1]])</f>
        <v>Insufficient data</v>
      </c>
      <c r="Q687" s="7">
        <f>IF(Task[[#This Row],[Satisfaction1]]&gt;0,1.96*SQRT((Task[[#This Row],[Satisfaction1]]*(1-Task[[#This Row],[Satisfaction1]]))/Task[[#This Row],[Responses]]),"")</f>
        <v>0.17298843892006185</v>
      </c>
      <c r="R687" s="7" t="str">
        <f>IF(OR(Task[[#This Row],[Margin of Error1]]&gt;=0.1,Task[[#This Row],[Margin of Error1]]=0),"Insufficient data",Task[[#This Row],[Margin of Error1]])</f>
        <v>Insufficient data</v>
      </c>
      <c r="S6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7" s="10"/>
      <c r="U687" s="10"/>
      <c r="V687" s="5"/>
      <c r="W687" s="5"/>
    </row>
    <row r="688" spans="3:23" ht="13.9" x14ac:dyDescent="0.5">
      <c r="C688" s="129" t="str">
        <f>IF(ISBLANK('Data-Task'!C734),"",'Data-Task'!C734)</f>
        <v>INFC:Transport:Other - Reason for my visit is not in this list</v>
      </c>
      <c r="D688" s="68" t="str">
        <f t="shared" si="33"/>
        <v>Other - Reason for my visit is not in this list</v>
      </c>
      <c r="E688" s="6" t="str">
        <f t="shared" si="34"/>
        <v>Transport</v>
      </c>
      <c r="F688" s="6" t="str">
        <f t="shared" si="35"/>
        <v>INFC</v>
      </c>
      <c r="G688" s="8">
        <f>VLOOKUP(Task[[#This Row],[Reason of visit]],'Data-Task'!C:G,2,)</f>
        <v>28</v>
      </c>
      <c r="H68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8" s="7">
        <f>VLOOKUP(Task[[#This Row],[Reason of visit]],'Data-Task'!C:G,3,)</f>
        <v>0.39285714285714302</v>
      </c>
      <c r="J688" s="7" t="str">
        <f>IF(Task[[#This Row],[Margin of Error1]]&gt;=0.1,"Insufficient data",Task[[#This Row],[Task success1]])</f>
        <v>Insufficient data</v>
      </c>
      <c r="K688" s="7">
        <f>IF(Task[[#This Row],[Task success1]]&gt;0,1.96*SQRT((Task[[#This Row],[Task success1]]*(1-Task[[#This Row],[Task success1]]))/Task[[#This Row],[Responses]]),"")</f>
        <v>0.18090052515125546</v>
      </c>
      <c r="L688" s="7">
        <f>VLOOKUP(Task[[#This Row],[Reason of visit]],'Data-Task'!C:G,4,)</f>
        <v>0.35714285714285698</v>
      </c>
      <c r="M688" s="7" t="str">
        <f>IF(Task[[#This Row],[Margin of Error1]]&gt;=0.1,"Insufficient data",Task[[#This Row],[Ease1]])</f>
        <v>Insufficient data</v>
      </c>
      <c r="N688" s="7">
        <f>IF(Task[[#This Row],[Ease1]]&gt;0,1.96*SQRT((Task[[#This Row],[Ease1]]*(1-Task[[#This Row],[Ease1]]))/Task[[#This Row],[Responses]]),"")</f>
        <v>0.17748239349298844</v>
      </c>
      <c r="O688" s="7">
        <f>VLOOKUP(Task[[#This Row],[Reason of visit]],'Data-Task'!C:G,5,)</f>
        <v>0.214285714285714</v>
      </c>
      <c r="P688" s="7" t="str">
        <f>IF(Task[[#This Row],[Margin of Error1]]&gt;=0.1,"Insufficient data",Task[[#This Row],[Satisfaction1]])</f>
        <v>Insufficient data</v>
      </c>
      <c r="Q688" s="7">
        <f>IF(Task[[#This Row],[Satisfaction1]]&gt;0,1.96*SQRT((Task[[#This Row],[Satisfaction1]]*(1-Task[[#This Row],[Satisfaction1]]))/Task[[#This Row],[Responses]]),"")</f>
        <v>0.15198684153570655</v>
      </c>
      <c r="R688" s="7" t="str">
        <f>IF(OR(Task[[#This Row],[Margin of Error1]]&gt;=0.1,Task[[#This Row],[Margin of Error1]]=0),"Insufficient data",Task[[#This Row],[Margin of Error1]])</f>
        <v>Insufficient data</v>
      </c>
      <c r="S6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8" s="10"/>
      <c r="U688" s="10"/>
      <c r="V688" s="5"/>
      <c r="W688" s="5"/>
    </row>
    <row r="689" spans="3:23" ht="13.9" x14ac:dyDescent="0.5">
      <c r="C689" s="129" t="str">
        <f>IF(ISBLANK('Data-Task'!C738),"",'Data-Task'!C738)</f>
        <v>INFC:Transport:Projects in my province</v>
      </c>
      <c r="D689" s="68" t="str">
        <f t="shared" si="33"/>
        <v>Projects in my province</v>
      </c>
      <c r="E689" s="6" t="str">
        <f t="shared" si="34"/>
        <v>Transport</v>
      </c>
      <c r="F689" s="6" t="str">
        <f t="shared" si="35"/>
        <v>INFC</v>
      </c>
      <c r="G689" s="8">
        <f>VLOOKUP(Task[[#This Row],[Reason of visit]],'Data-Task'!C:G,2,)</f>
        <v>28</v>
      </c>
      <c r="H68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89" s="7">
        <f>VLOOKUP(Task[[#This Row],[Reason of visit]],'Data-Task'!C:G,3,)</f>
        <v>0.46428571428571402</v>
      </c>
      <c r="J689" s="7" t="str">
        <f>IF(Task[[#This Row],[Margin of Error1]]&gt;=0.1,"Insufficient data",Task[[#This Row],[Task success1]])</f>
        <v>Insufficient data</v>
      </c>
      <c r="K689" s="7">
        <f>IF(Task[[#This Row],[Task success1]]&gt;0,1.96*SQRT((Task[[#This Row],[Task success1]]*(1-Task[[#This Row],[Task success1]]))/Task[[#This Row],[Responses]]),"")</f>
        <v>0.18472953201911166</v>
      </c>
      <c r="L689" s="7">
        <f>VLOOKUP(Task[[#This Row],[Reason of visit]],'Data-Task'!C:G,4,)</f>
        <v>0.32142857142857101</v>
      </c>
      <c r="M689" s="7" t="str">
        <f>IF(Task[[#This Row],[Margin of Error1]]&gt;=0.1,"Insufficient data",Task[[#This Row],[Ease1]])</f>
        <v>Insufficient data</v>
      </c>
      <c r="N689" s="7">
        <f>IF(Task[[#This Row],[Ease1]]&gt;0,1.96*SQRT((Task[[#This Row],[Ease1]]*(1-Task[[#This Row],[Ease1]]))/Task[[#This Row],[Responses]]),"")</f>
        <v>0.17298843892006185</v>
      </c>
      <c r="O689" s="7">
        <f>VLOOKUP(Task[[#This Row],[Reason of visit]],'Data-Task'!C:G,5,)</f>
        <v>0.214285714285714</v>
      </c>
      <c r="P689" s="7" t="str">
        <f>IF(Task[[#This Row],[Margin of Error1]]&gt;=0.1,"Insufficient data",Task[[#This Row],[Satisfaction1]])</f>
        <v>Insufficient data</v>
      </c>
      <c r="Q689" s="7">
        <f>IF(Task[[#This Row],[Satisfaction1]]&gt;0,1.96*SQRT((Task[[#This Row],[Satisfaction1]]*(1-Task[[#This Row],[Satisfaction1]]))/Task[[#This Row],[Responses]]),"")</f>
        <v>0.15198684153570655</v>
      </c>
      <c r="R689" s="7" t="str">
        <f>IF(OR(Task[[#This Row],[Margin of Error1]]&gt;=0.1,Task[[#This Row],[Margin of Error1]]=0),"Insufficient data",Task[[#This Row],[Margin of Error1]])</f>
        <v>Insufficient data</v>
      </c>
      <c r="S6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89" s="10"/>
      <c r="U689" s="10"/>
      <c r="V689" s="5"/>
      <c r="W689" s="5"/>
    </row>
    <row r="690" spans="3:23" ht="27.75" x14ac:dyDescent="0.5">
      <c r="C690" s="129" t="str">
        <f>IF(ISBLANK('Data-Task'!C810),"",'Data-Task'!C810)</f>
        <v>IRCC:Travel:Work and travel in Canada as a youth (International Experience Canada)</v>
      </c>
      <c r="D690" s="68" t="str">
        <f t="shared" si="33"/>
        <v>Work and travel in Canada as a youth (International Experience Canada)</v>
      </c>
      <c r="E690" s="6" t="str">
        <f t="shared" si="34"/>
        <v>Travel</v>
      </c>
      <c r="F690" s="6" t="str">
        <f t="shared" si="35"/>
        <v>IRCC</v>
      </c>
      <c r="G690" s="8">
        <f>VLOOKUP(Task[[#This Row],[Reason of visit]],'Data-Task'!C:G,2,)</f>
        <v>28</v>
      </c>
      <c r="H69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0" s="7">
        <f>VLOOKUP(Task[[#This Row],[Reason of visit]],'Data-Task'!C:G,3,)</f>
        <v>0.75</v>
      </c>
      <c r="J690" s="7" t="str">
        <f>IF(Task[[#This Row],[Margin of Error1]]&gt;=0.1,"Insufficient data",Task[[#This Row],[Task success1]])</f>
        <v>Insufficient data</v>
      </c>
      <c r="K690" s="7">
        <f>IF(Task[[#This Row],[Task success1]]&gt;0,1.96*SQRT((Task[[#This Row],[Task success1]]*(1-Task[[#This Row],[Task success1]]))/Task[[#This Row],[Responses]]),"")</f>
        <v>0.16039014932345438</v>
      </c>
      <c r="L690" s="7">
        <f>VLOOKUP(Task[[#This Row],[Reason of visit]],'Data-Task'!C:G,4,)</f>
        <v>0.75</v>
      </c>
      <c r="M690" s="7" t="str">
        <f>IF(Task[[#This Row],[Margin of Error1]]&gt;=0.1,"Insufficient data",Task[[#This Row],[Ease1]])</f>
        <v>Insufficient data</v>
      </c>
      <c r="N690" s="7">
        <f>IF(Task[[#This Row],[Ease1]]&gt;0,1.96*SQRT((Task[[#This Row],[Ease1]]*(1-Task[[#This Row],[Ease1]]))/Task[[#This Row],[Responses]]),"")</f>
        <v>0.16039014932345438</v>
      </c>
      <c r="O690" s="7">
        <f>VLOOKUP(Task[[#This Row],[Reason of visit]],'Data-Task'!C:G,5,)</f>
        <v>0.78571428571428603</v>
      </c>
      <c r="P690" s="7" t="str">
        <f>IF(Task[[#This Row],[Margin of Error1]]&gt;=0.1,"Insufficient data",Task[[#This Row],[Satisfaction1]])</f>
        <v>Insufficient data</v>
      </c>
      <c r="Q690" s="7">
        <f>IF(Task[[#This Row],[Satisfaction1]]&gt;0,1.96*SQRT((Task[[#This Row],[Satisfaction1]]*(1-Task[[#This Row],[Satisfaction1]]))/Task[[#This Row],[Responses]]),"")</f>
        <v>0.15198684153570655</v>
      </c>
      <c r="R690" s="7" t="str">
        <f>IF(OR(Task[[#This Row],[Margin of Error1]]&gt;=0.1,Task[[#This Row],[Margin of Error1]]=0),"Insufficient data",Task[[#This Row],[Margin of Error1]])</f>
        <v>Insufficient data</v>
      </c>
      <c r="S6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0" s="10"/>
      <c r="U690" s="10"/>
      <c r="V690" s="5"/>
      <c r="W690" s="5"/>
    </row>
    <row r="691" spans="3:23" ht="13.9" x14ac:dyDescent="0.5">
      <c r="C691" s="129" t="str">
        <f>IF(ISBLANK('Data-Task'!C944),"",'Data-Task'!C944)</f>
        <v>NRC:Science:Learn about the NRC structure and mandate</v>
      </c>
      <c r="D691" s="68" t="str">
        <f t="shared" si="33"/>
        <v>Learn about the NRC structure and mandate</v>
      </c>
      <c r="E691" s="6" t="str">
        <f t="shared" si="34"/>
        <v>Science</v>
      </c>
      <c r="F691" s="6" t="str">
        <f t="shared" si="35"/>
        <v>NRC</v>
      </c>
      <c r="G691" s="8">
        <f>VLOOKUP(Task[[#This Row],[Reason of visit]],'Data-Task'!C:G,2,)</f>
        <v>28</v>
      </c>
      <c r="H69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1" s="7">
        <f>VLOOKUP(Task[[#This Row],[Reason of visit]],'Data-Task'!C:G,3,)</f>
        <v>0.71428571428571397</v>
      </c>
      <c r="J691" s="7" t="str">
        <f>IF(Task[[#This Row],[Margin of Error1]]&gt;=0.1,"Insufficient data",Task[[#This Row],[Task success1]])</f>
        <v>Insufficient data</v>
      </c>
      <c r="K691" s="7">
        <f>IF(Task[[#This Row],[Task success1]]&gt;0,1.96*SQRT((Task[[#This Row],[Task success1]]*(1-Task[[#This Row],[Task success1]]))/Task[[#This Row],[Responses]]),"")</f>
        <v>0.16733200530681516</v>
      </c>
      <c r="L691" s="7">
        <f>VLOOKUP(Task[[#This Row],[Reason of visit]],'Data-Task'!C:G,4,)</f>
        <v>0.64285714285714302</v>
      </c>
      <c r="M691" s="7" t="str">
        <f>IF(Task[[#This Row],[Margin of Error1]]&gt;=0.1,"Insufficient data",Task[[#This Row],[Ease1]])</f>
        <v>Insufficient data</v>
      </c>
      <c r="N691" s="7">
        <f>IF(Task[[#This Row],[Ease1]]&gt;0,1.96*SQRT((Task[[#This Row],[Ease1]]*(1-Task[[#This Row],[Ease1]]))/Task[[#This Row],[Responses]]),"")</f>
        <v>0.17748239349298844</v>
      </c>
      <c r="O691" s="7">
        <f>VLOOKUP(Task[[#This Row],[Reason of visit]],'Data-Task'!C:G,5,)</f>
        <v>0.64285714285714302</v>
      </c>
      <c r="P691" s="7" t="str">
        <f>IF(Task[[#This Row],[Margin of Error1]]&gt;=0.1,"Insufficient data",Task[[#This Row],[Satisfaction1]])</f>
        <v>Insufficient data</v>
      </c>
      <c r="Q691" s="7">
        <f>IF(Task[[#This Row],[Satisfaction1]]&gt;0,1.96*SQRT((Task[[#This Row],[Satisfaction1]]*(1-Task[[#This Row],[Satisfaction1]]))/Task[[#This Row],[Responses]]),"")</f>
        <v>0.17748239349298844</v>
      </c>
      <c r="R691" s="7" t="str">
        <f>IF(OR(Task[[#This Row],[Margin of Error1]]&gt;=0.1,Task[[#This Row],[Margin of Error1]]=0),"Insufficient data",Task[[#This Row],[Margin of Error1]])</f>
        <v>Insufficient data</v>
      </c>
      <c r="S6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1" s="10"/>
      <c r="U691" s="10"/>
      <c r="V691" s="5"/>
      <c r="W691" s="5"/>
    </row>
    <row r="692" spans="3:23" ht="13.9" x14ac:dyDescent="0.5">
      <c r="C692" s="129" t="str">
        <f>IF(ISBLANK('Data-Task'!C1034),"",'Data-Task'!C1034)</f>
        <v>PC:Jobs:Jobs or volunteering with Parks Canada</v>
      </c>
      <c r="D692" s="441" t="str">
        <f t="shared" si="33"/>
        <v>Jobs or volunteering with Parks Canada</v>
      </c>
      <c r="E692" s="6" t="str">
        <f t="shared" si="34"/>
        <v>Jobs</v>
      </c>
      <c r="F692" s="6" t="str">
        <f t="shared" si="35"/>
        <v>PC</v>
      </c>
      <c r="G692" s="442">
        <f>VLOOKUP(Task[[#This Row],[Reason of visit]],'Data-Task'!C:G,2,)</f>
        <v>28</v>
      </c>
      <c r="H6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2" s="444">
        <f>VLOOKUP(Task[[#This Row],[Reason of visit]],'Data-Task'!C:G,3,)</f>
        <v>0.89285714285714302</v>
      </c>
      <c r="J692" s="444" t="str">
        <f>IF(Task[[#This Row],[Margin of Error1]]&gt;=0.1,"Insufficient data",Task[[#This Row],[Task success1]])</f>
        <v>Insufficient data</v>
      </c>
      <c r="K692" s="444">
        <f>IF(Task[[#This Row],[Task success1]]&gt;0,1.96*SQRT((Task[[#This Row],[Task success1]]*(1-Task[[#This Row],[Task success1]]))/Task[[#This Row],[Responses]]),"")</f>
        <v>0.11456439237389592</v>
      </c>
      <c r="L692" s="444">
        <f>VLOOKUP(Task[[#This Row],[Reason of visit]],'Data-Task'!C:G,4,)</f>
        <v>0.82142857142857095</v>
      </c>
      <c r="M692" s="444" t="str">
        <f>IF(Task[[#This Row],[Margin of Error1]]&gt;=0.1,"Insufficient data",Task[[#This Row],[Ease1]])</f>
        <v>Insufficient data</v>
      </c>
      <c r="N692" s="444">
        <f>IF(Task[[#This Row],[Ease1]]&gt;0,1.96*SQRT((Task[[#This Row],[Ease1]]*(1-Task[[#This Row],[Ease1]]))/Task[[#This Row],[Responses]]),"")</f>
        <v>0.14186260959111122</v>
      </c>
      <c r="O692" s="444">
        <f>VLOOKUP(Task[[#This Row],[Reason of visit]],'Data-Task'!C:G,5,)</f>
        <v>0.60714285714285698</v>
      </c>
      <c r="P692" s="444" t="str">
        <f>IF(Task[[#This Row],[Margin of Error1]]&gt;=0.1,"Insufficient data",Task[[#This Row],[Satisfaction1]])</f>
        <v>Insufficient data</v>
      </c>
      <c r="Q692" s="444">
        <f>IF(Task[[#This Row],[Satisfaction1]]&gt;0,1.96*SQRT((Task[[#This Row],[Satisfaction1]]*(1-Task[[#This Row],[Satisfaction1]]))/Task[[#This Row],[Responses]]),"")</f>
        <v>0.18090052515125546</v>
      </c>
      <c r="R692" s="444" t="str">
        <f>IF(OR(Task[[#This Row],[Margin of Error1]]&gt;=0.1,Task[[#This Row],[Margin of Error1]]=0),"Insufficient data",Task[[#This Row],[Margin of Error1]])</f>
        <v>Insufficient data</v>
      </c>
      <c r="S6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2" s="10"/>
      <c r="U692" s="10"/>
      <c r="V692" s="5"/>
      <c r="W692" s="5"/>
    </row>
    <row r="693" spans="3:23" ht="13.9" x14ac:dyDescent="0.5">
      <c r="C693" s="129" t="str">
        <f>IF(ISBLANK('Data-Task'!C1181),"",'Data-Task'!C1181)</f>
        <v>PSPC:AboutGov:Sign up for direct deposit or update your banking information</v>
      </c>
      <c r="D693" s="457" t="str">
        <f t="shared" si="33"/>
        <v>Sign up for direct deposit or update your banking information</v>
      </c>
      <c r="E693" s="458" t="str">
        <f t="shared" si="34"/>
        <v>AboutGov</v>
      </c>
      <c r="F693" s="458" t="str">
        <f t="shared" si="35"/>
        <v>PSPC</v>
      </c>
      <c r="G693" s="442">
        <f>VLOOKUP(Task[[#This Row],[Reason of visit]],'Data-Task'!C:G,2,)</f>
        <v>28</v>
      </c>
      <c r="H69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3" s="444">
        <f>VLOOKUP(Task[[#This Row],[Reason of visit]],'Data-Task'!C:G,3,)</f>
        <v>0.67857142857142905</v>
      </c>
      <c r="J693" s="444" t="str">
        <f>IF(Task[[#This Row],[Margin of Error1]]&gt;=0.1,"Insufficient data",Task[[#This Row],[Task success1]])</f>
        <v>Insufficient data</v>
      </c>
      <c r="K693" s="444">
        <f>IF(Task[[#This Row],[Task success1]]&gt;0,1.96*SQRT((Task[[#This Row],[Task success1]]*(1-Task[[#This Row],[Task success1]]))/Task[[#This Row],[Responses]]),"")</f>
        <v>0.17298843892006185</v>
      </c>
      <c r="L693" s="444">
        <f>VLOOKUP(Task[[#This Row],[Reason of visit]],'Data-Task'!C:G,4,)</f>
        <v>0.53571428571428603</v>
      </c>
      <c r="M693" s="444" t="str">
        <f>IF(Task[[#This Row],[Margin of Error1]]&gt;=0.1,"Insufficient data",Task[[#This Row],[Ease1]])</f>
        <v>Insufficient data</v>
      </c>
      <c r="N693" s="444">
        <f>IF(Task[[#This Row],[Ease1]]&gt;0,1.96*SQRT((Task[[#This Row],[Ease1]]*(1-Task[[#This Row],[Ease1]]))/Task[[#This Row],[Responses]]),"")</f>
        <v>0.18472953201911166</v>
      </c>
      <c r="O693" s="444">
        <f>VLOOKUP(Task[[#This Row],[Reason of visit]],'Data-Task'!C:G,5,)</f>
        <v>0.5</v>
      </c>
      <c r="P693" s="444" t="str">
        <f>IF(Task[[#This Row],[Margin of Error1]]&gt;=0.1,"Insufficient data",Task[[#This Row],[Satisfaction1]])</f>
        <v>Insufficient data</v>
      </c>
      <c r="Q693" s="444">
        <f>IF(Task[[#This Row],[Satisfaction1]]&gt;0,1.96*SQRT((Task[[#This Row],[Satisfaction1]]*(1-Task[[#This Row],[Satisfaction1]]))/Task[[#This Row],[Responses]]),"")</f>
        <v>0.18520259177452134</v>
      </c>
      <c r="R693" s="444" t="str">
        <f>IF(OR(Task[[#This Row],[Margin of Error1]]&gt;=0.1,Task[[#This Row],[Margin of Error1]]=0),"Insufficient data",Task[[#This Row],[Margin of Error1]])</f>
        <v>Insufficient data</v>
      </c>
      <c r="S6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3" s="10"/>
      <c r="U693" s="10"/>
      <c r="V693" s="5"/>
      <c r="W693" s="5"/>
    </row>
    <row r="694" spans="3:23" ht="13.9" x14ac:dyDescent="0.5">
      <c r="C694" s="129" t="str">
        <f>IF(ISBLANK('Data-Task'!C51),"",'Data-Task'!C51)</f>
        <v>CBSA:Travel:ArriveCAN (Web and mobile application)</v>
      </c>
      <c r="D694" s="68" t="str">
        <f t="shared" si="33"/>
        <v>ArriveCAN (Web and mobile application)</v>
      </c>
      <c r="E694" s="6" t="str">
        <f t="shared" si="34"/>
        <v>Travel</v>
      </c>
      <c r="F694" s="6" t="str">
        <f t="shared" si="35"/>
        <v>CBSA</v>
      </c>
      <c r="G694" s="8">
        <f>VLOOKUP(Task[[#This Row],[Reason of visit]],'Data-Task'!C:G,2,)</f>
        <v>27</v>
      </c>
      <c r="H69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4" s="7">
        <f>VLOOKUP(Task[[#This Row],[Reason of visit]],'Data-Task'!C:G,3,)</f>
        <v>0.88888888888888895</v>
      </c>
      <c r="J694" s="7" t="str">
        <f>IF(Task[[#This Row],[Margin of Error1]]&gt;=0.1,"Insufficient data",Task[[#This Row],[Task success1]])</f>
        <v>Insufficient data</v>
      </c>
      <c r="K694" s="7">
        <f>IF(Task[[#This Row],[Task success1]]&gt;0,1.96*SQRT((Task[[#This Row],[Task success1]]*(1-Task[[#This Row],[Task success1]]))/Task[[#This Row],[Responses]]),"")</f>
        <v>0.1185432073050624</v>
      </c>
      <c r="L694" s="7">
        <f>VLOOKUP(Task[[#This Row],[Reason of visit]],'Data-Task'!C:G,4,)</f>
        <v>0.592592592592593</v>
      </c>
      <c r="M694" s="7" t="str">
        <f>IF(Task[[#This Row],[Margin of Error1]]&gt;=0.1,"Insufficient data",Task[[#This Row],[Ease1]])</f>
        <v>Insufficient data</v>
      </c>
      <c r="N694" s="7">
        <f>IF(Task[[#This Row],[Ease1]]&gt;0,1.96*SQRT((Task[[#This Row],[Ease1]]*(1-Task[[#This Row],[Ease1]]))/Task[[#This Row],[Responses]]),"")</f>
        <v>0.18533897592122689</v>
      </c>
      <c r="O694" s="7">
        <f>VLOOKUP(Task[[#This Row],[Reason of visit]],'Data-Task'!C:G,5,)</f>
        <v>0.592592592592593</v>
      </c>
      <c r="P694" s="7" t="str">
        <f>IF(Task[[#This Row],[Margin of Error1]]&gt;=0.1,"Insufficient data",Task[[#This Row],[Satisfaction1]])</f>
        <v>Insufficient data</v>
      </c>
      <c r="Q694" s="7">
        <f>IF(Task[[#This Row],[Satisfaction1]]&gt;0,1.96*SQRT((Task[[#This Row],[Satisfaction1]]*(1-Task[[#This Row],[Satisfaction1]]))/Task[[#This Row],[Responses]]),"")</f>
        <v>0.18533897592122689</v>
      </c>
      <c r="R694" s="7" t="str">
        <f>IF(OR(Task[[#This Row],[Margin of Error1]]&gt;=0.1,Task[[#This Row],[Margin of Error1]]=0),"Insufficient data",Task[[#This Row],[Margin of Error1]])</f>
        <v>Insufficient data</v>
      </c>
      <c r="S6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4" s="10"/>
      <c r="U694" s="10"/>
      <c r="V694" s="5"/>
      <c r="W694" s="5"/>
    </row>
    <row r="695" spans="3:23" ht="13.9" x14ac:dyDescent="0.5">
      <c r="C695" s="129" t="str">
        <f>IF(ISBLANK('Data-Task'!C259),"",'Data-Task'!C259)</f>
        <v>DFO:Environment:Find out if you need a fishing licence</v>
      </c>
      <c r="D695" s="68" t="str">
        <f t="shared" si="33"/>
        <v>Find out if you need a fishing licence</v>
      </c>
      <c r="E695" s="6" t="str">
        <f t="shared" si="34"/>
        <v>Environment</v>
      </c>
      <c r="F695" s="6" t="str">
        <f t="shared" si="35"/>
        <v>DFO</v>
      </c>
      <c r="G695" s="8">
        <f>VLOOKUP(Task[[#This Row],[Reason of visit]],'Data-Task'!C:G,2,)</f>
        <v>27</v>
      </c>
      <c r="H69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5" s="7">
        <f>VLOOKUP(Task[[#This Row],[Reason of visit]],'Data-Task'!C:G,3,)</f>
        <v>0.62962962962962998</v>
      </c>
      <c r="J695" s="7" t="str">
        <f>IF(Task[[#This Row],[Margin of Error1]]&gt;=0.1,"Insufficient data",Task[[#This Row],[Task success1]])</f>
        <v>Insufficient data</v>
      </c>
      <c r="K695" s="7">
        <f>IF(Task[[#This Row],[Task success1]]&gt;0,1.96*SQRT((Task[[#This Row],[Task success1]]*(1-Task[[#This Row],[Task success1]]))/Task[[#This Row],[Responses]]),"")</f>
        <v>0.18215239497651833</v>
      </c>
      <c r="L695" s="7">
        <f>VLOOKUP(Task[[#This Row],[Reason of visit]],'Data-Task'!C:G,4,)</f>
        <v>0.55555555555555602</v>
      </c>
      <c r="M695" s="7" t="str">
        <f>IF(Task[[#This Row],[Margin of Error1]]&gt;=0.1,"Insufficient data",Task[[#This Row],[Ease1]])</f>
        <v>Insufficient data</v>
      </c>
      <c r="N695" s="7">
        <f>IF(Task[[#This Row],[Ease1]]&gt;0,1.96*SQRT((Task[[#This Row],[Ease1]]*(1-Task[[#This Row],[Ease1]]))/Task[[#This Row],[Responses]]),"")</f>
        <v>0.18743326811275399</v>
      </c>
      <c r="O695" s="7">
        <f>VLOOKUP(Task[[#This Row],[Reason of visit]],'Data-Task'!C:G,5,)</f>
        <v>0.55555555555555602</v>
      </c>
      <c r="P695" s="7" t="str">
        <f>IF(Task[[#This Row],[Margin of Error1]]&gt;=0.1,"Insufficient data",Task[[#This Row],[Satisfaction1]])</f>
        <v>Insufficient data</v>
      </c>
      <c r="Q695" s="7">
        <f>IF(Task[[#This Row],[Satisfaction1]]&gt;0,1.96*SQRT((Task[[#This Row],[Satisfaction1]]*(1-Task[[#This Row],[Satisfaction1]]))/Task[[#This Row],[Responses]]),"")</f>
        <v>0.18743326811275399</v>
      </c>
      <c r="R695" s="7" t="str">
        <f>IF(OR(Task[[#This Row],[Margin of Error1]]&gt;=0.1,Task[[#This Row],[Margin of Error1]]=0),"Insufficient data",Task[[#This Row],[Margin of Error1]])</f>
        <v>Insufficient data</v>
      </c>
      <c r="S6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5" s="10"/>
      <c r="U695" s="10"/>
      <c r="V695" s="5"/>
      <c r="W695" s="5"/>
    </row>
    <row r="696" spans="3:23" ht="13.9" x14ac:dyDescent="0.5">
      <c r="C696" s="129" t="str">
        <f>IF(ISBLANK('Data-Task'!C279),"",'Data-Task'!C279)</f>
        <v>DND:Security:Canada's contributions to past wars</v>
      </c>
      <c r="D696" s="68" t="str">
        <f t="shared" si="33"/>
        <v>Canada's contributions to past wars</v>
      </c>
      <c r="E696" s="6" t="str">
        <f t="shared" si="34"/>
        <v>Security</v>
      </c>
      <c r="F696" s="6" t="str">
        <f t="shared" si="35"/>
        <v>DND</v>
      </c>
      <c r="G696" s="8">
        <f>VLOOKUP(Task[[#This Row],[Reason of visit]],'Data-Task'!C:G,2,)</f>
        <v>27</v>
      </c>
      <c r="H69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6" s="7">
        <f>VLOOKUP(Task[[#This Row],[Reason of visit]],'Data-Task'!C:G,3,)</f>
        <v>0.96296296296296302</v>
      </c>
      <c r="J696" s="7" t="str">
        <f>IF(Task[[#This Row],[Margin of Error1]]&gt;=0.1,"Insufficient data",Task[[#This Row],[Task success1]])</f>
        <v>Insufficient data</v>
      </c>
      <c r="K696" s="7">
        <f>IF(Task[[#This Row],[Task success1]]&gt;0,1.96*SQRT((Task[[#This Row],[Task success1]]*(1-Task[[#This Row],[Task success1]]))/Task[[#This Row],[Responses]]),"")</f>
        <v>7.1235602049393276E-2</v>
      </c>
      <c r="L696" s="7">
        <f>VLOOKUP(Task[[#This Row],[Reason of visit]],'Data-Task'!C:G,4,)</f>
        <v>0.77777777777777801</v>
      </c>
      <c r="M696" s="7" t="str">
        <f>IF(Task[[#This Row],[Margin of Error1]]&gt;=0.1,"Insufficient data",Task[[#This Row],[Ease1]])</f>
        <v>Insufficient data</v>
      </c>
      <c r="N696" s="7">
        <f>IF(Task[[#This Row],[Ease1]]&gt;0,1.96*SQRT((Task[[#This Row],[Ease1]]*(1-Task[[#This Row],[Ease1]]))/Task[[#This Row],[Responses]]),"")</f>
        <v>0.15681792307258521</v>
      </c>
      <c r="O696" s="7">
        <f>VLOOKUP(Task[[#This Row],[Reason of visit]],'Data-Task'!C:G,5,)</f>
        <v>0.77777777777777801</v>
      </c>
      <c r="P696" s="7" t="str">
        <f>IF(Task[[#This Row],[Margin of Error1]]&gt;=0.1,"Insufficient data",Task[[#This Row],[Satisfaction1]])</f>
        <v>Insufficient data</v>
      </c>
      <c r="Q696" s="7">
        <f>IF(Task[[#This Row],[Satisfaction1]]&gt;0,1.96*SQRT((Task[[#This Row],[Satisfaction1]]*(1-Task[[#This Row],[Satisfaction1]]))/Task[[#This Row],[Responses]]),"")</f>
        <v>0.15681792307258521</v>
      </c>
      <c r="R696" s="7" t="str">
        <f>IF(OR(Task[[#This Row],[Margin of Error1]]&gt;=0.1,Task[[#This Row],[Margin of Error1]]=0),"Insufficient data",Task[[#This Row],[Margin of Error1]])</f>
        <v>Insufficient data</v>
      </c>
      <c r="S6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6" s="10"/>
      <c r="U696" s="10"/>
      <c r="V696" s="5"/>
      <c r="W696" s="5"/>
    </row>
    <row r="697" spans="3:23" ht="13.9" x14ac:dyDescent="0.5">
      <c r="C697" s="129" t="str">
        <f>IF(ISBLANK('Data-Task'!C509),"",'Data-Task'!C509)</f>
        <v>GAC:Business:Attract international students to Canada</v>
      </c>
      <c r="D697" s="68" t="str">
        <f t="shared" si="33"/>
        <v>Attract international students to Canada</v>
      </c>
      <c r="E697" s="6" t="str">
        <f t="shared" si="34"/>
        <v>Business</v>
      </c>
      <c r="F697" s="6" t="str">
        <f t="shared" si="35"/>
        <v>GAC</v>
      </c>
      <c r="G697" s="8">
        <f>VLOOKUP(Task[[#This Row],[Reason of visit]],'Data-Task'!C:G,2,)</f>
        <v>27</v>
      </c>
      <c r="H69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7" s="7">
        <f>VLOOKUP(Task[[#This Row],[Reason of visit]],'Data-Task'!C:G,3,)</f>
        <v>0.62962962962962998</v>
      </c>
      <c r="J697" s="7" t="str">
        <f>IF(Task[[#This Row],[Margin of Error1]]&gt;=0.1,"Insufficient data",Task[[#This Row],[Task success1]])</f>
        <v>Insufficient data</v>
      </c>
      <c r="K697" s="7">
        <f>IF(Task[[#This Row],[Task success1]]&gt;0,1.96*SQRT((Task[[#This Row],[Task success1]]*(1-Task[[#This Row],[Task success1]]))/Task[[#This Row],[Responses]]),"")</f>
        <v>0.18215239497651833</v>
      </c>
      <c r="L697" s="7">
        <f>VLOOKUP(Task[[#This Row],[Reason of visit]],'Data-Task'!C:G,4,)</f>
        <v>0.48148148148148101</v>
      </c>
      <c r="M697" s="7" t="str">
        <f>IF(Task[[#This Row],[Margin of Error1]]&gt;=0.1,"Insufficient data",Task[[#This Row],[Ease1]])</f>
        <v>Insufficient data</v>
      </c>
      <c r="N697" s="7">
        <f>IF(Task[[#This Row],[Ease1]]&gt;0,1.96*SQRT((Task[[#This Row],[Ease1]]*(1-Task[[#This Row],[Ease1]]))/Task[[#This Row],[Responses]]),"")</f>
        <v>0.18847168751665785</v>
      </c>
      <c r="O697" s="7">
        <f>VLOOKUP(Task[[#This Row],[Reason of visit]],'Data-Task'!C:G,5,)</f>
        <v>0.407407407407407</v>
      </c>
      <c r="P697" s="7" t="str">
        <f>IF(Task[[#This Row],[Margin of Error1]]&gt;=0.1,"Insufficient data",Task[[#This Row],[Satisfaction1]])</f>
        <v>Insufficient data</v>
      </c>
      <c r="Q697" s="7">
        <f>IF(Task[[#This Row],[Satisfaction1]]&gt;0,1.96*SQRT((Task[[#This Row],[Satisfaction1]]*(1-Task[[#This Row],[Satisfaction1]]))/Task[[#This Row],[Responses]]),"")</f>
        <v>0.18533897592122689</v>
      </c>
      <c r="R697" s="7" t="str">
        <f>IF(OR(Task[[#This Row],[Margin of Error1]]&gt;=0.1,Task[[#This Row],[Margin of Error1]]=0),"Insufficient data",Task[[#This Row],[Margin of Error1]])</f>
        <v>Insufficient data</v>
      </c>
      <c r="S6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7" s="10"/>
      <c r="U697" s="10"/>
      <c r="V697" s="5"/>
      <c r="W697" s="5"/>
    </row>
    <row r="698" spans="3:23" ht="27.75" x14ac:dyDescent="0.5">
      <c r="C698" s="129" t="str">
        <f>IF(ISBLANK('Data-Task'!C692),"",'Data-Task'!C692)</f>
        <v>GAC:World:Sustainable agriculture, green technologies and renewable energy</v>
      </c>
      <c r="D698" s="68" t="str">
        <f t="shared" si="33"/>
        <v>Sustainable agriculture, green technologies and renewable energy</v>
      </c>
      <c r="E698" s="6" t="str">
        <f t="shared" si="34"/>
        <v>World</v>
      </c>
      <c r="F698" s="6" t="str">
        <f t="shared" si="35"/>
        <v>GAC</v>
      </c>
      <c r="G698" s="8">
        <f>VLOOKUP(Task[[#This Row],[Reason of visit]],'Data-Task'!C:G,2,)</f>
        <v>27</v>
      </c>
      <c r="H69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8" s="7">
        <f>VLOOKUP(Task[[#This Row],[Reason of visit]],'Data-Task'!C:G,3,)</f>
        <v>0.74074074074074103</v>
      </c>
      <c r="J698" s="7" t="str">
        <f>IF(Task[[#This Row],[Margin of Error1]]&gt;=0.1,"Insufficient data",Task[[#This Row],[Task success1]])</f>
        <v>Insufficient data</v>
      </c>
      <c r="K698" s="7">
        <f>IF(Task[[#This Row],[Task success1]]&gt;0,1.96*SQRT((Task[[#This Row],[Task success1]]*(1-Task[[#This Row],[Task success1]]))/Task[[#This Row],[Responses]]),"")</f>
        <v>0.16530060494881318</v>
      </c>
      <c r="L698" s="7">
        <f>VLOOKUP(Task[[#This Row],[Reason of visit]],'Data-Task'!C:G,4,)</f>
        <v>0.66666666666666696</v>
      </c>
      <c r="M698" s="7" t="str">
        <f>IF(Task[[#This Row],[Margin of Error1]]&gt;=0.1,"Insufficient data",Task[[#This Row],[Ease1]])</f>
        <v>Insufficient data</v>
      </c>
      <c r="N698" s="7">
        <f>IF(Task[[#This Row],[Ease1]]&gt;0,1.96*SQRT((Task[[#This Row],[Ease1]]*(1-Task[[#This Row],[Ease1]]))/Task[[#This Row],[Responses]]),"")</f>
        <v>0.17781481095759363</v>
      </c>
      <c r="O698" s="7">
        <f>VLOOKUP(Task[[#This Row],[Reason of visit]],'Data-Task'!C:G,5,)</f>
        <v>0.55555555555555602</v>
      </c>
      <c r="P698" s="7" t="str">
        <f>IF(Task[[#This Row],[Margin of Error1]]&gt;=0.1,"Insufficient data",Task[[#This Row],[Satisfaction1]])</f>
        <v>Insufficient data</v>
      </c>
      <c r="Q698" s="7">
        <f>IF(Task[[#This Row],[Satisfaction1]]&gt;0,1.96*SQRT((Task[[#This Row],[Satisfaction1]]*(1-Task[[#This Row],[Satisfaction1]]))/Task[[#This Row],[Responses]]),"")</f>
        <v>0.18743326811275399</v>
      </c>
      <c r="R698" s="7" t="str">
        <f>IF(OR(Task[[#This Row],[Margin of Error1]]&gt;=0.1,Task[[#This Row],[Margin of Error1]]=0),"Insufficient data",Task[[#This Row],[Margin of Error1]])</f>
        <v>Insufficient data</v>
      </c>
      <c r="S6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8" s="10"/>
      <c r="U698" s="10"/>
      <c r="V698" s="5"/>
      <c r="W698" s="5"/>
    </row>
    <row r="699" spans="3:23" ht="13.9" x14ac:dyDescent="0.5">
      <c r="C699" s="129" t="str">
        <f>IF(ISBLANK('Data-Task'!C816),"",'Data-Task'!C816)</f>
        <v>ISC:Benefits:Other - Reason for my visit is not in this list</v>
      </c>
      <c r="D699" s="68" t="str">
        <f t="shared" si="33"/>
        <v>Other - Reason for my visit is not in this list</v>
      </c>
      <c r="E699" s="6" t="str">
        <f t="shared" si="34"/>
        <v>Benefits</v>
      </c>
      <c r="F699" s="6" t="str">
        <f t="shared" si="35"/>
        <v>ISC</v>
      </c>
      <c r="G699" s="8">
        <f>VLOOKUP(Task[[#This Row],[Reason of visit]],'Data-Task'!C:G,2,)</f>
        <v>27</v>
      </c>
      <c r="H69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699" s="7">
        <f>VLOOKUP(Task[[#This Row],[Reason of visit]],'Data-Task'!C:G,3,)</f>
        <v>0.48148148148148101</v>
      </c>
      <c r="J699" s="7" t="str">
        <f>IF(Task[[#This Row],[Margin of Error1]]&gt;=0.1,"Insufficient data",Task[[#This Row],[Task success1]])</f>
        <v>Insufficient data</v>
      </c>
      <c r="K699" s="7">
        <f>IF(Task[[#This Row],[Task success1]]&gt;0,1.96*SQRT((Task[[#This Row],[Task success1]]*(1-Task[[#This Row],[Task success1]]))/Task[[#This Row],[Responses]]),"")</f>
        <v>0.18847168751665785</v>
      </c>
      <c r="L699" s="7">
        <f>VLOOKUP(Task[[#This Row],[Reason of visit]],'Data-Task'!C:G,4,)</f>
        <v>0.48148148148148101</v>
      </c>
      <c r="M699" s="7" t="str">
        <f>IF(Task[[#This Row],[Margin of Error1]]&gt;=0.1,"Insufficient data",Task[[#This Row],[Ease1]])</f>
        <v>Insufficient data</v>
      </c>
      <c r="N699" s="7">
        <f>IF(Task[[#This Row],[Ease1]]&gt;0,1.96*SQRT((Task[[#This Row],[Ease1]]*(1-Task[[#This Row],[Ease1]]))/Task[[#This Row],[Responses]]),"")</f>
        <v>0.18847168751665785</v>
      </c>
      <c r="O699" s="7">
        <f>VLOOKUP(Task[[#This Row],[Reason of visit]],'Data-Task'!C:G,5,)</f>
        <v>0.51851851851851805</v>
      </c>
      <c r="P699" s="7" t="str">
        <f>IF(Task[[#This Row],[Margin of Error1]]&gt;=0.1,"Insufficient data",Task[[#This Row],[Satisfaction1]])</f>
        <v>Insufficient data</v>
      </c>
      <c r="Q699" s="7">
        <f>IF(Task[[#This Row],[Satisfaction1]]&gt;0,1.96*SQRT((Task[[#This Row],[Satisfaction1]]*(1-Task[[#This Row],[Satisfaction1]]))/Task[[#This Row],[Responses]]),"")</f>
        <v>0.18847168751665785</v>
      </c>
      <c r="R699" s="7" t="str">
        <f>IF(OR(Task[[#This Row],[Margin of Error1]]&gt;=0.1,Task[[#This Row],[Margin of Error1]]=0),"Insufficient data",Task[[#This Row],[Margin of Error1]])</f>
        <v>Insufficient data</v>
      </c>
      <c r="S6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699" s="10"/>
      <c r="U699" s="10"/>
      <c r="V699" s="5"/>
      <c r="W699" s="5"/>
    </row>
    <row r="700" spans="3:23" ht="13.9" x14ac:dyDescent="0.5">
      <c r="C700" s="129" t="str">
        <f>IF(ISBLANK('Data-Task'!C1003),"",'Data-Task'!C1003)</f>
        <v>OSB:Business:Find a bankruptcy or insolvency record</v>
      </c>
      <c r="D700" s="441" t="str">
        <f t="shared" si="33"/>
        <v>Find a bankruptcy or insolvency record</v>
      </c>
      <c r="E700" s="6" t="str">
        <f t="shared" si="34"/>
        <v>Business</v>
      </c>
      <c r="F700" s="6" t="str">
        <f t="shared" si="35"/>
        <v>OSB</v>
      </c>
      <c r="G700" s="442">
        <f>VLOOKUP(Task[[#This Row],[Reason of visit]],'Data-Task'!C:G,2,)</f>
        <v>27</v>
      </c>
      <c r="H70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0" s="444">
        <f>VLOOKUP(Task[[#This Row],[Reason of visit]],'Data-Task'!C:G,3,)</f>
        <v>0.62962962962962998</v>
      </c>
      <c r="J700" s="444" t="str">
        <f>IF(Task[[#This Row],[Margin of Error1]]&gt;=0.1,"Insufficient data",Task[[#This Row],[Task success1]])</f>
        <v>Insufficient data</v>
      </c>
      <c r="K700" s="444">
        <f>IF(Task[[#This Row],[Task success1]]&gt;0,1.96*SQRT((Task[[#This Row],[Task success1]]*(1-Task[[#This Row],[Task success1]]))/Task[[#This Row],[Responses]]),"")</f>
        <v>0.18215239497651833</v>
      </c>
      <c r="L700" s="444">
        <f>VLOOKUP(Task[[#This Row],[Reason of visit]],'Data-Task'!C:G,4,)</f>
        <v>0.37037037037037002</v>
      </c>
      <c r="M700" s="444" t="str">
        <f>IF(Task[[#This Row],[Margin of Error1]]&gt;=0.1,"Insufficient data",Task[[#This Row],[Ease1]])</f>
        <v>Insufficient data</v>
      </c>
      <c r="N700" s="444">
        <f>IF(Task[[#This Row],[Ease1]]&gt;0,1.96*SQRT((Task[[#This Row],[Ease1]]*(1-Task[[#This Row],[Ease1]]))/Task[[#This Row],[Responses]]),"")</f>
        <v>0.18215239497651833</v>
      </c>
      <c r="O700" s="444">
        <f>VLOOKUP(Task[[#This Row],[Reason of visit]],'Data-Task'!C:G,5,)</f>
        <v>0.48148148148148101</v>
      </c>
      <c r="P700" s="444" t="str">
        <f>IF(Task[[#This Row],[Margin of Error1]]&gt;=0.1,"Insufficient data",Task[[#This Row],[Satisfaction1]])</f>
        <v>Insufficient data</v>
      </c>
      <c r="Q700" s="444">
        <f>IF(Task[[#This Row],[Satisfaction1]]&gt;0,1.96*SQRT((Task[[#This Row],[Satisfaction1]]*(1-Task[[#This Row],[Satisfaction1]]))/Task[[#This Row],[Responses]]),"")</f>
        <v>0.18847168751665785</v>
      </c>
      <c r="R700" s="444" t="str">
        <f>IF(OR(Task[[#This Row],[Margin of Error1]]&gt;=0.1,Task[[#This Row],[Margin of Error1]]=0),"Insufficient data",Task[[#This Row],[Margin of Error1]])</f>
        <v>Insufficient data</v>
      </c>
      <c r="S7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0" s="10"/>
      <c r="U700" s="10"/>
      <c r="V700" s="5"/>
      <c r="W700" s="5"/>
    </row>
    <row r="701" spans="3:23" ht="27.75" x14ac:dyDescent="0.5">
      <c r="C701" s="129" t="str">
        <f>IF(ISBLANK('Data-Task'!C1371),"",'Data-Task'!C1371)</f>
        <v>TC:Transport:Find if there is a defect or recall for your vehicle, tires or child car seat</v>
      </c>
      <c r="D701" s="457" t="str">
        <f t="shared" si="33"/>
        <v>Find if there is a defect or recall for your vehicle, tires or child car seat</v>
      </c>
      <c r="E701" s="458" t="str">
        <f t="shared" si="34"/>
        <v>Transport</v>
      </c>
      <c r="F701" s="458" t="str">
        <f t="shared" si="35"/>
        <v>TC</v>
      </c>
      <c r="G701" s="442">
        <f>VLOOKUP(Task[[#This Row],[Reason of visit]],'Data-Task'!C:G,2,)</f>
        <v>27</v>
      </c>
      <c r="H70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1" s="444">
        <f>VLOOKUP(Task[[#This Row],[Reason of visit]],'Data-Task'!C:G,3,)</f>
        <v>0.81481481481481499</v>
      </c>
      <c r="J701" s="444" t="str">
        <f>IF(Task[[#This Row],[Margin of Error1]]&gt;=0.1,"Insufficient data",Task[[#This Row],[Task success1]])</f>
        <v>Insufficient data</v>
      </c>
      <c r="K701" s="444">
        <f>IF(Task[[#This Row],[Task success1]]&gt;0,1.96*SQRT((Task[[#This Row],[Task success1]]*(1-Task[[#This Row],[Task success1]]))/Task[[#This Row],[Responses]]),"")</f>
        <v>0.14652332577854521</v>
      </c>
      <c r="L701" s="444">
        <f>VLOOKUP(Task[[#This Row],[Reason of visit]],'Data-Task'!C:G,4,)</f>
        <v>0.70370370370370405</v>
      </c>
      <c r="M701" s="444" t="str">
        <f>IF(Task[[#This Row],[Margin of Error1]]&gt;=0.1,"Insufficient data",Task[[#This Row],[Ease1]])</f>
        <v>Insufficient data</v>
      </c>
      <c r="N701" s="444">
        <f>IF(Task[[#This Row],[Ease1]]&gt;0,1.96*SQRT((Task[[#This Row],[Ease1]]*(1-Task[[#This Row],[Ease1]]))/Task[[#This Row],[Responses]]),"")</f>
        <v>0.17223928702865318</v>
      </c>
      <c r="O701" s="444">
        <f>VLOOKUP(Task[[#This Row],[Reason of visit]],'Data-Task'!C:G,5,)</f>
        <v>0.37037037037037002</v>
      </c>
      <c r="P701" s="444" t="str">
        <f>IF(Task[[#This Row],[Margin of Error1]]&gt;=0.1,"Insufficient data",Task[[#This Row],[Satisfaction1]])</f>
        <v>Insufficient data</v>
      </c>
      <c r="Q701" s="444">
        <f>IF(Task[[#This Row],[Satisfaction1]]&gt;0,1.96*SQRT((Task[[#This Row],[Satisfaction1]]*(1-Task[[#This Row],[Satisfaction1]]))/Task[[#This Row],[Responses]]),"")</f>
        <v>0.18215239497651833</v>
      </c>
      <c r="R701" s="444" t="str">
        <f>IF(OR(Task[[#This Row],[Margin of Error1]]&gt;=0.1,Task[[#This Row],[Margin of Error1]]=0),"Insufficient data",Task[[#This Row],[Margin of Error1]])</f>
        <v>Insufficient data</v>
      </c>
      <c r="S7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1" s="10"/>
      <c r="U701" s="10"/>
      <c r="V701" s="5"/>
      <c r="W701" s="5"/>
    </row>
    <row r="702" spans="3:23" ht="13.9" x14ac:dyDescent="0.5">
      <c r="C702" s="129" t="str">
        <f>IF(ISBLANK('Data-Task'!C267),"",'Data-Task'!C267)</f>
        <v>DFO:Jobs:Other - Reason for my visit is not in this list</v>
      </c>
      <c r="D702" s="68" t="str">
        <f t="shared" si="33"/>
        <v>Other - Reason for my visit is not in this list</v>
      </c>
      <c r="E702" s="6" t="str">
        <f t="shared" si="34"/>
        <v>Jobs</v>
      </c>
      <c r="F702" s="6" t="str">
        <f t="shared" si="35"/>
        <v>DFO</v>
      </c>
      <c r="G702" s="8">
        <f>VLOOKUP(Task[[#This Row],[Reason of visit]],'Data-Task'!C:G,2,)</f>
        <v>26</v>
      </c>
      <c r="H70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2" s="7">
        <f>VLOOKUP(Task[[#This Row],[Reason of visit]],'Data-Task'!C:G,3,)</f>
        <v>0.57692307692307698</v>
      </c>
      <c r="J702" s="7" t="str">
        <f>IF(Task[[#This Row],[Margin of Error1]]&gt;=0.1,"Insufficient data",Task[[#This Row],[Task success1]])</f>
        <v>Insufficient data</v>
      </c>
      <c r="K702" s="7">
        <f>IF(Task[[#This Row],[Task success1]]&gt;0,1.96*SQRT((Task[[#This Row],[Task success1]]*(1-Task[[#This Row],[Task success1]]))/Task[[#This Row],[Responses]]),"")</f>
        <v>0.18990570930102435</v>
      </c>
      <c r="L702" s="7">
        <f>VLOOKUP(Task[[#This Row],[Reason of visit]],'Data-Task'!C:G,4,)</f>
        <v>0.5</v>
      </c>
      <c r="M702" s="7" t="str">
        <f>IF(Task[[#This Row],[Margin of Error1]]&gt;=0.1,"Insufficient data",Task[[#This Row],[Ease1]])</f>
        <v>Insufficient data</v>
      </c>
      <c r="N702" s="7">
        <f>IF(Task[[#This Row],[Ease1]]&gt;0,1.96*SQRT((Task[[#This Row],[Ease1]]*(1-Task[[#This Row],[Ease1]]))/Task[[#This Row],[Responses]]),"")</f>
        <v>0.19219381243542036</v>
      </c>
      <c r="O702" s="7">
        <f>VLOOKUP(Task[[#This Row],[Reason of visit]],'Data-Task'!C:G,5,)</f>
        <v>0.53846153846153799</v>
      </c>
      <c r="P702" s="7" t="str">
        <f>IF(Task[[#This Row],[Margin of Error1]]&gt;=0.1,"Insufficient data",Task[[#This Row],[Satisfaction1]])</f>
        <v>Insufficient data</v>
      </c>
      <c r="Q702" s="7">
        <f>IF(Task[[#This Row],[Satisfaction1]]&gt;0,1.96*SQRT((Task[[#This Row],[Satisfaction1]]*(1-Task[[#This Row],[Satisfaction1]]))/Task[[#This Row],[Responses]]),"")</f>
        <v>0.19162434803575315</v>
      </c>
      <c r="R702" s="7" t="str">
        <f>IF(OR(Task[[#This Row],[Margin of Error1]]&gt;=0.1,Task[[#This Row],[Margin of Error1]]=0),"Insufficient data",Task[[#This Row],[Margin of Error1]])</f>
        <v>Insufficient data</v>
      </c>
      <c r="S7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2" s="10"/>
      <c r="U702" s="10"/>
      <c r="V702" s="5"/>
      <c r="W702" s="5"/>
    </row>
    <row r="703" spans="3:23" ht="13.9" x14ac:dyDescent="0.5">
      <c r="C703" s="129" t="str">
        <f>IF(ISBLANK('Data-Task'!C350),"",'Data-Task'!C350)</f>
        <v>ECCC:Environment:Get a permit to hunt migratory game birds</v>
      </c>
      <c r="D703" s="68" t="str">
        <f t="shared" si="33"/>
        <v>Get a permit to hunt migratory game birds</v>
      </c>
      <c r="E703" s="6" t="str">
        <f t="shared" si="34"/>
        <v>Environment</v>
      </c>
      <c r="F703" s="6" t="str">
        <f t="shared" si="35"/>
        <v>ECCC</v>
      </c>
      <c r="G703" s="8">
        <f>VLOOKUP(Task[[#This Row],[Reason of visit]],'Data-Task'!C:G,2,)</f>
        <v>26</v>
      </c>
      <c r="H70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3" s="7">
        <f>VLOOKUP(Task[[#This Row],[Reason of visit]],'Data-Task'!C:G,3,)</f>
        <v>0.65384615384615397</v>
      </c>
      <c r="J703" s="7" t="str">
        <f>IF(Task[[#This Row],[Margin of Error1]]&gt;=0.1,"Insufficient data",Task[[#This Row],[Task success1]])</f>
        <v>Insufficient data</v>
      </c>
      <c r="K703" s="7">
        <f>IF(Task[[#This Row],[Task success1]]&gt;0,1.96*SQRT((Task[[#This Row],[Task success1]]*(1-Task[[#This Row],[Task success1]]))/Task[[#This Row],[Responses]]),"")</f>
        <v>0.18286970521416626</v>
      </c>
      <c r="L703" s="7">
        <f>VLOOKUP(Task[[#This Row],[Reason of visit]],'Data-Task'!C:G,4,)</f>
        <v>0.5</v>
      </c>
      <c r="M703" s="7" t="str">
        <f>IF(Task[[#This Row],[Margin of Error1]]&gt;=0.1,"Insufficient data",Task[[#This Row],[Ease1]])</f>
        <v>Insufficient data</v>
      </c>
      <c r="N703" s="7">
        <f>IF(Task[[#This Row],[Ease1]]&gt;0,1.96*SQRT((Task[[#This Row],[Ease1]]*(1-Task[[#This Row],[Ease1]]))/Task[[#This Row],[Responses]]),"")</f>
        <v>0.19219381243542036</v>
      </c>
      <c r="O703" s="7">
        <f>VLOOKUP(Task[[#This Row],[Reason of visit]],'Data-Task'!C:G,5,)</f>
        <v>0.5</v>
      </c>
      <c r="P703" s="7" t="str">
        <f>IF(Task[[#This Row],[Margin of Error1]]&gt;=0.1,"Insufficient data",Task[[#This Row],[Satisfaction1]])</f>
        <v>Insufficient data</v>
      </c>
      <c r="Q703" s="7">
        <f>IF(Task[[#This Row],[Satisfaction1]]&gt;0,1.96*SQRT((Task[[#This Row],[Satisfaction1]]*(1-Task[[#This Row],[Satisfaction1]]))/Task[[#This Row],[Responses]]),"")</f>
        <v>0.19219381243542036</v>
      </c>
      <c r="R703" s="7" t="str">
        <f>IF(OR(Task[[#This Row],[Margin of Error1]]&gt;=0.1,Task[[#This Row],[Margin of Error1]]=0),"Insufficient data",Task[[#This Row],[Margin of Error1]])</f>
        <v>Insufficient data</v>
      </c>
      <c r="S7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3" s="10"/>
      <c r="U703" s="10"/>
      <c r="V703" s="5"/>
      <c r="W703" s="5"/>
    </row>
    <row r="704" spans="3:23" ht="13.9" x14ac:dyDescent="0.5">
      <c r="C704" s="129" t="str">
        <f>IF(ISBLANK('Data-Task'!C989),"",'Data-Task'!C989)</f>
        <v>NRCan:Environment:Learn about forestry in Canada</v>
      </c>
      <c r="D704" s="441" t="str">
        <f t="shared" si="33"/>
        <v>Learn about forestry in Canada</v>
      </c>
      <c r="E704" s="6" t="str">
        <f t="shared" si="34"/>
        <v>Environment</v>
      </c>
      <c r="F704" s="6" t="str">
        <f t="shared" si="35"/>
        <v>NRCan</v>
      </c>
      <c r="G704" s="442">
        <f>VLOOKUP(Task[[#This Row],[Reason of visit]],'Data-Task'!C:G,2,)</f>
        <v>26</v>
      </c>
      <c r="H70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4" s="444">
        <f>VLOOKUP(Task[[#This Row],[Reason of visit]],'Data-Task'!C:G,3,)</f>
        <v>0.80769230769230804</v>
      </c>
      <c r="J704" s="444" t="str">
        <f>IF(Task[[#This Row],[Margin of Error1]]&gt;=0.1,"Insufficient data",Task[[#This Row],[Task success1]])</f>
        <v>Insufficient data</v>
      </c>
      <c r="K704" s="444">
        <f>IF(Task[[#This Row],[Task success1]]&gt;0,1.96*SQRT((Task[[#This Row],[Task success1]]*(1-Task[[#This Row],[Task success1]]))/Task[[#This Row],[Responses]]),"")</f>
        <v>0.15149234873444803</v>
      </c>
      <c r="L704" s="444">
        <f>VLOOKUP(Task[[#This Row],[Reason of visit]],'Data-Task'!C:G,4,)</f>
        <v>0.88461538461538503</v>
      </c>
      <c r="M704" s="444" t="str">
        <f>IF(Task[[#This Row],[Margin of Error1]]&gt;=0.1,"Insufficient data",Task[[#This Row],[Ease1]])</f>
        <v>Insufficient data</v>
      </c>
      <c r="N704" s="444">
        <f>IF(Task[[#This Row],[Ease1]]&gt;0,1.96*SQRT((Task[[#This Row],[Ease1]]*(1-Task[[#This Row],[Ease1]]))/Task[[#This Row],[Responses]]),"")</f>
        <v>0.12280628528317392</v>
      </c>
      <c r="O704" s="444">
        <f>VLOOKUP(Task[[#This Row],[Reason of visit]],'Data-Task'!C:G,5,)</f>
        <v>0.73076923076923095</v>
      </c>
      <c r="P704" s="444" t="str">
        <f>IF(Task[[#This Row],[Margin of Error1]]&gt;=0.1,"Insufficient data",Task[[#This Row],[Satisfaction1]])</f>
        <v>Insufficient data</v>
      </c>
      <c r="Q704" s="444">
        <f>IF(Task[[#This Row],[Satisfaction1]]&gt;0,1.96*SQRT((Task[[#This Row],[Satisfaction1]]*(1-Task[[#This Row],[Satisfaction1]]))/Task[[#This Row],[Responses]]),"")</f>
        <v>0.17049901324768485</v>
      </c>
      <c r="R704" s="444" t="str">
        <f>IF(OR(Task[[#This Row],[Margin of Error1]]&gt;=0.1,Task[[#This Row],[Margin of Error1]]=0),"Insufficient data",Task[[#This Row],[Margin of Error1]])</f>
        <v>Insufficient data</v>
      </c>
      <c r="S7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4" s="10"/>
      <c r="U704" s="10"/>
      <c r="V704" s="5"/>
      <c r="W704" s="5"/>
    </row>
    <row r="705" spans="3:23" ht="13.9" x14ac:dyDescent="0.5">
      <c r="C705" s="129" t="str">
        <f>IF(ISBLANK('Data-Task'!C1060),"",'Data-Task'!C1060)</f>
        <v>PCH:Culture:Apply to a grant or funding program — music</v>
      </c>
      <c r="D705" s="441" t="str">
        <f t="shared" si="33"/>
        <v>Apply to a grant or funding program — music</v>
      </c>
      <c r="E705" s="6" t="str">
        <f t="shared" si="34"/>
        <v>Culture</v>
      </c>
      <c r="F705" s="6" t="str">
        <f t="shared" si="35"/>
        <v>PCH</v>
      </c>
      <c r="G705" s="442">
        <f>VLOOKUP(Task[[#This Row],[Reason of visit]],'Data-Task'!C:G,2,)</f>
        <v>26</v>
      </c>
      <c r="H70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5" s="444">
        <f>VLOOKUP(Task[[#This Row],[Reason of visit]],'Data-Task'!C:G,3,)</f>
        <v>0.76923076923076905</v>
      </c>
      <c r="J705" s="444" t="str">
        <f>IF(Task[[#This Row],[Margin of Error1]]&gt;=0.1,"Insufficient data",Task[[#This Row],[Task success1]])</f>
        <v>Insufficient data</v>
      </c>
      <c r="K705" s="444">
        <f>IF(Task[[#This Row],[Task success1]]&gt;0,1.96*SQRT((Task[[#This Row],[Task success1]]*(1-Task[[#This Row],[Task success1]]))/Task[[#This Row],[Responses]]),"")</f>
        <v>0.16195213305199485</v>
      </c>
      <c r="L705" s="444">
        <f>VLOOKUP(Task[[#This Row],[Reason of visit]],'Data-Task'!C:G,4,)</f>
        <v>0.65384615384615397</v>
      </c>
      <c r="M705" s="444" t="str">
        <f>IF(Task[[#This Row],[Margin of Error1]]&gt;=0.1,"Insufficient data",Task[[#This Row],[Ease1]])</f>
        <v>Insufficient data</v>
      </c>
      <c r="N705" s="444">
        <f>IF(Task[[#This Row],[Ease1]]&gt;0,1.96*SQRT((Task[[#This Row],[Ease1]]*(1-Task[[#This Row],[Ease1]]))/Task[[#This Row],[Responses]]),"")</f>
        <v>0.18286970521416626</v>
      </c>
      <c r="O705" s="444">
        <f>VLOOKUP(Task[[#This Row],[Reason of visit]],'Data-Task'!C:G,5,)</f>
        <v>0.61538461538461497</v>
      </c>
      <c r="P705" s="444" t="str">
        <f>IF(Task[[#This Row],[Margin of Error1]]&gt;=0.1,"Insufficient data",Task[[#This Row],[Satisfaction1]])</f>
        <v>Insufficient data</v>
      </c>
      <c r="Q705" s="444">
        <f>IF(Task[[#This Row],[Satisfaction1]]&gt;0,1.96*SQRT((Task[[#This Row],[Satisfaction1]]*(1-Task[[#This Row],[Satisfaction1]]))/Task[[#This Row],[Responses]]),"")</f>
        <v>0.18700621522680663</v>
      </c>
      <c r="R705" s="444" t="str">
        <f>IF(OR(Task[[#This Row],[Margin of Error1]]&gt;=0.1,Task[[#This Row],[Margin of Error1]]=0),"Insufficient data",Task[[#This Row],[Margin of Error1]])</f>
        <v>Insufficient data</v>
      </c>
      <c r="S7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5" s="10"/>
      <c r="U705" s="10"/>
      <c r="V705" s="5"/>
      <c r="W705" s="5"/>
    </row>
    <row r="706" spans="3:23" ht="13.9" x14ac:dyDescent="0.5">
      <c r="C706" s="129" t="str">
        <f>IF(ISBLANK('Data-Task'!C1091),"",'Data-Task'!C1091)</f>
        <v>PCO:AboutGov:Learn about the relationship between provinces and territories</v>
      </c>
      <c r="D706" s="441" t="str">
        <f t="shared" si="33"/>
        <v>Learn about the relationship between provinces and territories</v>
      </c>
      <c r="E706" s="447" t="str">
        <f t="shared" si="34"/>
        <v>AboutGov</v>
      </c>
      <c r="F706" s="447" t="str">
        <f t="shared" si="35"/>
        <v>PCO</v>
      </c>
      <c r="G706" s="442">
        <f>VLOOKUP(Task[[#This Row],[Reason of visit]],'Data-Task'!C:G,2,)</f>
        <v>26</v>
      </c>
      <c r="H70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6" s="444">
        <f>VLOOKUP(Task[[#This Row],[Reason of visit]],'Data-Task'!C:G,3,)</f>
        <v>0.84615384615384603</v>
      </c>
      <c r="J706" s="444" t="str">
        <f>IF(Task[[#This Row],[Margin of Error1]]&gt;=0.1,"Insufficient data",Task[[#This Row],[Task success1]])</f>
        <v>Insufficient data</v>
      </c>
      <c r="K706" s="444">
        <f>IF(Task[[#This Row],[Task success1]]&gt;0,1.96*SQRT((Task[[#This Row],[Task success1]]*(1-Task[[#This Row],[Task success1]]))/Task[[#This Row],[Responses]]),"")</f>
        <v>0.13868752104425294</v>
      </c>
      <c r="L706" s="444">
        <f>VLOOKUP(Task[[#This Row],[Reason of visit]],'Data-Task'!C:G,4,)</f>
        <v>0.84615384615384603</v>
      </c>
      <c r="M706" s="444" t="str">
        <f>IF(Task[[#This Row],[Margin of Error1]]&gt;=0.1,"Insufficient data",Task[[#This Row],[Ease1]])</f>
        <v>Insufficient data</v>
      </c>
      <c r="N706" s="444">
        <f>IF(Task[[#This Row],[Ease1]]&gt;0,1.96*SQRT((Task[[#This Row],[Ease1]]*(1-Task[[#This Row],[Ease1]]))/Task[[#This Row],[Responses]]),"")</f>
        <v>0.13868752104425294</v>
      </c>
      <c r="O706" s="444">
        <f>VLOOKUP(Task[[#This Row],[Reason of visit]],'Data-Task'!C:G,5,)</f>
        <v>0.73076923076923095</v>
      </c>
      <c r="P706" s="444" t="str">
        <f>IF(Task[[#This Row],[Margin of Error1]]&gt;=0.1,"Insufficient data",Task[[#This Row],[Satisfaction1]])</f>
        <v>Insufficient data</v>
      </c>
      <c r="Q706" s="444">
        <f>IF(Task[[#This Row],[Satisfaction1]]&gt;0,1.96*SQRT((Task[[#This Row],[Satisfaction1]]*(1-Task[[#This Row],[Satisfaction1]]))/Task[[#This Row],[Responses]]),"")</f>
        <v>0.17049901324768485</v>
      </c>
      <c r="R706" s="444" t="str">
        <f>IF(OR(Task[[#This Row],[Margin of Error1]]&gt;=0.1,Task[[#This Row],[Margin of Error1]]=0),"Insufficient data",Task[[#This Row],[Margin of Error1]])</f>
        <v>Insufficient data</v>
      </c>
      <c r="S7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6" s="10"/>
      <c r="U706" s="10"/>
      <c r="V706" s="5"/>
      <c r="W706" s="5"/>
    </row>
    <row r="707" spans="3:23" ht="13.9" x14ac:dyDescent="0.5">
      <c r="C707" s="129" t="str">
        <f>IF(ISBLANK('Data-Task'!C1163),"",'Data-Task'!C1163)</f>
        <v>PSPC:AboutGov:Find latest news articles</v>
      </c>
      <c r="D707" s="457" t="str">
        <f t="shared" si="33"/>
        <v>Find latest news articles</v>
      </c>
      <c r="E707" s="458" t="str">
        <f t="shared" si="34"/>
        <v>AboutGov</v>
      </c>
      <c r="F707" s="458" t="str">
        <f t="shared" si="35"/>
        <v>PSPC</v>
      </c>
      <c r="G707" s="442">
        <f>VLOOKUP(Task[[#This Row],[Reason of visit]],'Data-Task'!C:G,2,)</f>
        <v>26</v>
      </c>
      <c r="H70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7" s="444">
        <f>VLOOKUP(Task[[#This Row],[Reason of visit]],'Data-Task'!C:G,3,)</f>
        <v>0.96153846153846201</v>
      </c>
      <c r="J707" s="444" t="str">
        <f>IF(Task[[#This Row],[Margin of Error1]]&gt;=0.1,"Insufficient data",Task[[#This Row],[Task success1]])</f>
        <v>Insufficient data</v>
      </c>
      <c r="K707" s="444">
        <f>IF(Task[[#This Row],[Task success1]]&gt;0,1.96*SQRT((Task[[#This Row],[Task success1]]*(1-Task[[#This Row],[Task success1]]))/Task[[#This Row],[Responses]]),"")</f>
        <v>7.3920697090545842E-2</v>
      </c>
      <c r="L707" s="444">
        <f>VLOOKUP(Task[[#This Row],[Reason of visit]],'Data-Task'!C:G,4,)</f>
        <v>0.69230769230769196</v>
      </c>
      <c r="M707" s="444" t="str">
        <f>IF(Task[[#This Row],[Margin of Error1]]&gt;=0.1,"Insufficient data",Task[[#This Row],[Ease1]])</f>
        <v>Insufficient data</v>
      </c>
      <c r="N707" s="444">
        <f>IF(Task[[#This Row],[Ease1]]&gt;0,1.96*SQRT((Task[[#This Row],[Ease1]]*(1-Task[[#This Row],[Ease1]]))/Task[[#This Row],[Responses]]),"")</f>
        <v>0.17740967301731114</v>
      </c>
      <c r="O707" s="444">
        <f>VLOOKUP(Task[[#This Row],[Reason of visit]],'Data-Task'!C:G,5,)</f>
        <v>0.73076923076923095</v>
      </c>
      <c r="P707" s="444" t="str">
        <f>IF(Task[[#This Row],[Margin of Error1]]&gt;=0.1,"Insufficient data",Task[[#This Row],[Satisfaction1]])</f>
        <v>Insufficient data</v>
      </c>
      <c r="Q707" s="444">
        <f>IF(Task[[#This Row],[Satisfaction1]]&gt;0,1.96*SQRT((Task[[#This Row],[Satisfaction1]]*(1-Task[[#This Row],[Satisfaction1]]))/Task[[#This Row],[Responses]]),"")</f>
        <v>0.17049901324768485</v>
      </c>
      <c r="R707" s="444" t="str">
        <f>IF(OR(Task[[#This Row],[Margin of Error1]]&gt;=0.1,Task[[#This Row],[Margin of Error1]]=0),"Insufficient data",Task[[#This Row],[Margin of Error1]])</f>
        <v>Insufficient data</v>
      </c>
      <c r="S70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7" s="10"/>
      <c r="U707" s="10"/>
      <c r="V707" s="5"/>
      <c r="W707" s="5"/>
    </row>
    <row r="708" spans="3:23" ht="13.9" x14ac:dyDescent="0.5">
      <c r="C708" s="129" t="str">
        <f>IF(ISBLANK('Data-Task'!C1185),"",'Data-Task'!C1185)</f>
        <v>PSPC:AboutGov:View public notices in the Canada Gazette</v>
      </c>
      <c r="D708" s="457" t="str">
        <f t="shared" si="33"/>
        <v>View public notices in the Canada Gazette</v>
      </c>
      <c r="E708" s="458" t="str">
        <f t="shared" si="34"/>
        <v>AboutGov</v>
      </c>
      <c r="F708" s="458" t="str">
        <f t="shared" si="35"/>
        <v>PSPC</v>
      </c>
      <c r="G708" s="442">
        <f>VLOOKUP(Task[[#This Row],[Reason of visit]],'Data-Task'!C:G,2,)</f>
        <v>26</v>
      </c>
      <c r="H70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8" s="444">
        <f>VLOOKUP(Task[[#This Row],[Reason of visit]],'Data-Task'!C:G,3,)</f>
        <v>0.73076923076923095</v>
      </c>
      <c r="J708" s="444" t="str">
        <f>IF(Task[[#This Row],[Margin of Error1]]&gt;=0.1,"Insufficient data",Task[[#This Row],[Task success1]])</f>
        <v>Insufficient data</v>
      </c>
      <c r="K708" s="444">
        <f>IF(Task[[#This Row],[Task success1]]&gt;0,1.96*SQRT((Task[[#This Row],[Task success1]]*(1-Task[[#This Row],[Task success1]]))/Task[[#This Row],[Responses]]),"")</f>
        <v>0.17049901324768485</v>
      </c>
      <c r="L708" s="444">
        <f>VLOOKUP(Task[[#This Row],[Reason of visit]],'Data-Task'!C:G,4,)</f>
        <v>0.5</v>
      </c>
      <c r="M708" s="444" t="str">
        <f>IF(Task[[#This Row],[Margin of Error1]]&gt;=0.1,"Insufficient data",Task[[#This Row],[Ease1]])</f>
        <v>Insufficient data</v>
      </c>
      <c r="N708" s="444">
        <f>IF(Task[[#This Row],[Ease1]]&gt;0,1.96*SQRT((Task[[#This Row],[Ease1]]*(1-Task[[#This Row],[Ease1]]))/Task[[#This Row],[Responses]]),"")</f>
        <v>0.19219381243542036</v>
      </c>
      <c r="O708" s="444">
        <f>VLOOKUP(Task[[#This Row],[Reason of visit]],'Data-Task'!C:G,5,)</f>
        <v>0.38461538461538503</v>
      </c>
      <c r="P708" s="444" t="str">
        <f>IF(Task[[#This Row],[Margin of Error1]]&gt;=0.1,"Insufficient data",Task[[#This Row],[Satisfaction1]])</f>
        <v>Insufficient data</v>
      </c>
      <c r="Q708" s="444">
        <f>IF(Task[[#This Row],[Satisfaction1]]&gt;0,1.96*SQRT((Task[[#This Row],[Satisfaction1]]*(1-Task[[#This Row],[Satisfaction1]]))/Task[[#This Row],[Responses]]),"")</f>
        <v>0.18700621522680663</v>
      </c>
      <c r="R708" s="444" t="str">
        <f>IF(OR(Task[[#This Row],[Margin of Error1]]&gt;=0.1,Task[[#This Row],[Margin of Error1]]=0),"Insufficient data",Task[[#This Row],[Margin of Error1]])</f>
        <v>Insufficient data</v>
      </c>
      <c r="S70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8" s="10"/>
      <c r="U708" s="10"/>
      <c r="V708" s="5"/>
      <c r="W708" s="5"/>
    </row>
    <row r="709" spans="3:23" ht="13.9" x14ac:dyDescent="0.5">
      <c r="C709" s="129" t="str">
        <f>IF(ISBLANK('Data-Task'!C164),"",'Data-Task'!C164)</f>
        <v>CRA:Money:Other - Reason for my visit is not in this list</v>
      </c>
      <c r="D709" s="68" t="str">
        <f t="shared" si="33"/>
        <v>Other - Reason for my visit is not in this list</v>
      </c>
      <c r="E709" s="6" t="str">
        <f t="shared" si="34"/>
        <v>Money</v>
      </c>
      <c r="F709" s="6" t="str">
        <f t="shared" si="35"/>
        <v>CRA</v>
      </c>
      <c r="G709" s="8">
        <f>VLOOKUP(Task[[#This Row],[Reason of visit]],'Data-Task'!C:G,2,)</f>
        <v>25</v>
      </c>
      <c r="H7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09" s="7">
        <f>VLOOKUP(Task[[#This Row],[Reason of visit]],'Data-Task'!C:G,3,)</f>
        <v>0.64</v>
      </c>
      <c r="J709" s="7" t="str">
        <f>IF(Task[[#This Row],[Margin of Error1]]&gt;=0.1,"Insufficient data",Task[[#This Row],[Task success1]])</f>
        <v>Insufficient data</v>
      </c>
      <c r="K709" s="7">
        <f>IF(Task[[#This Row],[Task success1]]&gt;0,1.96*SQRT((Task[[#This Row],[Task success1]]*(1-Task[[#This Row],[Task success1]]))/Task[[#This Row],[Responses]]),"")</f>
        <v>0.18815999999999999</v>
      </c>
      <c r="L709" s="7">
        <f>VLOOKUP(Task[[#This Row],[Reason of visit]],'Data-Task'!C:G,4,)</f>
        <v>0.64</v>
      </c>
      <c r="M709" s="7" t="str">
        <f>IF(Task[[#This Row],[Margin of Error1]]&gt;=0.1,"Insufficient data",Task[[#This Row],[Ease1]])</f>
        <v>Insufficient data</v>
      </c>
      <c r="N709" s="7">
        <f>IF(Task[[#This Row],[Ease1]]&gt;0,1.96*SQRT((Task[[#This Row],[Ease1]]*(1-Task[[#This Row],[Ease1]]))/Task[[#This Row],[Responses]]),"")</f>
        <v>0.18815999999999999</v>
      </c>
      <c r="O709" s="7">
        <f>VLOOKUP(Task[[#This Row],[Reason of visit]],'Data-Task'!C:G,5,)</f>
        <v>0.44</v>
      </c>
      <c r="P709" s="7" t="str">
        <f>IF(Task[[#This Row],[Margin of Error1]]&gt;=0.1,"Insufficient data",Task[[#This Row],[Satisfaction1]])</f>
        <v>Insufficient data</v>
      </c>
      <c r="Q709" s="7">
        <f>IF(Task[[#This Row],[Satisfaction1]]&gt;0,1.96*SQRT((Task[[#This Row],[Satisfaction1]]*(1-Task[[#This Row],[Satisfaction1]]))/Task[[#This Row],[Responses]]),"")</f>
        <v>0.19458368276913665</v>
      </c>
      <c r="R709" s="7" t="str">
        <f>IF(OR(Task[[#This Row],[Margin of Error1]]&gt;=0.1,Task[[#This Row],[Margin of Error1]]=0),"Insufficient data",Task[[#This Row],[Margin of Error1]])</f>
        <v>Insufficient data</v>
      </c>
      <c r="S7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09" s="10"/>
      <c r="U709" s="10"/>
      <c r="V709" s="5"/>
      <c r="W709" s="5"/>
    </row>
    <row r="710" spans="3:23" ht="13.9" x14ac:dyDescent="0.5">
      <c r="C710" s="129" t="str">
        <f>IF(ISBLANK('Data-Task'!C492),"",'Data-Task'!C492)</f>
        <v>FIN:Money:Other - Reason for my visit is not in this list</v>
      </c>
      <c r="D710" s="68" t="str">
        <f t="shared" si="33"/>
        <v>Other - Reason for my visit is not in this list</v>
      </c>
      <c r="E710" s="6" t="str">
        <f t="shared" si="34"/>
        <v>Money</v>
      </c>
      <c r="F710" s="6" t="str">
        <f t="shared" si="35"/>
        <v>FIN</v>
      </c>
      <c r="G710" s="8">
        <f>VLOOKUP(Task[[#This Row],[Reason of visit]],'Data-Task'!C:G,2,)</f>
        <v>25</v>
      </c>
      <c r="H7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0" s="7">
        <f>VLOOKUP(Task[[#This Row],[Reason of visit]],'Data-Task'!C:G,3,)</f>
        <v>0.64</v>
      </c>
      <c r="J710" s="7" t="str">
        <f>IF(Task[[#This Row],[Margin of Error1]]&gt;=0.1,"Insufficient data",Task[[#This Row],[Task success1]])</f>
        <v>Insufficient data</v>
      </c>
      <c r="K710" s="7">
        <f>IF(Task[[#This Row],[Task success1]]&gt;0,1.96*SQRT((Task[[#This Row],[Task success1]]*(1-Task[[#This Row],[Task success1]]))/Task[[#This Row],[Responses]]),"")</f>
        <v>0.18815999999999999</v>
      </c>
      <c r="L710" s="7">
        <f>VLOOKUP(Task[[#This Row],[Reason of visit]],'Data-Task'!C:G,4,)</f>
        <v>0.4</v>
      </c>
      <c r="M710" s="7" t="str">
        <f>IF(Task[[#This Row],[Margin of Error1]]&gt;=0.1,"Insufficient data",Task[[#This Row],[Ease1]])</f>
        <v>Insufficient data</v>
      </c>
      <c r="N710" s="7">
        <f>IF(Task[[#This Row],[Ease1]]&gt;0,1.96*SQRT((Task[[#This Row],[Ease1]]*(1-Task[[#This Row],[Ease1]]))/Task[[#This Row],[Responses]]),"")</f>
        <v>0.19203999583420114</v>
      </c>
      <c r="O710" s="7">
        <f>VLOOKUP(Task[[#This Row],[Reason of visit]],'Data-Task'!C:G,5,)</f>
        <v>0.44</v>
      </c>
      <c r="P710" s="7" t="str">
        <f>IF(Task[[#This Row],[Margin of Error1]]&gt;=0.1,"Insufficient data",Task[[#This Row],[Satisfaction1]])</f>
        <v>Insufficient data</v>
      </c>
      <c r="Q710" s="7">
        <f>IF(Task[[#This Row],[Satisfaction1]]&gt;0,1.96*SQRT((Task[[#This Row],[Satisfaction1]]*(1-Task[[#This Row],[Satisfaction1]]))/Task[[#This Row],[Responses]]),"")</f>
        <v>0.19458368276913665</v>
      </c>
      <c r="R710" s="7" t="str">
        <f>IF(OR(Task[[#This Row],[Margin of Error1]]&gt;=0.1,Task[[#This Row],[Margin of Error1]]=0),"Insufficient data",Task[[#This Row],[Margin of Error1]])</f>
        <v>Insufficient data</v>
      </c>
      <c r="S7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0" s="10"/>
      <c r="U710" s="10"/>
      <c r="V710" s="5"/>
      <c r="W710" s="5"/>
    </row>
    <row r="711" spans="3:23" ht="13.9" x14ac:dyDescent="0.5">
      <c r="C711" s="129" t="str">
        <f>IF(ISBLANK('Data-Task'!C742),"",'Data-Task'!C742)</f>
        <v>IRCC:Immigration:Apply for a permanent resident travel document</v>
      </c>
      <c r="D711" s="68" t="str">
        <f t="shared" si="33"/>
        <v>Apply for a permanent resident travel document</v>
      </c>
      <c r="E711" s="6" t="str">
        <f t="shared" si="34"/>
        <v>Immigration</v>
      </c>
      <c r="F711" s="6" t="str">
        <f t="shared" si="35"/>
        <v>IRCC</v>
      </c>
      <c r="G711" s="8">
        <f>VLOOKUP(Task[[#This Row],[Reason of visit]],'Data-Task'!C:G,2,)</f>
        <v>25</v>
      </c>
      <c r="H7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1" s="7">
        <f>VLOOKUP(Task[[#This Row],[Reason of visit]],'Data-Task'!C:G,3,)</f>
        <v>0.64</v>
      </c>
      <c r="J711" s="7" t="str">
        <f>IF(Task[[#This Row],[Margin of Error1]]&gt;=0.1,"Insufficient data",Task[[#This Row],[Task success1]])</f>
        <v>Insufficient data</v>
      </c>
      <c r="K711" s="7">
        <f>IF(Task[[#This Row],[Task success1]]&gt;0,1.96*SQRT((Task[[#This Row],[Task success1]]*(1-Task[[#This Row],[Task success1]]))/Task[[#This Row],[Responses]]),"")</f>
        <v>0.18815999999999999</v>
      </c>
      <c r="L711" s="7">
        <f>VLOOKUP(Task[[#This Row],[Reason of visit]],'Data-Task'!C:G,4,)</f>
        <v>0.72</v>
      </c>
      <c r="M711" s="7" t="str">
        <f>IF(Task[[#This Row],[Margin of Error1]]&gt;=0.1,"Insufficient data",Task[[#This Row],[Ease1]])</f>
        <v>Insufficient data</v>
      </c>
      <c r="N711" s="7">
        <f>IF(Task[[#This Row],[Ease1]]&gt;0,1.96*SQRT((Task[[#This Row],[Ease1]]*(1-Task[[#This Row],[Ease1]]))/Task[[#This Row],[Responses]]),"")</f>
        <v>0.17600756347384622</v>
      </c>
      <c r="O711" s="7">
        <f>VLOOKUP(Task[[#This Row],[Reason of visit]],'Data-Task'!C:G,5,)</f>
        <v>0.76</v>
      </c>
      <c r="P711" s="7" t="str">
        <f>IF(Task[[#This Row],[Margin of Error1]]&gt;=0.1,"Insufficient data",Task[[#This Row],[Satisfaction1]])</f>
        <v>Insufficient data</v>
      </c>
      <c r="Q711" s="7">
        <f>IF(Task[[#This Row],[Satisfaction1]]&gt;0,1.96*SQRT((Task[[#This Row],[Satisfaction1]]*(1-Task[[#This Row],[Satisfaction1]]))/Task[[#This Row],[Responses]]),"")</f>
        <v>0.16741658699185097</v>
      </c>
      <c r="R711" s="7" t="str">
        <f>IF(OR(Task[[#This Row],[Margin of Error1]]&gt;=0.1,Task[[#This Row],[Margin of Error1]]=0),"Insufficient data",Task[[#This Row],[Margin of Error1]])</f>
        <v>Insufficient data</v>
      </c>
      <c r="S7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1" s="10"/>
      <c r="U711" s="10"/>
      <c r="V711" s="5"/>
      <c r="W711" s="5"/>
    </row>
    <row r="712" spans="3:23" ht="13.9" x14ac:dyDescent="0.5">
      <c r="C712" s="129" t="str">
        <f>IF(ISBLANK('Data-Task'!C791),"",'Data-Task'!C791)</f>
        <v>IRCC:Travel:Birth outside of Canada</v>
      </c>
      <c r="D712" s="68" t="str">
        <f t="shared" si="33"/>
        <v>Birth outside of Canada</v>
      </c>
      <c r="E712" s="6" t="str">
        <f t="shared" si="34"/>
        <v>Travel</v>
      </c>
      <c r="F712" s="6" t="str">
        <f t="shared" si="35"/>
        <v>IRCC</v>
      </c>
      <c r="G712" s="8">
        <f>VLOOKUP(Task[[#This Row],[Reason of visit]],'Data-Task'!C:G,2,)</f>
        <v>25</v>
      </c>
      <c r="H7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2" s="7">
        <f>VLOOKUP(Task[[#This Row],[Reason of visit]],'Data-Task'!C:G,3,)</f>
        <v>0.48</v>
      </c>
      <c r="J712" s="7" t="str">
        <f>IF(Task[[#This Row],[Margin of Error1]]&gt;=0.1,"Insufficient data",Task[[#This Row],[Task success1]])</f>
        <v>Insufficient data</v>
      </c>
      <c r="K712" s="7">
        <f>IF(Task[[#This Row],[Task success1]]&gt;0,1.96*SQRT((Task[[#This Row],[Task success1]]*(1-Task[[#This Row],[Task success1]]))/Task[[#This Row],[Responses]]),"")</f>
        <v>0.19584313722977376</v>
      </c>
      <c r="L712" s="7">
        <f>VLOOKUP(Task[[#This Row],[Reason of visit]],'Data-Task'!C:G,4,)</f>
        <v>0.32</v>
      </c>
      <c r="M712" s="7" t="str">
        <f>IF(Task[[#This Row],[Margin of Error1]]&gt;=0.1,"Insufficient data",Task[[#This Row],[Ease1]])</f>
        <v>Insufficient data</v>
      </c>
      <c r="N712" s="7">
        <f>IF(Task[[#This Row],[Ease1]]&gt;0,1.96*SQRT((Task[[#This Row],[Ease1]]*(1-Task[[#This Row],[Ease1]]))/Task[[#This Row],[Responses]]),"")</f>
        <v>0.18285865142234861</v>
      </c>
      <c r="O712" s="7">
        <f>VLOOKUP(Task[[#This Row],[Reason of visit]],'Data-Task'!C:G,5,)</f>
        <v>0.2</v>
      </c>
      <c r="P712" s="7" t="str">
        <f>IF(Task[[#This Row],[Margin of Error1]]&gt;=0.1,"Insufficient data",Task[[#This Row],[Satisfaction1]])</f>
        <v>Insufficient data</v>
      </c>
      <c r="Q712" s="7">
        <f>IF(Task[[#This Row],[Satisfaction1]]&gt;0,1.96*SQRT((Task[[#This Row],[Satisfaction1]]*(1-Task[[#This Row],[Satisfaction1]]))/Task[[#This Row],[Responses]]),"")</f>
        <v>0.15679999999999999</v>
      </c>
      <c r="R712" s="7" t="str">
        <f>IF(OR(Task[[#This Row],[Margin of Error1]]&gt;=0.1,Task[[#This Row],[Margin of Error1]]=0),"Insufficient data",Task[[#This Row],[Margin of Error1]])</f>
        <v>Insufficient data</v>
      </c>
      <c r="S7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2" s="10"/>
      <c r="U712" s="10"/>
      <c r="V712" s="5"/>
      <c r="W712" s="5"/>
    </row>
    <row r="713" spans="3:23" ht="13.9" x14ac:dyDescent="0.5">
      <c r="C713" s="129" t="str">
        <f>IF(ISBLANK('Data-Task'!C972),"",'Data-Task'!C972)</f>
        <v>NRCan:Environment:Find information on mining and minerals in Canada</v>
      </c>
      <c r="D713" s="441" t="str">
        <f t="shared" si="33"/>
        <v>Find information on mining and minerals in Canada</v>
      </c>
      <c r="E713" s="6" t="str">
        <f t="shared" si="34"/>
        <v>Environment</v>
      </c>
      <c r="F713" s="6" t="str">
        <f t="shared" si="35"/>
        <v>NRCan</v>
      </c>
      <c r="G713" s="442">
        <f>VLOOKUP(Task[[#This Row],[Reason of visit]],'Data-Task'!C:G,2,)</f>
        <v>25</v>
      </c>
      <c r="H71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3" s="444">
        <f>VLOOKUP(Task[[#This Row],[Reason of visit]],'Data-Task'!C:G,3,)</f>
        <v>0.68</v>
      </c>
      <c r="J713" s="444" t="str">
        <f>IF(Task[[#This Row],[Margin of Error1]]&gt;=0.1,"Insufficient data",Task[[#This Row],[Task success1]])</f>
        <v>Insufficient data</v>
      </c>
      <c r="K713" s="444">
        <f>IF(Task[[#This Row],[Task success1]]&gt;0,1.96*SQRT((Task[[#This Row],[Task success1]]*(1-Task[[#This Row],[Task success1]]))/Task[[#This Row],[Responses]]),"")</f>
        <v>0.18285865142234861</v>
      </c>
      <c r="L713" s="444">
        <f>VLOOKUP(Task[[#This Row],[Reason of visit]],'Data-Task'!C:G,4,)</f>
        <v>0.8</v>
      </c>
      <c r="M713" s="444" t="str">
        <f>IF(Task[[#This Row],[Margin of Error1]]&gt;=0.1,"Insufficient data",Task[[#This Row],[Ease1]])</f>
        <v>Insufficient data</v>
      </c>
      <c r="N713" s="444">
        <f>IF(Task[[#This Row],[Ease1]]&gt;0,1.96*SQRT((Task[[#This Row],[Ease1]]*(1-Task[[#This Row],[Ease1]]))/Task[[#This Row],[Responses]]),"")</f>
        <v>0.15679999999999999</v>
      </c>
      <c r="O713" s="444">
        <f>VLOOKUP(Task[[#This Row],[Reason of visit]],'Data-Task'!C:G,5,)</f>
        <v>0.6</v>
      </c>
      <c r="P713" s="444" t="str">
        <f>IF(Task[[#This Row],[Margin of Error1]]&gt;=0.1,"Insufficient data",Task[[#This Row],[Satisfaction1]])</f>
        <v>Insufficient data</v>
      </c>
      <c r="Q713" s="444">
        <f>IF(Task[[#This Row],[Satisfaction1]]&gt;0,1.96*SQRT((Task[[#This Row],[Satisfaction1]]*(1-Task[[#This Row],[Satisfaction1]]))/Task[[#This Row],[Responses]]),"")</f>
        <v>0.19203999583420114</v>
      </c>
      <c r="R713" s="444" t="str">
        <f>IF(OR(Task[[#This Row],[Margin of Error1]]&gt;=0.1,Task[[#This Row],[Margin of Error1]]=0),"Insufficient data",Task[[#This Row],[Margin of Error1]])</f>
        <v>Insufficient data</v>
      </c>
      <c r="S71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3" s="10"/>
      <c r="U713" s="10"/>
      <c r="V713" s="5"/>
      <c r="W713" s="5"/>
    </row>
    <row r="714" spans="3:23" ht="13.9" x14ac:dyDescent="0.5">
      <c r="C714" s="129" t="str">
        <f>IF(ISBLANK('Data-Task'!C1142),"",'Data-Task'!C1142)</f>
        <v>PS:Policing:Other - Reason for my visit is not in this list</v>
      </c>
      <c r="D714" s="457" t="str">
        <f t="shared" si="33"/>
        <v>Other - Reason for my visit is not in this list</v>
      </c>
      <c r="E714" s="458" t="str">
        <f t="shared" si="34"/>
        <v>Policing</v>
      </c>
      <c r="F714" s="458" t="str">
        <f t="shared" si="35"/>
        <v>PS</v>
      </c>
      <c r="G714" s="442">
        <f>VLOOKUP(Task[[#This Row],[Reason of visit]],'Data-Task'!C:G,2,)</f>
        <v>25</v>
      </c>
      <c r="H71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4" s="444">
        <f>VLOOKUP(Task[[#This Row],[Reason of visit]],'Data-Task'!C:G,3,)</f>
        <v>0.52</v>
      </c>
      <c r="J714" s="444" t="str">
        <f>IF(Task[[#This Row],[Margin of Error1]]&gt;=0.1,"Insufficient data",Task[[#This Row],[Task success1]])</f>
        <v>Insufficient data</v>
      </c>
      <c r="K714" s="444">
        <f>IF(Task[[#This Row],[Task success1]]&gt;0,1.96*SQRT((Task[[#This Row],[Task success1]]*(1-Task[[#This Row],[Task success1]]))/Task[[#This Row],[Responses]]),"")</f>
        <v>0.19584313722977376</v>
      </c>
      <c r="L714" s="444">
        <f>VLOOKUP(Task[[#This Row],[Reason of visit]],'Data-Task'!C:G,4,)</f>
        <v>0.44</v>
      </c>
      <c r="M714" s="444" t="str">
        <f>IF(Task[[#This Row],[Margin of Error1]]&gt;=0.1,"Insufficient data",Task[[#This Row],[Ease1]])</f>
        <v>Insufficient data</v>
      </c>
      <c r="N714" s="444">
        <f>IF(Task[[#This Row],[Ease1]]&gt;0,1.96*SQRT((Task[[#This Row],[Ease1]]*(1-Task[[#This Row],[Ease1]]))/Task[[#This Row],[Responses]]),"")</f>
        <v>0.19458368276913665</v>
      </c>
      <c r="O714" s="444">
        <f>VLOOKUP(Task[[#This Row],[Reason of visit]],'Data-Task'!C:G,5,)</f>
        <v>0.24</v>
      </c>
      <c r="P714" s="444" t="str">
        <f>IF(Task[[#This Row],[Margin of Error1]]&gt;=0.1,"Insufficient data",Task[[#This Row],[Satisfaction1]])</f>
        <v>Insufficient data</v>
      </c>
      <c r="Q714" s="444">
        <f>IF(Task[[#This Row],[Satisfaction1]]&gt;0,1.96*SQRT((Task[[#This Row],[Satisfaction1]]*(1-Task[[#This Row],[Satisfaction1]]))/Task[[#This Row],[Responses]]),"")</f>
        <v>0.16741658699185097</v>
      </c>
      <c r="R714" s="444" t="str">
        <f>IF(OR(Task[[#This Row],[Margin of Error1]]&gt;=0.1,Task[[#This Row],[Margin of Error1]]=0),"Insufficient data",Task[[#This Row],[Margin of Error1]])</f>
        <v>Insufficient data</v>
      </c>
      <c r="S71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4" s="10"/>
      <c r="U714" s="10"/>
      <c r="V714" s="5"/>
      <c r="W714" s="5"/>
    </row>
    <row r="715" spans="3:23" ht="13.9" x14ac:dyDescent="0.5">
      <c r="C715" s="129" t="str">
        <f>IF(ISBLANK('Data-Task'!C1177),"",'Data-Task'!C1177)</f>
        <v>PSPC:AboutGov:Request a flag online</v>
      </c>
      <c r="D715" s="457" t="str">
        <f t="shared" si="33"/>
        <v>Request a flag online</v>
      </c>
      <c r="E715" s="458" t="str">
        <f t="shared" si="34"/>
        <v>AboutGov</v>
      </c>
      <c r="F715" s="458" t="str">
        <f t="shared" si="35"/>
        <v>PSPC</v>
      </c>
      <c r="G715" s="442">
        <f>VLOOKUP(Task[[#This Row],[Reason of visit]],'Data-Task'!C:G,2,)</f>
        <v>25</v>
      </c>
      <c r="H71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5" s="444">
        <f>VLOOKUP(Task[[#This Row],[Reason of visit]],'Data-Task'!C:G,3,)</f>
        <v>0.88</v>
      </c>
      <c r="J715" s="444" t="str">
        <f>IF(Task[[#This Row],[Margin of Error1]]&gt;=0.1,"Insufficient data",Task[[#This Row],[Task success1]])</f>
        <v>Insufficient data</v>
      </c>
      <c r="K715" s="444">
        <f>IF(Task[[#This Row],[Task success1]]&gt;0,1.96*SQRT((Task[[#This Row],[Task success1]]*(1-Task[[#This Row],[Task success1]]))/Task[[#This Row],[Responses]]),"")</f>
        <v>0.12738492218469186</v>
      </c>
      <c r="L715" s="444">
        <f>VLOOKUP(Task[[#This Row],[Reason of visit]],'Data-Task'!C:G,4,)</f>
        <v>0.84</v>
      </c>
      <c r="M715" s="444" t="str">
        <f>IF(Task[[#This Row],[Margin of Error1]]&gt;=0.1,"Insufficient data",Task[[#This Row],[Ease1]])</f>
        <v>Insufficient data</v>
      </c>
      <c r="N715" s="444">
        <f>IF(Task[[#This Row],[Ease1]]&gt;0,1.96*SQRT((Task[[#This Row],[Ease1]]*(1-Task[[#This Row],[Ease1]]))/Task[[#This Row],[Responses]]),"")</f>
        <v>0.14370957379381516</v>
      </c>
      <c r="O715" s="444">
        <f>VLOOKUP(Task[[#This Row],[Reason of visit]],'Data-Task'!C:G,5,)</f>
        <v>0.6</v>
      </c>
      <c r="P715" s="444" t="str">
        <f>IF(Task[[#This Row],[Margin of Error1]]&gt;=0.1,"Insufficient data",Task[[#This Row],[Satisfaction1]])</f>
        <v>Insufficient data</v>
      </c>
      <c r="Q715" s="444">
        <f>IF(Task[[#This Row],[Satisfaction1]]&gt;0,1.96*SQRT((Task[[#This Row],[Satisfaction1]]*(1-Task[[#This Row],[Satisfaction1]]))/Task[[#This Row],[Responses]]),"")</f>
        <v>0.19203999583420114</v>
      </c>
      <c r="R715" s="444" t="str">
        <f>IF(OR(Task[[#This Row],[Margin of Error1]]&gt;=0.1,Task[[#This Row],[Margin of Error1]]=0),"Insufficient data",Task[[#This Row],[Margin of Error1]])</f>
        <v>Insufficient data</v>
      </c>
      <c r="S71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5" s="10"/>
      <c r="U715" s="10"/>
      <c r="V715" s="5"/>
      <c r="W715" s="5"/>
    </row>
    <row r="716" spans="3:23" ht="13.9" x14ac:dyDescent="0.5">
      <c r="C716" s="129" t="str">
        <f>IF(ISBLANK('Data-Task'!C1216),"",'Data-Task'!C1216)</f>
        <v>PSPC:Business:Resources for Government</v>
      </c>
      <c r="D716" s="457" t="str">
        <f t="shared" si="33"/>
        <v>Resources for Government</v>
      </c>
      <c r="E716" s="458" t="str">
        <f t="shared" si="34"/>
        <v>Business</v>
      </c>
      <c r="F716" s="458" t="str">
        <f t="shared" si="35"/>
        <v>PSPC</v>
      </c>
      <c r="G716" s="442">
        <f>VLOOKUP(Task[[#This Row],[Reason of visit]],'Data-Task'!C:G,2,)</f>
        <v>25</v>
      </c>
      <c r="H71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6" s="444">
        <f>VLOOKUP(Task[[#This Row],[Reason of visit]],'Data-Task'!C:G,3,)</f>
        <v>0.36</v>
      </c>
      <c r="J716" s="444" t="str">
        <f>IF(Task[[#This Row],[Margin of Error1]]&gt;=0.1,"Insufficient data",Task[[#This Row],[Task success1]])</f>
        <v>Insufficient data</v>
      </c>
      <c r="K716" s="444">
        <f>IF(Task[[#This Row],[Task success1]]&gt;0,1.96*SQRT((Task[[#This Row],[Task success1]]*(1-Task[[#This Row],[Task success1]]))/Task[[#This Row],[Responses]]),"")</f>
        <v>0.18815999999999999</v>
      </c>
      <c r="L716" s="444">
        <f>VLOOKUP(Task[[#This Row],[Reason of visit]],'Data-Task'!C:G,4,)</f>
        <v>0.32</v>
      </c>
      <c r="M716" s="444" t="str">
        <f>IF(Task[[#This Row],[Margin of Error1]]&gt;=0.1,"Insufficient data",Task[[#This Row],[Ease1]])</f>
        <v>Insufficient data</v>
      </c>
      <c r="N716" s="444">
        <f>IF(Task[[#This Row],[Ease1]]&gt;0,1.96*SQRT((Task[[#This Row],[Ease1]]*(1-Task[[#This Row],[Ease1]]))/Task[[#This Row],[Responses]]),"")</f>
        <v>0.18285865142234861</v>
      </c>
      <c r="O716" s="444">
        <f>VLOOKUP(Task[[#This Row],[Reason of visit]],'Data-Task'!C:G,5,)</f>
        <v>0.28000000000000003</v>
      </c>
      <c r="P716" s="444" t="str">
        <f>IF(Task[[#This Row],[Margin of Error1]]&gt;=0.1,"Insufficient data",Task[[#This Row],[Satisfaction1]])</f>
        <v>Insufficient data</v>
      </c>
      <c r="Q716" s="444">
        <f>IF(Task[[#This Row],[Satisfaction1]]&gt;0,1.96*SQRT((Task[[#This Row],[Satisfaction1]]*(1-Task[[#This Row],[Satisfaction1]]))/Task[[#This Row],[Responses]]),"")</f>
        <v>0.17600756347384622</v>
      </c>
      <c r="R716" s="444" t="str">
        <f>IF(OR(Task[[#This Row],[Margin of Error1]]&gt;=0.1,Task[[#This Row],[Margin of Error1]]=0),"Insufficient data",Task[[#This Row],[Margin of Error1]])</f>
        <v>Insufficient data</v>
      </c>
      <c r="S71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6" s="10"/>
      <c r="U716" s="10"/>
      <c r="V716" s="5"/>
      <c r="W716" s="5"/>
    </row>
    <row r="717" spans="3:23" ht="13.9" x14ac:dyDescent="0.5">
      <c r="C717" s="129" t="str">
        <f>IF(ISBLANK('Data-Task'!C1256),"",'Data-Task'!C1256)</f>
        <v>PSPC:PublicService:Get updates on the status of the Phoenix pay system</v>
      </c>
      <c r="D717" s="457" t="str">
        <f t="shared" si="33"/>
        <v>Get updates on the status of the Phoenix pay system</v>
      </c>
      <c r="E717" s="458" t="str">
        <f t="shared" si="34"/>
        <v>PublicService</v>
      </c>
      <c r="F717" s="458" t="str">
        <f t="shared" si="35"/>
        <v>PSPC</v>
      </c>
      <c r="G717" s="442">
        <f>VLOOKUP(Task[[#This Row],[Reason of visit]],'Data-Task'!C:G,2,)</f>
        <v>25</v>
      </c>
      <c r="H71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7" s="444">
        <f>VLOOKUP(Task[[#This Row],[Reason of visit]],'Data-Task'!C:G,3,)</f>
        <v>0.64</v>
      </c>
      <c r="J717" s="444" t="str">
        <f>IF(Task[[#This Row],[Margin of Error1]]&gt;=0.1,"Insufficient data",Task[[#This Row],[Task success1]])</f>
        <v>Insufficient data</v>
      </c>
      <c r="K717" s="444">
        <f>IF(Task[[#This Row],[Task success1]]&gt;0,1.96*SQRT((Task[[#This Row],[Task success1]]*(1-Task[[#This Row],[Task success1]]))/Task[[#This Row],[Responses]]),"")</f>
        <v>0.18815999999999999</v>
      </c>
      <c r="L717" s="444">
        <f>VLOOKUP(Task[[#This Row],[Reason of visit]],'Data-Task'!C:G,4,)</f>
        <v>0.44</v>
      </c>
      <c r="M717" s="444" t="str">
        <f>IF(Task[[#This Row],[Margin of Error1]]&gt;=0.1,"Insufficient data",Task[[#This Row],[Ease1]])</f>
        <v>Insufficient data</v>
      </c>
      <c r="N717" s="444">
        <f>IF(Task[[#This Row],[Ease1]]&gt;0,1.96*SQRT((Task[[#This Row],[Ease1]]*(1-Task[[#This Row],[Ease1]]))/Task[[#This Row],[Responses]]),"")</f>
        <v>0.19458368276913665</v>
      </c>
      <c r="O717" s="444">
        <f>VLOOKUP(Task[[#This Row],[Reason of visit]],'Data-Task'!C:G,5,)</f>
        <v>0.48</v>
      </c>
      <c r="P717" s="444" t="str">
        <f>IF(Task[[#This Row],[Margin of Error1]]&gt;=0.1,"Insufficient data",Task[[#This Row],[Satisfaction1]])</f>
        <v>Insufficient data</v>
      </c>
      <c r="Q717" s="444">
        <f>IF(Task[[#This Row],[Satisfaction1]]&gt;0,1.96*SQRT((Task[[#This Row],[Satisfaction1]]*(1-Task[[#This Row],[Satisfaction1]]))/Task[[#This Row],[Responses]]),"")</f>
        <v>0.19584313722977376</v>
      </c>
      <c r="R717" s="444" t="str">
        <f>IF(OR(Task[[#This Row],[Margin of Error1]]&gt;=0.1,Task[[#This Row],[Margin of Error1]]=0),"Insufficient data",Task[[#This Row],[Margin of Error1]])</f>
        <v>Insufficient data</v>
      </c>
      <c r="S71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7" s="10"/>
      <c r="U717" s="10"/>
      <c r="V717" s="5"/>
      <c r="W717" s="5"/>
    </row>
    <row r="718" spans="3:23" ht="13.9" x14ac:dyDescent="0.5">
      <c r="C718" s="129" t="str">
        <f>IF(ISBLANK('Data-Task'!C1326),"",'Data-Task'!C1326)</f>
        <v>TBS:PublicService:Find out what is considered harassment in the public service</v>
      </c>
      <c r="D718" s="457" t="str">
        <f t="shared" si="33"/>
        <v>Find out what is considered harassment in the public service</v>
      </c>
      <c r="E718" s="458" t="str">
        <f t="shared" si="34"/>
        <v>PublicService</v>
      </c>
      <c r="F718" s="458" t="str">
        <f t="shared" si="35"/>
        <v>TBS</v>
      </c>
      <c r="G718" s="442">
        <f>VLOOKUP(Task[[#This Row],[Reason of visit]],'Data-Task'!C:G,2,)</f>
        <v>25</v>
      </c>
      <c r="H71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8" s="444">
        <f>VLOOKUP(Task[[#This Row],[Reason of visit]],'Data-Task'!C:G,3,)</f>
        <v>0.68</v>
      </c>
      <c r="J718" s="444" t="str">
        <f>IF(Task[[#This Row],[Margin of Error1]]&gt;=0.1,"Insufficient data",Task[[#This Row],[Task success1]])</f>
        <v>Insufficient data</v>
      </c>
      <c r="K718" s="444">
        <f>IF(Task[[#This Row],[Task success1]]&gt;0,1.96*SQRT((Task[[#This Row],[Task success1]]*(1-Task[[#This Row],[Task success1]]))/Task[[#This Row],[Responses]]),"")</f>
        <v>0.18285865142234861</v>
      </c>
      <c r="L718" s="444">
        <f>VLOOKUP(Task[[#This Row],[Reason of visit]],'Data-Task'!C:G,4,)</f>
        <v>0.48</v>
      </c>
      <c r="M718" s="444" t="str">
        <f>IF(Task[[#This Row],[Margin of Error1]]&gt;=0.1,"Insufficient data",Task[[#This Row],[Ease1]])</f>
        <v>Insufficient data</v>
      </c>
      <c r="N718" s="444">
        <f>IF(Task[[#This Row],[Ease1]]&gt;0,1.96*SQRT((Task[[#This Row],[Ease1]]*(1-Task[[#This Row],[Ease1]]))/Task[[#This Row],[Responses]]),"")</f>
        <v>0.19584313722977376</v>
      </c>
      <c r="O718" s="444">
        <f>VLOOKUP(Task[[#This Row],[Reason of visit]],'Data-Task'!C:G,5,)</f>
        <v>0.68</v>
      </c>
      <c r="P718" s="444" t="str">
        <f>IF(Task[[#This Row],[Margin of Error1]]&gt;=0.1,"Insufficient data",Task[[#This Row],[Satisfaction1]])</f>
        <v>Insufficient data</v>
      </c>
      <c r="Q718" s="444">
        <f>IF(Task[[#This Row],[Satisfaction1]]&gt;0,1.96*SQRT((Task[[#This Row],[Satisfaction1]]*(1-Task[[#This Row],[Satisfaction1]]))/Task[[#This Row],[Responses]]),"")</f>
        <v>0.18285865142234861</v>
      </c>
      <c r="R718" s="444" t="str">
        <f>IF(OR(Task[[#This Row],[Margin of Error1]]&gt;=0.1,Task[[#This Row],[Margin of Error1]]=0),"Insufficient data",Task[[#This Row],[Margin of Error1]])</f>
        <v>Insufficient data</v>
      </c>
      <c r="S7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8" s="10"/>
      <c r="U718" s="10"/>
      <c r="V718" s="5"/>
      <c r="W718" s="5"/>
    </row>
    <row r="719" spans="3:23" ht="13.9" x14ac:dyDescent="0.5">
      <c r="C719" s="129" t="str">
        <f>IF(ISBLANK('Data-Task'!C1351),"",'Data-Task'!C1351)</f>
        <v>TC:N/A:Flying your drone safely and legally</v>
      </c>
      <c r="D719" s="457" t="str">
        <f t="shared" si="33"/>
        <v>Flying your drone safely and legally</v>
      </c>
      <c r="E719" s="458" t="str">
        <f t="shared" si="34"/>
        <v>N/A</v>
      </c>
      <c r="F719" s="458" t="str">
        <f t="shared" si="35"/>
        <v>TC</v>
      </c>
      <c r="G719" s="442">
        <f>VLOOKUP(Task[[#This Row],[Reason of visit]],'Data-Task'!C:G,2,)</f>
        <v>25</v>
      </c>
      <c r="H71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19" s="444">
        <f>VLOOKUP(Task[[#This Row],[Reason of visit]],'Data-Task'!C:G,3,)</f>
        <v>0.72</v>
      </c>
      <c r="J719" s="444" t="str">
        <f>IF(Task[[#This Row],[Margin of Error1]]&gt;=0.1,"Insufficient data",Task[[#This Row],[Task success1]])</f>
        <v>Insufficient data</v>
      </c>
      <c r="K719" s="444">
        <f>IF(Task[[#This Row],[Task success1]]&gt;0,1.96*SQRT((Task[[#This Row],[Task success1]]*(1-Task[[#This Row],[Task success1]]))/Task[[#This Row],[Responses]]),"")</f>
        <v>0.17600756347384622</v>
      </c>
      <c r="L719" s="444">
        <f>VLOOKUP(Task[[#This Row],[Reason of visit]],'Data-Task'!C:G,4,)</f>
        <v>0.6</v>
      </c>
      <c r="M719" s="444" t="str">
        <f>IF(Task[[#This Row],[Margin of Error1]]&gt;=0.1,"Insufficient data",Task[[#This Row],[Ease1]])</f>
        <v>Insufficient data</v>
      </c>
      <c r="N719" s="444">
        <f>IF(Task[[#This Row],[Ease1]]&gt;0,1.96*SQRT((Task[[#This Row],[Ease1]]*(1-Task[[#This Row],[Ease1]]))/Task[[#This Row],[Responses]]),"")</f>
        <v>0.19203999583420114</v>
      </c>
      <c r="O719" s="444">
        <f>VLOOKUP(Task[[#This Row],[Reason of visit]],'Data-Task'!C:G,5,)</f>
        <v>0.64</v>
      </c>
      <c r="P719" s="444" t="str">
        <f>IF(Task[[#This Row],[Margin of Error1]]&gt;=0.1,"Insufficient data",Task[[#This Row],[Satisfaction1]])</f>
        <v>Insufficient data</v>
      </c>
      <c r="Q719" s="444">
        <f>IF(Task[[#This Row],[Satisfaction1]]&gt;0,1.96*SQRT((Task[[#This Row],[Satisfaction1]]*(1-Task[[#This Row],[Satisfaction1]]))/Task[[#This Row],[Responses]]),"")</f>
        <v>0.18815999999999999</v>
      </c>
      <c r="R719" s="444" t="str">
        <f>IF(OR(Task[[#This Row],[Margin of Error1]]&gt;=0.1,Task[[#This Row],[Margin of Error1]]=0),"Insufficient data",Task[[#This Row],[Margin of Error1]])</f>
        <v>Insufficient data</v>
      </c>
      <c r="S7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19" s="10"/>
      <c r="U719" s="10"/>
      <c r="V719" s="5"/>
      <c r="W719" s="5"/>
    </row>
    <row r="720" spans="3:23" ht="13.9" x14ac:dyDescent="0.5">
      <c r="C720" s="129" t="str">
        <f>IF(ISBLANK('Data-Task'!C224),"",'Data-Task'!C224)</f>
        <v>CSC:N/A:Private family visits</v>
      </c>
      <c r="D720" s="68" t="str">
        <f t="shared" si="33"/>
        <v>Private family visits</v>
      </c>
      <c r="E720" s="6" t="str">
        <f t="shared" si="34"/>
        <v>N/A</v>
      </c>
      <c r="F720" s="6" t="str">
        <f t="shared" si="35"/>
        <v>CSC</v>
      </c>
      <c r="G720" s="8">
        <f>VLOOKUP(Task[[#This Row],[Reason of visit]],'Data-Task'!C:G,2,)</f>
        <v>24</v>
      </c>
      <c r="H7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0" s="7">
        <f>VLOOKUP(Task[[#This Row],[Reason of visit]],'Data-Task'!C:G,3,)</f>
        <v>0.45833333333333298</v>
      </c>
      <c r="J720" s="7" t="str">
        <f>IF(Task[[#This Row],[Margin of Error1]]&gt;=0.1,"Insufficient data",Task[[#This Row],[Task success1]])</f>
        <v>Insufficient data</v>
      </c>
      <c r="K720" s="7">
        <f>IF(Task[[#This Row],[Task success1]]&gt;0,1.96*SQRT((Task[[#This Row],[Task success1]]*(1-Task[[#This Row],[Task success1]]))/Task[[#This Row],[Responses]]),"")</f>
        <v>0.19934586313276767</v>
      </c>
      <c r="L720" s="7">
        <f>VLOOKUP(Task[[#This Row],[Reason of visit]],'Data-Task'!C:G,4,)</f>
        <v>0.54166666666666696</v>
      </c>
      <c r="M720" s="7" t="str">
        <f>IF(Task[[#This Row],[Margin of Error1]]&gt;=0.1,"Insufficient data",Task[[#This Row],[Ease1]])</f>
        <v>Insufficient data</v>
      </c>
      <c r="N720" s="7">
        <f>IF(Task[[#This Row],[Ease1]]&gt;0,1.96*SQRT((Task[[#This Row],[Ease1]]*(1-Task[[#This Row],[Ease1]]))/Task[[#This Row],[Responses]]),"")</f>
        <v>0.1993458631327677</v>
      </c>
      <c r="O720" s="7">
        <f>VLOOKUP(Task[[#This Row],[Reason of visit]],'Data-Task'!C:G,5,)</f>
        <v>0.45833333333333298</v>
      </c>
      <c r="P720" s="7" t="str">
        <f>IF(Task[[#This Row],[Margin of Error1]]&gt;=0.1,"Insufficient data",Task[[#This Row],[Satisfaction1]])</f>
        <v>Insufficient data</v>
      </c>
      <c r="Q720" s="7">
        <f>IF(Task[[#This Row],[Satisfaction1]]&gt;0,1.96*SQRT((Task[[#This Row],[Satisfaction1]]*(1-Task[[#This Row],[Satisfaction1]]))/Task[[#This Row],[Responses]]),"")</f>
        <v>0.19934586313276767</v>
      </c>
      <c r="R720" s="7" t="str">
        <f>IF(OR(Task[[#This Row],[Margin of Error1]]&gt;=0.1,Task[[#This Row],[Margin of Error1]]=0),"Insufficient data",Task[[#This Row],[Margin of Error1]])</f>
        <v>Insufficient data</v>
      </c>
      <c r="S7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0" s="10"/>
      <c r="U720" s="10"/>
      <c r="V720" s="5"/>
      <c r="W720" s="5"/>
    </row>
    <row r="721" spans="3:23" ht="13.9" x14ac:dyDescent="0.5">
      <c r="C721" s="129" t="str">
        <f>IF(ISBLANK('Data-Task'!C452),"",'Data-Task'!C452)</f>
        <v>ESDC:Money:Other - Reason for my visit is not in this list</v>
      </c>
      <c r="D721" s="68" t="str">
        <f t="shared" si="33"/>
        <v>Other - Reason for my visit is not in this list</v>
      </c>
      <c r="E721" s="6" t="str">
        <f t="shared" si="34"/>
        <v>Money</v>
      </c>
      <c r="F721" s="6" t="str">
        <f t="shared" si="35"/>
        <v>ESDC</v>
      </c>
      <c r="G721" s="8">
        <f>VLOOKUP(Task[[#This Row],[Reason of visit]],'Data-Task'!C:G,2,)</f>
        <v>24</v>
      </c>
      <c r="H7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1" s="7">
        <f>VLOOKUP(Task[[#This Row],[Reason of visit]],'Data-Task'!C:G,3,)</f>
        <v>0.54166666666666696</v>
      </c>
      <c r="J721" s="7" t="str">
        <f>IF(Task[[#This Row],[Margin of Error1]]&gt;=0.1,"Insufficient data",Task[[#This Row],[Task success1]])</f>
        <v>Insufficient data</v>
      </c>
      <c r="K721" s="7">
        <f>IF(Task[[#This Row],[Task success1]]&gt;0,1.96*SQRT((Task[[#This Row],[Task success1]]*(1-Task[[#This Row],[Task success1]]))/Task[[#This Row],[Responses]]),"")</f>
        <v>0.1993458631327677</v>
      </c>
      <c r="L721" s="7">
        <f>VLOOKUP(Task[[#This Row],[Reason of visit]],'Data-Task'!C:G,4,)</f>
        <v>0.58333333333333304</v>
      </c>
      <c r="M721" s="7" t="str">
        <f>IF(Task[[#This Row],[Margin of Error1]]&gt;=0.1,"Insufficient data",Task[[#This Row],[Ease1]])</f>
        <v>Insufficient data</v>
      </c>
      <c r="N721" s="7">
        <f>IF(Task[[#This Row],[Ease1]]&gt;0,1.96*SQRT((Task[[#This Row],[Ease1]]*(1-Task[[#This Row],[Ease1]]))/Task[[#This Row],[Responses]]),"")</f>
        <v>0.19724373904535625</v>
      </c>
      <c r="O721" s="7">
        <f>VLOOKUP(Task[[#This Row],[Reason of visit]],'Data-Task'!C:G,5,)</f>
        <v>0.41666666666666702</v>
      </c>
      <c r="P721" s="7" t="str">
        <f>IF(Task[[#This Row],[Margin of Error1]]&gt;=0.1,"Insufficient data",Task[[#This Row],[Satisfaction1]])</f>
        <v>Insufficient data</v>
      </c>
      <c r="Q721" s="7">
        <f>IF(Task[[#This Row],[Satisfaction1]]&gt;0,1.96*SQRT((Task[[#This Row],[Satisfaction1]]*(1-Task[[#This Row],[Satisfaction1]]))/Task[[#This Row],[Responses]]),"")</f>
        <v>0.19724373904535628</v>
      </c>
      <c r="R721" s="7" t="str">
        <f>IF(OR(Task[[#This Row],[Margin of Error1]]&gt;=0.1,Task[[#This Row],[Margin of Error1]]=0),"Insufficient data",Task[[#This Row],[Margin of Error1]])</f>
        <v>Insufficient data</v>
      </c>
      <c r="S7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1" s="10"/>
      <c r="U721" s="10"/>
      <c r="V721" s="5"/>
      <c r="W721" s="5"/>
    </row>
    <row r="722" spans="3:23" ht="13.9" x14ac:dyDescent="0.5">
      <c r="C722" s="129" t="str">
        <f>IF(ISBLANK('Data-Task'!C670),"",'Data-Task'!C670)</f>
        <v>GAC:World:Right to education (international development)</v>
      </c>
      <c r="D722" s="68" t="str">
        <f t="shared" si="33"/>
        <v>Right to education (international development)</v>
      </c>
      <c r="E722" s="6" t="str">
        <f t="shared" si="34"/>
        <v>World</v>
      </c>
      <c r="F722" s="6" t="str">
        <f t="shared" si="35"/>
        <v>GAC</v>
      </c>
      <c r="G722" s="8">
        <f>VLOOKUP(Task[[#This Row],[Reason of visit]],'Data-Task'!C:G,2,)</f>
        <v>24</v>
      </c>
      <c r="H7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2" s="7">
        <f>VLOOKUP(Task[[#This Row],[Reason of visit]],'Data-Task'!C:G,3,)</f>
        <v>0.79166666666666696</v>
      </c>
      <c r="J722" s="7" t="str">
        <f>IF(Task[[#This Row],[Margin of Error1]]&gt;=0.1,"Insufficient data",Task[[#This Row],[Task success1]])</f>
        <v>Insufficient data</v>
      </c>
      <c r="K722" s="7">
        <f>IF(Task[[#This Row],[Task success1]]&gt;0,1.96*SQRT((Task[[#This Row],[Task success1]]*(1-Task[[#This Row],[Task success1]]))/Task[[#This Row],[Responses]]),"")</f>
        <v>0.16248041192482013</v>
      </c>
      <c r="L722" s="7">
        <f>VLOOKUP(Task[[#This Row],[Reason of visit]],'Data-Task'!C:G,4,)</f>
        <v>0.625</v>
      </c>
      <c r="M722" s="7" t="str">
        <f>IF(Task[[#This Row],[Margin of Error1]]&gt;=0.1,"Insufficient data",Task[[#This Row],[Ease1]])</f>
        <v>Insufficient data</v>
      </c>
      <c r="N722" s="7">
        <f>IF(Task[[#This Row],[Ease1]]&gt;0,1.96*SQRT((Task[[#This Row],[Ease1]]*(1-Task[[#This Row],[Ease1]]))/Task[[#This Row],[Responses]]),"")</f>
        <v>0.19368950668531323</v>
      </c>
      <c r="O722" s="7">
        <f>VLOOKUP(Task[[#This Row],[Reason of visit]],'Data-Task'!C:G,5,)</f>
        <v>0.5</v>
      </c>
      <c r="P722" s="7" t="str">
        <f>IF(Task[[#This Row],[Margin of Error1]]&gt;=0.1,"Insufficient data",Task[[#This Row],[Satisfaction1]])</f>
        <v>Insufficient data</v>
      </c>
      <c r="Q722" s="7">
        <f>IF(Task[[#This Row],[Satisfaction1]]&gt;0,1.96*SQRT((Task[[#This Row],[Satisfaction1]]*(1-Task[[#This Row],[Satisfaction1]]))/Task[[#This Row],[Responses]]),"")</f>
        <v>0.20004166232729287</v>
      </c>
      <c r="R722" s="7" t="str">
        <f>IF(OR(Task[[#This Row],[Margin of Error1]]&gt;=0.1,Task[[#This Row],[Margin of Error1]]=0),"Insufficient data",Task[[#This Row],[Margin of Error1]])</f>
        <v>Insufficient data</v>
      </c>
      <c r="S7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2" s="10"/>
      <c r="U722" s="10"/>
      <c r="V722" s="5"/>
      <c r="W722" s="5"/>
    </row>
    <row r="723" spans="3:23" ht="13.9" x14ac:dyDescent="0.5">
      <c r="C723" s="129" t="str">
        <f>IF(ISBLANK('Data-Task'!C1278),"",'Data-Task'!C1278)</f>
        <v>RCMP:Policing:Report suspected fraud</v>
      </c>
      <c r="D723" s="457" t="str">
        <f t="shared" si="33"/>
        <v>Report suspected fraud</v>
      </c>
      <c r="E723" s="458" t="str">
        <f t="shared" si="34"/>
        <v>Policing</v>
      </c>
      <c r="F723" s="458" t="str">
        <f t="shared" si="35"/>
        <v>RCMP</v>
      </c>
      <c r="G723" s="442">
        <f>VLOOKUP(Task[[#This Row],[Reason of visit]],'Data-Task'!C:G,2,)</f>
        <v>24</v>
      </c>
      <c r="H72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3" s="444">
        <f>VLOOKUP(Task[[#This Row],[Reason of visit]],'Data-Task'!C:G,3,)</f>
        <v>0.41666666666666702</v>
      </c>
      <c r="J723" s="444" t="str">
        <f>IF(Task[[#This Row],[Margin of Error1]]&gt;=0.1,"Insufficient data",Task[[#This Row],[Task success1]])</f>
        <v>Insufficient data</v>
      </c>
      <c r="K723" s="444">
        <f>IF(Task[[#This Row],[Task success1]]&gt;0,1.96*SQRT((Task[[#This Row],[Task success1]]*(1-Task[[#This Row],[Task success1]]))/Task[[#This Row],[Responses]]),"")</f>
        <v>0.19724373904535628</v>
      </c>
      <c r="L723" s="444">
        <f>VLOOKUP(Task[[#This Row],[Reason of visit]],'Data-Task'!C:G,4,)</f>
        <v>0.375</v>
      </c>
      <c r="M723" s="444" t="str">
        <f>IF(Task[[#This Row],[Margin of Error1]]&gt;=0.1,"Insufficient data",Task[[#This Row],[Ease1]])</f>
        <v>Insufficient data</v>
      </c>
      <c r="N723" s="444">
        <f>IF(Task[[#This Row],[Ease1]]&gt;0,1.96*SQRT((Task[[#This Row],[Ease1]]*(1-Task[[#This Row],[Ease1]]))/Task[[#This Row],[Responses]]),"")</f>
        <v>0.19368950668531323</v>
      </c>
      <c r="O723" s="444">
        <f>VLOOKUP(Task[[#This Row],[Reason of visit]],'Data-Task'!C:G,5,)</f>
        <v>0.29166666666666702</v>
      </c>
      <c r="P723" s="444" t="str">
        <f>IF(Task[[#This Row],[Margin of Error1]]&gt;=0.1,"Insufficient data",Task[[#This Row],[Satisfaction1]])</f>
        <v>Insufficient data</v>
      </c>
      <c r="Q723" s="444">
        <f>IF(Task[[#This Row],[Satisfaction1]]&gt;0,1.96*SQRT((Task[[#This Row],[Satisfaction1]]*(1-Task[[#This Row],[Satisfaction1]]))/Task[[#This Row],[Responses]]),"")</f>
        <v>0.18184974210513397</v>
      </c>
      <c r="R723" s="444" t="str">
        <f>IF(OR(Task[[#This Row],[Margin of Error1]]&gt;=0.1,Task[[#This Row],[Margin of Error1]]=0),"Insufficient data",Task[[#This Row],[Margin of Error1]])</f>
        <v>Insufficient data</v>
      </c>
      <c r="S72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3" s="10"/>
      <c r="U723" s="10"/>
      <c r="V723" s="5"/>
      <c r="W723" s="5"/>
    </row>
    <row r="724" spans="3:23" ht="27.75" x14ac:dyDescent="0.5">
      <c r="C724" s="129" t="str">
        <f>IF(ISBLANK('Data-Task'!C1387),"",'Data-Task'!C1387)</f>
        <v>TC:Transport:Learn about zero-emission vehicles (electric, hybrid, hydrogen fuel cell)</v>
      </c>
      <c r="D724" s="457" t="str">
        <f t="shared" si="33"/>
        <v>Learn about zero-emission vehicles (electric, hybrid, hydrogen fuel cell)</v>
      </c>
      <c r="E724" s="458" t="str">
        <f t="shared" si="34"/>
        <v>Transport</v>
      </c>
      <c r="F724" s="458" t="str">
        <f t="shared" si="35"/>
        <v>TC</v>
      </c>
      <c r="G724" s="442">
        <f>VLOOKUP(Task[[#This Row],[Reason of visit]],'Data-Task'!C:G,2,)</f>
        <v>24</v>
      </c>
      <c r="H72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4" s="444">
        <f>VLOOKUP(Task[[#This Row],[Reason of visit]],'Data-Task'!C:G,3,)</f>
        <v>0.875</v>
      </c>
      <c r="J724" s="444" t="str">
        <f>IF(Task[[#This Row],[Margin of Error1]]&gt;=0.1,"Insufficient data",Task[[#This Row],[Task success1]])</f>
        <v>Insufficient data</v>
      </c>
      <c r="K724" s="444">
        <f>IF(Task[[#This Row],[Task success1]]&gt;0,1.96*SQRT((Task[[#This Row],[Task success1]]*(1-Task[[#This Row],[Task success1]]))/Task[[#This Row],[Responses]]),"")</f>
        <v>0.13231512259249381</v>
      </c>
      <c r="L724" s="444">
        <f>VLOOKUP(Task[[#This Row],[Reason of visit]],'Data-Task'!C:G,4,)</f>
        <v>0.70833333333333304</v>
      </c>
      <c r="M724" s="444" t="str">
        <f>IF(Task[[#This Row],[Margin of Error1]]&gt;=0.1,"Insufficient data",Task[[#This Row],[Ease1]])</f>
        <v>Insufficient data</v>
      </c>
      <c r="N724" s="444">
        <f>IF(Task[[#This Row],[Ease1]]&gt;0,1.96*SQRT((Task[[#This Row],[Ease1]]*(1-Task[[#This Row],[Ease1]]))/Task[[#This Row],[Responses]]),"")</f>
        <v>0.18184974210513394</v>
      </c>
      <c r="O724" s="444">
        <f>VLOOKUP(Task[[#This Row],[Reason of visit]],'Data-Task'!C:G,5,)</f>
        <v>0.70833333333333304</v>
      </c>
      <c r="P724" s="444" t="str">
        <f>IF(Task[[#This Row],[Margin of Error1]]&gt;=0.1,"Insufficient data",Task[[#This Row],[Satisfaction1]])</f>
        <v>Insufficient data</v>
      </c>
      <c r="Q724" s="444">
        <f>IF(Task[[#This Row],[Satisfaction1]]&gt;0,1.96*SQRT((Task[[#This Row],[Satisfaction1]]*(1-Task[[#This Row],[Satisfaction1]]))/Task[[#This Row],[Responses]]),"")</f>
        <v>0.18184974210513394</v>
      </c>
      <c r="R724" s="444" t="str">
        <f>IF(OR(Task[[#This Row],[Margin of Error1]]&gt;=0.1,Task[[#This Row],[Margin of Error1]]=0),"Insufficient data",Task[[#This Row],[Margin of Error1]])</f>
        <v>Insufficient data</v>
      </c>
      <c r="S72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4" s="10"/>
      <c r="U724" s="10"/>
      <c r="V724" s="5"/>
      <c r="W724" s="5"/>
    </row>
    <row r="725" spans="3:23" ht="13.9" x14ac:dyDescent="0.5">
      <c r="C725" s="129" t="str">
        <f>IF(ISBLANK('Data-Task'!C25),"",'Data-Task'!C25)</f>
        <v>CATSA:Travel:Other - Reason for my visit is not in this list</v>
      </c>
      <c r="D725" s="68" t="str">
        <f t="shared" si="33"/>
        <v>Other - Reason for my visit is not in this list</v>
      </c>
      <c r="E725" s="6" t="str">
        <f t="shared" si="34"/>
        <v>Travel</v>
      </c>
      <c r="F725" s="6" t="str">
        <f t="shared" si="35"/>
        <v>CATSA</v>
      </c>
      <c r="G725" s="8">
        <f>VLOOKUP(Task[[#This Row],[Reason of visit]],'Data-Task'!C:G,2,)</f>
        <v>23</v>
      </c>
      <c r="H7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5" s="7">
        <f>VLOOKUP(Task[[#This Row],[Reason of visit]],'Data-Task'!C:G,3,)</f>
        <v>0.65217391304347805</v>
      </c>
      <c r="J725" s="7" t="str">
        <f>IF(Task[[#This Row],[Margin of Error1]]&gt;=0.1,"Insufficient data",Task[[#This Row],[Task success1]])</f>
        <v>Insufficient data</v>
      </c>
      <c r="K725" s="7">
        <f>IF(Task[[#This Row],[Task success1]]&gt;0,1.96*SQRT((Task[[#This Row],[Task success1]]*(1-Task[[#This Row],[Task success1]]))/Task[[#This Row],[Responses]]),"")</f>
        <v>0.19465023857591571</v>
      </c>
      <c r="L725" s="7">
        <f>VLOOKUP(Task[[#This Row],[Reason of visit]],'Data-Task'!C:G,4,)</f>
        <v>0.47826086956521702</v>
      </c>
      <c r="M725" s="7" t="str">
        <f>IF(Task[[#This Row],[Margin of Error1]]&gt;=0.1,"Insufficient data",Task[[#This Row],[Ease1]])</f>
        <v>Insufficient data</v>
      </c>
      <c r="N725" s="7">
        <f>IF(Task[[#This Row],[Ease1]]&gt;0,1.96*SQRT((Task[[#This Row],[Ease1]]*(1-Task[[#This Row],[Ease1]]))/Task[[#This Row],[Responses]]),"")</f>
        <v>0.20415089251685128</v>
      </c>
      <c r="O725" s="7">
        <f>VLOOKUP(Task[[#This Row],[Reason of visit]],'Data-Task'!C:G,5,)</f>
        <v>0.434782608695652</v>
      </c>
      <c r="P725" s="7" t="str">
        <f>IF(Task[[#This Row],[Margin of Error1]]&gt;=0.1,"Insufficient data",Task[[#This Row],[Satisfaction1]])</f>
        <v>Insufficient data</v>
      </c>
      <c r="Q725" s="7">
        <f>IF(Task[[#This Row],[Satisfaction1]]&gt;0,1.96*SQRT((Task[[#This Row],[Satisfaction1]]*(1-Task[[#This Row],[Satisfaction1]]))/Task[[#This Row],[Responses]]),"")</f>
        <v>0.20259839171572733</v>
      </c>
      <c r="R725" s="7" t="str">
        <f>IF(OR(Task[[#This Row],[Margin of Error1]]&gt;=0.1,Task[[#This Row],[Margin of Error1]]=0),"Insufficient data",Task[[#This Row],[Margin of Error1]])</f>
        <v>Insufficient data</v>
      </c>
      <c r="S7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5" s="10"/>
      <c r="U725" s="10"/>
      <c r="V725" s="5"/>
      <c r="W725" s="5"/>
    </row>
    <row r="726" spans="3:23" ht="27.75" x14ac:dyDescent="0.5">
      <c r="C726" s="129" t="str">
        <f>IF(ISBLANK('Data-Task'!C260),"",'Data-Task'!C260)</f>
        <v>DFO:Environment:Find provincial and territorial regulations for recreational (sport) fishing</v>
      </c>
      <c r="D726" s="68" t="str">
        <f t="shared" ref="D726:D789" si="36">IF(ISBLANK(C726),"",MID(C726,FIND("#",SUBSTITUTE(C726,":","#",2))+1,500))</f>
        <v>Find provincial and territorial regulations for recreational (sport) fishing</v>
      </c>
      <c r="E726" s="6" t="str">
        <f t="shared" ref="E726:E789" si="37">IF(ISBLANK(C726),"",MID(C726,FIND("#",SUBSTITUTE(C726,":","#",1))+1,FIND("#",SUBSTITUTE(C726,":","#",2))-FIND("#",SUBSTITUTE(C726,":","#",1))-1))</f>
        <v>Environment</v>
      </c>
      <c r="F726" s="6" t="str">
        <f t="shared" ref="F726:F789" si="38">IF(ISBLANK(C726),"",LEFT(C726,FIND("#",SUBSTITUTE(C726,":","#"))-1))</f>
        <v>DFO</v>
      </c>
      <c r="G726" s="8">
        <f>VLOOKUP(Task[[#This Row],[Reason of visit]],'Data-Task'!C:G,2,)</f>
        <v>23</v>
      </c>
      <c r="H72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6" s="7">
        <f>VLOOKUP(Task[[#This Row],[Reason of visit]],'Data-Task'!C:G,3,)</f>
        <v>0.565217391304348</v>
      </c>
      <c r="J726" s="7" t="str">
        <f>IF(Task[[#This Row],[Margin of Error1]]&gt;=0.1,"Insufficient data",Task[[#This Row],[Task success1]])</f>
        <v>Insufficient data</v>
      </c>
      <c r="K726" s="7">
        <f>IF(Task[[#This Row],[Task success1]]&gt;0,1.96*SQRT((Task[[#This Row],[Task success1]]*(1-Task[[#This Row],[Task success1]]))/Task[[#This Row],[Responses]]),"")</f>
        <v>0.20259839171572733</v>
      </c>
      <c r="L726" s="7">
        <f>VLOOKUP(Task[[#This Row],[Reason of visit]],'Data-Task'!C:G,4,)</f>
        <v>0.39130434782608697</v>
      </c>
      <c r="M726" s="7" t="str">
        <f>IF(Task[[#This Row],[Margin of Error1]]&gt;=0.1,"Insufficient data",Task[[#This Row],[Ease1]])</f>
        <v>Insufficient data</v>
      </c>
      <c r="N726" s="7">
        <f>IF(Task[[#This Row],[Ease1]]&gt;0,1.96*SQRT((Task[[#This Row],[Ease1]]*(1-Task[[#This Row],[Ease1]]))/Task[[#This Row],[Responses]]),"")</f>
        <v>0.19945714112696974</v>
      </c>
      <c r="O726" s="7">
        <f>VLOOKUP(Task[[#This Row],[Reason of visit]],'Data-Task'!C:G,5,)</f>
        <v>0.47826086956521702</v>
      </c>
      <c r="P726" s="7" t="str">
        <f>IF(Task[[#This Row],[Margin of Error1]]&gt;=0.1,"Insufficient data",Task[[#This Row],[Satisfaction1]])</f>
        <v>Insufficient data</v>
      </c>
      <c r="Q726" s="7">
        <f>IF(Task[[#This Row],[Satisfaction1]]&gt;0,1.96*SQRT((Task[[#This Row],[Satisfaction1]]*(1-Task[[#This Row],[Satisfaction1]]))/Task[[#This Row],[Responses]]),"")</f>
        <v>0.20415089251685128</v>
      </c>
      <c r="R726" s="7" t="str">
        <f>IF(OR(Task[[#This Row],[Margin of Error1]]&gt;=0.1,Task[[#This Row],[Margin of Error1]]=0),"Insufficient data",Task[[#This Row],[Margin of Error1]])</f>
        <v>Insufficient data</v>
      </c>
      <c r="S7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6" s="10"/>
      <c r="U726" s="10"/>
      <c r="V726" s="5"/>
      <c r="W726" s="5"/>
    </row>
    <row r="727" spans="3:23" ht="13.9" x14ac:dyDescent="0.5">
      <c r="C727" s="129" t="str">
        <f>IF(ISBLANK('Data-Task'!C450),"",'Data-Task'!C450)</f>
        <v>ESDC:Jobs:Workplace Hazardous Materials Information System (WHMIS)</v>
      </c>
      <c r="D727" s="68" t="str">
        <f t="shared" si="36"/>
        <v>Workplace Hazardous Materials Information System (WHMIS)</v>
      </c>
      <c r="E727" s="6" t="str">
        <f t="shared" si="37"/>
        <v>Jobs</v>
      </c>
      <c r="F727" s="6" t="str">
        <f t="shared" si="38"/>
        <v>ESDC</v>
      </c>
      <c r="G727" s="8">
        <f>VLOOKUP(Task[[#This Row],[Reason of visit]],'Data-Task'!C:G,2,)</f>
        <v>23</v>
      </c>
      <c r="H72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7" s="7">
        <f>VLOOKUP(Task[[#This Row],[Reason of visit]],'Data-Task'!C:G,3,)</f>
        <v>0.73913043478260898</v>
      </c>
      <c r="J727" s="7" t="str">
        <f>IF(Task[[#This Row],[Margin of Error1]]&gt;=0.1,"Insufficient data",Task[[#This Row],[Task success1]])</f>
        <v>Insufficient data</v>
      </c>
      <c r="K727" s="7">
        <f>IF(Task[[#This Row],[Task success1]]&gt;0,1.96*SQRT((Task[[#This Row],[Task success1]]*(1-Task[[#This Row],[Task success1]]))/Task[[#This Row],[Responses]]),"")</f>
        <v>0.17945865281733206</v>
      </c>
      <c r="L727" s="7">
        <f>VLOOKUP(Task[[#This Row],[Reason of visit]],'Data-Task'!C:G,4,)</f>
        <v>0.65217391304347805</v>
      </c>
      <c r="M727" s="7" t="str">
        <f>IF(Task[[#This Row],[Margin of Error1]]&gt;=0.1,"Insufficient data",Task[[#This Row],[Ease1]])</f>
        <v>Insufficient data</v>
      </c>
      <c r="N727" s="7">
        <f>IF(Task[[#This Row],[Ease1]]&gt;0,1.96*SQRT((Task[[#This Row],[Ease1]]*(1-Task[[#This Row],[Ease1]]))/Task[[#This Row],[Responses]]),"")</f>
        <v>0.19465023857591571</v>
      </c>
      <c r="O727" s="7">
        <f>VLOOKUP(Task[[#This Row],[Reason of visit]],'Data-Task'!C:G,5,)</f>
        <v>0.65217391304347805</v>
      </c>
      <c r="P727" s="7" t="str">
        <f>IF(Task[[#This Row],[Margin of Error1]]&gt;=0.1,"Insufficient data",Task[[#This Row],[Satisfaction1]])</f>
        <v>Insufficient data</v>
      </c>
      <c r="Q727" s="7">
        <f>IF(Task[[#This Row],[Satisfaction1]]&gt;0,1.96*SQRT((Task[[#This Row],[Satisfaction1]]*(1-Task[[#This Row],[Satisfaction1]]))/Task[[#This Row],[Responses]]),"")</f>
        <v>0.19465023857591571</v>
      </c>
      <c r="R727" s="7" t="str">
        <f>IF(OR(Task[[#This Row],[Margin of Error1]]&gt;=0.1,Task[[#This Row],[Margin of Error1]]=0),"Insufficient data",Task[[#This Row],[Margin of Error1]])</f>
        <v>Insufficient data</v>
      </c>
      <c r="S7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7" s="10"/>
      <c r="U727" s="10"/>
      <c r="V727" s="5"/>
      <c r="W727" s="5"/>
    </row>
    <row r="728" spans="3:23" ht="13.9" x14ac:dyDescent="0.5">
      <c r="C728" s="129" t="str">
        <f>IF(ISBLANK('Data-Task'!C537),"",'Data-Task'!C537)</f>
        <v>GAC:Business:International trade events and missions – outside Canada</v>
      </c>
      <c r="D728" s="68" t="str">
        <f t="shared" si="36"/>
        <v>International trade events and missions – outside Canada</v>
      </c>
      <c r="E728" s="6" t="str">
        <f t="shared" si="37"/>
        <v>Business</v>
      </c>
      <c r="F728" s="6" t="str">
        <f t="shared" si="38"/>
        <v>GAC</v>
      </c>
      <c r="G728" s="8">
        <f>VLOOKUP(Task[[#This Row],[Reason of visit]],'Data-Task'!C:G,2,)</f>
        <v>23</v>
      </c>
      <c r="H72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8" s="7">
        <f>VLOOKUP(Task[[#This Row],[Reason of visit]],'Data-Task'!C:G,3,)</f>
        <v>0.65217391304347805</v>
      </c>
      <c r="J728" s="7" t="str">
        <f>IF(Task[[#This Row],[Margin of Error1]]&gt;=0.1,"Insufficient data",Task[[#This Row],[Task success1]])</f>
        <v>Insufficient data</v>
      </c>
      <c r="K728" s="7">
        <f>IF(Task[[#This Row],[Task success1]]&gt;0,1.96*SQRT((Task[[#This Row],[Task success1]]*(1-Task[[#This Row],[Task success1]]))/Task[[#This Row],[Responses]]),"")</f>
        <v>0.19465023857591571</v>
      </c>
      <c r="L728" s="7">
        <f>VLOOKUP(Task[[#This Row],[Reason of visit]],'Data-Task'!C:G,4,)</f>
        <v>0.65217391304347805</v>
      </c>
      <c r="M728" s="7" t="str">
        <f>IF(Task[[#This Row],[Margin of Error1]]&gt;=0.1,"Insufficient data",Task[[#This Row],[Ease1]])</f>
        <v>Insufficient data</v>
      </c>
      <c r="N728" s="7">
        <f>IF(Task[[#This Row],[Ease1]]&gt;0,1.96*SQRT((Task[[#This Row],[Ease1]]*(1-Task[[#This Row],[Ease1]]))/Task[[#This Row],[Responses]]),"")</f>
        <v>0.19465023857591571</v>
      </c>
      <c r="O728" s="7">
        <f>VLOOKUP(Task[[#This Row],[Reason of visit]],'Data-Task'!C:G,5,)</f>
        <v>0.52173913043478304</v>
      </c>
      <c r="P728" s="7" t="str">
        <f>IF(Task[[#This Row],[Margin of Error1]]&gt;=0.1,"Insufficient data",Task[[#This Row],[Satisfaction1]])</f>
        <v>Insufficient data</v>
      </c>
      <c r="Q728" s="7">
        <f>IF(Task[[#This Row],[Satisfaction1]]&gt;0,1.96*SQRT((Task[[#This Row],[Satisfaction1]]*(1-Task[[#This Row],[Satisfaction1]]))/Task[[#This Row],[Responses]]),"")</f>
        <v>0.20415089251685128</v>
      </c>
      <c r="R728" s="7" t="str">
        <f>IF(OR(Task[[#This Row],[Margin of Error1]]&gt;=0.1,Task[[#This Row],[Margin of Error1]]=0),"Insufficient data",Task[[#This Row],[Margin of Error1]])</f>
        <v>Insufficient data</v>
      </c>
      <c r="S7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8" s="10"/>
      <c r="U728" s="10"/>
      <c r="V728" s="5"/>
      <c r="W728" s="5"/>
    </row>
    <row r="729" spans="3:23" ht="13.9" x14ac:dyDescent="0.5">
      <c r="C729" s="129" t="str">
        <f>IF(ISBLANK('Data-Task'!C929),"",'Data-Task'!C929)</f>
        <v>NRC:Science:Learn about Codes Canada publications</v>
      </c>
      <c r="D729" s="68" t="str">
        <f t="shared" si="36"/>
        <v>Learn about Codes Canada publications</v>
      </c>
      <c r="E729" s="6" t="str">
        <f t="shared" si="37"/>
        <v>Science</v>
      </c>
      <c r="F729" s="6" t="str">
        <f t="shared" si="38"/>
        <v>NRC</v>
      </c>
      <c r="G729" s="8">
        <f>VLOOKUP(Task[[#This Row],[Reason of visit]],'Data-Task'!C:G,2,)</f>
        <v>23</v>
      </c>
      <c r="H72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29" s="7">
        <f>VLOOKUP(Task[[#This Row],[Reason of visit]],'Data-Task'!C:G,3,)</f>
        <v>0.82608695652173902</v>
      </c>
      <c r="J729" s="7" t="str">
        <f>IF(Task[[#This Row],[Margin of Error1]]&gt;=0.1,"Insufficient data",Task[[#This Row],[Task success1]])</f>
        <v>Insufficient data</v>
      </c>
      <c r="K729" s="7">
        <f>IF(Task[[#This Row],[Task success1]]&gt;0,1.96*SQRT((Task[[#This Row],[Task success1]]*(1-Task[[#This Row],[Task success1]]))/Task[[#This Row],[Responses]]),"")</f>
        <v>0.15490702503712317</v>
      </c>
      <c r="L729" s="7">
        <f>VLOOKUP(Task[[#This Row],[Reason of visit]],'Data-Task'!C:G,4,)</f>
        <v>0.52173913043478304</v>
      </c>
      <c r="M729" s="7" t="str">
        <f>IF(Task[[#This Row],[Margin of Error1]]&gt;=0.1,"Insufficient data",Task[[#This Row],[Ease1]])</f>
        <v>Insufficient data</v>
      </c>
      <c r="N729" s="7">
        <f>IF(Task[[#This Row],[Ease1]]&gt;0,1.96*SQRT((Task[[#This Row],[Ease1]]*(1-Task[[#This Row],[Ease1]]))/Task[[#This Row],[Responses]]),"")</f>
        <v>0.20415089251685128</v>
      </c>
      <c r="O729" s="7">
        <f>VLOOKUP(Task[[#This Row],[Reason of visit]],'Data-Task'!C:G,5,)</f>
        <v>0.39130434782608697</v>
      </c>
      <c r="P729" s="7" t="str">
        <f>IF(Task[[#This Row],[Margin of Error1]]&gt;=0.1,"Insufficient data",Task[[#This Row],[Satisfaction1]])</f>
        <v>Insufficient data</v>
      </c>
      <c r="Q729" s="7">
        <f>IF(Task[[#This Row],[Satisfaction1]]&gt;0,1.96*SQRT((Task[[#This Row],[Satisfaction1]]*(1-Task[[#This Row],[Satisfaction1]]))/Task[[#This Row],[Responses]]),"")</f>
        <v>0.19945714112696974</v>
      </c>
      <c r="R729" s="7" t="str">
        <f>IF(OR(Task[[#This Row],[Margin of Error1]]&gt;=0.1,Task[[#This Row],[Margin of Error1]]=0),"Insufficient data",Task[[#This Row],[Margin of Error1]])</f>
        <v>Insufficient data</v>
      </c>
      <c r="S7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29" s="10"/>
      <c r="U729" s="10"/>
      <c r="V729" s="5"/>
      <c r="W729" s="5"/>
    </row>
    <row r="730" spans="3:23" ht="13.9" x14ac:dyDescent="0.5">
      <c r="C730" s="129" t="str">
        <f>IF(ISBLANK('Data-Task'!C975),"",'Data-Task'!C975)</f>
        <v>NRCan:Environment:Find out about non destructive testing</v>
      </c>
      <c r="D730" s="441" t="str">
        <f t="shared" si="36"/>
        <v>Find out about non destructive testing</v>
      </c>
      <c r="E730" s="6" t="str">
        <f t="shared" si="37"/>
        <v>Environment</v>
      </c>
      <c r="F730" s="6" t="str">
        <f t="shared" si="38"/>
        <v>NRCan</v>
      </c>
      <c r="G730" s="442">
        <f>VLOOKUP(Task[[#This Row],[Reason of visit]],'Data-Task'!C:G,2,)</f>
        <v>23</v>
      </c>
      <c r="H73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0" s="444">
        <f>VLOOKUP(Task[[#This Row],[Reason of visit]],'Data-Task'!C:G,3,)</f>
        <v>0.78260869565217395</v>
      </c>
      <c r="J730" s="444" t="str">
        <f>IF(Task[[#This Row],[Margin of Error1]]&gt;=0.1,"Insufficient data",Task[[#This Row],[Task success1]])</f>
        <v>Insufficient data</v>
      </c>
      <c r="K730" s="444">
        <f>IF(Task[[#This Row],[Task success1]]&gt;0,1.96*SQRT((Task[[#This Row],[Task success1]]*(1-Task[[#This Row],[Task success1]]))/Task[[#This Row],[Responses]]),"")</f>
        <v>0.16857205145944468</v>
      </c>
      <c r="L730" s="444">
        <f>VLOOKUP(Task[[#This Row],[Reason of visit]],'Data-Task'!C:G,4,)</f>
        <v>0.565217391304348</v>
      </c>
      <c r="M730" s="444" t="str">
        <f>IF(Task[[#This Row],[Margin of Error1]]&gt;=0.1,"Insufficient data",Task[[#This Row],[Ease1]])</f>
        <v>Insufficient data</v>
      </c>
      <c r="N730" s="444">
        <f>IF(Task[[#This Row],[Ease1]]&gt;0,1.96*SQRT((Task[[#This Row],[Ease1]]*(1-Task[[#This Row],[Ease1]]))/Task[[#This Row],[Responses]]),"")</f>
        <v>0.20259839171572733</v>
      </c>
      <c r="O730" s="444">
        <f>VLOOKUP(Task[[#This Row],[Reason of visit]],'Data-Task'!C:G,5,)</f>
        <v>0.60869565217391297</v>
      </c>
      <c r="P730" s="444" t="str">
        <f>IF(Task[[#This Row],[Margin of Error1]]&gt;=0.1,"Insufficient data",Task[[#This Row],[Satisfaction1]])</f>
        <v>Insufficient data</v>
      </c>
      <c r="Q730" s="444">
        <f>IF(Task[[#This Row],[Satisfaction1]]&gt;0,1.96*SQRT((Task[[#This Row],[Satisfaction1]]*(1-Task[[#This Row],[Satisfaction1]]))/Task[[#This Row],[Responses]]),"")</f>
        <v>0.19945714112696974</v>
      </c>
      <c r="R730" s="444" t="str">
        <f>IF(OR(Task[[#This Row],[Margin of Error1]]&gt;=0.1,Task[[#This Row],[Margin of Error1]]=0),"Insufficient data",Task[[#This Row],[Margin of Error1]])</f>
        <v>Insufficient data</v>
      </c>
      <c r="S73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0" s="10"/>
      <c r="U730" s="10"/>
      <c r="V730" s="5"/>
      <c r="W730" s="5"/>
    </row>
    <row r="731" spans="3:23" ht="13.9" x14ac:dyDescent="0.5">
      <c r="C731" s="129" t="str">
        <f>IF(ISBLANK('Data-Task'!C1394),"",'Data-Task'!C1394)</f>
        <v>TC:Transport:Learn how to register your vessel</v>
      </c>
      <c r="D731" s="457" t="str">
        <f t="shared" si="36"/>
        <v>Learn how to register your vessel</v>
      </c>
      <c r="E731" s="458" t="str">
        <f t="shared" si="37"/>
        <v>Transport</v>
      </c>
      <c r="F731" s="458" t="str">
        <f t="shared" si="38"/>
        <v>TC</v>
      </c>
      <c r="G731" s="442">
        <f>VLOOKUP(Task[[#This Row],[Reason of visit]],'Data-Task'!C:G,2,)</f>
        <v>23</v>
      </c>
      <c r="H73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1" s="444">
        <f>VLOOKUP(Task[[#This Row],[Reason of visit]],'Data-Task'!C:G,3,)</f>
        <v>0.65217391304347805</v>
      </c>
      <c r="J731" s="444" t="str">
        <f>IF(Task[[#This Row],[Margin of Error1]]&gt;=0.1,"Insufficient data",Task[[#This Row],[Task success1]])</f>
        <v>Insufficient data</v>
      </c>
      <c r="K731" s="444">
        <f>IF(Task[[#This Row],[Task success1]]&gt;0,1.96*SQRT((Task[[#This Row],[Task success1]]*(1-Task[[#This Row],[Task success1]]))/Task[[#This Row],[Responses]]),"")</f>
        <v>0.19465023857591571</v>
      </c>
      <c r="L731" s="444">
        <f>VLOOKUP(Task[[#This Row],[Reason of visit]],'Data-Task'!C:G,4,)</f>
        <v>0.47826086956521702</v>
      </c>
      <c r="M731" s="444" t="str">
        <f>IF(Task[[#This Row],[Margin of Error1]]&gt;=0.1,"Insufficient data",Task[[#This Row],[Ease1]])</f>
        <v>Insufficient data</v>
      </c>
      <c r="N731" s="444">
        <f>IF(Task[[#This Row],[Ease1]]&gt;0,1.96*SQRT((Task[[#This Row],[Ease1]]*(1-Task[[#This Row],[Ease1]]))/Task[[#This Row],[Responses]]),"")</f>
        <v>0.20415089251685128</v>
      </c>
      <c r="O731" s="444">
        <f>VLOOKUP(Task[[#This Row],[Reason of visit]],'Data-Task'!C:G,5,)</f>
        <v>0.69565217391304301</v>
      </c>
      <c r="P731" s="444" t="str">
        <f>IF(Task[[#This Row],[Margin of Error1]]&gt;=0.1,"Insufficient data",Task[[#This Row],[Satisfaction1]])</f>
        <v>Insufficient data</v>
      </c>
      <c r="Q731" s="444">
        <f>IF(Task[[#This Row],[Satisfaction1]]&gt;0,1.96*SQRT((Task[[#This Row],[Satisfaction1]]*(1-Task[[#This Row],[Satisfaction1]]))/Task[[#This Row],[Responses]]),"")</f>
        <v>0.1880499960626168</v>
      </c>
      <c r="R731" s="444" t="str">
        <f>IF(OR(Task[[#This Row],[Margin of Error1]]&gt;=0.1,Task[[#This Row],[Margin of Error1]]=0),"Insufficient data",Task[[#This Row],[Margin of Error1]])</f>
        <v>Insufficient data</v>
      </c>
      <c r="S73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1" s="10"/>
      <c r="U731" s="10"/>
      <c r="V731" s="5"/>
      <c r="W731" s="5"/>
    </row>
    <row r="732" spans="3:23" ht="13.9" x14ac:dyDescent="0.5">
      <c r="C732" s="129" t="str">
        <f>IF(ISBLANK('Data-Task'!C42),"",'Data-Task'!C42)</f>
        <v>CBSA:Travel:Apply for NEXUS</v>
      </c>
      <c r="D732" s="68" t="str">
        <f t="shared" si="36"/>
        <v>Apply for NEXUS</v>
      </c>
      <c r="E732" s="6" t="str">
        <f t="shared" si="37"/>
        <v>Travel</v>
      </c>
      <c r="F732" s="6" t="str">
        <f t="shared" si="38"/>
        <v>CBSA</v>
      </c>
      <c r="G732" s="8">
        <f>VLOOKUP(Task[[#This Row],[Reason of visit]],'Data-Task'!C:G,2,)</f>
        <v>22</v>
      </c>
      <c r="H73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2" s="7">
        <f>VLOOKUP(Task[[#This Row],[Reason of visit]],'Data-Task'!C:G,3,)</f>
        <v>0.54545454545454497</v>
      </c>
      <c r="J732" s="7" t="str">
        <f>IF(Task[[#This Row],[Margin of Error1]]&gt;=0.1,"Insufficient data",Task[[#This Row],[Task success1]])</f>
        <v>Insufficient data</v>
      </c>
      <c r="K732" s="7">
        <f>IF(Task[[#This Row],[Task success1]]&gt;0,1.96*SQRT((Task[[#This Row],[Task success1]]*(1-Task[[#This Row],[Task success1]]))/Task[[#This Row],[Responses]]),"")</f>
        <v>0.20807153598498887</v>
      </c>
      <c r="L732" s="7">
        <f>VLOOKUP(Task[[#This Row],[Reason of visit]],'Data-Task'!C:G,4,)</f>
        <v>0.63636363636363602</v>
      </c>
      <c r="M732" s="7" t="str">
        <f>IF(Task[[#This Row],[Margin of Error1]]&gt;=0.1,"Insufficient data",Task[[#This Row],[Ease1]])</f>
        <v>Insufficient data</v>
      </c>
      <c r="N732" s="7">
        <f>IF(Task[[#This Row],[Ease1]]&gt;0,1.96*SQRT((Task[[#This Row],[Ease1]]*(1-Task[[#This Row],[Ease1]]))/Task[[#This Row],[Responses]]),"")</f>
        <v>0.20101620120778579</v>
      </c>
      <c r="O732" s="7">
        <f>VLOOKUP(Task[[#This Row],[Reason of visit]],'Data-Task'!C:G,5,)</f>
        <v>0.45454545454545497</v>
      </c>
      <c r="P732" s="7" t="str">
        <f>IF(Task[[#This Row],[Margin of Error1]]&gt;=0.1,"Insufficient data",Task[[#This Row],[Satisfaction1]])</f>
        <v>Insufficient data</v>
      </c>
      <c r="Q732" s="7">
        <f>IF(Task[[#This Row],[Satisfaction1]]&gt;0,1.96*SQRT((Task[[#This Row],[Satisfaction1]]*(1-Task[[#This Row],[Satisfaction1]]))/Task[[#This Row],[Responses]]),"")</f>
        <v>0.20807153598498887</v>
      </c>
      <c r="R732" s="7" t="str">
        <f>IF(OR(Task[[#This Row],[Margin of Error1]]&gt;=0.1,Task[[#This Row],[Margin of Error1]]=0),"Insufficient data",Task[[#This Row],[Margin of Error1]])</f>
        <v>Insufficient data</v>
      </c>
      <c r="S7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2" s="10"/>
      <c r="U732" s="10"/>
      <c r="V732" s="5"/>
      <c r="W732" s="5"/>
    </row>
    <row r="733" spans="3:23" ht="13.9" x14ac:dyDescent="0.5">
      <c r="C733" s="129" t="str">
        <f>IF(ISBLANK('Data-Task'!C188),"",'Data-Task'!C188)</f>
        <v>CRA:Taxes:GST/HST credit increase</v>
      </c>
      <c r="D733" s="68" t="str">
        <f t="shared" si="36"/>
        <v>GST/HST credit increase</v>
      </c>
      <c r="E733" s="6" t="str">
        <f t="shared" si="37"/>
        <v>Taxes</v>
      </c>
      <c r="F733" s="6" t="str">
        <f t="shared" si="38"/>
        <v>CRA</v>
      </c>
      <c r="G733" s="8">
        <f>VLOOKUP(Task[[#This Row],[Reason of visit]],'Data-Task'!C:G,2,)</f>
        <v>22</v>
      </c>
      <c r="H73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3" s="7">
        <f>VLOOKUP(Task[[#This Row],[Reason of visit]],'Data-Task'!C:G,3,)</f>
        <v>0.59090909090909105</v>
      </c>
      <c r="J733" s="7" t="str">
        <f>IF(Task[[#This Row],[Margin of Error1]]&gt;=0.1,"Insufficient data",Task[[#This Row],[Task success1]])</f>
        <v>Insufficient data</v>
      </c>
      <c r="K733" s="7">
        <f>IF(Task[[#This Row],[Task success1]]&gt;0,1.96*SQRT((Task[[#This Row],[Task success1]]*(1-Task[[#This Row],[Task success1]]))/Task[[#This Row],[Responses]]),"")</f>
        <v>0.20545417977002486</v>
      </c>
      <c r="L733" s="7">
        <f>VLOOKUP(Task[[#This Row],[Reason of visit]],'Data-Task'!C:G,4,)</f>
        <v>0.5</v>
      </c>
      <c r="M733" s="7" t="str">
        <f>IF(Task[[#This Row],[Margin of Error1]]&gt;=0.1,"Insufficient data",Task[[#This Row],[Ease1]])</f>
        <v>Insufficient data</v>
      </c>
      <c r="N733" s="7">
        <f>IF(Task[[#This Row],[Ease1]]&gt;0,1.96*SQRT((Task[[#This Row],[Ease1]]*(1-Task[[#This Row],[Ease1]]))/Task[[#This Row],[Responses]]),"")</f>
        <v>0.20893670202849823</v>
      </c>
      <c r="O733" s="7">
        <f>VLOOKUP(Task[[#This Row],[Reason of visit]],'Data-Task'!C:G,5,)</f>
        <v>0.36363636363636398</v>
      </c>
      <c r="P733" s="7" t="str">
        <f>IF(Task[[#This Row],[Margin of Error1]]&gt;=0.1,"Insufficient data",Task[[#This Row],[Satisfaction1]])</f>
        <v>Insufficient data</v>
      </c>
      <c r="Q733" s="7">
        <f>IF(Task[[#This Row],[Satisfaction1]]&gt;0,1.96*SQRT((Task[[#This Row],[Satisfaction1]]*(1-Task[[#This Row],[Satisfaction1]]))/Task[[#This Row],[Responses]]),"")</f>
        <v>0.20101620120778579</v>
      </c>
      <c r="R733" s="7" t="str">
        <f>IF(OR(Task[[#This Row],[Margin of Error1]]&gt;=0.1,Task[[#This Row],[Margin of Error1]]=0),"Insufficient data",Task[[#This Row],[Margin of Error1]])</f>
        <v>Insufficient data</v>
      </c>
      <c r="S7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3" s="10"/>
      <c r="U733" s="10"/>
      <c r="V733" s="5"/>
      <c r="W733" s="5"/>
    </row>
    <row r="734" spans="3:23" ht="13.9" x14ac:dyDescent="0.5">
      <c r="C734" s="129" t="str">
        <f>IF(ISBLANK('Data-Task'!C208),"",'Data-Task'!C208)</f>
        <v>CSA:Science:Find out about job opportunities</v>
      </c>
      <c r="D734" s="68" t="str">
        <f t="shared" si="36"/>
        <v>Find out about job opportunities</v>
      </c>
      <c r="E734" s="6" t="str">
        <f t="shared" si="37"/>
        <v>Science</v>
      </c>
      <c r="F734" s="6" t="str">
        <f t="shared" si="38"/>
        <v>CSA</v>
      </c>
      <c r="G734" s="8">
        <f>VLOOKUP(Task[[#This Row],[Reason of visit]],'Data-Task'!C:G,2,)</f>
        <v>22</v>
      </c>
      <c r="H73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4" s="7">
        <f>VLOOKUP(Task[[#This Row],[Reason of visit]],'Data-Task'!C:G,3,)</f>
        <v>0.81818181818181801</v>
      </c>
      <c r="J734" s="7" t="str">
        <f>IF(Task[[#This Row],[Margin of Error1]]&gt;=0.1,"Insufficient data",Task[[#This Row],[Task success1]])</f>
        <v>Insufficient data</v>
      </c>
      <c r="K734" s="7">
        <f>IF(Task[[#This Row],[Task success1]]&gt;0,1.96*SQRT((Task[[#This Row],[Task success1]]*(1-Task[[#This Row],[Task success1]]))/Task[[#This Row],[Responses]]),"")</f>
        <v>0.16117151873793187</v>
      </c>
      <c r="L734" s="7">
        <f>VLOOKUP(Task[[#This Row],[Reason of visit]],'Data-Task'!C:G,4,)</f>
        <v>0.86363636363636398</v>
      </c>
      <c r="M734" s="7" t="str">
        <f>IF(Task[[#This Row],[Margin of Error1]]&gt;=0.1,"Insufficient data",Task[[#This Row],[Ease1]])</f>
        <v>Insufficient data</v>
      </c>
      <c r="N734" s="7">
        <f>IF(Task[[#This Row],[Ease1]]&gt;0,1.96*SQRT((Task[[#This Row],[Ease1]]*(1-Task[[#This Row],[Ease1]]))/Task[[#This Row],[Responses]]),"")</f>
        <v>0.14340340979696892</v>
      </c>
      <c r="O734" s="7">
        <f>VLOOKUP(Task[[#This Row],[Reason of visit]],'Data-Task'!C:G,5,)</f>
        <v>0.68181818181818199</v>
      </c>
      <c r="P734" s="7" t="str">
        <f>IF(Task[[#This Row],[Margin of Error1]]&gt;=0.1,"Insufficient data",Task[[#This Row],[Satisfaction1]])</f>
        <v>Insufficient data</v>
      </c>
      <c r="Q734" s="7">
        <f>IF(Task[[#This Row],[Satisfaction1]]&gt;0,1.96*SQRT((Task[[#This Row],[Satisfaction1]]*(1-Task[[#This Row],[Satisfaction1]]))/Task[[#This Row],[Responses]]),"")</f>
        <v>0.19463309989890837</v>
      </c>
      <c r="R734" s="7" t="str">
        <f>IF(OR(Task[[#This Row],[Margin of Error1]]&gt;=0.1,Task[[#This Row],[Margin of Error1]]=0),"Insufficient data",Task[[#This Row],[Margin of Error1]])</f>
        <v>Insufficient data</v>
      </c>
      <c r="S7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4" s="10"/>
      <c r="U734" s="10"/>
      <c r="V734" s="5"/>
      <c r="W734" s="5"/>
    </row>
    <row r="735" spans="3:23" ht="13.9" x14ac:dyDescent="0.5">
      <c r="C735" s="129" t="str">
        <f>IF(ISBLANK('Data-Task'!C251),"",'Data-Task'!C251)</f>
        <v>DFO:Environment:Apply for a tidal waters fishing licence (British Columbia)</v>
      </c>
      <c r="D735" s="68" t="str">
        <f t="shared" si="36"/>
        <v>Apply for a tidal waters fishing licence (British Columbia)</v>
      </c>
      <c r="E735" s="6" t="str">
        <f t="shared" si="37"/>
        <v>Environment</v>
      </c>
      <c r="F735" s="6" t="str">
        <f t="shared" si="38"/>
        <v>DFO</v>
      </c>
      <c r="G735" s="8">
        <f>VLOOKUP(Task[[#This Row],[Reason of visit]],'Data-Task'!C:G,2,)</f>
        <v>22</v>
      </c>
      <c r="H73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5" s="7">
        <f>VLOOKUP(Task[[#This Row],[Reason of visit]],'Data-Task'!C:G,3,)</f>
        <v>0.27272727272727298</v>
      </c>
      <c r="J735" s="7" t="str">
        <f>IF(Task[[#This Row],[Margin of Error1]]&gt;=0.1,"Insufficient data",Task[[#This Row],[Task success1]])</f>
        <v>Insufficient data</v>
      </c>
      <c r="K735" s="7">
        <f>IF(Task[[#This Row],[Task success1]]&gt;0,1.96*SQRT((Task[[#This Row],[Task success1]]*(1-Task[[#This Row],[Task success1]]))/Task[[#This Row],[Responses]]),"")</f>
        <v>0.18610483945809156</v>
      </c>
      <c r="L735" s="7">
        <f>VLOOKUP(Task[[#This Row],[Reason of visit]],'Data-Task'!C:G,4,)</f>
        <v>0.27272727272727298</v>
      </c>
      <c r="M735" s="7" t="str">
        <f>IF(Task[[#This Row],[Margin of Error1]]&gt;=0.1,"Insufficient data",Task[[#This Row],[Ease1]])</f>
        <v>Insufficient data</v>
      </c>
      <c r="N735" s="7">
        <f>IF(Task[[#This Row],[Ease1]]&gt;0,1.96*SQRT((Task[[#This Row],[Ease1]]*(1-Task[[#This Row],[Ease1]]))/Task[[#This Row],[Responses]]),"")</f>
        <v>0.18610483945809156</v>
      </c>
      <c r="O735" s="7">
        <f>VLOOKUP(Task[[#This Row],[Reason of visit]],'Data-Task'!C:G,5,)</f>
        <v>0.27272727272727298</v>
      </c>
      <c r="P735" s="7" t="str">
        <f>IF(Task[[#This Row],[Margin of Error1]]&gt;=0.1,"Insufficient data",Task[[#This Row],[Satisfaction1]])</f>
        <v>Insufficient data</v>
      </c>
      <c r="Q735" s="7">
        <f>IF(Task[[#This Row],[Satisfaction1]]&gt;0,1.96*SQRT((Task[[#This Row],[Satisfaction1]]*(1-Task[[#This Row],[Satisfaction1]]))/Task[[#This Row],[Responses]]),"")</f>
        <v>0.18610483945809156</v>
      </c>
      <c r="R735" s="7" t="str">
        <f>IF(OR(Task[[#This Row],[Margin of Error1]]&gt;=0.1,Task[[#This Row],[Margin of Error1]]=0),"Insufficient data",Task[[#This Row],[Margin of Error1]])</f>
        <v>Insufficient data</v>
      </c>
      <c r="S7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5" s="10"/>
      <c r="U735" s="10"/>
      <c r="V735" s="5"/>
      <c r="W735" s="5"/>
    </row>
    <row r="736" spans="3:23" ht="13.9" x14ac:dyDescent="0.5">
      <c r="C736" s="129" t="str">
        <f>IF(ISBLANK('Data-Task'!C332),"",'Data-Task'!C332)</f>
        <v>ECCC:Environment:Find funding for environmental projects</v>
      </c>
      <c r="D736" s="68" t="str">
        <f t="shared" si="36"/>
        <v>Find funding for environmental projects</v>
      </c>
      <c r="E736" s="6" t="str">
        <f t="shared" si="37"/>
        <v>Environment</v>
      </c>
      <c r="F736" s="6" t="str">
        <f t="shared" si="38"/>
        <v>ECCC</v>
      </c>
      <c r="G736" s="8">
        <f>VLOOKUP(Task[[#This Row],[Reason of visit]],'Data-Task'!C:G,2,)</f>
        <v>22</v>
      </c>
      <c r="H73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6" s="7">
        <f>VLOOKUP(Task[[#This Row],[Reason of visit]],'Data-Task'!C:G,3,)</f>
        <v>0.72727272727272696</v>
      </c>
      <c r="J736" s="7" t="str">
        <f>IF(Task[[#This Row],[Margin of Error1]]&gt;=0.1,"Insufficient data",Task[[#This Row],[Task success1]])</f>
        <v>Insufficient data</v>
      </c>
      <c r="K736" s="7">
        <f>IF(Task[[#This Row],[Task success1]]&gt;0,1.96*SQRT((Task[[#This Row],[Task success1]]*(1-Task[[#This Row],[Task success1]]))/Task[[#This Row],[Responses]]),"")</f>
        <v>0.18610483945809156</v>
      </c>
      <c r="L736" s="7">
        <f>VLOOKUP(Task[[#This Row],[Reason of visit]],'Data-Task'!C:G,4,)</f>
        <v>0.59090909090909105</v>
      </c>
      <c r="M736" s="7" t="str">
        <f>IF(Task[[#This Row],[Margin of Error1]]&gt;=0.1,"Insufficient data",Task[[#This Row],[Ease1]])</f>
        <v>Insufficient data</v>
      </c>
      <c r="N736" s="7">
        <f>IF(Task[[#This Row],[Ease1]]&gt;0,1.96*SQRT((Task[[#This Row],[Ease1]]*(1-Task[[#This Row],[Ease1]]))/Task[[#This Row],[Responses]]),"")</f>
        <v>0.20545417977002486</v>
      </c>
      <c r="O736" s="7">
        <f>VLOOKUP(Task[[#This Row],[Reason of visit]],'Data-Task'!C:G,5,)</f>
        <v>0.63636363636363602</v>
      </c>
      <c r="P736" s="7" t="str">
        <f>IF(Task[[#This Row],[Margin of Error1]]&gt;=0.1,"Insufficient data",Task[[#This Row],[Satisfaction1]])</f>
        <v>Insufficient data</v>
      </c>
      <c r="Q736" s="7">
        <f>IF(Task[[#This Row],[Satisfaction1]]&gt;0,1.96*SQRT((Task[[#This Row],[Satisfaction1]]*(1-Task[[#This Row],[Satisfaction1]]))/Task[[#This Row],[Responses]]),"")</f>
        <v>0.20101620120778579</v>
      </c>
      <c r="R736" s="7" t="str">
        <f>IF(OR(Task[[#This Row],[Margin of Error1]]&gt;=0.1,Task[[#This Row],[Margin of Error1]]=0),"Insufficient data",Task[[#This Row],[Margin of Error1]])</f>
        <v>Insufficient data</v>
      </c>
      <c r="S7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6" s="10"/>
      <c r="U736" s="10"/>
      <c r="V736" s="5"/>
      <c r="W736" s="5"/>
    </row>
    <row r="737" spans="3:23" ht="13.9" x14ac:dyDescent="0.5">
      <c r="C737" s="129" t="str">
        <f>IF(ISBLANK('Data-Task'!C987),"",'Data-Task'!C987)</f>
        <v>NRCan:Environment:Learn about energy efficient transportation</v>
      </c>
      <c r="D737" s="441" t="str">
        <f t="shared" si="36"/>
        <v>Learn about energy efficient transportation</v>
      </c>
      <c r="E737" s="6" t="str">
        <f t="shared" si="37"/>
        <v>Environment</v>
      </c>
      <c r="F737" s="6" t="str">
        <f t="shared" si="38"/>
        <v>NRCan</v>
      </c>
      <c r="G737" s="442">
        <f>VLOOKUP(Task[[#This Row],[Reason of visit]],'Data-Task'!C:G,2,)</f>
        <v>22</v>
      </c>
      <c r="H73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7" s="444">
        <f>VLOOKUP(Task[[#This Row],[Reason of visit]],'Data-Task'!C:G,3,)</f>
        <v>0.68181818181818199</v>
      </c>
      <c r="J737" s="444" t="str">
        <f>IF(Task[[#This Row],[Margin of Error1]]&gt;=0.1,"Insufficient data",Task[[#This Row],[Task success1]])</f>
        <v>Insufficient data</v>
      </c>
      <c r="K737" s="444">
        <f>IF(Task[[#This Row],[Task success1]]&gt;0,1.96*SQRT((Task[[#This Row],[Task success1]]*(1-Task[[#This Row],[Task success1]]))/Task[[#This Row],[Responses]]),"")</f>
        <v>0.19463309989890837</v>
      </c>
      <c r="L737" s="444">
        <f>VLOOKUP(Task[[#This Row],[Reason of visit]],'Data-Task'!C:G,4,)</f>
        <v>0.68181818181818199</v>
      </c>
      <c r="M737" s="444" t="str">
        <f>IF(Task[[#This Row],[Margin of Error1]]&gt;=0.1,"Insufficient data",Task[[#This Row],[Ease1]])</f>
        <v>Insufficient data</v>
      </c>
      <c r="N737" s="444">
        <f>IF(Task[[#This Row],[Ease1]]&gt;0,1.96*SQRT((Task[[#This Row],[Ease1]]*(1-Task[[#This Row],[Ease1]]))/Task[[#This Row],[Responses]]),"")</f>
        <v>0.19463309989890837</v>
      </c>
      <c r="O737" s="444">
        <f>VLOOKUP(Task[[#This Row],[Reason of visit]],'Data-Task'!C:G,5,)</f>
        <v>0.54545454545454497</v>
      </c>
      <c r="P737" s="444" t="str">
        <f>IF(Task[[#This Row],[Margin of Error1]]&gt;=0.1,"Insufficient data",Task[[#This Row],[Satisfaction1]])</f>
        <v>Insufficient data</v>
      </c>
      <c r="Q737" s="444">
        <f>IF(Task[[#This Row],[Satisfaction1]]&gt;0,1.96*SQRT((Task[[#This Row],[Satisfaction1]]*(1-Task[[#This Row],[Satisfaction1]]))/Task[[#This Row],[Responses]]),"")</f>
        <v>0.20807153598498887</v>
      </c>
      <c r="R737" s="444" t="str">
        <f>IF(OR(Task[[#This Row],[Margin of Error1]]&gt;=0.1,Task[[#This Row],[Margin of Error1]]=0),"Insufficient data",Task[[#This Row],[Margin of Error1]])</f>
        <v>Insufficient data</v>
      </c>
      <c r="S73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7" s="10"/>
      <c r="U737" s="10"/>
      <c r="V737" s="5"/>
      <c r="W737" s="5"/>
    </row>
    <row r="738" spans="3:23" ht="13.9" x14ac:dyDescent="0.5">
      <c r="C738" s="129" t="str">
        <f>IF(ISBLANK('Data-Task'!C988),"",'Data-Task'!C988)</f>
        <v>NRCan:Environment:Learn about explosives or fireworks information and regulations</v>
      </c>
      <c r="D738" s="441" t="str">
        <f t="shared" si="36"/>
        <v>Learn about explosives or fireworks information and regulations</v>
      </c>
      <c r="E738" s="6" t="str">
        <f t="shared" si="37"/>
        <v>Environment</v>
      </c>
      <c r="F738" s="6" t="str">
        <f t="shared" si="38"/>
        <v>NRCan</v>
      </c>
      <c r="G738" s="442">
        <f>VLOOKUP(Task[[#This Row],[Reason of visit]],'Data-Task'!C:G,2,)</f>
        <v>22</v>
      </c>
      <c r="H73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8" s="444">
        <f>VLOOKUP(Task[[#This Row],[Reason of visit]],'Data-Task'!C:G,3,)</f>
        <v>0.77272727272727304</v>
      </c>
      <c r="J738" s="444" t="str">
        <f>IF(Task[[#This Row],[Margin of Error1]]&gt;=0.1,"Insufficient data",Task[[#This Row],[Task success1]])</f>
        <v>Insufficient data</v>
      </c>
      <c r="K738" s="444">
        <f>IF(Task[[#This Row],[Task success1]]&gt;0,1.96*SQRT((Task[[#This Row],[Task success1]]*(1-Task[[#This Row],[Task success1]]))/Task[[#This Row],[Responses]]),"")</f>
        <v>0.1751182921010814</v>
      </c>
      <c r="L738" s="444">
        <f>VLOOKUP(Task[[#This Row],[Reason of visit]],'Data-Task'!C:G,4,)</f>
        <v>0.54545454545454497</v>
      </c>
      <c r="M738" s="444" t="str">
        <f>IF(Task[[#This Row],[Margin of Error1]]&gt;=0.1,"Insufficient data",Task[[#This Row],[Ease1]])</f>
        <v>Insufficient data</v>
      </c>
      <c r="N738" s="444">
        <f>IF(Task[[#This Row],[Ease1]]&gt;0,1.96*SQRT((Task[[#This Row],[Ease1]]*(1-Task[[#This Row],[Ease1]]))/Task[[#This Row],[Responses]]),"")</f>
        <v>0.20807153598498887</v>
      </c>
      <c r="O738" s="444">
        <f>VLOOKUP(Task[[#This Row],[Reason of visit]],'Data-Task'!C:G,5,)</f>
        <v>0.59090909090909105</v>
      </c>
      <c r="P738" s="444" t="str">
        <f>IF(Task[[#This Row],[Margin of Error1]]&gt;=0.1,"Insufficient data",Task[[#This Row],[Satisfaction1]])</f>
        <v>Insufficient data</v>
      </c>
      <c r="Q738" s="444">
        <f>IF(Task[[#This Row],[Satisfaction1]]&gt;0,1.96*SQRT((Task[[#This Row],[Satisfaction1]]*(1-Task[[#This Row],[Satisfaction1]]))/Task[[#This Row],[Responses]]),"")</f>
        <v>0.20545417977002486</v>
      </c>
      <c r="R738" s="444" t="str">
        <f>IF(OR(Task[[#This Row],[Margin of Error1]]&gt;=0.1,Task[[#This Row],[Margin of Error1]]=0),"Insufficient data",Task[[#This Row],[Margin of Error1]])</f>
        <v>Insufficient data</v>
      </c>
      <c r="S73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8" s="10"/>
      <c r="U738" s="10"/>
      <c r="V738" s="5"/>
      <c r="W738" s="5"/>
    </row>
    <row r="739" spans="3:23" ht="13.9" x14ac:dyDescent="0.5">
      <c r="C739" s="129" t="str">
        <f>IF(ISBLANK('Data-Task'!C1010),"",'Data-Task'!C1010)</f>
        <v>PBC:N/A:Other - Reason for my visit is not in this list</v>
      </c>
      <c r="D739" s="441" t="str">
        <f t="shared" si="36"/>
        <v>Other - Reason for my visit is not in this list</v>
      </c>
      <c r="E739" s="6" t="str">
        <f t="shared" si="37"/>
        <v>N/A</v>
      </c>
      <c r="F739" s="6" t="str">
        <f t="shared" si="38"/>
        <v>PBC</v>
      </c>
      <c r="G739" s="442">
        <f>VLOOKUP(Task[[#This Row],[Reason of visit]],'Data-Task'!C:G,2,)</f>
        <v>22</v>
      </c>
      <c r="H73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39" s="444">
        <f>VLOOKUP(Task[[#This Row],[Reason of visit]],'Data-Task'!C:G,3,)</f>
        <v>0.72727272727272696</v>
      </c>
      <c r="J739" s="444" t="str">
        <f>IF(Task[[#This Row],[Margin of Error1]]&gt;=0.1,"Insufficient data",Task[[#This Row],[Task success1]])</f>
        <v>Insufficient data</v>
      </c>
      <c r="K739" s="444">
        <f>IF(Task[[#This Row],[Task success1]]&gt;0,1.96*SQRT((Task[[#This Row],[Task success1]]*(1-Task[[#This Row],[Task success1]]))/Task[[#This Row],[Responses]]),"")</f>
        <v>0.18610483945809156</v>
      </c>
      <c r="L739" s="444">
        <f>VLOOKUP(Task[[#This Row],[Reason of visit]],'Data-Task'!C:G,4,)</f>
        <v>0.63636363636363602</v>
      </c>
      <c r="M739" s="444" t="str">
        <f>IF(Task[[#This Row],[Margin of Error1]]&gt;=0.1,"Insufficient data",Task[[#This Row],[Ease1]])</f>
        <v>Insufficient data</v>
      </c>
      <c r="N739" s="444">
        <f>IF(Task[[#This Row],[Ease1]]&gt;0,1.96*SQRT((Task[[#This Row],[Ease1]]*(1-Task[[#This Row],[Ease1]]))/Task[[#This Row],[Responses]]),"")</f>
        <v>0.20101620120778579</v>
      </c>
      <c r="O739" s="444">
        <f>VLOOKUP(Task[[#This Row],[Reason of visit]],'Data-Task'!C:G,5,)</f>
        <v>0.54545454545454497</v>
      </c>
      <c r="P739" s="444" t="str">
        <f>IF(Task[[#This Row],[Margin of Error1]]&gt;=0.1,"Insufficient data",Task[[#This Row],[Satisfaction1]])</f>
        <v>Insufficient data</v>
      </c>
      <c r="Q739" s="444">
        <f>IF(Task[[#This Row],[Satisfaction1]]&gt;0,1.96*SQRT((Task[[#This Row],[Satisfaction1]]*(1-Task[[#This Row],[Satisfaction1]]))/Task[[#This Row],[Responses]]),"")</f>
        <v>0.20807153598498887</v>
      </c>
      <c r="R739" s="444" t="str">
        <f>IF(OR(Task[[#This Row],[Margin of Error1]]&gt;=0.1,Task[[#This Row],[Margin of Error1]]=0),"Insufficient data",Task[[#This Row],[Margin of Error1]])</f>
        <v>Insufficient data</v>
      </c>
      <c r="S7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39" s="10"/>
      <c r="U739" s="10"/>
      <c r="V739" s="5"/>
      <c r="W739" s="5"/>
    </row>
    <row r="740" spans="3:23" ht="13.9" x14ac:dyDescent="0.5">
      <c r="C740" s="129" t="str">
        <f>IF(ISBLANK('Data-Task'!C1214),"",'Data-Task'!C1214)</f>
        <v>PSPC:Business:Procurement Advice and Support</v>
      </c>
      <c r="D740" s="457" t="str">
        <f t="shared" si="36"/>
        <v>Procurement Advice and Support</v>
      </c>
      <c r="E740" s="458" t="str">
        <f t="shared" si="37"/>
        <v>Business</v>
      </c>
      <c r="F740" s="458" t="str">
        <f t="shared" si="38"/>
        <v>PSPC</v>
      </c>
      <c r="G740" s="442">
        <f>VLOOKUP(Task[[#This Row],[Reason of visit]],'Data-Task'!C:G,2,)</f>
        <v>22</v>
      </c>
      <c r="H74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0" s="444">
        <f>VLOOKUP(Task[[#This Row],[Reason of visit]],'Data-Task'!C:G,3,)</f>
        <v>0.86363636363636398</v>
      </c>
      <c r="J740" s="444" t="str">
        <f>IF(Task[[#This Row],[Margin of Error1]]&gt;=0.1,"Insufficient data",Task[[#This Row],[Task success1]])</f>
        <v>Insufficient data</v>
      </c>
      <c r="K740" s="444">
        <f>IF(Task[[#This Row],[Task success1]]&gt;0,1.96*SQRT((Task[[#This Row],[Task success1]]*(1-Task[[#This Row],[Task success1]]))/Task[[#This Row],[Responses]]),"")</f>
        <v>0.14340340979696892</v>
      </c>
      <c r="L740" s="444">
        <f>VLOOKUP(Task[[#This Row],[Reason of visit]],'Data-Task'!C:G,4,)</f>
        <v>0.54545454545454497</v>
      </c>
      <c r="M740" s="444" t="str">
        <f>IF(Task[[#This Row],[Margin of Error1]]&gt;=0.1,"Insufficient data",Task[[#This Row],[Ease1]])</f>
        <v>Insufficient data</v>
      </c>
      <c r="N740" s="444">
        <f>IF(Task[[#This Row],[Ease1]]&gt;0,1.96*SQRT((Task[[#This Row],[Ease1]]*(1-Task[[#This Row],[Ease1]]))/Task[[#This Row],[Responses]]),"")</f>
        <v>0.20807153598498887</v>
      </c>
      <c r="O740" s="444">
        <f>VLOOKUP(Task[[#This Row],[Reason of visit]],'Data-Task'!C:G,5,)</f>
        <v>0.63636363636363602</v>
      </c>
      <c r="P740" s="444" t="str">
        <f>IF(Task[[#This Row],[Margin of Error1]]&gt;=0.1,"Insufficient data",Task[[#This Row],[Satisfaction1]])</f>
        <v>Insufficient data</v>
      </c>
      <c r="Q740" s="444">
        <f>IF(Task[[#This Row],[Satisfaction1]]&gt;0,1.96*SQRT((Task[[#This Row],[Satisfaction1]]*(1-Task[[#This Row],[Satisfaction1]]))/Task[[#This Row],[Responses]]),"")</f>
        <v>0.20101620120778579</v>
      </c>
      <c r="R740" s="444" t="str">
        <f>IF(OR(Task[[#This Row],[Margin of Error1]]&gt;=0.1,Task[[#This Row],[Margin of Error1]]=0),"Insufficient data",Task[[#This Row],[Margin of Error1]])</f>
        <v>Insufficient data</v>
      </c>
      <c r="S74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0" s="10"/>
      <c r="U740" s="10"/>
      <c r="V740" s="5"/>
      <c r="W740" s="5"/>
    </row>
    <row r="741" spans="3:23" ht="13.9" x14ac:dyDescent="0.5">
      <c r="C741" s="129" t="str">
        <f>IF(ISBLANK('Data-Task'!C1280),"",'Data-Task'!C1280)</f>
        <v>StatCan:Culture:View census data</v>
      </c>
      <c r="D741" s="457" t="str">
        <f t="shared" si="36"/>
        <v>View census data</v>
      </c>
      <c r="E741" s="458" t="str">
        <f t="shared" si="37"/>
        <v>Culture</v>
      </c>
      <c r="F741" s="458" t="str">
        <f t="shared" si="38"/>
        <v>StatCan</v>
      </c>
      <c r="G741" s="442">
        <f>VLOOKUP(Task[[#This Row],[Reason of visit]],'Data-Task'!C:G,2,)</f>
        <v>22</v>
      </c>
      <c r="H74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1" s="444">
        <f>VLOOKUP(Task[[#This Row],[Reason of visit]],'Data-Task'!C:G,3,)</f>
        <v>0.72727272727272696</v>
      </c>
      <c r="J741" s="444" t="str">
        <f>IF(Task[[#This Row],[Margin of Error1]]&gt;=0.1,"Insufficient data",Task[[#This Row],[Task success1]])</f>
        <v>Insufficient data</v>
      </c>
      <c r="K741" s="444">
        <f>IF(Task[[#This Row],[Task success1]]&gt;0,1.96*SQRT((Task[[#This Row],[Task success1]]*(1-Task[[#This Row],[Task success1]]))/Task[[#This Row],[Responses]]),"")</f>
        <v>0.18610483945809156</v>
      </c>
      <c r="L741" s="444">
        <f>VLOOKUP(Task[[#This Row],[Reason of visit]],'Data-Task'!C:G,4,)</f>
        <v>0.59090909090909105</v>
      </c>
      <c r="M741" s="444" t="str">
        <f>IF(Task[[#This Row],[Margin of Error1]]&gt;=0.1,"Insufficient data",Task[[#This Row],[Ease1]])</f>
        <v>Insufficient data</v>
      </c>
      <c r="N741" s="444">
        <f>IF(Task[[#This Row],[Ease1]]&gt;0,1.96*SQRT((Task[[#This Row],[Ease1]]*(1-Task[[#This Row],[Ease1]]))/Task[[#This Row],[Responses]]),"")</f>
        <v>0.20545417977002486</v>
      </c>
      <c r="O741" s="444">
        <f>VLOOKUP(Task[[#This Row],[Reason of visit]],'Data-Task'!C:G,5,)</f>
        <v>0.59090909090909105</v>
      </c>
      <c r="P741" s="444" t="str">
        <f>IF(Task[[#This Row],[Margin of Error1]]&gt;=0.1,"Insufficient data",Task[[#This Row],[Satisfaction1]])</f>
        <v>Insufficient data</v>
      </c>
      <c r="Q741" s="444">
        <f>IF(Task[[#This Row],[Satisfaction1]]&gt;0,1.96*SQRT((Task[[#This Row],[Satisfaction1]]*(1-Task[[#This Row],[Satisfaction1]]))/Task[[#This Row],[Responses]]),"")</f>
        <v>0.20545417977002486</v>
      </c>
      <c r="R741" s="444" t="str">
        <f>IF(OR(Task[[#This Row],[Margin of Error1]]&gt;=0.1,Task[[#This Row],[Margin of Error1]]=0),"Insufficient data",Task[[#This Row],[Margin of Error1]])</f>
        <v>Insufficient data</v>
      </c>
      <c r="S7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1" s="10"/>
      <c r="U741" s="10"/>
      <c r="V741" s="5"/>
      <c r="W741" s="5"/>
    </row>
    <row r="742" spans="3:23" ht="13.9" x14ac:dyDescent="0.5">
      <c r="C742" s="129" t="str">
        <f>IF(ISBLANK('Data-Task'!C1304),"",'Data-Task'!C1304)</f>
        <v>StatCan:N/A:Research Data Centre</v>
      </c>
      <c r="D742" s="457" t="str">
        <f t="shared" si="36"/>
        <v>Research Data Centre</v>
      </c>
      <c r="E742" s="458" t="str">
        <f t="shared" si="37"/>
        <v>N/A</v>
      </c>
      <c r="F742" s="458" t="str">
        <f t="shared" si="38"/>
        <v>StatCan</v>
      </c>
      <c r="G742" s="442">
        <f>VLOOKUP(Task[[#This Row],[Reason of visit]],'Data-Task'!C:G,2,)</f>
        <v>22</v>
      </c>
      <c r="H74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2" s="444">
        <f>VLOOKUP(Task[[#This Row],[Reason of visit]],'Data-Task'!C:G,3,)</f>
        <v>0.68181818181818199</v>
      </c>
      <c r="J742" s="444" t="str">
        <f>IF(Task[[#This Row],[Margin of Error1]]&gt;=0.1,"Insufficient data",Task[[#This Row],[Task success1]])</f>
        <v>Insufficient data</v>
      </c>
      <c r="K742" s="444">
        <f>IF(Task[[#This Row],[Task success1]]&gt;0,1.96*SQRT((Task[[#This Row],[Task success1]]*(1-Task[[#This Row],[Task success1]]))/Task[[#This Row],[Responses]]),"")</f>
        <v>0.19463309989890837</v>
      </c>
      <c r="L742" s="444">
        <f>VLOOKUP(Task[[#This Row],[Reason of visit]],'Data-Task'!C:G,4,)</f>
        <v>0.45454545454545497</v>
      </c>
      <c r="M742" s="444" t="str">
        <f>IF(Task[[#This Row],[Margin of Error1]]&gt;=0.1,"Insufficient data",Task[[#This Row],[Ease1]])</f>
        <v>Insufficient data</v>
      </c>
      <c r="N742" s="444">
        <f>IF(Task[[#This Row],[Ease1]]&gt;0,1.96*SQRT((Task[[#This Row],[Ease1]]*(1-Task[[#This Row],[Ease1]]))/Task[[#This Row],[Responses]]),"")</f>
        <v>0.20807153598498887</v>
      </c>
      <c r="O742" s="444">
        <f>VLOOKUP(Task[[#This Row],[Reason of visit]],'Data-Task'!C:G,5,)</f>
        <v>0.45454545454545497</v>
      </c>
      <c r="P742" s="444" t="str">
        <f>IF(Task[[#This Row],[Margin of Error1]]&gt;=0.1,"Insufficient data",Task[[#This Row],[Satisfaction1]])</f>
        <v>Insufficient data</v>
      </c>
      <c r="Q742" s="444">
        <f>IF(Task[[#This Row],[Satisfaction1]]&gt;0,1.96*SQRT((Task[[#This Row],[Satisfaction1]]*(1-Task[[#This Row],[Satisfaction1]]))/Task[[#This Row],[Responses]]),"")</f>
        <v>0.20807153598498887</v>
      </c>
      <c r="R742" s="444" t="str">
        <f>IF(OR(Task[[#This Row],[Margin of Error1]]&gt;=0.1,Task[[#This Row],[Margin of Error1]]=0),"Insufficient data",Task[[#This Row],[Margin of Error1]])</f>
        <v>Insufficient data</v>
      </c>
      <c r="S7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2" s="10"/>
      <c r="U742" s="10"/>
      <c r="V742" s="5"/>
      <c r="W742" s="5"/>
    </row>
    <row r="743" spans="3:23" ht="13.9" x14ac:dyDescent="0.5">
      <c r="C743" s="129" t="str">
        <f>IF(ISBLANK('Data-Task'!C64),"",'Data-Task'!C64)</f>
        <v>CBSA:Travel:Find out what you need to know when visiting Canada</v>
      </c>
      <c r="D743" s="68" t="str">
        <f t="shared" si="36"/>
        <v>Find out what you need to know when visiting Canada</v>
      </c>
      <c r="E743" s="6" t="str">
        <f t="shared" si="37"/>
        <v>Travel</v>
      </c>
      <c r="F743" s="6" t="str">
        <f t="shared" si="38"/>
        <v>CBSA</v>
      </c>
      <c r="G743" s="8">
        <f>VLOOKUP(Task[[#This Row],[Reason of visit]],'Data-Task'!C:G,2,)</f>
        <v>21</v>
      </c>
      <c r="H74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3" s="7">
        <f>VLOOKUP(Task[[#This Row],[Reason of visit]],'Data-Task'!C:G,3,)</f>
        <v>0.38095238095238099</v>
      </c>
      <c r="J743" s="7" t="str">
        <f>IF(Task[[#This Row],[Margin of Error1]]&gt;=0.1,"Insufficient data",Task[[#This Row],[Task success1]])</f>
        <v>Insufficient data</v>
      </c>
      <c r="K743" s="7">
        <f>IF(Task[[#This Row],[Task success1]]&gt;0,1.96*SQRT((Task[[#This Row],[Task success1]]*(1-Task[[#This Row],[Task success1]]))/Task[[#This Row],[Responses]]),"")</f>
        <v>0.20770349236529639</v>
      </c>
      <c r="L743" s="7">
        <f>VLOOKUP(Task[[#This Row],[Reason of visit]],'Data-Task'!C:G,4,)</f>
        <v>0.33333333333333298</v>
      </c>
      <c r="M743" s="7" t="str">
        <f>IF(Task[[#This Row],[Margin of Error1]]&gt;=0.1,"Insufficient data",Task[[#This Row],[Ease1]])</f>
        <v>Insufficient data</v>
      </c>
      <c r="N743" s="7">
        <f>IF(Task[[#This Row],[Ease1]]&gt;0,1.96*SQRT((Task[[#This Row],[Ease1]]*(1-Task[[#This Row],[Ease1]]))/Task[[#This Row],[Responses]]),"")</f>
        <v>0.20162304395046671</v>
      </c>
      <c r="O743" s="7">
        <f>VLOOKUP(Task[[#This Row],[Reason of visit]],'Data-Task'!C:G,5,)</f>
        <v>0.28571428571428598</v>
      </c>
      <c r="P743" s="7" t="str">
        <f>IF(Task[[#This Row],[Margin of Error1]]&gt;=0.1,"Insufficient data",Task[[#This Row],[Satisfaction1]])</f>
        <v>Insufficient data</v>
      </c>
      <c r="Q743" s="7">
        <f>IF(Task[[#This Row],[Satisfaction1]]&gt;0,1.96*SQRT((Task[[#This Row],[Satisfaction1]]*(1-Task[[#This Row],[Satisfaction1]]))/Task[[#This Row],[Responses]]),"")</f>
        <v>0.1932183566158592</v>
      </c>
      <c r="R743" s="7" t="str">
        <f>IF(OR(Task[[#This Row],[Margin of Error1]]&gt;=0.1,Task[[#This Row],[Margin of Error1]]=0),"Insufficient data",Task[[#This Row],[Margin of Error1]])</f>
        <v>Insufficient data</v>
      </c>
      <c r="S7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3" s="10"/>
      <c r="U743" s="10"/>
      <c r="V743" s="5"/>
      <c r="W743" s="5"/>
    </row>
    <row r="744" spans="3:23" ht="27.75" x14ac:dyDescent="0.5">
      <c r="C744" s="129" t="str">
        <f>IF(ISBLANK('Data-Task'!C114),"",'Data-Task'!C114)</f>
        <v>CIHR:Health:Find out about COVID-19 related information / research opportunities</v>
      </c>
      <c r="D744" s="68" t="str">
        <f t="shared" si="36"/>
        <v>Find out about COVID-19 related information / research opportunities</v>
      </c>
      <c r="E744" s="6" t="str">
        <f t="shared" si="37"/>
        <v>Health</v>
      </c>
      <c r="F744" s="6" t="str">
        <f t="shared" si="38"/>
        <v>CIHR</v>
      </c>
      <c r="G744" s="8">
        <f>VLOOKUP(Task[[#This Row],[Reason of visit]],'Data-Task'!C:G,2,)</f>
        <v>21</v>
      </c>
      <c r="H74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4" s="7">
        <f>VLOOKUP(Task[[#This Row],[Reason of visit]],'Data-Task'!C:G,3,)</f>
        <v>0.66666666666666696</v>
      </c>
      <c r="J744" s="7" t="str">
        <f>IF(Task[[#This Row],[Margin of Error1]]&gt;=0.1,"Insufficient data",Task[[#This Row],[Task success1]])</f>
        <v>Insufficient data</v>
      </c>
      <c r="K744" s="7">
        <f>IF(Task[[#This Row],[Task success1]]&gt;0,1.96*SQRT((Task[[#This Row],[Task success1]]*(1-Task[[#This Row],[Task success1]]))/Task[[#This Row],[Responses]]),"")</f>
        <v>0.20162304395046673</v>
      </c>
      <c r="L744" s="7">
        <f>VLOOKUP(Task[[#This Row],[Reason of visit]],'Data-Task'!C:G,4,)</f>
        <v>0.57142857142857095</v>
      </c>
      <c r="M744" s="7" t="str">
        <f>IF(Task[[#This Row],[Margin of Error1]]&gt;=0.1,"Insufficient data",Task[[#This Row],[Ease1]])</f>
        <v>Insufficient data</v>
      </c>
      <c r="N744" s="7">
        <f>IF(Task[[#This Row],[Ease1]]&gt;0,1.96*SQRT((Task[[#This Row],[Ease1]]*(1-Task[[#This Row],[Ease1]]))/Task[[#This Row],[Responses]]),"")</f>
        <v>0.21166010488516726</v>
      </c>
      <c r="O744" s="7">
        <f>VLOOKUP(Task[[#This Row],[Reason of visit]],'Data-Task'!C:G,5,)</f>
        <v>0.57142857142857095</v>
      </c>
      <c r="P744" s="7" t="str">
        <f>IF(Task[[#This Row],[Margin of Error1]]&gt;=0.1,"Insufficient data",Task[[#This Row],[Satisfaction1]])</f>
        <v>Insufficient data</v>
      </c>
      <c r="Q744" s="7">
        <f>IF(Task[[#This Row],[Satisfaction1]]&gt;0,1.96*SQRT((Task[[#This Row],[Satisfaction1]]*(1-Task[[#This Row],[Satisfaction1]]))/Task[[#This Row],[Responses]]),"")</f>
        <v>0.21166010488516726</v>
      </c>
      <c r="R744" s="7" t="str">
        <f>IF(OR(Task[[#This Row],[Margin of Error1]]&gt;=0.1,Task[[#This Row],[Margin of Error1]]=0),"Insufficient data",Task[[#This Row],[Margin of Error1]])</f>
        <v>Insufficient data</v>
      </c>
      <c r="S7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4" s="10"/>
      <c r="U744" s="10"/>
      <c r="V744" s="5"/>
      <c r="W744" s="5"/>
    </row>
    <row r="745" spans="3:23" ht="13.9" x14ac:dyDescent="0.5">
      <c r="C745" s="129" t="str">
        <f>IF(ISBLANK('Data-Task'!C205),"",'Data-Task'!C205)</f>
        <v>CSA:Science:Contact the Canadian Space Agency</v>
      </c>
      <c r="D745" s="68" t="str">
        <f t="shared" si="36"/>
        <v>Contact the Canadian Space Agency</v>
      </c>
      <c r="E745" s="6" t="str">
        <f t="shared" si="37"/>
        <v>Science</v>
      </c>
      <c r="F745" s="6" t="str">
        <f t="shared" si="38"/>
        <v>CSA</v>
      </c>
      <c r="G745" s="8">
        <f>VLOOKUP(Task[[#This Row],[Reason of visit]],'Data-Task'!C:G,2,)</f>
        <v>21</v>
      </c>
      <c r="H7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5" s="7">
        <f>VLOOKUP(Task[[#This Row],[Reason of visit]],'Data-Task'!C:G,3,)</f>
        <v>0.71428571428571397</v>
      </c>
      <c r="J745" s="7" t="str">
        <f>IF(Task[[#This Row],[Margin of Error1]]&gt;=0.1,"Insufficient data",Task[[#This Row],[Task success1]])</f>
        <v>Insufficient data</v>
      </c>
      <c r="K745" s="7">
        <f>IF(Task[[#This Row],[Task success1]]&gt;0,1.96*SQRT((Task[[#This Row],[Task success1]]*(1-Task[[#This Row],[Task success1]]))/Task[[#This Row],[Responses]]),"")</f>
        <v>0.19321835661585923</v>
      </c>
      <c r="L745" s="7">
        <f>VLOOKUP(Task[[#This Row],[Reason of visit]],'Data-Task'!C:G,4,)</f>
        <v>0.61904761904761896</v>
      </c>
      <c r="M745" s="7" t="str">
        <f>IF(Task[[#This Row],[Margin of Error1]]&gt;=0.1,"Insufficient data",Task[[#This Row],[Ease1]])</f>
        <v>Insufficient data</v>
      </c>
      <c r="N745" s="7">
        <f>IF(Task[[#This Row],[Ease1]]&gt;0,1.96*SQRT((Task[[#This Row],[Ease1]]*(1-Task[[#This Row],[Ease1]]))/Task[[#This Row],[Responses]]),"")</f>
        <v>0.20770349236529639</v>
      </c>
      <c r="O745" s="7">
        <f>VLOOKUP(Task[[#This Row],[Reason of visit]],'Data-Task'!C:G,5,)</f>
        <v>0.66666666666666696</v>
      </c>
      <c r="P745" s="7" t="str">
        <f>IF(Task[[#This Row],[Margin of Error1]]&gt;=0.1,"Insufficient data",Task[[#This Row],[Satisfaction1]])</f>
        <v>Insufficient data</v>
      </c>
      <c r="Q745" s="7">
        <f>IF(Task[[#This Row],[Satisfaction1]]&gt;0,1.96*SQRT((Task[[#This Row],[Satisfaction1]]*(1-Task[[#This Row],[Satisfaction1]]))/Task[[#This Row],[Responses]]),"")</f>
        <v>0.20162304395046673</v>
      </c>
      <c r="R745" s="7" t="str">
        <f>IF(OR(Task[[#This Row],[Margin of Error1]]&gt;=0.1,Task[[#This Row],[Margin of Error1]]=0),"Insufficient data",Task[[#This Row],[Margin of Error1]])</f>
        <v>Insufficient data</v>
      </c>
      <c r="S7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5" s="10"/>
      <c r="U745" s="10"/>
      <c r="V745" s="5"/>
      <c r="W745" s="5"/>
    </row>
    <row r="746" spans="3:23" ht="13.9" x14ac:dyDescent="0.5">
      <c r="C746" s="129" t="str">
        <f>IF(ISBLANK('Data-Task'!C869),"",'Data-Task'!C869)</f>
        <v>LAC:Culture:Search Aurora and Voila catalogues</v>
      </c>
      <c r="D746" s="68" t="str">
        <f t="shared" si="36"/>
        <v>Search Aurora and Voila catalogues</v>
      </c>
      <c r="E746" s="6" t="str">
        <f t="shared" si="37"/>
        <v>Culture</v>
      </c>
      <c r="F746" s="6" t="str">
        <f t="shared" si="38"/>
        <v>LAC</v>
      </c>
      <c r="G746" s="8">
        <f>VLOOKUP(Task[[#This Row],[Reason of visit]],'Data-Task'!C:G,2,)</f>
        <v>21</v>
      </c>
      <c r="H7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6" s="7">
        <f>VLOOKUP(Task[[#This Row],[Reason of visit]],'Data-Task'!C:G,3,)</f>
        <v>0.66666666666666696</v>
      </c>
      <c r="J746" s="7" t="str">
        <f>IF(Task[[#This Row],[Margin of Error1]]&gt;=0.1,"Insufficient data",Task[[#This Row],[Task success1]])</f>
        <v>Insufficient data</v>
      </c>
      <c r="K746" s="7">
        <f>IF(Task[[#This Row],[Task success1]]&gt;0,1.96*SQRT((Task[[#This Row],[Task success1]]*(1-Task[[#This Row],[Task success1]]))/Task[[#This Row],[Responses]]),"")</f>
        <v>0.20162304395046673</v>
      </c>
      <c r="L746" s="7">
        <f>VLOOKUP(Task[[#This Row],[Reason of visit]],'Data-Task'!C:G,4,)</f>
        <v>0.42857142857142899</v>
      </c>
      <c r="M746" s="7" t="str">
        <f>IF(Task[[#This Row],[Margin of Error1]]&gt;=0.1,"Insufficient data",Task[[#This Row],[Ease1]])</f>
        <v>Insufficient data</v>
      </c>
      <c r="N746" s="7">
        <f>IF(Task[[#This Row],[Ease1]]&gt;0,1.96*SQRT((Task[[#This Row],[Ease1]]*(1-Task[[#This Row],[Ease1]]))/Task[[#This Row],[Responses]]),"")</f>
        <v>0.21166010488516726</v>
      </c>
      <c r="O746" s="7">
        <f>VLOOKUP(Task[[#This Row],[Reason of visit]],'Data-Task'!C:G,5,)</f>
        <v>0.57142857142857095</v>
      </c>
      <c r="P746" s="7" t="str">
        <f>IF(Task[[#This Row],[Margin of Error1]]&gt;=0.1,"Insufficient data",Task[[#This Row],[Satisfaction1]])</f>
        <v>Insufficient data</v>
      </c>
      <c r="Q746" s="7">
        <f>IF(Task[[#This Row],[Satisfaction1]]&gt;0,1.96*SQRT((Task[[#This Row],[Satisfaction1]]*(1-Task[[#This Row],[Satisfaction1]]))/Task[[#This Row],[Responses]]),"")</f>
        <v>0.21166010488516726</v>
      </c>
      <c r="R746" s="7" t="str">
        <f>IF(OR(Task[[#This Row],[Margin of Error1]]&gt;=0.1,Task[[#This Row],[Margin of Error1]]=0),"Insufficient data",Task[[#This Row],[Margin of Error1]])</f>
        <v>Insufficient data</v>
      </c>
      <c r="S7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6" s="10"/>
      <c r="U746" s="10"/>
      <c r="V746" s="5"/>
      <c r="W746" s="5"/>
    </row>
    <row r="747" spans="3:23" ht="13.9" x14ac:dyDescent="0.5">
      <c r="C747" s="129" t="str">
        <f>IF(ISBLANK('Data-Task'!C1308),"",'Data-Task'!C1308)</f>
        <v>StatCan:N/A:Translations or terminology</v>
      </c>
      <c r="D747" s="457" t="str">
        <f t="shared" si="36"/>
        <v>Translations or terminology</v>
      </c>
      <c r="E747" s="458" t="str">
        <f t="shared" si="37"/>
        <v>N/A</v>
      </c>
      <c r="F747" s="458" t="str">
        <f t="shared" si="38"/>
        <v>StatCan</v>
      </c>
      <c r="G747" s="442">
        <f>VLOOKUP(Task[[#This Row],[Reason of visit]],'Data-Task'!C:G,2,)</f>
        <v>21</v>
      </c>
      <c r="H74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7" s="444">
        <f>VLOOKUP(Task[[#This Row],[Reason of visit]],'Data-Task'!C:G,3,)</f>
        <v>0.71428571428571397</v>
      </c>
      <c r="J747" s="444" t="str">
        <f>IF(Task[[#This Row],[Margin of Error1]]&gt;=0.1,"Insufficient data",Task[[#This Row],[Task success1]])</f>
        <v>Insufficient data</v>
      </c>
      <c r="K747" s="444">
        <f>IF(Task[[#This Row],[Task success1]]&gt;0,1.96*SQRT((Task[[#This Row],[Task success1]]*(1-Task[[#This Row],[Task success1]]))/Task[[#This Row],[Responses]]),"")</f>
        <v>0.19321835661585923</v>
      </c>
      <c r="L747" s="444">
        <f>VLOOKUP(Task[[#This Row],[Reason of visit]],'Data-Task'!C:G,4,)</f>
        <v>0.80952380952380998</v>
      </c>
      <c r="M747" s="444" t="str">
        <f>IF(Task[[#This Row],[Margin of Error1]]&gt;=0.1,"Insufficient data",Task[[#This Row],[Ease1]])</f>
        <v>Insufficient data</v>
      </c>
      <c r="N747" s="444">
        <f>IF(Task[[#This Row],[Ease1]]&gt;0,1.96*SQRT((Task[[#This Row],[Ease1]]*(1-Task[[#This Row],[Ease1]]))/Task[[#This Row],[Responses]]),"")</f>
        <v>0.1679506100239215</v>
      </c>
      <c r="O747" s="444">
        <f>VLOOKUP(Task[[#This Row],[Reason of visit]],'Data-Task'!C:G,5,)</f>
        <v>0.61904761904761896</v>
      </c>
      <c r="P747" s="444" t="str">
        <f>IF(Task[[#This Row],[Margin of Error1]]&gt;=0.1,"Insufficient data",Task[[#This Row],[Satisfaction1]])</f>
        <v>Insufficient data</v>
      </c>
      <c r="Q747" s="444">
        <f>IF(Task[[#This Row],[Satisfaction1]]&gt;0,1.96*SQRT((Task[[#This Row],[Satisfaction1]]*(1-Task[[#This Row],[Satisfaction1]]))/Task[[#This Row],[Responses]]),"")</f>
        <v>0.20770349236529639</v>
      </c>
      <c r="R747" s="444" t="str">
        <f>IF(OR(Task[[#This Row],[Margin of Error1]]&gt;=0.1,Task[[#This Row],[Margin of Error1]]=0),"Insufficient data",Task[[#This Row],[Margin of Error1]])</f>
        <v>Insufficient data</v>
      </c>
      <c r="S74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7" s="10"/>
      <c r="U747" s="10"/>
      <c r="V747" s="5"/>
      <c r="W747" s="5"/>
    </row>
    <row r="748" spans="3:23" ht="27.75" x14ac:dyDescent="0.5">
      <c r="C748" s="129" t="str">
        <f>IF(ISBLANK('Data-Task'!C352),"",'Data-Task'!C352)</f>
        <v>ECCC:Environment:Get and understand the latest environmental indicators (air, water, wildlife and habitat, climate, socio-economic)</v>
      </c>
      <c r="D748" s="68" t="str">
        <f t="shared" si="36"/>
        <v>Get and understand the latest environmental indicators (air, water, wildlife and habitat, climate, socio-economic)</v>
      </c>
      <c r="E748" s="6" t="str">
        <f t="shared" si="37"/>
        <v>Environment</v>
      </c>
      <c r="F748" s="6" t="str">
        <f t="shared" si="38"/>
        <v>ECCC</v>
      </c>
      <c r="G748" s="8">
        <f>VLOOKUP(Task[[#This Row],[Reason of visit]],'Data-Task'!C:G,2,)</f>
        <v>20</v>
      </c>
      <c r="H7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8" s="7">
        <f>VLOOKUP(Task[[#This Row],[Reason of visit]],'Data-Task'!C:G,3,)</f>
        <v>0.7</v>
      </c>
      <c r="J748" s="7" t="str">
        <f>IF(Task[[#This Row],[Margin of Error1]]&gt;=0.1,"Insufficient data",Task[[#This Row],[Task success1]])</f>
        <v>Insufficient data</v>
      </c>
      <c r="K748" s="7">
        <f>IF(Task[[#This Row],[Task success1]]&gt;0,1.96*SQRT((Task[[#This Row],[Task success1]]*(1-Task[[#This Row],[Task success1]]))/Task[[#This Row],[Responses]]),"")</f>
        <v>0.20084023501280815</v>
      </c>
      <c r="L748" s="7">
        <f>VLOOKUP(Task[[#This Row],[Reason of visit]],'Data-Task'!C:G,4,)</f>
        <v>0.8</v>
      </c>
      <c r="M748" s="7" t="str">
        <f>IF(Task[[#This Row],[Margin of Error1]]&gt;=0.1,"Insufficient data",Task[[#This Row],[Ease1]])</f>
        <v>Insufficient data</v>
      </c>
      <c r="N748" s="7">
        <f>IF(Task[[#This Row],[Ease1]]&gt;0,1.96*SQRT((Task[[#This Row],[Ease1]]*(1-Task[[#This Row],[Ease1]]))/Task[[#This Row],[Responses]]),"")</f>
        <v>0.17530772943598349</v>
      </c>
      <c r="O748" s="7">
        <f>VLOOKUP(Task[[#This Row],[Reason of visit]],'Data-Task'!C:G,5,)</f>
        <v>0.65</v>
      </c>
      <c r="P748" s="7" t="str">
        <f>IF(Task[[#This Row],[Margin of Error1]]&gt;=0.1,"Insufficient data",Task[[#This Row],[Satisfaction1]])</f>
        <v>Insufficient data</v>
      </c>
      <c r="Q748" s="7">
        <f>IF(Task[[#This Row],[Satisfaction1]]&gt;0,1.96*SQRT((Task[[#This Row],[Satisfaction1]]*(1-Task[[#This Row],[Satisfaction1]]))/Task[[#This Row],[Responses]]),"")</f>
        <v>0.2090411442754751</v>
      </c>
      <c r="R748" s="7" t="str">
        <f>IF(OR(Task[[#This Row],[Margin of Error1]]&gt;=0.1,Task[[#This Row],[Margin of Error1]]=0),"Insufficient data",Task[[#This Row],[Margin of Error1]])</f>
        <v>Insufficient data</v>
      </c>
      <c r="S7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8" s="10"/>
      <c r="U748" s="10"/>
      <c r="V748" s="5"/>
      <c r="W748" s="5"/>
    </row>
    <row r="749" spans="3:23" ht="27.75" x14ac:dyDescent="0.5">
      <c r="C749" s="129" t="str">
        <f>IF(ISBLANK('Data-Task'!C515),"",'Data-Task'!C515)</f>
        <v>GAC:Business:Contact a federal office – outside Canada (embassy, consulate, trade office)</v>
      </c>
      <c r="D749" s="68" t="str">
        <f t="shared" si="36"/>
        <v>Contact a federal office – outside Canada (embassy, consulate, trade office)</v>
      </c>
      <c r="E749" s="6" t="str">
        <f t="shared" si="37"/>
        <v>Business</v>
      </c>
      <c r="F749" s="6" t="str">
        <f t="shared" si="38"/>
        <v>GAC</v>
      </c>
      <c r="G749" s="8">
        <f>VLOOKUP(Task[[#This Row],[Reason of visit]],'Data-Task'!C:G,2,)</f>
        <v>20</v>
      </c>
      <c r="H7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49" s="7">
        <f>VLOOKUP(Task[[#This Row],[Reason of visit]],'Data-Task'!C:G,3,)</f>
        <v>0.5</v>
      </c>
      <c r="J749" s="7" t="str">
        <f>IF(Task[[#This Row],[Margin of Error1]]&gt;=0.1,"Insufficient data",Task[[#This Row],[Task success1]])</f>
        <v>Insufficient data</v>
      </c>
      <c r="K749" s="7">
        <f>IF(Task[[#This Row],[Task success1]]&gt;0,1.96*SQRT((Task[[#This Row],[Task success1]]*(1-Task[[#This Row],[Task success1]]))/Task[[#This Row],[Responses]]),"")</f>
        <v>0.21913466179497937</v>
      </c>
      <c r="L749" s="7">
        <f>VLOOKUP(Task[[#This Row],[Reason of visit]],'Data-Task'!C:G,4,)</f>
        <v>0.5</v>
      </c>
      <c r="M749" s="7" t="str">
        <f>IF(Task[[#This Row],[Margin of Error1]]&gt;=0.1,"Insufficient data",Task[[#This Row],[Ease1]])</f>
        <v>Insufficient data</v>
      </c>
      <c r="N749" s="7">
        <f>IF(Task[[#This Row],[Ease1]]&gt;0,1.96*SQRT((Task[[#This Row],[Ease1]]*(1-Task[[#This Row],[Ease1]]))/Task[[#This Row],[Responses]]),"")</f>
        <v>0.21913466179497937</v>
      </c>
      <c r="O749" s="7">
        <f>VLOOKUP(Task[[#This Row],[Reason of visit]],'Data-Task'!C:G,5,)</f>
        <v>0.35</v>
      </c>
      <c r="P749" s="7" t="str">
        <f>IF(Task[[#This Row],[Margin of Error1]]&gt;=0.1,"Insufficient data",Task[[#This Row],[Satisfaction1]])</f>
        <v>Insufficient data</v>
      </c>
      <c r="Q749" s="7">
        <f>IF(Task[[#This Row],[Satisfaction1]]&gt;0,1.96*SQRT((Task[[#This Row],[Satisfaction1]]*(1-Task[[#This Row],[Satisfaction1]]))/Task[[#This Row],[Responses]]),"")</f>
        <v>0.2090411442754751</v>
      </c>
      <c r="R749" s="7" t="str">
        <f>IF(OR(Task[[#This Row],[Margin of Error1]]&gt;=0.1,Task[[#This Row],[Margin of Error1]]=0),"Insufficient data",Task[[#This Row],[Margin of Error1]])</f>
        <v>Insufficient data</v>
      </c>
      <c r="S7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49" s="10"/>
      <c r="U749" s="10"/>
      <c r="V749" s="5"/>
      <c r="W749" s="5"/>
    </row>
    <row r="750" spans="3:23" ht="13.9" x14ac:dyDescent="0.5">
      <c r="C750" s="129" t="str">
        <f>IF(ISBLANK('Data-Task'!C687),"",'Data-Task'!C687)</f>
        <v>GAC:World:Study in Canada – for Canadians</v>
      </c>
      <c r="D750" s="68" t="str">
        <f t="shared" si="36"/>
        <v>Study in Canada – for Canadians</v>
      </c>
      <c r="E750" s="6" t="str">
        <f t="shared" si="37"/>
        <v>World</v>
      </c>
      <c r="F750" s="6" t="str">
        <f t="shared" si="38"/>
        <v>GAC</v>
      </c>
      <c r="G750" s="8">
        <f>VLOOKUP(Task[[#This Row],[Reason of visit]],'Data-Task'!C:G,2,)</f>
        <v>20</v>
      </c>
      <c r="H7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0" s="7">
        <f>VLOOKUP(Task[[#This Row],[Reason of visit]],'Data-Task'!C:G,3,)</f>
        <v>0.8</v>
      </c>
      <c r="J750" s="7" t="str">
        <f>IF(Task[[#This Row],[Margin of Error1]]&gt;=0.1,"Insufficient data",Task[[#This Row],[Task success1]])</f>
        <v>Insufficient data</v>
      </c>
      <c r="K750" s="7">
        <f>IF(Task[[#This Row],[Task success1]]&gt;0,1.96*SQRT((Task[[#This Row],[Task success1]]*(1-Task[[#This Row],[Task success1]]))/Task[[#This Row],[Responses]]),"")</f>
        <v>0.17530772943598349</v>
      </c>
      <c r="L750" s="7">
        <f>VLOOKUP(Task[[#This Row],[Reason of visit]],'Data-Task'!C:G,4,)</f>
        <v>0.5</v>
      </c>
      <c r="M750" s="7" t="str">
        <f>IF(Task[[#This Row],[Margin of Error1]]&gt;=0.1,"Insufficient data",Task[[#This Row],[Ease1]])</f>
        <v>Insufficient data</v>
      </c>
      <c r="N750" s="7">
        <f>IF(Task[[#This Row],[Ease1]]&gt;0,1.96*SQRT((Task[[#This Row],[Ease1]]*(1-Task[[#This Row],[Ease1]]))/Task[[#This Row],[Responses]]),"")</f>
        <v>0.21913466179497937</v>
      </c>
      <c r="O750" s="7">
        <f>VLOOKUP(Task[[#This Row],[Reason of visit]],'Data-Task'!C:G,5,)</f>
        <v>0.65</v>
      </c>
      <c r="P750" s="7" t="str">
        <f>IF(Task[[#This Row],[Margin of Error1]]&gt;=0.1,"Insufficient data",Task[[#This Row],[Satisfaction1]])</f>
        <v>Insufficient data</v>
      </c>
      <c r="Q750" s="7">
        <f>IF(Task[[#This Row],[Satisfaction1]]&gt;0,1.96*SQRT((Task[[#This Row],[Satisfaction1]]*(1-Task[[#This Row],[Satisfaction1]]))/Task[[#This Row],[Responses]]),"")</f>
        <v>0.2090411442754751</v>
      </c>
      <c r="R750" s="7" t="str">
        <f>IF(OR(Task[[#This Row],[Margin of Error1]]&gt;=0.1,Task[[#This Row],[Margin of Error1]]=0),"Insufficient data",Task[[#This Row],[Margin of Error1]])</f>
        <v>Insufficient data</v>
      </c>
      <c r="S7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0" s="10"/>
      <c r="U750" s="10"/>
      <c r="V750" s="5"/>
      <c r="W750" s="5"/>
    </row>
    <row r="751" spans="3:23" ht="13.9" x14ac:dyDescent="0.5">
      <c r="C751" s="129" t="str">
        <f>IF(ISBLANK('Data-Task'!C1113),"",'Data-Task'!C1113)</f>
        <v>PHAC:Travel:ArriveCAN – Submit your contact information</v>
      </c>
      <c r="D751" s="457" t="str">
        <f t="shared" si="36"/>
        <v>ArriveCAN – Submit your contact information</v>
      </c>
      <c r="E751" s="458" t="str">
        <f t="shared" si="37"/>
        <v>Travel</v>
      </c>
      <c r="F751" s="458" t="str">
        <f t="shared" si="38"/>
        <v>PHAC</v>
      </c>
      <c r="G751" s="442">
        <f>VLOOKUP(Task[[#This Row],[Reason of visit]],'Data-Task'!C:G,2,)</f>
        <v>20</v>
      </c>
      <c r="H75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1" s="444">
        <f>VLOOKUP(Task[[#This Row],[Reason of visit]],'Data-Task'!C:G,3,)</f>
        <v>0.65</v>
      </c>
      <c r="J751" s="444" t="str">
        <f>IF(Task[[#This Row],[Margin of Error1]]&gt;=0.1,"Insufficient data",Task[[#This Row],[Task success1]])</f>
        <v>Insufficient data</v>
      </c>
      <c r="K751" s="444">
        <f>IF(Task[[#This Row],[Task success1]]&gt;0,1.96*SQRT((Task[[#This Row],[Task success1]]*(1-Task[[#This Row],[Task success1]]))/Task[[#This Row],[Responses]]),"")</f>
        <v>0.2090411442754751</v>
      </c>
      <c r="L751" s="444">
        <f>VLOOKUP(Task[[#This Row],[Reason of visit]],'Data-Task'!C:G,4,)</f>
        <v>0.35</v>
      </c>
      <c r="M751" s="444" t="str">
        <f>IF(Task[[#This Row],[Margin of Error1]]&gt;=0.1,"Insufficient data",Task[[#This Row],[Ease1]])</f>
        <v>Insufficient data</v>
      </c>
      <c r="N751" s="444">
        <f>IF(Task[[#This Row],[Ease1]]&gt;0,1.96*SQRT((Task[[#This Row],[Ease1]]*(1-Task[[#This Row],[Ease1]]))/Task[[#This Row],[Responses]]),"")</f>
        <v>0.2090411442754751</v>
      </c>
      <c r="O751" s="444">
        <f>VLOOKUP(Task[[#This Row],[Reason of visit]],'Data-Task'!C:G,5,)</f>
        <v>0.35</v>
      </c>
      <c r="P751" s="444" t="str">
        <f>IF(Task[[#This Row],[Margin of Error1]]&gt;=0.1,"Insufficient data",Task[[#This Row],[Satisfaction1]])</f>
        <v>Insufficient data</v>
      </c>
      <c r="Q751" s="444">
        <f>IF(Task[[#This Row],[Satisfaction1]]&gt;0,1.96*SQRT((Task[[#This Row],[Satisfaction1]]*(1-Task[[#This Row],[Satisfaction1]]))/Task[[#This Row],[Responses]]),"")</f>
        <v>0.2090411442754751</v>
      </c>
      <c r="R751" s="444" t="str">
        <f>IF(OR(Task[[#This Row],[Margin of Error1]]&gt;=0.1,Task[[#This Row],[Margin of Error1]]=0),"Insufficient data",Task[[#This Row],[Margin of Error1]])</f>
        <v>Insufficient data</v>
      </c>
      <c r="S75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1" s="10"/>
      <c r="U751" s="10"/>
      <c r="V751" s="5"/>
      <c r="W751" s="5"/>
    </row>
    <row r="752" spans="3:23" ht="13.9" x14ac:dyDescent="0.5">
      <c r="C752" s="129" t="str">
        <f>IF(ISBLANK('Data-Task'!C1132),"",'Data-Task'!C1132)</f>
        <v>PS:Policing:Apply for the Memorial Grant Program for First Responders</v>
      </c>
      <c r="D752" s="457" t="str">
        <f t="shared" si="36"/>
        <v>Apply for the Memorial Grant Program for First Responders</v>
      </c>
      <c r="E752" s="458" t="str">
        <f t="shared" si="37"/>
        <v>Policing</v>
      </c>
      <c r="F752" s="458" t="str">
        <f t="shared" si="38"/>
        <v>PS</v>
      </c>
      <c r="G752" s="442">
        <f>VLOOKUP(Task[[#This Row],[Reason of visit]],'Data-Task'!C:G,2,)</f>
        <v>20</v>
      </c>
      <c r="H75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2" s="444">
        <f>VLOOKUP(Task[[#This Row],[Reason of visit]],'Data-Task'!C:G,3,)</f>
        <v>0.65</v>
      </c>
      <c r="J752" s="444" t="str">
        <f>IF(Task[[#This Row],[Margin of Error1]]&gt;=0.1,"Insufficient data",Task[[#This Row],[Task success1]])</f>
        <v>Insufficient data</v>
      </c>
      <c r="K752" s="444">
        <f>IF(Task[[#This Row],[Task success1]]&gt;0,1.96*SQRT((Task[[#This Row],[Task success1]]*(1-Task[[#This Row],[Task success1]]))/Task[[#This Row],[Responses]]),"")</f>
        <v>0.2090411442754751</v>
      </c>
      <c r="L752" s="444">
        <f>VLOOKUP(Task[[#This Row],[Reason of visit]],'Data-Task'!C:G,4,)</f>
        <v>0.45</v>
      </c>
      <c r="M752" s="444" t="str">
        <f>IF(Task[[#This Row],[Margin of Error1]]&gt;=0.1,"Insufficient data",Task[[#This Row],[Ease1]])</f>
        <v>Insufficient data</v>
      </c>
      <c r="N752" s="444">
        <f>IF(Task[[#This Row],[Ease1]]&gt;0,1.96*SQRT((Task[[#This Row],[Ease1]]*(1-Task[[#This Row],[Ease1]]))/Task[[#This Row],[Responses]]),"")</f>
        <v>0.21803623552061249</v>
      </c>
      <c r="O752" s="444">
        <f>VLOOKUP(Task[[#This Row],[Reason of visit]],'Data-Task'!C:G,5,)</f>
        <v>0.55000000000000004</v>
      </c>
      <c r="P752" s="444" t="str">
        <f>IF(Task[[#This Row],[Margin of Error1]]&gt;=0.1,"Insufficient data",Task[[#This Row],[Satisfaction1]])</f>
        <v>Insufficient data</v>
      </c>
      <c r="Q752" s="444">
        <f>IF(Task[[#This Row],[Satisfaction1]]&gt;0,1.96*SQRT((Task[[#This Row],[Satisfaction1]]*(1-Task[[#This Row],[Satisfaction1]]))/Task[[#This Row],[Responses]]),"")</f>
        <v>0.21803623552061249</v>
      </c>
      <c r="R752" s="444" t="str">
        <f>IF(OR(Task[[#This Row],[Margin of Error1]]&gt;=0.1,Task[[#This Row],[Margin of Error1]]=0),"Insufficient data",Task[[#This Row],[Margin of Error1]])</f>
        <v>Insufficient data</v>
      </c>
      <c r="S75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2" s="10"/>
      <c r="U752" s="10"/>
      <c r="V752" s="5"/>
      <c r="W752" s="5"/>
    </row>
    <row r="753" spans="3:23" ht="13.9" x14ac:dyDescent="0.5">
      <c r="C753" s="129" t="str">
        <f>IF(ISBLANK('Data-Task'!C1150),"",'Data-Task'!C1150)</f>
        <v>PS:Security:Learn about the required documents needed for air travel</v>
      </c>
      <c r="D753" s="457" t="str">
        <f t="shared" si="36"/>
        <v>Learn about the required documents needed for air travel</v>
      </c>
      <c r="E753" s="458" t="str">
        <f t="shared" si="37"/>
        <v>Security</v>
      </c>
      <c r="F753" s="458" t="str">
        <f t="shared" si="38"/>
        <v>PS</v>
      </c>
      <c r="G753" s="442">
        <f>VLOOKUP(Task[[#This Row],[Reason of visit]],'Data-Task'!C:G,2,)</f>
        <v>20</v>
      </c>
      <c r="H75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3" s="444">
        <f>VLOOKUP(Task[[#This Row],[Reason of visit]],'Data-Task'!C:G,3,)</f>
        <v>0.8</v>
      </c>
      <c r="J753" s="444" t="str">
        <f>IF(Task[[#This Row],[Margin of Error1]]&gt;=0.1,"Insufficient data",Task[[#This Row],[Task success1]])</f>
        <v>Insufficient data</v>
      </c>
      <c r="K753" s="444">
        <f>IF(Task[[#This Row],[Task success1]]&gt;0,1.96*SQRT((Task[[#This Row],[Task success1]]*(1-Task[[#This Row],[Task success1]]))/Task[[#This Row],[Responses]]),"")</f>
        <v>0.17530772943598349</v>
      </c>
      <c r="L753" s="444">
        <f>VLOOKUP(Task[[#This Row],[Reason of visit]],'Data-Task'!C:G,4,)</f>
        <v>0.6</v>
      </c>
      <c r="M753" s="444" t="str">
        <f>IF(Task[[#This Row],[Margin of Error1]]&gt;=0.1,"Insufficient data",Task[[#This Row],[Ease1]])</f>
        <v>Insufficient data</v>
      </c>
      <c r="N753" s="444">
        <f>IF(Task[[#This Row],[Ease1]]&gt;0,1.96*SQRT((Task[[#This Row],[Ease1]]*(1-Task[[#This Row],[Ease1]]))/Task[[#This Row],[Responses]]),"")</f>
        <v>0.21470724254202511</v>
      </c>
      <c r="O753" s="444">
        <f>VLOOKUP(Task[[#This Row],[Reason of visit]],'Data-Task'!C:G,5,)</f>
        <v>0.7</v>
      </c>
      <c r="P753" s="444" t="str">
        <f>IF(Task[[#This Row],[Margin of Error1]]&gt;=0.1,"Insufficient data",Task[[#This Row],[Satisfaction1]])</f>
        <v>Insufficient data</v>
      </c>
      <c r="Q753" s="444">
        <f>IF(Task[[#This Row],[Satisfaction1]]&gt;0,1.96*SQRT((Task[[#This Row],[Satisfaction1]]*(1-Task[[#This Row],[Satisfaction1]]))/Task[[#This Row],[Responses]]),"")</f>
        <v>0.20084023501280815</v>
      </c>
      <c r="R753" s="444" t="str">
        <f>IF(OR(Task[[#This Row],[Margin of Error1]]&gt;=0.1,Task[[#This Row],[Margin of Error1]]=0),"Insufficient data",Task[[#This Row],[Margin of Error1]])</f>
        <v>Insufficient data</v>
      </c>
      <c r="S75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3" s="10"/>
      <c r="U753" s="10"/>
      <c r="V753" s="5"/>
      <c r="W753" s="5"/>
    </row>
    <row r="754" spans="3:23" ht="13.9" x14ac:dyDescent="0.5">
      <c r="C754" s="129" t="str">
        <f>IF(ISBLANK('Data-Task'!C1367),"",'Data-Task'!C1367)</f>
        <v>TC:Transport:Assessing medical fitness of aviation personnel</v>
      </c>
      <c r="D754" s="457" t="str">
        <f t="shared" si="36"/>
        <v>Assessing medical fitness of aviation personnel</v>
      </c>
      <c r="E754" s="458" t="str">
        <f t="shared" si="37"/>
        <v>Transport</v>
      </c>
      <c r="F754" s="458" t="str">
        <f t="shared" si="38"/>
        <v>TC</v>
      </c>
      <c r="G754" s="442">
        <f>VLOOKUP(Task[[#This Row],[Reason of visit]],'Data-Task'!C:G,2,)</f>
        <v>20</v>
      </c>
      <c r="H75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4" s="444">
        <f>VLOOKUP(Task[[#This Row],[Reason of visit]],'Data-Task'!C:G,3,)</f>
        <v>0.8</v>
      </c>
      <c r="J754" s="444" t="str">
        <f>IF(Task[[#This Row],[Margin of Error1]]&gt;=0.1,"Insufficient data",Task[[#This Row],[Task success1]])</f>
        <v>Insufficient data</v>
      </c>
      <c r="K754" s="444">
        <f>IF(Task[[#This Row],[Task success1]]&gt;0,1.96*SQRT((Task[[#This Row],[Task success1]]*(1-Task[[#This Row],[Task success1]]))/Task[[#This Row],[Responses]]),"")</f>
        <v>0.17530772943598349</v>
      </c>
      <c r="L754" s="444">
        <f>VLOOKUP(Task[[#This Row],[Reason of visit]],'Data-Task'!C:G,4,)</f>
        <v>0.65</v>
      </c>
      <c r="M754" s="444" t="str">
        <f>IF(Task[[#This Row],[Margin of Error1]]&gt;=0.1,"Insufficient data",Task[[#This Row],[Ease1]])</f>
        <v>Insufficient data</v>
      </c>
      <c r="N754" s="444">
        <f>IF(Task[[#This Row],[Ease1]]&gt;0,1.96*SQRT((Task[[#This Row],[Ease1]]*(1-Task[[#This Row],[Ease1]]))/Task[[#This Row],[Responses]]),"")</f>
        <v>0.2090411442754751</v>
      </c>
      <c r="O754" s="444">
        <f>VLOOKUP(Task[[#This Row],[Reason of visit]],'Data-Task'!C:G,5,)</f>
        <v>0.7</v>
      </c>
      <c r="P754" s="444" t="str">
        <f>IF(Task[[#This Row],[Margin of Error1]]&gt;=0.1,"Insufficient data",Task[[#This Row],[Satisfaction1]])</f>
        <v>Insufficient data</v>
      </c>
      <c r="Q754" s="444">
        <f>IF(Task[[#This Row],[Satisfaction1]]&gt;0,1.96*SQRT((Task[[#This Row],[Satisfaction1]]*(1-Task[[#This Row],[Satisfaction1]]))/Task[[#This Row],[Responses]]),"")</f>
        <v>0.20084023501280815</v>
      </c>
      <c r="R754" s="444" t="str">
        <f>IF(OR(Task[[#This Row],[Margin of Error1]]&gt;=0.1,Task[[#This Row],[Margin of Error1]]=0),"Insufficient data",Task[[#This Row],[Margin of Error1]])</f>
        <v>Insufficient data</v>
      </c>
      <c r="S75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4" s="10"/>
      <c r="U754" s="10"/>
      <c r="V754" s="5"/>
      <c r="W754" s="5"/>
    </row>
    <row r="755" spans="3:23" ht="13.9" x14ac:dyDescent="0.5">
      <c r="C755" s="129" t="str">
        <f>IF(ISBLANK('Data-Task'!C1368),"",'Data-Task'!C1368)</f>
        <v>TC:Transport:Building, maintaining and registering an aircraft</v>
      </c>
      <c r="D755" s="457" t="str">
        <f t="shared" si="36"/>
        <v>Building, maintaining and registering an aircraft</v>
      </c>
      <c r="E755" s="458" t="str">
        <f t="shared" si="37"/>
        <v>Transport</v>
      </c>
      <c r="F755" s="458" t="str">
        <f t="shared" si="38"/>
        <v>TC</v>
      </c>
      <c r="G755" s="442">
        <f>VLOOKUP(Task[[#This Row],[Reason of visit]],'Data-Task'!C:G,2,)</f>
        <v>20</v>
      </c>
      <c r="H75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5" s="444">
        <f>VLOOKUP(Task[[#This Row],[Reason of visit]],'Data-Task'!C:G,3,)</f>
        <v>0.8</v>
      </c>
      <c r="J755" s="444" t="str">
        <f>IF(Task[[#This Row],[Margin of Error1]]&gt;=0.1,"Insufficient data",Task[[#This Row],[Task success1]])</f>
        <v>Insufficient data</v>
      </c>
      <c r="K755" s="444">
        <f>IF(Task[[#This Row],[Task success1]]&gt;0,1.96*SQRT((Task[[#This Row],[Task success1]]*(1-Task[[#This Row],[Task success1]]))/Task[[#This Row],[Responses]]),"")</f>
        <v>0.17530772943598349</v>
      </c>
      <c r="L755" s="444">
        <f>VLOOKUP(Task[[#This Row],[Reason of visit]],'Data-Task'!C:G,4,)</f>
        <v>0.7</v>
      </c>
      <c r="M755" s="444" t="str">
        <f>IF(Task[[#This Row],[Margin of Error1]]&gt;=0.1,"Insufficient data",Task[[#This Row],[Ease1]])</f>
        <v>Insufficient data</v>
      </c>
      <c r="N755" s="444">
        <f>IF(Task[[#This Row],[Ease1]]&gt;0,1.96*SQRT((Task[[#This Row],[Ease1]]*(1-Task[[#This Row],[Ease1]]))/Task[[#This Row],[Responses]]),"")</f>
        <v>0.20084023501280815</v>
      </c>
      <c r="O755" s="444">
        <f>VLOOKUP(Task[[#This Row],[Reason of visit]],'Data-Task'!C:G,5,)</f>
        <v>0.75</v>
      </c>
      <c r="P755" s="444" t="str">
        <f>IF(Task[[#This Row],[Margin of Error1]]&gt;=0.1,"Insufficient data",Task[[#This Row],[Satisfaction1]])</f>
        <v>Insufficient data</v>
      </c>
      <c r="Q755" s="444">
        <f>IF(Task[[#This Row],[Satisfaction1]]&gt;0,1.96*SQRT((Task[[#This Row],[Satisfaction1]]*(1-Task[[#This Row],[Satisfaction1]]))/Task[[#This Row],[Responses]]),"")</f>
        <v>0.18977618396416343</v>
      </c>
      <c r="R755" s="444" t="str">
        <f>IF(OR(Task[[#This Row],[Margin of Error1]]&gt;=0.1,Task[[#This Row],[Margin of Error1]]=0),"Insufficient data",Task[[#This Row],[Margin of Error1]])</f>
        <v>Insufficient data</v>
      </c>
      <c r="S75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5" s="10"/>
      <c r="U755" s="10"/>
      <c r="V755" s="5"/>
      <c r="W755" s="5"/>
    </row>
    <row r="756" spans="3:23" ht="13.9" x14ac:dyDescent="0.5">
      <c r="C756" s="129" t="str">
        <f>IF(ISBLANK('Data-Task'!C140),"",'Data-Task'!C140)</f>
        <v>CIPO:Business:Find a trademark</v>
      </c>
      <c r="D756" s="68" t="str">
        <f t="shared" si="36"/>
        <v>Find a trademark</v>
      </c>
      <c r="E756" s="6" t="str">
        <f t="shared" si="37"/>
        <v>Business</v>
      </c>
      <c r="F756" s="6" t="str">
        <f t="shared" si="38"/>
        <v>CIPO</v>
      </c>
      <c r="G756" s="8">
        <f>VLOOKUP(Task[[#This Row],[Reason of visit]],'Data-Task'!C:G,2,)</f>
        <v>19</v>
      </c>
      <c r="H7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6" s="7">
        <f>VLOOKUP(Task[[#This Row],[Reason of visit]],'Data-Task'!C:G,3,)</f>
        <v>0.73684210526315796</v>
      </c>
      <c r="J756" s="7" t="str">
        <f>IF(Task[[#This Row],[Margin of Error1]]&gt;=0.1,"Insufficient data",Task[[#This Row],[Task success1]])</f>
        <v>Insufficient data</v>
      </c>
      <c r="K756" s="7">
        <f>IF(Task[[#This Row],[Task success1]]&gt;0,1.96*SQRT((Task[[#This Row],[Task success1]]*(1-Task[[#This Row],[Task success1]]))/Task[[#This Row],[Responses]]),"")</f>
        <v>0.1980043310607674</v>
      </c>
      <c r="L756" s="7">
        <f>VLOOKUP(Task[[#This Row],[Reason of visit]],'Data-Task'!C:G,4,)</f>
        <v>0.42105263157894701</v>
      </c>
      <c r="M756" s="7" t="str">
        <f>IF(Task[[#This Row],[Margin of Error1]]&gt;=0.1,"Insufficient data",Task[[#This Row],[Ease1]])</f>
        <v>Insufficient data</v>
      </c>
      <c r="N756" s="7">
        <f>IF(Task[[#This Row],[Ease1]]&gt;0,1.96*SQRT((Task[[#This Row],[Ease1]]*(1-Task[[#This Row],[Ease1]]))/Task[[#This Row],[Responses]]),"")</f>
        <v>0.22200717267873299</v>
      </c>
      <c r="O756" s="7">
        <f>VLOOKUP(Task[[#This Row],[Reason of visit]],'Data-Task'!C:G,5,)</f>
        <v>0.52631578947368396</v>
      </c>
      <c r="P756" s="7" t="str">
        <f>IF(Task[[#This Row],[Margin of Error1]]&gt;=0.1,"Insufficient data",Task[[#This Row],[Satisfaction1]])</f>
        <v>Insufficient data</v>
      </c>
      <c r="Q756" s="7">
        <f>IF(Task[[#This Row],[Satisfaction1]]&gt;0,1.96*SQRT((Task[[#This Row],[Satisfaction1]]*(1-Task[[#This Row],[Satisfaction1]]))/Task[[#This Row],[Responses]]),"")</f>
        <v>0.22451580792878256</v>
      </c>
      <c r="R756" s="7" t="str">
        <f>IF(OR(Task[[#This Row],[Margin of Error1]]&gt;=0.1,Task[[#This Row],[Margin of Error1]]=0),"Insufficient data",Task[[#This Row],[Margin of Error1]])</f>
        <v>Insufficient data</v>
      </c>
      <c r="S7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6" s="10"/>
      <c r="U756" s="10"/>
      <c r="V756" s="5"/>
      <c r="W756" s="5"/>
    </row>
    <row r="757" spans="3:23" ht="13.9" x14ac:dyDescent="0.5">
      <c r="C757" s="129" t="str">
        <f>IF(ISBLANK('Data-Task'!C213),"",'Data-Task'!C213)</f>
        <v>CSA:Science:Read biographies of Canadian astronauts</v>
      </c>
      <c r="D757" s="68" t="str">
        <f t="shared" si="36"/>
        <v>Read biographies of Canadian astronauts</v>
      </c>
      <c r="E757" s="6" t="str">
        <f t="shared" si="37"/>
        <v>Science</v>
      </c>
      <c r="F757" s="6" t="str">
        <f t="shared" si="38"/>
        <v>CSA</v>
      </c>
      <c r="G757" s="8">
        <f>VLOOKUP(Task[[#This Row],[Reason of visit]],'Data-Task'!C:G,2,)</f>
        <v>19</v>
      </c>
      <c r="H7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7" s="7">
        <f>VLOOKUP(Task[[#This Row],[Reason of visit]],'Data-Task'!C:G,3,)</f>
        <v>0.84210526315789502</v>
      </c>
      <c r="J757" s="7" t="str">
        <f>IF(Task[[#This Row],[Margin of Error1]]&gt;=0.1,"Insufficient data",Task[[#This Row],[Task success1]])</f>
        <v>Insufficient data</v>
      </c>
      <c r="K757" s="7">
        <f>IF(Task[[#This Row],[Task success1]]&gt;0,1.96*SQRT((Task[[#This Row],[Task success1]]*(1-Task[[#This Row],[Task success1]]))/Task[[#This Row],[Responses]]),"")</f>
        <v>0.16396316335878844</v>
      </c>
      <c r="L757" s="7">
        <f>VLOOKUP(Task[[#This Row],[Reason of visit]],'Data-Task'!C:G,4,)</f>
        <v>0.47368421052631599</v>
      </c>
      <c r="M757" s="7" t="str">
        <f>IF(Task[[#This Row],[Margin of Error1]]&gt;=0.1,"Insufficient data",Task[[#This Row],[Ease1]])</f>
        <v>Insufficient data</v>
      </c>
      <c r="N757" s="7">
        <f>IF(Task[[#This Row],[Ease1]]&gt;0,1.96*SQRT((Task[[#This Row],[Ease1]]*(1-Task[[#This Row],[Ease1]]))/Task[[#This Row],[Responses]]),"")</f>
        <v>0.22451580792878256</v>
      </c>
      <c r="O757" s="7">
        <f>VLOOKUP(Task[[#This Row],[Reason of visit]],'Data-Task'!C:G,5,)</f>
        <v>0.57894736842105299</v>
      </c>
      <c r="P757" s="7" t="str">
        <f>IF(Task[[#This Row],[Margin of Error1]]&gt;=0.1,"Insufficient data",Task[[#This Row],[Satisfaction1]])</f>
        <v>Insufficient data</v>
      </c>
      <c r="Q757" s="7">
        <f>IF(Task[[#This Row],[Satisfaction1]]&gt;0,1.96*SQRT((Task[[#This Row],[Satisfaction1]]*(1-Task[[#This Row],[Satisfaction1]]))/Task[[#This Row],[Responses]]),"")</f>
        <v>0.22200717267873299</v>
      </c>
      <c r="R757" s="7" t="str">
        <f>IF(OR(Task[[#This Row],[Margin of Error1]]&gt;=0.1,Task[[#This Row],[Margin of Error1]]=0),"Insufficient data",Task[[#This Row],[Margin of Error1]])</f>
        <v>Insufficient data</v>
      </c>
      <c r="S7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7" s="10"/>
      <c r="U757" s="10"/>
      <c r="V757" s="5"/>
      <c r="W757" s="5"/>
    </row>
    <row r="758" spans="3:23" ht="27.75" x14ac:dyDescent="0.5">
      <c r="C758" s="129" t="str">
        <f>IF(ISBLANK('Data-Task'!C255),"",'Data-Task'!C255)</f>
        <v>DFO:Environment:Conservation (habitat, restoration, recovery, invasive species, protected areas)</v>
      </c>
      <c r="D758" s="68" t="str">
        <f t="shared" si="36"/>
        <v>Conservation (habitat, restoration, recovery, invasive species, protected areas)</v>
      </c>
      <c r="E758" s="6" t="str">
        <f t="shared" si="37"/>
        <v>Environment</v>
      </c>
      <c r="F758" s="6" t="str">
        <f t="shared" si="38"/>
        <v>DFO</v>
      </c>
      <c r="G758" s="8">
        <f>VLOOKUP(Task[[#This Row],[Reason of visit]],'Data-Task'!C:G,2,)</f>
        <v>19</v>
      </c>
      <c r="H7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8" s="7">
        <f>VLOOKUP(Task[[#This Row],[Reason of visit]],'Data-Task'!C:G,3,)</f>
        <v>0.63157894736842102</v>
      </c>
      <c r="J758" s="7" t="str">
        <f>IF(Task[[#This Row],[Margin of Error1]]&gt;=0.1,"Insufficient data",Task[[#This Row],[Task success1]])</f>
        <v>Insufficient data</v>
      </c>
      <c r="K758" s="7">
        <f>IF(Task[[#This Row],[Task success1]]&gt;0,1.96*SQRT((Task[[#This Row],[Task success1]]*(1-Task[[#This Row],[Task success1]]))/Task[[#This Row],[Responses]]),"")</f>
        <v>0.21690287721140628</v>
      </c>
      <c r="L758" s="7">
        <f>VLOOKUP(Task[[#This Row],[Reason of visit]],'Data-Task'!C:G,4,)</f>
        <v>0.68421052631578905</v>
      </c>
      <c r="M758" s="7" t="str">
        <f>IF(Task[[#This Row],[Margin of Error1]]&gt;=0.1,"Insufficient data",Task[[#This Row],[Ease1]])</f>
        <v>Insufficient data</v>
      </c>
      <c r="N758" s="7">
        <f>IF(Task[[#This Row],[Ease1]]&gt;0,1.96*SQRT((Task[[#This Row],[Ease1]]*(1-Task[[#This Row],[Ease1]]))/Task[[#This Row],[Responses]]),"")</f>
        <v>0.20901284236921619</v>
      </c>
      <c r="O758" s="7">
        <f>VLOOKUP(Task[[#This Row],[Reason of visit]],'Data-Task'!C:G,5,)</f>
        <v>0.57894736842105299</v>
      </c>
      <c r="P758" s="7" t="str">
        <f>IF(Task[[#This Row],[Margin of Error1]]&gt;=0.1,"Insufficient data",Task[[#This Row],[Satisfaction1]])</f>
        <v>Insufficient data</v>
      </c>
      <c r="Q758" s="7">
        <f>IF(Task[[#This Row],[Satisfaction1]]&gt;0,1.96*SQRT((Task[[#This Row],[Satisfaction1]]*(1-Task[[#This Row],[Satisfaction1]]))/Task[[#This Row],[Responses]]),"")</f>
        <v>0.22200717267873299</v>
      </c>
      <c r="R758" s="7" t="str">
        <f>IF(OR(Task[[#This Row],[Margin of Error1]]&gt;=0.1,Task[[#This Row],[Margin of Error1]]=0),"Insufficient data",Task[[#This Row],[Margin of Error1]])</f>
        <v>Insufficient data</v>
      </c>
      <c r="S7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8" s="10"/>
      <c r="U758" s="10"/>
      <c r="V758" s="5"/>
      <c r="W758" s="5"/>
    </row>
    <row r="759" spans="3:23" ht="27.75" x14ac:dyDescent="0.5">
      <c r="C759" s="129" t="str">
        <f>IF(ISBLANK('Data-Task'!C257),"",'Data-Task'!C257)</f>
        <v>DFO:Environment:Find areas that are closed for shellfish harvesting due to public health reasons</v>
      </c>
      <c r="D759" s="68" t="str">
        <f t="shared" si="36"/>
        <v>Find areas that are closed for shellfish harvesting due to public health reasons</v>
      </c>
      <c r="E759" s="6" t="str">
        <f t="shared" si="37"/>
        <v>Environment</v>
      </c>
      <c r="F759" s="6" t="str">
        <f t="shared" si="38"/>
        <v>DFO</v>
      </c>
      <c r="G759" s="8">
        <f>VLOOKUP(Task[[#This Row],[Reason of visit]],'Data-Task'!C:G,2,)</f>
        <v>19</v>
      </c>
      <c r="H7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59" s="7">
        <f>VLOOKUP(Task[[#This Row],[Reason of visit]],'Data-Task'!C:G,3,)</f>
        <v>0.73684210526315796</v>
      </c>
      <c r="J759" s="7" t="str">
        <f>IF(Task[[#This Row],[Margin of Error1]]&gt;=0.1,"Insufficient data",Task[[#This Row],[Task success1]])</f>
        <v>Insufficient data</v>
      </c>
      <c r="K759" s="7">
        <f>IF(Task[[#This Row],[Task success1]]&gt;0,1.96*SQRT((Task[[#This Row],[Task success1]]*(1-Task[[#This Row],[Task success1]]))/Task[[#This Row],[Responses]]),"")</f>
        <v>0.1980043310607674</v>
      </c>
      <c r="L759" s="7">
        <f>VLOOKUP(Task[[#This Row],[Reason of visit]],'Data-Task'!C:G,4,)</f>
        <v>0.21052631578947401</v>
      </c>
      <c r="M759" s="7" t="str">
        <f>IF(Task[[#This Row],[Margin of Error1]]&gt;=0.1,"Insufficient data",Task[[#This Row],[Ease1]])</f>
        <v>Insufficient data</v>
      </c>
      <c r="N759" s="7">
        <f>IF(Task[[#This Row],[Ease1]]&gt;0,1.96*SQRT((Task[[#This Row],[Ease1]]*(1-Task[[#This Row],[Ease1]]))/Task[[#This Row],[Responses]]),"")</f>
        <v>0.18331638953807711</v>
      </c>
      <c r="O759" s="7">
        <f>VLOOKUP(Task[[#This Row],[Reason of visit]],'Data-Task'!C:G,5,)</f>
        <v>0.42105263157894701</v>
      </c>
      <c r="P759" s="7" t="str">
        <f>IF(Task[[#This Row],[Margin of Error1]]&gt;=0.1,"Insufficient data",Task[[#This Row],[Satisfaction1]])</f>
        <v>Insufficient data</v>
      </c>
      <c r="Q759" s="7">
        <f>IF(Task[[#This Row],[Satisfaction1]]&gt;0,1.96*SQRT((Task[[#This Row],[Satisfaction1]]*(1-Task[[#This Row],[Satisfaction1]]))/Task[[#This Row],[Responses]]),"")</f>
        <v>0.22200717267873299</v>
      </c>
      <c r="R759" s="7" t="str">
        <f>IF(OR(Task[[#This Row],[Margin of Error1]]&gt;=0.1,Task[[#This Row],[Margin of Error1]]=0),"Insufficient data",Task[[#This Row],[Margin of Error1]])</f>
        <v>Insufficient data</v>
      </c>
      <c r="S7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59" s="10"/>
      <c r="U759" s="10"/>
      <c r="V759" s="5"/>
      <c r="W759" s="5"/>
    </row>
    <row r="760" spans="3:23" ht="13.9" x14ac:dyDescent="0.5">
      <c r="C760" s="129" t="str">
        <f>IF(ISBLANK('Data-Task'!C765),"",'Data-Task'!C765)</f>
        <v>IRCC:Immigration:Immigrate as a Quebec-selected skilled worker</v>
      </c>
      <c r="D760" s="68" t="str">
        <f t="shared" si="36"/>
        <v>Immigrate as a Quebec-selected skilled worker</v>
      </c>
      <c r="E760" s="6" t="str">
        <f t="shared" si="37"/>
        <v>Immigration</v>
      </c>
      <c r="F760" s="6" t="str">
        <f t="shared" si="38"/>
        <v>IRCC</v>
      </c>
      <c r="G760" s="8">
        <f>VLOOKUP(Task[[#This Row],[Reason of visit]],'Data-Task'!C:G,2,)</f>
        <v>19</v>
      </c>
      <c r="H7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0" s="7">
        <f>VLOOKUP(Task[[#This Row],[Reason of visit]],'Data-Task'!C:G,3,)</f>
        <v>0.78947368421052599</v>
      </c>
      <c r="J760" s="7" t="str">
        <f>IF(Task[[#This Row],[Margin of Error1]]&gt;=0.1,"Insufficient data",Task[[#This Row],[Task success1]])</f>
        <v>Insufficient data</v>
      </c>
      <c r="K760" s="7">
        <f>IF(Task[[#This Row],[Task success1]]&gt;0,1.96*SQRT((Task[[#This Row],[Task success1]]*(1-Task[[#This Row],[Task success1]]))/Task[[#This Row],[Responses]]),"")</f>
        <v>0.18331638953807711</v>
      </c>
      <c r="L760" s="7">
        <f>VLOOKUP(Task[[#This Row],[Reason of visit]],'Data-Task'!C:G,4,)</f>
        <v>0.57894736842105299</v>
      </c>
      <c r="M760" s="7" t="str">
        <f>IF(Task[[#This Row],[Margin of Error1]]&gt;=0.1,"Insufficient data",Task[[#This Row],[Ease1]])</f>
        <v>Insufficient data</v>
      </c>
      <c r="N760" s="7">
        <f>IF(Task[[#This Row],[Ease1]]&gt;0,1.96*SQRT((Task[[#This Row],[Ease1]]*(1-Task[[#This Row],[Ease1]]))/Task[[#This Row],[Responses]]),"")</f>
        <v>0.22200717267873299</v>
      </c>
      <c r="O760" s="7">
        <f>VLOOKUP(Task[[#This Row],[Reason of visit]],'Data-Task'!C:G,5,)</f>
        <v>0.52631578947368396</v>
      </c>
      <c r="P760" s="7" t="str">
        <f>IF(Task[[#This Row],[Margin of Error1]]&gt;=0.1,"Insufficient data",Task[[#This Row],[Satisfaction1]])</f>
        <v>Insufficient data</v>
      </c>
      <c r="Q760" s="7">
        <f>IF(Task[[#This Row],[Satisfaction1]]&gt;0,1.96*SQRT((Task[[#This Row],[Satisfaction1]]*(1-Task[[#This Row],[Satisfaction1]]))/Task[[#This Row],[Responses]]),"")</f>
        <v>0.22451580792878256</v>
      </c>
      <c r="R760" s="7" t="str">
        <f>IF(OR(Task[[#This Row],[Margin of Error1]]&gt;=0.1,Task[[#This Row],[Margin of Error1]]=0),"Insufficient data",Task[[#This Row],[Margin of Error1]])</f>
        <v>Insufficient data</v>
      </c>
      <c r="S7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0" s="10"/>
      <c r="U760" s="10"/>
      <c r="V760" s="5"/>
      <c r="W760" s="5"/>
    </row>
    <row r="761" spans="3:23" ht="13.9" x14ac:dyDescent="0.5">
      <c r="C761" s="129" t="str">
        <f>IF(ISBLANK('Data-Task'!C801),"",'Data-Task'!C801)</f>
        <v>IRCC:Travel:Immigrate through Express Entry</v>
      </c>
      <c r="D761" s="68" t="str">
        <f t="shared" si="36"/>
        <v>Immigrate through Express Entry</v>
      </c>
      <c r="E761" s="6" t="str">
        <f t="shared" si="37"/>
        <v>Travel</v>
      </c>
      <c r="F761" s="6" t="str">
        <f t="shared" si="38"/>
        <v>IRCC</v>
      </c>
      <c r="G761" s="8">
        <f>VLOOKUP(Task[[#This Row],[Reason of visit]],'Data-Task'!C:G,2,)</f>
        <v>19</v>
      </c>
      <c r="H7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1" s="7">
        <f>VLOOKUP(Task[[#This Row],[Reason of visit]],'Data-Task'!C:G,3,)</f>
        <v>0.47368421052631599</v>
      </c>
      <c r="J761" s="7" t="str">
        <f>IF(Task[[#This Row],[Margin of Error1]]&gt;=0.1,"Insufficient data",Task[[#This Row],[Task success1]])</f>
        <v>Insufficient data</v>
      </c>
      <c r="K761" s="7">
        <f>IF(Task[[#This Row],[Task success1]]&gt;0,1.96*SQRT((Task[[#This Row],[Task success1]]*(1-Task[[#This Row],[Task success1]]))/Task[[#This Row],[Responses]]),"")</f>
        <v>0.22451580792878256</v>
      </c>
      <c r="L761" s="7">
        <f>VLOOKUP(Task[[#This Row],[Reason of visit]],'Data-Task'!C:G,4,)</f>
        <v>0.36842105263157898</v>
      </c>
      <c r="M761" s="7" t="str">
        <f>IF(Task[[#This Row],[Margin of Error1]]&gt;=0.1,"Insufficient data",Task[[#This Row],[Ease1]])</f>
        <v>Insufficient data</v>
      </c>
      <c r="N761" s="7">
        <f>IF(Task[[#This Row],[Ease1]]&gt;0,1.96*SQRT((Task[[#This Row],[Ease1]]*(1-Task[[#This Row],[Ease1]]))/Task[[#This Row],[Responses]]),"")</f>
        <v>0.21690287721140628</v>
      </c>
      <c r="O761" s="7">
        <f>VLOOKUP(Task[[#This Row],[Reason of visit]],'Data-Task'!C:G,5,)</f>
        <v>0.36842105263157898</v>
      </c>
      <c r="P761" s="7" t="str">
        <f>IF(Task[[#This Row],[Margin of Error1]]&gt;=0.1,"Insufficient data",Task[[#This Row],[Satisfaction1]])</f>
        <v>Insufficient data</v>
      </c>
      <c r="Q761" s="7">
        <f>IF(Task[[#This Row],[Satisfaction1]]&gt;0,1.96*SQRT((Task[[#This Row],[Satisfaction1]]*(1-Task[[#This Row],[Satisfaction1]]))/Task[[#This Row],[Responses]]),"")</f>
        <v>0.21690287721140628</v>
      </c>
      <c r="R761" s="7" t="str">
        <f>IF(OR(Task[[#This Row],[Margin of Error1]]&gt;=0.1,Task[[#This Row],[Margin of Error1]]=0),"Insufficient data",Task[[#This Row],[Margin of Error1]])</f>
        <v>Insufficient data</v>
      </c>
      <c r="S7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1" s="10"/>
      <c r="U761" s="10"/>
      <c r="V761" s="5"/>
      <c r="W761" s="5"/>
    </row>
    <row r="762" spans="3:23" ht="27.75" x14ac:dyDescent="0.5">
      <c r="C762" s="129" t="str">
        <f>IF(ISBLANK('Data-Task'!C866),"",'Data-Task'!C866)</f>
        <v>LAC:Culture:Make an Access to Information and Privacy (ATIP) request - Military service files</v>
      </c>
      <c r="D762" s="68" t="str">
        <f t="shared" si="36"/>
        <v>Make an Access to Information and Privacy (ATIP) request - Military service files</v>
      </c>
      <c r="E762" s="6" t="str">
        <f t="shared" si="37"/>
        <v>Culture</v>
      </c>
      <c r="F762" s="6" t="str">
        <f t="shared" si="38"/>
        <v>LAC</v>
      </c>
      <c r="G762" s="8">
        <f>VLOOKUP(Task[[#This Row],[Reason of visit]],'Data-Task'!C:G,2,)</f>
        <v>19</v>
      </c>
      <c r="H76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2" s="7">
        <f>VLOOKUP(Task[[#This Row],[Reason of visit]],'Data-Task'!C:G,3,)</f>
        <v>0.157894736842105</v>
      </c>
      <c r="J762" s="7" t="str">
        <f>IF(Task[[#This Row],[Margin of Error1]]&gt;=0.1,"Insufficient data",Task[[#This Row],[Task success1]])</f>
        <v>Insufficient data</v>
      </c>
      <c r="K762" s="7">
        <f>IF(Task[[#This Row],[Task success1]]&gt;0,1.96*SQRT((Task[[#This Row],[Task success1]]*(1-Task[[#This Row],[Task success1]]))/Task[[#This Row],[Responses]]),"")</f>
        <v>0.16396316335878847</v>
      </c>
      <c r="L762" s="7">
        <f>VLOOKUP(Task[[#This Row],[Reason of visit]],'Data-Task'!C:G,4,)</f>
        <v>0.26315789473684198</v>
      </c>
      <c r="M762" s="7" t="str">
        <f>IF(Task[[#This Row],[Margin of Error1]]&gt;=0.1,"Insufficient data",Task[[#This Row],[Ease1]])</f>
        <v>Insufficient data</v>
      </c>
      <c r="N762" s="7">
        <f>IF(Task[[#This Row],[Ease1]]&gt;0,1.96*SQRT((Task[[#This Row],[Ease1]]*(1-Task[[#This Row],[Ease1]]))/Task[[#This Row],[Responses]]),"")</f>
        <v>0.19800433106076737</v>
      </c>
      <c r="O762" s="7">
        <f>VLOOKUP(Task[[#This Row],[Reason of visit]],'Data-Task'!C:G,5,)</f>
        <v>0.157894736842105</v>
      </c>
      <c r="P762" s="7" t="str">
        <f>IF(Task[[#This Row],[Margin of Error1]]&gt;=0.1,"Insufficient data",Task[[#This Row],[Satisfaction1]])</f>
        <v>Insufficient data</v>
      </c>
      <c r="Q762" s="7">
        <f>IF(Task[[#This Row],[Satisfaction1]]&gt;0,1.96*SQRT((Task[[#This Row],[Satisfaction1]]*(1-Task[[#This Row],[Satisfaction1]]))/Task[[#This Row],[Responses]]),"")</f>
        <v>0.16396316335878847</v>
      </c>
      <c r="R762" s="7" t="str">
        <f>IF(OR(Task[[#This Row],[Margin of Error1]]&gt;=0.1,Task[[#This Row],[Margin of Error1]]=0),"Insufficient data",Task[[#This Row],[Margin of Error1]])</f>
        <v>Insufficient data</v>
      </c>
      <c r="S7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2" s="10"/>
      <c r="U762" s="10"/>
      <c r="V762" s="5"/>
      <c r="W762" s="5"/>
    </row>
    <row r="763" spans="3:23" ht="27.75" x14ac:dyDescent="0.5">
      <c r="C763" s="129" t="str">
        <f>IF(ISBLANK('Data-Task'!C967),"",'Data-Task'!C967)</f>
        <v>NRCan:Environment:Calculate the magnetic declination for a specified location and date</v>
      </c>
      <c r="D763" s="68" t="str">
        <f t="shared" si="36"/>
        <v>Calculate the magnetic declination for a specified location and date</v>
      </c>
      <c r="E763" s="6" t="str">
        <f t="shared" si="37"/>
        <v>Environment</v>
      </c>
      <c r="F763" s="6" t="str">
        <f t="shared" si="38"/>
        <v>NRCan</v>
      </c>
      <c r="G763" s="8">
        <f>VLOOKUP(Task[[#This Row],[Reason of visit]],'Data-Task'!C:G,2,)</f>
        <v>19</v>
      </c>
      <c r="H76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3" s="7">
        <f>VLOOKUP(Task[[#This Row],[Reason of visit]],'Data-Task'!C:G,3,)</f>
        <v>0.63157894736842102</v>
      </c>
      <c r="J763" s="7" t="str">
        <f>IF(Task[[#This Row],[Margin of Error1]]&gt;=0.1,"Insufficient data",Task[[#This Row],[Task success1]])</f>
        <v>Insufficient data</v>
      </c>
      <c r="K763" s="7">
        <f>IF(Task[[#This Row],[Task success1]]&gt;0,1.96*SQRT((Task[[#This Row],[Task success1]]*(1-Task[[#This Row],[Task success1]]))/Task[[#This Row],[Responses]]),"")</f>
        <v>0.21690287721140628</v>
      </c>
      <c r="L763" s="7">
        <f>VLOOKUP(Task[[#This Row],[Reason of visit]],'Data-Task'!C:G,4,)</f>
        <v>0.57894736842105299</v>
      </c>
      <c r="M763" s="7" t="str">
        <f>IF(Task[[#This Row],[Margin of Error1]]&gt;=0.1,"Insufficient data",Task[[#This Row],[Ease1]])</f>
        <v>Insufficient data</v>
      </c>
      <c r="N763" s="7">
        <f>IF(Task[[#This Row],[Ease1]]&gt;0,1.96*SQRT((Task[[#This Row],[Ease1]]*(1-Task[[#This Row],[Ease1]]))/Task[[#This Row],[Responses]]),"")</f>
        <v>0.22200717267873299</v>
      </c>
      <c r="O763" s="7">
        <f>VLOOKUP(Task[[#This Row],[Reason of visit]],'Data-Task'!C:G,5,)</f>
        <v>0.42105263157894701</v>
      </c>
      <c r="P763" s="7" t="str">
        <f>IF(Task[[#This Row],[Margin of Error1]]&gt;=0.1,"Insufficient data",Task[[#This Row],[Satisfaction1]])</f>
        <v>Insufficient data</v>
      </c>
      <c r="Q763" s="7">
        <f>IF(Task[[#This Row],[Satisfaction1]]&gt;0,1.96*SQRT((Task[[#This Row],[Satisfaction1]]*(1-Task[[#This Row],[Satisfaction1]]))/Task[[#This Row],[Responses]]),"")</f>
        <v>0.22200717267873299</v>
      </c>
      <c r="R763" s="7" t="str">
        <f>IF(OR(Task[[#This Row],[Margin of Error1]]&gt;=0.1,Task[[#This Row],[Margin of Error1]]=0),"Insufficient data",Task[[#This Row],[Margin of Error1]])</f>
        <v>Insufficient data</v>
      </c>
      <c r="S7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3" s="10"/>
      <c r="U763" s="10"/>
      <c r="V763" s="5"/>
      <c r="W763" s="5"/>
    </row>
    <row r="764" spans="3:23" ht="13.9" x14ac:dyDescent="0.5">
      <c r="C764" s="129" t="str">
        <f>IF(ISBLANK('Data-Task'!C1080),"",'Data-Task'!C1080)</f>
        <v>PCH:Culture:Order educational or promotional items</v>
      </c>
      <c r="D764" s="441" t="str">
        <f t="shared" si="36"/>
        <v>Order educational or promotional items</v>
      </c>
      <c r="E764" s="447" t="str">
        <f t="shared" si="37"/>
        <v>Culture</v>
      </c>
      <c r="F764" s="447" t="str">
        <f t="shared" si="38"/>
        <v>PCH</v>
      </c>
      <c r="G764" s="442">
        <f>VLOOKUP(Task[[#This Row],[Reason of visit]],'Data-Task'!C:G,2,)</f>
        <v>19</v>
      </c>
      <c r="H76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4" s="444">
        <f>VLOOKUP(Task[[#This Row],[Reason of visit]],'Data-Task'!C:G,3,)</f>
        <v>0.89473684210526305</v>
      </c>
      <c r="J764" s="444" t="str">
        <f>IF(Task[[#This Row],[Margin of Error1]]&gt;=0.1,"Insufficient data",Task[[#This Row],[Task success1]])</f>
        <v>Insufficient data</v>
      </c>
      <c r="K764" s="444">
        <f>IF(Task[[#This Row],[Task success1]]&gt;0,1.96*SQRT((Task[[#This Row],[Task success1]]*(1-Task[[#This Row],[Task success1]]))/Task[[#This Row],[Responses]]),"")</f>
        <v>0.13799556483762951</v>
      </c>
      <c r="L764" s="444">
        <f>VLOOKUP(Task[[#This Row],[Reason of visit]],'Data-Task'!C:G,4,)</f>
        <v>0.47368421052631599</v>
      </c>
      <c r="M764" s="444" t="str">
        <f>IF(Task[[#This Row],[Margin of Error1]]&gt;=0.1,"Insufficient data",Task[[#This Row],[Ease1]])</f>
        <v>Insufficient data</v>
      </c>
      <c r="N764" s="444">
        <f>IF(Task[[#This Row],[Ease1]]&gt;0,1.96*SQRT((Task[[#This Row],[Ease1]]*(1-Task[[#This Row],[Ease1]]))/Task[[#This Row],[Responses]]),"")</f>
        <v>0.22451580792878256</v>
      </c>
      <c r="O764" s="444">
        <f>VLOOKUP(Task[[#This Row],[Reason of visit]],'Data-Task'!C:G,5,)</f>
        <v>0.73684210526315796</v>
      </c>
      <c r="P764" s="444" t="str">
        <f>IF(Task[[#This Row],[Margin of Error1]]&gt;=0.1,"Insufficient data",Task[[#This Row],[Satisfaction1]])</f>
        <v>Insufficient data</v>
      </c>
      <c r="Q764" s="444">
        <f>IF(Task[[#This Row],[Satisfaction1]]&gt;0,1.96*SQRT((Task[[#This Row],[Satisfaction1]]*(1-Task[[#This Row],[Satisfaction1]]))/Task[[#This Row],[Responses]]),"")</f>
        <v>0.1980043310607674</v>
      </c>
      <c r="R764" s="444" t="str">
        <f>IF(OR(Task[[#This Row],[Margin of Error1]]&gt;=0.1,Task[[#This Row],[Margin of Error1]]=0),"Insufficient data",Task[[#This Row],[Margin of Error1]])</f>
        <v>Insufficient data</v>
      </c>
      <c r="S76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4" s="10"/>
      <c r="U764" s="10"/>
      <c r="V764" s="5"/>
      <c r="W764" s="5"/>
    </row>
    <row r="765" spans="3:23" ht="13.9" x14ac:dyDescent="0.5">
      <c r="C765" s="129" t="str">
        <f>IF(ISBLANK('Data-Task'!C1085),"",'Data-Task'!C1085)</f>
        <v>PCO:AboutGov:Consult the Clerk's Annual Report to the Prime Minister</v>
      </c>
      <c r="D765" s="441" t="str">
        <f t="shared" si="36"/>
        <v>Consult the Clerk's Annual Report to the Prime Minister</v>
      </c>
      <c r="E765" s="447" t="str">
        <f t="shared" si="37"/>
        <v>AboutGov</v>
      </c>
      <c r="F765" s="447" t="str">
        <f t="shared" si="38"/>
        <v>PCO</v>
      </c>
      <c r="G765" s="442">
        <f>VLOOKUP(Task[[#This Row],[Reason of visit]],'Data-Task'!C:G,2,)</f>
        <v>19</v>
      </c>
      <c r="H76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5" s="444">
        <f>VLOOKUP(Task[[#This Row],[Reason of visit]],'Data-Task'!C:G,3,)</f>
        <v>0.73684210526315796</v>
      </c>
      <c r="J765" s="444" t="str">
        <f>IF(Task[[#This Row],[Margin of Error1]]&gt;=0.1,"Insufficient data",Task[[#This Row],[Task success1]])</f>
        <v>Insufficient data</v>
      </c>
      <c r="K765" s="444">
        <f>IF(Task[[#This Row],[Task success1]]&gt;0,1.96*SQRT((Task[[#This Row],[Task success1]]*(1-Task[[#This Row],[Task success1]]))/Task[[#This Row],[Responses]]),"")</f>
        <v>0.1980043310607674</v>
      </c>
      <c r="L765" s="444">
        <f>VLOOKUP(Task[[#This Row],[Reason of visit]],'Data-Task'!C:G,4,)</f>
        <v>0.57894736842105299</v>
      </c>
      <c r="M765" s="444" t="str">
        <f>IF(Task[[#This Row],[Margin of Error1]]&gt;=0.1,"Insufficient data",Task[[#This Row],[Ease1]])</f>
        <v>Insufficient data</v>
      </c>
      <c r="N765" s="444">
        <f>IF(Task[[#This Row],[Ease1]]&gt;0,1.96*SQRT((Task[[#This Row],[Ease1]]*(1-Task[[#This Row],[Ease1]]))/Task[[#This Row],[Responses]]),"")</f>
        <v>0.22200717267873299</v>
      </c>
      <c r="O765" s="444">
        <f>VLOOKUP(Task[[#This Row],[Reason of visit]],'Data-Task'!C:G,5,)</f>
        <v>0.36842105263157898</v>
      </c>
      <c r="P765" s="444" t="str">
        <f>IF(Task[[#This Row],[Margin of Error1]]&gt;=0.1,"Insufficient data",Task[[#This Row],[Satisfaction1]])</f>
        <v>Insufficient data</v>
      </c>
      <c r="Q765" s="444">
        <f>IF(Task[[#This Row],[Satisfaction1]]&gt;0,1.96*SQRT((Task[[#This Row],[Satisfaction1]]*(1-Task[[#This Row],[Satisfaction1]]))/Task[[#This Row],[Responses]]),"")</f>
        <v>0.21690287721140628</v>
      </c>
      <c r="R765" s="444" t="str">
        <f>IF(OR(Task[[#This Row],[Margin of Error1]]&gt;=0.1,Task[[#This Row],[Margin of Error1]]=0),"Insufficient data",Task[[#This Row],[Margin of Error1]])</f>
        <v>Insufficient data</v>
      </c>
      <c r="S76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5" s="10"/>
      <c r="U765" s="10"/>
      <c r="V765" s="5"/>
      <c r="W765" s="5"/>
    </row>
    <row r="766" spans="3:23" ht="13.9" x14ac:dyDescent="0.5">
      <c r="C766" s="129" t="str">
        <f>IF(ISBLANK('Data-Task'!C1156),"",'Data-Task'!C1156)</f>
        <v>PSPC:AboutGov:Complete the Canada direct deposit enrolment form</v>
      </c>
      <c r="D766" s="457" t="str">
        <f t="shared" si="36"/>
        <v>Complete the Canada direct deposit enrolment form</v>
      </c>
      <c r="E766" s="458" t="str">
        <f t="shared" si="37"/>
        <v>AboutGov</v>
      </c>
      <c r="F766" s="458" t="str">
        <f t="shared" si="38"/>
        <v>PSPC</v>
      </c>
      <c r="G766" s="442">
        <f>VLOOKUP(Task[[#This Row],[Reason of visit]],'Data-Task'!C:G,2,)</f>
        <v>19</v>
      </c>
      <c r="H76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6" s="444">
        <f>VLOOKUP(Task[[#This Row],[Reason of visit]],'Data-Task'!C:G,3,)</f>
        <v>0.52631578947368396</v>
      </c>
      <c r="J766" s="444" t="str">
        <f>IF(Task[[#This Row],[Margin of Error1]]&gt;=0.1,"Insufficient data",Task[[#This Row],[Task success1]])</f>
        <v>Insufficient data</v>
      </c>
      <c r="K766" s="444">
        <f>IF(Task[[#This Row],[Task success1]]&gt;0,1.96*SQRT((Task[[#This Row],[Task success1]]*(1-Task[[#This Row],[Task success1]]))/Task[[#This Row],[Responses]]),"")</f>
        <v>0.22451580792878256</v>
      </c>
      <c r="L766" s="444">
        <f>VLOOKUP(Task[[#This Row],[Reason of visit]],'Data-Task'!C:G,4,)</f>
        <v>0.52631578947368396</v>
      </c>
      <c r="M766" s="444" t="str">
        <f>IF(Task[[#This Row],[Margin of Error1]]&gt;=0.1,"Insufficient data",Task[[#This Row],[Ease1]])</f>
        <v>Insufficient data</v>
      </c>
      <c r="N766" s="444">
        <f>IF(Task[[#This Row],[Ease1]]&gt;0,1.96*SQRT((Task[[#This Row],[Ease1]]*(1-Task[[#This Row],[Ease1]]))/Task[[#This Row],[Responses]]),"")</f>
        <v>0.22451580792878256</v>
      </c>
      <c r="O766" s="444">
        <f>VLOOKUP(Task[[#This Row],[Reason of visit]],'Data-Task'!C:G,5,)</f>
        <v>0.36842105263157898</v>
      </c>
      <c r="P766" s="444" t="str">
        <f>IF(Task[[#This Row],[Margin of Error1]]&gt;=0.1,"Insufficient data",Task[[#This Row],[Satisfaction1]])</f>
        <v>Insufficient data</v>
      </c>
      <c r="Q766" s="444">
        <f>IF(Task[[#This Row],[Satisfaction1]]&gt;0,1.96*SQRT((Task[[#This Row],[Satisfaction1]]*(1-Task[[#This Row],[Satisfaction1]]))/Task[[#This Row],[Responses]]),"")</f>
        <v>0.21690287721140628</v>
      </c>
      <c r="R766" s="444" t="str">
        <f>IF(OR(Task[[#This Row],[Margin of Error1]]&gt;=0.1,Task[[#This Row],[Margin of Error1]]=0),"Insufficient data",Task[[#This Row],[Margin of Error1]])</f>
        <v>Insufficient data</v>
      </c>
      <c r="S7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6" s="10"/>
      <c r="U766" s="10"/>
      <c r="V766" s="5"/>
      <c r="W766" s="5"/>
    </row>
    <row r="767" spans="3:23" ht="13.9" x14ac:dyDescent="0.5">
      <c r="C767" s="129" t="str">
        <f>IF(ISBLANK('Data-Task'!C1305),"",'Data-Task'!C1305)</f>
        <v>StatCan:N/A:Standard Geographical Classification (SGC)</v>
      </c>
      <c r="D767" s="457" t="str">
        <f t="shared" si="36"/>
        <v>Standard Geographical Classification (SGC)</v>
      </c>
      <c r="E767" s="458" t="str">
        <f t="shared" si="37"/>
        <v>N/A</v>
      </c>
      <c r="F767" s="458" t="str">
        <f t="shared" si="38"/>
        <v>StatCan</v>
      </c>
      <c r="G767" s="442">
        <f>VLOOKUP(Task[[#This Row],[Reason of visit]],'Data-Task'!C:G,2,)</f>
        <v>19</v>
      </c>
      <c r="H76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7" s="444">
        <f>VLOOKUP(Task[[#This Row],[Reason of visit]],'Data-Task'!C:G,3,)</f>
        <v>0.78947368421052599</v>
      </c>
      <c r="J767" s="444" t="str">
        <f>IF(Task[[#This Row],[Margin of Error1]]&gt;=0.1,"Insufficient data",Task[[#This Row],[Task success1]])</f>
        <v>Insufficient data</v>
      </c>
      <c r="K767" s="444">
        <f>IF(Task[[#This Row],[Task success1]]&gt;0,1.96*SQRT((Task[[#This Row],[Task success1]]*(1-Task[[#This Row],[Task success1]]))/Task[[#This Row],[Responses]]),"")</f>
        <v>0.18331638953807711</v>
      </c>
      <c r="L767" s="444">
        <f>VLOOKUP(Task[[#This Row],[Reason of visit]],'Data-Task'!C:G,4,)</f>
        <v>0.52631578947368396</v>
      </c>
      <c r="M767" s="444" t="str">
        <f>IF(Task[[#This Row],[Margin of Error1]]&gt;=0.1,"Insufficient data",Task[[#This Row],[Ease1]])</f>
        <v>Insufficient data</v>
      </c>
      <c r="N767" s="444">
        <f>IF(Task[[#This Row],[Ease1]]&gt;0,1.96*SQRT((Task[[#This Row],[Ease1]]*(1-Task[[#This Row],[Ease1]]))/Task[[#This Row],[Responses]]),"")</f>
        <v>0.22451580792878256</v>
      </c>
      <c r="O767" s="444">
        <f>VLOOKUP(Task[[#This Row],[Reason of visit]],'Data-Task'!C:G,5,)</f>
        <v>0.73684210526315796</v>
      </c>
      <c r="P767" s="444" t="str">
        <f>IF(Task[[#This Row],[Margin of Error1]]&gt;=0.1,"Insufficient data",Task[[#This Row],[Satisfaction1]])</f>
        <v>Insufficient data</v>
      </c>
      <c r="Q767" s="444">
        <f>IF(Task[[#This Row],[Satisfaction1]]&gt;0,1.96*SQRT((Task[[#This Row],[Satisfaction1]]*(1-Task[[#This Row],[Satisfaction1]]))/Task[[#This Row],[Responses]]),"")</f>
        <v>0.1980043310607674</v>
      </c>
      <c r="R767" s="444" t="str">
        <f>IF(OR(Task[[#This Row],[Margin of Error1]]&gt;=0.1,Task[[#This Row],[Margin of Error1]]=0),"Insufficient data",Task[[#This Row],[Margin of Error1]])</f>
        <v>Insufficient data</v>
      </c>
      <c r="S7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7" s="10"/>
      <c r="U767" s="10"/>
      <c r="V767" s="5"/>
      <c r="W767" s="5"/>
    </row>
    <row r="768" spans="3:23" ht="13.9" x14ac:dyDescent="0.5">
      <c r="C768" s="129" t="str">
        <f>IF(ISBLANK('Data-Task'!C1404),"",'Data-Task'!C1404)</f>
        <v>TC:Travel:Boarding flights to and within Canada</v>
      </c>
      <c r="D768" s="457" t="str">
        <f t="shared" si="36"/>
        <v>Boarding flights to and within Canada</v>
      </c>
      <c r="E768" s="458" t="str">
        <f t="shared" si="37"/>
        <v>Travel</v>
      </c>
      <c r="F768" s="458" t="str">
        <f t="shared" si="38"/>
        <v>TC</v>
      </c>
      <c r="G768" s="442">
        <f>VLOOKUP(Task[[#This Row],[Reason of visit]],'Data-Task'!C:G,2,)</f>
        <v>19</v>
      </c>
      <c r="H76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8" s="444">
        <f>VLOOKUP(Task[[#This Row],[Reason of visit]],'Data-Task'!C:G,3,)</f>
        <v>0.47368421052631599</v>
      </c>
      <c r="J768" s="444" t="str">
        <f>IF(Task[[#This Row],[Margin of Error1]]&gt;=0.1,"Insufficient data",Task[[#This Row],[Task success1]])</f>
        <v>Insufficient data</v>
      </c>
      <c r="K768" s="444">
        <f>IF(Task[[#This Row],[Task success1]]&gt;0,1.96*SQRT((Task[[#This Row],[Task success1]]*(1-Task[[#This Row],[Task success1]]))/Task[[#This Row],[Responses]]),"")</f>
        <v>0.22451580792878256</v>
      </c>
      <c r="L768" s="444">
        <f>VLOOKUP(Task[[#This Row],[Reason of visit]],'Data-Task'!C:G,4,)</f>
        <v>0.52631578947368396</v>
      </c>
      <c r="M768" s="444" t="str">
        <f>IF(Task[[#This Row],[Margin of Error1]]&gt;=0.1,"Insufficient data",Task[[#This Row],[Ease1]])</f>
        <v>Insufficient data</v>
      </c>
      <c r="N768" s="444">
        <f>IF(Task[[#This Row],[Ease1]]&gt;0,1.96*SQRT((Task[[#This Row],[Ease1]]*(1-Task[[#This Row],[Ease1]]))/Task[[#This Row],[Responses]]),"")</f>
        <v>0.22451580792878256</v>
      </c>
      <c r="O768" s="444">
        <f>VLOOKUP(Task[[#This Row],[Reason of visit]],'Data-Task'!C:G,5,)</f>
        <v>0.63157894736842102</v>
      </c>
      <c r="P768" s="444" t="str">
        <f>IF(Task[[#This Row],[Margin of Error1]]&gt;=0.1,"Insufficient data",Task[[#This Row],[Satisfaction1]])</f>
        <v>Insufficient data</v>
      </c>
      <c r="Q768" s="444">
        <f>IF(Task[[#This Row],[Satisfaction1]]&gt;0,1.96*SQRT((Task[[#This Row],[Satisfaction1]]*(1-Task[[#This Row],[Satisfaction1]]))/Task[[#This Row],[Responses]]),"")</f>
        <v>0.21690287721140628</v>
      </c>
      <c r="R768" s="444" t="str">
        <f>IF(OR(Task[[#This Row],[Margin of Error1]]&gt;=0.1,Task[[#This Row],[Margin of Error1]]=0),"Insufficient data",Task[[#This Row],[Margin of Error1]])</f>
        <v>Insufficient data</v>
      </c>
      <c r="S76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8" s="10"/>
      <c r="U768" s="10"/>
      <c r="V768" s="5"/>
      <c r="W768" s="5"/>
    </row>
    <row r="769" spans="3:23" ht="13.9" x14ac:dyDescent="0.5">
      <c r="C769" s="129" t="str">
        <f>IF(ISBLANK('Data-Task'!C1408),"",'Data-Task'!C1408)</f>
        <v>VAC:Culture:Look up soldiers who lost their lives in the military or RCMP</v>
      </c>
      <c r="D769" s="457" t="str">
        <f t="shared" si="36"/>
        <v>Look up soldiers who lost their lives in the military or RCMP</v>
      </c>
      <c r="E769" s="458" t="str">
        <f t="shared" si="37"/>
        <v>Culture</v>
      </c>
      <c r="F769" s="458" t="str">
        <f t="shared" si="38"/>
        <v>VAC</v>
      </c>
      <c r="G769" s="442">
        <f>VLOOKUP(Task[[#This Row],[Reason of visit]],'Data-Task'!C:G,2,)</f>
        <v>19</v>
      </c>
      <c r="H76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69" s="444">
        <f>VLOOKUP(Task[[#This Row],[Reason of visit]],'Data-Task'!C:G,3,)</f>
        <v>0.73684210526315796</v>
      </c>
      <c r="J769" s="444" t="str">
        <f>IF(Task[[#This Row],[Margin of Error1]]&gt;=0.1,"Insufficient data",Task[[#This Row],[Task success1]])</f>
        <v>Insufficient data</v>
      </c>
      <c r="K769" s="444">
        <f>IF(Task[[#This Row],[Task success1]]&gt;0,1.96*SQRT((Task[[#This Row],[Task success1]]*(1-Task[[#This Row],[Task success1]]))/Task[[#This Row],[Responses]]),"")</f>
        <v>0.1980043310607674</v>
      </c>
      <c r="L769" s="444">
        <f>VLOOKUP(Task[[#This Row],[Reason of visit]],'Data-Task'!C:G,4,)</f>
        <v>0.57894736842105299</v>
      </c>
      <c r="M769" s="444" t="str">
        <f>IF(Task[[#This Row],[Margin of Error1]]&gt;=0.1,"Insufficient data",Task[[#This Row],[Ease1]])</f>
        <v>Insufficient data</v>
      </c>
      <c r="N769" s="444">
        <f>IF(Task[[#This Row],[Ease1]]&gt;0,1.96*SQRT((Task[[#This Row],[Ease1]]*(1-Task[[#This Row],[Ease1]]))/Task[[#This Row],[Responses]]),"")</f>
        <v>0.22200717267873299</v>
      </c>
      <c r="O769" s="444">
        <f>VLOOKUP(Task[[#This Row],[Reason of visit]],'Data-Task'!C:G,5,)</f>
        <v>0.73684210526315796</v>
      </c>
      <c r="P769" s="444" t="str">
        <f>IF(Task[[#This Row],[Margin of Error1]]&gt;=0.1,"Insufficient data",Task[[#This Row],[Satisfaction1]])</f>
        <v>Insufficient data</v>
      </c>
      <c r="Q769" s="444">
        <f>IF(Task[[#This Row],[Satisfaction1]]&gt;0,1.96*SQRT((Task[[#This Row],[Satisfaction1]]*(1-Task[[#This Row],[Satisfaction1]]))/Task[[#This Row],[Responses]]),"")</f>
        <v>0.1980043310607674</v>
      </c>
      <c r="R769" s="444" t="str">
        <f>IF(OR(Task[[#This Row],[Margin of Error1]]&gt;=0.1,Task[[#This Row],[Margin of Error1]]=0),"Insufficient data",Task[[#This Row],[Margin of Error1]])</f>
        <v>Insufficient data</v>
      </c>
      <c r="S76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69" s="10"/>
      <c r="U769" s="10"/>
      <c r="V769" s="5"/>
      <c r="W769" s="5"/>
    </row>
    <row r="770" spans="3:23" ht="13.9" x14ac:dyDescent="0.5">
      <c r="C770" s="129" t="str">
        <f>IF(ISBLANK('Data-Task'!C83),"",'Data-Task'!C83)</f>
        <v>CCG:Jobs:Find jobs and career information for the Canadian Coast Guard</v>
      </c>
      <c r="D770" s="68" t="str">
        <f t="shared" si="36"/>
        <v>Find jobs and career information for the Canadian Coast Guard</v>
      </c>
      <c r="E770" s="6" t="str">
        <f t="shared" si="37"/>
        <v>Jobs</v>
      </c>
      <c r="F770" s="6" t="str">
        <f t="shared" si="38"/>
        <v>CCG</v>
      </c>
      <c r="G770" s="8">
        <f>VLOOKUP(Task[[#This Row],[Reason of visit]],'Data-Task'!C:G,2,)</f>
        <v>18</v>
      </c>
      <c r="H7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0" s="7">
        <f>VLOOKUP(Task[[#This Row],[Reason of visit]],'Data-Task'!C:G,3,)</f>
        <v>0.72222222222222199</v>
      </c>
      <c r="J770" s="7" t="str">
        <f>IF(Task[[#This Row],[Margin of Error1]]&gt;=0.1,"Insufficient data",Task[[#This Row],[Task success1]])</f>
        <v>Insufficient data</v>
      </c>
      <c r="K770" s="7">
        <f>IF(Task[[#This Row],[Task success1]]&gt;0,1.96*SQRT((Task[[#This Row],[Task success1]]*(1-Task[[#This Row],[Task success1]]))/Task[[#This Row],[Responses]]),"")</f>
        <v>0.20692072529576952</v>
      </c>
      <c r="L770" s="7">
        <f>VLOOKUP(Task[[#This Row],[Reason of visit]],'Data-Task'!C:G,4,)</f>
        <v>0.55555555555555602</v>
      </c>
      <c r="M770" s="7" t="str">
        <f>IF(Task[[#This Row],[Margin of Error1]]&gt;=0.1,"Insufficient data",Task[[#This Row],[Ease1]])</f>
        <v>Insufficient data</v>
      </c>
      <c r="N770" s="7">
        <f>IF(Task[[#This Row],[Ease1]]&gt;0,1.96*SQRT((Task[[#This Row],[Ease1]]*(1-Task[[#This Row],[Ease1]]))/Task[[#This Row],[Responses]]),"")</f>
        <v>0.2295579338492601</v>
      </c>
      <c r="O770" s="7">
        <f>VLOOKUP(Task[[#This Row],[Reason of visit]],'Data-Task'!C:G,5,)</f>
        <v>0.44444444444444398</v>
      </c>
      <c r="P770" s="7" t="str">
        <f>IF(Task[[#This Row],[Margin of Error1]]&gt;=0.1,"Insufficient data",Task[[#This Row],[Satisfaction1]])</f>
        <v>Insufficient data</v>
      </c>
      <c r="Q770" s="7">
        <f>IF(Task[[#This Row],[Satisfaction1]]&gt;0,1.96*SQRT((Task[[#This Row],[Satisfaction1]]*(1-Task[[#This Row],[Satisfaction1]]))/Task[[#This Row],[Responses]]),"")</f>
        <v>0.2295579338492601</v>
      </c>
      <c r="R770" s="7" t="str">
        <f>IF(OR(Task[[#This Row],[Margin of Error1]]&gt;=0.1,Task[[#This Row],[Margin of Error1]]=0),"Insufficient data",Task[[#This Row],[Margin of Error1]])</f>
        <v>Insufficient data</v>
      </c>
      <c r="S7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0" s="10"/>
      <c r="U770" s="10"/>
      <c r="V770" s="5"/>
      <c r="W770" s="5"/>
    </row>
    <row r="771" spans="3:23" ht="13.9" x14ac:dyDescent="0.5">
      <c r="C771" s="129" t="str">
        <f>IF(ISBLANK('Data-Task'!C131),"",'Data-Task'!C131)</f>
        <v>CIHR:Health:Learn more about the College of reviewers</v>
      </c>
      <c r="D771" s="68" t="str">
        <f t="shared" si="36"/>
        <v>Learn more about the College of reviewers</v>
      </c>
      <c r="E771" s="6" t="str">
        <f t="shared" si="37"/>
        <v>Health</v>
      </c>
      <c r="F771" s="6" t="str">
        <f t="shared" si="38"/>
        <v>CIHR</v>
      </c>
      <c r="G771" s="8">
        <f>VLOOKUP(Task[[#This Row],[Reason of visit]],'Data-Task'!C:G,2,)</f>
        <v>18</v>
      </c>
      <c r="H7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1" s="7">
        <f>VLOOKUP(Task[[#This Row],[Reason of visit]],'Data-Task'!C:G,3,)</f>
        <v>0.88888888888888895</v>
      </c>
      <c r="J771" s="7" t="str">
        <f>IF(Task[[#This Row],[Margin of Error1]]&gt;=0.1,"Insufficient data",Task[[#This Row],[Task success1]])</f>
        <v>Insufficient data</v>
      </c>
      <c r="K771" s="7">
        <f>IF(Task[[#This Row],[Task success1]]&gt;0,1.96*SQRT((Task[[#This Row],[Task success1]]*(1-Task[[#This Row],[Task success1]]))/Task[[#This Row],[Responses]]),"")</f>
        <v>0.14518518518518514</v>
      </c>
      <c r="L771" s="7">
        <f>VLOOKUP(Task[[#This Row],[Reason of visit]],'Data-Task'!C:G,4,)</f>
        <v>0.83333333333333304</v>
      </c>
      <c r="M771" s="7" t="str">
        <f>IF(Task[[#This Row],[Margin of Error1]]&gt;=0.1,"Insufficient data",Task[[#This Row],[Ease1]])</f>
        <v>Insufficient data</v>
      </c>
      <c r="N771" s="7">
        <f>IF(Task[[#This Row],[Ease1]]&gt;0,1.96*SQRT((Task[[#This Row],[Ease1]]*(1-Task[[#This Row],[Ease1]]))/Task[[#This Row],[Responses]]),"")</f>
        <v>0.1721684503869452</v>
      </c>
      <c r="O771" s="7">
        <f>VLOOKUP(Task[[#This Row],[Reason of visit]],'Data-Task'!C:G,5,)</f>
        <v>0.88888888888888895</v>
      </c>
      <c r="P771" s="7" t="str">
        <f>IF(Task[[#This Row],[Margin of Error1]]&gt;=0.1,"Insufficient data",Task[[#This Row],[Satisfaction1]])</f>
        <v>Insufficient data</v>
      </c>
      <c r="Q771" s="7">
        <f>IF(Task[[#This Row],[Satisfaction1]]&gt;0,1.96*SQRT((Task[[#This Row],[Satisfaction1]]*(1-Task[[#This Row],[Satisfaction1]]))/Task[[#This Row],[Responses]]),"")</f>
        <v>0.14518518518518514</v>
      </c>
      <c r="R771" s="7" t="str">
        <f>IF(OR(Task[[#This Row],[Margin of Error1]]&gt;=0.1,Task[[#This Row],[Margin of Error1]]=0),"Insufficient data",Task[[#This Row],[Margin of Error1]])</f>
        <v>Insufficient data</v>
      </c>
      <c r="S7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1" s="10"/>
      <c r="U771" s="10"/>
      <c r="V771" s="5"/>
      <c r="W771" s="5"/>
    </row>
    <row r="772" spans="3:23" ht="13.9" x14ac:dyDescent="0.5">
      <c r="C772" s="129" t="str">
        <f>IF(ISBLANK('Data-Task'!C256),"",'Data-Task'!C256)</f>
        <v>DFO:Environment:Contact Fisheries and Oceans Canada</v>
      </c>
      <c r="D772" s="68" t="str">
        <f t="shared" si="36"/>
        <v>Contact Fisheries and Oceans Canada</v>
      </c>
      <c r="E772" s="6" t="str">
        <f t="shared" si="37"/>
        <v>Environment</v>
      </c>
      <c r="F772" s="6" t="str">
        <f t="shared" si="38"/>
        <v>DFO</v>
      </c>
      <c r="G772" s="8">
        <f>VLOOKUP(Task[[#This Row],[Reason of visit]],'Data-Task'!C:G,2,)</f>
        <v>18</v>
      </c>
      <c r="H7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2" s="7">
        <f>VLOOKUP(Task[[#This Row],[Reason of visit]],'Data-Task'!C:G,3,)</f>
        <v>0.61111111111111105</v>
      </c>
      <c r="J772" s="7" t="str">
        <f>IF(Task[[#This Row],[Margin of Error1]]&gt;=0.1,"Insufficient data",Task[[#This Row],[Task success1]])</f>
        <v>Insufficient data</v>
      </c>
      <c r="K772" s="7">
        <f>IF(Task[[#This Row],[Task success1]]&gt;0,1.96*SQRT((Task[[#This Row],[Task success1]]*(1-Task[[#This Row],[Task success1]]))/Task[[#This Row],[Responses]]),"")</f>
        <v>0.22521259579761183</v>
      </c>
      <c r="L772" s="7">
        <f>VLOOKUP(Task[[#This Row],[Reason of visit]],'Data-Task'!C:G,4,)</f>
        <v>0.5</v>
      </c>
      <c r="M772" s="7" t="str">
        <f>IF(Task[[#This Row],[Margin of Error1]]&gt;=0.1,"Insufficient data",Task[[#This Row],[Ease1]])</f>
        <v>Insufficient data</v>
      </c>
      <c r="N772" s="7">
        <f>IF(Task[[#This Row],[Ease1]]&gt;0,1.96*SQRT((Task[[#This Row],[Ease1]]*(1-Task[[#This Row],[Ease1]]))/Task[[#This Row],[Responses]]),"")</f>
        <v>0.23098821518760551</v>
      </c>
      <c r="O772" s="7">
        <f>VLOOKUP(Task[[#This Row],[Reason of visit]],'Data-Task'!C:G,5,)</f>
        <v>0.33333333333333298</v>
      </c>
      <c r="P772" s="7" t="str">
        <f>IF(Task[[#This Row],[Margin of Error1]]&gt;=0.1,"Insufficient data",Task[[#This Row],[Satisfaction1]])</f>
        <v>Insufficient data</v>
      </c>
      <c r="Q772" s="7">
        <f>IF(Task[[#This Row],[Satisfaction1]]&gt;0,1.96*SQRT((Task[[#This Row],[Satisfaction1]]*(1-Task[[#This Row],[Satisfaction1]]))/Task[[#This Row],[Responses]]),"")</f>
        <v>0.21777777777777771</v>
      </c>
      <c r="R772" s="7" t="str">
        <f>IF(OR(Task[[#This Row],[Margin of Error1]]&gt;=0.1,Task[[#This Row],[Margin of Error1]]=0),"Insufficient data",Task[[#This Row],[Margin of Error1]])</f>
        <v>Insufficient data</v>
      </c>
      <c r="S7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2" s="10"/>
      <c r="U772" s="10"/>
      <c r="V772" s="5"/>
      <c r="W772" s="5"/>
    </row>
    <row r="773" spans="3:23" ht="13.9" x14ac:dyDescent="0.5">
      <c r="C773" s="129" t="str">
        <f>IF(ISBLANK('Data-Task'!C333),"",'Data-Task'!C333)</f>
        <v>ECCC:Environment:Find how Canada is predicting and adapting to climate change</v>
      </c>
      <c r="D773" s="68" t="str">
        <f t="shared" si="36"/>
        <v>Find how Canada is predicting and adapting to climate change</v>
      </c>
      <c r="E773" s="6" t="str">
        <f t="shared" si="37"/>
        <v>Environment</v>
      </c>
      <c r="F773" s="6" t="str">
        <f t="shared" si="38"/>
        <v>ECCC</v>
      </c>
      <c r="G773" s="8">
        <f>VLOOKUP(Task[[#This Row],[Reason of visit]],'Data-Task'!C:G,2,)</f>
        <v>18</v>
      </c>
      <c r="H7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3" s="7">
        <f>VLOOKUP(Task[[#This Row],[Reason of visit]],'Data-Task'!C:G,3,)</f>
        <v>0.72222222222222199</v>
      </c>
      <c r="J773" s="7" t="str">
        <f>IF(Task[[#This Row],[Margin of Error1]]&gt;=0.1,"Insufficient data",Task[[#This Row],[Task success1]])</f>
        <v>Insufficient data</v>
      </c>
      <c r="K773" s="7">
        <f>IF(Task[[#This Row],[Task success1]]&gt;0,1.96*SQRT((Task[[#This Row],[Task success1]]*(1-Task[[#This Row],[Task success1]]))/Task[[#This Row],[Responses]]),"")</f>
        <v>0.20692072529576952</v>
      </c>
      <c r="L773" s="7">
        <f>VLOOKUP(Task[[#This Row],[Reason of visit]],'Data-Task'!C:G,4,)</f>
        <v>0.72222222222222199</v>
      </c>
      <c r="M773" s="7" t="str">
        <f>IF(Task[[#This Row],[Margin of Error1]]&gt;=0.1,"Insufficient data",Task[[#This Row],[Ease1]])</f>
        <v>Insufficient data</v>
      </c>
      <c r="N773" s="7">
        <f>IF(Task[[#This Row],[Ease1]]&gt;0,1.96*SQRT((Task[[#This Row],[Ease1]]*(1-Task[[#This Row],[Ease1]]))/Task[[#This Row],[Responses]]),"")</f>
        <v>0.20692072529576952</v>
      </c>
      <c r="O773" s="7">
        <f>VLOOKUP(Task[[#This Row],[Reason of visit]],'Data-Task'!C:G,5,)</f>
        <v>0.66666666666666696</v>
      </c>
      <c r="P773" s="7" t="str">
        <f>IF(Task[[#This Row],[Margin of Error1]]&gt;=0.1,"Insufficient data",Task[[#This Row],[Satisfaction1]])</f>
        <v>Insufficient data</v>
      </c>
      <c r="Q773" s="7">
        <f>IF(Task[[#This Row],[Satisfaction1]]&gt;0,1.96*SQRT((Task[[#This Row],[Satisfaction1]]*(1-Task[[#This Row],[Satisfaction1]]))/Task[[#This Row],[Responses]]),"")</f>
        <v>0.21777777777777774</v>
      </c>
      <c r="R773" s="7" t="str">
        <f>IF(OR(Task[[#This Row],[Margin of Error1]]&gt;=0.1,Task[[#This Row],[Margin of Error1]]=0),"Insufficient data",Task[[#This Row],[Margin of Error1]])</f>
        <v>Insufficient data</v>
      </c>
      <c r="S7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3" s="10"/>
      <c r="U773" s="10"/>
      <c r="V773" s="5"/>
      <c r="W773" s="5"/>
    </row>
    <row r="774" spans="3:23" ht="13.9" x14ac:dyDescent="0.5">
      <c r="C774" s="129" t="str">
        <f>IF(ISBLANK('Data-Task'!C416),"",'Data-Task'!C416)</f>
        <v>ESDC:Jobs:Contact the Labour Program</v>
      </c>
      <c r="D774" s="68" t="str">
        <f t="shared" si="36"/>
        <v>Contact the Labour Program</v>
      </c>
      <c r="E774" s="6" t="str">
        <f t="shared" si="37"/>
        <v>Jobs</v>
      </c>
      <c r="F774" s="6" t="str">
        <f t="shared" si="38"/>
        <v>ESDC</v>
      </c>
      <c r="G774" s="8">
        <f>VLOOKUP(Task[[#This Row],[Reason of visit]],'Data-Task'!C:G,2,)</f>
        <v>18</v>
      </c>
      <c r="H7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4" s="7">
        <f>VLOOKUP(Task[[#This Row],[Reason of visit]],'Data-Task'!C:G,3,)</f>
        <v>0.61111111111111105</v>
      </c>
      <c r="J774" s="7" t="str">
        <f>IF(Task[[#This Row],[Margin of Error1]]&gt;=0.1,"Insufficient data",Task[[#This Row],[Task success1]])</f>
        <v>Insufficient data</v>
      </c>
      <c r="K774" s="7">
        <f>IF(Task[[#This Row],[Task success1]]&gt;0,1.96*SQRT((Task[[#This Row],[Task success1]]*(1-Task[[#This Row],[Task success1]]))/Task[[#This Row],[Responses]]),"")</f>
        <v>0.22521259579761183</v>
      </c>
      <c r="L774" s="7">
        <f>VLOOKUP(Task[[#This Row],[Reason of visit]],'Data-Task'!C:G,4,)</f>
        <v>0.38888888888888901</v>
      </c>
      <c r="M774" s="7" t="str">
        <f>IF(Task[[#This Row],[Margin of Error1]]&gt;=0.1,"Insufficient data",Task[[#This Row],[Ease1]])</f>
        <v>Insufficient data</v>
      </c>
      <c r="N774" s="7">
        <f>IF(Task[[#This Row],[Ease1]]&gt;0,1.96*SQRT((Task[[#This Row],[Ease1]]*(1-Task[[#This Row],[Ease1]]))/Task[[#This Row],[Responses]]),"")</f>
        <v>0.22521259579761183</v>
      </c>
      <c r="O774" s="7">
        <f>VLOOKUP(Task[[#This Row],[Reason of visit]],'Data-Task'!C:G,5,)</f>
        <v>0.5</v>
      </c>
      <c r="P774" s="7" t="str">
        <f>IF(Task[[#This Row],[Margin of Error1]]&gt;=0.1,"Insufficient data",Task[[#This Row],[Satisfaction1]])</f>
        <v>Insufficient data</v>
      </c>
      <c r="Q774" s="7">
        <f>IF(Task[[#This Row],[Satisfaction1]]&gt;0,1.96*SQRT((Task[[#This Row],[Satisfaction1]]*(1-Task[[#This Row],[Satisfaction1]]))/Task[[#This Row],[Responses]]),"")</f>
        <v>0.23098821518760551</v>
      </c>
      <c r="R774" s="7" t="str">
        <f>IF(OR(Task[[#This Row],[Margin of Error1]]&gt;=0.1,Task[[#This Row],[Margin of Error1]]=0),"Insufficient data",Task[[#This Row],[Margin of Error1]])</f>
        <v>Insufficient data</v>
      </c>
      <c r="S7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4" s="10"/>
      <c r="U774" s="10"/>
      <c r="V774" s="5"/>
      <c r="W774" s="5"/>
    </row>
    <row r="775" spans="3:23" ht="13.9" x14ac:dyDescent="0.5">
      <c r="C775" s="129" t="str">
        <f>IF(ISBLANK('Data-Task'!C871),"",'Data-Task'!C871)</f>
        <v>LAC:Culture:Search births, marriages and deaths recorded in Canada</v>
      </c>
      <c r="D775" s="68" t="str">
        <f t="shared" si="36"/>
        <v>Search births, marriages and deaths recorded in Canada</v>
      </c>
      <c r="E775" s="6" t="str">
        <f t="shared" si="37"/>
        <v>Culture</v>
      </c>
      <c r="F775" s="6" t="str">
        <f t="shared" si="38"/>
        <v>LAC</v>
      </c>
      <c r="G775" s="8">
        <f>VLOOKUP(Task[[#This Row],[Reason of visit]],'Data-Task'!C:G,2,)</f>
        <v>18</v>
      </c>
      <c r="H7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5" s="7">
        <f>VLOOKUP(Task[[#This Row],[Reason of visit]],'Data-Task'!C:G,3,)</f>
        <v>0.66666666666666696</v>
      </c>
      <c r="J775" s="7" t="str">
        <f>IF(Task[[#This Row],[Margin of Error1]]&gt;=0.1,"Insufficient data",Task[[#This Row],[Task success1]])</f>
        <v>Insufficient data</v>
      </c>
      <c r="K775" s="7">
        <f>IF(Task[[#This Row],[Task success1]]&gt;0,1.96*SQRT((Task[[#This Row],[Task success1]]*(1-Task[[#This Row],[Task success1]]))/Task[[#This Row],[Responses]]),"")</f>
        <v>0.21777777777777774</v>
      </c>
      <c r="L775" s="7">
        <f>VLOOKUP(Task[[#This Row],[Reason of visit]],'Data-Task'!C:G,4,)</f>
        <v>0.66666666666666696</v>
      </c>
      <c r="M775" s="7" t="str">
        <f>IF(Task[[#This Row],[Margin of Error1]]&gt;=0.1,"Insufficient data",Task[[#This Row],[Ease1]])</f>
        <v>Insufficient data</v>
      </c>
      <c r="N775" s="7">
        <f>IF(Task[[#This Row],[Ease1]]&gt;0,1.96*SQRT((Task[[#This Row],[Ease1]]*(1-Task[[#This Row],[Ease1]]))/Task[[#This Row],[Responses]]),"")</f>
        <v>0.21777777777777774</v>
      </c>
      <c r="O775" s="7">
        <f>VLOOKUP(Task[[#This Row],[Reason of visit]],'Data-Task'!C:G,5,)</f>
        <v>0.61111111111111105</v>
      </c>
      <c r="P775" s="7" t="str">
        <f>IF(Task[[#This Row],[Margin of Error1]]&gt;=0.1,"Insufficient data",Task[[#This Row],[Satisfaction1]])</f>
        <v>Insufficient data</v>
      </c>
      <c r="Q775" s="7">
        <f>IF(Task[[#This Row],[Satisfaction1]]&gt;0,1.96*SQRT((Task[[#This Row],[Satisfaction1]]*(1-Task[[#This Row],[Satisfaction1]]))/Task[[#This Row],[Responses]]),"")</f>
        <v>0.22521259579761183</v>
      </c>
      <c r="R775" s="7" t="str">
        <f>IF(OR(Task[[#This Row],[Margin of Error1]]&gt;=0.1,Task[[#This Row],[Margin of Error1]]=0),"Insufficient data",Task[[#This Row],[Margin of Error1]])</f>
        <v>Insufficient data</v>
      </c>
      <c r="S7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5" s="10"/>
      <c r="U775" s="10"/>
      <c r="V775" s="5"/>
      <c r="W775" s="5"/>
    </row>
    <row r="776" spans="3:23" ht="13.9" x14ac:dyDescent="0.5">
      <c r="C776" s="129" t="str">
        <f>IF(ISBLANK('Data-Task'!C907),"",'Data-Task'!C907)</f>
        <v>NRC:Science:Canadian National Master Construction Specifications (NMS)</v>
      </c>
      <c r="D776" s="68" t="str">
        <f t="shared" si="36"/>
        <v>Canadian National Master Construction Specifications (NMS)</v>
      </c>
      <c r="E776" s="6" t="str">
        <f t="shared" si="37"/>
        <v>Science</v>
      </c>
      <c r="F776" s="6" t="str">
        <f t="shared" si="38"/>
        <v>NRC</v>
      </c>
      <c r="G776" s="8">
        <f>VLOOKUP(Task[[#This Row],[Reason of visit]],'Data-Task'!C:G,2,)</f>
        <v>18</v>
      </c>
      <c r="H7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6" s="7">
        <f>VLOOKUP(Task[[#This Row],[Reason of visit]],'Data-Task'!C:G,3,)</f>
        <v>0.88888888888888895</v>
      </c>
      <c r="J776" s="7" t="str">
        <f>IF(Task[[#This Row],[Margin of Error1]]&gt;=0.1,"Insufficient data",Task[[#This Row],[Task success1]])</f>
        <v>Insufficient data</v>
      </c>
      <c r="K776" s="7">
        <f>IF(Task[[#This Row],[Task success1]]&gt;0,1.96*SQRT((Task[[#This Row],[Task success1]]*(1-Task[[#This Row],[Task success1]]))/Task[[#This Row],[Responses]]),"")</f>
        <v>0.14518518518518514</v>
      </c>
      <c r="L776" s="7">
        <f>VLOOKUP(Task[[#This Row],[Reason of visit]],'Data-Task'!C:G,4,)</f>
        <v>0.83333333333333304</v>
      </c>
      <c r="M776" s="7" t="str">
        <f>IF(Task[[#This Row],[Margin of Error1]]&gt;=0.1,"Insufficient data",Task[[#This Row],[Ease1]])</f>
        <v>Insufficient data</v>
      </c>
      <c r="N776" s="7">
        <f>IF(Task[[#This Row],[Ease1]]&gt;0,1.96*SQRT((Task[[#This Row],[Ease1]]*(1-Task[[#This Row],[Ease1]]))/Task[[#This Row],[Responses]]),"")</f>
        <v>0.1721684503869452</v>
      </c>
      <c r="O776" s="7">
        <f>VLOOKUP(Task[[#This Row],[Reason of visit]],'Data-Task'!C:G,5,)</f>
        <v>0.83333333333333304</v>
      </c>
      <c r="P776" s="7" t="str">
        <f>IF(Task[[#This Row],[Margin of Error1]]&gt;=0.1,"Insufficient data",Task[[#This Row],[Satisfaction1]])</f>
        <v>Insufficient data</v>
      </c>
      <c r="Q776" s="7">
        <f>IF(Task[[#This Row],[Satisfaction1]]&gt;0,1.96*SQRT((Task[[#This Row],[Satisfaction1]]*(1-Task[[#This Row],[Satisfaction1]]))/Task[[#This Row],[Responses]]),"")</f>
        <v>0.1721684503869452</v>
      </c>
      <c r="R776" s="7" t="str">
        <f>IF(OR(Task[[#This Row],[Margin of Error1]]&gt;=0.1,Task[[#This Row],[Margin of Error1]]=0),"Insufficient data",Task[[#This Row],[Margin of Error1]])</f>
        <v>Insufficient data</v>
      </c>
      <c r="S7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6" s="10"/>
      <c r="U776" s="10"/>
      <c r="V776" s="5"/>
      <c r="W776" s="5"/>
    </row>
    <row r="777" spans="3:23" ht="13.9" x14ac:dyDescent="0.5">
      <c r="C777" s="129" t="str">
        <f>IF(ISBLANK('Data-Task'!C990),"",'Data-Task'!C990)</f>
        <v>NRCan:Environment:Learn about fuel-efficient driving</v>
      </c>
      <c r="D777" s="441" t="str">
        <f t="shared" si="36"/>
        <v>Learn about fuel-efficient driving</v>
      </c>
      <c r="E777" s="6" t="str">
        <f t="shared" si="37"/>
        <v>Environment</v>
      </c>
      <c r="F777" s="6" t="str">
        <f t="shared" si="38"/>
        <v>NRCan</v>
      </c>
      <c r="G777" s="442">
        <f>VLOOKUP(Task[[#This Row],[Reason of visit]],'Data-Task'!C:G,2,)</f>
        <v>18</v>
      </c>
      <c r="H77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7" s="444">
        <f>VLOOKUP(Task[[#This Row],[Reason of visit]],'Data-Task'!C:G,3,)</f>
        <v>0.61111111111111105</v>
      </c>
      <c r="J777" s="444" t="str">
        <f>IF(Task[[#This Row],[Margin of Error1]]&gt;=0.1,"Insufficient data",Task[[#This Row],[Task success1]])</f>
        <v>Insufficient data</v>
      </c>
      <c r="K777" s="444">
        <f>IF(Task[[#This Row],[Task success1]]&gt;0,1.96*SQRT((Task[[#This Row],[Task success1]]*(1-Task[[#This Row],[Task success1]]))/Task[[#This Row],[Responses]]),"")</f>
        <v>0.22521259579761183</v>
      </c>
      <c r="L777" s="444">
        <f>VLOOKUP(Task[[#This Row],[Reason of visit]],'Data-Task'!C:G,4,)</f>
        <v>0.55555555555555602</v>
      </c>
      <c r="M777" s="444" t="str">
        <f>IF(Task[[#This Row],[Margin of Error1]]&gt;=0.1,"Insufficient data",Task[[#This Row],[Ease1]])</f>
        <v>Insufficient data</v>
      </c>
      <c r="N777" s="444">
        <f>IF(Task[[#This Row],[Ease1]]&gt;0,1.96*SQRT((Task[[#This Row],[Ease1]]*(1-Task[[#This Row],[Ease1]]))/Task[[#This Row],[Responses]]),"")</f>
        <v>0.2295579338492601</v>
      </c>
      <c r="O777" s="444">
        <f>VLOOKUP(Task[[#This Row],[Reason of visit]],'Data-Task'!C:G,5,)</f>
        <v>0.44444444444444398</v>
      </c>
      <c r="P777" s="444" t="str">
        <f>IF(Task[[#This Row],[Margin of Error1]]&gt;=0.1,"Insufficient data",Task[[#This Row],[Satisfaction1]])</f>
        <v>Insufficient data</v>
      </c>
      <c r="Q777" s="444">
        <f>IF(Task[[#This Row],[Satisfaction1]]&gt;0,1.96*SQRT((Task[[#This Row],[Satisfaction1]]*(1-Task[[#This Row],[Satisfaction1]]))/Task[[#This Row],[Responses]]),"")</f>
        <v>0.2295579338492601</v>
      </c>
      <c r="R777" s="444" t="str">
        <f>IF(OR(Task[[#This Row],[Margin of Error1]]&gt;=0.1,Task[[#This Row],[Margin of Error1]]=0),"Insufficient data",Task[[#This Row],[Margin of Error1]])</f>
        <v>Insufficient data</v>
      </c>
      <c r="S77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7" s="10"/>
      <c r="U777" s="10"/>
      <c r="V777" s="5"/>
      <c r="W777" s="5"/>
    </row>
    <row r="778" spans="3:23" ht="13.9" x14ac:dyDescent="0.5">
      <c r="C778" s="129" t="str">
        <f>IF(ISBLANK('Data-Task'!C1092),"",'Data-Task'!C1092)</f>
        <v>PCO:AboutGov:Other - Reason for my visit is not in this list</v>
      </c>
      <c r="D778" s="441" t="str">
        <f t="shared" si="36"/>
        <v>Other - Reason for my visit is not in this list</v>
      </c>
      <c r="E778" s="447" t="str">
        <f t="shared" si="37"/>
        <v>AboutGov</v>
      </c>
      <c r="F778" s="447" t="str">
        <f t="shared" si="38"/>
        <v>PCO</v>
      </c>
      <c r="G778" s="442">
        <f>VLOOKUP(Task[[#This Row],[Reason of visit]],'Data-Task'!C:G,2,)</f>
        <v>18</v>
      </c>
      <c r="H77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8" s="444">
        <f>VLOOKUP(Task[[#This Row],[Reason of visit]],'Data-Task'!C:G,3,)</f>
        <v>0.66666666666666696</v>
      </c>
      <c r="J778" s="444" t="str">
        <f>IF(Task[[#This Row],[Margin of Error1]]&gt;=0.1,"Insufficient data",Task[[#This Row],[Task success1]])</f>
        <v>Insufficient data</v>
      </c>
      <c r="K778" s="444">
        <f>IF(Task[[#This Row],[Task success1]]&gt;0,1.96*SQRT((Task[[#This Row],[Task success1]]*(1-Task[[#This Row],[Task success1]]))/Task[[#This Row],[Responses]]),"")</f>
        <v>0.21777777777777774</v>
      </c>
      <c r="L778" s="444">
        <f>VLOOKUP(Task[[#This Row],[Reason of visit]],'Data-Task'!C:G,4,)</f>
        <v>0.66666666666666696</v>
      </c>
      <c r="M778" s="444" t="str">
        <f>IF(Task[[#This Row],[Margin of Error1]]&gt;=0.1,"Insufficient data",Task[[#This Row],[Ease1]])</f>
        <v>Insufficient data</v>
      </c>
      <c r="N778" s="444">
        <f>IF(Task[[#This Row],[Ease1]]&gt;0,1.96*SQRT((Task[[#This Row],[Ease1]]*(1-Task[[#This Row],[Ease1]]))/Task[[#This Row],[Responses]]),"")</f>
        <v>0.21777777777777774</v>
      </c>
      <c r="O778" s="444">
        <f>VLOOKUP(Task[[#This Row],[Reason of visit]],'Data-Task'!C:G,5,)</f>
        <v>0.66666666666666696</v>
      </c>
      <c r="P778" s="444" t="str">
        <f>IF(Task[[#This Row],[Margin of Error1]]&gt;=0.1,"Insufficient data",Task[[#This Row],[Satisfaction1]])</f>
        <v>Insufficient data</v>
      </c>
      <c r="Q778" s="444">
        <f>IF(Task[[#This Row],[Satisfaction1]]&gt;0,1.96*SQRT((Task[[#This Row],[Satisfaction1]]*(1-Task[[#This Row],[Satisfaction1]]))/Task[[#This Row],[Responses]]),"")</f>
        <v>0.21777777777777774</v>
      </c>
      <c r="R778" s="444" t="str">
        <f>IF(OR(Task[[#This Row],[Margin of Error1]]&gt;=0.1,Task[[#This Row],[Margin of Error1]]=0),"Insufficient data",Task[[#This Row],[Margin of Error1]])</f>
        <v>Insufficient data</v>
      </c>
      <c r="S7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8" s="10"/>
      <c r="U778" s="10"/>
      <c r="V778" s="5"/>
      <c r="W778" s="5"/>
    </row>
    <row r="779" spans="3:23" ht="13.9" x14ac:dyDescent="0.5">
      <c r="C779" s="129" t="str">
        <f>IF(ISBLANK('Data-Task'!C17),"",'Data-Task'!C17)</f>
        <v>AAFC:Business:Other - Reason for my visit is not in this list</v>
      </c>
      <c r="D779" s="68" t="str">
        <f t="shared" si="36"/>
        <v>Other - Reason for my visit is not in this list</v>
      </c>
      <c r="E779" s="6" t="str">
        <f t="shared" si="37"/>
        <v>Business</v>
      </c>
      <c r="F779" s="6" t="str">
        <f t="shared" si="38"/>
        <v>AAFC</v>
      </c>
      <c r="G779" s="8">
        <f>VLOOKUP(Task[[#This Row],[Reason of visit]],'Data-Task'!C:G,2,)</f>
        <v>17</v>
      </c>
      <c r="H7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79" s="7">
        <f>VLOOKUP(Task[[#This Row],[Reason of visit]],'Data-Task'!C:G,3,)</f>
        <v>0.35294117647058798</v>
      </c>
      <c r="J779" s="7" t="str">
        <f>IF(Task[[#This Row],[Margin of Error1]]&gt;=0.1,"Insufficient data",Task[[#This Row],[Task success1]])</f>
        <v>Insufficient data</v>
      </c>
      <c r="K779" s="7">
        <f>IF(Task[[#This Row],[Task success1]]&gt;0,1.96*SQRT((Task[[#This Row],[Task success1]]*(1-Task[[#This Row],[Task success1]]))/Task[[#This Row],[Responses]]),"")</f>
        <v>0.22717192442844758</v>
      </c>
      <c r="L779" s="7">
        <f>VLOOKUP(Task[[#This Row],[Reason of visit]],'Data-Task'!C:G,4,)</f>
        <v>0.41176470588235298</v>
      </c>
      <c r="M779" s="7" t="str">
        <f>IF(Task[[#This Row],[Margin of Error1]]&gt;=0.1,"Insufficient data",Task[[#This Row],[Ease1]])</f>
        <v>Insufficient data</v>
      </c>
      <c r="N779" s="7">
        <f>IF(Task[[#This Row],[Ease1]]&gt;0,1.96*SQRT((Task[[#This Row],[Ease1]]*(1-Task[[#This Row],[Ease1]]))/Task[[#This Row],[Responses]]),"")</f>
        <v>0.2339546649750468</v>
      </c>
      <c r="O779" s="7">
        <f>VLOOKUP(Task[[#This Row],[Reason of visit]],'Data-Task'!C:G,5,)</f>
        <v>0.52941176470588203</v>
      </c>
      <c r="P779" s="7" t="str">
        <f>IF(Task[[#This Row],[Margin of Error1]]&gt;=0.1,"Insufficient data",Task[[#This Row],[Satisfaction1]])</f>
        <v>Insufficient data</v>
      </c>
      <c r="Q779" s="7">
        <f>IF(Task[[#This Row],[Satisfaction1]]&gt;0,1.96*SQRT((Task[[#This Row],[Satisfaction1]]*(1-Task[[#This Row],[Satisfaction1]]))/Task[[#This Row],[Responses]]),"")</f>
        <v>0.23727333662069458</v>
      </c>
      <c r="R779" s="7" t="str">
        <f>IF(OR(Task[[#This Row],[Margin of Error1]]&gt;=0.1,Task[[#This Row],[Margin of Error1]]=0),"Insufficient data",Task[[#This Row],[Margin of Error1]])</f>
        <v>Insufficient data</v>
      </c>
      <c r="S7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79" s="10"/>
      <c r="U779" s="10"/>
      <c r="V779" s="5"/>
      <c r="W779" s="5"/>
    </row>
    <row r="780" spans="3:23" ht="13.9" x14ac:dyDescent="0.5">
      <c r="C780" s="129" t="str">
        <f>IF(ISBLANK('Data-Task'!C219),"",'Data-Task'!C219)</f>
        <v>CSC:N/A:How to call an inmate</v>
      </c>
      <c r="D780" s="68" t="str">
        <f t="shared" si="36"/>
        <v>How to call an inmate</v>
      </c>
      <c r="E780" s="6" t="str">
        <f t="shared" si="37"/>
        <v>N/A</v>
      </c>
      <c r="F780" s="6" t="str">
        <f t="shared" si="38"/>
        <v>CSC</v>
      </c>
      <c r="G780" s="8">
        <f>VLOOKUP(Task[[#This Row],[Reason of visit]],'Data-Task'!C:G,2,)</f>
        <v>17</v>
      </c>
      <c r="H7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0" s="7">
        <f>VLOOKUP(Task[[#This Row],[Reason of visit]],'Data-Task'!C:G,3,)</f>
        <v>0.52941176470588203</v>
      </c>
      <c r="J780" s="7" t="str">
        <f>IF(Task[[#This Row],[Margin of Error1]]&gt;=0.1,"Insufficient data",Task[[#This Row],[Task success1]])</f>
        <v>Insufficient data</v>
      </c>
      <c r="K780" s="7">
        <f>IF(Task[[#This Row],[Task success1]]&gt;0,1.96*SQRT((Task[[#This Row],[Task success1]]*(1-Task[[#This Row],[Task success1]]))/Task[[#This Row],[Responses]]),"")</f>
        <v>0.23727333662069458</v>
      </c>
      <c r="L780" s="7">
        <f>VLOOKUP(Task[[#This Row],[Reason of visit]],'Data-Task'!C:G,4,)</f>
        <v>0.47058823529411797</v>
      </c>
      <c r="M780" s="7" t="str">
        <f>IF(Task[[#This Row],[Margin of Error1]]&gt;=0.1,"Insufficient data",Task[[#This Row],[Ease1]])</f>
        <v>Insufficient data</v>
      </c>
      <c r="N780" s="7">
        <f>IF(Task[[#This Row],[Ease1]]&gt;0,1.96*SQRT((Task[[#This Row],[Ease1]]*(1-Task[[#This Row],[Ease1]]))/Task[[#This Row],[Responses]]),"")</f>
        <v>0.23727333662069458</v>
      </c>
      <c r="O780" s="7">
        <f>VLOOKUP(Task[[#This Row],[Reason of visit]],'Data-Task'!C:G,5,)</f>
        <v>0.17647058823529399</v>
      </c>
      <c r="P780" s="7" t="str">
        <f>IF(Task[[#This Row],[Margin of Error1]]&gt;=0.1,"Insufficient data",Task[[#This Row],[Satisfaction1]])</f>
        <v>Insufficient data</v>
      </c>
      <c r="Q780" s="7">
        <f>IF(Task[[#This Row],[Satisfaction1]]&gt;0,1.96*SQRT((Task[[#This Row],[Satisfaction1]]*(1-Task[[#This Row],[Satisfaction1]]))/Task[[#This Row],[Responses]]),"")</f>
        <v>0.18122050424317837</v>
      </c>
      <c r="R780" s="7" t="str">
        <f>IF(OR(Task[[#This Row],[Margin of Error1]]&gt;=0.1,Task[[#This Row],[Margin of Error1]]=0),"Insufficient data",Task[[#This Row],[Margin of Error1]])</f>
        <v>Insufficient data</v>
      </c>
      <c r="S7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0" s="10"/>
      <c r="U780" s="10"/>
      <c r="V780" s="5"/>
      <c r="W780" s="5"/>
    </row>
    <row r="781" spans="3:23" ht="13.9" x14ac:dyDescent="0.5">
      <c r="C781" s="129" t="str">
        <f>IF(ISBLANK('Data-Task'!C297),"",'Data-Task'!C297)</f>
        <v>DND:Security:Information about equipment purchases and upgrades</v>
      </c>
      <c r="D781" s="68" t="str">
        <f t="shared" si="36"/>
        <v>Information about equipment purchases and upgrades</v>
      </c>
      <c r="E781" s="6" t="str">
        <f t="shared" si="37"/>
        <v>Security</v>
      </c>
      <c r="F781" s="6" t="str">
        <f t="shared" si="38"/>
        <v>DND</v>
      </c>
      <c r="G781" s="8">
        <f>VLOOKUP(Task[[#This Row],[Reason of visit]],'Data-Task'!C:G,2,)</f>
        <v>17</v>
      </c>
      <c r="H7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1" s="7">
        <f>VLOOKUP(Task[[#This Row],[Reason of visit]],'Data-Task'!C:G,3,)</f>
        <v>0.82352941176470595</v>
      </c>
      <c r="J781" s="7" t="str">
        <f>IF(Task[[#This Row],[Margin of Error1]]&gt;=0.1,"Insufficient data",Task[[#This Row],[Task success1]])</f>
        <v>Insufficient data</v>
      </c>
      <c r="K781" s="7">
        <f>IF(Task[[#This Row],[Task success1]]&gt;0,1.96*SQRT((Task[[#This Row],[Task success1]]*(1-Task[[#This Row],[Task success1]]))/Task[[#This Row],[Responses]]),"")</f>
        <v>0.1812205042431784</v>
      </c>
      <c r="L781" s="7">
        <f>VLOOKUP(Task[[#This Row],[Reason of visit]],'Data-Task'!C:G,4,)</f>
        <v>0.76470588235294101</v>
      </c>
      <c r="M781" s="7" t="str">
        <f>IF(Task[[#This Row],[Margin of Error1]]&gt;=0.1,"Insufficient data",Task[[#This Row],[Ease1]])</f>
        <v>Insufficient data</v>
      </c>
      <c r="N781" s="7">
        <f>IF(Task[[#This Row],[Ease1]]&gt;0,1.96*SQRT((Task[[#This Row],[Ease1]]*(1-Task[[#This Row],[Ease1]]))/Task[[#This Row],[Responses]]),"")</f>
        <v>0.20164356224736524</v>
      </c>
      <c r="O781" s="7">
        <f>VLOOKUP(Task[[#This Row],[Reason of visit]],'Data-Task'!C:G,5,)</f>
        <v>0.64705882352941202</v>
      </c>
      <c r="P781" s="7" t="str">
        <f>IF(Task[[#This Row],[Margin of Error1]]&gt;=0.1,"Insufficient data",Task[[#This Row],[Satisfaction1]])</f>
        <v>Insufficient data</v>
      </c>
      <c r="Q781" s="7">
        <f>IF(Task[[#This Row],[Satisfaction1]]&gt;0,1.96*SQRT((Task[[#This Row],[Satisfaction1]]*(1-Task[[#This Row],[Satisfaction1]]))/Task[[#This Row],[Responses]]),"")</f>
        <v>0.22717192442844758</v>
      </c>
      <c r="R781" s="7" t="str">
        <f>IF(OR(Task[[#This Row],[Margin of Error1]]&gt;=0.1,Task[[#This Row],[Margin of Error1]]=0),"Insufficient data",Task[[#This Row],[Margin of Error1]])</f>
        <v>Insufficient data</v>
      </c>
      <c r="S7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1" s="10"/>
      <c r="U781" s="10"/>
      <c r="V781" s="5"/>
      <c r="W781" s="5"/>
    </row>
    <row r="782" spans="3:23" ht="13.9" x14ac:dyDescent="0.5">
      <c r="C782" s="129" t="str">
        <f>IF(ISBLANK('Data-Task'!C313),"",'Data-Task'!C313)</f>
        <v>DND:Security:Personal interest, including family history</v>
      </c>
      <c r="D782" s="68" t="str">
        <f t="shared" si="36"/>
        <v>Personal interest, including family history</v>
      </c>
      <c r="E782" s="6" t="str">
        <f t="shared" si="37"/>
        <v>Security</v>
      </c>
      <c r="F782" s="6" t="str">
        <f t="shared" si="38"/>
        <v>DND</v>
      </c>
      <c r="G782" s="8">
        <f>VLOOKUP(Task[[#This Row],[Reason of visit]],'Data-Task'!C:G,2,)</f>
        <v>17</v>
      </c>
      <c r="H78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2" s="7">
        <f>VLOOKUP(Task[[#This Row],[Reason of visit]],'Data-Task'!C:G,3,)</f>
        <v>0.82352941176470595</v>
      </c>
      <c r="J782" s="7" t="str">
        <f>IF(Task[[#This Row],[Margin of Error1]]&gt;=0.1,"Insufficient data",Task[[#This Row],[Task success1]])</f>
        <v>Insufficient data</v>
      </c>
      <c r="K782" s="7">
        <f>IF(Task[[#This Row],[Task success1]]&gt;0,1.96*SQRT((Task[[#This Row],[Task success1]]*(1-Task[[#This Row],[Task success1]]))/Task[[#This Row],[Responses]]),"")</f>
        <v>0.1812205042431784</v>
      </c>
      <c r="L782" s="7">
        <f>VLOOKUP(Task[[#This Row],[Reason of visit]],'Data-Task'!C:G,4,)</f>
        <v>0.70588235294117696</v>
      </c>
      <c r="M782" s="7" t="str">
        <f>IF(Task[[#This Row],[Margin of Error1]]&gt;=0.1,"Insufficient data",Task[[#This Row],[Ease1]])</f>
        <v>Insufficient data</v>
      </c>
      <c r="N782" s="7">
        <f>IF(Task[[#This Row],[Ease1]]&gt;0,1.96*SQRT((Task[[#This Row],[Ease1]]*(1-Task[[#This Row],[Ease1]]))/Task[[#This Row],[Responses]]),"")</f>
        <v>0.21659993126945157</v>
      </c>
      <c r="O782" s="7">
        <f>VLOOKUP(Task[[#This Row],[Reason of visit]],'Data-Task'!C:G,5,)</f>
        <v>0.58823529411764697</v>
      </c>
      <c r="P782" s="7" t="str">
        <f>IF(Task[[#This Row],[Margin of Error1]]&gt;=0.1,"Insufficient data",Task[[#This Row],[Satisfaction1]])</f>
        <v>Insufficient data</v>
      </c>
      <c r="Q782" s="7">
        <f>IF(Task[[#This Row],[Satisfaction1]]&gt;0,1.96*SQRT((Task[[#This Row],[Satisfaction1]]*(1-Task[[#This Row],[Satisfaction1]]))/Task[[#This Row],[Responses]]),"")</f>
        <v>0.23395466497504683</v>
      </c>
      <c r="R782" s="7" t="str">
        <f>IF(OR(Task[[#This Row],[Margin of Error1]]&gt;=0.1,Task[[#This Row],[Margin of Error1]]=0),"Insufficient data",Task[[#This Row],[Margin of Error1]])</f>
        <v>Insufficient data</v>
      </c>
      <c r="S7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2" s="10"/>
      <c r="U782" s="10"/>
      <c r="V782" s="5"/>
      <c r="W782" s="5"/>
    </row>
    <row r="783" spans="3:23" ht="13.9" x14ac:dyDescent="0.5">
      <c r="C783" s="129" t="str">
        <f>IF(ISBLANK('Data-Task'!C341),"",'Data-Task'!C341)</f>
        <v>ECCC:Environment:Find out about the causes and effects of climate change</v>
      </c>
      <c r="D783" s="68" t="str">
        <f t="shared" si="36"/>
        <v>Find out about the causes and effects of climate change</v>
      </c>
      <c r="E783" s="6" t="str">
        <f t="shared" si="37"/>
        <v>Environment</v>
      </c>
      <c r="F783" s="6" t="str">
        <f t="shared" si="38"/>
        <v>ECCC</v>
      </c>
      <c r="G783" s="8">
        <f>VLOOKUP(Task[[#This Row],[Reason of visit]],'Data-Task'!C:G,2,)</f>
        <v>17</v>
      </c>
      <c r="H78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3" s="7">
        <f>VLOOKUP(Task[[#This Row],[Reason of visit]],'Data-Task'!C:G,3,)</f>
        <v>0.94117647058823495</v>
      </c>
      <c r="J783" s="7" t="str">
        <f>IF(Task[[#This Row],[Margin of Error1]]&gt;=0.1,"Insufficient data",Task[[#This Row],[Task success1]])</f>
        <v>Insufficient data</v>
      </c>
      <c r="K783" s="7">
        <f>IF(Task[[#This Row],[Task success1]]&gt;0,1.96*SQRT((Task[[#This Row],[Task success1]]*(1-Task[[#This Row],[Task success1]]))/Task[[#This Row],[Responses]]),"")</f>
        <v>0.11185172354616799</v>
      </c>
      <c r="L783" s="7">
        <f>VLOOKUP(Task[[#This Row],[Reason of visit]],'Data-Task'!C:G,4,)</f>
        <v>0.70588235294117696</v>
      </c>
      <c r="M783" s="7" t="str">
        <f>IF(Task[[#This Row],[Margin of Error1]]&gt;=0.1,"Insufficient data",Task[[#This Row],[Ease1]])</f>
        <v>Insufficient data</v>
      </c>
      <c r="N783" s="7">
        <f>IF(Task[[#This Row],[Ease1]]&gt;0,1.96*SQRT((Task[[#This Row],[Ease1]]*(1-Task[[#This Row],[Ease1]]))/Task[[#This Row],[Responses]]),"")</f>
        <v>0.21659993126945157</v>
      </c>
      <c r="O783" s="7">
        <f>VLOOKUP(Task[[#This Row],[Reason of visit]],'Data-Task'!C:G,5,)</f>
        <v>0.70588235294117696</v>
      </c>
      <c r="P783" s="7" t="str">
        <f>IF(Task[[#This Row],[Margin of Error1]]&gt;=0.1,"Insufficient data",Task[[#This Row],[Satisfaction1]])</f>
        <v>Insufficient data</v>
      </c>
      <c r="Q783" s="7">
        <f>IF(Task[[#This Row],[Satisfaction1]]&gt;0,1.96*SQRT((Task[[#This Row],[Satisfaction1]]*(1-Task[[#This Row],[Satisfaction1]]))/Task[[#This Row],[Responses]]),"")</f>
        <v>0.21659993126945157</v>
      </c>
      <c r="R783" s="7" t="str">
        <f>IF(OR(Task[[#This Row],[Margin of Error1]]&gt;=0.1,Task[[#This Row],[Margin of Error1]]=0),"Insufficient data",Task[[#This Row],[Margin of Error1]])</f>
        <v>Insufficient data</v>
      </c>
      <c r="S7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3" s="10"/>
      <c r="U783" s="10"/>
      <c r="V783" s="5"/>
      <c r="W783" s="5"/>
    </row>
    <row r="784" spans="3:23" ht="13.9" x14ac:dyDescent="0.5">
      <c r="C784" s="129" t="str">
        <f>IF(ISBLANK('Data-Task'!C784),"",'Data-Task'!C784)</f>
        <v>IRCC:Travel:Apply for a transit visa</v>
      </c>
      <c r="D784" s="68" t="str">
        <f t="shared" si="36"/>
        <v>Apply for a transit visa</v>
      </c>
      <c r="E784" s="6" t="str">
        <f t="shared" si="37"/>
        <v>Travel</v>
      </c>
      <c r="F784" s="6" t="str">
        <f t="shared" si="38"/>
        <v>IRCC</v>
      </c>
      <c r="G784" s="8">
        <f>VLOOKUP(Task[[#This Row],[Reason of visit]],'Data-Task'!C:G,2,)</f>
        <v>17</v>
      </c>
      <c r="H78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4" s="7">
        <f>VLOOKUP(Task[[#This Row],[Reason of visit]],'Data-Task'!C:G,3,)</f>
        <v>0.47058823529411797</v>
      </c>
      <c r="J784" s="7" t="str">
        <f>IF(Task[[#This Row],[Margin of Error1]]&gt;=0.1,"Insufficient data",Task[[#This Row],[Task success1]])</f>
        <v>Insufficient data</v>
      </c>
      <c r="K784" s="7">
        <f>IF(Task[[#This Row],[Task success1]]&gt;0,1.96*SQRT((Task[[#This Row],[Task success1]]*(1-Task[[#This Row],[Task success1]]))/Task[[#This Row],[Responses]]),"")</f>
        <v>0.23727333662069458</v>
      </c>
      <c r="L784" s="7">
        <f>VLOOKUP(Task[[#This Row],[Reason of visit]],'Data-Task'!C:G,4,)</f>
        <v>0.47058823529411797</v>
      </c>
      <c r="M784" s="7" t="str">
        <f>IF(Task[[#This Row],[Margin of Error1]]&gt;=0.1,"Insufficient data",Task[[#This Row],[Ease1]])</f>
        <v>Insufficient data</v>
      </c>
      <c r="N784" s="7">
        <f>IF(Task[[#This Row],[Ease1]]&gt;0,1.96*SQRT((Task[[#This Row],[Ease1]]*(1-Task[[#This Row],[Ease1]]))/Task[[#This Row],[Responses]]),"")</f>
        <v>0.23727333662069458</v>
      </c>
      <c r="O784" s="7">
        <f>VLOOKUP(Task[[#This Row],[Reason of visit]],'Data-Task'!C:G,5,)</f>
        <v>0.47058823529411797</v>
      </c>
      <c r="P784" s="7" t="str">
        <f>IF(Task[[#This Row],[Margin of Error1]]&gt;=0.1,"Insufficient data",Task[[#This Row],[Satisfaction1]])</f>
        <v>Insufficient data</v>
      </c>
      <c r="Q784" s="7">
        <f>IF(Task[[#This Row],[Satisfaction1]]&gt;0,1.96*SQRT((Task[[#This Row],[Satisfaction1]]*(1-Task[[#This Row],[Satisfaction1]]))/Task[[#This Row],[Responses]]),"")</f>
        <v>0.23727333662069458</v>
      </c>
      <c r="R784" s="7" t="str">
        <f>IF(OR(Task[[#This Row],[Margin of Error1]]&gt;=0.1,Task[[#This Row],[Margin of Error1]]=0),"Insufficient data",Task[[#This Row],[Margin of Error1]])</f>
        <v>Insufficient data</v>
      </c>
      <c r="S7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4" s="10"/>
      <c r="U784" s="10"/>
      <c r="V784" s="5"/>
      <c r="W784" s="5"/>
    </row>
    <row r="785" spans="3:23" ht="13.9" x14ac:dyDescent="0.5">
      <c r="C785" s="129" t="str">
        <f>IF(ISBLANK('Data-Task'!C788),"",'Data-Task'!C788)</f>
        <v>IRCC:Travel:Apply for an Electronic Travel Authorization (eTA)</v>
      </c>
      <c r="D785" s="68" t="str">
        <f t="shared" si="36"/>
        <v>Apply for an Electronic Travel Authorization (eTA)</v>
      </c>
      <c r="E785" s="6" t="str">
        <f t="shared" si="37"/>
        <v>Travel</v>
      </c>
      <c r="F785" s="6" t="str">
        <f t="shared" si="38"/>
        <v>IRCC</v>
      </c>
      <c r="G785" s="8">
        <f>VLOOKUP(Task[[#This Row],[Reason of visit]],'Data-Task'!C:G,2,)</f>
        <v>17</v>
      </c>
      <c r="H78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5" s="7">
        <f>VLOOKUP(Task[[#This Row],[Reason of visit]],'Data-Task'!C:G,3,)</f>
        <v>0.88235294117647101</v>
      </c>
      <c r="J785" s="7" t="str">
        <f>IF(Task[[#This Row],[Margin of Error1]]&gt;=0.1,"Insufficient data",Task[[#This Row],[Task success1]])</f>
        <v>Insufficient data</v>
      </c>
      <c r="K785" s="7">
        <f>IF(Task[[#This Row],[Task success1]]&gt;0,1.96*SQRT((Task[[#This Row],[Task success1]]*(1-Task[[#This Row],[Task success1]]))/Task[[#This Row],[Responses]]),"")</f>
        <v>0.1531592802051692</v>
      </c>
      <c r="L785" s="7">
        <f>VLOOKUP(Task[[#This Row],[Reason of visit]],'Data-Task'!C:G,4,)</f>
        <v>0.76470588235294101</v>
      </c>
      <c r="M785" s="7" t="str">
        <f>IF(Task[[#This Row],[Margin of Error1]]&gt;=0.1,"Insufficient data",Task[[#This Row],[Ease1]])</f>
        <v>Insufficient data</v>
      </c>
      <c r="N785" s="7">
        <f>IF(Task[[#This Row],[Ease1]]&gt;0,1.96*SQRT((Task[[#This Row],[Ease1]]*(1-Task[[#This Row],[Ease1]]))/Task[[#This Row],[Responses]]),"")</f>
        <v>0.20164356224736524</v>
      </c>
      <c r="O785" s="7">
        <f>VLOOKUP(Task[[#This Row],[Reason of visit]],'Data-Task'!C:G,5,)</f>
        <v>0.70588235294117696</v>
      </c>
      <c r="P785" s="7" t="str">
        <f>IF(Task[[#This Row],[Margin of Error1]]&gt;=0.1,"Insufficient data",Task[[#This Row],[Satisfaction1]])</f>
        <v>Insufficient data</v>
      </c>
      <c r="Q785" s="7">
        <f>IF(Task[[#This Row],[Satisfaction1]]&gt;0,1.96*SQRT((Task[[#This Row],[Satisfaction1]]*(1-Task[[#This Row],[Satisfaction1]]))/Task[[#This Row],[Responses]]),"")</f>
        <v>0.21659993126945157</v>
      </c>
      <c r="R785" s="7" t="str">
        <f>IF(OR(Task[[#This Row],[Margin of Error1]]&gt;=0.1,Task[[#This Row],[Margin of Error1]]=0),"Insufficient data",Task[[#This Row],[Margin of Error1]])</f>
        <v>Insufficient data</v>
      </c>
      <c r="S7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5" s="10"/>
      <c r="U785" s="10"/>
      <c r="V785" s="5"/>
      <c r="W785" s="5"/>
    </row>
    <row r="786" spans="3:23" ht="13.9" x14ac:dyDescent="0.5">
      <c r="C786" s="129" t="str">
        <f>IF(ISBLANK('Data-Task'!C933),"",'Data-Task'!C933)</f>
        <v>NRC:Science:Learn about NRC Challenge programs</v>
      </c>
      <c r="D786" s="68" t="str">
        <f t="shared" si="36"/>
        <v>Learn about NRC Challenge programs</v>
      </c>
      <c r="E786" s="6" t="str">
        <f t="shared" si="37"/>
        <v>Science</v>
      </c>
      <c r="F786" s="6" t="str">
        <f t="shared" si="38"/>
        <v>NRC</v>
      </c>
      <c r="G786" s="8">
        <f>VLOOKUP(Task[[#This Row],[Reason of visit]],'Data-Task'!C:G,2,)</f>
        <v>17</v>
      </c>
      <c r="H78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6" s="7">
        <f>VLOOKUP(Task[[#This Row],[Reason of visit]],'Data-Task'!C:G,3,)</f>
        <v>0.70588235294117696</v>
      </c>
      <c r="J786" s="7" t="str">
        <f>IF(Task[[#This Row],[Margin of Error1]]&gt;=0.1,"Insufficient data",Task[[#This Row],[Task success1]])</f>
        <v>Insufficient data</v>
      </c>
      <c r="K786" s="7">
        <f>IF(Task[[#This Row],[Task success1]]&gt;0,1.96*SQRT((Task[[#This Row],[Task success1]]*(1-Task[[#This Row],[Task success1]]))/Task[[#This Row],[Responses]]),"")</f>
        <v>0.21659993126945157</v>
      </c>
      <c r="L786" s="7">
        <f>VLOOKUP(Task[[#This Row],[Reason of visit]],'Data-Task'!C:G,4,)</f>
        <v>0.58823529411764697</v>
      </c>
      <c r="M786" s="7" t="str">
        <f>IF(Task[[#This Row],[Margin of Error1]]&gt;=0.1,"Insufficient data",Task[[#This Row],[Ease1]])</f>
        <v>Insufficient data</v>
      </c>
      <c r="N786" s="7">
        <f>IF(Task[[#This Row],[Ease1]]&gt;0,1.96*SQRT((Task[[#This Row],[Ease1]]*(1-Task[[#This Row],[Ease1]]))/Task[[#This Row],[Responses]]),"")</f>
        <v>0.23395466497504683</v>
      </c>
      <c r="O786" s="7">
        <f>VLOOKUP(Task[[#This Row],[Reason of visit]],'Data-Task'!C:G,5,)</f>
        <v>0.52941176470588203</v>
      </c>
      <c r="P786" s="7" t="str">
        <f>IF(Task[[#This Row],[Margin of Error1]]&gt;=0.1,"Insufficient data",Task[[#This Row],[Satisfaction1]])</f>
        <v>Insufficient data</v>
      </c>
      <c r="Q786" s="7">
        <f>IF(Task[[#This Row],[Satisfaction1]]&gt;0,1.96*SQRT((Task[[#This Row],[Satisfaction1]]*(1-Task[[#This Row],[Satisfaction1]]))/Task[[#This Row],[Responses]]),"")</f>
        <v>0.23727333662069458</v>
      </c>
      <c r="R786" s="7" t="str">
        <f>IF(OR(Task[[#This Row],[Margin of Error1]]&gt;=0.1,Task[[#This Row],[Margin of Error1]]=0),"Insufficient data",Task[[#This Row],[Margin of Error1]])</f>
        <v>Insufficient data</v>
      </c>
      <c r="S7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6" s="10"/>
      <c r="U786" s="10"/>
      <c r="V786" s="5"/>
      <c r="W786" s="5"/>
    </row>
    <row r="787" spans="3:23" ht="13.9" x14ac:dyDescent="0.5">
      <c r="C787" s="129" t="str">
        <f>IF(ISBLANK('Data-Task'!C1028),"",'Data-Task'!C1028)</f>
        <v>PBC:Policing:Other - Reason for my visit is not in this list</v>
      </c>
      <c r="D787" s="441" t="str">
        <f t="shared" si="36"/>
        <v>Other - Reason for my visit is not in this list</v>
      </c>
      <c r="E787" s="6" t="str">
        <f t="shared" si="37"/>
        <v>Policing</v>
      </c>
      <c r="F787" s="6" t="str">
        <f t="shared" si="38"/>
        <v>PBC</v>
      </c>
      <c r="G787" s="442">
        <f>VLOOKUP(Task[[#This Row],[Reason of visit]],'Data-Task'!C:G,2,)</f>
        <v>17</v>
      </c>
      <c r="H78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7" s="444">
        <f>VLOOKUP(Task[[#This Row],[Reason of visit]],'Data-Task'!C:G,3,)</f>
        <v>0.52941176470588203</v>
      </c>
      <c r="J787" s="444" t="str">
        <f>IF(Task[[#This Row],[Margin of Error1]]&gt;=0.1,"Insufficient data",Task[[#This Row],[Task success1]])</f>
        <v>Insufficient data</v>
      </c>
      <c r="K787" s="444">
        <f>IF(Task[[#This Row],[Task success1]]&gt;0,1.96*SQRT((Task[[#This Row],[Task success1]]*(1-Task[[#This Row],[Task success1]]))/Task[[#This Row],[Responses]]),"")</f>
        <v>0.23727333662069458</v>
      </c>
      <c r="L787" s="444">
        <f>VLOOKUP(Task[[#This Row],[Reason of visit]],'Data-Task'!C:G,4,)</f>
        <v>0.52941176470588203</v>
      </c>
      <c r="M787" s="444" t="str">
        <f>IF(Task[[#This Row],[Margin of Error1]]&gt;=0.1,"Insufficient data",Task[[#This Row],[Ease1]])</f>
        <v>Insufficient data</v>
      </c>
      <c r="N787" s="444">
        <f>IF(Task[[#This Row],[Ease1]]&gt;0,1.96*SQRT((Task[[#This Row],[Ease1]]*(1-Task[[#This Row],[Ease1]]))/Task[[#This Row],[Responses]]),"")</f>
        <v>0.23727333662069458</v>
      </c>
      <c r="O787" s="444">
        <f>VLOOKUP(Task[[#This Row],[Reason of visit]],'Data-Task'!C:G,5,)</f>
        <v>0.41176470588235298</v>
      </c>
      <c r="P787" s="444" t="str">
        <f>IF(Task[[#This Row],[Margin of Error1]]&gt;=0.1,"Insufficient data",Task[[#This Row],[Satisfaction1]])</f>
        <v>Insufficient data</v>
      </c>
      <c r="Q787" s="444">
        <f>IF(Task[[#This Row],[Satisfaction1]]&gt;0,1.96*SQRT((Task[[#This Row],[Satisfaction1]]*(1-Task[[#This Row],[Satisfaction1]]))/Task[[#This Row],[Responses]]),"")</f>
        <v>0.2339546649750468</v>
      </c>
      <c r="R787" s="444" t="str">
        <f>IF(OR(Task[[#This Row],[Margin of Error1]]&gt;=0.1,Task[[#This Row],[Margin of Error1]]=0),"Insufficient data",Task[[#This Row],[Margin of Error1]])</f>
        <v>Insufficient data</v>
      </c>
      <c r="S7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7" s="10"/>
      <c r="U787" s="10"/>
      <c r="V787" s="5"/>
      <c r="W787" s="5"/>
    </row>
    <row r="788" spans="3:23" ht="13.9" x14ac:dyDescent="0.5">
      <c r="C788" s="129" t="str">
        <f>IF(ISBLANK('Data-Task'!C1173),"",'Data-Task'!C1173)</f>
        <v>PSPC:AboutGov:Learn about payments to and from government</v>
      </c>
      <c r="D788" s="457" t="str">
        <f t="shared" si="36"/>
        <v>Learn about payments to and from government</v>
      </c>
      <c r="E788" s="458" t="str">
        <f t="shared" si="37"/>
        <v>AboutGov</v>
      </c>
      <c r="F788" s="458" t="str">
        <f t="shared" si="38"/>
        <v>PSPC</v>
      </c>
      <c r="G788" s="442">
        <f>VLOOKUP(Task[[#This Row],[Reason of visit]],'Data-Task'!C:G,2,)</f>
        <v>17</v>
      </c>
      <c r="H78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8" s="444">
        <f>VLOOKUP(Task[[#This Row],[Reason of visit]],'Data-Task'!C:G,3,)</f>
        <v>0.64705882352941202</v>
      </c>
      <c r="J788" s="444" t="str">
        <f>IF(Task[[#This Row],[Margin of Error1]]&gt;=0.1,"Insufficient data",Task[[#This Row],[Task success1]])</f>
        <v>Insufficient data</v>
      </c>
      <c r="K788" s="444">
        <f>IF(Task[[#This Row],[Task success1]]&gt;0,1.96*SQRT((Task[[#This Row],[Task success1]]*(1-Task[[#This Row],[Task success1]]))/Task[[#This Row],[Responses]]),"")</f>
        <v>0.22717192442844758</v>
      </c>
      <c r="L788" s="444">
        <f>VLOOKUP(Task[[#This Row],[Reason of visit]],'Data-Task'!C:G,4,)</f>
        <v>0.64705882352941202</v>
      </c>
      <c r="M788" s="444" t="str">
        <f>IF(Task[[#This Row],[Margin of Error1]]&gt;=0.1,"Insufficient data",Task[[#This Row],[Ease1]])</f>
        <v>Insufficient data</v>
      </c>
      <c r="N788" s="444">
        <f>IF(Task[[#This Row],[Ease1]]&gt;0,1.96*SQRT((Task[[#This Row],[Ease1]]*(1-Task[[#This Row],[Ease1]]))/Task[[#This Row],[Responses]]),"")</f>
        <v>0.22717192442844758</v>
      </c>
      <c r="O788" s="444">
        <f>VLOOKUP(Task[[#This Row],[Reason of visit]],'Data-Task'!C:G,5,)</f>
        <v>0.41176470588235298</v>
      </c>
      <c r="P788" s="444" t="str">
        <f>IF(Task[[#This Row],[Margin of Error1]]&gt;=0.1,"Insufficient data",Task[[#This Row],[Satisfaction1]])</f>
        <v>Insufficient data</v>
      </c>
      <c r="Q788" s="444">
        <f>IF(Task[[#This Row],[Satisfaction1]]&gt;0,1.96*SQRT((Task[[#This Row],[Satisfaction1]]*(1-Task[[#This Row],[Satisfaction1]]))/Task[[#This Row],[Responses]]),"")</f>
        <v>0.2339546649750468</v>
      </c>
      <c r="R788" s="444" t="str">
        <f>IF(OR(Task[[#This Row],[Margin of Error1]]&gt;=0.1,Task[[#This Row],[Margin of Error1]]=0),"Insufficient data",Task[[#This Row],[Margin of Error1]])</f>
        <v>Insufficient data</v>
      </c>
      <c r="S78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8" s="10"/>
      <c r="U788" s="10"/>
      <c r="V788" s="5"/>
      <c r="W788" s="5"/>
    </row>
    <row r="789" spans="3:23" ht="13.9" x14ac:dyDescent="0.5">
      <c r="C789" s="129" t="str">
        <f>IF(ISBLANK('Data-Task'!C1288),"",'Data-Task'!C1288)</f>
        <v>StatCan:N/A:Formulas</v>
      </c>
      <c r="D789" s="457" t="str">
        <f t="shared" si="36"/>
        <v>Formulas</v>
      </c>
      <c r="E789" s="458" t="str">
        <f t="shared" si="37"/>
        <v>N/A</v>
      </c>
      <c r="F789" s="458" t="str">
        <f t="shared" si="38"/>
        <v>StatCan</v>
      </c>
      <c r="G789" s="442">
        <f>VLOOKUP(Task[[#This Row],[Reason of visit]],'Data-Task'!C:G,2,)</f>
        <v>17</v>
      </c>
      <c r="H78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89" s="444">
        <f>VLOOKUP(Task[[#This Row],[Reason of visit]],'Data-Task'!C:G,3,)</f>
        <v>0.76470588235294101</v>
      </c>
      <c r="J789" s="444" t="str">
        <f>IF(Task[[#This Row],[Margin of Error1]]&gt;=0.1,"Insufficient data",Task[[#This Row],[Task success1]])</f>
        <v>Insufficient data</v>
      </c>
      <c r="K789" s="444">
        <f>IF(Task[[#This Row],[Task success1]]&gt;0,1.96*SQRT((Task[[#This Row],[Task success1]]*(1-Task[[#This Row],[Task success1]]))/Task[[#This Row],[Responses]]),"")</f>
        <v>0.20164356224736524</v>
      </c>
      <c r="L789" s="444">
        <f>VLOOKUP(Task[[#This Row],[Reason of visit]],'Data-Task'!C:G,4,)</f>
        <v>0.82352941176470595</v>
      </c>
      <c r="M789" s="444" t="str">
        <f>IF(Task[[#This Row],[Margin of Error1]]&gt;=0.1,"Insufficient data",Task[[#This Row],[Ease1]])</f>
        <v>Insufficient data</v>
      </c>
      <c r="N789" s="444">
        <f>IF(Task[[#This Row],[Ease1]]&gt;0,1.96*SQRT((Task[[#This Row],[Ease1]]*(1-Task[[#This Row],[Ease1]]))/Task[[#This Row],[Responses]]),"")</f>
        <v>0.1812205042431784</v>
      </c>
      <c r="O789" s="444">
        <f>VLOOKUP(Task[[#This Row],[Reason of visit]],'Data-Task'!C:G,5,)</f>
        <v>0.82352941176470595</v>
      </c>
      <c r="P789" s="444" t="str">
        <f>IF(Task[[#This Row],[Margin of Error1]]&gt;=0.1,"Insufficient data",Task[[#This Row],[Satisfaction1]])</f>
        <v>Insufficient data</v>
      </c>
      <c r="Q789" s="444">
        <f>IF(Task[[#This Row],[Satisfaction1]]&gt;0,1.96*SQRT((Task[[#This Row],[Satisfaction1]]*(1-Task[[#This Row],[Satisfaction1]]))/Task[[#This Row],[Responses]]),"")</f>
        <v>0.1812205042431784</v>
      </c>
      <c r="R789" s="444" t="str">
        <f>IF(OR(Task[[#This Row],[Margin of Error1]]&gt;=0.1,Task[[#This Row],[Margin of Error1]]=0),"Insufficient data",Task[[#This Row],[Margin of Error1]])</f>
        <v>Insufficient data</v>
      </c>
      <c r="S78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89" s="10"/>
      <c r="U789" s="10"/>
      <c r="V789" s="5"/>
      <c r="W789" s="5"/>
    </row>
    <row r="790" spans="3:23" ht="13.9" x14ac:dyDescent="0.5">
      <c r="C790" s="129" t="str">
        <f>IF(ISBLANK('Data-Task'!C1324),"",'Data-Task'!C1324)</f>
        <v>TBS:PublicService:Find guidance on leave requests due to COVID-19</v>
      </c>
      <c r="D790" s="457" t="str">
        <f t="shared" ref="D790:D853" si="39">IF(ISBLANK(C790),"",MID(C790,FIND("#",SUBSTITUTE(C790,":","#",2))+1,500))</f>
        <v>Find guidance on leave requests due to COVID-19</v>
      </c>
      <c r="E790" s="458" t="str">
        <f t="shared" ref="E790:E853" si="40">IF(ISBLANK(C790),"",MID(C790,FIND("#",SUBSTITUTE(C790,":","#",1))+1,FIND("#",SUBSTITUTE(C790,":","#",2))-FIND("#",SUBSTITUTE(C790,":","#",1))-1))</f>
        <v>PublicService</v>
      </c>
      <c r="F790" s="458" t="str">
        <f t="shared" ref="F790:F853" si="41">IF(ISBLANK(C790),"",LEFT(C790,FIND("#",SUBSTITUTE(C790,":","#"))-1))</f>
        <v>TBS</v>
      </c>
      <c r="G790" s="442">
        <f>VLOOKUP(Task[[#This Row],[Reason of visit]],'Data-Task'!C:G,2,)</f>
        <v>17</v>
      </c>
      <c r="H79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0" s="444">
        <f>VLOOKUP(Task[[#This Row],[Reason of visit]],'Data-Task'!C:G,3,)</f>
        <v>0.52941176470588203</v>
      </c>
      <c r="J790" s="444" t="str">
        <f>IF(Task[[#This Row],[Margin of Error1]]&gt;=0.1,"Insufficient data",Task[[#This Row],[Task success1]])</f>
        <v>Insufficient data</v>
      </c>
      <c r="K790" s="444">
        <f>IF(Task[[#This Row],[Task success1]]&gt;0,1.96*SQRT((Task[[#This Row],[Task success1]]*(1-Task[[#This Row],[Task success1]]))/Task[[#This Row],[Responses]]),"")</f>
        <v>0.23727333662069458</v>
      </c>
      <c r="L790" s="444">
        <f>VLOOKUP(Task[[#This Row],[Reason of visit]],'Data-Task'!C:G,4,)</f>
        <v>0.35294117647058798</v>
      </c>
      <c r="M790" s="444" t="str">
        <f>IF(Task[[#This Row],[Margin of Error1]]&gt;=0.1,"Insufficient data",Task[[#This Row],[Ease1]])</f>
        <v>Insufficient data</v>
      </c>
      <c r="N790" s="444">
        <f>IF(Task[[#This Row],[Ease1]]&gt;0,1.96*SQRT((Task[[#This Row],[Ease1]]*(1-Task[[#This Row],[Ease1]]))/Task[[#This Row],[Responses]]),"")</f>
        <v>0.22717192442844758</v>
      </c>
      <c r="O790" s="444">
        <f>VLOOKUP(Task[[#This Row],[Reason of visit]],'Data-Task'!C:G,5,)</f>
        <v>0.23529411764705899</v>
      </c>
      <c r="P790" s="444" t="str">
        <f>IF(Task[[#This Row],[Margin of Error1]]&gt;=0.1,"Insufficient data",Task[[#This Row],[Satisfaction1]])</f>
        <v>Insufficient data</v>
      </c>
      <c r="Q790" s="444">
        <f>IF(Task[[#This Row],[Satisfaction1]]&gt;0,1.96*SQRT((Task[[#This Row],[Satisfaction1]]*(1-Task[[#This Row],[Satisfaction1]]))/Task[[#This Row],[Responses]]),"")</f>
        <v>0.20164356224736524</v>
      </c>
      <c r="R790" s="444" t="str">
        <f>IF(OR(Task[[#This Row],[Margin of Error1]]&gt;=0.1,Task[[#This Row],[Margin of Error1]]=0),"Insufficient data",Task[[#This Row],[Margin of Error1]])</f>
        <v>Insufficient data</v>
      </c>
      <c r="S7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0" s="10"/>
      <c r="U790" s="10"/>
      <c r="V790" s="5"/>
      <c r="W790" s="5"/>
    </row>
    <row r="791" spans="3:23" ht="13.9" x14ac:dyDescent="0.5">
      <c r="C791" s="129" t="str">
        <f>IF(ISBLANK('Data-Task'!C1365),"",'Data-Task'!C1365)</f>
        <v>TC:N/A:Training and certification of individuals</v>
      </c>
      <c r="D791" s="457" t="str">
        <f t="shared" si="39"/>
        <v>Training and certification of individuals</v>
      </c>
      <c r="E791" s="458" t="str">
        <f t="shared" si="40"/>
        <v>N/A</v>
      </c>
      <c r="F791" s="458" t="str">
        <f t="shared" si="41"/>
        <v>TC</v>
      </c>
      <c r="G791" s="442">
        <f>VLOOKUP(Task[[#This Row],[Reason of visit]],'Data-Task'!C:G,2,)</f>
        <v>17</v>
      </c>
      <c r="H79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1" s="444">
        <f>VLOOKUP(Task[[#This Row],[Reason of visit]],'Data-Task'!C:G,3,)</f>
        <v>0.88235294117647101</v>
      </c>
      <c r="J791" s="444" t="str">
        <f>IF(Task[[#This Row],[Margin of Error1]]&gt;=0.1,"Insufficient data",Task[[#This Row],[Task success1]])</f>
        <v>Insufficient data</v>
      </c>
      <c r="K791" s="444">
        <f>IF(Task[[#This Row],[Task success1]]&gt;0,1.96*SQRT((Task[[#This Row],[Task success1]]*(1-Task[[#This Row],[Task success1]]))/Task[[#This Row],[Responses]]),"")</f>
        <v>0.1531592802051692</v>
      </c>
      <c r="L791" s="444">
        <f>VLOOKUP(Task[[#This Row],[Reason of visit]],'Data-Task'!C:G,4,)</f>
        <v>0.70588235294117696</v>
      </c>
      <c r="M791" s="444" t="str">
        <f>IF(Task[[#This Row],[Margin of Error1]]&gt;=0.1,"Insufficient data",Task[[#This Row],[Ease1]])</f>
        <v>Insufficient data</v>
      </c>
      <c r="N791" s="444">
        <f>IF(Task[[#This Row],[Ease1]]&gt;0,1.96*SQRT((Task[[#This Row],[Ease1]]*(1-Task[[#This Row],[Ease1]]))/Task[[#This Row],[Responses]]),"")</f>
        <v>0.21659993126945157</v>
      </c>
      <c r="O791" s="444">
        <f>VLOOKUP(Task[[#This Row],[Reason of visit]],'Data-Task'!C:G,5,)</f>
        <v>0.64705882352941202</v>
      </c>
      <c r="P791" s="444" t="str">
        <f>IF(Task[[#This Row],[Margin of Error1]]&gt;=0.1,"Insufficient data",Task[[#This Row],[Satisfaction1]])</f>
        <v>Insufficient data</v>
      </c>
      <c r="Q791" s="444">
        <f>IF(Task[[#This Row],[Satisfaction1]]&gt;0,1.96*SQRT((Task[[#This Row],[Satisfaction1]]*(1-Task[[#This Row],[Satisfaction1]]))/Task[[#This Row],[Responses]]),"")</f>
        <v>0.22717192442844758</v>
      </c>
      <c r="R791" s="444" t="str">
        <f>IF(OR(Task[[#This Row],[Margin of Error1]]&gt;=0.1,Task[[#This Row],[Margin of Error1]]=0),"Insufficient data",Task[[#This Row],[Margin of Error1]])</f>
        <v>Insufficient data</v>
      </c>
      <c r="S7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1" s="10"/>
      <c r="U791" s="10"/>
      <c r="V791" s="5"/>
      <c r="W791" s="5"/>
    </row>
    <row r="792" spans="3:23" ht="13.9" x14ac:dyDescent="0.5">
      <c r="C792" s="129" t="str">
        <f>IF(ISBLANK('Data-Task'!C1397),"",'Data-Task'!C1397)</f>
        <v>TC:Transport:Operating a commercial air service</v>
      </c>
      <c r="D792" s="457" t="str">
        <f t="shared" si="39"/>
        <v>Operating a commercial air service</v>
      </c>
      <c r="E792" s="458" t="str">
        <f t="shared" si="40"/>
        <v>Transport</v>
      </c>
      <c r="F792" s="458" t="str">
        <f t="shared" si="41"/>
        <v>TC</v>
      </c>
      <c r="G792" s="442">
        <f>VLOOKUP(Task[[#This Row],[Reason of visit]],'Data-Task'!C:G,2,)</f>
        <v>17</v>
      </c>
      <c r="H7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2" s="444">
        <f>VLOOKUP(Task[[#This Row],[Reason of visit]],'Data-Task'!C:G,3,)</f>
        <v>0.88235294117647101</v>
      </c>
      <c r="J792" s="444" t="str">
        <f>IF(Task[[#This Row],[Margin of Error1]]&gt;=0.1,"Insufficient data",Task[[#This Row],[Task success1]])</f>
        <v>Insufficient data</v>
      </c>
      <c r="K792" s="444">
        <f>IF(Task[[#This Row],[Task success1]]&gt;0,1.96*SQRT((Task[[#This Row],[Task success1]]*(1-Task[[#This Row],[Task success1]]))/Task[[#This Row],[Responses]]),"")</f>
        <v>0.1531592802051692</v>
      </c>
      <c r="L792" s="444">
        <f>VLOOKUP(Task[[#This Row],[Reason of visit]],'Data-Task'!C:G,4,)</f>
        <v>0.58823529411764697</v>
      </c>
      <c r="M792" s="444" t="str">
        <f>IF(Task[[#This Row],[Margin of Error1]]&gt;=0.1,"Insufficient data",Task[[#This Row],[Ease1]])</f>
        <v>Insufficient data</v>
      </c>
      <c r="N792" s="444">
        <f>IF(Task[[#This Row],[Ease1]]&gt;0,1.96*SQRT((Task[[#This Row],[Ease1]]*(1-Task[[#This Row],[Ease1]]))/Task[[#This Row],[Responses]]),"")</f>
        <v>0.23395466497504683</v>
      </c>
      <c r="O792" s="444">
        <f>VLOOKUP(Task[[#This Row],[Reason of visit]],'Data-Task'!C:G,5,)</f>
        <v>0.82352941176470595</v>
      </c>
      <c r="P792" s="444" t="str">
        <f>IF(Task[[#This Row],[Margin of Error1]]&gt;=0.1,"Insufficient data",Task[[#This Row],[Satisfaction1]])</f>
        <v>Insufficient data</v>
      </c>
      <c r="Q792" s="444">
        <f>IF(Task[[#This Row],[Satisfaction1]]&gt;0,1.96*SQRT((Task[[#This Row],[Satisfaction1]]*(1-Task[[#This Row],[Satisfaction1]]))/Task[[#This Row],[Responses]]),"")</f>
        <v>0.1812205042431784</v>
      </c>
      <c r="R792" s="444" t="str">
        <f>IF(OR(Task[[#This Row],[Margin of Error1]]&gt;=0.1,Task[[#This Row],[Margin of Error1]]=0),"Insufficient data",Task[[#This Row],[Margin of Error1]])</f>
        <v>Insufficient data</v>
      </c>
      <c r="S7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2" s="10"/>
      <c r="U792" s="10"/>
      <c r="V792" s="5"/>
      <c r="W792" s="5"/>
    </row>
    <row r="793" spans="3:23" ht="27.75" x14ac:dyDescent="0.5">
      <c r="C793" s="129" t="str">
        <f>IF(ISBLANK('Data-Task'!C85),"",'Data-Task'!C85)</f>
        <v>CFIA:Business:Find out if you need a phytosanitary certificate for exporting plants</v>
      </c>
      <c r="D793" s="68" t="str">
        <f t="shared" si="39"/>
        <v>Find out if you need a phytosanitary certificate for exporting plants</v>
      </c>
      <c r="E793" s="6" t="str">
        <f t="shared" si="40"/>
        <v>Business</v>
      </c>
      <c r="F793" s="6" t="str">
        <f t="shared" si="41"/>
        <v>CFIA</v>
      </c>
      <c r="G793" s="8">
        <f>VLOOKUP(Task[[#This Row],[Reason of visit]],'Data-Task'!C:G,2,)</f>
        <v>16</v>
      </c>
      <c r="H79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3" s="7">
        <f>VLOOKUP(Task[[#This Row],[Reason of visit]],'Data-Task'!C:G,3,)</f>
        <v>0.8125</v>
      </c>
      <c r="J793" s="7" t="str">
        <f>IF(Task[[#This Row],[Margin of Error1]]&gt;=0.1,"Insufficient data",Task[[#This Row],[Task success1]])</f>
        <v>Insufficient data</v>
      </c>
      <c r="K793" s="7">
        <f>IF(Task[[#This Row],[Task success1]]&gt;0,1.96*SQRT((Task[[#This Row],[Task success1]]*(1-Task[[#This Row],[Task success1]]))/Task[[#This Row],[Responses]]),"")</f>
        <v>0.19125306370095094</v>
      </c>
      <c r="L793" s="7">
        <f>VLOOKUP(Task[[#This Row],[Reason of visit]],'Data-Task'!C:G,4,)</f>
        <v>0.5625</v>
      </c>
      <c r="M793" s="7" t="str">
        <f>IF(Task[[#This Row],[Margin of Error1]]&gt;=0.1,"Insufficient data",Task[[#This Row],[Ease1]])</f>
        <v>Insufficient data</v>
      </c>
      <c r="N793" s="7">
        <f>IF(Task[[#This Row],[Ease1]]&gt;0,1.96*SQRT((Task[[#This Row],[Ease1]]*(1-Task[[#This Row],[Ease1]]))/Task[[#This Row],[Responses]]),"")</f>
        <v>0.24307840170405925</v>
      </c>
      <c r="O793" s="7">
        <f>VLOOKUP(Task[[#This Row],[Reason of visit]],'Data-Task'!C:G,5,)</f>
        <v>0.5625</v>
      </c>
      <c r="P793" s="7" t="str">
        <f>IF(Task[[#This Row],[Margin of Error1]]&gt;=0.1,"Insufficient data",Task[[#This Row],[Satisfaction1]])</f>
        <v>Insufficient data</v>
      </c>
      <c r="Q793" s="7">
        <f>IF(Task[[#This Row],[Satisfaction1]]&gt;0,1.96*SQRT((Task[[#This Row],[Satisfaction1]]*(1-Task[[#This Row],[Satisfaction1]]))/Task[[#This Row],[Responses]]),"")</f>
        <v>0.24307840170405925</v>
      </c>
      <c r="R793" s="7" t="str">
        <f>IF(OR(Task[[#This Row],[Margin of Error1]]&gt;=0.1,Task[[#This Row],[Margin of Error1]]=0),"Insufficient data",Task[[#This Row],[Margin of Error1]])</f>
        <v>Insufficient data</v>
      </c>
      <c r="S7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3" s="10"/>
      <c r="U793" s="10"/>
      <c r="V793" s="5"/>
      <c r="W793" s="5"/>
    </row>
    <row r="794" spans="3:23" ht="13.9" x14ac:dyDescent="0.5">
      <c r="C794" s="129" t="str">
        <f>IF(ISBLANK('Data-Task'!C109),"",'Data-Task'!C109)</f>
        <v>CIHR:Health:Contact CIHR</v>
      </c>
      <c r="D794" s="68" t="str">
        <f t="shared" si="39"/>
        <v>Contact CIHR</v>
      </c>
      <c r="E794" s="6" t="str">
        <f t="shared" si="40"/>
        <v>Health</v>
      </c>
      <c r="F794" s="6" t="str">
        <f t="shared" si="41"/>
        <v>CIHR</v>
      </c>
      <c r="G794" s="8">
        <f>VLOOKUP(Task[[#This Row],[Reason of visit]],'Data-Task'!C:G,2,)</f>
        <v>16</v>
      </c>
      <c r="H79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4" s="7">
        <f>VLOOKUP(Task[[#This Row],[Reason of visit]],'Data-Task'!C:G,3,)</f>
        <v>0.75</v>
      </c>
      <c r="J794" s="7" t="str">
        <f>IF(Task[[#This Row],[Margin of Error1]]&gt;=0.1,"Insufficient data",Task[[#This Row],[Task success1]])</f>
        <v>Insufficient data</v>
      </c>
      <c r="K794" s="7">
        <f>IF(Task[[#This Row],[Task success1]]&gt;0,1.96*SQRT((Task[[#This Row],[Task success1]]*(1-Task[[#This Row],[Task success1]]))/Task[[#This Row],[Responses]]),"")</f>
        <v>0.21217622392718746</v>
      </c>
      <c r="L794" s="7">
        <f>VLOOKUP(Task[[#This Row],[Reason of visit]],'Data-Task'!C:G,4,)</f>
        <v>0.75</v>
      </c>
      <c r="M794" s="7" t="str">
        <f>IF(Task[[#This Row],[Margin of Error1]]&gt;=0.1,"Insufficient data",Task[[#This Row],[Ease1]])</f>
        <v>Insufficient data</v>
      </c>
      <c r="N794" s="7">
        <f>IF(Task[[#This Row],[Ease1]]&gt;0,1.96*SQRT((Task[[#This Row],[Ease1]]*(1-Task[[#This Row],[Ease1]]))/Task[[#This Row],[Responses]]),"")</f>
        <v>0.21217622392718746</v>
      </c>
      <c r="O794" s="7">
        <f>VLOOKUP(Task[[#This Row],[Reason of visit]],'Data-Task'!C:G,5,)</f>
        <v>0.5625</v>
      </c>
      <c r="P794" s="7" t="str">
        <f>IF(Task[[#This Row],[Margin of Error1]]&gt;=0.1,"Insufficient data",Task[[#This Row],[Satisfaction1]])</f>
        <v>Insufficient data</v>
      </c>
      <c r="Q794" s="7">
        <f>IF(Task[[#This Row],[Satisfaction1]]&gt;0,1.96*SQRT((Task[[#This Row],[Satisfaction1]]*(1-Task[[#This Row],[Satisfaction1]]))/Task[[#This Row],[Responses]]),"")</f>
        <v>0.24307840170405925</v>
      </c>
      <c r="R794" s="7" t="str">
        <f>IF(OR(Task[[#This Row],[Margin of Error1]]&gt;=0.1,Task[[#This Row],[Margin of Error1]]=0),"Insufficient data",Task[[#This Row],[Margin of Error1]])</f>
        <v>Insufficient data</v>
      </c>
      <c r="S7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4" s="10"/>
      <c r="U794" s="10"/>
      <c r="V794" s="5"/>
      <c r="W794" s="5"/>
    </row>
    <row r="795" spans="3:23" ht="13.9" x14ac:dyDescent="0.5">
      <c r="C795" s="129" t="str">
        <f>IF(ISBLANK('Data-Task'!C276),"",'Data-Task'!C276)</f>
        <v>DND:Security:Cadet camps, dress, drills and training</v>
      </c>
      <c r="D795" s="68" t="str">
        <f t="shared" si="39"/>
        <v>Cadet camps, dress, drills and training</v>
      </c>
      <c r="E795" s="6" t="str">
        <f t="shared" si="40"/>
        <v>Security</v>
      </c>
      <c r="F795" s="6" t="str">
        <f t="shared" si="41"/>
        <v>DND</v>
      </c>
      <c r="G795" s="8">
        <f>VLOOKUP(Task[[#This Row],[Reason of visit]],'Data-Task'!C:G,2,)</f>
        <v>16</v>
      </c>
      <c r="H79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5" s="7">
        <f>VLOOKUP(Task[[#This Row],[Reason of visit]],'Data-Task'!C:G,3,)</f>
        <v>0.875</v>
      </c>
      <c r="J795" s="7" t="str">
        <f>IF(Task[[#This Row],[Margin of Error1]]&gt;=0.1,"Insufficient data",Task[[#This Row],[Task success1]])</f>
        <v>Insufficient data</v>
      </c>
      <c r="K795" s="7">
        <f>IF(Task[[#This Row],[Task success1]]&gt;0,1.96*SQRT((Task[[#This Row],[Task success1]]*(1-Task[[#This Row],[Task success1]]))/Task[[#This Row],[Responses]]),"")</f>
        <v>0.16205226780270618</v>
      </c>
      <c r="L795" s="7">
        <f>VLOOKUP(Task[[#This Row],[Reason of visit]],'Data-Task'!C:G,4,)</f>
        <v>0.6875</v>
      </c>
      <c r="M795" s="7" t="str">
        <f>IF(Task[[#This Row],[Margin of Error1]]&gt;=0.1,"Insufficient data",Task[[#This Row],[Ease1]])</f>
        <v>Insufficient data</v>
      </c>
      <c r="N795" s="7">
        <f>IF(Task[[#This Row],[Ease1]]&gt;0,1.96*SQRT((Task[[#This Row],[Ease1]]*(1-Task[[#This Row],[Ease1]]))/Task[[#This Row],[Responses]]),"")</f>
        <v>0.22712107866730469</v>
      </c>
      <c r="O795" s="7">
        <f>VLOOKUP(Task[[#This Row],[Reason of visit]],'Data-Task'!C:G,5,)</f>
        <v>0.5</v>
      </c>
      <c r="P795" s="7" t="str">
        <f>IF(Task[[#This Row],[Margin of Error1]]&gt;=0.1,"Insufficient data",Task[[#This Row],[Satisfaction1]])</f>
        <v>Insufficient data</v>
      </c>
      <c r="Q795" s="7">
        <f>IF(Task[[#This Row],[Satisfaction1]]&gt;0,1.96*SQRT((Task[[#This Row],[Satisfaction1]]*(1-Task[[#This Row],[Satisfaction1]]))/Task[[#This Row],[Responses]]),"")</f>
        <v>0.245</v>
      </c>
      <c r="R795" s="7" t="str">
        <f>IF(OR(Task[[#This Row],[Margin of Error1]]&gt;=0.1,Task[[#This Row],[Margin of Error1]]=0),"Insufficient data",Task[[#This Row],[Margin of Error1]])</f>
        <v>Insufficient data</v>
      </c>
      <c r="S7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5" s="10"/>
      <c r="U795" s="10"/>
      <c r="V795" s="5"/>
      <c r="W795" s="5"/>
    </row>
    <row r="796" spans="3:23" ht="27.75" x14ac:dyDescent="0.5">
      <c r="C796" s="129" t="str">
        <f>IF(ISBLANK('Data-Task'!C357),"",'Data-Task'!C357)</f>
        <v>ECCC:Environment:Learn about air pollution issues, sources, monitoring and impacts on the economy</v>
      </c>
      <c r="D796" s="68" t="str">
        <f t="shared" si="39"/>
        <v>Learn about air pollution issues, sources, monitoring and impacts on the economy</v>
      </c>
      <c r="E796" s="6" t="str">
        <f t="shared" si="40"/>
        <v>Environment</v>
      </c>
      <c r="F796" s="6" t="str">
        <f t="shared" si="41"/>
        <v>ECCC</v>
      </c>
      <c r="G796" s="8">
        <f>VLOOKUP(Task[[#This Row],[Reason of visit]],'Data-Task'!C:G,2,)</f>
        <v>16</v>
      </c>
      <c r="H79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6" s="7">
        <f>VLOOKUP(Task[[#This Row],[Reason of visit]],'Data-Task'!C:G,3,)</f>
        <v>0.75</v>
      </c>
      <c r="J796" s="7" t="str">
        <f>IF(Task[[#This Row],[Margin of Error1]]&gt;=0.1,"Insufficient data",Task[[#This Row],[Task success1]])</f>
        <v>Insufficient data</v>
      </c>
      <c r="K796" s="7">
        <f>IF(Task[[#This Row],[Task success1]]&gt;0,1.96*SQRT((Task[[#This Row],[Task success1]]*(1-Task[[#This Row],[Task success1]]))/Task[[#This Row],[Responses]]),"")</f>
        <v>0.21217622392718746</v>
      </c>
      <c r="L796" s="7">
        <f>VLOOKUP(Task[[#This Row],[Reason of visit]],'Data-Task'!C:G,4,)</f>
        <v>0.75</v>
      </c>
      <c r="M796" s="7" t="str">
        <f>IF(Task[[#This Row],[Margin of Error1]]&gt;=0.1,"Insufficient data",Task[[#This Row],[Ease1]])</f>
        <v>Insufficient data</v>
      </c>
      <c r="N796" s="7">
        <f>IF(Task[[#This Row],[Ease1]]&gt;0,1.96*SQRT((Task[[#This Row],[Ease1]]*(1-Task[[#This Row],[Ease1]]))/Task[[#This Row],[Responses]]),"")</f>
        <v>0.21217622392718746</v>
      </c>
      <c r="O796" s="7">
        <f>VLOOKUP(Task[[#This Row],[Reason of visit]],'Data-Task'!C:G,5,)</f>
        <v>0.5</v>
      </c>
      <c r="P796" s="7" t="str">
        <f>IF(Task[[#This Row],[Margin of Error1]]&gt;=0.1,"Insufficient data",Task[[#This Row],[Satisfaction1]])</f>
        <v>Insufficient data</v>
      </c>
      <c r="Q796" s="7">
        <f>IF(Task[[#This Row],[Satisfaction1]]&gt;0,1.96*SQRT((Task[[#This Row],[Satisfaction1]]*(1-Task[[#This Row],[Satisfaction1]]))/Task[[#This Row],[Responses]]),"")</f>
        <v>0.245</v>
      </c>
      <c r="R796" s="7" t="str">
        <f>IF(OR(Task[[#This Row],[Margin of Error1]]&gt;=0.1,Task[[#This Row],[Margin of Error1]]=0),"Insufficient data",Task[[#This Row],[Margin of Error1]])</f>
        <v>Insufficient data</v>
      </c>
      <c r="S7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6" s="10"/>
      <c r="U796" s="10"/>
      <c r="V796" s="5"/>
      <c r="W796" s="5"/>
    </row>
    <row r="797" spans="3:23" ht="13.9" x14ac:dyDescent="0.5">
      <c r="C797" s="129" t="str">
        <f>IF(ISBLANK('Data-Task'!C530),"",'Data-Task'!C530)</f>
        <v>GAC:Business:Funding for Canadian business women in international trade</v>
      </c>
      <c r="D797" s="68" t="str">
        <f t="shared" si="39"/>
        <v>Funding for Canadian business women in international trade</v>
      </c>
      <c r="E797" s="6" t="str">
        <f t="shared" si="40"/>
        <v>Business</v>
      </c>
      <c r="F797" s="6" t="str">
        <f t="shared" si="41"/>
        <v>GAC</v>
      </c>
      <c r="G797" s="8">
        <f>VLOOKUP(Task[[#This Row],[Reason of visit]],'Data-Task'!C:G,2,)</f>
        <v>16</v>
      </c>
      <c r="H79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7" s="7">
        <f>VLOOKUP(Task[[#This Row],[Reason of visit]],'Data-Task'!C:G,3,)</f>
        <v>0.625</v>
      </c>
      <c r="J797" s="7" t="str">
        <f>IF(Task[[#This Row],[Margin of Error1]]&gt;=0.1,"Insufficient data",Task[[#This Row],[Task success1]])</f>
        <v>Insufficient data</v>
      </c>
      <c r="K797" s="7">
        <f>IF(Task[[#This Row],[Task success1]]&gt;0,1.96*SQRT((Task[[#This Row],[Task success1]]*(1-Task[[#This Row],[Task success1]]))/Task[[#This Row],[Responses]]),"")</f>
        <v>0.23722022995520428</v>
      </c>
      <c r="L797" s="7">
        <f>VLOOKUP(Task[[#This Row],[Reason of visit]],'Data-Task'!C:G,4,)</f>
        <v>0.6875</v>
      </c>
      <c r="M797" s="7" t="str">
        <f>IF(Task[[#This Row],[Margin of Error1]]&gt;=0.1,"Insufficient data",Task[[#This Row],[Ease1]])</f>
        <v>Insufficient data</v>
      </c>
      <c r="N797" s="7">
        <f>IF(Task[[#This Row],[Ease1]]&gt;0,1.96*SQRT((Task[[#This Row],[Ease1]]*(1-Task[[#This Row],[Ease1]]))/Task[[#This Row],[Responses]]),"")</f>
        <v>0.22712107866730469</v>
      </c>
      <c r="O797" s="7">
        <f>VLOOKUP(Task[[#This Row],[Reason of visit]],'Data-Task'!C:G,5,)</f>
        <v>0.4375</v>
      </c>
      <c r="P797" s="7" t="str">
        <f>IF(Task[[#This Row],[Margin of Error1]]&gt;=0.1,"Insufficient data",Task[[#This Row],[Satisfaction1]])</f>
        <v>Insufficient data</v>
      </c>
      <c r="Q797" s="7">
        <f>IF(Task[[#This Row],[Satisfaction1]]&gt;0,1.96*SQRT((Task[[#This Row],[Satisfaction1]]*(1-Task[[#This Row],[Satisfaction1]]))/Task[[#This Row],[Responses]]),"")</f>
        <v>0.24307840170405925</v>
      </c>
      <c r="R797" s="7" t="str">
        <f>IF(OR(Task[[#This Row],[Margin of Error1]]&gt;=0.1,Task[[#This Row],[Margin of Error1]]=0),"Insufficient data",Task[[#This Row],[Margin of Error1]])</f>
        <v>Insufficient data</v>
      </c>
      <c r="S7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7" s="10"/>
      <c r="U797" s="10"/>
      <c r="V797" s="5"/>
      <c r="W797" s="5"/>
    </row>
    <row r="798" spans="3:23" ht="27.75" x14ac:dyDescent="0.5">
      <c r="C798" s="129" t="str">
        <f>IF(ISBLANK('Data-Task'!C982),"",'Data-Task'!C982)</f>
        <v>NRCan:Environment:Learn about Canada's energy resources, energy generation and infrastructure</v>
      </c>
      <c r="D798" s="441" t="str">
        <f t="shared" si="39"/>
        <v>Learn about Canada's energy resources, energy generation and infrastructure</v>
      </c>
      <c r="E798" s="6" t="str">
        <f t="shared" si="40"/>
        <v>Environment</v>
      </c>
      <c r="F798" s="6" t="str">
        <f t="shared" si="41"/>
        <v>NRCan</v>
      </c>
      <c r="G798" s="442">
        <f>VLOOKUP(Task[[#This Row],[Reason of visit]],'Data-Task'!C:G,2,)</f>
        <v>16</v>
      </c>
      <c r="H79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8" s="444">
        <f>VLOOKUP(Task[[#This Row],[Reason of visit]],'Data-Task'!C:G,3,)</f>
        <v>0.875</v>
      </c>
      <c r="J798" s="444" t="str">
        <f>IF(Task[[#This Row],[Margin of Error1]]&gt;=0.1,"Insufficient data",Task[[#This Row],[Task success1]])</f>
        <v>Insufficient data</v>
      </c>
      <c r="K798" s="444">
        <f>IF(Task[[#This Row],[Task success1]]&gt;0,1.96*SQRT((Task[[#This Row],[Task success1]]*(1-Task[[#This Row],[Task success1]]))/Task[[#This Row],[Responses]]),"")</f>
        <v>0.16205226780270618</v>
      </c>
      <c r="L798" s="444">
        <f>VLOOKUP(Task[[#This Row],[Reason of visit]],'Data-Task'!C:G,4,)</f>
        <v>0.4375</v>
      </c>
      <c r="M798" s="444" t="str">
        <f>IF(Task[[#This Row],[Margin of Error1]]&gt;=0.1,"Insufficient data",Task[[#This Row],[Ease1]])</f>
        <v>Insufficient data</v>
      </c>
      <c r="N798" s="444">
        <f>IF(Task[[#This Row],[Ease1]]&gt;0,1.96*SQRT((Task[[#This Row],[Ease1]]*(1-Task[[#This Row],[Ease1]]))/Task[[#This Row],[Responses]]),"")</f>
        <v>0.24307840170405925</v>
      </c>
      <c r="O798" s="444">
        <f>VLOOKUP(Task[[#This Row],[Reason of visit]],'Data-Task'!C:G,5,)</f>
        <v>0.5625</v>
      </c>
      <c r="P798" s="444" t="str">
        <f>IF(Task[[#This Row],[Margin of Error1]]&gt;=0.1,"Insufficient data",Task[[#This Row],[Satisfaction1]])</f>
        <v>Insufficient data</v>
      </c>
      <c r="Q798" s="444">
        <f>IF(Task[[#This Row],[Satisfaction1]]&gt;0,1.96*SQRT((Task[[#This Row],[Satisfaction1]]*(1-Task[[#This Row],[Satisfaction1]]))/Task[[#This Row],[Responses]]),"")</f>
        <v>0.24307840170405925</v>
      </c>
      <c r="R798" s="444" t="str">
        <f>IF(OR(Task[[#This Row],[Margin of Error1]]&gt;=0.1,Task[[#This Row],[Margin of Error1]]=0),"Insufficient data",Task[[#This Row],[Margin of Error1]])</f>
        <v>Insufficient data</v>
      </c>
      <c r="S7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8" s="10"/>
      <c r="U798" s="10"/>
      <c r="V798" s="5"/>
      <c r="W798" s="5"/>
    </row>
    <row r="799" spans="3:23" ht="13.9" x14ac:dyDescent="0.5">
      <c r="C799" s="129" t="str">
        <f>IF(ISBLANK('Data-Task'!C1073),"",'Data-Task'!C1073)</f>
        <v>PCH:Culture:Guide to the Canadian Charter of Rights and Freedoms</v>
      </c>
      <c r="D799" s="441" t="str">
        <f t="shared" si="39"/>
        <v>Guide to the Canadian Charter of Rights and Freedoms</v>
      </c>
      <c r="E799" s="447" t="str">
        <f t="shared" si="40"/>
        <v>Culture</v>
      </c>
      <c r="F799" s="447" t="str">
        <f t="shared" si="41"/>
        <v>PCH</v>
      </c>
      <c r="G799" s="442">
        <f>VLOOKUP(Task[[#This Row],[Reason of visit]],'Data-Task'!C:G,2,)</f>
        <v>16</v>
      </c>
      <c r="H79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799" s="444">
        <f>VLOOKUP(Task[[#This Row],[Reason of visit]],'Data-Task'!C:G,3,)</f>
        <v>0.8125</v>
      </c>
      <c r="J799" s="444" t="str">
        <f>IF(Task[[#This Row],[Margin of Error1]]&gt;=0.1,"Insufficient data",Task[[#This Row],[Task success1]])</f>
        <v>Insufficient data</v>
      </c>
      <c r="K799" s="444">
        <f>IF(Task[[#This Row],[Task success1]]&gt;0,1.96*SQRT((Task[[#This Row],[Task success1]]*(1-Task[[#This Row],[Task success1]]))/Task[[#This Row],[Responses]]),"")</f>
        <v>0.19125306370095094</v>
      </c>
      <c r="L799" s="444">
        <f>VLOOKUP(Task[[#This Row],[Reason of visit]],'Data-Task'!C:G,4,)</f>
        <v>0.6875</v>
      </c>
      <c r="M799" s="444" t="str">
        <f>IF(Task[[#This Row],[Margin of Error1]]&gt;=0.1,"Insufficient data",Task[[#This Row],[Ease1]])</f>
        <v>Insufficient data</v>
      </c>
      <c r="N799" s="444">
        <f>IF(Task[[#This Row],[Ease1]]&gt;0,1.96*SQRT((Task[[#This Row],[Ease1]]*(1-Task[[#This Row],[Ease1]]))/Task[[#This Row],[Responses]]),"")</f>
        <v>0.22712107866730469</v>
      </c>
      <c r="O799" s="444">
        <f>VLOOKUP(Task[[#This Row],[Reason of visit]],'Data-Task'!C:G,5,)</f>
        <v>0.4375</v>
      </c>
      <c r="P799" s="444" t="str">
        <f>IF(Task[[#This Row],[Margin of Error1]]&gt;=0.1,"Insufficient data",Task[[#This Row],[Satisfaction1]])</f>
        <v>Insufficient data</v>
      </c>
      <c r="Q799" s="444">
        <f>IF(Task[[#This Row],[Satisfaction1]]&gt;0,1.96*SQRT((Task[[#This Row],[Satisfaction1]]*(1-Task[[#This Row],[Satisfaction1]]))/Task[[#This Row],[Responses]]),"")</f>
        <v>0.24307840170405925</v>
      </c>
      <c r="R799" s="444" t="str">
        <f>IF(OR(Task[[#This Row],[Margin of Error1]]&gt;=0.1,Task[[#This Row],[Margin of Error1]]=0),"Insufficient data",Task[[#This Row],[Margin of Error1]])</f>
        <v>Insufficient data</v>
      </c>
      <c r="S7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799" s="10"/>
      <c r="U799" s="10"/>
      <c r="V799" s="5"/>
      <c r="W799" s="5"/>
    </row>
    <row r="800" spans="3:23" ht="13.9" x14ac:dyDescent="0.5">
      <c r="C800" s="129" t="str">
        <f>IF(ISBLANK('Data-Task'!C1089),"",'Data-Task'!C1089)</f>
        <v>PCO:AboutGov:Learn about Governor in Council appointments process</v>
      </c>
      <c r="D800" s="441" t="str">
        <f t="shared" si="39"/>
        <v>Learn about Governor in Council appointments process</v>
      </c>
      <c r="E800" s="447" t="str">
        <f t="shared" si="40"/>
        <v>AboutGov</v>
      </c>
      <c r="F800" s="447" t="str">
        <f t="shared" si="41"/>
        <v>PCO</v>
      </c>
      <c r="G800" s="442">
        <f>VLOOKUP(Task[[#This Row],[Reason of visit]],'Data-Task'!C:G,2,)</f>
        <v>16</v>
      </c>
      <c r="H80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0" s="444">
        <f>VLOOKUP(Task[[#This Row],[Reason of visit]],'Data-Task'!C:G,3,)</f>
        <v>0.5</v>
      </c>
      <c r="J800" s="444" t="str">
        <f>IF(Task[[#This Row],[Margin of Error1]]&gt;=0.1,"Insufficient data",Task[[#This Row],[Task success1]])</f>
        <v>Insufficient data</v>
      </c>
      <c r="K800" s="444">
        <f>IF(Task[[#This Row],[Task success1]]&gt;0,1.96*SQRT((Task[[#This Row],[Task success1]]*(1-Task[[#This Row],[Task success1]]))/Task[[#This Row],[Responses]]),"")</f>
        <v>0.245</v>
      </c>
      <c r="L800" s="444">
        <f>VLOOKUP(Task[[#This Row],[Reason of visit]],'Data-Task'!C:G,4,)</f>
        <v>0.75</v>
      </c>
      <c r="M800" s="444" t="str">
        <f>IF(Task[[#This Row],[Margin of Error1]]&gt;=0.1,"Insufficient data",Task[[#This Row],[Ease1]])</f>
        <v>Insufficient data</v>
      </c>
      <c r="N800" s="444">
        <f>IF(Task[[#This Row],[Ease1]]&gt;0,1.96*SQRT((Task[[#This Row],[Ease1]]*(1-Task[[#This Row],[Ease1]]))/Task[[#This Row],[Responses]]),"")</f>
        <v>0.21217622392718746</v>
      </c>
      <c r="O800" s="444">
        <f>VLOOKUP(Task[[#This Row],[Reason of visit]],'Data-Task'!C:G,5,)</f>
        <v>0.6875</v>
      </c>
      <c r="P800" s="444" t="str">
        <f>IF(Task[[#This Row],[Margin of Error1]]&gt;=0.1,"Insufficient data",Task[[#This Row],[Satisfaction1]])</f>
        <v>Insufficient data</v>
      </c>
      <c r="Q800" s="444">
        <f>IF(Task[[#This Row],[Satisfaction1]]&gt;0,1.96*SQRT((Task[[#This Row],[Satisfaction1]]*(1-Task[[#This Row],[Satisfaction1]]))/Task[[#This Row],[Responses]]),"")</f>
        <v>0.22712107866730469</v>
      </c>
      <c r="R800" s="444" t="str">
        <f>IF(OR(Task[[#This Row],[Margin of Error1]]&gt;=0.1,Task[[#This Row],[Margin of Error1]]=0),"Insufficient data",Task[[#This Row],[Margin of Error1]])</f>
        <v>Insufficient data</v>
      </c>
      <c r="S8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0" s="10"/>
      <c r="U800" s="10"/>
      <c r="V800" s="5"/>
      <c r="W800" s="5"/>
    </row>
    <row r="801" spans="3:23" ht="13.9" x14ac:dyDescent="0.5">
      <c r="C801" s="129" t="str">
        <f>IF(ISBLANK('Data-Task'!C1169),"",'Data-Task'!C1169)</f>
        <v>PSPC:AboutGov:Find public opinion research requirements</v>
      </c>
      <c r="D801" s="457" t="str">
        <f t="shared" si="39"/>
        <v>Find public opinion research requirements</v>
      </c>
      <c r="E801" s="458" t="str">
        <f t="shared" si="40"/>
        <v>AboutGov</v>
      </c>
      <c r="F801" s="458" t="str">
        <f t="shared" si="41"/>
        <v>PSPC</v>
      </c>
      <c r="G801" s="442">
        <f>VLOOKUP(Task[[#This Row],[Reason of visit]],'Data-Task'!C:G,2,)</f>
        <v>16</v>
      </c>
      <c r="H80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1" s="444">
        <f>VLOOKUP(Task[[#This Row],[Reason of visit]],'Data-Task'!C:G,3,)</f>
        <v>0.6875</v>
      </c>
      <c r="J801" s="444" t="str">
        <f>IF(Task[[#This Row],[Margin of Error1]]&gt;=0.1,"Insufficient data",Task[[#This Row],[Task success1]])</f>
        <v>Insufficient data</v>
      </c>
      <c r="K801" s="444">
        <f>IF(Task[[#This Row],[Task success1]]&gt;0,1.96*SQRT((Task[[#This Row],[Task success1]]*(1-Task[[#This Row],[Task success1]]))/Task[[#This Row],[Responses]]),"")</f>
        <v>0.22712107866730469</v>
      </c>
      <c r="L801" s="444">
        <f>VLOOKUP(Task[[#This Row],[Reason of visit]],'Data-Task'!C:G,4,)</f>
        <v>0.375</v>
      </c>
      <c r="M801" s="444" t="str">
        <f>IF(Task[[#This Row],[Margin of Error1]]&gt;=0.1,"Insufficient data",Task[[#This Row],[Ease1]])</f>
        <v>Insufficient data</v>
      </c>
      <c r="N801" s="444">
        <f>IF(Task[[#This Row],[Ease1]]&gt;0,1.96*SQRT((Task[[#This Row],[Ease1]]*(1-Task[[#This Row],[Ease1]]))/Task[[#This Row],[Responses]]),"")</f>
        <v>0.23722022995520428</v>
      </c>
      <c r="O801" s="444">
        <f>VLOOKUP(Task[[#This Row],[Reason of visit]],'Data-Task'!C:G,5,)</f>
        <v>0.4375</v>
      </c>
      <c r="P801" s="444" t="str">
        <f>IF(Task[[#This Row],[Margin of Error1]]&gt;=0.1,"Insufficient data",Task[[#This Row],[Satisfaction1]])</f>
        <v>Insufficient data</v>
      </c>
      <c r="Q801" s="444">
        <f>IF(Task[[#This Row],[Satisfaction1]]&gt;0,1.96*SQRT((Task[[#This Row],[Satisfaction1]]*(1-Task[[#This Row],[Satisfaction1]]))/Task[[#This Row],[Responses]]),"")</f>
        <v>0.24307840170405925</v>
      </c>
      <c r="R801" s="444" t="str">
        <f>IF(OR(Task[[#This Row],[Margin of Error1]]&gt;=0.1,Task[[#This Row],[Margin of Error1]]=0),"Insufficient data",Task[[#This Row],[Margin of Error1]])</f>
        <v>Insufficient data</v>
      </c>
      <c r="S8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1" s="10"/>
      <c r="U801" s="10"/>
      <c r="V801" s="5"/>
      <c r="W801" s="5"/>
    </row>
    <row r="802" spans="3:23" ht="13.9" x14ac:dyDescent="0.5">
      <c r="C802" s="129" t="str">
        <f>IF(ISBLANK('Data-Task'!C1246),"",'Data-Task'!C1246)</f>
        <v>PSPC:PublicService:Accessing and managing your tax slips</v>
      </c>
      <c r="D802" s="457" t="str">
        <f t="shared" si="39"/>
        <v>Accessing and managing your tax slips</v>
      </c>
      <c r="E802" s="458" t="str">
        <f t="shared" si="40"/>
        <v>PublicService</v>
      </c>
      <c r="F802" s="458" t="str">
        <f t="shared" si="41"/>
        <v>PSPC</v>
      </c>
      <c r="G802" s="442">
        <f>VLOOKUP(Task[[#This Row],[Reason of visit]],'Data-Task'!C:G,2,)</f>
        <v>16</v>
      </c>
      <c r="H80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2" s="444">
        <f>VLOOKUP(Task[[#This Row],[Reason of visit]],'Data-Task'!C:G,3,)</f>
        <v>0.625</v>
      </c>
      <c r="J802" s="444" t="str">
        <f>IF(Task[[#This Row],[Margin of Error1]]&gt;=0.1,"Insufficient data",Task[[#This Row],[Task success1]])</f>
        <v>Insufficient data</v>
      </c>
      <c r="K802" s="444">
        <f>IF(Task[[#This Row],[Task success1]]&gt;0,1.96*SQRT((Task[[#This Row],[Task success1]]*(1-Task[[#This Row],[Task success1]]))/Task[[#This Row],[Responses]]),"")</f>
        <v>0.23722022995520428</v>
      </c>
      <c r="L802" s="444">
        <f>VLOOKUP(Task[[#This Row],[Reason of visit]],'Data-Task'!C:G,4,)</f>
        <v>0.375</v>
      </c>
      <c r="M802" s="444" t="str">
        <f>IF(Task[[#This Row],[Margin of Error1]]&gt;=0.1,"Insufficient data",Task[[#This Row],[Ease1]])</f>
        <v>Insufficient data</v>
      </c>
      <c r="N802" s="444">
        <f>IF(Task[[#This Row],[Ease1]]&gt;0,1.96*SQRT((Task[[#This Row],[Ease1]]*(1-Task[[#This Row],[Ease1]]))/Task[[#This Row],[Responses]]),"")</f>
        <v>0.23722022995520428</v>
      </c>
      <c r="O802" s="444">
        <f>VLOOKUP(Task[[#This Row],[Reason of visit]],'Data-Task'!C:G,5,)</f>
        <v>0.4375</v>
      </c>
      <c r="P802" s="444" t="str">
        <f>IF(Task[[#This Row],[Margin of Error1]]&gt;=0.1,"Insufficient data",Task[[#This Row],[Satisfaction1]])</f>
        <v>Insufficient data</v>
      </c>
      <c r="Q802" s="444">
        <f>IF(Task[[#This Row],[Satisfaction1]]&gt;0,1.96*SQRT((Task[[#This Row],[Satisfaction1]]*(1-Task[[#This Row],[Satisfaction1]]))/Task[[#This Row],[Responses]]),"")</f>
        <v>0.24307840170405925</v>
      </c>
      <c r="R802" s="444" t="str">
        <f>IF(OR(Task[[#This Row],[Margin of Error1]]&gt;=0.1,Task[[#This Row],[Margin of Error1]]=0),"Insufficient data",Task[[#This Row],[Margin of Error1]])</f>
        <v>Insufficient data</v>
      </c>
      <c r="S8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2" s="10"/>
      <c r="U802" s="10"/>
      <c r="V802" s="5"/>
      <c r="W802" s="5"/>
    </row>
    <row r="803" spans="3:23" ht="13.9" x14ac:dyDescent="0.5">
      <c r="C803" s="129" t="str">
        <f>IF(ISBLANK('Data-Task'!C1264),"",'Data-Task'!C1264)</f>
        <v>PSPC:PublicService:Submit a pay action request</v>
      </c>
      <c r="D803" s="457" t="str">
        <f t="shared" si="39"/>
        <v>Submit a pay action request</v>
      </c>
      <c r="E803" s="458" t="str">
        <f t="shared" si="40"/>
        <v>PublicService</v>
      </c>
      <c r="F803" s="458" t="str">
        <f t="shared" si="41"/>
        <v>PSPC</v>
      </c>
      <c r="G803" s="442">
        <f>VLOOKUP(Task[[#This Row],[Reason of visit]],'Data-Task'!C:G,2,)</f>
        <v>16</v>
      </c>
      <c r="H80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3" s="444">
        <f>VLOOKUP(Task[[#This Row],[Reason of visit]],'Data-Task'!C:G,3,)</f>
        <v>0.6875</v>
      </c>
      <c r="J803" s="444" t="str">
        <f>IF(Task[[#This Row],[Margin of Error1]]&gt;=0.1,"Insufficient data",Task[[#This Row],[Task success1]])</f>
        <v>Insufficient data</v>
      </c>
      <c r="K803" s="444">
        <f>IF(Task[[#This Row],[Task success1]]&gt;0,1.96*SQRT((Task[[#This Row],[Task success1]]*(1-Task[[#This Row],[Task success1]]))/Task[[#This Row],[Responses]]),"")</f>
        <v>0.22712107866730469</v>
      </c>
      <c r="L803" s="444">
        <f>VLOOKUP(Task[[#This Row],[Reason of visit]],'Data-Task'!C:G,4,)</f>
        <v>0.375</v>
      </c>
      <c r="M803" s="444" t="str">
        <f>IF(Task[[#This Row],[Margin of Error1]]&gt;=0.1,"Insufficient data",Task[[#This Row],[Ease1]])</f>
        <v>Insufficient data</v>
      </c>
      <c r="N803" s="444">
        <f>IF(Task[[#This Row],[Ease1]]&gt;0,1.96*SQRT((Task[[#This Row],[Ease1]]*(1-Task[[#This Row],[Ease1]]))/Task[[#This Row],[Responses]]),"")</f>
        <v>0.23722022995520428</v>
      </c>
      <c r="O803" s="444">
        <f>VLOOKUP(Task[[#This Row],[Reason of visit]],'Data-Task'!C:G,5,)</f>
        <v>0.375</v>
      </c>
      <c r="P803" s="444" t="str">
        <f>IF(Task[[#This Row],[Margin of Error1]]&gt;=0.1,"Insufficient data",Task[[#This Row],[Satisfaction1]])</f>
        <v>Insufficient data</v>
      </c>
      <c r="Q803" s="444">
        <f>IF(Task[[#This Row],[Satisfaction1]]&gt;0,1.96*SQRT((Task[[#This Row],[Satisfaction1]]*(1-Task[[#This Row],[Satisfaction1]]))/Task[[#This Row],[Responses]]),"")</f>
        <v>0.23722022995520428</v>
      </c>
      <c r="R803" s="444" t="str">
        <f>IF(OR(Task[[#This Row],[Margin of Error1]]&gt;=0.1,Task[[#This Row],[Margin of Error1]]=0),"Insufficient data",Task[[#This Row],[Margin of Error1]])</f>
        <v>Insufficient data</v>
      </c>
      <c r="S80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3" s="10"/>
      <c r="U803" s="10"/>
      <c r="V803" s="5"/>
      <c r="W803" s="5"/>
    </row>
    <row r="804" spans="3:23" ht="13.9" x14ac:dyDescent="0.5">
      <c r="C804" s="129" t="str">
        <f>IF(ISBLANK('Data-Task'!C1369),"",'Data-Task'!C1369)</f>
        <v>TC:Transport:Drones - where you can fly</v>
      </c>
      <c r="D804" s="457" t="str">
        <f t="shared" si="39"/>
        <v>Drones - where you can fly</v>
      </c>
      <c r="E804" s="458" t="str">
        <f t="shared" si="40"/>
        <v>Transport</v>
      </c>
      <c r="F804" s="458" t="str">
        <f t="shared" si="41"/>
        <v>TC</v>
      </c>
      <c r="G804" s="442">
        <f>VLOOKUP(Task[[#This Row],[Reason of visit]],'Data-Task'!C:G,2,)</f>
        <v>16</v>
      </c>
      <c r="H80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4" s="444">
        <f>VLOOKUP(Task[[#This Row],[Reason of visit]],'Data-Task'!C:G,3,)</f>
        <v>0.4375</v>
      </c>
      <c r="J804" s="444" t="str">
        <f>IF(Task[[#This Row],[Margin of Error1]]&gt;=0.1,"Insufficient data",Task[[#This Row],[Task success1]])</f>
        <v>Insufficient data</v>
      </c>
      <c r="K804" s="444">
        <f>IF(Task[[#This Row],[Task success1]]&gt;0,1.96*SQRT((Task[[#This Row],[Task success1]]*(1-Task[[#This Row],[Task success1]]))/Task[[#This Row],[Responses]]),"")</f>
        <v>0.24307840170405925</v>
      </c>
      <c r="L804" s="444">
        <f>VLOOKUP(Task[[#This Row],[Reason of visit]],'Data-Task'!C:G,4,)</f>
        <v>0.3125</v>
      </c>
      <c r="M804" s="444" t="str">
        <f>IF(Task[[#This Row],[Margin of Error1]]&gt;=0.1,"Insufficient data",Task[[#This Row],[Ease1]])</f>
        <v>Insufficient data</v>
      </c>
      <c r="N804" s="444">
        <f>IF(Task[[#This Row],[Ease1]]&gt;0,1.96*SQRT((Task[[#This Row],[Ease1]]*(1-Task[[#This Row],[Ease1]]))/Task[[#This Row],[Responses]]),"")</f>
        <v>0.22712107866730469</v>
      </c>
      <c r="O804" s="444">
        <f>VLOOKUP(Task[[#This Row],[Reason of visit]],'Data-Task'!C:G,5,)</f>
        <v>0.3125</v>
      </c>
      <c r="P804" s="444" t="str">
        <f>IF(Task[[#This Row],[Margin of Error1]]&gt;=0.1,"Insufficient data",Task[[#This Row],[Satisfaction1]])</f>
        <v>Insufficient data</v>
      </c>
      <c r="Q804" s="444">
        <f>IF(Task[[#This Row],[Satisfaction1]]&gt;0,1.96*SQRT((Task[[#This Row],[Satisfaction1]]*(1-Task[[#This Row],[Satisfaction1]]))/Task[[#This Row],[Responses]]),"")</f>
        <v>0.22712107866730469</v>
      </c>
      <c r="R804" s="444" t="str">
        <f>IF(OR(Task[[#This Row],[Margin of Error1]]&gt;=0.1,Task[[#This Row],[Margin of Error1]]=0),"Insufficient data",Task[[#This Row],[Margin of Error1]])</f>
        <v>Insufficient data</v>
      </c>
      <c r="S8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4" s="10"/>
      <c r="U804" s="10"/>
      <c r="V804" s="5"/>
      <c r="W804" s="5"/>
    </row>
    <row r="805" spans="3:23" ht="27.75" x14ac:dyDescent="0.5">
      <c r="C805" s="129" t="str">
        <f>IF(ISBLANK('Data-Task'!C1384),"",'Data-Task'!C1384)</f>
        <v>TC:Transport:Learn about safety awareness when transporting dangerous goods</v>
      </c>
      <c r="D805" s="457" t="str">
        <f t="shared" si="39"/>
        <v>Learn about safety awareness when transporting dangerous goods</v>
      </c>
      <c r="E805" s="458" t="str">
        <f t="shared" si="40"/>
        <v>Transport</v>
      </c>
      <c r="F805" s="458" t="str">
        <f t="shared" si="41"/>
        <v>TC</v>
      </c>
      <c r="G805" s="442">
        <f>VLOOKUP(Task[[#This Row],[Reason of visit]],'Data-Task'!C:G,2,)</f>
        <v>16</v>
      </c>
      <c r="H80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5" s="444">
        <f>VLOOKUP(Task[[#This Row],[Reason of visit]],'Data-Task'!C:G,3,)</f>
        <v>0.6875</v>
      </c>
      <c r="J805" s="444" t="str">
        <f>IF(Task[[#This Row],[Margin of Error1]]&gt;=0.1,"Insufficient data",Task[[#This Row],[Task success1]])</f>
        <v>Insufficient data</v>
      </c>
      <c r="K805" s="444">
        <f>IF(Task[[#This Row],[Task success1]]&gt;0,1.96*SQRT((Task[[#This Row],[Task success1]]*(1-Task[[#This Row],[Task success1]]))/Task[[#This Row],[Responses]]),"")</f>
        <v>0.22712107866730469</v>
      </c>
      <c r="L805" s="444">
        <f>VLOOKUP(Task[[#This Row],[Reason of visit]],'Data-Task'!C:G,4,)</f>
        <v>0.375</v>
      </c>
      <c r="M805" s="444" t="str">
        <f>IF(Task[[#This Row],[Margin of Error1]]&gt;=0.1,"Insufficient data",Task[[#This Row],[Ease1]])</f>
        <v>Insufficient data</v>
      </c>
      <c r="N805" s="444">
        <f>IF(Task[[#This Row],[Ease1]]&gt;0,1.96*SQRT((Task[[#This Row],[Ease1]]*(1-Task[[#This Row],[Ease1]]))/Task[[#This Row],[Responses]]),"")</f>
        <v>0.23722022995520428</v>
      </c>
      <c r="O805" s="444">
        <f>VLOOKUP(Task[[#This Row],[Reason of visit]],'Data-Task'!C:G,5,)</f>
        <v>0.5</v>
      </c>
      <c r="P805" s="444" t="str">
        <f>IF(Task[[#This Row],[Margin of Error1]]&gt;=0.1,"Insufficient data",Task[[#This Row],[Satisfaction1]])</f>
        <v>Insufficient data</v>
      </c>
      <c r="Q805" s="444">
        <f>IF(Task[[#This Row],[Satisfaction1]]&gt;0,1.96*SQRT((Task[[#This Row],[Satisfaction1]]*(1-Task[[#This Row],[Satisfaction1]]))/Task[[#This Row],[Responses]]),"")</f>
        <v>0.245</v>
      </c>
      <c r="R805" s="444" t="str">
        <f>IF(OR(Task[[#This Row],[Margin of Error1]]&gt;=0.1,Task[[#This Row],[Margin of Error1]]=0),"Insufficient data",Task[[#This Row],[Margin of Error1]])</f>
        <v>Insufficient data</v>
      </c>
      <c r="S8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5" s="10"/>
      <c r="U805" s="10"/>
      <c r="V805" s="5"/>
      <c r="W805" s="5"/>
    </row>
    <row r="806" spans="3:23" ht="13.9" x14ac:dyDescent="0.5">
      <c r="C806" s="129" t="str">
        <f>IF(ISBLANK('Data-Task'!C1395),"",'Data-Task'!C1395)</f>
        <v>TC:Transport:Learn tips on safe boating</v>
      </c>
      <c r="D806" s="457" t="str">
        <f t="shared" si="39"/>
        <v>Learn tips on safe boating</v>
      </c>
      <c r="E806" s="458" t="str">
        <f t="shared" si="40"/>
        <v>Transport</v>
      </c>
      <c r="F806" s="458" t="str">
        <f t="shared" si="41"/>
        <v>TC</v>
      </c>
      <c r="G806" s="442">
        <f>VLOOKUP(Task[[#This Row],[Reason of visit]],'Data-Task'!C:G,2,)</f>
        <v>16</v>
      </c>
      <c r="H80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6" s="444">
        <f>VLOOKUP(Task[[#This Row],[Reason of visit]],'Data-Task'!C:G,3,)</f>
        <v>0.8125</v>
      </c>
      <c r="J806" s="444" t="str">
        <f>IF(Task[[#This Row],[Margin of Error1]]&gt;=0.1,"Insufficient data",Task[[#This Row],[Task success1]])</f>
        <v>Insufficient data</v>
      </c>
      <c r="K806" s="444">
        <f>IF(Task[[#This Row],[Task success1]]&gt;0,1.96*SQRT((Task[[#This Row],[Task success1]]*(1-Task[[#This Row],[Task success1]]))/Task[[#This Row],[Responses]]),"")</f>
        <v>0.19125306370095094</v>
      </c>
      <c r="L806" s="444">
        <f>VLOOKUP(Task[[#This Row],[Reason of visit]],'Data-Task'!C:G,4,)</f>
        <v>0.75</v>
      </c>
      <c r="M806" s="444" t="str">
        <f>IF(Task[[#This Row],[Margin of Error1]]&gt;=0.1,"Insufficient data",Task[[#This Row],[Ease1]])</f>
        <v>Insufficient data</v>
      </c>
      <c r="N806" s="444">
        <f>IF(Task[[#This Row],[Ease1]]&gt;0,1.96*SQRT((Task[[#This Row],[Ease1]]*(1-Task[[#This Row],[Ease1]]))/Task[[#This Row],[Responses]]),"")</f>
        <v>0.21217622392718746</v>
      </c>
      <c r="O806" s="444">
        <f>VLOOKUP(Task[[#This Row],[Reason of visit]],'Data-Task'!C:G,5,)</f>
        <v>0.5</v>
      </c>
      <c r="P806" s="444" t="str">
        <f>IF(Task[[#This Row],[Margin of Error1]]&gt;=0.1,"Insufficient data",Task[[#This Row],[Satisfaction1]])</f>
        <v>Insufficient data</v>
      </c>
      <c r="Q806" s="444">
        <f>IF(Task[[#This Row],[Satisfaction1]]&gt;0,1.96*SQRT((Task[[#This Row],[Satisfaction1]]*(1-Task[[#This Row],[Satisfaction1]]))/Task[[#This Row],[Responses]]),"")</f>
        <v>0.245</v>
      </c>
      <c r="R806" s="444" t="str">
        <f>IF(OR(Task[[#This Row],[Margin of Error1]]&gt;=0.1,Task[[#This Row],[Margin of Error1]]=0),"Insufficient data",Task[[#This Row],[Margin of Error1]])</f>
        <v>Insufficient data</v>
      </c>
      <c r="S8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6" s="10"/>
      <c r="U806" s="10"/>
      <c r="V806" s="5"/>
      <c r="W806" s="5"/>
    </row>
    <row r="807" spans="3:23" ht="13.9" x14ac:dyDescent="0.5">
      <c r="C807" s="129" t="str">
        <f>IF(ISBLANK('Data-Task'!C1403),"",'Data-Task'!C1403)</f>
        <v>TC:Transport:Training and certification of individuals</v>
      </c>
      <c r="D807" s="457" t="str">
        <f t="shared" si="39"/>
        <v>Training and certification of individuals</v>
      </c>
      <c r="E807" s="458" t="str">
        <f t="shared" si="40"/>
        <v>Transport</v>
      </c>
      <c r="F807" s="458" t="str">
        <f t="shared" si="41"/>
        <v>TC</v>
      </c>
      <c r="G807" s="442">
        <f>VLOOKUP(Task[[#This Row],[Reason of visit]],'Data-Task'!C:G,2,)</f>
        <v>16</v>
      </c>
      <c r="H80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7" s="444">
        <f>VLOOKUP(Task[[#This Row],[Reason of visit]],'Data-Task'!C:G,3,)</f>
        <v>0.6875</v>
      </c>
      <c r="J807" s="444" t="str">
        <f>IF(Task[[#This Row],[Margin of Error1]]&gt;=0.1,"Insufficient data",Task[[#This Row],[Task success1]])</f>
        <v>Insufficient data</v>
      </c>
      <c r="K807" s="444">
        <f>IF(Task[[#This Row],[Task success1]]&gt;0,1.96*SQRT((Task[[#This Row],[Task success1]]*(1-Task[[#This Row],[Task success1]]))/Task[[#This Row],[Responses]]),"")</f>
        <v>0.22712107866730469</v>
      </c>
      <c r="L807" s="444">
        <f>VLOOKUP(Task[[#This Row],[Reason of visit]],'Data-Task'!C:G,4,)</f>
        <v>0.5625</v>
      </c>
      <c r="M807" s="444" t="str">
        <f>IF(Task[[#This Row],[Margin of Error1]]&gt;=0.1,"Insufficient data",Task[[#This Row],[Ease1]])</f>
        <v>Insufficient data</v>
      </c>
      <c r="N807" s="444">
        <f>IF(Task[[#This Row],[Ease1]]&gt;0,1.96*SQRT((Task[[#This Row],[Ease1]]*(1-Task[[#This Row],[Ease1]]))/Task[[#This Row],[Responses]]),"")</f>
        <v>0.24307840170405925</v>
      </c>
      <c r="O807" s="444">
        <f>VLOOKUP(Task[[#This Row],[Reason of visit]],'Data-Task'!C:G,5,)</f>
        <v>0.6875</v>
      </c>
      <c r="P807" s="444" t="str">
        <f>IF(Task[[#This Row],[Margin of Error1]]&gt;=0.1,"Insufficient data",Task[[#This Row],[Satisfaction1]])</f>
        <v>Insufficient data</v>
      </c>
      <c r="Q807" s="444">
        <f>IF(Task[[#This Row],[Satisfaction1]]&gt;0,1.96*SQRT((Task[[#This Row],[Satisfaction1]]*(1-Task[[#This Row],[Satisfaction1]]))/Task[[#This Row],[Responses]]),"")</f>
        <v>0.22712107866730469</v>
      </c>
      <c r="R807" s="444" t="str">
        <f>IF(OR(Task[[#This Row],[Margin of Error1]]&gt;=0.1,Task[[#This Row],[Margin of Error1]]=0),"Insufficient data",Task[[#This Row],[Margin of Error1]])</f>
        <v>Insufficient data</v>
      </c>
      <c r="S80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7" s="10"/>
      <c r="U807" s="10"/>
      <c r="V807" s="5"/>
      <c r="W807" s="5"/>
    </row>
    <row r="808" spans="3:23" ht="13.9" x14ac:dyDescent="0.5">
      <c r="C808" s="129" t="str">
        <f>IF(ISBLANK('Data-Task'!C153),"",'Data-Task'!C153)</f>
        <v>CRA:Benefits:Other - Reason for my visit is not in this list</v>
      </c>
      <c r="D808" s="68" t="str">
        <f t="shared" si="39"/>
        <v>Other - Reason for my visit is not in this list</v>
      </c>
      <c r="E808" s="6" t="str">
        <f t="shared" si="40"/>
        <v>Benefits</v>
      </c>
      <c r="F808" s="6" t="str">
        <f t="shared" si="41"/>
        <v>CRA</v>
      </c>
      <c r="G808" s="8">
        <f>VLOOKUP(Task[[#This Row],[Reason of visit]],'Data-Task'!C:G,2,)</f>
        <v>15</v>
      </c>
      <c r="H80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8" s="7">
        <f>VLOOKUP(Task[[#This Row],[Reason of visit]],'Data-Task'!C:G,3,)</f>
        <v>0.6</v>
      </c>
      <c r="J808" s="7" t="str">
        <f>IF(Task[[#This Row],[Margin of Error1]]&gt;=0.1,"Insufficient data",Task[[#This Row],[Task success1]])</f>
        <v>Insufficient data</v>
      </c>
      <c r="K808" s="7">
        <f>IF(Task[[#This Row],[Task success1]]&gt;0,1.96*SQRT((Task[[#This Row],[Task success1]]*(1-Task[[#This Row],[Task success1]]))/Task[[#This Row],[Responses]]),"")</f>
        <v>0.24792256855720091</v>
      </c>
      <c r="L808" s="7">
        <f>VLOOKUP(Task[[#This Row],[Reason of visit]],'Data-Task'!C:G,4,)</f>
        <v>0.6</v>
      </c>
      <c r="M808" s="7" t="str">
        <f>IF(Task[[#This Row],[Margin of Error1]]&gt;=0.1,"Insufficient data",Task[[#This Row],[Ease1]])</f>
        <v>Insufficient data</v>
      </c>
      <c r="N808" s="7">
        <f>IF(Task[[#This Row],[Ease1]]&gt;0,1.96*SQRT((Task[[#This Row],[Ease1]]*(1-Task[[#This Row],[Ease1]]))/Task[[#This Row],[Responses]]),"")</f>
        <v>0.24792256855720091</v>
      </c>
      <c r="O808" s="7">
        <f>VLOOKUP(Task[[#This Row],[Reason of visit]],'Data-Task'!C:G,5,)</f>
        <v>0.66666666666666696</v>
      </c>
      <c r="P808" s="7" t="str">
        <f>IF(Task[[#This Row],[Margin of Error1]]&gt;=0.1,"Insufficient data",Task[[#This Row],[Satisfaction1]])</f>
        <v>Insufficient data</v>
      </c>
      <c r="Q808" s="7">
        <f>IF(Task[[#This Row],[Satisfaction1]]&gt;0,1.96*SQRT((Task[[#This Row],[Satisfaction1]]*(1-Task[[#This Row],[Satisfaction1]]))/Task[[#This Row],[Responses]]),"")</f>
        <v>0.23856360282447228</v>
      </c>
      <c r="R808" s="7" t="str">
        <f>IF(OR(Task[[#This Row],[Margin of Error1]]&gt;=0.1,Task[[#This Row],[Margin of Error1]]=0),"Insufficient data",Task[[#This Row],[Margin of Error1]])</f>
        <v>Insufficient data</v>
      </c>
      <c r="S8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8" s="10"/>
      <c r="U808" s="10"/>
      <c r="V808" s="5"/>
      <c r="W808" s="5"/>
    </row>
    <row r="809" spans="3:23" ht="13.9" x14ac:dyDescent="0.5">
      <c r="C809" s="129" t="str">
        <f>IF(ISBLANK('Data-Task'!C248),"",'Data-Task'!C248)</f>
        <v>CSPS:PublicService:Log in to GCcampus</v>
      </c>
      <c r="D809" s="68" t="str">
        <f t="shared" si="39"/>
        <v>Log in to GCcampus</v>
      </c>
      <c r="E809" s="6" t="str">
        <f t="shared" si="40"/>
        <v>PublicService</v>
      </c>
      <c r="F809" s="6" t="str">
        <f t="shared" si="41"/>
        <v>CSPS</v>
      </c>
      <c r="G809" s="8">
        <f>VLOOKUP(Task[[#This Row],[Reason of visit]],'Data-Task'!C:G,2,)</f>
        <v>15</v>
      </c>
      <c r="H8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09" s="7">
        <f>VLOOKUP(Task[[#This Row],[Reason of visit]],'Data-Task'!C:G,3,)</f>
        <v>0.66666666666666696</v>
      </c>
      <c r="J809" s="7" t="str">
        <f>IF(Task[[#This Row],[Margin of Error1]]&gt;=0.1,"Insufficient data",Task[[#This Row],[Task success1]])</f>
        <v>Insufficient data</v>
      </c>
      <c r="K809" s="7">
        <f>IF(Task[[#This Row],[Task success1]]&gt;0,1.96*SQRT((Task[[#This Row],[Task success1]]*(1-Task[[#This Row],[Task success1]]))/Task[[#This Row],[Responses]]),"")</f>
        <v>0.23856360282447228</v>
      </c>
      <c r="L809" s="7">
        <f>VLOOKUP(Task[[#This Row],[Reason of visit]],'Data-Task'!C:G,4,)</f>
        <v>0.6</v>
      </c>
      <c r="M809" s="7" t="str">
        <f>IF(Task[[#This Row],[Margin of Error1]]&gt;=0.1,"Insufficient data",Task[[#This Row],[Ease1]])</f>
        <v>Insufficient data</v>
      </c>
      <c r="N809" s="7">
        <f>IF(Task[[#This Row],[Ease1]]&gt;0,1.96*SQRT((Task[[#This Row],[Ease1]]*(1-Task[[#This Row],[Ease1]]))/Task[[#This Row],[Responses]]),"")</f>
        <v>0.24792256855720091</v>
      </c>
      <c r="O809" s="7">
        <f>VLOOKUP(Task[[#This Row],[Reason of visit]],'Data-Task'!C:G,5,)</f>
        <v>0.53333333333333299</v>
      </c>
      <c r="P809" s="7" t="str">
        <f>IF(Task[[#This Row],[Margin of Error1]]&gt;=0.1,"Insufficient data",Task[[#This Row],[Satisfaction1]])</f>
        <v>Insufficient data</v>
      </c>
      <c r="Q809" s="7">
        <f>IF(Task[[#This Row],[Satisfaction1]]&gt;0,1.96*SQRT((Task[[#This Row],[Satisfaction1]]*(1-Task[[#This Row],[Satisfaction1]]))/Task[[#This Row],[Responses]]),"")</f>
        <v>0.25247198597805598</v>
      </c>
      <c r="R809" s="7" t="str">
        <f>IF(OR(Task[[#This Row],[Margin of Error1]]&gt;=0.1,Task[[#This Row],[Margin of Error1]]=0),"Insufficient data",Task[[#This Row],[Margin of Error1]])</f>
        <v>Insufficient data</v>
      </c>
      <c r="S8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09" s="10"/>
      <c r="U809" s="10"/>
      <c r="V809" s="5"/>
      <c r="W809" s="5"/>
    </row>
    <row r="810" spans="3:23" ht="27.75" x14ac:dyDescent="0.5">
      <c r="C810" s="129" t="str">
        <f>IF(ISBLANK('Data-Task'!C270),"",'Data-Task'!C270)</f>
        <v>DFO:Transport:Find the required nautical charts for safe vessel navigation in Canadian waters</v>
      </c>
      <c r="D810" s="68" t="str">
        <f t="shared" si="39"/>
        <v>Find the required nautical charts for safe vessel navigation in Canadian waters</v>
      </c>
      <c r="E810" s="6" t="str">
        <f t="shared" si="40"/>
        <v>Transport</v>
      </c>
      <c r="F810" s="6" t="str">
        <f t="shared" si="41"/>
        <v>DFO</v>
      </c>
      <c r="G810" s="8">
        <f>VLOOKUP(Task[[#This Row],[Reason of visit]],'Data-Task'!C:G,2,)</f>
        <v>15</v>
      </c>
      <c r="H8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0" s="7">
        <f>VLOOKUP(Task[[#This Row],[Reason of visit]],'Data-Task'!C:G,3,)</f>
        <v>0.8</v>
      </c>
      <c r="J810" s="7" t="str">
        <f>IF(Task[[#This Row],[Margin of Error1]]&gt;=0.1,"Insufficient data",Task[[#This Row],[Task success1]])</f>
        <v>Insufficient data</v>
      </c>
      <c r="K810" s="7">
        <f>IF(Task[[#This Row],[Task success1]]&gt;0,1.96*SQRT((Task[[#This Row],[Task success1]]*(1-Task[[#This Row],[Task success1]]))/Task[[#This Row],[Responses]]),"")</f>
        <v>0.2024279295617743</v>
      </c>
      <c r="L810" s="7">
        <f>VLOOKUP(Task[[#This Row],[Reason of visit]],'Data-Task'!C:G,4,)</f>
        <v>0.66666666666666696</v>
      </c>
      <c r="M810" s="7" t="str">
        <f>IF(Task[[#This Row],[Margin of Error1]]&gt;=0.1,"Insufficient data",Task[[#This Row],[Ease1]])</f>
        <v>Insufficient data</v>
      </c>
      <c r="N810" s="7">
        <f>IF(Task[[#This Row],[Ease1]]&gt;0,1.96*SQRT((Task[[#This Row],[Ease1]]*(1-Task[[#This Row],[Ease1]]))/Task[[#This Row],[Responses]]),"")</f>
        <v>0.23856360282447228</v>
      </c>
      <c r="O810" s="7">
        <f>VLOOKUP(Task[[#This Row],[Reason of visit]],'Data-Task'!C:G,5,)</f>
        <v>0.4</v>
      </c>
      <c r="P810" s="7" t="str">
        <f>IF(Task[[#This Row],[Margin of Error1]]&gt;=0.1,"Insufficient data",Task[[#This Row],[Satisfaction1]])</f>
        <v>Insufficient data</v>
      </c>
      <c r="Q810" s="7">
        <f>IF(Task[[#This Row],[Satisfaction1]]&gt;0,1.96*SQRT((Task[[#This Row],[Satisfaction1]]*(1-Task[[#This Row],[Satisfaction1]]))/Task[[#This Row],[Responses]]),"")</f>
        <v>0.24792256855720091</v>
      </c>
      <c r="R810" s="7" t="str">
        <f>IF(OR(Task[[#This Row],[Margin of Error1]]&gt;=0.1,Task[[#This Row],[Margin of Error1]]=0),"Insufficient data",Task[[#This Row],[Margin of Error1]])</f>
        <v>Insufficient data</v>
      </c>
      <c r="S8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0" s="10"/>
      <c r="U810" s="10"/>
      <c r="V810" s="5"/>
      <c r="W810" s="5"/>
    </row>
    <row r="811" spans="3:23" ht="13.9" x14ac:dyDescent="0.5">
      <c r="C811" s="129" t="str">
        <f>IF(ISBLANK('Data-Task'!C271),"",'Data-Task'!C271)</f>
        <v>DFO:Transport:Other - Reason for my visit is not in this list</v>
      </c>
      <c r="D811" s="68" t="str">
        <f t="shared" si="39"/>
        <v>Other - Reason for my visit is not in this list</v>
      </c>
      <c r="E811" s="6" t="str">
        <f t="shared" si="40"/>
        <v>Transport</v>
      </c>
      <c r="F811" s="6" t="str">
        <f t="shared" si="41"/>
        <v>DFO</v>
      </c>
      <c r="G811" s="8">
        <f>VLOOKUP(Task[[#This Row],[Reason of visit]],'Data-Task'!C:G,2,)</f>
        <v>15</v>
      </c>
      <c r="H8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1" s="7">
        <f>VLOOKUP(Task[[#This Row],[Reason of visit]],'Data-Task'!C:G,3,)</f>
        <v>0.66666666666666696</v>
      </c>
      <c r="J811" s="7" t="str">
        <f>IF(Task[[#This Row],[Margin of Error1]]&gt;=0.1,"Insufficient data",Task[[#This Row],[Task success1]])</f>
        <v>Insufficient data</v>
      </c>
      <c r="K811" s="7">
        <f>IF(Task[[#This Row],[Task success1]]&gt;0,1.96*SQRT((Task[[#This Row],[Task success1]]*(1-Task[[#This Row],[Task success1]]))/Task[[#This Row],[Responses]]),"")</f>
        <v>0.23856360282447228</v>
      </c>
      <c r="L811" s="7">
        <f>VLOOKUP(Task[[#This Row],[Reason of visit]],'Data-Task'!C:G,4,)</f>
        <v>0.66666666666666696</v>
      </c>
      <c r="M811" s="7" t="str">
        <f>IF(Task[[#This Row],[Margin of Error1]]&gt;=0.1,"Insufficient data",Task[[#This Row],[Ease1]])</f>
        <v>Insufficient data</v>
      </c>
      <c r="N811" s="7">
        <f>IF(Task[[#This Row],[Ease1]]&gt;0,1.96*SQRT((Task[[#This Row],[Ease1]]*(1-Task[[#This Row],[Ease1]]))/Task[[#This Row],[Responses]]),"")</f>
        <v>0.23856360282447228</v>
      </c>
      <c r="O811" s="7">
        <f>VLOOKUP(Task[[#This Row],[Reason of visit]],'Data-Task'!C:G,5,)</f>
        <v>0.66666666666666696</v>
      </c>
      <c r="P811" s="7" t="str">
        <f>IF(Task[[#This Row],[Margin of Error1]]&gt;=0.1,"Insufficient data",Task[[#This Row],[Satisfaction1]])</f>
        <v>Insufficient data</v>
      </c>
      <c r="Q811" s="7">
        <f>IF(Task[[#This Row],[Satisfaction1]]&gt;0,1.96*SQRT((Task[[#This Row],[Satisfaction1]]*(1-Task[[#This Row],[Satisfaction1]]))/Task[[#This Row],[Responses]]),"")</f>
        <v>0.23856360282447228</v>
      </c>
      <c r="R811" s="7" t="str">
        <f>IF(OR(Task[[#This Row],[Margin of Error1]]&gt;=0.1,Task[[#This Row],[Margin of Error1]]=0),"Insufficient data",Task[[#This Row],[Margin of Error1]])</f>
        <v>Insufficient data</v>
      </c>
      <c r="S8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1" s="10"/>
      <c r="U811" s="10"/>
      <c r="V811" s="5"/>
      <c r="W811" s="5"/>
    </row>
    <row r="812" spans="3:23" ht="13.9" x14ac:dyDescent="0.5">
      <c r="C812" s="129" t="str">
        <f>IF(ISBLANK('Data-Task'!C291),"",'Data-Task'!C291)</f>
        <v>DND:Security:Educational materials</v>
      </c>
      <c r="D812" s="68" t="str">
        <f t="shared" si="39"/>
        <v>Educational materials</v>
      </c>
      <c r="E812" s="6" t="str">
        <f t="shared" si="40"/>
        <v>Security</v>
      </c>
      <c r="F812" s="6" t="str">
        <f t="shared" si="41"/>
        <v>DND</v>
      </c>
      <c r="G812" s="8">
        <f>VLOOKUP(Task[[#This Row],[Reason of visit]],'Data-Task'!C:G,2,)</f>
        <v>15</v>
      </c>
      <c r="H8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2" s="7">
        <f>VLOOKUP(Task[[#This Row],[Reason of visit]],'Data-Task'!C:G,3,)</f>
        <v>0.93333333333333302</v>
      </c>
      <c r="J812" s="7" t="str">
        <f>IF(Task[[#This Row],[Margin of Error1]]&gt;=0.1,"Insufficient data",Task[[#This Row],[Task success1]])</f>
        <v>Insufficient data</v>
      </c>
      <c r="K812" s="7">
        <f>IF(Task[[#This Row],[Task success1]]&gt;0,1.96*SQRT((Task[[#This Row],[Task success1]]*(1-Task[[#This Row],[Task success1]]))/Task[[#This Row],[Responses]]),"")</f>
        <v>0.12623599298902827</v>
      </c>
      <c r="L812" s="7">
        <f>VLOOKUP(Task[[#This Row],[Reason of visit]],'Data-Task'!C:G,4,)</f>
        <v>0.73333333333333295</v>
      </c>
      <c r="M812" s="7" t="str">
        <f>IF(Task[[#This Row],[Margin of Error1]]&gt;=0.1,"Insufficient data",Task[[#This Row],[Ease1]])</f>
        <v>Insufficient data</v>
      </c>
      <c r="N812" s="7">
        <f>IF(Task[[#This Row],[Ease1]]&gt;0,1.96*SQRT((Task[[#This Row],[Ease1]]*(1-Task[[#This Row],[Ease1]]))/Task[[#This Row],[Responses]]),"")</f>
        <v>0.22379249648163257</v>
      </c>
      <c r="O812" s="7">
        <f>VLOOKUP(Task[[#This Row],[Reason of visit]],'Data-Task'!C:G,5,)</f>
        <v>0.73333333333333295</v>
      </c>
      <c r="P812" s="7" t="str">
        <f>IF(Task[[#This Row],[Margin of Error1]]&gt;=0.1,"Insufficient data",Task[[#This Row],[Satisfaction1]])</f>
        <v>Insufficient data</v>
      </c>
      <c r="Q812" s="7">
        <f>IF(Task[[#This Row],[Satisfaction1]]&gt;0,1.96*SQRT((Task[[#This Row],[Satisfaction1]]*(1-Task[[#This Row],[Satisfaction1]]))/Task[[#This Row],[Responses]]),"")</f>
        <v>0.22379249648163257</v>
      </c>
      <c r="R812" s="7" t="str">
        <f>IF(OR(Task[[#This Row],[Margin of Error1]]&gt;=0.1,Task[[#This Row],[Margin of Error1]]=0),"Insufficient data",Task[[#This Row],[Margin of Error1]])</f>
        <v>Insufficient data</v>
      </c>
      <c r="S8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2" s="10"/>
      <c r="U812" s="10"/>
      <c r="V812" s="5"/>
      <c r="W812" s="5"/>
    </row>
    <row r="813" spans="3:23" ht="13.9" x14ac:dyDescent="0.5">
      <c r="C813" s="129" t="str">
        <f>IF(ISBLANK('Data-Task'!C344),"",'Data-Task'!C344)</f>
        <v>ECCC:Environment:Find out about what is Canada doing to protect species at risk</v>
      </c>
      <c r="D813" s="68" t="str">
        <f t="shared" si="39"/>
        <v>Find out about what is Canada doing to protect species at risk</v>
      </c>
      <c r="E813" s="6" t="str">
        <f t="shared" si="40"/>
        <v>Environment</v>
      </c>
      <c r="F813" s="6" t="str">
        <f t="shared" si="41"/>
        <v>ECCC</v>
      </c>
      <c r="G813" s="8">
        <f>VLOOKUP(Task[[#This Row],[Reason of visit]],'Data-Task'!C:G,2,)</f>
        <v>15</v>
      </c>
      <c r="H8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3" s="7">
        <f>VLOOKUP(Task[[#This Row],[Reason of visit]],'Data-Task'!C:G,3,)</f>
        <v>1</v>
      </c>
      <c r="J813" s="7" t="str">
        <f>IF(Task[[#This Row],[Margin of Error1]]&gt;=0.1,"Insufficient data",Task[[#This Row],[Task success1]])</f>
        <v>Insufficient data</v>
      </c>
      <c r="K813" s="7">
        <f>IF(Task[[#This Row],[Task success1]]&gt;0,1.96*SQRT((Task[[#This Row],[Task success1]]*(1-Task[[#This Row],[Task success1]]))/Task[[#This Row],[Responses]]),"")</f>
        <v>0</v>
      </c>
      <c r="L813" s="7">
        <f>VLOOKUP(Task[[#This Row],[Reason of visit]],'Data-Task'!C:G,4,)</f>
        <v>1</v>
      </c>
      <c r="M813" s="7" t="str">
        <f>IF(Task[[#This Row],[Margin of Error1]]&gt;=0.1,"Insufficient data",Task[[#This Row],[Ease1]])</f>
        <v>Insufficient data</v>
      </c>
      <c r="N813" s="7">
        <f>IF(Task[[#This Row],[Ease1]]&gt;0,1.96*SQRT((Task[[#This Row],[Ease1]]*(1-Task[[#This Row],[Ease1]]))/Task[[#This Row],[Responses]]),"")</f>
        <v>0</v>
      </c>
      <c r="O813" s="7">
        <f>VLOOKUP(Task[[#This Row],[Reason of visit]],'Data-Task'!C:G,5,)</f>
        <v>0.6</v>
      </c>
      <c r="P813" s="7" t="str">
        <f>IF(Task[[#This Row],[Margin of Error1]]&gt;=0.1,"Insufficient data",Task[[#This Row],[Satisfaction1]])</f>
        <v>Insufficient data</v>
      </c>
      <c r="Q813" s="7">
        <f>IF(Task[[#This Row],[Satisfaction1]]&gt;0,1.96*SQRT((Task[[#This Row],[Satisfaction1]]*(1-Task[[#This Row],[Satisfaction1]]))/Task[[#This Row],[Responses]]),"")</f>
        <v>0.24792256855720091</v>
      </c>
      <c r="R813" s="7" t="str">
        <f>IF(OR(Task[[#This Row],[Margin of Error1]]&gt;=0.1,Task[[#This Row],[Margin of Error1]]=0),"Insufficient data",Task[[#This Row],[Margin of Error1]])</f>
        <v>Insufficient data</v>
      </c>
      <c r="S8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3" s="10"/>
      <c r="U813" s="10"/>
      <c r="V813" s="5"/>
      <c r="W813" s="5"/>
    </row>
    <row r="814" spans="3:23" ht="27.75" x14ac:dyDescent="0.5">
      <c r="C814" s="129" t="str">
        <f>IF(ISBLANK('Data-Task'!C348),"",'Data-Task'!C348)</f>
        <v>ECCC:Environment:Find out what is Canada doing to conserve our lands, waters and wildlife</v>
      </c>
      <c r="D814" s="68" t="str">
        <f t="shared" si="39"/>
        <v>Find out what is Canada doing to conserve our lands, waters and wildlife</v>
      </c>
      <c r="E814" s="6" t="str">
        <f t="shared" si="40"/>
        <v>Environment</v>
      </c>
      <c r="F814" s="6" t="str">
        <f t="shared" si="41"/>
        <v>ECCC</v>
      </c>
      <c r="G814" s="8">
        <f>VLOOKUP(Task[[#This Row],[Reason of visit]],'Data-Task'!C:G,2,)</f>
        <v>15</v>
      </c>
      <c r="H8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4" s="7">
        <f>VLOOKUP(Task[[#This Row],[Reason of visit]],'Data-Task'!C:G,3,)</f>
        <v>0.86666666666666703</v>
      </c>
      <c r="J814" s="7" t="str">
        <f>IF(Task[[#This Row],[Margin of Error1]]&gt;=0.1,"Insufficient data",Task[[#This Row],[Task success1]])</f>
        <v>Insufficient data</v>
      </c>
      <c r="K814" s="7">
        <f>IF(Task[[#This Row],[Task success1]]&gt;0,1.96*SQRT((Task[[#This Row],[Task success1]]*(1-Task[[#This Row],[Task success1]]))/Task[[#This Row],[Responses]]),"")</f>
        <v>0.17203066048861196</v>
      </c>
      <c r="L814" s="7">
        <f>VLOOKUP(Task[[#This Row],[Reason of visit]],'Data-Task'!C:G,4,)</f>
        <v>0.66666666666666696</v>
      </c>
      <c r="M814" s="7" t="str">
        <f>IF(Task[[#This Row],[Margin of Error1]]&gt;=0.1,"Insufficient data",Task[[#This Row],[Ease1]])</f>
        <v>Insufficient data</v>
      </c>
      <c r="N814" s="7">
        <f>IF(Task[[#This Row],[Ease1]]&gt;0,1.96*SQRT((Task[[#This Row],[Ease1]]*(1-Task[[#This Row],[Ease1]]))/Task[[#This Row],[Responses]]),"")</f>
        <v>0.23856360282447228</v>
      </c>
      <c r="O814" s="7">
        <f>VLOOKUP(Task[[#This Row],[Reason of visit]],'Data-Task'!C:G,5,)</f>
        <v>0.66666666666666696</v>
      </c>
      <c r="P814" s="7" t="str">
        <f>IF(Task[[#This Row],[Margin of Error1]]&gt;=0.1,"Insufficient data",Task[[#This Row],[Satisfaction1]])</f>
        <v>Insufficient data</v>
      </c>
      <c r="Q814" s="7">
        <f>IF(Task[[#This Row],[Satisfaction1]]&gt;0,1.96*SQRT((Task[[#This Row],[Satisfaction1]]*(1-Task[[#This Row],[Satisfaction1]]))/Task[[#This Row],[Responses]]),"")</f>
        <v>0.23856360282447228</v>
      </c>
      <c r="R814" s="7" t="str">
        <f>IF(OR(Task[[#This Row],[Margin of Error1]]&gt;=0.1,Task[[#This Row],[Margin of Error1]]=0),"Insufficient data",Task[[#This Row],[Margin of Error1]])</f>
        <v>Insufficient data</v>
      </c>
      <c r="S8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4" s="10"/>
      <c r="U814" s="10"/>
      <c r="V814" s="5"/>
      <c r="W814" s="5"/>
    </row>
    <row r="815" spans="3:23" ht="27.75" x14ac:dyDescent="0.5">
      <c r="C815" s="129" t="str">
        <f>IF(ISBLANK('Data-Task'!C893),"",'Data-Task'!C893)</f>
        <v>NRC:Jobs:Jobs at the National Research Council (student jobs, fellowships, employment information)</v>
      </c>
      <c r="D815" s="68" t="str">
        <f t="shared" si="39"/>
        <v>Jobs at the National Research Council (student jobs, fellowships, employment information)</v>
      </c>
      <c r="E815" s="6" t="str">
        <f t="shared" si="40"/>
        <v>Jobs</v>
      </c>
      <c r="F815" s="6" t="str">
        <f t="shared" si="41"/>
        <v>NRC</v>
      </c>
      <c r="G815" s="8">
        <f>VLOOKUP(Task[[#This Row],[Reason of visit]],'Data-Task'!C:G,2,)</f>
        <v>15</v>
      </c>
      <c r="H8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5" s="7">
        <f>VLOOKUP(Task[[#This Row],[Reason of visit]],'Data-Task'!C:G,3,)</f>
        <v>0.6</v>
      </c>
      <c r="J815" s="7" t="str">
        <f>IF(Task[[#This Row],[Margin of Error1]]&gt;=0.1,"Insufficient data",Task[[#This Row],[Task success1]])</f>
        <v>Insufficient data</v>
      </c>
      <c r="K815" s="7">
        <f>IF(Task[[#This Row],[Task success1]]&gt;0,1.96*SQRT((Task[[#This Row],[Task success1]]*(1-Task[[#This Row],[Task success1]]))/Task[[#This Row],[Responses]]),"")</f>
        <v>0.24792256855720091</v>
      </c>
      <c r="L815" s="7">
        <f>VLOOKUP(Task[[#This Row],[Reason of visit]],'Data-Task'!C:G,4,)</f>
        <v>0.6</v>
      </c>
      <c r="M815" s="7" t="str">
        <f>IF(Task[[#This Row],[Margin of Error1]]&gt;=0.1,"Insufficient data",Task[[#This Row],[Ease1]])</f>
        <v>Insufficient data</v>
      </c>
      <c r="N815" s="7">
        <f>IF(Task[[#This Row],[Ease1]]&gt;0,1.96*SQRT((Task[[#This Row],[Ease1]]*(1-Task[[#This Row],[Ease1]]))/Task[[#This Row],[Responses]]),"")</f>
        <v>0.24792256855720091</v>
      </c>
      <c r="O815" s="7">
        <f>VLOOKUP(Task[[#This Row],[Reason of visit]],'Data-Task'!C:G,5,)</f>
        <v>0.46666666666666701</v>
      </c>
      <c r="P815" s="7" t="str">
        <f>IF(Task[[#This Row],[Margin of Error1]]&gt;=0.1,"Insufficient data",Task[[#This Row],[Satisfaction1]])</f>
        <v>Insufficient data</v>
      </c>
      <c r="Q815" s="7">
        <f>IF(Task[[#This Row],[Satisfaction1]]&gt;0,1.96*SQRT((Task[[#This Row],[Satisfaction1]]*(1-Task[[#This Row],[Satisfaction1]]))/Task[[#This Row],[Responses]]),"")</f>
        <v>0.25247198597805598</v>
      </c>
      <c r="R815" s="7" t="str">
        <f>IF(OR(Task[[#This Row],[Margin of Error1]]&gt;=0.1,Task[[#This Row],[Margin of Error1]]=0),"Insufficient data",Task[[#This Row],[Margin of Error1]])</f>
        <v>Insufficient data</v>
      </c>
      <c r="S8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5" s="10"/>
      <c r="U815" s="10"/>
      <c r="V815" s="5"/>
      <c r="W815" s="5"/>
    </row>
    <row r="816" spans="3:23" ht="13.9" x14ac:dyDescent="0.5">
      <c r="C816" s="129" t="str">
        <f>IF(ISBLANK('Data-Task'!C1090),"",'Data-Task'!C1090)</f>
        <v>PCO:AboutGov:Learn about the Clerk of the Privy Council</v>
      </c>
      <c r="D816" s="441" t="str">
        <f t="shared" si="39"/>
        <v>Learn about the Clerk of the Privy Council</v>
      </c>
      <c r="E816" s="447" t="str">
        <f t="shared" si="40"/>
        <v>AboutGov</v>
      </c>
      <c r="F816" s="447" t="str">
        <f t="shared" si="41"/>
        <v>PCO</v>
      </c>
      <c r="G816" s="442">
        <f>VLOOKUP(Task[[#This Row],[Reason of visit]],'Data-Task'!C:G,2,)</f>
        <v>15</v>
      </c>
      <c r="H81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6" s="444">
        <f>VLOOKUP(Task[[#This Row],[Reason of visit]],'Data-Task'!C:G,3,)</f>
        <v>0.86666666666666703</v>
      </c>
      <c r="J816" s="444" t="str">
        <f>IF(Task[[#This Row],[Margin of Error1]]&gt;=0.1,"Insufficient data",Task[[#This Row],[Task success1]])</f>
        <v>Insufficient data</v>
      </c>
      <c r="K816" s="444">
        <f>IF(Task[[#This Row],[Task success1]]&gt;0,1.96*SQRT((Task[[#This Row],[Task success1]]*(1-Task[[#This Row],[Task success1]]))/Task[[#This Row],[Responses]]),"")</f>
        <v>0.17203066048861196</v>
      </c>
      <c r="L816" s="444">
        <f>VLOOKUP(Task[[#This Row],[Reason of visit]],'Data-Task'!C:G,4,)</f>
        <v>0.73333333333333295</v>
      </c>
      <c r="M816" s="444" t="str">
        <f>IF(Task[[#This Row],[Margin of Error1]]&gt;=0.1,"Insufficient data",Task[[#This Row],[Ease1]])</f>
        <v>Insufficient data</v>
      </c>
      <c r="N816" s="444">
        <f>IF(Task[[#This Row],[Ease1]]&gt;0,1.96*SQRT((Task[[#This Row],[Ease1]]*(1-Task[[#This Row],[Ease1]]))/Task[[#This Row],[Responses]]),"")</f>
        <v>0.22379249648163257</v>
      </c>
      <c r="O816" s="444">
        <f>VLOOKUP(Task[[#This Row],[Reason of visit]],'Data-Task'!C:G,5,)</f>
        <v>0.66666666666666696</v>
      </c>
      <c r="P816" s="444" t="str">
        <f>IF(Task[[#This Row],[Margin of Error1]]&gt;=0.1,"Insufficient data",Task[[#This Row],[Satisfaction1]])</f>
        <v>Insufficient data</v>
      </c>
      <c r="Q816" s="444">
        <f>IF(Task[[#This Row],[Satisfaction1]]&gt;0,1.96*SQRT((Task[[#This Row],[Satisfaction1]]*(1-Task[[#This Row],[Satisfaction1]]))/Task[[#This Row],[Responses]]),"")</f>
        <v>0.23856360282447228</v>
      </c>
      <c r="R816" s="444" t="str">
        <f>IF(OR(Task[[#This Row],[Margin of Error1]]&gt;=0.1,Task[[#This Row],[Margin of Error1]]=0),"Insufficient data",Task[[#This Row],[Margin of Error1]])</f>
        <v>Insufficient data</v>
      </c>
      <c r="S81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6" s="10"/>
      <c r="U816" s="10"/>
      <c r="V816" s="5"/>
      <c r="W816" s="5"/>
    </row>
    <row r="817" spans="3:23" ht="27.75" x14ac:dyDescent="0.5">
      <c r="C817" s="129" t="str">
        <f>IF(ISBLANK('Data-Task'!C1097),"",'Data-Task'!C1097)</f>
        <v>PCO:Culture:Learn about the Governor General or Lieutenant Governors and the appointment process</v>
      </c>
      <c r="D817" s="441" t="str">
        <f t="shared" si="39"/>
        <v>Learn about the Governor General or Lieutenant Governors and the appointment process</v>
      </c>
      <c r="E817" s="447" t="str">
        <f t="shared" si="40"/>
        <v>Culture</v>
      </c>
      <c r="F817" s="447" t="str">
        <f t="shared" si="41"/>
        <v>PCO</v>
      </c>
      <c r="G817" s="442">
        <f>VLOOKUP(Task[[#This Row],[Reason of visit]],'Data-Task'!C:G,2,)</f>
        <v>15</v>
      </c>
      <c r="H81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7" s="444">
        <f>VLOOKUP(Task[[#This Row],[Reason of visit]],'Data-Task'!C:G,3,)</f>
        <v>0.93333333333333302</v>
      </c>
      <c r="J817" s="444" t="str">
        <f>IF(Task[[#This Row],[Margin of Error1]]&gt;=0.1,"Insufficient data",Task[[#This Row],[Task success1]])</f>
        <v>Insufficient data</v>
      </c>
      <c r="K817" s="444">
        <f>IF(Task[[#This Row],[Task success1]]&gt;0,1.96*SQRT((Task[[#This Row],[Task success1]]*(1-Task[[#This Row],[Task success1]]))/Task[[#This Row],[Responses]]),"")</f>
        <v>0.12623599298902827</v>
      </c>
      <c r="L817" s="444">
        <f>VLOOKUP(Task[[#This Row],[Reason of visit]],'Data-Task'!C:G,4,)</f>
        <v>0.8</v>
      </c>
      <c r="M817" s="444" t="str">
        <f>IF(Task[[#This Row],[Margin of Error1]]&gt;=0.1,"Insufficient data",Task[[#This Row],[Ease1]])</f>
        <v>Insufficient data</v>
      </c>
      <c r="N817" s="444">
        <f>IF(Task[[#This Row],[Ease1]]&gt;0,1.96*SQRT((Task[[#This Row],[Ease1]]*(1-Task[[#This Row],[Ease1]]))/Task[[#This Row],[Responses]]),"")</f>
        <v>0.2024279295617743</v>
      </c>
      <c r="O817" s="444">
        <f>VLOOKUP(Task[[#This Row],[Reason of visit]],'Data-Task'!C:G,5,)</f>
        <v>0.8</v>
      </c>
      <c r="P817" s="444" t="str">
        <f>IF(Task[[#This Row],[Margin of Error1]]&gt;=0.1,"Insufficient data",Task[[#This Row],[Satisfaction1]])</f>
        <v>Insufficient data</v>
      </c>
      <c r="Q817" s="444">
        <f>IF(Task[[#This Row],[Satisfaction1]]&gt;0,1.96*SQRT((Task[[#This Row],[Satisfaction1]]*(1-Task[[#This Row],[Satisfaction1]]))/Task[[#This Row],[Responses]]),"")</f>
        <v>0.2024279295617743</v>
      </c>
      <c r="R817" s="444" t="str">
        <f>IF(OR(Task[[#This Row],[Margin of Error1]]&gt;=0.1,Task[[#This Row],[Margin of Error1]]=0),"Insufficient data",Task[[#This Row],[Margin of Error1]])</f>
        <v>Insufficient data</v>
      </c>
      <c r="S81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7" s="10"/>
      <c r="U817" s="10"/>
      <c r="V817" s="5"/>
      <c r="W817" s="5"/>
    </row>
    <row r="818" spans="3:23" ht="13.9" x14ac:dyDescent="0.5">
      <c r="C818" s="129" t="str">
        <f>IF(ISBLANK('Data-Task'!C1220),"",'Data-Task'!C1220)</f>
        <v>PSPC:Business:Standard Procurement Templates</v>
      </c>
      <c r="D818" s="457" t="str">
        <f t="shared" si="39"/>
        <v>Standard Procurement Templates</v>
      </c>
      <c r="E818" s="458" t="str">
        <f t="shared" si="40"/>
        <v>Business</v>
      </c>
      <c r="F818" s="458" t="str">
        <f t="shared" si="41"/>
        <v>PSPC</v>
      </c>
      <c r="G818" s="442">
        <f>VLOOKUP(Task[[#This Row],[Reason of visit]],'Data-Task'!C:G,2,)</f>
        <v>15</v>
      </c>
      <c r="H81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8" s="444">
        <f>VLOOKUP(Task[[#This Row],[Reason of visit]],'Data-Task'!C:G,3,)</f>
        <v>0.66666666666666696</v>
      </c>
      <c r="J818" s="444" t="str">
        <f>IF(Task[[#This Row],[Margin of Error1]]&gt;=0.1,"Insufficient data",Task[[#This Row],[Task success1]])</f>
        <v>Insufficient data</v>
      </c>
      <c r="K818" s="444">
        <f>IF(Task[[#This Row],[Task success1]]&gt;0,1.96*SQRT((Task[[#This Row],[Task success1]]*(1-Task[[#This Row],[Task success1]]))/Task[[#This Row],[Responses]]),"")</f>
        <v>0.23856360282447228</v>
      </c>
      <c r="L818" s="444">
        <f>VLOOKUP(Task[[#This Row],[Reason of visit]],'Data-Task'!C:G,4,)</f>
        <v>0.53333333333333299</v>
      </c>
      <c r="M818" s="444" t="str">
        <f>IF(Task[[#This Row],[Margin of Error1]]&gt;=0.1,"Insufficient data",Task[[#This Row],[Ease1]])</f>
        <v>Insufficient data</v>
      </c>
      <c r="N818" s="444">
        <f>IF(Task[[#This Row],[Ease1]]&gt;0,1.96*SQRT((Task[[#This Row],[Ease1]]*(1-Task[[#This Row],[Ease1]]))/Task[[#This Row],[Responses]]),"")</f>
        <v>0.25247198597805598</v>
      </c>
      <c r="O818" s="444">
        <f>VLOOKUP(Task[[#This Row],[Reason of visit]],'Data-Task'!C:G,5,)</f>
        <v>0.66666666666666696</v>
      </c>
      <c r="P818" s="444" t="str">
        <f>IF(Task[[#This Row],[Margin of Error1]]&gt;=0.1,"Insufficient data",Task[[#This Row],[Satisfaction1]])</f>
        <v>Insufficient data</v>
      </c>
      <c r="Q818" s="444">
        <f>IF(Task[[#This Row],[Satisfaction1]]&gt;0,1.96*SQRT((Task[[#This Row],[Satisfaction1]]*(1-Task[[#This Row],[Satisfaction1]]))/Task[[#This Row],[Responses]]),"")</f>
        <v>0.23856360282447228</v>
      </c>
      <c r="R818" s="444" t="str">
        <f>IF(OR(Task[[#This Row],[Margin of Error1]]&gt;=0.1,Task[[#This Row],[Margin of Error1]]=0),"Insufficient data",Task[[#This Row],[Margin of Error1]])</f>
        <v>Insufficient data</v>
      </c>
      <c r="S8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8" s="10"/>
      <c r="U818" s="10"/>
      <c r="V818" s="5"/>
      <c r="W818" s="5"/>
    </row>
    <row r="819" spans="3:23" ht="13.9" x14ac:dyDescent="0.5">
      <c r="C819" s="129" t="str">
        <f>IF(ISBLANK('Data-Task'!C1247),"",'Data-Task'!C1247)</f>
        <v>PSPC:PublicService:Canadian Armed Forces pension plans</v>
      </c>
      <c r="D819" s="457" t="str">
        <f t="shared" si="39"/>
        <v>Canadian Armed Forces pension plans</v>
      </c>
      <c r="E819" s="458" t="str">
        <f t="shared" si="40"/>
        <v>PublicService</v>
      </c>
      <c r="F819" s="458" t="str">
        <f t="shared" si="41"/>
        <v>PSPC</v>
      </c>
      <c r="G819" s="442">
        <f>VLOOKUP(Task[[#This Row],[Reason of visit]],'Data-Task'!C:G,2,)</f>
        <v>15</v>
      </c>
      <c r="H81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19" s="444">
        <f>VLOOKUP(Task[[#This Row],[Reason of visit]],'Data-Task'!C:G,3,)</f>
        <v>0.4</v>
      </c>
      <c r="J819" s="444" t="str">
        <f>IF(Task[[#This Row],[Margin of Error1]]&gt;=0.1,"Insufficient data",Task[[#This Row],[Task success1]])</f>
        <v>Insufficient data</v>
      </c>
      <c r="K819" s="444">
        <f>IF(Task[[#This Row],[Task success1]]&gt;0,1.96*SQRT((Task[[#This Row],[Task success1]]*(1-Task[[#This Row],[Task success1]]))/Task[[#This Row],[Responses]]),"")</f>
        <v>0.24792256855720091</v>
      </c>
      <c r="L819" s="444">
        <f>VLOOKUP(Task[[#This Row],[Reason of visit]],'Data-Task'!C:G,4,)</f>
        <v>0.46666666666666701</v>
      </c>
      <c r="M819" s="444" t="str">
        <f>IF(Task[[#This Row],[Margin of Error1]]&gt;=0.1,"Insufficient data",Task[[#This Row],[Ease1]])</f>
        <v>Insufficient data</v>
      </c>
      <c r="N819" s="444">
        <f>IF(Task[[#This Row],[Ease1]]&gt;0,1.96*SQRT((Task[[#This Row],[Ease1]]*(1-Task[[#This Row],[Ease1]]))/Task[[#This Row],[Responses]]),"")</f>
        <v>0.25247198597805598</v>
      </c>
      <c r="O819" s="444">
        <f>VLOOKUP(Task[[#This Row],[Reason of visit]],'Data-Task'!C:G,5,)</f>
        <v>0.4</v>
      </c>
      <c r="P819" s="444" t="str">
        <f>IF(Task[[#This Row],[Margin of Error1]]&gt;=0.1,"Insufficient data",Task[[#This Row],[Satisfaction1]])</f>
        <v>Insufficient data</v>
      </c>
      <c r="Q819" s="444">
        <f>IF(Task[[#This Row],[Satisfaction1]]&gt;0,1.96*SQRT((Task[[#This Row],[Satisfaction1]]*(1-Task[[#This Row],[Satisfaction1]]))/Task[[#This Row],[Responses]]),"")</f>
        <v>0.24792256855720091</v>
      </c>
      <c r="R819" s="444" t="str">
        <f>IF(OR(Task[[#This Row],[Margin of Error1]]&gt;=0.1,Task[[#This Row],[Margin of Error1]]=0),"Insufficient data",Task[[#This Row],[Margin of Error1]])</f>
        <v>Insufficient data</v>
      </c>
      <c r="S8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19" s="10"/>
      <c r="U819" s="10"/>
      <c r="V819" s="5"/>
      <c r="W819" s="5"/>
    </row>
    <row r="820" spans="3:23" ht="13.9" x14ac:dyDescent="0.5">
      <c r="C820" s="129" t="str">
        <f>IF(ISBLANK('Data-Task'!C1318),"",'Data-Task'!C1318)</f>
        <v>TBS:AboutGov:Other - Reason for my visit is not in this list</v>
      </c>
      <c r="D820" s="457" t="str">
        <f t="shared" si="39"/>
        <v>Other - Reason for my visit is not in this list</v>
      </c>
      <c r="E820" s="458" t="str">
        <f t="shared" si="40"/>
        <v>AboutGov</v>
      </c>
      <c r="F820" s="458" t="str">
        <f t="shared" si="41"/>
        <v>TBS</v>
      </c>
      <c r="G820" s="442">
        <f>VLOOKUP(Task[[#This Row],[Reason of visit]],'Data-Task'!C:G,2,)</f>
        <v>15</v>
      </c>
      <c r="H82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0" s="444">
        <f>VLOOKUP(Task[[#This Row],[Reason of visit]],'Data-Task'!C:G,3,)</f>
        <v>0.53333333333333299</v>
      </c>
      <c r="J820" s="444" t="str">
        <f>IF(Task[[#This Row],[Margin of Error1]]&gt;=0.1,"Insufficient data",Task[[#This Row],[Task success1]])</f>
        <v>Insufficient data</v>
      </c>
      <c r="K820" s="444">
        <f>IF(Task[[#This Row],[Task success1]]&gt;0,1.96*SQRT((Task[[#This Row],[Task success1]]*(1-Task[[#This Row],[Task success1]]))/Task[[#This Row],[Responses]]),"")</f>
        <v>0.25247198597805598</v>
      </c>
      <c r="L820" s="444">
        <f>VLOOKUP(Task[[#This Row],[Reason of visit]],'Data-Task'!C:G,4,)</f>
        <v>0.53333333333333299</v>
      </c>
      <c r="M820" s="444" t="str">
        <f>IF(Task[[#This Row],[Margin of Error1]]&gt;=0.1,"Insufficient data",Task[[#This Row],[Ease1]])</f>
        <v>Insufficient data</v>
      </c>
      <c r="N820" s="444">
        <f>IF(Task[[#This Row],[Ease1]]&gt;0,1.96*SQRT((Task[[#This Row],[Ease1]]*(1-Task[[#This Row],[Ease1]]))/Task[[#This Row],[Responses]]),"")</f>
        <v>0.25247198597805598</v>
      </c>
      <c r="O820" s="444">
        <f>VLOOKUP(Task[[#This Row],[Reason of visit]],'Data-Task'!C:G,5,)</f>
        <v>0.46666666666666701</v>
      </c>
      <c r="P820" s="444" t="str">
        <f>IF(Task[[#This Row],[Margin of Error1]]&gt;=0.1,"Insufficient data",Task[[#This Row],[Satisfaction1]])</f>
        <v>Insufficient data</v>
      </c>
      <c r="Q820" s="444">
        <f>IF(Task[[#This Row],[Satisfaction1]]&gt;0,1.96*SQRT((Task[[#This Row],[Satisfaction1]]*(1-Task[[#This Row],[Satisfaction1]]))/Task[[#This Row],[Responses]]),"")</f>
        <v>0.25247198597805598</v>
      </c>
      <c r="R820" s="444" t="str">
        <f>IF(OR(Task[[#This Row],[Margin of Error1]]&gt;=0.1,Task[[#This Row],[Margin of Error1]]=0),"Insufficient data",Task[[#This Row],[Margin of Error1]])</f>
        <v>Insufficient data</v>
      </c>
      <c r="S82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0" s="10"/>
      <c r="U820" s="10"/>
      <c r="V820" s="5"/>
      <c r="W820" s="5"/>
    </row>
    <row r="821" spans="3:23" ht="13.9" x14ac:dyDescent="0.5">
      <c r="C821" s="129" t="str">
        <f>IF(ISBLANK('Data-Task'!C1357),"",'Data-Task'!C1357)</f>
        <v>TC:N/A:Learn how to register your vessel</v>
      </c>
      <c r="D821" s="457" t="str">
        <f t="shared" si="39"/>
        <v>Learn how to register your vessel</v>
      </c>
      <c r="E821" s="458" t="str">
        <f t="shared" si="40"/>
        <v>N/A</v>
      </c>
      <c r="F821" s="458" t="str">
        <f t="shared" si="41"/>
        <v>TC</v>
      </c>
      <c r="G821" s="442">
        <f>VLOOKUP(Task[[#This Row],[Reason of visit]],'Data-Task'!C:G,2,)</f>
        <v>15</v>
      </c>
      <c r="H82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1" s="444">
        <f>VLOOKUP(Task[[#This Row],[Reason of visit]],'Data-Task'!C:G,3,)</f>
        <v>0.53333333333333299</v>
      </c>
      <c r="J821" s="444" t="str">
        <f>IF(Task[[#This Row],[Margin of Error1]]&gt;=0.1,"Insufficient data",Task[[#This Row],[Task success1]])</f>
        <v>Insufficient data</v>
      </c>
      <c r="K821" s="444">
        <f>IF(Task[[#This Row],[Task success1]]&gt;0,1.96*SQRT((Task[[#This Row],[Task success1]]*(1-Task[[#This Row],[Task success1]]))/Task[[#This Row],[Responses]]),"")</f>
        <v>0.25247198597805598</v>
      </c>
      <c r="L821" s="444">
        <f>VLOOKUP(Task[[#This Row],[Reason of visit]],'Data-Task'!C:G,4,)</f>
        <v>0.46666666666666701</v>
      </c>
      <c r="M821" s="444" t="str">
        <f>IF(Task[[#This Row],[Margin of Error1]]&gt;=0.1,"Insufficient data",Task[[#This Row],[Ease1]])</f>
        <v>Insufficient data</v>
      </c>
      <c r="N821" s="444">
        <f>IF(Task[[#This Row],[Ease1]]&gt;0,1.96*SQRT((Task[[#This Row],[Ease1]]*(1-Task[[#This Row],[Ease1]]))/Task[[#This Row],[Responses]]),"")</f>
        <v>0.25247198597805598</v>
      </c>
      <c r="O821" s="444">
        <f>VLOOKUP(Task[[#This Row],[Reason of visit]],'Data-Task'!C:G,5,)</f>
        <v>0.53333333333333299</v>
      </c>
      <c r="P821" s="444" t="str">
        <f>IF(Task[[#This Row],[Margin of Error1]]&gt;=0.1,"Insufficient data",Task[[#This Row],[Satisfaction1]])</f>
        <v>Insufficient data</v>
      </c>
      <c r="Q821" s="444">
        <f>IF(Task[[#This Row],[Satisfaction1]]&gt;0,1.96*SQRT((Task[[#This Row],[Satisfaction1]]*(1-Task[[#This Row],[Satisfaction1]]))/Task[[#This Row],[Responses]]),"")</f>
        <v>0.25247198597805598</v>
      </c>
      <c r="R821" s="444" t="str">
        <f>IF(OR(Task[[#This Row],[Margin of Error1]]&gt;=0.1,Task[[#This Row],[Margin of Error1]]=0),"Insufficient data",Task[[#This Row],[Margin of Error1]])</f>
        <v>Insufficient data</v>
      </c>
      <c r="S82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1" s="10"/>
      <c r="U821" s="10"/>
      <c r="V821" s="5"/>
      <c r="W821" s="5"/>
    </row>
    <row r="822" spans="3:23" ht="27.75" x14ac:dyDescent="0.5">
      <c r="C822" s="129" t="str">
        <f>IF(ISBLANK('Data-Task'!C366),"",'Data-Task'!C366)</f>
        <v>ECCC:Environment:Learn how the federal government enforces laws that protect air, water, land and wildlife</v>
      </c>
      <c r="D822" s="68" t="str">
        <f t="shared" si="39"/>
        <v>Learn how the federal government enforces laws that protect air, water, land and wildlife</v>
      </c>
      <c r="E822" s="6" t="str">
        <f t="shared" si="40"/>
        <v>Environment</v>
      </c>
      <c r="F822" s="6" t="str">
        <f t="shared" si="41"/>
        <v>ECCC</v>
      </c>
      <c r="G822" s="8">
        <f>VLOOKUP(Task[[#This Row],[Reason of visit]],'Data-Task'!C:G,2,)</f>
        <v>14</v>
      </c>
      <c r="H8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2" s="7">
        <f>VLOOKUP(Task[[#This Row],[Reason of visit]],'Data-Task'!C:G,3,)</f>
        <v>0.78571428571428603</v>
      </c>
      <c r="J822" s="7" t="str">
        <f>IF(Task[[#This Row],[Margin of Error1]]&gt;=0.1,"Insufficient data",Task[[#This Row],[Task success1]])</f>
        <v>Insufficient data</v>
      </c>
      <c r="K822" s="7">
        <f>IF(Task[[#This Row],[Task success1]]&gt;0,1.96*SQRT((Task[[#This Row],[Task success1]]*(1-Task[[#This Row],[Task success1]]))/Task[[#This Row],[Responses]]),"")</f>
        <v>0.21494185260204665</v>
      </c>
      <c r="L822" s="7">
        <f>VLOOKUP(Task[[#This Row],[Reason of visit]],'Data-Task'!C:G,4,)</f>
        <v>0.5</v>
      </c>
      <c r="M822" s="7" t="str">
        <f>IF(Task[[#This Row],[Margin of Error1]]&gt;=0.1,"Insufficient data",Task[[#This Row],[Ease1]])</f>
        <v>Insufficient data</v>
      </c>
      <c r="N822" s="7">
        <f>IF(Task[[#This Row],[Ease1]]&gt;0,1.96*SQRT((Task[[#This Row],[Ease1]]*(1-Task[[#This Row],[Ease1]]))/Task[[#This Row],[Responses]]),"")</f>
        <v>0.26191601707417589</v>
      </c>
      <c r="O822" s="7">
        <f>VLOOKUP(Task[[#This Row],[Reason of visit]],'Data-Task'!C:G,5,)</f>
        <v>0.64285714285714302</v>
      </c>
      <c r="P822" s="7" t="str">
        <f>IF(Task[[#This Row],[Margin of Error1]]&gt;=0.1,"Insufficient data",Task[[#This Row],[Satisfaction1]])</f>
        <v>Insufficient data</v>
      </c>
      <c r="Q822" s="7">
        <f>IF(Task[[#This Row],[Satisfaction1]]&gt;0,1.96*SQRT((Task[[#This Row],[Satisfaction1]]*(1-Task[[#This Row],[Satisfaction1]]))/Task[[#This Row],[Responses]]),"")</f>
        <v>0.25099800796022265</v>
      </c>
      <c r="R822" s="7" t="str">
        <f>IF(OR(Task[[#This Row],[Margin of Error1]]&gt;=0.1,Task[[#This Row],[Margin of Error1]]=0),"Insufficient data",Task[[#This Row],[Margin of Error1]])</f>
        <v>Insufficient data</v>
      </c>
      <c r="S8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2" s="10"/>
      <c r="U822" s="10"/>
      <c r="V822" s="5"/>
      <c r="W822" s="5"/>
    </row>
    <row r="823" spans="3:23" ht="13.9" x14ac:dyDescent="0.5">
      <c r="C823" s="129" t="str">
        <f>IF(ISBLANK('Data-Task'!C680),"",'Data-Task'!C680)</f>
        <v>GAC:World:Scholarships to study outside Canada – for Canadians</v>
      </c>
      <c r="D823" s="68" t="str">
        <f t="shared" si="39"/>
        <v>Scholarships to study outside Canada – for Canadians</v>
      </c>
      <c r="E823" s="6" t="str">
        <f t="shared" si="40"/>
        <v>World</v>
      </c>
      <c r="F823" s="6" t="str">
        <f t="shared" si="41"/>
        <v>GAC</v>
      </c>
      <c r="G823" s="8">
        <f>VLOOKUP(Task[[#This Row],[Reason of visit]],'Data-Task'!C:G,2,)</f>
        <v>14</v>
      </c>
      <c r="H8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3" s="7">
        <f>VLOOKUP(Task[[#This Row],[Reason of visit]],'Data-Task'!C:G,3,)</f>
        <v>0.78571428571428603</v>
      </c>
      <c r="J823" s="7" t="str">
        <f>IF(Task[[#This Row],[Margin of Error1]]&gt;=0.1,"Insufficient data",Task[[#This Row],[Task success1]])</f>
        <v>Insufficient data</v>
      </c>
      <c r="K823" s="7">
        <f>IF(Task[[#This Row],[Task success1]]&gt;0,1.96*SQRT((Task[[#This Row],[Task success1]]*(1-Task[[#This Row],[Task success1]]))/Task[[#This Row],[Responses]]),"")</f>
        <v>0.21494185260204665</v>
      </c>
      <c r="L823" s="7">
        <f>VLOOKUP(Task[[#This Row],[Reason of visit]],'Data-Task'!C:G,4,)</f>
        <v>0.5</v>
      </c>
      <c r="M823" s="7" t="str">
        <f>IF(Task[[#This Row],[Margin of Error1]]&gt;=0.1,"Insufficient data",Task[[#This Row],[Ease1]])</f>
        <v>Insufficient data</v>
      </c>
      <c r="N823" s="7">
        <f>IF(Task[[#This Row],[Ease1]]&gt;0,1.96*SQRT((Task[[#This Row],[Ease1]]*(1-Task[[#This Row],[Ease1]]))/Task[[#This Row],[Responses]]),"")</f>
        <v>0.26191601707417589</v>
      </c>
      <c r="O823" s="7">
        <f>VLOOKUP(Task[[#This Row],[Reason of visit]],'Data-Task'!C:G,5,)</f>
        <v>0.42857142857142899</v>
      </c>
      <c r="P823" s="7" t="str">
        <f>IF(Task[[#This Row],[Margin of Error1]]&gt;=0.1,"Insufficient data",Task[[#This Row],[Satisfaction1]])</f>
        <v>Insufficient data</v>
      </c>
      <c r="Q823" s="7">
        <f>IF(Task[[#This Row],[Satisfaction1]]&gt;0,1.96*SQRT((Task[[#This Row],[Satisfaction1]]*(1-Task[[#This Row],[Satisfaction1]]))/Task[[#This Row],[Responses]]),"")</f>
        <v>0.25922962793631443</v>
      </c>
      <c r="R823" s="7" t="str">
        <f>IF(OR(Task[[#This Row],[Margin of Error1]]&gt;=0.1,Task[[#This Row],[Margin of Error1]]=0),"Insufficient data",Task[[#This Row],[Margin of Error1]])</f>
        <v>Insufficient data</v>
      </c>
      <c r="S8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3" s="10"/>
      <c r="U823" s="10"/>
      <c r="V823" s="5"/>
      <c r="W823" s="5"/>
    </row>
    <row r="824" spans="3:23" ht="13.9" x14ac:dyDescent="0.5">
      <c r="C824" s="129" t="str">
        <f>IF(ISBLANK('Data-Task'!C818),"",'Data-Task'!C818)</f>
        <v>ISC:Culture:Other - Reason for my visit is not in this list</v>
      </c>
      <c r="D824" s="68" t="str">
        <f t="shared" si="39"/>
        <v>Other - Reason for my visit is not in this list</v>
      </c>
      <c r="E824" s="6" t="str">
        <f t="shared" si="40"/>
        <v>Culture</v>
      </c>
      <c r="F824" s="6" t="str">
        <f t="shared" si="41"/>
        <v>ISC</v>
      </c>
      <c r="G824" s="8">
        <f>VLOOKUP(Task[[#This Row],[Reason of visit]],'Data-Task'!C:G,2,)</f>
        <v>14</v>
      </c>
      <c r="H8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4" s="7">
        <f>VLOOKUP(Task[[#This Row],[Reason of visit]],'Data-Task'!C:G,3,)</f>
        <v>0.78571428571428603</v>
      </c>
      <c r="J824" s="7" t="str">
        <f>IF(Task[[#This Row],[Margin of Error1]]&gt;=0.1,"Insufficient data",Task[[#This Row],[Task success1]])</f>
        <v>Insufficient data</v>
      </c>
      <c r="K824" s="7">
        <f>IF(Task[[#This Row],[Task success1]]&gt;0,1.96*SQRT((Task[[#This Row],[Task success1]]*(1-Task[[#This Row],[Task success1]]))/Task[[#This Row],[Responses]]),"")</f>
        <v>0.21494185260204665</v>
      </c>
      <c r="L824" s="7">
        <f>VLOOKUP(Task[[#This Row],[Reason of visit]],'Data-Task'!C:G,4,)</f>
        <v>0.71428571428571397</v>
      </c>
      <c r="M824" s="7" t="str">
        <f>IF(Task[[#This Row],[Margin of Error1]]&gt;=0.1,"Insufficient data",Task[[#This Row],[Ease1]])</f>
        <v>Insufficient data</v>
      </c>
      <c r="N824" s="7">
        <f>IF(Task[[#This Row],[Ease1]]&gt;0,1.96*SQRT((Task[[#This Row],[Ease1]]*(1-Task[[#This Row],[Ease1]]))/Task[[#This Row],[Responses]]),"")</f>
        <v>0.23664319132398473</v>
      </c>
      <c r="O824" s="7">
        <f>VLOOKUP(Task[[#This Row],[Reason of visit]],'Data-Task'!C:G,5,)</f>
        <v>0.71428571428571397</v>
      </c>
      <c r="P824" s="7" t="str">
        <f>IF(Task[[#This Row],[Margin of Error1]]&gt;=0.1,"Insufficient data",Task[[#This Row],[Satisfaction1]])</f>
        <v>Insufficient data</v>
      </c>
      <c r="Q824" s="7">
        <f>IF(Task[[#This Row],[Satisfaction1]]&gt;0,1.96*SQRT((Task[[#This Row],[Satisfaction1]]*(1-Task[[#This Row],[Satisfaction1]]))/Task[[#This Row],[Responses]]),"")</f>
        <v>0.23664319132398473</v>
      </c>
      <c r="R824" s="7" t="str">
        <f>IF(OR(Task[[#This Row],[Margin of Error1]]&gt;=0.1,Task[[#This Row],[Margin of Error1]]=0),"Insufficient data",Task[[#This Row],[Margin of Error1]])</f>
        <v>Insufficient data</v>
      </c>
      <c r="S8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4" s="10"/>
      <c r="U824" s="10"/>
      <c r="V824" s="5"/>
      <c r="W824" s="5"/>
    </row>
    <row r="825" spans="3:23" ht="13.9" x14ac:dyDescent="0.5">
      <c r="C825" s="129" t="str">
        <f>IF(ISBLANK('Data-Task'!C968),"",'Data-Task'!C968)</f>
        <v>NRCan:Environment:Current and past earthquakes in Canada</v>
      </c>
      <c r="D825" s="68" t="str">
        <f t="shared" si="39"/>
        <v>Current and past earthquakes in Canada</v>
      </c>
      <c r="E825" s="6" t="str">
        <f t="shared" si="40"/>
        <v>Environment</v>
      </c>
      <c r="F825" s="6" t="str">
        <f t="shared" si="41"/>
        <v>NRCan</v>
      </c>
      <c r="G825" s="8">
        <f>VLOOKUP(Task[[#This Row],[Reason of visit]],'Data-Task'!C:G,2,)</f>
        <v>14</v>
      </c>
      <c r="H8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5" s="7">
        <f>VLOOKUP(Task[[#This Row],[Reason of visit]],'Data-Task'!C:G,3,)</f>
        <v>0.71428571428571397</v>
      </c>
      <c r="J825" s="7" t="str">
        <f>IF(Task[[#This Row],[Margin of Error1]]&gt;=0.1,"Insufficient data",Task[[#This Row],[Task success1]])</f>
        <v>Insufficient data</v>
      </c>
      <c r="K825" s="7">
        <f>IF(Task[[#This Row],[Task success1]]&gt;0,1.96*SQRT((Task[[#This Row],[Task success1]]*(1-Task[[#This Row],[Task success1]]))/Task[[#This Row],[Responses]]),"")</f>
        <v>0.23664319132398473</v>
      </c>
      <c r="L825" s="7">
        <f>VLOOKUP(Task[[#This Row],[Reason of visit]],'Data-Task'!C:G,4,)</f>
        <v>0.71428571428571397</v>
      </c>
      <c r="M825" s="7" t="str">
        <f>IF(Task[[#This Row],[Margin of Error1]]&gt;=0.1,"Insufficient data",Task[[#This Row],[Ease1]])</f>
        <v>Insufficient data</v>
      </c>
      <c r="N825" s="7">
        <f>IF(Task[[#This Row],[Ease1]]&gt;0,1.96*SQRT((Task[[#This Row],[Ease1]]*(1-Task[[#This Row],[Ease1]]))/Task[[#This Row],[Responses]]),"")</f>
        <v>0.23664319132398473</v>
      </c>
      <c r="O825" s="7">
        <f>VLOOKUP(Task[[#This Row],[Reason of visit]],'Data-Task'!C:G,5,)</f>
        <v>0.57142857142857095</v>
      </c>
      <c r="P825" s="7" t="str">
        <f>IF(Task[[#This Row],[Margin of Error1]]&gt;=0.1,"Insufficient data",Task[[#This Row],[Satisfaction1]])</f>
        <v>Insufficient data</v>
      </c>
      <c r="Q825" s="7">
        <f>IF(Task[[#This Row],[Satisfaction1]]&gt;0,1.96*SQRT((Task[[#This Row],[Satisfaction1]]*(1-Task[[#This Row],[Satisfaction1]]))/Task[[#This Row],[Responses]]),"")</f>
        <v>0.25922962793631443</v>
      </c>
      <c r="R825" s="7" t="str">
        <f>IF(OR(Task[[#This Row],[Margin of Error1]]&gt;=0.1,Task[[#This Row],[Margin of Error1]]=0),"Insufficient data",Task[[#This Row],[Margin of Error1]])</f>
        <v>Insufficient data</v>
      </c>
      <c r="S8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5" s="10"/>
      <c r="U825" s="10"/>
      <c r="V825" s="5"/>
      <c r="W825" s="5"/>
    </row>
    <row r="826" spans="3:23" ht="13.9" x14ac:dyDescent="0.5">
      <c r="C826" s="129" t="str">
        <f>IF(ISBLANK('Data-Task'!C1151),"",'Data-Task'!C1151)</f>
        <v>PS:Security:Other - Reason for my visit is not in this list</v>
      </c>
      <c r="D826" s="457" t="str">
        <f t="shared" si="39"/>
        <v>Other - Reason for my visit is not in this list</v>
      </c>
      <c r="E826" s="458" t="str">
        <f t="shared" si="40"/>
        <v>Security</v>
      </c>
      <c r="F826" s="458" t="str">
        <f t="shared" si="41"/>
        <v>PS</v>
      </c>
      <c r="G826" s="442">
        <f>VLOOKUP(Task[[#This Row],[Reason of visit]],'Data-Task'!C:G,2,)</f>
        <v>14</v>
      </c>
      <c r="H82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6" s="444">
        <f>VLOOKUP(Task[[#This Row],[Reason of visit]],'Data-Task'!C:G,3,)</f>
        <v>0.85714285714285698</v>
      </c>
      <c r="J826" s="444" t="str">
        <f>IF(Task[[#This Row],[Margin of Error1]]&gt;=0.1,"Insufficient data",Task[[#This Row],[Task success1]])</f>
        <v>Insufficient data</v>
      </c>
      <c r="K826" s="444">
        <f>IF(Task[[#This Row],[Task success1]]&gt;0,1.96*SQRT((Task[[#This Row],[Task success1]]*(1-Task[[#This Row],[Task success1]]))/Task[[#This Row],[Responses]]),"")</f>
        <v>0.18330302779823368</v>
      </c>
      <c r="L826" s="444">
        <f>VLOOKUP(Task[[#This Row],[Reason of visit]],'Data-Task'!C:G,4,)</f>
        <v>0.57142857142857095</v>
      </c>
      <c r="M826" s="444" t="str">
        <f>IF(Task[[#This Row],[Margin of Error1]]&gt;=0.1,"Insufficient data",Task[[#This Row],[Ease1]])</f>
        <v>Insufficient data</v>
      </c>
      <c r="N826" s="444">
        <f>IF(Task[[#This Row],[Ease1]]&gt;0,1.96*SQRT((Task[[#This Row],[Ease1]]*(1-Task[[#This Row],[Ease1]]))/Task[[#This Row],[Responses]]),"")</f>
        <v>0.25922962793631443</v>
      </c>
      <c r="O826" s="444">
        <f>VLOOKUP(Task[[#This Row],[Reason of visit]],'Data-Task'!C:G,5,)</f>
        <v>0.5</v>
      </c>
      <c r="P826" s="444" t="str">
        <f>IF(Task[[#This Row],[Margin of Error1]]&gt;=0.1,"Insufficient data",Task[[#This Row],[Satisfaction1]])</f>
        <v>Insufficient data</v>
      </c>
      <c r="Q826" s="444">
        <f>IF(Task[[#This Row],[Satisfaction1]]&gt;0,1.96*SQRT((Task[[#This Row],[Satisfaction1]]*(1-Task[[#This Row],[Satisfaction1]]))/Task[[#This Row],[Responses]]),"")</f>
        <v>0.26191601707417589</v>
      </c>
      <c r="R826" s="444" t="str">
        <f>IF(OR(Task[[#This Row],[Margin of Error1]]&gt;=0.1,Task[[#This Row],[Margin of Error1]]=0),"Insufficient data",Task[[#This Row],[Margin of Error1]])</f>
        <v>Insufficient data</v>
      </c>
      <c r="S82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6" s="10"/>
      <c r="U826" s="10"/>
      <c r="V826" s="5"/>
      <c r="W826" s="5"/>
    </row>
    <row r="827" spans="3:23" ht="13.9" x14ac:dyDescent="0.5">
      <c r="C827" s="129" t="str">
        <f>IF(ISBLANK('Data-Task'!C1238),"",'Data-Task'!C1238)</f>
        <v>PSPC:Culture:Translate a term with TERMIUM Plus®</v>
      </c>
      <c r="D827" s="457" t="str">
        <f t="shared" si="39"/>
        <v>Translate a term with TERMIUM Plus®</v>
      </c>
      <c r="E827" s="458" t="str">
        <f t="shared" si="40"/>
        <v>Culture</v>
      </c>
      <c r="F827" s="458" t="str">
        <f t="shared" si="41"/>
        <v>PSPC</v>
      </c>
      <c r="G827" s="442">
        <f>VLOOKUP(Task[[#This Row],[Reason of visit]],'Data-Task'!C:G,2,)</f>
        <v>14</v>
      </c>
      <c r="H82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7" s="444">
        <f>VLOOKUP(Task[[#This Row],[Reason of visit]],'Data-Task'!C:G,3,)</f>
        <v>0.85714285714285698</v>
      </c>
      <c r="J827" s="444" t="str">
        <f>IF(Task[[#This Row],[Margin of Error1]]&gt;=0.1,"Insufficient data",Task[[#This Row],[Task success1]])</f>
        <v>Insufficient data</v>
      </c>
      <c r="K827" s="444">
        <f>IF(Task[[#This Row],[Task success1]]&gt;0,1.96*SQRT((Task[[#This Row],[Task success1]]*(1-Task[[#This Row],[Task success1]]))/Task[[#This Row],[Responses]]),"")</f>
        <v>0.18330302779823368</v>
      </c>
      <c r="L827" s="444">
        <f>VLOOKUP(Task[[#This Row],[Reason of visit]],'Data-Task'!C:G,4,)</f>
        <v>0.71428571428571397</v>
      </c>
      <c r="M827" s="444" t="str">
        <f>IF(Task[[#This Row],[Margin of Error1]]&gt;=0.1,"Insufficient data",Task[[#This Row],[Ease1]])</f>
        <v>Insufficient data</v>
      </c>
      <c r="N827" s="444">
        <f>IF(Task[[#This Row],[Ease1]]&gt;0,1.96*SQRT((Task[[#This Row],[Ease1]]*(1-Task[[#This Row],[Ease1]]))/Task[[#This Row],[Responses]]),"")</f>
        <v>0.23664319132398473</v>
      </c>
      <c r="O827" s="444">
        <f>VLOOKUP(Task[[#This Row],[Reason of visit]],'Data-Task'!C:G,5,)</f>
        <v>0.64285714285714302</v>
      </c>
      <c r="P827" s="444" t="str">
        <f>IF(Task[[#This Row],[Margin of Error1]]&gt;=0.1,"Insufficient data",Task[[#This Row],[Satisfaction1]])</f>
        <v>Insufficient data</v>
      </c>
      <c r="Q827" s="444">
        <f>IF(Task[[#This Row],[Satisfaction1]]&gt;0,1.96*SQRT((Task[[#This Row],[Satisfaction1]]*(1-Task[[#This Row],[Satisfaction1]]))/Task[[#This Row],[Responses]]),"")</f>
        <v>0.25099800796022265</v>
      </c>
      <c r="R827" s="444" t="str">
        <f>IF(OR(Task[[#This Row],[Margin of Error1]]&gt;=0.1,Task[[#This Row],[Margin of Error1]]=0),"Insufficient data",Task[[#This Row],[Margin of Error1]])</f>
        <v>Insufficient data</v>
      </c>
      <c r="S8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7" s="10"/>
      <c r="U827" s="10"/>
      <c r="V827" s="5"/>
      <c r="W827" s="5"/>
    </row>
    <row r="828" spans="3:23" ht="13.9" x14ac:dyDescent="0.5">
      <c r="C828" s="129" t="str">
        <f>IF(ISBLANK('Data-Task'!C1402),"",'Data-Task'!C1402)</f>
        <v>TC:Transport:Read the rules for operating a federal railway</v>
      </c>
      <c r="D828" s="457" t="str">
        <f t="shared" si="39"/>
        <v>Read the rules for operating a federal railway</v>
      </c>
      <c r="E828" s="458" t="str">
        <f t="shared" si="40"/>
        <v>Transport</v>
      </c>
      <c r="F828" s="458" t="str">
        <f t="shared" si="41"/>
        <v>TC</v>
      </c>
      <c r="G828" s="442">
        <f>VLOOKUP(Task[[#This Row],[Reason of visit]],'Data-Task'!C:G,2,)</f>
        <v>14</v>
      </c>
      <c r="H82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8" s="444">
        <f>VLOOKUP(Task[[#This Row],[Reason of visit]],'Data-Task'!C:G,3,)</f>
        <v>0.78571428571428603</v>
      </c>
      <c r="J828" s="444" t="str">
        <f>IF(Task[[#This Row],[Margin of Error1]]&gt;=0.1,"Insufficient data",Task[[#This Row],[Task success1]])</f>
        <v>Insufficient data</v>
      </c>
      <c r="K828" s="444">
        <f>IF(Task[[#This Row],[Task success1]]&gt;0,1.96*SQRT((Task[[#This Row],[Task success1]]*(1-Task[[#This Row],[Task success1]]))/Task[[#This Row],[Responses]]),"")</f>
        <v>0.21494185260204665</v>
      </c>
      <c r="L828" s="444">
        <f>VLOOKUP(Task[[#This Row],[Reason of visit]],'Data-Task'!C:G,4,)</f>
        <v>0.64285714285714302</v>
      </c>
      <c r="M828" s="444" t="str">
        <f>IF(Task[[#This Row],[Margin of Error1]]&gt;=0.1,"Insufficient data",Task[[#This Row],[Ease1]])</f>
        <v>Insufficient data</v>
      </c>
      <c r="N828" s="444">
        <f>IF(Task[[#This Row],[Ease1]]&gt;0,1.96*SQRT((Task[[#This Row],[Ease1]]*(1-Task[[#This Row],[Ease1]]))/Task[[#This Row],[Responses]]),"")</f>
        <v>0.25099800796022265</v>
      </c>
      <c r="O828" s="444">
        <f>VLOOKUP(Task[[#This Row],[Reason of visit]],'Data-Task'!C:G,5,)</f>
        <v>0.5</v>
      </c>
      <c r="P828" s="444" t="str">
        <f>IF(Task[[#This Row],[Margin of Error1]]&gt;=0.1,"Insufficient data",Task[[#This Row],[Satisfaction1]])</f>
        <v>Insufficient data</v>
      </c>
      <c r="Q828" s="444">
        <f>IF(Task[[#This Row],[Satisfaction1]]&gt;0,1.96*SQRT((Task[[#This Row],[Satisfaction1]]*(1-Task[[#This Row],[Satisfaction1]]))/Task[[#This Row],[Responses]]),"")</f>
        <v>0.26191601707417589</v>
      </c>
      <c r="R828" s="444" t="str">
        <f>IF(OR(Task[[#This Row],[Margin of Error1]]&gt;=0.1,Task[[#This Row],[Margin of Error1]]=0),"Insufficient data",Task[[#This Row],[Margin of Error1]])</f>
        <v>Insufficient data</v>
      </c>
      <c r="S82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8" s="10"/>
      <c r="U828" s="10"/>
      <c r="V828" s="5"/>
      <c r="W828" s="5"/>
    </row>
    <row r="829" spans="3:23" ht="13.9" x14ac:dyDescent="0.5">
      <c r="C829" s="129" t="str">
        <f>IF(ISBLANK('Data-Task'!C65),"",'Data-Task'!C65)</f>
        <v>CBSA:Travel:Get information on shipped personal goods (mail or courier)</v>
      </c>
      <c r="D829" s="68" t="str">
        <f t="shared" si="39"/>
        <v>Get information on shipped personal goods (mail or courier)</v>
      </c>
      <c r="E829" s="6" t="str">
        <f t="shared" si="40"/>
        <v>Travel</v>
      </c>
      <c r="F829" s="6" t="str">
        <f t="shared" si="41"/>
        <v>CBSA</v>
      </c>
      <c r="G829" s="8">
        <f>VLOOKUP(Task[[#This Row],[Reason of visit]],'Data-Task'!C:G,2,)</f>
        <v>13</v>
      </c>
      <c r="H82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29" s="7">
        <f>VLOOKUP(Task[[#This Row],[Reason of visit]],'Data-Task'!C:G,3,)</f>
        <v>0.53846153846153799</v>
      </c>
      <c r="J829" s="7" t="str">
        <f>IF(Task[[#This Row],[Margin of Error1]]&gt;=0.1,"Insufficient data",Task[[#This Row],[Task success1]])</f>
        <v>Insufficient data</v>
      </c>
      <c r="K829" s="7">
        <f>IF(Task[[#This Row],[Task success1]]&gt;0,1.96*SQRT((Task[[#This Row],[Task success1]]*(1-Task[[#This Row],[Task success1]]))/Task[[#This Row],[Responses]]),"")</f>
        <v>0.2709977518730643</v>
      </c>
      <c r="L829" s="7">
        <f>VLOOKUP(Task[[#This Row],[Reason of visit]],'Data-Task'!C:G,4,)</f>
        <v>0.53846153846153799</v>
      </c>
      <c r="M829" s="7" t="str">
        <f>IF(Task[[#This Row],[Margin of Error1]]&gt;=0.1,"Insufficient data",Task[[#This Row],[Ease1]])</f>
        <v>Insufficient data</v>
      </c>
      <c r="N829" s="7">
        <f>IF(Task[[#This Row],[Ease1]]&gt;0,1.96*SQRT((Task[[#This Row],[Ease1]]*(1-Task[[#This Row],[Ease1]]))/Task[[#This Row],[Responses]]),"")</f>
        <v>0.2709977518730643</v>
      </c>
      <c r="O829" s="7">
        <f>VLOOKUP(Task[[#This Row],[Reason of visit]],'Data-Task'!C:G,5,)</f>
        <v>0.30769230769230799</v>
      </c>
      <c r="P829" s="7" t="str">
        <f>IF(Task[[#This Row],[Margin of Error1]]&gt;=0.1,"Insufficient data",Task[[#This Row],[Satisfaction1]])</f>
        <v>Insufficient data</v>
      </c>
      <c r="Q829" s="7">
        <f>IF(Task[[#This Row],[Satisfaction1]]&gt;0,1.96*SQRT((Task[[#This Row],[Satisfaction1]]*(1-Task[[#This Row],[Satisfaction1]]))/Task[[#This Row],[Responses]]),"")</f>
        <v>0.2508951656772575</v>
      </c>
      <c r="R829" s="7" t="str">
        <f>IF(OR(Task[[#This Row],[Margin of Error1]]&gt;=0.1,Task[[#This Row],[Margin of Error1]]=0),"Insufficient data",Task[[#This Row],[Margin of Error1]])</f>
        <v>Insufficient data</v>
      </c>
      <c r="S8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29" s="10"/>
      <c r="U829" s="10"/>
      <c r="V829" s="5"/>
      <c r="W829" s="5"/>
    </row>
    <row r="830" spans="3:23" ht="13.9" x14ac:dyDescent="0.5">
      <c r="C830" s="129" t="str">
        <f>IF(ISBLANK('Data-Task'!C215),"",'Data-Task'!C215)</f>
        <v>CSA:Science:Solar eclipses times and appreciation guide</v>
      </c>
      <c r="D830" s="68" t="str">
        <f t="shared" si="39"/>
        <v>Solar eclipses times and appreciation guide</v>
      </c>
      <c r="E830" s="6" t="str">
        <f t="shared" si="40"/>
        <v>Science</v>
      </c>
      <c r="F830" s="6" t="str">
        <f t="shared" si="41"/>
        <v>CSA</v>
      </c>
      <c r="G830" s="8">
        <f>VLOOKUP(Task[[#This Row],[Reason of visit]],'Data-Task'!C:G,2,)</f>
        <v>13</v>
      </c>
      <c r="H83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0" s="7">
        <f>VLOOKUP(Task[[#This Row],[Reason of visit]],'Data-Task'!C:G,3,)</f>
        <v>0.84615384615384603</v>
      </c>
      <c r="J830" s="7" t="str">
        <f>IF(Task[[#This Row],[Margin of Error1]]&gt;=0.1,"Insufficient data",Task[[#This Row],[Task success1]])</f>
        <v>Insufficient data</v>
      </c>
      <c r="K830" s="7">
        <f>IF(Task[[#This Row],[Task success1]]&gt;0,1.96*SQRT((Task[[#This Row],[Task success1]]*(1-Task[[#This Row],[Task success1]]))/Task[[#This Row],[Responses]]),"")</f>
        <v>0.19613377319268654</v>
      </c>
      <c r="L830" s="7">
        <f>VLOOKUP(Task[[#This Row],[Reason of visit]],'Data-Task'!C:G,4,)</f>
        <v>0.92307692307692302</v>
      </c>
      <c r="M830" s="7" t="str">
        <f>IF(Task[[#This Row],[Margin of Error1]]&gt;=0.1,"Insufficient data",Task[[#This Row],[Ease1]])</f>
        <v>Insufficient data</v>
      </c>
      <c r="N830" s="7">
        <f>IF(Task[[#This Row],[Ease1]]&gt;0,1.96*SQRT((Task[[#This Row],[Ease1]]*(1-Task[[#This Row],[Ease1]]))/Task[[#This Row],[Responses]]),"")</f>
        <v>0.14485439144214041</v>
      </c>
      <c r="O830" s="7">
        <f>VLOOKUP(Task[[#This Row],[Reason of visit]],'Data-Task'!C:G,5,)</f>
        <v>0.69230769230769196</v>
      </c>
      <c r="P830" s="7" t="str">
        <f>IF(Task[[#This Row],[Margin of Error1]]&gt;=0.1,"Insufficient data",Task[[#This Row],[Satisfaction1]])</f>
        <v>Insufficient data</v>
      </c>
      <c r="Q830" s="7">
        <f>IF(Task[[#This Row],[Satisfaction1]]&gt;0,1.96*SQRT((Task[[#This Row],[Satisfaction1]]*(1-Task[[#This Row],[Satisfaction1]]))/Task[[#This Row],[Responses]]),"")</f>
        <v>0.2508951656772575</v>
      </c>
      <c r="R830" s="7" t="str">
        <f>IF(OR(Task[[#This Row],[Margin of Error1]]&gt;=0.1,Task[[#This Row],[Margin of Error1]]=0),"Insufficient data",Task[[#This Row],[Margin of Error1]])</f>
        <v>Insufficient data</v>
      </c>
      <c r="S8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0" s="10"/>
      <c r="U830" s="10"/>
      <c r="V830" s="5"/>
      <c r="W830" s="5"/>
    </row>
    <row r="831" spans="3:23" ht="13.9" x14ac:dyDescent="0.5">
      <c r="C831" s="129" t="str">
        <f>IF(ISBLANK('Data-Task'!C334),"",'Data-Task'!C334)</f>
        <v>ECCC:Environment:Find how Canada is protecting the Great Lakes</v>
      </c>
      <c r="D831" s="68" t="str">
        <f t="shared" si="39"/>
        <v>Find how Canada is protecting the Great Lakes</v>
      </c>
      <c r="E831" s="6" t="str">
        <f t="shared" si="40"/>
        <v>Environment</v>
      </c>
      <c r="F831" s="6" t="str">
        <f t="shared" si="41"/>
        <v>ECCC</v>
      </c>
      <c r="G831" s="8">
        <f>VLOOKUP(Task[[#This Row],[Reason of visit]],'Data-Task'!C:G,2,)</f>
        <v>13</v>
      </c>
      <c r="H83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1" s="7">
        <f>VLOOKUP(Task[[#This Row],[Reason of visit]],'Data-Task'!C:G,3,)</f>
        <v>0.76923076923076905</v>
      </c>
      <c r="J831" s="7" t="str">
        <f>IF(Task[[#This Row],[Margin of Error1]]&gt;=0.1,"Insufficient data",Task[[#This Row],[Task success1]])</f>
        <v>Insufficient data</v>
      </c>
      <c r="K831" s="7">
        <f>IF(Task[[#This Row],[Task success1]]&gt;0,1.96*SQRT((Task[[#This Row],[Task success1]]*(1-Task[[#This Row],[Task success1]]))/Task[[#This Row],[Responses]]),"")</f>
        <v>0.22903490301738313</v>
      </c>
      <c r="L831" s="7">
        <f>VLOOKUP(Task[[#This Row],[Reason of visit]],'Data-Task'!C:G,4,)</f>
        <v>0.69230769230769196</v>
      </c>
      <c r="M831" s="7" t="str">
        <f>IF(Task[[#This Row],[Margin of Error1]]&gt;=0.1,"Insufficient data",Task[[#This Row],[Ease1]])</f>
        <v>Insufficient data</v>
      </c>
      <c r="N831" s="7">
        <f>IF(Task[[#This Row],[Ease1]]&gt;0,1.96*SQRT((Task[[#This Row],[Ease1]]*(1-Task[[#This Row],[Ease1]]))/Task[[#This Row],[Responses]]),"")</f>
        <v>0.2508951656772575</v>
      </c>
      <c r="O831" s="7">
        <f>VLOOKUP(Task[[#This Row],[Reason of visit]],'Data-Task'!C:G,5,)</f>
        <v>0.69230769230769196</v>
      </c>
      <c r="P831" s="7" t="str">
        <f>IF(Task[[#This Row],[Margin of Error1]]&gt;=0.1,"Insufficient data",Task[[#This Row],[Satisfaction1]])</f>
        <v>Insufficient data</v>
      </c>
      <c r="Q831" s="7">
        <f>IF(Task[[#This Row],[Satisfaction1]]&gt;0,1.96*SQRT((Task[[#This Row],[Satisfaction1]]*(1-Task[[#This Row],[Satisfaction1]]))/Task[[#This Row],[Responses]]),"")</f>
        <v>0.2508951656772575</v>
      </c>
      <c r="R831" s="7" t="str">
        <f>IF(OR(Task[[#This Row],[Margin of Error1]]&gt;=0.1,Task[[#This Row],[Margin of Error1]]=0),"Insufficient data",Task[[#This Row],[Margin of Error1]])</f>
        <v>Insufficient data</v>
      </c>
      <c r="S8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1" s="10"/>
      <c r="U831" s="10"/>
      <c r="V831" s="5"/>
      <c r="W831" s="5"/>
    </row>
    <row r="832" spans="3:23" ht="27.75" x14ac:dyDescent="0.5">
      <c r="C832" s="129" t="str">
        <f>IF(ISBLANK('Data-Task'!C338),"",'Data-Task'!C338)</f>
        <v>ECCC:Environment:Find out about Canada's conservation programs and strategies to protect migratory birds</v>
      </c>
      <c r="D832" s="68" t="str">
        <f t="shared" si="39"/>
        <v>Find out about Canada's conservation programs and strategies to protect migratory birds</v>
      </c>
      <c r="E832" s="6" t="str">
        <f t="shared" si="40"/>
        <v>Environment</v>
      </c>
      <c r="F832" s="6" t="str">
        <f t="shared" si="41"/>
        <v>ECCC</v>
      </c>
      <c r="G832" s="8">
        <f>VLOOKUP(Task[[#This Row],[Reason of visit]],'Data-Task'!C:G,2,)</f>
        <v>13</v>
      </c>
      <c r="H83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2" s="7">
        <f>VLOOKUP(Task[[#This Row],[Reason of visit]],'Data-Task'!C:G,3,)</f>
        <v>0.84615384615384603</v>
      </c>
      <c r="J832" s="7" t="str">
        <f>IF(Task[[#This Row],[Margin of Error1]]&gt;=0.1,"Insufficient data",Task[[#This Row],[Task success1]])</f>
        <v>Insufficient data</v>
      </c>
      <c r="K832" s="7">
        <f>IF(Task[[#This Row],[Task success1]]&gt;0,1.96*SQRT((Task[[#This Row],[Task success1]]*(1-Task[[#This Row],[Task success1]]))/Task[[#This Row],[Responses]]),"")</f>
        <v>0.19613377319268654</v>
      </c>
      <c r="L832" s="7">
        <f>VLOOKUP(Task[[#This Row],[Reason of visit]],'Data-Task'!C:G,4,)</f>
        <v>0.84615384615384603</v>
      </c>
      <c r="M832" s="7" t="str">
        <f>IF(Task[[#This Row],[Margin of Error1]]&gt;=0.1,"Insufficient data",Task[[#This Row],[Ease1]])</f>
        <v>Insufficient data</v>
      </c>
      <c r="N832" s="7">
        <f>IF(Task[[#This Row],[Ease1]]&gt;0,1.96*SQRT((Task[[#This Row],[Ease1]]*(1-Task[[#This Row],[Ease1]]))/Task[[#This Row],[Responses]]),"")</f>
        <v>0.19613377319268654</v>
      </c>
      <c r="O832" s="7">
        <f>VLOOKUP(Task[[#This Row],[Reason of visit]],'Data-Task'!C:G,5,)</f>
        <v>0.76923076923076905</v>
      </c>
      <c r="P832" s="7" t="str">
        <f>IF(Task[[#This Row],[Margin of Error1]]&gt;=0.1,"Insufficient data",Task[[#This Row],[Satisfaction1]])</f>
        <v>Insufficient data</v>
      </c>
      <c r="Q832" s="7">
        <f>IF(Task[[#This Row],[Satisfaction1]]&gt;0,1.96*SQRT((Task[[#This Row],[Satisfaction1]]*(1-Task[[#This Row],[Satisfaction1]]))/Task[[#This Row],[Responses]]),"")</f>
        <v>0.22903490301738313</v>
      </c>
      <c r="R832" s="7" t="str">
        <f>IF(OR(Task[[#This Row],[Margin of Error1]]&gt;=0.1,Task[[#This Row],[Margin of Error1]]=0),"Insufficient data",Task[[#This Row],[Margin of Error1]])</f>
        <v>Insufficient data</v>
      </c>
      <c r="S8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2" s="10"/>
      <c r="U832" s="10"/>
      <c r="V832" s="5"/>
      <c r="W832" s="5"/>
    </row>
    <row r="833" spans="3:23" ht="13.9" x14ac:dyDescent="0.5">
      <c r="C833" s="129" t="str">
        <f>IF(ISBLANK('Data-Task'!C421),"",'Data-Task'!C421)</f>
        <v>ESDC:Jobs:Federal labour standards</v>
      </c>
      <c r="D833" s="68" t="str">
        <f t="shared" si="39"/>
        <v>Federal labour standards</v>
      </c>
      <c r="E833" s="6" t="str">
        <f t="shared" si="40"/>
        <v>Jobs</v>
      </c>
      <c r="F833" s="6" t="str">
        <f t="shared" si="41"/>
        <v>ESDC</v>
      </c>
      <c r="G833" s="8">
        <f>VLOOKUP(Task[[#This Row],[Reason of visit]],'Data-Task'!C:G,2,)</f>
        <v>13</v>
      </c>
      <c r="H83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3" s="7">
        <f>VLOOKUP(Task[[#This Row],[Reason of visit]],'Data-Task'!C:G,3,)</f>
        <v>0.76923076923076905</v>
      </c>
      <c r="J833" s="7" t="str">
        <f>IF(Task[[#This Row],[Margin of Error1]]&gt;=0.1,"Insufficient data",Task[[#This Row],[Task success1]])</f>
        <v>Insufficient data</v>
      </c>
      <c r="K833" s="7">
        <f>IF(Task[[#This Row],[Task success1]]&gt;0,1.96*SQRT((Task[[#This Row],[Task success1]]*(1-Task[[#This Row],[Task success1]]))/Task[[#This Row],[Responses]]),"")</f>
        <v>0.22903490301738313</v>
      </c>
      <c r="L833" s="7">
        <f>VLOOKUP(Task[[#This Row],[Reason of visit]],'Data-Task'!C:G,4,)</f>
        <v>0.61538461538461497</v>
      </c>
      <c r="M833" s="7" t="str">
        <f>IF(Task[[#This Row],[Margin of Error1]]&gt;=0.1,"Insufficient data",Task[[#This Row],[Ease1]])</f>
        <v>Insufficient data</v>
      </c>
      <c r="N833" s="7">
        <f>IF(Task[[#This Row],[Ease1]]&gt;0,1.96*SQRT((Task[[#This Row],[Ease1]]*(1-Task[[#This Row],[Ease1]]))/Task[[#This Row],[Responses]]),"")</f>
        <v>0.26446672582181191</v>
      </c>
      <c r="O833" s="7">
        <f>VLOOKUP(Task[[#This Row],[Reason of visit]],'Data-Task'!C:G,5,)</f>
        <v>0.76923076923076905</v>
      </c>
      <c r="P833" s="7" t="str">
        <f>IF(Task[[#This Row],[Margin of Error1]]&gt;=0.1,"Insufficient data",Task[[#This Row],[Satisfaction1]])</f>
        <v>Insufficient data</v>
      </c>
      <c r="Q833" s="7">
        <f>IF(Task[[#This Row],[Satisfaction1]]&gt;0,1.96*SQRT((Task[[#This Row],[Satisfaction1]]*(1-Task[[#This Row],[Satisfaction1]]))/Task[[#This Row],[Responses]]),"")</f>
        <v>0.22903490301738313</v>
      </c>
      <c r="R833" s="7" t="str">
        <f>IF(OR(Task[[#This Row],[Margin of Error1]]&gt;=0.1,Task[[#This Row],[Margin of Error1]]=0),"Insufficient data",Task[[#This Row],[Margin of Error1]])</f>
        <v>Insufficient data</v>
      </c>
      <c r="S8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3" s="10"/>
      <c r="U833" s="10"/>
      <c r="V833" s="5"/>
      <c r="W833" s="5"/>
    </row>
    <row r="834" spans="3:23" ht="13.9" x14ac:dyDescent="0.5">
      <c r="C834" s="129" t="str">
        <f>IF(ISBLANK('Data-Task'!C451),"",'Data-Task'!C451)</f>
        <v>ESDC:Jobs:Workplace safety rights and responsibilities</v>
      </c>
      <c r="D834" s="68" t="str">
        <f t="shared" si="39"/>
        <v>Workplace safety rights and responsibilities</v>
      </c>
      <c r="E834" s="6" t="str">
        <f t="shared" si="40"/>
        <v>Jobs</v>
      </c>
      <c r="F834" s="6" t="str">
        <f t="shared" si="41"/>
        <v>ESDC</v>
      </c>
      <c r="G834" s="8">
        <f>VLOOKUP(Task[[#This Row],[Reason of visit]],'Data-Task'!C:G,2,)</f>
        <v>13</v>
      </c>
      <c r="H83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4" s="7">
        <f>VLOOKUP(Task[[#This Row],[Reason of visit]],'Data-Task'!C:G,3,)</f>
        <v>0.76923076923076905</v>
      </c>
      <c r="J834" s="7" t="str">
        <f>IF(Task[[#This Row],[Margin of Error1]]&gt;=0.1,"Insufficient data",Task[[#This Row],[Task success1]])</f>
        <v>Insufficient data</v>
      </c>
      <c r="K834" s="7">
        <f>IF(Task[[#This Row],[Task success1]]&gt;0,1.96*SQRT((Task[[#This Row],[Task success1]]*(1-Task[[#This Row],[Task success1]]))/Task[[#This Row],[Responses]]),"")</f>
        <v>0.22903490301738313</v>
      </c>
      <c r="L834" s="7">
        <f>VLOOKUP(Task[[#This Row],[Reason of visit]],'Data-Task'!C:G,4,)</f>
        <v>0.84615384615384603</v>
      </c>
      <c r="M834" s="7" t="str">
        <f>IF(Task[[#This Row],[Margin of Error1]]&gt;=0.1,"Insufficient data",Task[[#This Row],[Ease1]])</f>
        <v>Insufficient data</v>
      </c>
      <c r="N834" s="7">
        <f>IF(Task[[#This Row],[Ease1]]&gt;0,1.96*SQRT((Task[[#This Row],[Ease1]]*(1-Task[[#This Row],[Ease1]]))/Task[[#This Row],[Responses]]),"")</f>
        <v>0.19613377319268654</v>
      </c>
      <c r="O834" s="7">
        <f>VLOOKUP(Task[[#This Row],[Reason of visit]],'Data-Task'!C:G,5,)</f>
        <v>0.69230769230769196</v>
      </c>
      <c r="P834" s="7" t="str">
        <f>IF(Task[[#This Row],[Margin of Error1]]&gt;=0.1,"Insufficient data",Task[[#This Row],[Satisfaction1]])</f>
        <v>Insufficient data</v>
      </c>
      <c r="Q834" s="7">
        <f>IF(Task[[#This Row],[Satisfaction1]]&gt;0,1.96*SQRT((Task[[#This Row],[Satisfaction1]]*(1-Task[[#This Row],[Satisfaction1]]))/Task[[#This Row],[Responses]]),"")</f>
        <v>0.2508951656772575</v>
      </c>
      <c r="R834" s="7" t="str">
        <f>IF(OR(Task[[#This Row],[Margin of Error1]]&gt;=0.1,Task[[#This Row],[Margin of Error1]]=0),"Insufficient data",Task[[#This Row],[Margin of Error1]])</f>
        <v>Insufficient data</v>
      </c>
      <c r="S8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4" s="10"/>
      <c r="U834" s="10"/>
      <c r="V834" s="5"/>
      <c r="W834" s="5"/>
    </row>
    <row r="835" spans="3:23" ht="13.9" x14ac:dyDescent="0.5">
      <c r="C835" s="129" t="str">
        <f>IF(ISBLANK('Data-Task'!C518),"",'Data-Task'!C518)</f>
        <v>GAC:Business:Controlled product – Fire arms</v>
      </c>
      <c r="D835" s="68" t="str">
        <f t="shared" si="39"/>
        <v>Controlled product – Fire arms</v>
      </c>
      <c r="E835" s="6" t="str">
        <f t="shared" si="40"/>
        <v>Business</v>
      </c>
      <c r="F835" s="6" t="str">
        <f t="shared" si="41"/>
        <v>GAC</v>
      </c>
      <c r="G835" s="8">
        <f>VLOOKUP(Task[[#This Row],[Reason of visit]],'Data-Task'!C:G,2,)</f>
        <v>13</v>
      </c>
      <c r="H83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5" s="7">
        <f>VLOOKUP(Task[[#This Row],[Reason of visit]],'Data-Task'!C:G,3,)</f>
        <v>0.30769230769230799</v>
      </c>
      <c r="J835" s="7" t="str">
        <f>IF(Task[[#This Row],[Margin of Error1]]&gt;=0.1,"Insufficient data",Task[[#This Row],[Task success1]])</f>
        <v>Insufficient data</v>
      </c>
      <c r="K835" s="7">
        <f>IF(Task[[#This Row],[Task success1]]&gt;0,1.96*SQRT((Task[[#This Row],[Task success1]]*(1-Task[[#This Row],[Task success1]]))/Task[[#This Row],[Responses]]),"")</f>
        <v>0.2508951656772575</v>
      </c>
      <c r="L835" s="7">
        <f>VLOOKUP(Task[[#This Row],[Reason of visit]],'Data-Task'!C:G,4,)</f>
        <v>0.30769230769230799</v>
      </c>
      <c r="M835" s="7" t="str">
        <f>IF(Task[[#This Row],[Margin of Error1]]&gt;=0.1,"Insufficient data",Task[[#This Row],[Ease1]])</f>
        <v>Insufficient data</v>
      </c>
      <c r="N835" s="7">
        <f>IF(Task[[#This Row],[Ease1]]&gt;0,1.96*SQRT((Task[[#This Row],[Ease1]]*(1-Task[[#This Row],[Ease1]]))/Task[[#This Row],[Responses]]),"")</f>
        <v>0.2508951656772575</v>
      </c>
      <c r="O835" s="7">
        <f>VLOOKUP(Task[[#This Row],[Reason of visit]],'Data-Task'!C:G,5,)</f>
        <v>0.30769230769230799</v>
      </c>
      <c r="P835" s="7" t="str">
        <f>IF(Task[[#This Row],[Margin of Error1]]&gt;=0.1,"Insufficient data",Task[[#This Row],[Satisfaction1]])</f>
        <v>Insufficient data</v>
      </c>
      <c r="Q835" s="7">
        <f>IF(Task[[#This Row],[Satisfaction1]]&gt;0,1.96*SQRT((Task[[#This Row],[Satisfaction1]]*(1-Task[[#This Row],[Satisfaction1]]))/Task[[#This Row],[Responses]]),"")</f>
        <v>0.2508951656772575</v>
      </c>
      <c r="R835" s="7" t="str">
        <f>IF(OR(Task[[#This Row],[Margin of Error1]]&gt;=0.1,Task[[#This Row],[Margin of Error1]]=0),"Insufficient data",Task[[#This Row],[Margin of Error1]])</f>
        <v>Insufficient data</v>
      </c>
      <c r="S8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5" s="10"/>
      <c r="U835" s="10"/>
      <c r="V835" s="5"/>
      <c r="W835" s="5"/>
    </row>
    <row r="836" spans="3:23" ht="13.9" x14ac:dyDescent="0.5">
      <c r="C836" s="129" t="str">
        <f>IF(ISBLANK('Data-Task'!C600),"",'Data-Task'!C600)</f>
        <v>GAC:Business:Work outside of Canada</v>
      </c>
      <c r="D836" s="68" t="str">
        <f t="shared" si="39"/>
        <v>Work outside of Canada</v>
      </c>
      <c r="E836" s="6" t="str">
        <f t="shared" si="40"/>
        <v>Business</v>
      </c>
      <c r="F836" s="6" t="str">
        <f t="shared" si="41"/>
        <v>GAC</v>
      </c>
      <c r="G836" s="8">
        <f>VLOOKUP(Task[[#This Row],[Reason of visit]],'Data-Task'!C:G,2,)</f>
        <v>13</v>
      </c>
      <c r="H83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6" s="7">
        <f>VLOOKUP(Task[[#This Row],[Reason of visit]],'Data-Task'!C:G,3,)</f>
        <v>1</v>
      </c>
      <c r="J836" s="7" t="str">
        <f>IF(Task[[#This Row],[Margin of Error1]]&gt;=0.1,"Insufficient data",Task[[#This Row],[Task success1]])</f>
        <v>Insufficient data</v>
      </c>
      <c r="K836" s="7">
        <f>IF(Task[[#This Row],[Task success1]]&gt;0,1.96*SQRT((Task[[#This Row],[Task success1]]*(1-Task[[#This Row],[Task success1]]))/Task[[#This Row],[Responses]]),"")</f>
        <v>0</v>
      </c>
      <c r="L836" s="7">
        <f>VLOOKUP(Task[[#This Row],[Reason of visit]],'Data-Task'!C:G,4,)</f>
        <v>0.69230769230769196</v>
      </c>
      <c r="M836" s="7" t="str">
        <f>IF(Task[[#This Row],[Margin of Error1]]&gt;=0.1,"Insufficient data",Task[[#This Row],[Ease1]])</f>
        <v>Insufficient data</v>
      </c>
      <c r="N836" s="7">
        <f>IF(Task[[#This Row],[Ease1]]&gt;0,1.96*SQRT((Task[[#This Row],[Ease1]]*(1-Task[[#This Row],[Ease1]]))/Task[[#This Row],[Responses]]),"")</f>
        <v>0.2508951656772575</v>
      </c>
      <c r="O836" s="7">
        <f>VLOOKUP(Task[[#This Row],[Reason of visit]],'Data-Task'!C:G,5,)</f>
        <v>0.53846153846153799</v>
      </c>
      <c r="P836" s="7" t="str">
        <f>IF(Task[[#This Row],[Margin of Error1]]&gt;=0.1,"Insufficient data",Task[[#This Row],[Satisfaction1]])</f>
        <v>Insufficient data</v>
      </c>
      <c r="Q836" s="7">
        <f>IF(Task[[#This Row],[Satisfaction1]]&gt;0,1.96*SQRT((Task[[#This Row],[Satisfaction1]]*(1-Task[[#This Row],[Satisfaction1]]))/Task[[#This Row],[Responses]]),"")</f>
        <v>0.2709977518730643</v>
      </c>
      <c r="R836" s="7" t="str">
        <f>IF(OR(Task[[#This Row],[Margin of Error1]]&gt;=0.1,Task[[#This Row],[Margin of Error1]]=0),"Insufficient data",Task[[#This Row],[Margin of Error1]])</f>
        <v>Insufficient data</v>
      </c>
      <c r="S8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6" s="10"/>
      <c r="U836" s="10"/>
      <c r="V836" s="5"/>
      <c r="W836" s="5"/>
    </row>
    <row r="837" spans="3:23" ht="13.9" x14ac:dyDescent="0.5">
      <c r="C837" s="129" t="str">
        <f>IF(ISBLANK('Data-Task'!C740),"",'Data-Task'!C740)</f>
        <v>IRCC:Business:Other - Reason for my visit is not in this list</v>
      </c>
      <c r="D837" s="68" t="str">
        <f t="shared" si="39"/>
        <v>Other - Reason for my visit is not in this list</v>
      </c>
      <c r="E837" s="6" t="str">
        <f t="shared" si="40"/>
        <v>Business</v>
      </c>
      <c r="F837" s="6" t="str">
        <f t="shared" si="41"/>
        <v>IRCC</v>
      </c>
      <c r="G837" s="8">
        <f>VLOOKUP(Task[[#This Row],[Reason of visit]],'Data-Task'!C:G,2,)</f>
        <v>13</v>
      </c>
      <c r="H83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7" s="7">
        <f>VLOOKUP(Task[[#This Row],[Reason of visit]],'Data-Task'!C:G,3,)</f>
        <v>0.46153846153846201</v>
      </c>
      <c r="J837" s="7" t="str">
        <f>IF(Task[[#This Row],[Margin of Error1]]&gt;=0.1,"Insufficient data",Task[[#This Row],[Task success1]])</f>
        <v>Insufficient data</v>
      </c>
      <c r="K837" s="7">
        <f>IF(Task[[#This Row],[Task success1]]&gt;0,1.96*SQRT((Task[[#This Row],[Task success1]]*(1-Task[[#This Row],[Task success1]]))/Task[[#This Row],[Responses]]),"")</f>
        <v>0.2709977518730643</v>
      </c>
      <c r="L837" s="7">
        <f>VLOOKUP(Task[[#This Row],[Reason of visit]],'Data-Task'!C:G,4,)</f>
        <v>0.46153846153846201</v>
      </c>
      <c r="M837" s="7" t="str">
        <f>IF(Task[[#This Row],[Margin of Error1]]&gt;=0.1,"Insufficient data",Task[[#This Row],[Ease1]])</f>
        <v>Insufficient data</v>
      </c>
      <c r="N837" s="7">
        <f>IF(Task[[#This Row],[Ease1]]&gt;0,1.96*SQRT((Task[[#This Row],[Ease1]]*(1-Task[[#This Row],[Ease1]]))/Task[[#This Row],[Responses]]),"")</f>
        <v>0.2709977518730643</v>
      </c>
      <c r="O837" s="7">
        <f>VLOOKUP(Task[[#This Row],[Reason of visit]],'Data-Task'!C:G,5,)</f>
        <v>0.53846153846153799</v>
      </c>
      <c r="P837" s="7" t="str">
        <f>IF(Task[[#This Row],[Margin of Error1]]&gt;=0.1,"Insufficient data",Task[[#This Row],[Satisfaction1]])</f>
        <v>Insufficient data</v>
      </c>
      <c r="Q837" s="7">
        <f>IF(Task[[#This Row],[Satisfaction1]]&gt;0,1.96*SQRT((Task[[#This Row],[Satisfaction1]]*(1-Task[[#This Row],[Satisfaction1]]))/Task[[#This Row],[Responses]]),"")</f>
        <v>0.2709977518730643</v>
      </c>
      <c r="R837" s="7" t="str">
        <f>IF(OR(Task[[#This Row],[Margin of Error1]]&gt;=0.1,Task[[#This Row],[Margin of Error1]]=0),"Insufficient data",Task[[#This Row],[Margin of Error1]])</f>
        <v>Insufficient data</v>
      </c>
      <c r="S8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7" s="10"/>
      <c r="U837" s="10"/>
      <c r="V837" s="5"/>
      <c r="W837" s="5"/>
    </row>
    <row r="838" spans="3:23" ht="13.9" x14ac:dyDescent="0.5">
      <c r="C838" s="129" t="str">
        <f>IF(ISBLANK('Data-Task'!C909),"",'Data-Task'!C909)</f>
        <v>NRC:Science:Check time zones and daylight savings time periods</v>
      </c>
      <c r="D838" s="68" t="str">
        <f t="shared" si="39"/>
        <v>Check time zones and daylight savings time periods</v>
      </c>
      <c r="E838" s="6" t="str">
        <f t="shared" si="40"/>
        <v>Science</v>
      </c>
      <c r="F838" s="6" t="str">
        <f t="shared" si="41"/>
        <v>NRC</v>
      </c>
      <c r="G838" s="8">
        <f>VLOOKUP(Task[[#This Row],[Reason of visit]],'Data-Task'!C:G,2,)</f>
        <v>13</v>
      </c>
      <c r="H83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8" s="7">
        <f>VLOOKUP(Task[[#This Row],[Reason of visit]],'Data-Task'!C:G,3,)</f>
        <v>0.84615384615384603</v>
      </c>
      <c r="J838" s="7" t="str">
        <f>IF(Task[[#This Row],[Margin of Error1]]&gt;=0.1,"Insufficient data",Task[[#This Row],[Task success1]])</f>
        <v>Insufficient data</v>
      </c>
      <c r="K838" s="7">
        <f>IF(Task[[#This Row],[Task success1]]&gt;0,1.96*SQRT((Task[[#This Row],[Task success1]]*(1-Task[[#This Row],[Task success1]]))/Task[[#This Row],[Responses]]),"")</f>
        <v>0.19613377319268654</v>
      </c>
      <c r="L838" s="7">
        <f>VLOOKUP(Task[[#This Row],[Reason of visit]],'Data-Task'!C:G,4,)</f>
        <v>0.84615384615384603</v>
      </c>
      <c r="M838" s="7" t="str">
        <f>IF(Task[[#This Row],[Margin of Error1]]&gt;=0.1,"Insufficient data",Task[[#This Row],[Ease1]])</f>
        <v>Insufficient data</v>
      </c>
      <c r="N838" s="7">
        <f>IF(Task[[#This Row],[Ease1]]&gt;0,1.96*SQRT((Task[[#This Row],[Ease1]]*(1-Task[[#This Row],[Ease1]]))/Task[[#This Row],[Responses]]),"")</f>
        <v>0.19613377319268654</v>
      </c>
      <c r="O838" s="7">
        <f>VLOOKUP(Task[[#This Row],[Reason of visit]],'Data-Task'!C:G,5,)</f>
        <v>0.84615384615384603</v>
      </c>
      <c r="P838" s="7" t="str">
        <f>IF(Task[[#This Row],[Margin of Error1]]&gt;=0.1,"Insufficient data",Task[[#This Row],[Satisfaction1]])</f>
        <v>Insufficient data</v>
      </c>
      <c r="Q838" s="7">
        <f>IF(Task[[#This Row],[Satisfaction1]]&gt;0,1.96*SQRT((Task[[#This Row],[Satisfaction1]]*(1-Task[[#This Row],[Satisfaction1]]))/Task[[#This Row],[Responses]]),"")</f>
        <v>0.19613377319268654</v>
      </c>
      <c r="R838" s="7" t="str">
        <f>IF(OR(Task[[#This Row],[Margin of Error1]]&gt;=0.1,Task[[#This Row],[Margin of Error1]]=0),"Insufficient data",Task[[#This Row],[Margin of Error1]])</f>
        <v>Insufficient data</v>
      </c>
      <c r="S8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8" s="10"/>
      <c r="U838" s="10"/>
      <c r="V838" s="5"/>
      <c r="W838" s="5"/>
    </row>
    <row r="839" spans="3:23" ht="13.9" x14ac:dyDescent="0.5">
      <c r="C839" s="129" t="str">
        <f>IF(ISBLANK('Data-Task'!C910),"",'Data-Task'!C910)</f>
        <v>NRC:Science:Codes Canada (building, fire, plumbing, energy)</v>
      </c>
      <c r="D839" s="68" t="str">
        <f t="shared" si="39"/>
        <v>Codes Canada (building, fire, plumbing, energy)</v>
      </c>
      <c r="E839" s="6" t="str">
        <f t="shared" si="40"/>
        <v>Science</v>
      </c>
      <c r="F839" s="6" t="str">
        <f t="shared" si="41"/>
        <v>NRC</v>
      </c>
      <c r="G839" s="8">
        <f>VLOOKUP(Task[[#This Row],[Reason of visit]],'Data-Task'!C:G,2,)</f>
        <v>13</v>
      </c>
      <c r="H83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39" s="7">
        <f>VLOOKUP(Task[[#This Row],[Reason of visit]],'Data-Task'!C:G,3,)</f>
        <v>0.76923076923076905</v>
      </c>
      <c r="J839" s="7" t="str">
        <f>IF(Task[[#This Row],[Margin of Error1]]&gt;=0.1,"Insufficient data",Task[[#This Row],[Task success1]])</f>
        <v>Insufficient data</v>
      </c>
      <c r="K839" s="7">
        <f>IF(Task[[#This Row],[Task success1]]&gt;0,1.96*SQRT((Task[[#This Row],[Task success1]]*(1-Task[[#This Row],[Task success1]]))/Task[[#This Row],[Responses]]),"")</f>
        <v>0.22903490301738313</v>
      </c>
      <c r="L839" s="7">
        <f>VLOOKUP(Task[[#This Row],[Reason of visit]],'Data-Task'!C:G,4,)</f>
        <v>0.61538461538461497</v>
      </c>
      <c r="M839" s="7" t="str">
        <f>IF(Task[[#This Row],[Margin of Error1]]&gt;=0.1,"Insufficient data",Task[[#This Row],[Ease1]])</f>
        <v>Insufficient data</v>
      </c>
      <c r="N839" s="7">
        <f>IF(Task[[#This Row],[Ease1]]&gt;0,1.96*SQRT((Task[[#This Row],[Ease1]]*(1-Task[[#This Row],[Ease1]]))/Task[[#This Row],[Responses]]),"")</f>
        <v>0.26446672582181191</v>
      </c>
      <c r="O839" s="7">
        <f>VLOOKUP(Task[[#This Row],[Reason of visit]],'Data-Task'!C:G,5,)</f>
        <v>0.61538461538461497</v>
      </c>
      <c r="P839" s="7" t="str">
        <f>IF(Task[[#This Row],[Margin of Error1]]&gt;=0.1,"Insufficient data",Task[[#This Row],[Satisfaction1]])</f>
        <v>Insufficient data</v>
      </c>
      <c r="Q839" s="7">
        <f>IF(Task[[#This Row],[Satisfaction1]]&gt;0,1.96*SQRT((Task[[#This Row],[Satisfaction1]]*(1-Task[[#This Row],[Satisfaction1]]))/Task[[#This Row],[Responses]]),"")</f>
        <v>0.26446672582181191</v>
      </c>
      <c r="R839" s="7" t="str">
        <f>IF(OR(Task[[#This Row],[Margin of Error1]]&gt;=0.1,Task[[#This Row],[Margin of Error1]]=0),"Insufficient data",Task[[#This Row],[Margin of Error1]])</f>
        <v>Insufficient data</v>
      </c>
      <c r="S8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39" s="10"/>
      <c r="U839" s="10"/>
      <c r="V839" s="5"/>
      <c r="W839" s="5"/>
    </row>
    <row r="840" spans="3:23" ht="13.9" x14ac:dyDescent="0.5">
      <c r="C840" s="129" t="str">
        <f>IF(ISBLANK('Data-Task'!C956),"",'Data-Task'!C956)</f>
        <v>NRC:Science:Read stories about NRC's successes, clients and researchers</v>
      </c>
      <c r="D840" s="68" t="str">
        <f t="shared" si="39"/>
        <v>Read stories about NRC's successes, clients and researchers</v>
      </c>
      <c r="E840" s="6" t="str">
        <f t="shared" si="40"/>
        <v>Science</v>
      </c>
      <c r="F840" s="6" t="str">
        <f t="shared" si="41"/>
        <v>NRC</v>
      </c>
      <c r="G840" s="8">
        <f>VLOOKUP(Task[[#This Row],[Reason of visit]],'Data-Task'!C:G,2,)</f>
        <v>13</v>
      </c>
      <c r="H84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0" s="7">
        <f>VLOOKUP(Task[[#This Row],[Reason of visit]],'Data-Task'!C:G,3,)</f>
        <v>0.84615384615384603</v>
      </c>
      <c r="J840" s="7" t="str">
        <f>IF(Task[[#This Row],[Margin of Error1]]&gt;=0.1,"Insufficient data",Task[[#This Row],[Task success1]])</f>
        <v>Insufficient data</v>
      </c>
      <c r="K840" s="7">
        <f>IF(Task[[#This Row],[Task success1]]&gt;0,1.96*SQRT((Task[[#This Row],[Task success1]]*(1-Task[[#This Row],[Task success1]]))/Task[[#This Row],[Responses]]),"")</f>
        <v>0.19613377319268654</v>
      </c>
      <c r="L840" s="7">
        <f>VLOOKUP(Task[[#This Row],[Reason of visit]],'Data-Task'!C:G,4,)</f>
        <v>0.38461538461538503</v>
      </c>
      <c r="M840" s="7" t="str">
        <f>IF(Task[[#This Row],[Margin of Error1]]&gt;=0.1,"Insufficient data",Task[[#This Row],[Ease1]])</f>
        <v>Insufficient data</v>
      </c>
      <c r="N840" s="7">
        <f>IF(Task[[#This Row],[Ease1]]&gt;0,1.96*SQRT((Task[[#This Row],[Ease1]]*(1-Task[[#This Row],[Ease1]]))/Task[[#This Row],[Responses]]),"")</f>
        <v>0.26446672582181191</v>
      </c>
      <c r="O840" s="7">
        <f>VLOOKUP(Task[[#This Row],[Reason of visit]],'Data-Task'!C:G,5,)</f>
        <v>0.38461538461538503</v>
      </c>
      <c r="P840" s="7" t="str">
        <f>IF(Task[[#This Row],[Margin of Error1]]&gt;=0.1,"Insufficient data",Task[[#This Row],[Satisfaction1]])</f>
        <v>Insufficient data</v>
      </c>
      <c r="Q840" s="7">
        <f>IF(Task[[#This Row],[Satisfaction1]]&gt;0,1.96*SQRT((Task[[#This Row],[Satisfaction1]]*(1-Task[[#This Row],[Satisfaction1]]))/Task[[#This Row],[Responses]]),"")</f>
        <v>0.26446672582181191</v>
      </c>
      <c r="R840" s="7" t="str">
        <f>IF(OR(Task[[#This Row],[Margin of Error1]]&gt;=0.1,Task[[#This Row],[Margin of Error1]]=0),"Insufficient data",Task[[#This Row],[Margin of Error1]])</f>
        <v>Insufficient data</v>
      </c>
      <c r="S8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0" s="10"/>
      <c r="U840" s="10"/>
      <c r="V840" s="5"/>
      <c r="W840" s="5"/>
    </row>
    <row r="841" spans="3:23" ht="13.9" x14ac:dyDescent="0.5">
      <c r="C841" s="129" t="str">
        <f>IF(ISBLANK('Data-Task'!C996),"",'Data-Task'!C996)</f>
        <v>NRCan:Environment:Use a geodetic reference tool</v>
      </c>
      <c r="D841" s="441" t="str">
        <f t="shared" si="39"/>
        <v>Use a geodetic reference tool</v>
      </c>
      <c r="E841" s="6" t="str">
        <f t="shared" si="40"/>
        <v>Environment</v>
      </c>
      <c r="F841" s="6" t="str">
        <f t="shared" si="41"/>
        <v>NRCan</v>
      </c>
      <c r="G841" s="442">
        <f>VLOOKUP(Task[[#This Row],[Reason of visit]],'Data-Task'!C:G,2,)</f>
        <v>13</v>
      </c>
      <c r="H84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1" s="444">
        <f>VLOOKUP(Task[[#This Row],[Reason of visit]],'Data-Task'!C:G,3,)</f>
        <v>0.61538461538461497</v>
      </c>
      <c r="J841" s="444" t="str">
        <f>IF(Task[[#This Row],[Margin of Error1]]&gt;=0.1,"Insufficient data",Task[[#This Row],[Task success1]])</f>
        <v>Insufficient data</v>
      </c>
      <c r="K841" s="444">
        <f>IF(Task[[#This Row],[Task success1]]&gt;0,1.96*SQRT((Task[[#This Row],[Task success1]]*(1-Task[[#This Row],[Task success1]]))/Task[[#This Row],[Responses]]),"")</f>
        <v>0.26446672582181191</v>
      </c>
      <c r="L841" s="444">
        <f>VLOOKUP(Task[[#This Row],[Reason of visit]],'Data-Task'!C:G,4,)</f>
        <v>0.38461538461538503</v>
      </c>
      <c r="M841" s="444" t="str">
        <f>IF(Task[[#This Row],[Margin of Error1]]&gt;=0.1,"Insufficient data",Task[[#This Row],[Ease1]])</f>
        <v>Insufficient data</v>
      </c>
      <c r="N841" s="444">
        <f>IF(Task[[#This Row],[Ease1]]&gt;0,1.96*SQRT((Task[[#This Row],[Ease1]]*(1-Task[[#This Row],[Ease1]]))/Task[[#This Row],[Responses]]),"")</f>
        <v>0.26446672582181191</v>
      </c>
      <c r="O841" s="444">
        <f>VLOOKUP(Task[[#This Row],[Reason of visit]],'Data-Task'!C:G,5,)</f>
        <v>0.46153846153846201</v>
      </c>
      <c r="P841" s="444" t="str">
        <f>IF(Task[[#This Row],[Margin of Error1]]&gt;=0.1,"Insufficient data",Task[[#This Row],[Satisfaction1]])</f>
        <v>Insufficient data</v>
      </c>
      <c r="Q841" s="444">
        <f>IF(Task[[#This Row],[Satisfaction1]]&gt;0,1.96*SQRT((Task[[#This Row],[Satisfaction1]]*(1-Task[[#This Row],[Satisfaction1]]))/Task[[#This Row],[Responses]]),"")</f>
        <v>0.2709977518730643</v>
      </c>
      <c r="R841" s="444" t="str">
        <f>IF(OR(Task[[#This Row],[Margin of Error1]]&gt;=0.1,Task[[#This Row],[Margin of Error1]]=0),"Insufficient data",Task[[#This Row],[Margin of Error1]])</f>
        <v>Insufficient data</v>
      </c>
      <c r="S8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1" s="10"/>
      <c r="U841" s="10"/>
      <c r="V841" s="5"/>
      <c r="W841" s="5"/>
    </row>
    <row r="842" spans="3:23" ht="13.9" x14ac:dyDescent="0.5">
      <c r="C842" s="129" t="str">
        <f>IF(ISBLANK('Data-Task'!C1036),"",'Data-Task'!C1036)</f>
        <v>PC:N/A:About Parks Canada (policies, regulations, designations)</v>
      </c>
      <c r="D842" s="441" t="str">
        <f t="shared" si="39"/>
        <v>About Parks Canada (policies, regulations, designations)</v>
      </c>
      <c r="E842" s="6" t="str">
        <f t="shared" si="40"/>
        <v>N/A</v>
      </c>
      <c r="F842" s="6" t="str">
        <f t="shared" si="41"/>
        <v>PC</v>
      </c>
      <c r="G842" s="442">
        <f>VLOOKUP(Task[[#This Row],[Reason of visit]],'Data-Task'!C:G,2,)</f>
        <v>13</v>
      </c>
      <c r="H84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2" s="444">
        <f>VLOOKUP(Task[[#This Row],[Reason of visit]],'Data-Task'!C:G,3,)</f>
        <v>0.92307692307692302</v>
      </c>
      <c r="J842" s="444" t="str">
        <f>IF(Task[[#This Row],[Margin of Error1]]&gt;=0.1,"Insufficient data",Task[[#This Row],[Task success1]])</f>
        <v>Insufficient data</v>
      </c>
      <c r="K842" s="444">
        <f>IF(Task[[#This Row],[Task success1]]&gt;0,1.96*SQRT((Task[[#This Row],[Task success1]]*(1-Task[[#This Row],[Task success1]]))/Task[[#This Row],[Responses]]),"")</f>
        <v>0.14485439144214041</v>
      </c>
      <c r="L842" s="444">
        <f>VLOOKUP(Task[[#This Row],[Reason of visit]],'Data-Task'!C:G,4,)</f>
        <v>0.69230769230769196</v>
      </c>
      <c r="M842" s="444" t="str">
        <f>IF(Task[[#This Row],[Margin of Error1]]&gt;=0.1,"Insufficient data",Task[[#This Row],[Ease1]])</f>
        <v>Insufficient data</v>
      </c>
      <c r="N842" s="444">
        <f>IF(Task[[#This Row],[Ease1]]&gt;0,1.96*SQRT((Task[[#This Row],[Ease1]]*(1-Task[[#This Row],[Ease1]]))/Task[[#This Row],[Responses]]),"")</f>
        <v>0.2508951656772575</v>
      </c>
      <c r="O842" s="444">
        <f>VLOOKUP(Task[[#This Row],[Reason of visit]],'Data-Task'!C:G,5,)</f>
        <v>0.53846153846153799</v>
      </c>
      <c r="P842" s="444" t="str">
        <f>IF(Task[[#This Row],[Margin of Error1]]&gt;=0.1,"Insufficient data",Task[[#This Row],[Satisfaction1]])</f>
        <v>Insufficient data</v>
      </c>
      <c r="Q842" s="444">
        <f>IF(Task[[#This Row],[Satisfaction1]]&gt;0,1.96*SQRT((Task[[#This Row],[Satisfaction1]]*(1-Task[[#This Row],[Satisfaction1]]))/Task[[#This Row],[Responses]]),"")</f>
        <v>0.2709977518730643</v>
      </c>
      <c r="R842" s="444" t="str">
        <f>IF(OR(Task[[#This Row],[Margin of Error1]]&gt;=0.1,Task[[#This Row],[Margin of Error1]]=0),"Insufficient data",Task[[#This Row],[Margin of Error1]])</f>
        <v>Insufficient data</v>
      </c>
      <c r="S8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2" s="10"/>
      <c r="U842" s="10"/>
      <c r="V842" s="5"/>
      <c r="W842" s="5"/>
    </row>
    <row r="843" spans="3:23" ht="13.9" x14ac:dyDescent="0.5">
      <c r="C843" s="129" t="str">
        <f>IF(ISBLANK('Data-Task'!C1127),"",'Data-Task'!C1127)</f>
        <v>PrairiesCan:Business:Other - Reason for my visit is not in this list</v>
      </c>
      <c r="D843" s="457" t="str">
        <f t="shared" si="39"/>
        <v>Other - Reason for my visit is not in this list</v>
      </c>
      <c r="E843" s="458" t="str">
        <f t="shared" si="40"/>
        <v>Business</v>
      </c>
      <c r="F843" s="458" t="str">
        <f t="shared" si="41"/>
        <v>PrairiesCan</v>
      </c>
      <c r="G843" s="442">
        <f>VLOOKUP(Task[[#This Row],[Reason of visit]],'Data-Task'!C:G,2,)</f>
        <v>13</v>
      </c>
      <c r="H84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3" s="444">
        <f>VLOOKUP(Task[[#This Row],[Reason of visit]],'Data-Task'!C:G,3,)</f>
        <v>0.53846153846153799</v>
      </c>
      <c r="J843" s="444" t="str">
        <f>IF(Task[[#This Row],[Margin of Error1]]&gt;=0.1,"Insufficient data",Task[[#This Row],[Task success1]])</f>
        <v>Insufficient data</v>
      </c>
      <c r="K843" s="444">
        <f>IF(Task[[#This Row],[Task success1]]&gt;0,1.96*SQRT((Task[[#This Row],[Task success1]]*(1-Task[[#This Row],[Task success1]]))/Task[[#This Row],[Responses]]),"")</f>
        <v>0.2709977518730643</v>
      </c>
      <c r="L843" s="444">
        <f>VLOOKUP(Task[[#This Row],[Reason of visit]],'Data-Task'!C:G,4,)</f>
        <v>0.30769230769230799</v>
      </c>
      <c r="M843" s="444" t="str">
        <f>IF(Task[[#This Row],[Margin of Error1]]&gt;=0.1,"Insufficient data",Task[[#This Row],[Ease1]])</f>
        <v>Insufficient data</v>
      </c>
      <c r="N843" s="444">
        <f>IF(Task[[#This Row],[Ease1]]&gt;0,1.96*SQRT((Task[[#This Row],[Ease1]]*(1-Task[[#This Row],[Ease1]]))/Task[[#This Row],[Responses]]),"")</f>
        <v>0.2508951656772575</v>
      </c>
      <c r="O843" s="444">
        <f>VLOOKUP(Task[[#This Row],[Reason of visit]],'Data-Task'!C:G,5,)</f>
        <v>0.38461538461538503</v>
      </c>
      <c r="P843" s="444" t="str">
        <f>IF(Task[[#This Row],[Margin of Error1]]&gt;=0.1,"Insufficient data",Task[[#This Row],[Satisfaction1]])</f>
        <v>Insufficient data</v>
      </c>
      <c r="Q843" s="444">
        <f>IF(Task[[#This Row],[Satisfaction1]]&gt;0,1.96*SQRT((Task[[#This Row],[Satisfaction1]]*(1-Task[[#This Row],[Satisfaction1]]))/Task[[#This Row],[Responses]]),"")</f>
        <v>0.26446672582181191</v>
      </c>
      <c r="R843" s="444" t="str">
        <f>IF(OR(Task[[#This Row],[Margin of Error1]]&gt;=0.1,Task[[#This Row],[Margin of Error1]]=0),"Insufficient data",Task[[#This Row],[Margin of Error1]])</f>
        <v>Insufficient data</v>
      </c>
      <c r="S84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3" s="10"/>
      <c r="U843" s="10"/>
      <c r="V843" s="5"/>
      <c r="W843" s="5"/>
    </row>
    <row r="844" spans="3:23" ht="13.9" x14ac:dyDescent="0.5">
      <c r="C844" s="129" t="str">
        <f>IF(ISBLANK('Data-Task'!C1275),"",'Data-Task'!C1275)</f>
        <v>RCMP:Policing:Join the RCMP</v>
      </c>
      <c r="D844" s="457" t="str">
        <f t="shared" si="39"/>
        <v>Join the RCMP</v>
      </c>
      <c r="E844" s="458" t="str">
        <f t="shared" si="40"/>
        <v>Policing</v>
      </c>
      <c r="F844" s="458" t="str">
        <f t="shared" si="41"/>
        <v>RCMP</v>
      </c>
      <c r="G844" s="442">
        <f>VLOOKUP(Task[[#This Row],[Reason of visit]],'Data-Task'!C:G,2,)</f>
        <v>13</v>
      </c>
      <c r="H84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4" s="444">
        <f>VLOOKUP(Task[[#This Row],[Reason of visit]],'Data-Task'!C:G,3,)</f>
        <v>0.76923076923076905</v>
      </c>
      <c r="J844" s="444" t="str">
        <f>IF(Task[[#This Row],[Margin of Error1]]&gt;=0.1,"Insufficient data",Task[[#This Row],[Task success1]])</f>
        <v>Insufficient data</v>
      </c>
      <c r="K844" s="444">
        <f>IF(Task[[#This Row],[Task success1]]&gt;0,1.96*SQRT((Task[[#This Row],[Task success1]]*(1-Task[[#This Row],[Task success1]]))/Task[[#This Row],[Responses]]),"")</f>
        <v>0.22903490301738313</v>
      </c>
      <c r="L844" s="444">
        <f>VLOOKUP(Task[[#This Row],[Reason of visit]],'Data-Task'!C:G,4,)</f>
        <v>0.76923076923076905</v>
      </c>
      <c r="M844" s="444" t="str">
        <f>IF(Task[[#This Row],[Margin of Error1]]&gt;=0.1,"Insufficient data",Task[[#This Row],[Ease1]])</f>
        <v>Insufficient data</v>
      </c>
      <c r="N844" s="444">
        <f>IF(Task[[#This Row],[Ease1]]&gt;0,1.96*SQRT((Task[[#This Row],[Ease1]]*(1-Task[[#This Row],[Ease1]]))/Task[[#This Row],[Responses]]),"")</f>
        <v>0.22903490301738313</v>
      </c>
      <c r="O844" s="444">
        <f>VLOOKUP(Task[[#This Row],[Reason of visit]],'Data-Task'!C:G,5,)</f>
        <v>0.69230769230769196</v>
      </c>
      <c r="P844" s="444" t="str">
        <f>IF(Task[[#This Row],[Margin of Error1]]&gt;=0.1,"Insufficient data",Task[[#This Row],[Satisfaction1]])</f>
        <v>Insufficient data</v>
      </c>
      <c r="Q844" s="444">
        <f>IF(Task[[#This Row],[Satisfaction1]]&gt;0,1.96*SQRT((Task[[#This Row],[Satisfaction1]]*(1-Task[[#This Row],[Satisfaction1]]))/Task[[#This Row],[Responses]]),"")</f>
        <v>0.2508951656772575</v>
      </c>
      <c r="R844" s="444" t="str">
        <f>IF(OR(Task[[#This Row],[Margin of Error1]]&gt;=0.1,Task[[#This Row],[Margin of Error1]]=0),"Insufficient data",Task[[#This Row],[Margin of Error1]])</f>
        <v>Insufficient data</v>
      </c>
      <c r="S84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4" s="10"/>
      <c r="U844" s="10"/>
      <c r="V844" s="5"/>
      <c r="W844" s="5"/>
    </row>
    <row r="845" spans="3:23" ht="13.9" x14ac:dyDescent="0.5">
      <c r="C845" s="129" t="str">
        <f>IF(ISBLANK('Data-Task'!C1344),"",'Data-Task'!C1344)</f>
        <v>TC:N/A:Apply for your transportation security clearance</v>
      </c>
      <c r="D845" s="457" t="str">
        <f t="shared" si="39"/>
        <v>Apply for your transportation security clearance</v>
      </c>
      <c r="E845" s="458" t="str">
        <f t="shared" si="40"/>
        <v>N/A</v>
      </c>
      <c r="F845" s="458" t="str">
        <f t="shared" si="41"/>
        <v>TC</v>
      </c>
      <c r="G845" s="442">
        <f>VLOOKUP(Task[[#This Row],[Reason of visit]],'Data-Task'!C:G,2,)</f>
        <v>13</v>
      </c>
      <c r="H84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5" s="444">
        <f>VLOOKUP(Task[[#This Row],[Reason of visit]],'Data-Task'!C:G,3,)</f>
        <v>0.92307692307692302</v>
      </c>
      <c r="J845" s="444" t="str">
        <f>IF(Task[[#This Row],[Margin of Error1]]&gt;=0.1,"Insufficient data",Task[[#This Row],[Task success1]])</f>
        <v>Insufficient data</v>
      </c>
      <c r="K845" s="444">
        <f>IF(Task[[#This Row],[Task success1]]&gt;0,1.96*SQRT((Task[[#This Row],[Task success1]]*(1-Task[[#This Row],[Task success1]]))/Task[[#This Row],[Responses]]),"")</f>
        <v>0.14485439144214041</v>
      </c>
      <c r="L845" s="444">
        <f>VLOOKUP(Task[[#This Row],[Reason of visit]],'Data-Task'!C:G,4,)</f>
        <v>0.53846153846153799</v>
      </c>
      <c r="M845" s="444" t="str">
        <f>IF(Task[[#This Row],[Margin of Error1]]&gt;=0.1,"Insufficient data",Task[[#This Row],[Ease1]])</f>
        <v>Insufficient data</v>
      </c>
      <c r="N845" s="444">
        <f>IF(Task[[#This Row],[Ease1]]&gt;0,1.96*SQRT((Task[[#This Row],[Ease1]]*(1-Task[[#This Row],[Ease1]]))/Task[[#This Row],[Responses]]),"")</f>
        <v>0.2709977518730643</v>
      </c>
      <c r="O845" s="444">
        <f>VLOOKUP(Task[[#This Row],[Reason of visit]],'Data-Task'!C:G,5,)</f>
        <v>0.69230769230769196</v>
      </c>
      <c r="P845" s="444" t="str">
        <f>IF(Task[[#This Row],[Margin of Error1]]&gt;=0.1,"Insufficient data",Task[[#This Row],[Satisfaction1]])</f>
        <v>Insufficient data</v>
      </c>
      <c r="Q845" s="444">
        <f>IF(Task[[#This Row],[Satisfaction1]]&gt;0,1.96*SQRT((Task[[#This Row],[Satisfaction1]]*(1-Task[[#This Row],[Satisfaction1]]))/Task[[#This Row],[Responses]]),"")</f>
        <v>0.2508951656772575</v>
      </c>
      <c r="R845" s="444" t="str">
        <f>IF(OR(Task[[#This Row],[Margin of Error1]]&gt;=0.1,Task[[#This Row],[Margin of Error1]]=0),"Insufficient data",Task[[#This Row],[Margin of Error1]])</f>
        <v>Insufficient data</v>
      </c>
      <c r="S84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5" s="10"/>
      <c r="U845" s="10"/>
      <c r="V845" s="5"/>
      <c r="W845" s="5"/>
    </row>
    <row r="846" spans="3:23" ht="13.9" x14ac:dyDescent="0.5">
      <c r="C846" s="129" t="str">
        <f>IF(ISBLANK('Data-Task'!C1410),"",'Data-Task'!C1410)</f>
        <v>VAC:Culture:Participate in Remembrance Day</v>
      </c>
      <c r="D846" s="457" t="str">
        <f t="shared" si="39"/>
        <v>Participate in Remembrance Day</v>
      </c>
      <c r="E846" s="458" t="str">
        <f t="shared" si="40"/>
        <v>Culture</v>
      </c>
      <c r="F846" s="458" t="str">
        <f t="shared" si="41"/>
        <v>VAC</v>
      </c>
      <c r="G846" s="442">
        <f>VLOOKUP(Task[[#This Row],[Reason of visit]],'Data-Task'!C:G,2,)</f>
        <v>13</v>
      </c>
      <c r="H84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6" s="444">
        <f>VLOOKUP(Task[[#This Row],[Reason of visit]],'Data-Task'!C:G,3,)</f>
        <v>0.92307692307692302</v>
      </c>
      <c r="J846" s="444" t="str">
        <f>IF(Task[[#This Row],[Margin of Error1]]&gt;=0.1,"Insufficient data",Task[[#This Row],[Task success1]])</f>
        <v>Insufficient data</v>
      </c>
      <c r="K846" s="444">
        <f>IF(Task[[#This Row],[Task success1]]&gt;0,1.96*SQRT((Task[[#This Row],[Task success1]]*(1-Task[[#This Row],[Task success1]]))/Task[[#This Row],[Responses]]),"")</f>
        <v>0.14485439144214041</v>
      </c>
      <c r="L846" s="444">
        <f>VLOOKUP(Task[[#This Row],[Reason of visit]],'Data-Task'!C:G,4,)</f>
        <v>0.69230769230769196</v>
      </c>
      <c r="M846" s="444" t="str">
        <f>IF(Task[[#This Row],[Margin of Error1]]&gt;=0.1,"Insufficient data",Task[[#This Row],[Ease1]])</f>
        <v>Insufficient data</v>
      </c>
      <c r="N846" s="444">
        <f>IF(Task[[#This Row],[Ease1]]&gt;0,1.96*SQRT((Task[[#This Row],[Ease1]]*(1-Task[[#This Row],[Ease1]]))/Task[[#This Row],[Responses]]),"")</f>
        <v>0.2508951656772575</v>
      </c>
      <c r="O846" s="444">
        <f>VLOOKUP(Task[[#This Row],[Reason of visit]],'Data-Task'!C:G,5,)</f>
        <v>0.76923076923076905</v>
      </c>
      <c r="P846" s="444" t="str">
        <f>IF(Task[[#This Row],[Margin of Error1]]&gt;=0.1,"Insufficient data",Task[[#This Row],[Satisfaction1]])</f>
        <v>Insufficient data</v>
      </c>
      <c r="Q846" s="444">
        <f>IF(Task[[#This Row],[Satisfaction1]]&gt;0,1.96*SQRT((Task[[#This Row],[Satisfaction1]]*(1-Task[[#This Row],[Satisfaction1]]))/Task[[#This Row],[Responses]]),"")</f>
        <v>0.22903490301738313</v>
      </c>
      <c r="R846" s="444" t="str">
        <f>IF(OR(Task[[#This Row],[Margin of Error1]]&gt;=0.1,Task[[#This Row],[Margin of Error1]]=0),"Insufficient data",Task[[#This Row],[Margin of Error1]])</f>
        <v>Insufficient data</v>
      </c>
      <c r="S84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6" s="10"/>
      <c r="U846" s="10"/>
      <c r="V846" s="5"/>
      <c r="W846" s="5"/>
    </row>
    <row r="847" spans="3:23" ht="13.9" x14ac:dyDescent="0.5">
      <c r="C847" s="129" t="str">
        <f>IF(ISBLANK('Data-Task'!C84),"",'Data-Task'!C84)</f>
        <v>CCG:N/A:Other - Reason for my visit is not in this list</v>
      </c>
      <c r="D847" s="68" t="str">
        <f t="shared" si="39"/>
        <v>Other - Reason for my visit is not in this list</v>
      </c>
      <c r="E847" s="6" t="str">
        <f t="shared" si="40"/>
        <v>N/A</v>
      </c>
      <c r="F847" s="6" t="str">
        <f t="shared" si="41"/>
        <v>CCG</v>
      </c>
      <c r="G847" s="8">
        <f>VLOOKUP(Task[[#This Row],[Reason of visit]],'Data-Task'!C:G,2,)</f>
        <v>12</v>
      </c>
      <c r="H8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7" s="7">
        <f>VLOOKUP(Task[[#This Row],[Reason of visit]],'Data-Task'!C:G,3,)</f>
        <v>0.33333333333333298</v>
      </c>
      <c r="J847" s="7" t="str">
        <f>IF(Task[[#This Row],[Margin of Error1]]&gt;=0.1,"Insufficient data",Task[[#This Row],[Task success1]])</f>
        <v>Insufficient data</v>
      </c>
      <c r="K847" s="7">
        <f>IF(Task[[#This Row],[Task success1]]&gt;0,1.96*SQRT((Task[[#This Row],[Task success1]]*(1-Task[[#This Row],[Task success1]]))/Task[[#This Row],[Responses]]),"")</f>
        <v>0.26672221643639038</v>
      </c>
      <c r="L847" s="7">
        <f>VLOOKUP(Task[[#This Row],[Reason of visit]],'Data-Task'!C:G,4,)</f>
        <v>0.66666666666666696</v>
      </c>
      <c r="M847" s="7" t="str">
        <f>IF(Task[[#This Row],[Margin of Error1]]&gt;=0.1,"Insufficient data",Task[[#This Row],[Ease1]])</f>
        <v>Insufficient data</v>
      </c>
      <c r="N847" s="7">
        <f>IF(Task[[#This Row],[Ease1]]&gt;0,1.96*SQRT((Task[[#This Row],[Ease1]]*(1-Task[[#This Row],[Ease1]]))/Task[[#This Row],[Responses]]),"")</f>
        <v>0.26672221643639044</v>
      </c>
      <c r="O847" s="7">
        <f>VLOOKUP(Task[[#This Row],[Reason of visit]],'Data-Task'!C:G,5,)</f>
        <v>0.41666666666666702</v>
      </c>
      <c r="P847" s="7" t="str">
        <f>IF(Task[[#This Row],[Margin of Error1]]&gt;=0.1,"Insufficient data",Task[[#This Row],[Satisfaction1]])</f>
        <v>Insufficient data</v>
      </c>
      <c r="Q847" s="7">
        <f>IF(Task[[#This Row],[Satisfaction1]]&gt;0,1.96*SQRT((Task[[#This Row],[Satisfaction1]]*(1-Task[[#This Row],[Satisfaction1]]))/Task[[#This Row],[Responses]]),"")</f>
        <v>0.2789447708511224</v>
      </c>
      <c r="R847" s="7" t="str">
        <f>IF(OR(Task[[#This Row],[Margin of Error1]]&gt;=0.1,Task[[#This Row],[Margin of Error1]]=0),"Insufficient data",Task[[#This Row],[Margin of Error1]])</f>
        <v>Insufficient data</v>
      </c>
      <c r="S8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7" s="10"/>
      <c r="U847" s="10"/>
      <c r="V847" s="5"/>
      <c r="W847" s="5"/>
    </row>
    <row r="848" spans="3:23" ht="13.9" x14ac:dyDescent="0.5">
      <c r="C848" s="129" t="str">
        <f>IF(ISBLANK('Data-Task'!C239),"",'Data-Task'!C239)</f>
        <v>CSPS:N/A:Other - Reason for my visit is not in this list</v>
      </c>
      <c r="D848" s="68" t="str">
        <f t="shared" si="39"/>
        <v>Other - Reason for my visit is not in this list</v>
      </c>
      <c r="E848" s="6" t="str">
        <f t="shared" si="40"/>
        <v>N/A</v>
      </c>
      <c r="F848" s="6" t="str">
        <f t="shared" si="41"/>
        <v>CSPS</v>
      </c>
      <c r="G848" s="8">
        <f>VLOOKUP(Task[[#This Row],[Reason of visit]],'Data-Task'!C:G,2,)</f>
        <v>12</v>
      </c>
      <c r="H8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8" s="7">
        <f>VLOOKUP(Task[[#This Row],[Reason of visit]],'Data-Task'!C:G,3,)</f>
        <v>0.66666666666666696</v>
      </c>
      <c r="J848" s="7" t="str">
        <f>IF(Task[[#This Row],[Margin of Error1]]&gt;=0.1,"Insufficient data",Task[[#This Row],[Task success1]])</f>
        <v>Insufficient data</v>
      </c>
      <c r="K848" s="7">
        <f>IF(Task[[#This Row],[Task success1]]&gt;0,1.96*SQRT((Task[[#This Row],[Task success1]]*(1-Task[[#This Row],[Task success1]]))/Task[[#This Row],[Responses]]),"")</f>
        <v>0.26672221643639044</v>
      </c>
      <c r="L848" s="7">
        <f>VLOOKUP(Task[[#This Row],[Reason of visit]],'Data-Task'!C:G,4,)</f>
        <v>0.41666666666666702</v>
      </c>
      <c r="M848" s="7" t="str">
        <f>IF(Task[[#This Row],[Margin of Error1]]&gt;=0.1,"Insufficient data",Task[[#This Row],[Ease1]])</f>
        <v>Insufficient data</v>
      </c>
      <c r="N848" s="7">
        <f>IF(Task[[#This Row],[Ease1]]&gt;0,1.96*SQRT((Task[[#This Row],[Ease1]]*(1-Task[[#This Row],[Ease1]]))/Task[[#This Row],[Responses]]),"")</f>
        <v>0.2789447708511224</v>
      </c>
      <c r="O848" s="7">
        <f>VLOOKUP(Task[[#This Row],[Reason of visit]],'Data-Task'!C:G,5,)</f>
        <v>0.5</v>
      </c>
      <c r="P848" s="7" t="str">
        <f>IF(Task[[#This Row],[Margin of Error1]]&gt;=0.1,"Insufficient data",Task[[#This Row],[Satisfaction1]])</f>
        <v>Insufficient data</v>
      </c>
      <c r="Q848" s="7">
        <f>IF(Task[[#This Row],[Satisfaction1]]&gt;0,1.96*SQRT((Task[[#This Row],[Satisfaction1]]*(1-Task[[#This Row],[Satisfaction1]]))/Task[[#This Row],[Responses]]),"")</f>
        <v>0.28290163190291662</v>
      </c>
      <c r="R848" s="7" t="str">
        <f>IF(OR(Task[[#This Row],[Margin of Error1]]&gt;=0.1,Task[[#This Row],[Margin of Error1]]=0),"Insufficient data",Task[[#This Row],[Margin of Error1]])</f>
        <v>Insufficient data</v>
      </c>
      <c r="S8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8" s="10"/>
      <c r="U848" s="10"/>
      <c r="V848" s="5"/>
      <c r="W848" s="5"/>
    </row>
    <row r="849" spans="3:23" ht="27.75" x14ac:dyDescent="0.5">
      <c r="C849" s="129" t="str">
        <f>IF(ISBLANK('Data-Task'!C261),"",'Data-Task'!C261)</f>
        <v>DFO:Environment:Get fishing regulations through the BC Tidal Waters Sport Fishing Guide</v>
      </c>
      <c r="D849" s="68" t="str">
        <f t="shared" si="39"/>
        <v>Get fishing regulations through the BC Tidal Waters Sport Fishing Guide</v>
      </c>
      <c r="E849" s="6" t="str">
        <f t="shared" si="40"/>
        <v>Environment</v>
      </c>
      <c r="F849" s="6" t="str">
        <f t="shared" si="41"/>
        <v>DFO</v>
      </c>
      <c r="G849" s="8">
        <f>VLOOKUP(Task[[#This Row],[Reason of visit]],'Data-Task'!C:G,2,)</f>
        <v>12</v>
      </c>
      <c r="H8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49" s="7">
        <f>VLOOKUP(Task[[#This Row],[Reason of visit]],'Data-Task'!C:G,3,)</f>
        <v>0.33333333333333298</v>
      </c>
      <c r="J849" s="7" t="str">
        <f>IF(Task[[#This Row],[Margin of Error1]]&gt;=0.1,"Insufficient data",Task[[#This Row],[Task success1]])</f>
        <v>Insufficient data</v>
      </c>
      <c r="K849" s="7">
        <f>IF(Task[[#This Row],[Task success1]]&gt;0,1.96*SQRT((Task[[#This Row],[Task success1]]*(1-Task[[#This Row],[Task success1]]))/Task[[#This Row],[Responses]]),"")</f>
        <v>0.26672221643639038</v>
      </c>
      <c r="L849" s="7">
        <f>VLOOKUP(Task[[#This Row],[Reason of visit]],'Data-Task'!C:G,4,)</f>
        <v>0.25</v>
      </c>
      <c r="M849" s="7" t="str">
        <f>IF(Task[[#This Row],[Margin of Error1]]&gt;=0.1,"Insufficient data",Task[[#This Row],[Ease1]])</f>
        <v>Insufficient data</v>
      </c>
      <c r="N849" s="7">
        <f>IF(Task[[#This Row],[Ease1]]&gt;0,1.96*SQRT((Task[[#This Row],[Ease1]]*(1-Task[[#This Row],[Ease1]]))/Task[[#This Row],[Responses]]),"")</f>
        <v>0.245</v>
      </c>
      <c r="O849" s="7">
        <f>VLOOKUP(Task[[#This Row],[Reason of visit]],'Data-Task'!C:G,5,)</f>
        <v>0.41666666666666702</v>
      </c>
      <c r="P849" s="7" t="str">
        <f>IF(Task[[#This Row],[Margin of Error1]]&gt;=0.1,"Insufficient data",Task[[#This Row],[Satisfaction1]])</f>
        <v>Insufficient data</v>
      </c>
      <c r="Q849" s="7">
        <f>IF(Task[[#This Row],[Satisfaction1]]&gt;0,1.96*SQRT((Task[[#This Row],[Satisfaction1]]*(1-Task[[#This Row],[Satisfaction1]]))/Task[[#This Row],[Responses]]),"")</f>
        <v>0.2789447708511224</v>
      </c>
      <c r="R849" s="7" t="str">
        <f>IF(OR(Task[[#This Row],[Margin of Error1]]&gt;=0.1,Task[[#This Row],[Margin of Error1]]=0),"Insufficient data",Task[[#This Row],[Margin of Error1]])</f>
        <v>Insufficient data</v>
      </c>
      <c r="S8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49" s="10"/>
      <c r="U849" s="10"/>
      <c r="V849" s="5"/>
      <c r="W849" s="5"/>
    </row>
    <row r="850" spans="3:23" ht="13.9" x14ac:dyDescent="0.5">
      <c r="C850" s="129" t="str">
        <f>IF(ISBLANK('Data-Task'!C264),"",'Data-Task'!C264)</f>
        <v>DFO:Environment:Request a review of your project near water</v>
      </c>
      <c r="D850" s="68" t="str">
        <f t="shared" si="39"/>
        <v>Request a review of your project near water</v>
      </c>
      <c r="E850" s="6" t="str">
        <f t="shared" si="40"/>
        <v>Environment</v>
      </c>
      <c r="F850" s="6" t="str">
        <f t="shared" si="41"/>
        <v>DFO</v>
      </c>
      <c r="G850" s="8">
        <f>VLOOKUP(Task[[#This Row],[Reason of visit]],'Data-Task'!C:G,2,)</f>
        <v>12</v>
      </c>
      <c r="H8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0" s="7">
        <f>VLOOKUP(Task[[#This Row],[Reason of visit]],'Data-Task'!C:G,3,)</f>
        <v>0.75</v>
      </c>
      <c r="J850" s="7" t="str">
        <f>IF(Task[[#This Row],[Margin of Error1]]&gt;=0.1,"Insufficient data",Task[[#This Row],[Task success1]])</f>
        <v>Insufficient data</v>
      </c>
      <c r="K850" s="7">
        <f>IF(Task[[#This Row],[Task success1]]&gt;0,1.96*SQRT((Task[[#This Row],[Task success1]]*(1-Task[[#This Row],[Task success1]]))/Task[[#This Row],[Responses]]),"")</f>
        <v>0.245</v>
      </c>
      <c r="L850" s="7">
        <f>VLOOKUP(Task[[#This Row],[Reason of visit]],'Data-Task'!C:G,4,)</f>
        <v>0.83333333333333304</v>
      </c>
      <c r="M850" s="7" t="str">
        <f>IF(Task[[#This Row],[Margin of Error1]]&gt;=0.1,"Insufficient data",Task[[#This Row],[Ease1]])</f>
        <v>Insufficient data</v>
      </c>
      <c r="N850" s="7">
        <f>IF(Task[[#This Row],[Ease1]]&gt;0,1.96*SQRT((Task[[#This Row],[Ease1]]*(1-Task[[#This Row],[Ease1]]))/Task[[#This Row],[Responses]]),"")</f>
        <v>0.2108624266268484</v>
      </c>
      <c r="O850" s="7">
        <f>VLOOKUP(Task[[#This Row],[Reason of visit]],'Data-Task'!C:G,5,)</f>
        <v>0.75</v>
      </c>
      <c r="P850" s="7" t="str">
        <f>IF(Task[[#This Row],[Margin of Error1]]&gt;=0.1,"Insufficient data",Task[[#This Row],[Satisfaction1]])</f>
        <v>Insufficient data</v>
      </c>
      <c r="Q850" s="7">
        <f>IF(Task[[#This Row],[Satisfaction1]]&gt;0,1.96*SQRT((Task[[#This Row],[Satisfaction1]]*(1-Task[[#This Row],[Satisfaction1]]))/Task[[#This Row],[Responses]]),"")</f>
        <v>0.245</v>
      </c>
      <c r="R850" s="7" t="str">
        <f>IF(OR(Task[[#This Row],[Margin of Error1]]&gt;=0.1,Task[[#This Row],[Margin of Error1]]=0),"Insufficient data",Task[[#This Row],[Margin of Error1]])</f>
        <v>Insufficient data</v>
      </c>
      <c r="S8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0" s="10"/>
      <c r="U850" s="10"/>
      <c r="V850" s="5"/>
      <c r="W850" s="5"/>
    </row>
    <row r="851" spans="3:23" ht="27.75" x14ac:dyDescent="0.5">
      <c r="C851" s="129" t="str">
        <f>IF(ISBLANK('Data-Task'!C349),"",'Data-Task'!C349)</f>
        <v>ECCC:Environment:Find substances listed under the Canadian Environmental Protection Act (CEPA) registry</v>
      </c>
      <c r="D851" s="68" t="str">
        <f t="shared" si="39"/>
        <v>Find substances listed under the Canadian Environmental Protection Act (CEPA) registry</v>
      </c>
      <c r="E851" s="6" t="str">
        <f t="shared" si="40"/>
        <v>Environment</v>
      </c>
      <c r="F851" s="6" t="str">
        <f t="shared" si="41"/>
        <v>ECCC</v>
      </c>
      <c r="G851" s="8">
        <f>VLOOKUP(Task[[#This Row],[Reason of visit]],'Data-Task'!C:G,2,)</f>
        <v>12</v>
      </c>
      <c r="H8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1" s="7">
        <f>VLOOKUP(Task[[#This Row],[Reason of visit]],'Data-Task'!C:G,3,)</f>
        <v>0.83333333333333304</v>
      </c>
      <c r="J851" s="7" t="str">
        <f>IF(Task[[#This Row],[Margin of Error1]]&gt;=0.1,"Insufficient data",Task[[#This Row],[Task success1]])</f>
        <v>Insufficient data</v>
      </c>
      <c r="K851" s="7">
        <f>IF(Task[[#This Row],[Task success1]]&gt;0,1.96*SQRT((Task[[#This Row],[Task success1]]*(1-Task[[#This Row],[Task success1]]))/Task[[#This Row],[Responses]]),"")</f>
        <v>0.2108624266268484</v>
      </c>
      <c r="L851" s="7">
        <f>VLOOKUP(Task[[#This Row],[Reason of visit]],'Data-Task'!C:G,4,)</f>
        <v>0.66666666666666696</v>
      </c>
      <c r="M851" s="7" t="str">
        <f>IF(Task[[#This Row],[Margin of Error1]]&gt;=0.1,"Insufficient data",Task[[#This Row],[Ease1]])</f>
        <v>Insufficient data</v>
      </c>
      <c r="N851" s="7">
        <f>IF(Task[[#This Row],[Ease1]]&gt;0,1.96*SQRT((Task[[#This Row],[Ease1]]*(1-Task[[#This Row],[Ease1]]))/Task[[#This Row],[Responses]]),"")</f>
        <v>0.26672221643639044</v>
      </c>
      <c r="O851" s="7">
        <f>VLOOKUP(Task[[#This Row],[Reason of visit]],'Data-Task'!C:G,5,)</f>
        <v>0.41666666666666702</v>
      </c>
      <c r="P851" s="7" t="str">
        <f>IF(Task[[#This Row],[Margin of Error1]]&gt;=0.1,"Insufficient data",Task[[#This Row],[Satisfaction1]])</f>
        <v>Insufficient data</v>
      </c>
      <c r="Q851" s="7">
        <f>IF(Task[[#This Row],[Satisfaction1]]&gt;0,1.96*SQRT((Task[[#This Row],[Satisfaction1]]*(1-Task[[#This Row],[Satisfaction1]]))/Task[[#This Row],[Responses]]),"")</f>
        <v>0.2789447708511224</v>
      </c>
      <c r="R851" s="7" t="str">
        <f>IF(OR(Task[[#This Row],[Margin of Error1]]&gt;=0.1,Task[[#This Row],[Margin of Error1]]=0),"Insufficient data",Task[[#This Row],[Margin of Error1]])</f>
        <v>Insufficient data</v>
      </c>
      <c r="S8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1" s="10"/>
      <c r="U851" s="10"/>
      <c r="V851" s="5"/>
      <c r="W851" s="5"/>
    </row>
    <row r="852" spans="3:23" ht="13.9" x14ac:dyDescent="0.5">
      <c r="C852" s="129" t="str">
        <f>IF(ISBLANK('Data-Task'!C365),"",'Data-Task'!C365)</f>
        <v>ECCC:Environment:Learn about wastewater regulations and reporting</v>
      </c>
      <c r="D852" s="68" t="str">
        <f t="shared" si="39"/>
        <v>Learn about wastewater regulations and reporting</v>
      </c>
      <c r="E852" s="6" t="str">
        <f t="shared" si="40"/>
        <v>Environment</v>
      </c>
      <c r="F852" s="6" t="str">
        <f t="shared" si="41"/>
        <v>ECCC</v>
      </c>
      <c r="G852" s="8">
        <f>VLOOKUP(Task[[#This Row],[Reason of visit]],'Data-Task'!C:G,2,)</f>
        <v>12</v>
      </c>
      <c r="H8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2" s="7">
        <f>VLOOKUP(Task[[#This Row],[Reason of visit]],'Data-Task'!C:G,3,)</f>
        <v>0.66666666666666696</v>
      </c>
      <c r="J852" s="7" t="str">
        <f>IF(Task[[#This Row],[Margin of Error1]]&gt;=0.1,"Insufficient data",Task[[#This Row],[Task success1]])</f>
        <v>Insufficient data</v>
      </c>
      <c r="K852" s="7">
        <f>IF(Task[[#This Row],[Task success1]]&gt;0,1.96*SQRT((Task[[#This Row],[Task success1]]*(1-Task[[#This Row],[Task success1]]))/Task[[#This Row],[Responses]]),"")</f>
        <v>0.26672221643639044</v>
      </c>
      <c r="L852" s="7">
        <f>VLOOKUP(Task[[#This Row],[Reason of visit]],'Data-Task'!C:G,4,)</f>
        <v>0.66666666666666696</v>
      </c>
      <c r="M852" s="7" t="str">
        <f>IF(Task[[#This Row],[Margin of Error1]]&gt;=0.1,"Insufficient data",Task[[#This Row],[Ease1]])</f>
        <v>Insufficient data</v>
      </c>
      <c r="N852" s="7">
        <f>IF(Task[[#This Row],[Ease1]]&gt;0,1.96*SQRT((Task[[#This Row],[Ease1]]*(1-Task[[#This Row],[Ease1]]))/Task[[#This Row],[Responses]]),"")</f>
        <v>0.26672221643639044</v>
      </c>
      <c r="O852" s="7">
        <f>VLOOKUP(Task[[#This Row],[Reason of visit]],'Data-Task'!C:G,5,)</f>
        <v>0.66666666666666696</v>
      </c>
      <c r="P852" s="7" t="str">
        <f>IF(Task[[#This Row],[Margin of Error1]]&gt;=0.1,"Insufficient data",Task[[#This Row],[Satisfaction1]])</f>
        <v>Insufficient data</v>
      </c>
      <c r="Q852" s="7">
        <f>IF(Task[[#This Row],[Satisfaction1]]&gt;0,1.96*SQRT((Task[[#This Row],[Satisfaction1]]*(1-Task[[#This Row],[Satisfaction1]]))/Task[[#This Row],[Responses]]),"")</f>
        <v>0.26672221643639044</v>
      </c>
      <c r="R852" s="7" t="str">
        <f>IF(OR(Task[[#This Row],[Margin of Error1]]&gt;=0.1,Task[[#This Row],[Margin of Error1]]=0),"Insufficient data",Task[[#This Row],[Margin of Error1]])</f>
        <v>Insufficient data</v>
      </c>
      <c r="S8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2" s="10"/>
      <c r="U852" s="10"/>
      <c r="V852" s="5"/>
      <c r="W852" s="5"/>
    </row>
    <row r="853" spans="3:23" ht="13.9" x14ac:dyDescent="0.5">
      <c r="C853" s="129" t="str">
        <f>IF(ISBLANK('Data-Task'!C489),"",'Data-Task'!C489)</f>
        <v>FIN:Money:Consult Fiscal Monitor publications</v>
      </c>
      <c r="D853" s="68" t="str">
        <f t="shared" si="39"/>
        <v>Consult Fiscal Monitor publications</v>
      </c>
      <c r="E853" s="6" t="str">
        <f t="shared" si="40"/>
        <v>Money</v>
      </c>
      <c r="F853" s="6" t="str">
        <f t="shared" si="41"/>
        <v>FIN</v>
      </c>
      <c r="G853" s="8">
        <f>VLOOKUP(Task[[#This Row],[Reason of visit]],'Data-Task'!C:G,2,)</f>
        <v>12</v>
      </c>
      <c r="H8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3" s="7">
        <f>VLOOKUP(Task[[#This Row],[Reason of visit]],'Data-Task'!C:G,3,)</f>
        <v>1</v>
      </c>
      <c r="J853" s="7" t="str">
        <f>IF(Task[[#This Row],[Margin of Error1]]&gt;=0.1,"Insufficient data",Task[[#This Row],[Task success1]])</f>
        <v>Insufficient data</v>
      </c>
      <c r="K853" s="7">
        <f>IF(Task[[#This Row],[Task success1]]&gt;0,1.96*SQRT((Task[[#This Row],[Task success1]]*(1-Task[[#This Row],[Task success1]]))/Task[[#This Row],[Responses]]),"")</f>
        <v>0</v>
      </c>
      <c r="L853" s="7">
        <f>VLOOKUP(Task[[#This Row],[Reason of visit]],'Data-Task'!C:G,4,)</f>
        <v>0.91666666666666696</v>
      </c>
      <c r="M853" s="7" t="str">
        <f>IF(Task[[#This Row],[Margin of Error1]]&gt;=0.1,"Insufficient data",Task[[#This Row],[Ease1]])</f>
        <v>Insufficient data</v>
      </c>
      <c r="N853" s="7">
        <f>IF(Task[[#This Row],[Ease1]]&gt;0,1.96*SQRT((Task[[#This Row],[Ease1]]*(1-Task[[#This Row],[Ease1]]))/Task[[#This Row],[Responses]]),"")</f>
        <v>0.15637976093353498</v>
      </c>
      <c r="O853" s="7">
        <f>VLOOKUP(Task[[#This Row],[Reason of visit]],'Data-Task'!C:G,5,)</f>
        <v>0.16666666666666699</v>
      </c>
      <c r="P853" s="7" t="str">
        <f>IF(Task[[#This Row],[Margin of Error1]]&gt;=0.1,"Insufficient data",Task[[#This Row],[Satisfaction1]])</f>
        <v>Insufficient data</v>
      </c>
      <c r="Q853" s="7">
        <f>IF(Task[[#This Row],[Satisfaction1]]&gt;0,1.96*SQRT((Task[[#This Row],[Satisfaction1]]*(1-Task[[#This Row],[Satisfaction1]]))/Task[[#This Row],[Responses]]),"")</f>
        <v>0.21086242662684843</v>
      </c>
      <c r="R853" s="7" t="str">
        <f>IF(OR(Task[[#This Row],[Margin of Error1]]&gt;=0.1,Task[[#This Row],[Margin of Error1]]=0),"Insufficient data",Task[[#This Row],[Margin of Error1]])</f>
        <v>Insufficient data</v>
      </c>
      <c r="S8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3" s="10"/>
      <c r="U853" s="10"/>
      <c r="V853" s="5"/>
      <c r="W853" s="5"/>
    </row>
    <row r="854" spans="3:23" ht="13.9" x14ac:dyDescent="0.5">
      <c r="C854" s="129" t="str">
        <f>IF(ISBLANK('Data-Task'!C505),"",'Data-Task'!C505)</f>
        <v>FINTRAC:N/A:Other - Reason for my visit is not in this list</v>
      </c>
      <c r="D854" s="68" t="str">
        <f t="shared" ref="D854:D917" si="42">IF(ISBLANK(C854),"",MID(C854,FIND("#",SUBSTITUTE(C854,":","#",2))+1,500))</f>
        <v>Other - Reason for my visit is not in this list</v>
      </c>
      <c r="E854" s="6" t="str">
        <f t="shared" ref="E854:E917" si="43">IF(ISBLANK(C854),"",MID(C854,FIND("#",SUBSTITUTE(C854,":","#",1))+1,FIND("#",SUBSTITUTE(C854,":","#",2))-FIND("#",SUBSTITUTE(C854,":","#",1))-1))</f>
        <v>N/A</v>
      </c>
      <c r="F854" s="6" t="str">
        <f t="shared" ref="F854:F917" si="44">IF(ISBLANK(C854),"",LEFT(C854,FIND("#",SUBSTITUTE(C854,":","#"))-1))</f>
        <v>FINTRAC</v>
      </c>
      <c r="G854" s="8">
        <f>VLOOKUP(Task[[#This Row],[Reason of visit]],'Data-Task'!C:G,2,)</f>
        <v>12</v>
      </c>
      <c r="H8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4" s="7">
        <f>VLOOKUP(Task[[#This Row],[Reason of visit]],'Data-Task'!C:G,3,)</f>
        <v>0.83333333333333304</v>
      </c>
      <c r="J854" s="7" t="str">
        <f>IF(Task[[#This Row],[Margin of Error1]]&gt;=0.1,"Insufficient data",Task[[#This Row],[Task success1]])</f>
        <v>Insufficient data</v>
      </c>
      <c r="K854" s="7">
        <f>IF(Task[[#This Row],[Task success1]]&gt;0,1.96*SQRT((Task[[#This Row],[Task success1]]*(1-Task[[#This Row],[Task success1]]))/Task[[#This Row],[Responses]]),"")</f>
        <v>0.2108624266268484</v>
      </c>
      <c r="L854" s="7">
        <f>VLOOKUP(Task[[#This Row],[Reason of visit]],'Data-Task'!C:G,4,)</f>
        <v>0.75</v>
      </c>
      <c r="M854" s="7" t="str">
        <f>IF(Task[[#This Row],[Margin of Error1]]&gt;=0.1,"Insufficient data",Task[[#This Row],[Ease1]])</f>
        <v>Insufficient data</v>
      </c>
      <c r="N854" s="7">
        <f>IF(Task[[#This Row],[Ease1]]&gt;0,1.96*SQRT((Task[[#This Row],[Ease1]]*(1-Task[[#This Row],[Ease1]]))/Task[[#This Row],[Responses]]),"")</f>
        <v>0.245</v>
      </c>
      <c r="O854" s="7">
        <f>VLOOKUP(Task[[#This Row],[Reason of visit]],'Data-Task'!C:G,5,)</f>
        <v>0.83333333333333304</v>
      </c>
      <c r="P854" s="7" t="str">
        <f>IF(Task[[#This Row],[Margin of Error1]]&gt;=0.1,"Insufficient data",Task[[#This Row],[Satisfaction1]])</f>
        <v>Insufficient data</v>
      </c>
      <c r="Q854" s="7">
        <f>IF(Task[[#This Row],[Satisfaction1]]&gt;0,1.96*SQRT((Task[[#This Row],[Satisfaction1]]*(1-Task[[#This Row],[Satisfaction1]]))/Task[[#This Row],[Responses]]),"")</f>
        <v>0.2108624266268484</v>
      </c>
      <c r="R854" s="7" t="str">
        <f>IF(OR(Task[[#This Row],[Margin of Error1]]&gt;=0.1,Task[[#This Row],[Margin of Error1]]=0),"Insufficient data",Task[[#This Row],[Margin of Error1]])</f>
        <v>Insufficient data</v>
      </c>
      <c r="S8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4" s="10"/>
      <c r="U854" s="10"/>
      <c r="V854" s="5"/>
      <c r="W854" s="5"/>
    </row>
    <row r="855" spans="3:23" ht="13.9" x14ac:dyDescent="0.5">
      <c r="C855" s="129" t="str">
        <f>IF(ISBLANK('Data-Task'!C615),"",'Data-Task'!C615)</f>
        <v>GAC:Travel:Notarial services</v>
      </c>
      <c r="D855" s="68" t="str">
        <f t="shared" si="42"/>
        <v>Notarial services</v>
      </c>
      <c r="E855" s="6" t="str">
        <f t="shared" si="43"/>
        <v>Travel</v>
      </c>
      <c r="F855" s="6" t="str">
        <f t="shared" si="44"/>
        <v>GAC</v>
      </c>
      <c r="G855" s="8">
        <f>VLOOKUP(Task[[#This Row],[Reason of visit]],'Data-Task'!C:G,2,)</f>
        <v>12</v>
      </c>
      <c r="H8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5" s="7">
        <f>VLOOKUP(Task[[#This Row],[Reason of visit]],'Data-Task'!C:G,3,)</f>
        <v>0.66666666666666696</v>
      </c>
      <c r="J855" s="7" t="str">
        <f>IF(Task[[#This Row],[Margin of Error1]]&gt;=0.1,"Insufficient data",Task[[#This Row],[Task success1]])</f>
        <v>Insufficient data</v>
      </c>
      <c r="K855" s="7">
        <f>IF(Task[[#This Row],[Task success1]]&gt;0,1.96*SQRT((Task[[#This Row],[Task success1]]*(1-Task[[#This Row],[Task success1]]))/Task[[#This Row],[Responses]]),"")</f>
        <v>0.26672221643639044</v>
      </c>
      <c r="L855" s="7">
        <f>VLOOKUP(Task[[#This Row],[Reason of visit]],'Data-Task'!C:G,4,)</f>
        <v>0.33333333333333298</v>
      </c>
      <c r="M855" s="7" t="str">
        <f>IF(Task[[#This Row],[Margin of Error1]]&gt;=0.1,"Insufficient data",Task[[#This Row],[Ease1]])</f>
        <v>Insufficient data</v>
      </c>
      <c r="N855" s="7">
        <f>IF(Task[[#This Row],[Ease1]]&gt;0,1.96*SQRT((Task[[#This Row],[Ease1]]*(1-Task[[#This Row],[Ease1]]))/Task[[#This Row],[Responses]]),"")</f>
        <v>0.26672221643639038</v>
      </c>
      <c r="O855" s="7">
        <f>VLOOKUP(Task[[#This Row],[Reason of visit]],'Data-Task'!C:G,5,)</f>
        <v>0.33333333333333298</v>
      </c>
      <c r="P855" s="7" t="str">
        <f>IF(Task[[#This Row],[Margin of Error1]]&gt;=0.1,"Insufficient data",Task[[#This Row],[Satisfaction1]])</f>
        <v>Insufficient data</v>
      </c>
      <c r="Q855" s="7">
        <f>IF(Task[[#This Row],[Satisfaction1]]&gt;0,1.96*SQRT((Task[[#This Row],[Satisfaction1]]*(1-Task[[#This Row],[Satisfaction1]]))/Task[[#This Row],[Responses]]),"")</f>
        <v>0.26672221643639038</v>
      </c>
      <c r="R855" s="7" t="str">
        <f>IF(OR(Task[[#This Row],[Margin of Error1]]&gt;=0.1,Task[[#This Row],[Margin of Error1]]=0),"Insufficient data",Task[[#This Row],[Margin of Error1]])</f>
        <v>Insufficient data</v>
      </c>
      <c r="S8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5" s="10"/>
      <c r="U855" s="10"/>
      <c r="V855" s="5"/>
      <c r="W855" s="5"/>
    </row>
    <row r="856" spans="3:23" ht="13.9" x14ac:dyDescent="0.5">
      <c r="C856" s="129" t="str">
        <f>IF(ISBLANK('Data-Task'!C621),"",'Data-Task'!C621)</f>
        <v>GAC:Travel:Request emergency assistance</v>
      </c>
      <c r="D856" s="68" t="str">
        <f t="shared" si="42"/>
        <v>Request emergency assistance</v>
      </c>
      <c r="E856" s="6" t="str">
        <f t="shared" si="43"/>
        <v>Travel</v>
      </c>
      <c r="F856" s="6" t="str">
        <f t="shared" si="44"/>
        <v>GAC</v>
      </c>
      <c r="G856" s="8">
        <f>VLOOKUP(Task[[#This Row],[Reason of visit]],'Data-Task'!C:G,2,)</f>
        <v>12</v>
      </c>
      <c r="H8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6" s="7">
        <f>VLOOKUP(Task[[#This Row],[Reason of visit]],'Data-Task'!C:G,3,)</f>
        <v>0.5</v>
      </c>
      <c r="J856" s="7" t="str">
        <f>IF(Task[[#This Row],[Margin of Error1]]&gt;=0.1,"Insufficient data",Task[[#This Row],[Task success1]])</f>
        <v>Insufficient data</v>
      </c>
      <c r="K856" s="7">
        <f>IF(Task[[#This Row],[Task success1]]&gt;0,1.96*SQRT((Task[[#This Row],[Task success1]]*(1-Task[[#This Row],[Task success1]]))/Task[[#This Row],[Responses]]),"")</f>
        <v>0.28290163190291662</v>
      </c>
      <c r="L856" s="7">
        <f>VLOOKUP(Task[[#This Row],[Reason of visit]],'Data-Task'!C:G,4,)</f>
        <v>0.5</v>
      </c>
      <c r="M856" s="7" t="str">
        <f>IF(Task[[#This Row],[Margin of Error1]]&gt;=0.1,"Insufficient data",Task[[#This Row],[Ease1]])</f>
        <v>Insufficient data</v>
      </c>
      <c r="N856" s="7">
        <f>IF(Task[[#This Row],[Ease1]]&gt;0,1.96*SQRT((Task[[#This Row],[Ease1]]*(1-Task[[#This Row],[Ease1]]))/Task[[#This Row],[Responses]]),"")</f>
        <v>0.28290163190291662</v>
      </c>
      <c r="O856" s="7">
        <f>VLOOKUP(Task[[#This Row],[Reason of visit]],'Data-Task'!C:G,5,)</f>
        <v>0.5</v>
      </c>
      <c r="P856" s="7" t="str">
        <f>IF(Task[[#This Row],[Margin of Error1]]&gt;=0.1,"Insufficient data",Task[[#This Row],[Satisfaction1]])</f>
        <v>Insufficient data</v>
      </c>
      <c r="Q856" s="7">
        <f>IF(Task[[#This Row],[Satisfaction1]]&gt;0,1.96*SQRT((Task[[#This Row],[Satisfaction1]]*(1-Task[[#This Row],[Satisfaction1]]))/Task[[#This Row],[Responses]]),"")</f>
        <v>0.28290163190291662</v>
      </c>
      <c r="R856" s="7" t="str">
        <f>IF(OR(Task[[#This Row],[Margin of Error1]]&gt;=0.1,Task[[#This Row],[Margin of Error1]]=0),"Insufficient data",Task[[#This Row],[Margin of Error1]])</f>
        <v>Insufficient data</v>
      </c>
      <c r="S8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6" s="10"/>
      <c r="U856" s="10"/>
      <c r="V856" s="5"/>
      <c r="W856" s="5"/>
    </row>
    <row r="857" spans="3:23" ht="13.9" x14ac:dyDescent="0.5">
      <c r="C857" s="129" t="str">
        <f>IF(ISBLANK('Data-Task'!C626),"",'Data-Task'!C626)</f>
        <v>GAC:Travel:Travel outside of Canada for business</v>
      </c>
      <c r="D857" s="68" t="str">
        <f t="shared" si="42"/>
        <v>Travel outside of Canada for business</v>
      </c>
      <c r="E857" s="6" t="str">
        <f t="shared" si="43"/>
        <v>Travel</v>
      </c>
      <c r="F857" s="6" t="str">
        <f t="shared" si="44"/>
        <v>GAC</v>
      </c>
      <c r="G857" s="8">
        <f>VLOOKUP(Task[[#This Row],[Reason of visit]],'Data-Task'!C:G,2,)</f>
        <v>12</v>
      </c>
      <c r="H8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7" s="7">
        <f>VLOOKUP(Task[[#This Row],[Reason of visit]],'Data-Task'!C:G,3,)</f>
        <v>0.5</v>
      </c>
      <c r="J857" s="7" t="str">
        <f>IF(Task[[#This Row],[Margin of Error1]]&gt;=0.1,"Insufficient data",Task[[#This Row],[Task success1]])</f>
        <v>Insufficient data</v>
      </c>
      <c r="K857" s="7">
        <f>IF(Task[[#This Row],[Task success1]]&gt;0,1.96*SQRT((Task[[#This Row],[Task success1]]*(1-Task[[#This Row],[Task success1]]))/Task[[#This Row],[Responses]]),"")</f>
        <v>0.28290163190291662</v>
      </c>
      <c r="L857" s="7">
        <f>VLOOKUP(Task[[#This Row],[Reason of visit]],'Data-Task'!C:G,4,)</f>
        <v>0.41666666666666702</v>
      </c>
      <c r="M857" s="7" t="str">
        <f>IF(Task[[#This Row],[Margin of Error1]]&gt;=0.1,"Insufficient data",Task[[#This Row],[Ease1]])</f>
        <v>Insufficient data</v>
      </c>
      <c r="N857" s="7">
        <f>IF(Task[[#This Row],[Ease1]]&gt;0,1.96*SQRT((Task[[#This Row],[Ease1]]*(1-Task[[#This Row],[Ease1]]))/Task[[#This Row],[Responses]]),"")</f>
        <v>0.2789447708511224</v>
      </c>
      <c r="O857" s="7">
        <f>VLOOKUP(Task[[#This Row],[Reason of visit]],'Data-Task'!C:G,5,)</f>
        <v>0.41666666666666702</v>
      </c>
      <c r="P857" s="7" t="str">
        <f>IF(Task[[#This Row],[Margin of Error1]]&gt;=0.1,"Insufficient data",Task[[#This Row],[Satisfaction1]])</f>
        <v>Insufficient data</v>
      </c>
      <c r="Q857" s="7">
        <f>IF(Task[[#This Row],[Satisfaction1]]&gt;0,1.96*SQRT((Task[[#This Row],[Satisfaction1]]*(1-Task[[#This Row],[Satisfaction1]]))/Task[[#This Row],[Responses]]),"")</f>
        <v>0.2789447708511224</v>
      </c>
      <c r="R857" s="7" t="str">
        <f>IF(OR(Task[[#This Row],[Margin of Error1]]&gt;=0.1,Task[[#This Row],[Margin of Error1]]=0),"Insufficient data",Task[[#This Row],[Margin of Error1]])</f>
        <v>Insufficient data</v>
      </c>
      <c r="S8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7" s="10"/>
      <c r="U857" s="10"/>
      <c r="V857" s="5"/>
      <c r="W857" s="5"/>
    </row>
    <row r="858" spans="3:23" ht="13.9" x14ac:dyDescent="0.5">
      <c r="C858" s="129" t="str">
        <f>IF(ISBLANK('Data-Task'!C782),"",'Data-Task'!C782)</f>
        <v>IRCC:Travel:Apply for a permanent resident travel document</v>
      </c>
      <c r="D858" s="68" t="str">
        <f t="shared" si="42"/>
        <v>Apply for a permanent resident travel document</v>
      </c>
      <c r="E858" s="6" t="str">
        <f t="shared" si="43"/>
        <v>Travel</v>
      </c>
      <c r="F858" s="6" t="str">
        <f t="shared" si="44"/>
        <v>IRCC</v>
      </c>
      <c r="G858" s="8">
        <f>VLOOKUP(Task[[#This Row],[Reason of visit]],'Data-Task'!C:G,2,)</f>
        <v>12</v>
      </c>
      <c r="H8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8" s="7">
        <f>VLOOKUP(Task[[#This Row],[Reason of visit]],'Data-Task'!C:G,3,)</f>
        <v>0.58333333333333304</v>
      </c>
      <c r="J858" s="7" t="str">
        <f>IF(Task[[#This Row],[Margin of Error1]]&gt;=0.1,"Insufficient data",Task[[#This Row],[Task success1]])</f>
        <v>Insufficient data</v>
      </c>
      <c r="K858" s="7">
        <f>IF(Task[[#This Row],[Task success1]]&gt;0,1.96*SQRT((Task[[#This Row],[Task success1]]*(1-Task[[#This Row],[Task success1]]))/Task[[#This Row],[Responses]]),"")</f>
        <v>0.2789447708511224</v>
      </c>
      <c r="L858" s="7">
        <f>VLOOKUP(Task[[#This Row],[Reason of visit]],'Data-Task'!C:G,4,)</f>
        <v>0.5</v>
      </c>
      <c r="M858" s="7" t="str">
        <f>IF(Task[[#This Row],[Margin of Error1]]&gt;=0.1,"Insufficient data",Task[[#This Row],[Ease1]])</f>
        <v>Insufficient data</v>
      </c>
      <c r="N858" s="7">
        <f>IF(Task[[#This Row],[Ease1]]&gt;0,1.96*SQRT((Task[[#This Row],[Ease1]]*(1-Task[[#This Row],[Ease1]]))/Task[[#This Row],[Responses]]),"")</f>
        <v>0.28290163190291662</v>
      </c>
      <c r="O858" s="7">
        <f>VLOOKUP(Task[[#This Row],[Reason of visit]],'Data-Task'!C:G,5,)</f>
        <v>0.66666666666666696</v>
      </c>
      <c r="P858" s="7" t="str">
        <f>IF(Task[[#This Row],[Margin of Error1]]&gt;=0.1,"Insufficient data",Task[[#This Row],[Satisfaction1]])</f>
        <v>Insufficient data</v>
      </c>
      <c r="Q858" s="7">
        <f>IF(Task[[#This Row],[Satisfaction1]]&gt;0,1.96*SQRT((Task[[#This Row],[Satisfaction1]]*(1-Task[[#This Row],[Satisfaction1]]))/Task[[#This Row],[Responses]]),"")</f>
        <v>0.26672221643639044</v>
      </c>
      <c r="R858" s="7" t="str">
        <f>IF(OR(Task[[#This Row],[Margin of Error1]]&gt;=0.1,Task[[#This Row],[Margin of Error1]]=0),"Insufficient data",Task[[#This Row],[Margin of Error1]])</f>
        <v>Insufficient data</v>
      </c>
      <c r="S8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8" s="10"/>
      <c r="U858" s="10"/>
      <c r="V858" s="5"/>
      <c r="W858" s="5"/>
    </row>
    <row r="859" spans="3:23" ht="13.9" x14ac:dyDescent="0.5">
      <c r="C859" s="129" t="str">
        <f>IF(ISBLANK('Data-Task'!C898),"",'Data-Task'!C898)</f>
        <v>NRC:Jobs:Learn how to preprare for an interview</v>
      </c>
      <c r="D859" s="68" t="str">
        <f t="shared" si="42"/>
        <v>Learn how to preprare for an interview</v>
      </c>
      <c r="E859" s="6" t="str">
        <f t="shared" si="43"/>
        <v>Jobs</v>
      </c>
      <c r="F859" s="6" t="str">
        <f t="shared" si="44"/>
        <v>NRC</v>
      </c>
      <c r="G859" s="8">
        <f>VLOOKUP(Task[[#This Row],[Reason of visit]],'Data-Task'!C:G,2,)</f>
        <v>12</v>
      </c>
      <c r="H8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59" s="7">
        <f>VLOOKUP(Task[[#This Row],[Reason of visit]],'Data-Task'!C:G,3,)</f>
        <v>0.83333333333333304</v>
      </c>
      <c r="J859" s="7" t="str">
        <f>IF(Task[[#This Row],[Margin of Error1]]&gt;=0.1,"Insufficient data",Task[[#This Row],[Task success1]])</f>
        <v>Insufficient data</v>
      </c>
      <c r="K859" s="7">
        <f>IF(Task[[#This Row],[Task success1]]&gt;0,1.96*SQRT((Task[[#This Row],[Task success1]]*(1-Task[[#This Row],[Task success1]]))/Task[[#This Row],[Responses]]),"")</f>
        <v>0.2108624266268484</v>
      </c>
      <c r="L859" s="7">
        <f>VLOOKUP(Task[[#This Row],[Reason of visit]],'Data-Task'!C:G,4,)</f>
        <v>0.75</v>
      </c>
      <c r="M859" s="7" t="str">
        <f>IF(Task[[#This Row],[Margin of Error1]]&gt;=0.1,"Insufficient data",Task[[#This Row],[Ease1]])</f>
        <v>Insufficient data</v>
      </c>
      <c r="N859" s="7">
        <f>IF(Task[[#This Row],[Ease1]]&gt;0,1.96*SQRT((Task[[#This Row],[Ease1]]*(1-Task[[#This Row],[Ease1]]))/Task[[#This Row],[Responses]]),"")</f>
        <v>0.245</v>
      </c>
      <c r="O859" s="7">
        <f>VLOOKUP(Task[[#This Row],[Reason of visit]],'Data-Task'!C:G,5,)</f>
        <v>0.58333333333333304</v>
      </c>
      <c r="P859" s="7" t="str">
        <f>IF(Task[[#This Row],[Margin of Error1]]&gt;=0.1,"Insufficient data",Task[[#This Row],[Satisfaction1]])</f>
        <v>Insufficient data</v>
      </c>
      <c r="Q859" s="7">
        <f>IF(Task[[#This Row],[Satisfaction1]]&gt;0,1.96*SQRT((Task[[#This Row],[Satisfaction1]]*(1-Task[[#This Row],[Satisfaction1]]))/Task[[#This Row],[Responses]]),"")</f>
        <v>0.2789447708511224</v>
      </c>
      <c r="R859" s="7" t="str">
        <f>IF(OR(Task[[#This Row],[Margin of Error1]]&gt;=0.1,Task[[#This Row],[Margin of Error1]]=0),"Insufficient data",Task[[#This Row],[Margin of Error1]])</f>
        <v>Insufficient data</v>
      </c>
      <c r="S8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59" s="10"/>
      <c r="U859" s="10"/>
      <c r="V859" s="5"/>
      <c r="W859" s="5"/>
    </row>
    <row r="860" spans="3:23" ht="13.9" x14ac:dyDescent="0.5">
      <c r="C860" s="129" t="str">
        <f>IF(ISBLANK('Data-Task'!C908),"",'Data-Task'!C908)</f>
        <v>NRC:Science:Check sunrise and sunset times</v>
      </c>
      <c r="D860" s="68" t="str">
        <f t="shared" si="42"/>
        <v>Check sunrise and sunset times</v>
      </c>
      <c r="E860" s="6" t="str">
        <f t="shared" si="43"/>
        <v>Science</v>
      </c>
      <c r="F860" s="6" t="str">
        <f t="shared" si="44"/>
        <v>NRC</v>
      </c>
      <c r="G860" s="8">
        <f>VLOOKUP(Task[[#This Row],[Reason of visit]],'Data-Task'!C:G,2,)</f>
        <v>12</v>
      </c>
      <c r="H8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0" s="7">
        <f>VLOOKUP(Task[[#This Row],[Reason of visit]],'Data-Task'!C:G,3,)</f>
        <v>0.91666666666666696</v>
      </c>
      <c r="J860" s="7" t="str">
        <f>IF(Task[[#This Row],[Margin of Error1]]&gt;=0.1,"Insufficient data",Task[[#This Row],[Task success1]])</f>
        <v>Insufficient data</v>
      </c>
      <c r="K860" s="7">
        <f>IF(Task[[#This Row],[Task success1]]&gt;0,1.96*SQRT((Task[[#This Row],[Task success1]]*(1-Task[[#This Row],[Task success1]]))/Task[[#This Row],[Responses]]),"")</f>
        <v>0.15637976093353498</v>
      </c>
      <c r="L860" s="7">
        <f>VLOOKUP(Task[[#This Row],[Reason of visit]],'Data-Task'!C:G,4,)</f>
        <v>0.66666666666666696</v>
      </c>
      <c r="M860" s="7" t="str">
        <f>IF(Task[[#This Row],[Margin of Error1]]&gt;=0.1,"Insufficient data",Task[[#This Row],[Ease1]])</f>
        <v>Insufficient data</v>
      </c>
      <c r="N860" s="7">
        <f>IF(Task[[#This Row],[Ease1]]&gt;0,1.96*SQRT((Task[[#This Row],[Ease1]]*(1-Task[[#This Row],[Ease1]]))/Task[[#This Row],[Responses]]),"")</f>
        <v>0.26672221643639044</v>
      </c>
      <c r="O860" s="7">
        <f>VLOOKUP(Task[[#This Row],[Reason of visit]],'Data-Task'!C:G,5,)</f>
        <v>0.58333333333333304</v>
      </c>
      <c r="P860" s="7" t="str">
        <f>IF(Task[[#This Row],[Margin of Error1]]&gt;=0.1,"Insufficient data",Task[[#This Row],[Satisfaction1]])</f>
        <v>Insufficient data</v>
      </c>
      <c r="Q860" s="7">
        <f>IF(Task[[#This Row],[Satisfaction1]]&gt;0,1.96*SQRT((Task[[#This Row],[Satisfaction1]]*(1-Task[[#This Row],[Satisfaction1]]))/Task[[#This Row],[Responses]]),"")</f>
        <v>0.2789447708511224</v>
      </c>
      <c r="R860" s="7" t="str">
        <f>IF(OR(Task[[#This Row],[Margin of Error1]]&gt;=0.1,Task[[#This Row],[Margin of Error1]]=0),"Insufficient data",Task[[#This Row],[Margin of Error1]])</f>
        <v>Insufficient data</v>
      </c>
      <c r="S8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0" s="10"/>
      <c r="U860" s="10"/>
      <c r="V860" s="5"/>
      <c r="W860" s="5"/>
    </row>
    <row r="861" spans="3:23" ht="13.9" x14ac:dyDescent="0.5">
      <c r="C861" s="129" t="str">
        <f>IF(ISBLANK('Data-Task'!C952),"",'Data-Task'!C952)</f>
        <v>NRC:Science:Official times (time signals, time zones, sunset, sunrise, seasons)</v>
      </c>
      <c r="D861" s="68" t="str">
        <f t="shared" si="42"/>
        <v>Official times (time signals, time zones, sunset, sunrise, seasons)</v>
      </c>
      <c r="E861" s="6" t="str">
        <f t="shared" si="43"/>
        <v>Science</v>
      </c>
      <c r="F861" s="6" t="str">
        <f t="shared" si="44"/>
        <v>NRC</v>
      </c>
      <c r="G861" s="8">
        <f>VLOOKUP(Task[[#This Row],[Reason of visit]],'Data-Task'!C:G,2,)</f>
        <v>12</v>
      </c>
      <c r="H8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1" s="7">
        <f>VLOOKUP(Task[[#This Row],[Reason of visit]],'Data-Task'!C:G,3,)</f>
        <v>0.91666666666666696</v>
      </c>
      <c r="J861" s="7" t="str">
        <f>IF(Task[[#This Row],[Margin of Error1]]&gt;=0.1,"Insufficient data",Task[[#This Row],[Task success1]])</f>
        <v>Insufficient data</v>
      </c>
      <c r="K861" s="7">
        <f>IF(Task[[#This Row],[Task success1]]&gt;0,1.96*SQRT((Task[[#This Row],[Task success1]]*(1-Task[[#This Row],[Task success1]]))/Task[[#This Row],[Responses]]),"")</f>
        <v>0.15637976093353498</v>
      </c>
      <c r="L861" s="7">
        <f>VLOOKUP(Task[[#This Row],[Reason of visit]],'Data-Task'!C:G,4,)</f>
        <v>1</v>
      </c>
      <c r="M861" s="7" t="str">
        <f>IF(Task[[#This Row],[Margin of Error1]]&gt;=0.1,"Insufficient data",Task[[#This Row],[Ease1]])</f>
        <v>Insufficient data</v>
      </c>
      <c r="N861" s="7">
        <f>IF(Task[[#This Row],[Ease1]]&gt;0,1.96*SQRT((Task[[#This Row],[Ease1]]*(1-Task[[#This Row],[Ease1]]))/Task[[#This Row],[Responses]]),"")</f>
        <v>0</v>
      </c>
      <c r="O861" s="7">
        <f>VLOOKUP(Task[[#This Row],[Reason of visit]],'Data-Task'!C:G,5,)</f>
        <v>0.5</v>
      </c>
      <c r="P861" s="7" t="str">
        <f>IF(Task[[#This Row],[Margin of Error1]]&gt;=0.1,"Insufficient data",Task[[#This Row],[Satisfaction1]])</f>
        <v>Insufficient data</v>
      </c>
      <c r="Q861" s="7">
        <f>IF(Task[[#This Row],[Satisfaction1]]&gt;0,1.96*SQRT((Task[[#This Row],[Satisfaction1]]*(1-Task[[#This Row],[Satisfaction1]]))/Task[[#This Row],[Responses]]),"")</f>
        <v>0.28290163190291662</v>
      </c>
      <c r="R861" s="7" t="str">
        <f>IF(OR(Task[[#This Row],[Margin of Error1]]&gt;=0.1,Task[[#This Row],[Margin of Error1]]=0),"Insufficient data",Task[[#This Row],[Margin of Error1]])</f>
        <v>Insufficient data</v>
      </c>
      <c r="S8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1" s="10"/>
      <c r="U861" s="10"/>
      <c r="V861" s="5"/>
      <c r="W861" s="5"/>
    </row>
    <row r="862" spans="3:23" ht="13.9" x14ac:dyDescent="0.5">
      <c r="C862" s="129" t="str">
        <f>IF(ISBLANK('Data-Task'!C1086),"",'Data-Task'!C1086)</f>
        <v>PCO:AboutGov:Consult the Speech from the Throne</v>
      </c>
      <c r="D862" s="441" t="str">
        <f t="shared" si="42"/>
        <v>Consult the Speech from the Throne</v>
      </c>
      <c r="E862" s="447" t="str">
        <f t="shared" si="43"/>
        <v>AboutGov</v>
      </c>
      <c r="F862" s="447" t="str">
        <f t="shared" si="44"/>
        <v>PCO</v>
      </c>
      <c r="G862" s="442">
        <f>VLOOKUP(Task[[#This Row],[Reason of visit]],'Data-Task'!C:G,2,)</f>
        <v>12</v>
      </c>
      <c r="H86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2" s="444">
        <f>VLOOKUP(Task[[#This Row],[Reason of visit]],'Data-Task'!C:G,3,)</f>
        <v>0.66666666666666696</v>
      </c>
      <c r="J862" s="444" t="str">
        <f>IF(Task[[#This Row],[Margin of Error1]]&gt;=0.1,"Insufficient data",Task[[#This Row],[Task success1]])</f>
        <v>Insufficient data</v>
      </c>
      <c r="K862" s="444">
        <f>IF(Task[[#This Row],[Task success1]]&gt;0,1.96*SQRT((Task[[#This Row],[Task success1]]*(1-Task[[#This Row],[Task success1]]))/Task[[#This Row],[Responses]]),"")</f>
        <v>0.26672221643639044</v>
      </c>
      <c r="L862" s="444">
        <f>VLOOKUP(Task[[#This Row],[Reason of visit]],'Data-Task'!C:G,4,)</f>
        <v>0.5</v>
      </c>
      <c r="M862" s="444" t="str">
        <f>IF(Task[[#This Row],[Margin of Error1]]&gt;=0.1,"Insufficient data",Task[[#This Row],[Ease1]])</f>
        <v>Insufficient data</v>
      </c>
      <c r="N862" s="444">
        <f>IF(Task[[#This Row],[Ease1]]&gt;0,1.96*SQRT((Task[[#This Row],[Ease1]]*(1-Task[[#This Row],[Ease1]]))/Task[[#This Row],[Responses]]),"")</f>
        <v>0.28290163190291662</v>
      </c>
      <c r="O862" s="444">
        <f>VLOOKUP(Task[[#This Row],[Reason of visit]],'Data-Task'!C:G,5,)</f>
        <v>0.66666666666666696</v>
      </c>
      <c r="P862" s="444" t="str">
        <f>IF(Task[[#This Row],[Margin of Error1]]&gt;=0.1,"Insufficient data",Task[[#This Row],[Satisfaction1]])</f>
        <v>Insufficient data</v>
      </c>
      <c r="Q862" s="444">
        <f>IF(Task[[#This Row],[Satisfaction1]]&gt;0,1.96*SQRT((Task[[#This Row],[Satisfaction1]]*(1-Task[[#This Row],[Satisfaction1]]))/Task[[#This Row],[Responses]]),"")</f>
        <v>0.26672221643639044</v>
      </c>
      <c r="R862" s="444" t="str">
        <f>IF(OR(Task[[#This Row],[Margin of Error1]]&gt;=0.1,Task[[#This Row],[Margin of Error1]]=0),"Insufficient data",Task[[#This Row],[Margin of Error1]])</f>
        <v>Insufficient data</v>
      </c>
      <c r="S86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2" s="10"/>
      <c r="U862" s="10"/>
      <c r="V862" s="5"/>
      <c r="W862" s="5"/>
    </row>
    <row r="863" spans="3:23" ht="13.9" x14ac:dyDescent="0.5">
      <c r="C863" s="129" t="str">
        <f>IF(ISBLANK('Data-Task'!C1093),"",'Data-Task'!C1093)</f>
        <v>PCO:AboutGov:Review of the state of bilingualism in the federal Public Service</v>
      </c>
      <c r="D863" s="441" t="str">
        <f t="shared" si="42"/>
        <v>Review of the state of bilingualism in the federal Public Service</v>
      </c>
      <c r="E863" s="447" t="str">
        <f t="shared" si="43"/>
        <v>AboutGov</v>
      </c>
      <c r="F863" s="447" t="str">
        <f t="shared" si="44"/>
        <v>PCO</v>
      </c>
      <c r="G863" s="442">
        <f>VLOOKUP(Task[[#This Row],[Reason of visit]],'Data-Task'!C:G,2,)</f>
        <v>12</v>
      </c>
      <c r="H86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3" s="444">
        <f>VLOOKUP(Task[[#This Row],[Reason of visit]],'Data-Task'!C:G,3,)</f>
        <v>1</v>
      </c>
      <c r="J863" s="444" t="str">
        <f>IF(Task[[#This Row],[Margin of Error1]]&gt;=0.1,"Insufficient data",Task[[#This Row],[Task success1]])</f>
        <v>Insufficient data</v>
      </c>
      <c r="K863" s="444">
        <f>IF(Task[[#This Row],[Task success1]]&gt;0,1.96*SQRT((Task[[#This Row],[Task success1]]*(1-Task[[#This Row],[Task success1]]))/Task[[#This Row],[Responses]]),"")</f>
        <v>0</v>
      </c>
      <c r="L863" s="444">
        <f>VLOOKUP(Task[[#This Row],[Reason of visit]],'Data-Task'!C:G,4,)</f>
        <v>0.58333333333333304</v>
      </c>
      <c r="M863" s="444" t="str">
        <f>IF(Task[[#This Row],[Margin of Error1]]&gt;=0.1,"Insufficient data",Task[[#This Row],[Ease1]])</f>
        <v>Insufficient data</v>
      </c>
      <c r="N863" s="444">
        <f>IF(Task[[#This Row],[Ease1]]&gt;0,1.96*SQRT((Task[[#This Row],[Ease1]]*(1-Task[[#This Row],[Ease1]]))/Task[[#This Row],[Responses]]),"")</f>
        <v>0.2789447708511224</v>
      </c>
      <c r="O863" s="444">
        <f>VLOOKUP(Task[[#This Row],[Reason of visit]],'Data-Task'!C:G,5,)</f>
        <v>0.75</v>
      </c>
      <c r="P863" s="444" t="str">
        <f>IF(Task[[#This Row],[Margin of Error1]]&gt;=0.1,"Insufficient data",Task[[#This Row],[Satisfaction1]])</f>
        <v>Insufficient data</v>
      </c>
      <c r="Q863" s="444">
        <f>IF(Task[[#This Row],[Satisfaction1]]&gt;0,1.96*SQRT((Task[[#This Row],[Satisfaction1]]*(1-Task[[#This Row],[Satisfaction1]]))/Task[[#This Row],[Responses]]),"")</f>
        <v>0.245</v>
      </c>
      <c r="R863" s="444" t="str">
        <f>IF(OR(Task[[#This Row],[Margin of Error1]]&gt;=0.1,Task[[#This Row],[Margin of Error1]]=0),"Insufficient data",Task[[#This Row],[Margin of Error1]])</f>
        <v>Insufficient data</v>
      </c>
      <c r="S86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3" s="10"/>
      <c r="U863" s="10"/>
      <c r="V863" s="5"/>
      <c r="W863" s="5"/>
    </row>
    <row r="864" spans="3:23" ht="13.9" x14ac:dyDescent="0.5">
      <c r="C864" s="129" t="str">
        <f>IF(ISBLANK('Data-Task'!C1137),"",'Data-Task'!C1137)</f>
        <v>PS:Policing:Get or prepare an emergency kit</v>
      </c>
      <c r="D864" s="457" t="str">
        <f t="shared" si="42"/>
        <v>Get or prepare an emergency kit</v>
      </c>
      <c r="E864" s="458" t="str">
        <f t="shared" si="43"/>
        <v>Policing</v>
      </c>
      <c r="F864" s="458" t="str">
        <f t="shared" si="44"/>
        <v>PS</v>
      </c>
      <c r="G864" s="442">
        <f>VLOOKUP(Task[[#This Row],[Reason of visit]],'Data-Task'!C:G,2,)</f>
        <v>12</v>
      </c>
      <c r="H86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4" s="444">
        <f>VLOOKUP(Task[[#This Row],[Reason of visit]],'Data-Task'!C:G,3,)</f>
        <v>0.91666666666666696</v>
      </c>
      <c r="J864" s="444" t="str">
        <f>IF(Task[[#This Row],[Margin of Error1]]&gt;=0.1,"Insufficient data",Task[[#This Row],[Task success1]])</f>
        <v>Insufficient data</v>
      </c>
      <c r="K864" s="444">
        <f>IF(Task[[#This Row],[Task success1]]&gt;0,1.96*SQRT((Task[[#This Row],[Task success1]]*(1-Task[[#This Row],[Task success1]]))/Task[[#This Row],[Responses]]),"")</f>
        <v>0.15637976093353498</v>
      </c>
      <c r="L864" s="444">
        <f>VLOOKUP(Task[[#This Row],[Reason of visit]],'Data-Task'!C:G,4,)</f>
        <v>0.83333333333333304</v>
      </c>
      <c r="M864" s="444" t="str">
        <f>IF(Task[[#This Row],[Margin of Error1]]&gt;=0.1,"Insufficient data",Task[[#This Row],[Ease1]])</f>
        <v>Insufficient data</v>
      </c>
      <c r="N864" s="444">
        <f>IF(Task[[#This Row],[Ease1]]&gt;0,1.96*SQRT((Task[[#This Row],[Ease1]]*(1-Task[[#This Row],[Ease1]]))/Task[[#This Row],[Responses]]),"")</f>
        <v>0.2108624266268484</v>
      </c>
      <c r="O864" s="444">
        <f>VLOOKUP(Task[[#This Row],[Reason of visit]],'Data-Task'!C:G,5,)</f>
        <v>0.75</v>
      </c>
      <c r="P864" s="444" t="str">
        <f>IF(Task[[#This Row],[Margin of Error1]]&gt;=0.1,"Insufficient data",Task[[#This Row],[Satisfaction1]])</f>
        <v>Insufficient data</v>
      </c>
      <c r="Q864" s="444">
        <f>IF(Task[[#This Row],[Satisfaction1]]&gt;0,1.96*SQRT((Task[[#This Row],[Satisfaction1]]*(1-Task[[#This Row],[Satisfaction1]]))/Task[[#This Row],[Responses]]),"")</f>
        <v>0.245</v>
      </c>
      <c r="R864" s="444" t="str">
        <f>IF(OR(Task[[#This Row],[Margin of Error1]]&gt;=0.1,Task[[#This Row],[Margin of Error1]]=0),"Insufficient data",Task[[#This Row],[Margin of Error1]])</f>
        <v>Insufficient data</v>
      </c>
      <c r="S86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4" s="10"/>
      <c r="U864" s="10"/>
      <c r="V864" s="5"/>
      <c r="W864" s="5"/>
    </row>
    <row r="865" spans="3:23" ht="27.75" x14ac:dyDescent="0.5">
      <c r="C865" s="129" t="str">
        <f>IF(ISBLANK('Data-Task'!C1138),"",'Data-Task'!C1138)</f>
        <v>PS:Policing:How to prepare for natural disasters and emergency events (such as flooding, forest fires, power outages)</v>
      </c>
      <c r="D865" s="457" t="str">
        <f t="shared" si="42"/>
        <v>How to prepare for natural disasters and emergency events (such as flooding, forest fires, power outages)</v>
      </c>
      <c r="E865" s="458" t="str">
        <f t="shared" si="43"/>
        <v>Policing</v>
      </c>
      <c r="F865" s="458" t="str">
        <f t="shared" si="44"/>
        <v>PS</v>
      </c>
      <c r="G865" s="442">
        <f>VLOOKUP(Task[[#This Row],[Reason of visit]],'Data-Task'!C:G,2,)</f>
        <v>12</v>
      </c>
      <c r="H86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5" s="444">
        <f>VLOOKUP(Task[[#This Row],[Reason of visit]],'Data-Task'!C:G,3,)</f>
        <v>0.91666666666666696</v>
      </c>
      <c r="J865" s="444" t="str">
        <f>IF(Task[[#This Row],[Margin of Error1]]&gt;=0.1,"Insufficient data",Task[[#This Row],[Task success1]])</f>
        <v>Insufficient data</v>
      </c>
      <c r="K865" s="444">
        <f>IF(Task[[#This Row],[Task success1]]&gt;0,1.96*SQRT((Task[[#This Row],[Task success1]]*(1-Task[[#This Row],[Task success1]]))/Task[[#This Row],[Responses]]),"")</f>
        <v>0.15637976093353498</v>
      </c>
      <c r="L865" s="444">
        <f>VLOOKUP(Task[[#This Row],[Reason of visit]],'Data-Task'!C:G,4,)</f>
        <v>0.83333333333333304</v>
      </c>
      <c r="M865" s="444" t="str">
        <f>IF(Task[[#This Row],[Margin of Error1]]&gt;=0.1,"Insufficient data",Task[[#This Row],[Ease1]])</f>
        <v>Insufficient data</v>
      </c>
      <c r="N865" s="444">
        <f>IF(Task[[#This Row],[Ease1]]&gt;0,1.96*SQRT((Task[[#This Row],[Ease1]]*(1-Task[[#This Row],[Ease1]]))/Task[[#This Row],[Responses]]),"")</f>
        <v>0.2108624266268484</v>
      </c>
      <c r="O865" s="444">
        <f>VLOOKUP(Task[[#This Row],[Reason of visit]],'Data-Task'!C:G,5,)</f>
        <v>0.58333333333333304</v>
      </c>
      <c r="P865" s="444" t="str">
        <f>IF(Task[[#This Row],[Margin of Error1]]&gt;=0.1,"Insufficient data",Task[[#This Row],[Satisfaction1]])</f>
        <v>Insufficient data</v>
      </c>
      <c r="Q865" s="444">
        <f>IF(Task[[#This Row],[Satisfaction1]]&gt;0,1.96*SQRT((Task[[#This Row],[Satisfaction1]]*(1-Task[[#This Row],[Satisfaction1]]))/Task[[#This Row],[Responses]]),"")</f>
        <v>0.2789447708511224</v>
      </c>
      <c r="R865" s="444" t="str">
        <f>IF(OR(Task[[#This Row],[Margin of Error1]]&gt;=0.1,Task[[#This Row],[Margin of Error1]]=0),"Insufficient data",Task[[#This Row],[Margin of Error1]])</f>
        <v>Insufficient data</v>
      </c>
      <c r="S86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5" s="10"/>
      <c r="U865" s="10"/>
      <c r="V865" s="5"/>
      <c r="W865" s="5"/>
    </row>
    <row r="866" spans="3:23" ht="13.9" x14ac:dyDescent="0.5">
      <c r="C866" s="129" t="str">
        <f>IF(ISBLANK('Data-Task'!C1141),"",'Data-Task'!C1141)</f>
        <v>PS:Policing:Look up a Canadian disaster</v>
      </c>
      <c r="D866" s="457" t="str">
        <f t="shared" si="42"/>
        <v>Look up a Canadian disaster</v>
      </c>
      <c r="E866" s="458" t="str">
        <f t="shared" si="43"/>
        <v>Policing</v>
      </c>
      <c r="F866" s="458" t="str">
        <f t="shared" si="44"/>
        <v>PS</v>
      </c>
      <c r="G866" s="442">
        <f>VLOOKUP(Task[[#This Row],[Reason of visit]],'Data-Task'!C:G,2,)</f>
        <v>12</v>
      </c>
      <c r="H86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6" s="444">
        <f>VLOOKUP(Task[[#This Row],[Reason of visit]],'Data-Task'!C:G,3,)</f>
        <v>0.75</v>
      </c>
      <c r="J866" s="444" t="str">
        <f>IF(Task[[#This Row],[Margin of Error1]]&gt;=0.1,"Insufficient data",Task[[#This Row],[Task success1]])</f>
        <v>Insufficient data</v>
      </c>
      <c r="K866" s="444">
        <f>IF(Task[[#This Row],[Task success1]]&gt;0,1.96*SQRT((Task[[#This Row],[Task success1]]*(1-Task[[#This Row],[Task success1]]))/Task[[#This Row],[Responses]]),"")</f>
        <v>0.245</v>
      </c>
      <c r="L866" s="444">
        <f>VLOOKUP(Task[[#This Row],[Reason of visit]],'Data-Task'!C:G,4,)</f>
        <v>0.75</v>
      </c>
      <c r="M866" s="444" t="str">
        <f>IF(Task[[#This Row],[Margin of Error1]]&gt;=0.1,"Insufficient data",Task[[#This Row],[Ease1]])</f>
        <v>Insufficient data</v>
      </c>
      <c r="N866" s="444">
        <f>IF(Task[[#This Row],[Ease1]]&gt;0,1.96*SQRT((Task[[#This Row],[Ease1]]*(1-Task[[#This Row],[Ease1]]))/Task[[#This Row],[Responses]]),"")</f>
        <v>0.245</v>
      </c>
      <c r="O866" s="444">
        <f>VLOOKUP(Task[[#This Row],[Reason of visit]],'Data-Task'!C:G,5,)</f>
        <v>0.58333333333333304</v>
      </c>
      <c r="P866" s="444" t="str">
        <f>IF(Task[[#This Row],[Margin of Error1]]&gt;=0.1,"Insufficient data",Task[[#This Row],[Satisfaction1]])</f>
        <v>Insufficient data</v>
      </c>
      <c r="Q866" s="444">
        <f>IF(Task[[#This Row],[Satisfaction1]]&gt;0,1.96*SQRT((Task[[#This Row],[Satisfaction1]]*(1-Task[[#This Row],[Satisfaction1]]))/Task[[#This Row],[Responses]]),"")</f>
        <v>0.2789447708511224</v>
      </c>
      <c r="R866" s="444" t="str">
        <f>IF(OR(Task[[#This Row],[Margin of Error1]]&gt;=0.1,Task[[#This Row],[Margin of Error1]]=0),"Insufficient data",Task[[#This Row],[Margin of Error1]])</f>
        <v>Insufficient data</v>
      </c>
      <c r="S8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6" s="10"/>
      <c r="U866" s="10"/>
      <c r="V866" s="5"/>
      <c r="W866" s="5"/>
    </row>
    <row r="867" spans="3:23" ht="13.9" x14ac:dyDescent="0.5">
      <c r="C867" s="129" t="str">
        <f>IF(ISBLANK('Data-Task'!C1196),"",'Data-Task'!C1196)</f>
        <v>PSPC:Business:Contacts for Government Buyers</v>
      </c>
      <c r="D867" s="457" t="str">
        <f t="shared" si="42"/>
        <v>Contacts for Government Buyers</v>
      </c>
      <c r="E867" s="458" t="str">
        <f t="shared" si="43"/>
        <v>Business</v>
      </c>
      <c r="F867" s="458" t="str">
        <f t="shared" si="44"/>
        <v>PSPC</v>
      </c>
      <c r="G867" s="442">
        <f>VLOOKUP(Task[[#This Row],[Reason of visit]],'Data-Task'!C:G,2,)</f>
        <v>12</v>
      </c>
      <c r="H86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7" s="444">
        <f>VLOOKUP(Task[[#This Row],[Reason of visit]],'Data-Task'!C:G,3,)</f>
        <v>0.83333333333333304</v>
      </c>
      <c r="J867" s="444" t="str">
        <f>IF(Task[[#This Row],[Margin of Error1]]&gt;=0.1,"Insufficient data",Task[[#This Row],[Task success1]])</f>
        <v>Insufficient data</v>
      </c>
      <c r="K867" s="444">
        <f>IF(Task[[#This Row],[Task success1]]&gt;0,1.96*SQRT((Task[[#This Row],[Task success1]]*(1-Task[[#This Row],[Task success1]]))/Task[[#This Row],[Responses]]),"")</f>
        <v>0.2108624266268484</v>
      </c>
      <c r="L867" s="444">
        <f>VLOOKUP(Task[[#This Row],[Reason of visit]],'Data-Task'!C:G,4,)</f>
        <v>0.58333333333333304</v>
      </c>
      <c r="M867" s="444" t="str">
        <f>IF(Task[[#This Row],[Margin of Error1]]&gt;=0.1,"Insufficient data",Task[[#This Row],[Ease1]])</f>
        <v>Insufficient data</v>
      </c>
      <c r="N867" s="444">
        <f>IF(Task[[#This Row],[Ease1]]&gt;0,1.96*SQRT((Task[[#This Row],[Ease1]]*(1-Task[[#This Row],[Ease1]]))/Task[[#This Row],[Responses]]),"")</f>
        <v>0.2789447708511224</v>
      </c>
      <c r="O867" s="444">
        <f>VLOOKUP(Task[[#This Row],[Reason of visit]],'Data-Task'!C:G,5,)</f>
        <v>0.41666666666666702</v>
      </c>
      <c r="P867" s="444" t="str">
        <f>IF(Task[[#This Row],[Margin of Error1]]&gt;=0.1,"Insufficient data",Task[[#This Row],[Satisfaction1]])</f>
        <v>Insufficient data</v>
      </c>
      <c r="Q867" s="444">
        <f>IF(Task[[#This Row],[Satisfaction1]]&gt;0,1.96*SQRT((Task[[#This Row],[Satisfaction1]]*(1-Task[[#This Row],[Satisfaction1]]))/Task[[#This Row],[Responses]]),"")</f>
        <v>0.2789447708511224</v>
      </c>
      <c r="R867" s="444" t="str">
        <f>IF(OR(Task[[#This Row],[Margin of Error1]]&gt;=0.1,Task[[#This Row],[Margin of Error1]]=0),"Insufficient data",Task[[#This Row],[Margin of Error1]])</f>
        <v>Insufficient data</v>
      </c>
      <c r="S8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7" s="10"/>
      <c r="U867" s="10"/>
      <c r="V867" s="5"/>
      <c r="W867" s="5"/>
    </row>
    <row r="868" spans="3:23" ht="13.9" x14ac:dyDescent="0.5">
      <c r="C868" s="129" t="str">
        <f>IF(ISBLANK('Data-Task'!C1310),"",'Data-Task'!C1310)</f>
        <v>StatCan:N/A:Videos</v>
      </c>
      <c r="D868" s="457" t="str">
        <f t="shared" si="42"/>
        <v>Videos</v>
      </c>
      <c r="E868" s="458" t="str">
        <f t="shared" si="43"/>
        <v>N/A</v>
      </c>
      <c r="F868" s="458" t="str">
        <f t="shared" si="44"/>
        <v>StatCan</v>
      </c>
      <c r="G868" s="442">
        <f>VLOOKUP(Task[[#This Row],[Reason of visit]],'Data-Task'!C:G,2,)</f>
        <v>12</v>
      </c>
      <c r="H86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8" s="444">
        <f>VLOOKUP(Task[[#This Row],[Reason of visit]],'Data-Task'!C:G,3,)</f>
        <v>0.91666666666666696</v>
      </c>
      <c r="J868" s="444" t="str">
        <f>IF(Task[[#This Row],[Margin of Error1]]&gt;=0.1,"Insufficient data",Task[[#This Row],[Task success1]])</f>
        <v>Insufficient data</v>
      </c>
      <c r="K868" s="444">
        <f>IF(Task[[#This Row],[Task success1]]&gt;0,1.96*SQRT((Task[[#This Row],[Task success1]]*(1-Task[[#This Row],[Task success1]]))/Task[[#This Row],[Responses]]),"")</f>
        <v>0.15637976093353498</v>
      </c>
      <c r="L868" s="444">
        <f>VLOOKUP(Task[[#This Row],[Reason of visit]],'Data-Task'!C:G,4,)</f>
        <v>0.58333333333333304</v>
      </c>
      <c r="M868" s="444" t="str">
        <f>IF(Task[[#This Row],[Margin of Error1]]&gt;=0.1,"Insufficient data",Task[[#This Row],[Ease1]])</f>
        <v>Insufficient data</v>
      </c>
      <c r="N868" s="444">
        <f>IF(Task[[#This Row],[Ease1]]&gt;0,1.96*SQRT((Task[[#This Row],[Ease1]]*(1-Task[[#This Row],[Ease1]]))/Task[[#This Row],[Responses]]),"")</f>
        <v>0.2789447708511224</v>
      </c>
      <c r="O868" s="444">
        <f>VLOOKUP(Task[[#This Row],[Reason of visit]],'Data-Task'!C:G,5,)</f>
        <v>0.75</v>
      </c>
      <c r="P868" s="444" t="str">
        <f>IF(Task[[#This Row],[Margin of Error1]]&gt;=0.1,"Insufficient data",Task[[#This Row],[Satisfaction1]])</f>
        <v>Insufficient data</v>
      </c>
      <c r="Q868" s="444">
        <f>IF(Task[[#This Row],[Satisfaction1]]&gt;0,1.96*SQRT((Task[[#This Row],[Satisfaction1]]*(1-Task[[#This Row],[Satisfaction1]]))/Task[[#This Row],[Responses]]),"")</f>
        <v>0.245</v>
      </c>
      <c r="R868" s="444" t="str">
        <f>IF(OR(Task[[#This Row],[Margin of Error1]]&gt;=0.1,Task[[#This Row],[Margin of Error1]]=0),"Insufficient data",Task[[#This Row],[Margin of Error1]])</f>
        <v>Insufficient data</v>
      </c>
      <c r="S86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8" s="10"/>
      <c r="U868" s="10"/>
      <c r="V868" s="5"/>
      <c r="W868" s="5"/>
    </row>
    <row r="869" spans="3:23" ht="13.9" x14ac:dyDescent="0.5">
      <c r="C869" s="129" t="str">
        <f>IF(ISBLANK('Data-Task'!C1337),"",'Data-Task'!C1337)</f>
        <v>TBS:PublicService:Make a public service dental insurance claim</v>
      </c>
      <c r="D869" s="457" t="str">
        <f t="shared" si="42"/>
        <v>Make a public service dental insurance claim</v>
      </c>
      <c r="E869" s="458" t="str">
        <f t="shared" si="43"/>
        <v>PublicService</v>
      </c>
      <c r="F869" s="458" t="str">
        <f t="shared" si="44"/>
        <v>TBS</v>
      </c>
      <c r="G869" s="442">
        <f>VLOOKUP(Task[[#This Row],[Reason of visit]],'Data-Task'!C:G,2,)</f>
        <v>12</v>
      </c>
      <c r="H86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69" s="444">
        <f>VLOOKUP(Task[[#This Row],[Reason of visit]],'Data-Task'!C:G,3,)</f>
        <v>0.83333333333333304</v>
      </c>
      <c r="J869" s="444" t="str">
        <f>IF(Task[[#This Row],[Margin of Error1]]&gt;=0.1,"Insufficient data",Task[[#This Row],[Task success1]])</f>
        <v>Insufficient data</v>
      </c>
      <c r="K869" s="444">
        <f>IF(Task[[#This Row],[Task success1]]&gt;0,1.96*SQRT((Task[[#This Row],[Task success1]]*(1-Task[[#This Row],[Task success1]]))/Task[[#This Row],[Responses]]),"")</f>
        <v>0.2108624266268484</v>
      </c>
      <c r="L869" s="444">
        <f>VLOOKUP(Task[[#This Row],[Reason of visit]],'Data-Task'!C:G,4,)</f>
        <v>0.5</v>
      </c>
      <c r="M869" s="444" t="str">
        <f>IF(Task[[#This Row],[Margin of Error1]]&gt;=0.1,"Insufficient data",Task[[#This Row],[Ease1]])</f>
        <v>Insufficient data</v>
      </c>
      <c r="N869" s="444">
        <f>IF(Task[[#This Row],[Ease1]]&gt;0,1.96*SQRT((Task[[#This Row],[Ease1]]*(1-Task[[#This Row],[Ease1]]))/Task[[#This Row],[Responses]]),"")</f>
        <v>0.28290163190291662</v>
      </c>
      <c r="O869" s="444">
        <f>VLOOKUP(Task[[#This Row],[Reason of visit]],'Data-Task'!C:G,5,)</f>
        <v>0.58333333333333304</v>
      </c>
      <c r="P869" s="444" t="str">
        <f>IF(Task[[#This Row],[Margin of Error1]]&gt;=0.1,"Insufficient data",Task[[#This Row],[Satisfaction1]])</f>
        <v>Insufficient data</v>
      </c>
      <c r="Q869" s="444">
        <f>IF(Task[[#This Row],[Satisfaction1]]&gt;0,1.96*SQRT((Task[[#This Row],[Satisfaction1]]*(1-Task[[#This Row],[Satisfaction1]]))/Task[[#This Row],[Responses]]),"")</f>
        <v>0.2789447708511224</v>
      </c>
      <c r="R869" s="444" t="str">
        <f>IF(OR(Task[[#This Row],[Margin of Error1]]&gt;=0.1,Task[[#This Row],[Margin of Error1]]=0),"Insufficient data",Task[[#This Row],[Margin of Error1]])</f>
        <v>Insufficient data</v>
      </c>
      <c r="S86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69" s="10"/>
      <c r="U869" s="10"/>
      <c r="V869" s="5"/>
      <c r="W869" s="5"/>
    </row>
    <row r="870" spans="3:23" ht="27.75" x14ac:dyDescent="0.5">
      <c r="C870" s="129" t="str">
        <f>IF(ISBLANK('Data-Task'!C78),"",'Data-Task'!C78)</f>
        <v>CBSA:Travel:See the estimated wait times for the Canada-United States border</v>
      </c>
      <c r="D870" s="68" t="str">
        <f t="shared" si="42"/>
        <v>See the estimated wait times for the Canada-United States border</v>
      </c>
      <c r="E870" s="6" t="str">
        <f t="shared" si="43"/>
        <v>Travel</v>
      </c>
      <c r="F870" s="6" t="str">
        <f t="shared" si="44"/>
        <v>CBSA</v>
      </c>
      <c r="G870" s="8">
        <f>VLOOKUP(Task[[#This Row],[Reason of visit]],'Data-Task'!C:G,2,)</f>
        <v>11</v>
      </c>
      <c r="H8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0" s="7">
        <f>VLOOKUP(Task[[#This Row],[Reason of visit]],'Data-Task'!C:G,3,)</f>
        <v>1</v>
      </c>
      <c r="J870" s="7" t="str">
        <f>IF(Task[[#This Row],[Margin of Error1]]&gt;=0.1,"Insufficient data",Task[[#This Row],[Task success1]])</f>
        <v>Insufficient data</v>
      </c>
      <c r="K870" s="7">
        <f>IF(Task[[#This Row],[Task success1]]&gt;0,1.96*SQRT((Task[[#This Row],[Task success1]]*(1-Task[[#This Row],[Task success1]]))/Task[[#This Row],[Responses]]),"")</f>
        <v>0</v>
      </c>
      <c r="L870" s="7">
        <f>VLOOKUP(Task[[#This Row],[Reason of visit]],'Data-Task'!C:G,4,)</f>
        <v>0.72727272727272696</v>
      </c>
      <c r="M870" s="7" t="str">
        <f>IF(Task[[#This Row],[Margin of Error1]]&gt;=0.1,"Insufficient data",Task[[#This Row],[Ease1]])</f>
        <v>Insufficient data</v>
      </c>
      <c r="N870" s="7">
        <f>IF(Task[[#This Row],[Ease1]]&gt;0,1.96*SQRT((Task[[#This Row],[Ease1]]*(1-Task[[#This Row],[Ease1]]))/Task[[#This Row],[Responses]]),"")</f>
        <v>0.26319198798490062</v>
      </c>
      <c r="O870" s="7">
        <f>VLOOKUP(Task[[#This Row],[Reason of visit]],'Data-Task'!C:G,5,)</f>
        <v>0.81818181818181801</v>
      </c>
      <c r="P870" s="7" t="str">
        <f>IF(Task[[#This Row],[Margin of Error1]]&gt;=0.1,"Insufficient data",Task[[#This Row],[Satisfaction1]])</f>
        <v>Insufficient data</v>
      </c>
      <c r="Q870" s="7">
        <f>IF(Task[[#This Row],[Satisfaction1]]&gt;0,1.96*SQRT((Task[[#This Row],[Satisfaction1]]*(1-Task[[#This Row],[Satisfaction1]]))/Task[[#This Row],[Responses]]),"")</f>
        <v>0.2279309476674527</v>
      </c>
      <c r="R870" s="7" t="str">
        <f>IF(OR(Task[[#This Row],[Margin of Error1]]&gt;=0.1,Task[[#This Row],[Margin of Error1]]=0),"Insufficient data",Task[[#This Row],[Margin of Error1]])</f>
        <v>Insufficient data</v>
      </c>
      <c r="S8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0" s="10"/>
      <c r="U870" s="10"/>
      <c r="V870" s="5"/>
      <c r="W870" s="5"/>
    </row>
    <row r="871" spans="3:23" ht="13.9" x14ac:dyDescent="0.5">
      <c r="C871" s="129" t="str">
        <f>IF(ISBLANK('Data-Task'!C141),"",'Data-Task'!C141)</f>
        <v>CIPO:Business:Other - Reason for my visit is not in this list</v>
      </c>
      <c r="D871" s="68" t="str">
        <f t="shared" si="42"/>
        <v>Other - Reason for my visit is not in this list</v>
      </c>
      <c r="E871" s="6" t="str">
        <f t="shared" si="43"/>
        <v>Business</v>
      </c>
      <c r="F871" s="6" t="str">
        <f t="shared" si="44"/>
        <v>CIPO</v>
      </c>
      <c r="G871" s="8">
        <f>VLOOKUP(Task[[#This Row],[Reason of visit]],'Data-Task'!C:G,2,)</f>
        <v>11</v>
      </c>
      <c r="H8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1" s="7">
        <f>VLOOKUP(Task[[#This Row],[Reason of visit]],'Data-Task'!C:G,3,)</f>
        <v>0.72727272727272696</v>
      </c>
      <c r="J871" s="7" t="str">
        <f>IF(Task[[#This Row],[Margin of Error1]]&gt;=0.1,"Insufficient data",Task[[#This Row],[Task success1]])</f>
        <v>Insufficient data</v>
      </c>
      <c r="K871" s="7">
        <f>IF(Task[[#This Row],[Task success1]]&gt;0,1.96*SQRT((Task[[#This Row],[Task success1]]*(1-Task[[#This Row],[Task success1]]))/Task[[#This Row],[Responses]]),"")</f>
        <v>0.26319198798490062</v>
      </c>
      <c r="L871" s="7">
        <f>VLOOKUP(Task[[#This Row],[Reason of visit]],'Data-Task'!C:G,4,)</f>
        <v>0.45454545454545497</v>
      </c>
      <c r="M871" s="7" t="str">
        <f>IF(Task[[#This Row],[Margin of Error1]]&gt;=0.1,"Insufficient data",Task[[#This Row],[Ease1]])</f>
        <v>Insufficient data</v>
      </c>
      <c r="N871" s="7">
        <f>IF(Task[[#This Row],[Ease1]]&gt;0,1.96*SQRT((Task[[#This Row],[Ease1]]*(1-Task[[#This Row],[Ease1]]))/Task[[#This Row],[Responses]]),"")</f>
        <v>0.29425758813377273</v>
      </c>
      <c r="O871" s="7">
        <f>VLOOKUP(Task[[#This Row],[Reason of visit]],'Data-Task'!C:G,5,)</f>
        <v>0.54545454545454497</v>
      </c>
      <c r="P871" s="7" t="str">
        <f>IF(Task[[#This Row],[Margin of Error1]]&gt;=0.1,"Insufficient data",Task[[#This Row],[Satisfaction1]])</f>
        <v>Insufficient data</v>
      </c>
      <c r="Q871" s="7">
        <f>IF(Task[[#This Row],[Satisfaction1]]&gt;0,1.96*SQRT((Task[[#This Row],[Satisfaction1]]*(1-Task[[#This Row],[Satisfaction1]]))/Task[[#This Row],[Responses]]),"")</f>
        <v>0.29425758813377273</v>
      </c>
      <c r="R871" s="7" t="str">
        <f>IF(OR(Task[[#This Row],[Margin of Error1]]&gt;=0.1,Task[[#This Row],[Margin of Error1]]=0),"Insufficient data",Task[[#This Row],[Margin of Error1]])</f>
        <v>Insufficient data</v>
      </c>
      <c r="S8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1" s="10"/>
      <c r="U871" s="10"/>
      <c r="V871" s="5"/>
      <c r="W871" s="5"/>
    </row>
    <row r="872" spans="3:23" ht="13.9" x14ac:dyDescent="0.5">
      <c r="C872" s="129" t="str">
        <f>IF(ISBLANK('Data-Task'!C203),"",'Data-Task'!C203)</f>
        <v>CSA:Science:Build your own projector to watch solar eclipses safely</v>
      </c>
      <c r="D872" s="68" t="str">
        <f t="shared" si="42"/>
        <v>Build your own projector to watch solar eclipses safely</v>
      </c>
      <c r="E872" s="6" t="str">
        <f t="shared" si="43"/>
        <v>Science</v>
      </c>
      <c r="F872" s="6" t="str">
        <f t="shared" si="44"/>
        <v>CSA</v>
      </c>
      <c r="G872" s="8">
        <f>VLOOKUP(Task[[#This Row],[Reason of visit]],'Data-Task'!C:G,2,)</f>
        <v>11</v>
      </c>
      <c r="H8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2" s="7">
        <f>VLOOKUP(Task[[#This Row],[Reason of visit]],'Data-Task'!C:G,3,)</f>
        <v>0.63636363636363602</v>
      </c>
      <c r="J872" s="7" t="str">
        <f>IF(Task[[#This Row],[Margin of Error1]]&gt;=0.1,"Insufficient data",Task[[#This Row],[Task success1]])</f>
        <v>Insufficient data</v>
      </c>
      <c r="K872" s="7">
        <f>IF(Task[[#This Row],[Task success1]]&gt;0,1.96*SQRT((Task[[#This Row],[Task success1]]*(1-Task[[#This Row],[Task success1]]))/Task[[#This Row],[Responses]]),"")</f>
        <v>0.28427983800476964</v>
      </c>
      <c r="L872" s="7">
        <f>VLOOKUP(Task[[#This Row],[Reason of visit]],'Data-Task'!C:G,4,)</f>
        <v>0.63636363636363602</v>
      </c>
      <c r="M872" s="7" t="str">
        <f>IF(Task[[#This Row],[Margin of Error1]]&gt;=0.1,"Insufficient data",Task[[#This Row],[Ease1]])</f>
        <v>Insufficient data</v>
      </c>
      <c r="N872" s="7">
        <f>IF(Task[[#This Row],[Ease1]]&gt;0,1.96*SQRT((Task[[#This Row],[Ease1]]*(1-Task[[#This Row],[Ease1]]))/Task[[#This Row],[Responses]]),"")</f>
        <v>0.28427983800476964</v>
      </c>
      <c r="O872" s="7">
        <f>VLOOKUP(Task[[#This Row],[Reason of visit]],'Data-Task'!C:G,5,)</f>
        <v>0.81818181818181801</v>
      </c>
      <c r="P872" s="7" t="str">
        <f>IF(Task[[#This Row],[Margin of Error1]]&gt;=0.1,"Insufficient data",Task[[#This Row],[Satisfaction1]])</f>
        <v>Insufficient data</v>
      </c>
      <c r="Q872" s="7">
        <f>IF(Task[[#This Row],[Satisfaction1]]&gt;0,1.96*SQRT((Task[[#This Row],[Satisfaction1]]*(1-Task[[#This Row],[Satisfaction1]]))/Task[[#This Row],[Responses]]),"")</f>
        <v>0.2279309476674527</v>
      </c>
      <c r="R872" s="7" t="str">
        <f>IF(OR(Task[[#This Row],[Margin of Error1]]&gt;=0.1,Task[[#This Row],[Margin of Error1]]=0),"Insufficient data",Task[[#This Row],[Margin of Error1]])</f>
        <v>Insufficient data</v>
      </c>
      <c r="S8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2" s="10"/>
      <c r="U872" s="10"/>
      <c r="V872" s="5"/>
      <c r="W872" s="5"/>
    </row>
    <row r="873" spans="3:23" ht="13.9" x14ac:dyDescent="0.5">
      <c r="C873" s="129" t="str">
        <f>IF(ISBLANK('Data-Task'!C301),"",'Data-Task'!C301)</f>
        <v>DND:Security:Latest stories or articles about the Canadian military</v>
      </c>
      <c r="D873" s="68" t="str">
        <f t="shared" si="42"/>
        <v>Latest stories or articles about the Canadian military</v>
      </c>
      <c r="E873" s="6" t="str">
        <f t="shared" si="43"/>
        <v>Security</v>
      </c>
      <c r="F873" s="6" t="str">
        <f t="shared" si="44"/>
        <v>DND</v>
      </c>
      <c r="G873" s="8">
        <f>VLOOKUP(Task[[#This Row],[Reason of visit]],'Data-Task'!C:G,2,)</f>
        <v>11</v>
      </c>
      <c r="H8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3" s="7">
        <f>VLOOKUP(Task[[#This Row],[Reason of visit]],'Data-Task'!C:G,3,)</f>
        <v>0.81818181818181801</v>
      </c>
      <c r="J873" s="7" t="str">
        <f>IF(Task[[#This Row],[Margin of Error1]]&gt;=0.1,"Insufficient data",Task[[#This Row],[Task success1]])</f>
        <v>Insufficient data</v>
      </c>
      <c r="K873" s="7">
        <f>IF(Task[[#This Row],[Task success1]]&gt;0,1.96*SQRT((Task[[#This Row],[Task success1]]*(1-Task[[#This Row],[Task success1]]))/Task[[#This Row],[Responses]]),"")</f>
        <v>0.2279309476674527</v>
      </c>
      <c r="L873" s="7">
        <f>VLOOKUP(Task[[#This Row],[Reason of visit]],'Data-Task'!C:G,4,)</f>
        <v>0.63636363636363602</v>
      </c>
      <c r="M873" s="7" t="str">
        <f>IF(Task[[#This Row],[Margin of Error1]]&gt;=0.1,"Insufficient data",Task[[#This Row],[Ease1]])</f>
        <v>Insufficient data</v>
      </c>
      <c r="N873" s="7">
        <f>IF(Task[[#This Row],[Ease1]]&gt;0,1.96*SQRT((Task[[#This Row],[Ease1]]*(1-Task[[#This Row],[Ease1]]))/Task[[#This Row],[Responses]]),"")</f>
        <v>0.28427983800476964</v>
      </c>
      <c r="O873" s="7">
        <f>VLOOKUP(Task[[#This Row],[Reason of visit]],'Data-Task'!C:G,5,)</f>
        <v>0.63636363636363602</v>
      </c>
      <c r="P873" s="7" t="str">
        <f>IF(Task[[#This Row],[Margin of Error1]]&gt;=0.1,"Insufficient data",Task[[#This Row],[Satisfaction1]])</f>
        <v>Insufficient data</v>
      </c>
      <c r="Q873" s="7">
        <f>IF(Task[[#This Row],[Satisfaction1]]&gt;0,1.96*SQRT((Task[[#This Row],[Satisfaction1]]*(1-Task[[#This Row],[Satisfaction1]]))/Task[[#This Row],[Responses]]),"")</f>
        <v>0.28427983800476964</v>
      </c>
      <c r="R873" s="7" t="str">
        <f>IF(OR(Task[[#This Row],[Margin of Error1]]&gt;=0.1,Task[[#This Row],[Margin of Error1]]=0),"Insufficient data",Task[[#This Row],[Margin of Error1]])</f>
        <v>Insufficient data</v>
      </c>
      <c r="S8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3" s="10"/>
      <c r="U873" s="10"/>
      <c r="V873" s="5"/>
      <c r="W873" s="5"/>
    </row>
    <row r="874" spans="3:23" ht="13.9" x14ac:dyDescent="0.5">
      <c r="C874" s="129" t="str">
        <f>IF(ISBLANK('Data-Task'!C308),"",'Data-Task'!C308)</f>
        <v>DND:Security:News releases from the Department of National Defence</v>
      </c>
      <c r="D874" s="68" t="str">
        <f t="shared" si="42"/>
        <v>News releases from the Department of National Defence</v>
      </c>
      <c r="E874" s="6" t="str">
        <f t="shared" si="43"/>
        <v>Security</v>
      </c>
      <c r="F874" s="6" t="str">
        <f t="shared" si="44"/>
        <v>DND</v>
      </c>
      <c r="G874" s="8">
        <f>VLOOKUP(Task[[#This Row],[Reason of visit]],'Data-Task'!C:G,2,)</f>
        <v>11</v>
      </c>
      <c r="H8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4" s="7">
        <f>VLOOKUP(Task[[#This Row],[Reason of visit]],'Data-Task'!C:G,3,)</f>
        <v>0.90909090909090895</v>
      </c>
      <c r="J874" s="7" t="str">
        <f>IF(Task[[#This Row],[Margin of Error1]]&gt;=0.1,"Insufficient data",Task[[#This Row],[Task success1]])</f>
        <v>Insufficient data</v>
      </c>
      <c r="K874" s="7">
        <f>IF(Task[[#This Row],[Task success1]]&gt;0,1.96*SQRT((Task[[#This Row],[Task success1]]*(1-Task[[#This Row],[Task success1]]))/Task[[#This Row],[Responses]]),"")</f>
        <v>0.16988969772012386</v>
      </c>
      <c r="L874" s="7">
        <f>VLOOKUP(Task[[#This Row],[Reason of visit]],'Data-Task'!C:G,4,)</f>
        <v>0.72727272727272696</v>
      </c>
      <c r="M874" s="7" t="str">
        <f>IF(Task[[#This Row],[Margin of Error1]]&gt;=0.1,"Insufficient data",Task[[#This Row],[Ease1]])</f>
        <v>Insufficient data</v>
      </c>
      <c r="N874" s="7">
        <f>IF(Task[[#This Row],[Ease1]]&gt;0,1.96*SQRT((Task[[#This Row],[Ease1]]*(1-Task[[#This Row],[Ease1]]))/Task[[#This Row],[Responses]]),"")</f>
        <v>0.26319198798490062</v>
      </c>
      <c r="O874" s="7">
        <f>VLOOKUP(Task[[#This Row],[Reason of visit]],'Data-Task'!C:G,5,)</f>
        <v>0.72727272727272696</v>
      </c>
      <c r="P874" s="7" t="str">
        <f>IF(Task[[#This Row],[Margin of Error1]]&gt;=0.1,"Insufficient data",Task[[#This Row],[Satisfaction1]])</f>
        <v>Insufficient data</v>
      </c>
      <c r="Q874" s="7">
        <f>IF(Task[[#This Row],[Satisfaction1]]&gt;0,1.96*SQRT((Task[[#This Row],[Satisfaction1]]*(1-Task[[#This Row],[Satisfaction1]]))/Task[[#This Row],[Responses]]),"")</f>
        <v>0.26319198798490062</v>
      </c>
      <c r="R874" s="7" t="str">
        <f>IF(OR(Task[[#This Row],[Margin of Error1]]&gt;=0.1,Task[[#This Row],[Margin of Error1]]=0),"Insufficient data",Task[[#This Row],[Margin of Error1]])</f>
        <v>Insufficient data</v>
      </c>
      <c r="S8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4" s="10"/>
      <c r="U874" s="10"/>
      <c r="V874" s="5"/>
      <c r="W874" s="5"/>
    </row>
    <row r="875" spans="3:23" ht="27.75" x14ac:dyDescent="0.5">
      <c r="C875" s="129" t="str">
        <f>IF(ISBLANK('Data-Task'!C331),"",'Data-Task'!C331)</f>
        <v>ECCC:Environment:Find acts and regulations administered by the department (ECCC)</v>
      </c>
      <c r="D875" s="68" t="str">
        <f t="shared" si="42"/>
        <v>Find acts and regulations administered by the department (ECCC)</v>
      </c>
      <c r="E875" s="6" t="str">
        <f t="shared" si="43"/>
        <v>Environment</v>
      </c>
      <c r="F875" s="6" t="str">
        <f t="shared" si="44"/>
        <v>ECCC</v>
      </c>
      <c r="G875" s="8">
        <f>VLOOKUP(Task[[#This Row],[Reason of visit]],'Data-Task'!C:G,2,)</f>
        <v>11</v>
      </c>
      <c r="H8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5" s="7">
        <f>VLOOKUP(Task[[#This Row],[Reason of visit]],'Data-Task'!C:G,3,)</f>
        <v>0.90909090909090895</v>
      </c>
      <c r="J875" s="7" t="str">
        <f>IF(Task[[#This Row],[Margin of Error1]]&gt;=0.1,"Insufficient data",Task[[#This Row],[Task success1]])</f>
        <v>Insufficient data</v>
      </c>
      <c r="K875" s="7">
        <f>IF(Task[[#This Row],[Task success1]]&gt;0,1.96*SQRT((Task[[#This Row],[Task success1]]*(1-Task[[#This Row],[Task success1]]))/Task[[#This Row],[Responses]]),"")</f>
        <v>0.16988969772012386</v>
      </c>
      <c r="L875" s="7">
        <f>VLOOKUP(Task[[#This Row],[Reason of visit]],'Data-Task'!C:G,4,)</f>
        <v>0.72727272727272696</v>
      </c>
      <c r="M875" s="7" t="str">
        <f>IF(Task[[#This Row],[Margin of Error1]]&gt;=0.1,"Insufficient data",Task[[#This Row],[Ease1]])</f>
        <v>Insufficient data</v>
      </c>
      <c r="N875" s="7">
        <f>IF(Task[[#This Row],[Ease1]]&gt;0,1.96*SQRT((Task[[#This Row],[Ease1]]*(1-Task[[#This Row],[Ease1]]))/Task[[#This Row],[Responses]]),"")</f>
        <v>0.26319198798490062</v>
      </c>
      <c r="O875" s="7">
        <f>VLOOKUP(Task[[#This Row],[Reason of visit]],'Data-Task'!C:G,5,)</f>
        <v>0.90909090909090895</v>
      </c>
      <c r="P875" s="7" t="str">
        <f>IF(Task[[#This Row],[Margin of Error1]]&gt;=0.1,"Insufficient data",Task[[#This Row],[Satisfaction1]])</f>
        <v>Insufficient data</v>
      </c>
      <c r="Q875" s="7">
        <f>IF(Task[[#This Row],[Satisfaction1]]&gt;0,1.96*SQRT((Task[[#This Row],[Satisfaction1]]*(1-Task[[#This Row],[Satisfaction1]]))/Task[[#This Row],[Responses]]),"")</f>
        <v>0.16988969772012386</v>
      </c>
      <c r="R875" s="7" t="str">
        <f>IF(OR(Task[[#This Row],[Margin of Error1]]&gt;=0.1,Task[[#This Row],[Margin of Error1]]=0),"Insufficient data",Task[[#This Row],[Margin of Error1]])</f>
        <v>Insufficient data</v>
      </c>
      <c r="S8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5" s="10"/>
      <c r="U875" s="10"/>
      <c r="V875" s="5"/>
      <c r="W875" s="5"/>
    </row>
    <row r="876" spans="3:23" ht="13.9" x14ac:dyDescent="0.5">
      <c r="C876" s="129" t="str">
        <f>IF(ISBLANK('Data-Task'!C358),"",'Data-Task'!C358)</f>
        <v>ECCC:Environment:Learn about Canada's actions on plastic waste and pollution</v>
      </c>
      <c r="D876" s="68" t="str">
        <f t="shared" si="42"/>
        <v>Learn about Canada's actions on plastic waste and pollution</v>
      </c>
      <c r="E876" s="6" t="str">
        <f t="shared" si="43"/>
        <v>Environment</v>
      </c>
      <c r="F876" s="6" t="str">
        <f t="shared" si="44"/>
        <v>ECCC</v>
      </c>
      <c r="G876" s="8">
        <f>VLOOKUP(Task[[#This Row],[Reason of visit]],'Data-Task'!C:G,2,)</f>
        <v>11</v>
      </c>
      <c r="H8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6" s="7">
        <f>VLOOKUP(Task[[#This Row],[Reason of visit]],'Data-Task'!C:G,3,)</f>
        <v>1</v>
      </c>
      <c r="J876" s="7" t="str">
        <f>IF(Task[[#This Row],[Margin of Error1]]&gt;=0.1,"Insufficient data",Task[[#This Row],[Task success1]])</f>
        <v>Insufficient data</v>
      </c>
      <c r="K876" s="7">
        <f>IF(Task[[#This Row],[Task success1]]&gt;0,1.96*SQRT((Task[[#This Row],[Task success1]]*(1-Task[[#This Row],[Task success1]]))/Task[[#This Row],[Responses]]),"")</f>
        <v>0</v>
      </c>
      <c r="L876" s="7">
        <f>VLOOKUP(Task[[#This Row],[Reason of visit]],'Data-Task'!C:G,4,)</f>
        <v>0.90909090909090895</v>
      </c>
      <c r="M876" s="7" t="str">
        <f>IF(Task[[#This Row],[Margin of Error1]]&gt;=0.1,"Insufficient data",Task[[#This Row],[Ease1]])</f>
        <v>Insufficient data</v>
      </c>
      <c r="N876" s="7">
        <f>IF(Task[[#This Row],[Ease1]]&gt;0,1.96*SQRT((Task[[#This Row],[Ease1]]*(1-Task[[#This Row],[Ease1]]))/Task[[#This Row],[Responses]]),"")</f>
        <v>0.16988969772012386</v>
      </c>
      <c r="O876" s="7">
        <f>VLOOKUP(Task[[#This Row],[Reason of visit]],'Data-Task'!C:G,5,)</f>
        <v>0.72727272727272696</v>
      </c>
      <c r="P876" s="7" t="str">
        <f>IF(Task[[#This Row],[Margin of Error1]]&gt;=0.1,"Insufficient data",Task[[#This Row],[Satisfaction1]])</f>
        <v>Insufficient data</v>
      </c>
      <c r="Q876" s="7">
        <f>IF(Task[[#This Row],[Satisfaction1]]&gt;0,1.96*SQRT((Task[[#This Row],[Satisfaction1]]*(1-Task[[#This Row],[Satisfaction1]]))/Task[[#This Row],[Responses]]),"")</f>
        <v>0.26319198798490062</v>
      </c>
      <c r="R876" s="7" t="str">
        <f>IF(OR(Task[[#This Row],[Margin of Error1]]&gt;=0.1,Task[[#This Row],[Margin of Error1]]=0),"Insufficient data",Task[[#This Row],[Margin of Error1]])</f>
        <v>Insufficient data</v>
      </c>
      <c r="S8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6" s="10"/>
      <c r="U876" s="10"/>
      <c r="V876" s="5"/>
      <c r="W876" s="5"/>
    </row>
    <row r="877" spans="3:23" ht="13.9" x14ac:dyDescent="0.5">
      <c r="C877" s="129" t="str">
        <f>IF(ISBLANK('Data-Task'!C585),"",'Data-Task'!C585)</f>
        <v>GAC:Business:Trade topic – Free trade</v>
      </c>
      <c r="D877" s="68" t="str">
        <f t="shared" si="42"/>
        <v>Trade topic – Free trade</v>
      </c>
      <c r="E877" s="6" t="str">
        <f t="shared" si="43"/>
        <v>Business</v>
      </c>
      <c r="F877" s="6" t="str">
        <f t="shared" si="44"/>
        <v>GAC</v>
      </c>
      <c r="G877" s="8">
        <f>VLOOKUP(Task[[#This Row],[Reason of visit]],'Data-Task'!C:G,2,)</f>
        <v>11</v>
      </c>
      <c r="H87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7" s="7">
        <f>VLOOKUP(Task[[#This Row],[Reason of visit]],'Data-Task'!C:G,3,)</f>
        <v>0.81818181818181801</v>
      </c>
      <c r="J877" s="7" t="str">
        <f>IF(Task[[#This Row],[Margin of Error1]]&gt;=0.1,"Insufficient data",Task[[#This Row],[Task success1]])</f>
        <v>Insufficient data</v>
      </c>
      <c r="K877" s="7">
        <f>IF(Task[[#This Row],[Task success1]]&gt;0,1.96*SQRT((Task[[#This Row],[Task success1]]*(1-Task[[#This Row],[Task success1]]))/Task[[#This Row],[Responses]]),"")</f>
        <v>0.2279309476674527</v>
      </c>
      <c r="L877" s="7">
        <f>VLOOKUP(Task[[#This Row],[Reason of visit]],'Data-Task'!C:G,4,)</f>
        <v>0.54545454545454497</v>
      </c>
      <c r="M877" s="7" t="str">
        <f>IF(Task[[#This Row],[Margin of Error1]]&gt;=0.1,"Insufficient data",Task[[#This Row],[Ease1]])</f>
        <v>Insufficient data</v>
      </c>
      <c r="N877" s="7">
        <f>IF(Task[[#This Row],[Ease1]]&gt;0,1.96*SQRT((Task[[#This Row],[Ease1]]*(1-Task[[#This Row],[Ease1]]))/Task[[#This Row],[Responses]]),"")</f>
        <v>0.29425758813377273</v>
      </c>
      <c r="O877" s="7">
        <f>VLOOKUP(Task[[#This Row],[Reason of visit]],'Data-Task'!C:G,5,)</f>
        <v>0.63636363636363602</v>
      </c>
      <c r="P877" s="7" t="str">
        <f>IF(Task[[#This Row],[Margin of Error1]]&gt;=0.1,"Insufficient data",Task[[#This Row],[Satisfaction1]])</f>
        <v>Insufficient data</v>
      </c>
      <c r="Q877" s="7">
        <f>IF(Task[[#This Row],[Satisfaction1]]&gt;0,1.96*SQRT((Task[[#This Row],[Satisfaction1]]*(1-Task[[#This Row],[Satisfaction1]]))/Task[[#This Row],[Responses]]),"")</f>
        <v>0.28427983800476964</v>
      </c>
      <c r="R877" s="7" t="str">
        <f>IF(OR(Task[[#This Row],[Margin of Error1]]&gt;=0.1,Task[[#This Row],[Margin of Error1]]=0),"Insufficient data",Task[[#This Row],[Margin of Error1]])</f>
        <v>Insufficient data</v>
      </c>
      <c r="S8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7" s="10"/>
      <c r="U877" s="10"/>
      <c r="V877" s="5"/>
      <c r="W877" s="5"/>
    </row>
    <row r="878" spans="3:23" ht="13.9" x14ac:dyDescent="0.5">
      <c r="C878" s="129" t="str">
        <f>IF(ISBLANK('Data-Task'!C676),"",'Data-Task'!C676)</f>
        <v>GAC:World:Scholarships outside of Canada – for Canadians</v>
      </c>
      <c r="D878" s="68" t="str">
        <f t="shared" si="42"/>
        <v>Scholarships outside of Canada – for Canadians</v>
      </c>
      <c r="E878" s="6" t="str">
        <f t="shared" si="43"/>
        <v>World</v>
      </c>
      <c r="F878" s="6" t="str">
        <f t="shared" si="44"/>
        <v>GAC</v>
      </c>
      <c r="G878" s="8">
        <f>VLOOKUP(Task[[#This Row],[Reason of visit]],'Data-Task'!C:G,2,)</f>
        <v>11</v>
      </c>
      <c r="H87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8" s="7">
        <f>VLOOKUP(Task[[#This Row],[Reason of visit]],'Data-Task'!C:G,3,)</f>
        <v>0.54545454545454497</v>
      </c>
      <c r="J878" s="7" t="str">
        <f>IF(Task[[#This Row],[Margin of Error1]]&gt;=0.1,"Insufficient data",Task[[#This Row],[Task success1]])</f>
        <v>Insufficient data</v>
      </c>
      <c r="K878" s="7">
        <f>IF(Task[[#This Row],[Task success1]]&gt;0,1.96*SQRT((Task[[#This Row],[Task success1]]*(1-Task[[#This Row],[Task success1]]))/Task[[#This Row],[Responses]]),"")</f>
        <v>0.29425758813377273</v>
      </c>
      <c r="L878" s="7">
        <f>VLOOKUP(Task[[#This Row],[Reason of visit]],'Data-Task'!C:G,4,)</f>
        <v>0.72727272727272696</v>
      </c>
      <c r="M878" s="7" t="str">
        <f>IF(Task[[#This Row],[Margin of Error1]]&gt;=0.1,"Insufficient data",Task[[#This Row],[Ease1]])</f>
        <v>Insufficient data</v>
      </c>
      <c r="N878" s="7">
        <f>IF(Task[[#This Row],[Ease1]]&gt;0,1.96*SQRT((Task[[#This Row],[Ease1]]*(1-Task[[#This Row],[Ease1]]))/Task[[#This Row],[Responses]]),"")</f>
        <v>0.26319198798490062</v>
      </c>
      <c r="O878" s="7">
        <f>VLOOKUP(Task[[#This Row],[Reason of visit]],'Data-Task'!C:G,5,)</f>
        <v>0.54545454545454497</v>
      </c>
      <c r="P878" s="7" t="str">
        <f>IF(Task[[#This Row],[Margin of Error1]]&gt;=0.1,"Insufficient data",Task[[#This Row],[Satisfaction1]])</f>
        <v>Insufficient data</v>
      </c>
      <c r="Q878" s="7">
        <f>IF(Task[[#This Row],[Satisfaction1]]&gt;0,1.96*SQRT((Task[[#This Row],[Satisfaction1]]*(1-Task[[#This Row],[Satisfaction1]]))/Task[[#This Row],[Responses]]),"")</f>
        <v>0.29425758813377273</v>
      </c>
      <c r="R878" s="7" t="str">
        <f>IF(OR(Task[[#This Row],[Margin of Error1]]&gt;=0.1,Task[[#This Row],[Margin of Error1]]=0),"Insufficient data",Task[[#This Row],[Margin of Error1]])</f>
        <v>Insufficient data</v>
      </c>
      <c r="S8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8" s="10"/>
      <c r="U878" s="10"/>
      <c r="V878" s="5"/>
      <c r="W878" s="5"/>
    </row>
    <row r="879" spans="3:23" ht="13.9" x14ac:dyDescent="0.5">
      <c r="C879" s="129" t="str">
        <f>IF(ISBLANK('Data-Task'!C732),"",'Data-Task'!C732)</f>
        <v>INFC:Transport:Contact information for Infrastructure Canada</v>
      </c>
      <c r="D879" s="68" t="str">
        <f t="shared" si="42"/>
        <v>Contact information for Infrastructure Canada</v>
      </c>
      <c r="E879" s="6" t="str">
        <f t="shared" si="43"/>
        <v>Transport</v>
      </c>
      <c r="F879" s="6" t="str">
        <f t="shared" si="44"/>
        <v>INFC</v>
      </c>
      <c r="G879" s="8">
        <f>VLOOKUP(Task[[#This Row],[Reason of visit]],'Data-Task'!C:G,2,)</f>
        <v>11</v>
      </c>
      <c r="H8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79" s="7">
        <f>VLOOKUP(Task[[#This Row],[Reason of visit]],'Data-Task'!C:G,3,)</f>
        <v>0.54545454545454497</v>
      </c>
      <c r="J879" s="7" t="str">
        <f>IF(Task[[#This Row],[Margin of Error1]]&gt;=0.1,"Insufficient data",Task[[#This Row],[Task success1]])</f>
        <v>Insufficient data</v>
      </c>
      <c r="K879" s="7">
        <f>IF(Task[[#This Row],[Task success1]]&gt;0,1.96*SQRT((Task[[#This Row],[Task success1]]*(1-Task[[#This Row],[Task success1]]))/Task[[#This Row],[Responses]]),"")</f>
        <v>0.29425758813377273</v>
      </c>
      <c r="L879" s="7">
        <f>VLOOKUP(Task[[#This Row],[Reason of visit]],'Data-Task'!C:G,4,)</f>
        <v>0.63636363636363602</v>
      </c>
      <c r="M879" s="7" t="str">
        <f>IF(Task[[#This Row],[Margin of Error1]]&gt;=0.1,"Insufficient data",Task[[#This Row],[Ease1]])</f>
        <v>Insufficient data</v>
      </c>
      <c r="N879" s="7">
        <f>IF(Task[[#This Row],[Ease1]]&gt;0,1.96*SQRT((Task[[#This Row],[Ease1]]*(1-Task[[#This Row],[Ease1]]))/Task[[#This Row],[Responses]]),"")</f>
        <v>0.28427983800476964</v>
      </c>
      <c r="O879" s="7">
        <f>VLOOKUP(Task[[#This Row],[Reason of visit]],'Data-Task'!C:G,5,)</f>
        <v>0.54545454545454497</v>
      </c>
      <c r="P879" s="7" t="str">
        <f>IF(Task[[#This Row],[Margin of Error1]]&gt;=0.1,"Insufficient data",Task[[#This Row],[Satisfaction1]])</f>
        <v>Insufficient data</v>
      </c>
      <c r="Q879" s="7">
        <f>IF(Task[[#This Row],[Satisfaction1]]&gt;0,1.96*SQRT((Task[[#This Row],[Satisfaction1]]*(1-Task[[#This Row],[Satisfaction1]]))/Task[[#This Row],[Responses]]),"")</f>
        <v>0.29425758813377273</v>
      </c>
      <c r="R879" s="7" t="str">
        <f>IF(OR(Task[[#This Row],[Margin of Error1]]&gt;=0.1,Task[[#This Row],[Margin of Error1]]=0),"Insufficient data",Task[[#This Row],[Margin of Error1]])</f>
        <v>Insufficient data</v>
      </c>
      <c r="S8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79" s="10"/>
      <c r="U879" s="10"/>
      <c r="V879" s="5"/>
      <c r="W879" s="5"/>
    </row>
    <row r="880" spans="3:23" ht="13.9" x14ac:dyDescent="0.5">
      <c r="C880" s="129" t="str">
        <f>IF(ISBLANK('Data-Task'!C796),"",'Data-Task'!C796)</f>
        <v>IRCC:Travel:Come to Canada as a refugee</v>
      </c>
      <c r="D880" s="68" t="str">
        <f t="shared" si="42"/>
        <v>Come to Canada as a refugee</v>
      </c>
      <c r="E880" s="6" t="str">
        <f t="shared" si="43"/>
        <v>Travel</v>
      </c>
      <c r="F880" s="6" t="str">
        <f t="shared" si="44"/>
        <v>IRCC</v>
      </c>
      <c r="G880" s="8">
        <f>VLOOKUP(Task[[#This Row],[Reason of visit]],'Data-Task'!C:G,2,)</f>
        <v>11</v>
      </c>
      <c r="H8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0" s="7">
        <f>VLOOKUP(Task[[#This Row],[Reason of visit]],'Data-Task'!C:G,3,)</f>
        <v>0.63636363636363602</v>
      </c>
      <c r="J880" s="7" t="str">
        <f>IF(Task[[#This Row],[Margin of Error1]]&gt;=0.1,"Insufficient data",Task[[#This Row],[Task success1]])</f>
        <v>Insufficient data</v>
      </c>
      <c r="K880" s="7">
        <f>IF(Task[[#This Row],[Task success1]]&gt;0,1.96*SQRT((Task[[#This Row],[Task success1]]*(1-Task[[#This Row],[Task success1]]))/Task[[#This Row],[Responses]]),"")</f>
        <v>0.28427983800476964</v>
      </c>
      <c r="L880" s="7">
        <f>VLOOKUP(Task[[#This Row],[Reason of visit]],'Data-Task'!C:G,4,)</f>
        <v>0.54545454545454497</v>
      </c>
      <c r="M880" s="7" t="str">
        <f>IF(Task[[#This Row],[Margin of Error1]]&gt;=0.1,"Insufficient data",Task[[#This Row],[Ease1]])</f>
        <v>Insufficient data</v>
      </c>
      <c r="N880" s="7">
        <f>IF(Task[[#This Row],[Ease1]]&gt;0,1.96*SQRT((Task[[#This Row],[Ease1]]*(1-Task[[#This Row],[Ease1]]))/Task[[#This Row],[Responses]]),"")</f>
        <v>0.29425758813377273</v>
      </c>
      <c r="O880" s="7">
        <f>VLOOKUP(Task[[#This Row],[Reason of visit]],'Data-Task'!C:G,5,)</f>
        <v>0.63636363636363602</v>
      </c>
      <c r="P880" s="7" t="str">
        <f>IF(Task[[#This Row],[Margin of Error1]]&gt;=0.1,"Insufficient data",Task[[#This Row],[Satisfaction1]])</f>
        <v>Insufficient data</v>
      </c>
      <c r="Q880" s="7">
        <f>IF(Task[[#This Row],[Satisfaction1]]&gt;0,1.96*SQRT((Task[[#This Row],[Satisfaction1]]*(1-Task[[#This Row],[Satisfaction1]]))/Task[[#This Row],[Responses]]),"")</f>
        <v>0.28427983800476964</v>
      </c>
      <c r="R880" s="7" t="str">
        <f>IF(OR(Task[[#This Row],[Margin of Error1]]&gt;=0.1,Task[[#This Row],[Margin of Error1]]=0),"Insufficient data",Task[[#This Row],[Margin of Error1]])</f>
        <v>Insufficient data</v>
      </c>
      <c r="S8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0" s="10"/>
      <c r="U880" s="10"/>
      <c r="V880" s="5"/>
      <c r="W880" s="5"/>
    </row>
    <row r="881" spans="3:23" ht="13.9" x14ac:dyDescent="0.5">
      <c r="C881" s="129" t="str">
        <f>IF(ISBLANK('Data-Task'!C803),"",'Data-Task'!C803)</f>
        <v>IRCC:Travel:Marriage outside of Canada</v>
      </c>
      <c r="D881" s="68" t="str">
        <f t="shared" si="42"/>
        <v>Marriage outside of Canada</v>
      </c>
      <c r="E881" s="6" t="str">
        <f t="shared" si="43"/>
        <v>Travel</v>
      </c>
      <c r="F881" s="6" t="str">
        <f t="shared" si="44"/>
        <v>IRCC</v>
      </c>
      <c r="G881" s="8">
        <f>VLOOKUP(Task[[#This Row],[Reason of visit]],'Data-Task'!C:G,2,)</f>
        <v>11</v>
      </c>
      <c r="H8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1" s="7">
        <f>VLOOKUP(Task[[#This Row],[Reason of visit]],'Data-Task'!C:G,3,)</f>
        <v>0.45454545454545497</v>
      </c>
      <c r="J881" s="7" t="str">
        <f>IF(Task[[#This Row],[Margin of Error1]]&gt;=0.1,"Insufficient data",Task[[#This Row],[Task success1]])</f>
        <v>Insufficient data</v>
      </c>
      <c r="K881" s="7">
        <f>IF(Task[[#This Row],[Task success1]]&gt;0,1.96*SQRT((Task[[#This Row],[Task success1]]*(1-Task[[#This Row],[Task success1]]))/Task[[#This Row],[Responses]]),"")</f>
        <v>0.29425758813377273</v>
      </c>
      <c r="L881" s="7">
        <f>VLOOKUP(Task[[#This Row],[Reason of visit]],'Data-Task'!C:G,4,)</f>
        <v>0</v>
      </c>
      <c r="M881" s="7" t="str">
        <f>IF(Task[[#This Row],[Margin of Error1]]&gt;=0.1,"Insufficient data",Task[[#This Row],[Ease1]])</f>
        <v>Insufficient data</v>
      </c>
      <c r="N881" s="7" t="str">
        <f>IF(Task[[#This Row],[Ease1]]&gt;0,1.96*SQRT((Task[[#This Row],[Ease1]]*(1-Task[[#This Row],[Ease1]]))/Task[[#This Row],[Responses]]),"")</f>
        <v/>
      </c>
      <c r="O881" s="7">
        <f>VLOOKUP(Task[[#This Row],[Reason of visit]],'Data-Task'!C:G,5,)</f>
        <v>0.36363636363636398</v>
      </c>
      <c r="P881" s="7" t="str">
        <f>IF(Task[[#This Row],[Margin of Error1]]&gt;=0.1,"Insufficient data",Task[[#This Row],[Satisfaction1]])</f>
        <v>Insufficient data</v>
      </c>
      <c r="Q881" s="7">
        <f>IF(Task[[#This Row],[Satisfaction1]]&gt;0,1.96*SQRT((Task[[#This Row],[Satisfaction1]]*(1-Task[[#This Row],[Satisfaction1]]))/Task[[#This Row],[Responses]]),"")</f>
        <v>0.28427983800476964</v>
      </c>
      <c r="R881" s="7" t="str">
        <f>IF(OR(Task[[#This Row],[Margin of Error1]]&gt;=0.1,Task[[#This Row],[Margin of Error1]]=0),"Insufficient data",Task[[#This Row],[Margin of Error1]])</f>
        <v>Insufficient data</v>
      </c>
      <c r="S8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1" s="10"/>
      <c r="U881" s="10"/>
      <c r="V881" s="5"/>
      <c r="W881" s="5"/>
    </row>
    <row r="882" spans="3:23" ht="13.9" x14ac:dyDescent="0.5">
      <c r="C882" s="129" t="str">
        <f>IF(ISBLANK('Data-Task'!C981),"",'Data-Task'!C981)</f>
        <v>NRCan:Environment:Information on Canadian certified-reference-materials</v>
      </c>
      <c r="D882" s="441" t="str">
        <f t="shared" si="42"/>
        <v>Information on Canadian certified-reference-materials</v>
      </c>
      <c r="E882" s="6" t="str">
        <f t="shared" si="43"/>
        <v>Environment</v>
      </c>
      <c r="F882" s="6" t="str">
        <f t="shared" si="44"/>
        <v>NRCan</v>
      </c>
      <c r="G882" s="442">
        <f>VLOOKUP(Task[[#This Row],[Reason of visit]],'Data-Task'!C:G,2,)</f>
        <v>11</v>
      </c>
      <c r="H88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2" s="444">
        <f>VLOOKUP(Task[[#This Row],[Reason of visit]],'Data-Task'!C:G,3,)</f>
        <v>0.72727272727272696</v>
      </c>
      <c r="J882" s="444" t="str">
        <f>IF(Task[[#This Row],[Margin of Error1]]&gt;=0.1,"Insufficient data",Task[[#This Row],[Task success1]])</f>
        <v>Insufficient data</v>
      </c>
      <c r="K882" s="444">
        <f>IF(Task[[#This Row],[Task success1]]&gt;0,1.96*SQRT((Task[[#This Row],[Task success1]]*(1-Task[[#This Row],[Task success1]]))/Task[[#This Row],[Responses]]),"")</f>
        <v>0.26319198798490062</v>
      </c>
      <c r="L882" s="444">
        <f>VLOOKUP(Task[[#This Row],[Reason of visit]],'Data-Task'!C:G,4,)</f>
        <v>0.27272727272727298</v>
      </c>
      <c r="M882" s="444" t="str">
        <f>IF(Task[[#This Row],[Margin of Error1]]&gt;=0.1,"Insufficient data",Task[[#This Row],[Ease1]])</f>
        <v>Insufficient data</v>
      </c>
      <c r="N882" s="444">
        <f>IF(Task[[#This Row],[Ease1]]&gt;0,1.96*SQRT((Task[[#This Row],[Ease1]]*(1-Task[[#This Row],[Ease1]]))/Task[[#This Row],[Responses]]),"")</f>
        <v>0.26319198798490062</v>
      </c>
      <c r="O882" s="444">
        <f>VLOOKUP(Task[[#This Row],[Reason of visit]],'Data-Task'!C:G,5,)</f>
        <v>0.81818181818181801</v>
      </c>
      <c r="P882" s="444" t="str">
        <f>IF(Task[[#This Row],[Margin of Error1]]&gt;=0.1,"Insufficient data",Task[[#This Row],[Satisfaction1]])</f>
        <v>Insufficient data</v>
      </c>
      <c r="Q882" s="444">
        <f>IF(Task[[#This Row],[Satisfaction1]]&gt;0,1.96*SQRT((Task[[#This Row],[Satisfaction1]]*(1-Task[[#This Row],[Satisfaction1]]))/Task[[#This Row],[Responses]]),"")</f>
        <v>0.2279309476674527</v>
      </c>
      <c r="R882" s="444" t="str">
        <f>IF(OR(Task[[#This Row],[Margin of Error1]]&gt;=0.1,Task[[#This Row],[Margin of Error1]]=0),"Insufficient data",Task[[#This Row],[Margin of Error1]])</f>
        <v>Insufficient data</v>
      </c>
      <c r="S88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2" s="10"/>
      <c r="U882" s="10"/>
      <c r="V882" s="5"/>
      <c r="W882" s="5"/>
    </row>
    <row r="883" spans="3:23" ht="13.9" x14ac:dyDescent="0.5">
      <c r="C883" s="129" t="str">
        <f>IF(ISBLANK('Data-Task'!C1065),"",'Data-Task'!C1065)</f>
        <v>PCH:Culture:Canada's constitutional monarchy</v>
      </c>
      <c r="D883" s="441" t="str">
        <f t="shared" si="42"/>
        <v>Canada's constitutional monarchy</v>
      </c>
      <c r="E883" s="6" t="str">
        <f t="shared" si="43"/>
        <v>Culture</v>
      </c>
      <c r="F883" s="6" t="str">
        <f t="shared" si="44"/>
        <v>PCH</v>
      </c>
      <c r="G883" s="442">
        <f>VLOOKUP(Task[[#This Row],[Reason of visit]],'Data-Task'!C:G,2,)</f>
        <v>11</v>
      </c>
      <c r="H88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3" s="444">
        <f>VLOOKUP(Task[[#This Row],[Reason of visit]],'Data-Task'!C:G,3,)</f>
        <v>0.81818181818181801</v>
      </c>
      <c r="J883" s="444" t="str">
        <f>IF(Task[[#This Row],[Margin of Error1]]&gt;=0.1,"Insufficient data",Task[[#This Row],[Task success1]])</f>
        <v>Insufficient data</v>
      </c>
      <c r="K883" s="444">
        <f>IF(Task[[#This Row],[Task success1]]&gt;0,1.96*SQRT((Task[[#This Row],[Task success1]]*(1-Task[[#This Row],[Task success1]]))/Task[[#This Row],[Responses]]),"")</f>
        <v>0.2279309476674527</v>
      </c>
      <c r="L883" s="444">
        <f>VLOOKUP(Task[[#This Row],[Reason of visit]],'Data-Task'!C:G,4,)</f>
        <v>0.63636363636363602</v>
      </c>
      <c r="M883" s="444" t="str">
        <f>IF(Task[[#This Row],[Margin of Error1]]&gt;=0.1,"Insufficient data",Task[[#This Row],[Ease1]])</f>
        <v>Insufficient data</v>
      </c>
      <c r="N883" s="444">
        <f>IF(Task[[#This Row],[Ease1]]&gt;0,1.96*SQRT((Task[[#This Row],[Ease1]]*(1-Task[[#This Row],[Ease1]]))/Task[[#This Row],[Responses]]),"")</f>
        <v>0.28427983800476964</v>
      </c>
      <c r="O883" s="444">
        <f>VLOOKUP(Task[[#This Row],[Reason of visit]],'Data-Task'!C:G,5,)</f>
        <v>0.72727272727272696</v>
      </c>
      <c r="P883" s="444" t="str">
        <f>IF(Task[[#This Row],[Margin of Error1]]&gt;=0.1,"Insufficient data",Task[[#This Row],[Satisfaction1]])</f>
        <v>Insufficient data</v>
      </c>
      <c r="Q883" s="444">
        <f>IF(Task[[#This Row],[Satisfaction1]]&gt;0,1.96*SQRT((Task[[#This Row],[Satisfaction1]]*(1-Task[[#This Row],[Satisfaction1]]))/Task[[#This Row],[Responses]]),"")</f>
        <v>0.26319198798490062</v>
      </c>
      <c r="R883" s="444" t="str">
        <f>IF(OR(Task[[#This Row],[Margin of Error1]]&gt;=0.1,Task[[#This Row],[Margin of Error1]]=0),"Insufficient data",Task[[#This Row],[Margin of Error1]])</f>
        <v>Insufficient data</v>
      </c>
      <c r="S8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3" s="10"/>
      <c r="U883" s="10"/>
      <c r="V883" s="5"/>
      <c r="W883" s="5"/>
    </row>
    <row r="884" spans="3:23" ht="13.9" x14ac:dyDescent="0.5">
      <c r="C884" s="129" t="str">
        <f>IF(ISBLANK('Data-Task'!C1100),"",'Data-Task'!C1100)</f>
        <v>PHAC:COVID-19:Other - Reason for my visit is not in this list</v>
      </c>
      <c r="D884" s="457" t="str">
        <f t="shared" si="42"/>
        <v>Other - Reason for my visit is not in this list</v>
      </c>
      <c r="E884" s="458" t="str">
        <f t="shared" si="43"/>
        <v>COVID-19</v>
      </c>
      <c r="F884" s="458" t="str">
        <f t="shared" si="44"/>
        <v>PHAC</v>
      </c>
      <c r="G884" s="442">
        <f>VLOOKUP(Task[[#This Row],[Reason of visit]],'Data-Task'!C:G,2,)</f>
        <v>11</v>
      </c>
      <c r="H88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4" s="444">
        <f>VLOOKUP(Task[[#This Row],[Reason of visit]],'Data-Task'!C:G,3,)</f>
        <v>0.27272727272727298</v>
      </c>
      <c r="J884" s="444" t="str">
        <f>IF(Task[[#This Row],[Margin of Error1]]&gt;=0.1,"Insufficient data",Task[[#This Row],[Task success1]])</f>
        <v>Insufficient data</v>
      </c>
      <c r="K884" s="444">
        <f>IF(Task[[#This Row],[Task success1]]&gt;0,1.96*SQRT((Task[[#This Row],[Task success1]]*(1-Task[[#This Row],[Task success1]]))/Task[[#This Row],[Responses]]),"")</f>
        <v>0.26319198798490062</v>
      </c>
      <c r="L884" s="444">
        <f>VLOOKUP(Task[[#This Row],[Reason of visit]],'Data-Task'!C:G,4,)</f>
        <v>0.45454545454545497</v>
      </c>
      <c r="M884" s="444" t="str">
        <f>IF(Task[[#This Row],[Margin of Error1]]&gt;=0.1,"Insufficient data",Task[[#This Row],[Ease1]])</f>
        <v>Insufficient data</v>
      </c>
      <c r="N884" s="444">
        <f>IF(Task[[#This Row],[Ease1]]&gt;0,1.96*SQRT((Task[[#This Row],[Ease1]]*(1-Task[[#This Row],[Ease1]]))/Task[[#This Row],[Responses]]),"")</f>
        <v>0.29425758813377273</v>
      </c>
      <c r="O884" s="444">
        <f>VLOOKUP(Task[[#This Row],[Reason of visit]],'Data-Task'!C:G,5,)</f>
        <v>0.27272727272727298</v>
      </c>
      <c r="P884" s="444" t="str">
        <f>IF(Task[[#This Row],[Margin of Error1]]&gt;=0.1,"Insufficient data",Task[[#This Row],[Satisfaction1]])</f>
        <v>Insufficient data</v>
      </c>
      <c r="Q884" s="444">
        <f>IF(Task[[#This Row],[Satisfaction1]]&gt;0,1.96*SQRT((Task[[#This Row],[Satisfaction1]]*(1-Task[[#This Row],[Satisfaction1]]))/Task[[#This Row],[Responses]]),"")</f>
        <v>0.26319198798490062</v>
      </c>
      <c r="R884" s="444" t="str">
        <f>IF(OR(Task[[#This Row],[Margin of Error1]]&gt;=0.1,Task[[#This Row],[Margin of Error1]]=0),"Insufficient data",Task[[#This Row],[Margin of Error1]])</f>
        <v>Insufficient data</v>
      </c>
      <c r="S88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4" s="10"/>
      <c r="U884" s="10"/>
      <c r="V884" s="5"/>
      <c r="W884" s="5"/>
    </row>
    <row r="885" spans="3:23" ht="13.9" x14ac:dyDescent="0.5">
      <c r="C885" s="129" t="str">
        <f>IF(ISBLANK('Data-Task'!C1158),"",'Data-Task'!C1158)</f>
        <v>PSPC:AboutGov:Consult the annual report on advertising activities</v>
      </c>
      <c r="D885" s="457" t="str">
        <f t="shared" si="42"/>
        <v>Consult the annual report on advertising activities</v>
      </c>
      <c r="E885" s="458" t="str">
        <f t="shared" si="43"/>
        <v>AboutGov</v>
      </c>
      <c r="F885" s="458" t="str">
        <f t="shared" si="44"/>
        <v>PSPC</v>
      </c>
      <c r="G885" s="442">
        <f>VLOOKUP(Task[[#This Row],[Reason of visit]],'Data-Task'!C:G,2,)</f>
        <v>11</v>
      </c>
      <c r="H88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5" s="444">
        <f>VLOOKUP(Task[[#This Row],[Reason of visit]],'Data-Task'!C:G,3,)</f>
        <v>0.54545454545454497</v>
      </c>
      <c r="J885" s="444" t="str">
        <f>IF(Task[[#This Row],[Margin of Error1]]&gt;=0.1,"Insufficient data",Task[[#This Row],[Task success1]])</f>
        <v>Insufficient data</v>
      </c>
      <c r="K885" s="444">
        <f>IF(Task[[#This Row],[Task success1]]&gt;0,1.96*SQRT((Task[[#This Row],[Task success1]]*(1-Task[[#This Row],[Task success1]]))/Task[[#This Row],[Responses]]),"")</f>
        <v>0.29425758813377273</v>
      </c>
      <c r="L885" s="444">
        <f>VLOOKUP(Task[[#This Row],[Reason of visit]],'Data-Task'!C:G,4,)</f>
        <v>0.27272727272727298</v>
      </c>
      <c r="M885" s="444" t="str">
        <f>IF(Task[[#This Row],[Margin of Error1]]&gt;=0.1,"Insufficient data",Task[[#This Row],[Ease1]])</f>
        <v>Insufficient data</v>
      </c>
      <c r="N885" s="444">
        <f>IF(Task[[#This Row],[Ease1]]&gt;0,1.96*SQRT((Task[[#This Row],[Ease1]]*(1-Task[[#This Row],[Ease1]]))/Task[[#This Row],[Responses]]),"")</f>
        <v>0.26319198798490062</v>
      </c>
      <c r="O885" s="444">
        <f>VLOOKUP(Task[[#This Row],[Reason of visit]],'Data-Task'!C:G,5,)</f>
        <v>0.54545454545454497</v>
      </c>
      <c r="P885" s="444" t="str">
        <f>IF(Task[[#This Row],[Margin of Error1]]&gt;=0.1,"Insufficient data",Task[[#This Row],[Satisfaction1]])</f>
        <v>Insufficient data</v>
      </c>
      <c r="Q885" s="444">
        <f>IF(Task[[#This Row],[Satisfaction1]]&gt;0,1.96*SQRT((Task[[#This Row],[Satisfaction1]]*(1-Task[[#This Row],[Satisfaction1]]))/Task[[#This Row],[Responses]]),"")</f>
        <v>0.29425758813377273</v>
      </c>
      <c r="R885" s="444" t="str">
        <f>IF(OR(Task[[#This Row],[Margin of Error1]]&gt;=0.1,Task[[#This Row],[Margin of Error1]]=0),"Insufficient data",Task[[#This Row],[Margin of Error1]])</f>
        <v>Insufficient data</v>
      </c>
      <c r="S88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5" s="10"/>
      <c r="U885" s="10"/>
      <c r="V885" s="5"/>
      <c r="W885" s="5"/>
    </row>
    <row r="886" spans="3:23" ht="13.9" x14ac:dyDescent="0.5">
      <c r="C886" s="129" t="str">
        <f>IF(ISBLANK('Data-Task'!C1203),"",'Data-Task'!C1203)</f>
        <v>PSPC:Business:Learn about Defence or Naval Procurement</v>
      </c>
      <c r="D886" s="457" t="str">
        <f t="shared" si="42"/>
        <v>Learn about Defence or Naval Procurement</v>
      </c>
      <c r="E886" s="458" t="str">
        <f t="shared" si="43"/>
        <v>Business</v>
      </c>
      <c r="F886" s="458" t="str">
        <f t="shared" si="44"/>
        <v>PSPC</v>
      </c>
      <c r="G886" s="442">
        <f>VLOOKUP(Task[[#This Row],[Reason of visit]],'Data-Task'!C:G,2,)</f>
        <v>11</v>
      </c>
      <c r="H88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6" s="444">
        <f>VLOOKUP(Task[[#This Row],[Reason of visit]],'Data-Task'!C:G,3,)</f>
        <v>1</v>
      </c>
      <c r="J886" s="444" t="str">
        <f>IF(Task[[#This Row],[Margin of Error1]]&gt;=0.1,"Insufficient data",Task[[#This Row],[Task success1]])</f>
        <v>Insufficient data</v>
      </c>
      <c r="K886" s="444">
        <f>IF(Task[[#This Row],[Task success1]]&gt;0,1.96*SQRT((Task[[#This Row],[Task success1]]*(1-Task[[#This Row],[Task success1]]))/Task[[#This Row],[Responses]]),"")</f>
        <v>0</v>
      </c>
      <c r="L886" s="444">
        <f>VLOOKUP(Task[[#This Row],[Reason of visit]],'Data-Task'!C:G,4,)</f>
        <v>0.81818181818181801</v>
      </c>
      <c r="M886" s="444" t="str">
        <f>IF(Task[[#This Row],[Margin of Error1]]&gt;=0.1,"Insufficient data",Task[[#This Row],[Ease1]])</f>
        <v>Insufficient data</v>
      </c>
      <c r="N886" s="444">
        <f>IF(Task[[#This Row],[Ease1]]&gt;0,1.96*SQRT((Task[[#This Row],[Ease1]]*(1-Task[[#This Row],[Ease1]]))/Task[[#This Row],[Responses]]),"")</f>
        <v>0.2279309476674527</v>
      </c>
      <c r="O886" s="444">
        <f>VLOOKUP(Task[[#This Row],[Reason of visit]],'Data-Task'!C:G,5,)</f>
        <v>0.54545454545454497</v>
      </c>
      <c r="P886" s="444" t="str">
        <f>IF(Task[[#This Row],[Margin of Error1]]&gt;=0.1,"Insufficient data",Task[[#This Row],[Satisfaction1]])</f>
        <v>Insufficient data</v>
      </c>
      <c r="Q886" s="444">
        <f>IF(Task[[#This Row],[Satisfaction1]]&gt;0,1.96*SQRT((Task[[#This Row],[Satisfaction1]]*(1-Task[[#This Row],[Satisfaction1]]))/Task[[#This Row],[Responses]]),"")</f>
        <v>0.29425758813377273</v>
      </c>
      <c r="R886" s="444" t="str">
        <f>IF(OR(Task[[#This Row],[Margin of Error1]]&gt;=0.1,Task[[#This Row],[Margin of Error1]]=0),"Insufficient data",Task[[#This Row],[Margin of Error1]])</f>
        <v>Insufficient data</v>
      </c>
      <c r="S88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6" s="10"/>
      <c r="U886" s="10"/>
      <c r="V886" s="5"/>
      <c r="W886" s="5"/>
    </row>
    <row r="887" spans="3:23" ht="13.9" x14ac:dyDescent="0.5">
      <c r="C887" s="129" t="str">
        <f>IF(ISBLANK('Data-Task'!C1210),"",'Data-Task'!C1210)</f>
        <v>PSPC:Business:Method of supply for the Government of Canada</v>
      </c>
      <c r="D887" s="457" t="str">
        <f t="shared" si="42"/>
        <v>Method of supply for the Government of Canada</v>
      </c>
      <c r="E887" s="458" t="str">
        <f t="shared" si="43"/>
        <v>Business</v>
      </c>
      <c r="F887" s="458" t="str">
        <f t="shared" si="44"/>
        <v>PSPC</v>
      </c>
      <c r="G887" s="442">
        <f>VLOOKUP(Task[[#This Row],[Reason of visit]],'Data-Task'!C:G,2,)</f>
        <v>11</v>
      </c>
      <c r="H88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7" s="444">
        <f>VLOOKUP(Task[[#This Row],[Reason of visit]],'Data-Task'!C:G,3,)</f>
        <v>0.45454545454545497</v>
      </c>
      <c r="J887" s="444" t="str">
        <f>IF(Task[[#This Row],[Margin of Error1]]&gt;=0.1,"Insufficient data",Task[[#This Row],[Task success1]])</f>
        <v>Insufficient data</v>
      </c>
      <c r="K887" s="444">
        <f>IF(Task[[#This Row],[Task success1]]&gt;0,1.96*SQRT((Task[[#This Row],[Task success1]]*(1-Task[[#This Row],[Task success1]]))/Task[[#This Row],[Responses]]),"")</f>
        <v>0.29425758813377273</v>
      </c>
      <c r="L887" s="444">
        <f>VLOOKUP(Task[[#This Row],[Reason of visit]],'Data-Task'!C:G,4,)</f>
        <v>0.36363636363636398</v>
      </c>
      <c r="M887" s="444" t="str">
        <f>IF(Task[[#This Row],[Margin of Error1]]&gt;=0.1,"Insufficient data",Task[[#This Row],[Ease1]])</f>
        <v>Insufficient data</v>
      </c>
      <c r="N887" s="444">
        <f>IF(Task[[#This Row],[Ease1]]&gt;0,1.96*SQRT((Task[[#This Row],[Ease1]]*(1-Task[[#This Row],[Ease1]]))/Task[[#This Row],[Responses]]),"")</f>
        <v>0.28427983800476964</v>
      </c>
      <c r="O887" s="444">
        <f>VLOOKUP(Task[[#This Row],[Reason of visit]],'Data-Task'!C:G,5,)</f>
        <v>0.27272727272727298</v>
      </c>
      <c r="P887" s="444" t="str">
        <f>IF(Task[[#This Row],[Margin of Error1]]&gt;=0.1,"Insufficient data",Task[[#This Row],[Satisfaction1]])</f>
        <v>Insufficient data</v>
      </c>
      <c r="Q887" s="444">
        <f>IF(Task[[#This Row],[Satisfaction1]]&gt;0,1.96*SQRT((Task[[#This Row],[Satisfaction1]]*(1-Task[[#This Row],[Satisfaction1]]))/Task[[#This Row],[Responses]]),"")</f>
        <v>0.26319198798490062</v>
      </c>
      <c r="R887" s="444" t="str">
        <f>IF(OR(Task[[#This Row],[Margin of Error1]]&gt;=0.1,Task[[#This Row],[Margin of Error1]]=0),"Insufficient data",Task[[#This Row],[Margin of Error1]])</f>
        <v>Insufficient data</v>
      </c>
      <c r="S8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7" s="10"/>
      <c r="U887" s="10"/>
      <c r="V887" s="5"/>
      <c r="W887" s="5"/>
    </row>
    <row r="888" spans="3:23" ht="13.9" x14ac:dyDescent="0.5">
      <c r="C888" s="129" t="str">
        <f>IF(ISBLANK('Data-Task'!C1274),"",'Data-Task'!C1274)</f>
        <v>RCMP:Policing:Get a criminal record check</v>
      </c>
      <c r="D888" s="457" t="str">
        <f t="shared" si="42"/>
        <v>Get a criminal record check</v>
      </c>
      <c r="E888" s="458" t="str">
        <f t="shared" si="43"/>
        <v>Policing</v>
      </c>
      <c r="F888" s="458" t="str">
        <f t="shared" si="44"/>
        <v>RCMP</v>
      </c>
      <c r="G888" s="442">
        <f>VLOOKUP(Task[[#This Row],[Reason of visit]],'Data-Task'!C:G,2,)</f>
        <v>11</v>
      </c>
      <c r="H88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8" s="444">
        <f>VLOOKUP(Task[[#This Row],[Reason of visit]],'Data-Task'!C:G,3,)</f>
        <v>0.54545454545454497</v>
      </c>
      <c r="J888" s="444" t="str">
        <f>IF(Task[[#This Row],[Margin of Error1]]&gt;=0.1,"Insufficient data",Task[[#This Row],[Task success1]])</f>
        <v>Insufficient data</v>
      </c>
      <c r="K888" s="444">
        <f>IF(Task[[#This Row],[Task success1]]&gt;0,1.96*SQRT((Task[[#This Row],[Task success1]]*(1-Task[[#This Row],[Task success1]]))/Task[[#This Row],[Responses]]),"")</f>
        <v>0.29425758813377273</v>
      </c>
      <c r="L888" s="444">
        <f>VLOOKUP(Task[[#This Row],[Reason of visit]],'Data-Task'!C:G,4,)</f>
        <v>0.54545454545454497</v>
      </c>
      <c r="M888" s="444" t="str">
        <f>IF(Task[[#This Row],[Margin of Error1]]&gt;=0.1,"Insufficient data",Task[[#This Row],[Ease1]])</f>
        <v>Insufficient data</v>
      </c>
      <c r="N888" s="444">
        <f>IF(Task[[#This Row],[Ease1]]&gt;0,1.96*SQRT((Task[[#This Row],[Ease1]]*(1-Task[[#This Row],[Ease1]]))/Task[[#This Row],[Responses]]),"")</f>
        <v>0.29425758813377273</v>
      </c>
      <c r="O888" s="444">
        <f>VLOOKUP(Task[[#This Row],[Reason of visit]],'Data-Task'!C:G,5,)</f>
        <v>0.45454545454545497</v>
      </c>
      <c r="P888" s="444" t="str">
        <f>IF(Task[[#This Row],[Margin of Error1]]&gt;=0.1,"Insufficient data",Task[[#This Row],[Satisfaction1]])</f>
        <v>Insufficient data</v>
      </c>
      <c r="Q888" s="444">
        <f>IF(Task[[#This Row],[Satisfaction1]]&gt;0,1.96*SQRT((Task[[#This Row],[Satisfaction1]]*(1-Task[[#This Row],[Satisfaction1]]))/Task[[#This Row],[Responses]]),"")</f>
        <v>0.29425758813377273</v>
      </c>
      <c r="R888" s="444" t="str">
        <f>IF(OR(Task[[#This Row],[Margin of Error1]]&gt;=0.1,Task[[#This Row],[Margin of Error1]]=0),"Insufficient data",Task[[#This Row],[Margin of Error1]])</f>
        <v>Insufficient data</v>
      </c>
      <c r="S88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8" s="10"/>
      <c r="U888" s="10"/>
      <c r="V888" s="5"/>
      <c r="W888" s="5"/>
    </row>
    <row r="889" spans="3:23" ht="27.75" x14ac:dyDescent="0.5">
      <c r="C889" s="129" t="str">
        <f>IF(ISBLANK('Data-Task'!C1276),"",'Data-Task'!C1276)</f>
        <v>RCMP:Policing:Learn about firearms safety, storage and when you need a licence</v>
      </c>
      <c r="D889" s="457" t="str">
        <f t="shared" si="42"/>
        <v>Learn about firearms safety, storage and when you need a licence</v>
      </c>
      <c r="E889" s="458" t="str">
        <f t="shared" si="43"/>
        <v>Policing</v>
      </c>
      <c r="F889" s="458" t="str">
        <f t="shared" si="44"/>
        <v>RCMP</v>
      </c>
      <c r="G889" s="442">
        <f>VLOOKUP(Task[[#This Row],[Reason of visit]],'Data-Task'!C:G,2,)</f>
        <v>11</v>
      </c>
      <c r="H88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89" s="444">
        <f>VLOOKUP(Task[[#This Row],[Reason of visit]],'Data-Task'!C:G,3,)</f>
        <v>0.63636363636363602</v>
      </c>
      <c r="J889" s="444" t="str">
        <f>IF(Task[[#This Row],[Margin of Error1]]&gt;=0.1,"Insufficient data",Task[[#This Row],[Task success1]])</f>
        <v>Insufficient data</v>
      </c>
      <c r="K889" s="444">
        <f>IF(Task[[#This Row],[Task success1]]&gt;0,1.96*SQRT((Task[[#This Row],[Task success1]]*(1-Task[[#This Row],[Task success1]]))/Task[[#This Row],[Responses]]),"")</f>
        <v>0.28427983800476964</v>
      </c>
      <c r="L889" s="444">
        <f>VLOOKUP(Task[[#This Row],[Reason of visit]],'Data-Task'!C:G,4,)</f>
        <v>0.45454545454545497</v>
      </c>
      <c r="M889" s="444" t="str">
        <f>IF(Task[[#This Row],[Margin of Error1]]&gt;=0.1,"Insufficient data",Task[[#This Row],[Ease1]])</f>
        <v>Insufficient data</v>
      </c>
      <c r="N889" s="444">
        <f>IF(Task[[#This Row],[Ease1]]&gt;0,1.96*SQRT((Task[[#This Row],[Ease1]]*(1-Task[[#This Row],[Ease1]]))/Task[[#This Row],[Responses]]),"")</f>
        <v>0.29425758813377273</v>
      </c>
      <c r="O889" s="444">
        <f>VLOOKUP(Task[[#This Row],[Reason of visit]],'Data-Task'!C:G,5,)</f>
        <v>0.54545454545454497</v>
      </c>
      <c r="P889" s="444" t="str">
        <f>IF(Task[[#This Row],[Margin of Error1]]&gt;=0.1,"Insufficient data",Task[[#This Row],[Satisfaction1]])</f>
        <v>Insufficient data</v>
      </c>
      <c r="Q889" s="444">
        <f>IF(Task[[#This Row],[Satisfaction1]]&gt;0,1.96*SQRT((Task[[#This Row],[Satisfaction1]]*(1-Task[[#This Row],[Satisfaction1]]))/Task[[#This Row],[Responses]]),"")</f>
        <v>0.29425758813377273</v>
      </c>
      <c r="R889" s="444" t="str">
        <f>IF(OR(Task[[#This Row],[Margin of Error1]]&gt;=0.1,Task[[#This Row],[Margin of Error1]]=0),"Insufficient data",Task[[#This Row],[Margin of Error1]])</f>
        <v>Insufficient data</v>
      </c>
      <c r="S88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89" s="10"/>
      <c r="U889" s="10"/>
      <c r="V889" s="5"/>
      <c r="W889" s="5"/>
    </row>
    <row r="890" spans="3:23" ht="13.9" x14ac:dyDescent="0.5">
      <c r="C890" s="129" t="str">
        <f>IF(ISBLANK('Data-Task'!C1350),"",'Data-Task'!C1350)</f>
        <v>TC:N/A:Flying an aircraft</v>
      </c>
      <c r="D890" s="457" t="str">
        <f t="shared" si="42"/>
        <v>Flying an aircraft</v>
      </c>
      <c r="E890" s="458" t="str">
        <f t="shared" si="43"/>
        <v>N/A</v>
      </c>
      <c r="F890" s="458" t="str">
        <f t="shared" si="44"/>
        <v>TC</v>
      </c>
      <c r="G890" s="442">
        <f>VLOOKUP(Task[[#This Row],[Reason of visit]],'Data-Task'!C:G,2,)</f>
        <v>11</v>
      </c>
      <c r="H89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0" s="444">
        <f>VLOOKUP(Task[[#This Row],[Reason of visit]],'Data-Task'!C:G,3,)</f>
        <v>0.63636363636363602</v>
      </c>
      <c r="J890" s="444" t="str">
        <f>IF(Task[[#This Row],[Margin of Error1]]&gt;=0.1,"Insufficient data",Task[[#This Row],[Task success1]])</f>
        <v>Insufficient data</v>
      </c>
      <c r="K890" s="444">
        <f>IF(Task[[#This Row],[Task success1]]&gt;0,1.96*SQRT((Task[[#This Row],[Task success1]]*(1-Task[[#This Row],[Task success1]]))/Task[[#This Row],[Responses]]),"")</f>
        <v>0.28427983800476964</v>
      </c>
      <c r="L890" s="444">
        <f>VLOOKUP(Task[[#This Row],[Reason of visit]],'Data-Task'!C:G,4,)</f>
        <v>0.54545454545454497</v>
      </c>
      <c r="M890" s="444" t="str">
        <f>IF(Task[[#This Row],[Margin of Error1]]&gt;=0.1,"Insufficient data",Task[[#This Row],[Ease1]])</f>
        <v>Insufficient data</v>
      </c>
      <c r="N890" s="444">
        <f>IF(Task[[#This Row],[Ease1]]&gt;0,1.96*SQRT((Task[[#This Row],[Ease1]]*(1-Task[[#This Row],[Ease1]]))/Task[[#This Row],[Responses]]),"")</f>
        <v>0.29425758813377273</v>
      </c>
      <c r="O890" s="444">
        <f>VLOOKUP(Task[[#This Row],[Reason of visit]],'Data-Task'!C:G,5,)</f>
        <v>0.54545454545454497</v>
      </c>
      <c r="P890" s="444" t="str">
        <f>IF(Task[[#This Row],[Margin of Error1]]&gt;=0.1,"Insufficient data",Task[[#This Row],[Satisfaction1]])</f>
        <v>Insufficient data</v>
      </c>
      <c r="Q890" s="444">
        <f>IF(Task[[#This Row],[Satisfaction1]]&gt;0,1.96*SQRT((Task[[#This Row],[Satisfaction1]]*(1-Task[[#This Row],[Satisfaction1]]))/Task[[#This Row],[Responses]]),"")</f>
        <v>0.29425758813377273</v>
      </c>
      <c r="R890" s="444" t="str">
        <f>IF(OR(Task[[#This Row],[Margin of Error1]]&gt;=0.1,Task[[#This Row],[Margin of Error1]]=0),"Insufficient data",Task[[#This Row],[Margin of Error1]])</f>
        <v>Insufficient data</v>
      </c>
      <c r="S8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0" s="10"/>
      <c r="U890" s="10"/>
      <c r="V890" s="5"/>
      <c r="W890" s="5"/>
    </row>
    <row r="891" spans="3:23" ht="13.9" x14ac:dyDescent="0.5">
      <c r="C891" s="129" t="str">
        <f>IF(ISBLANK('Data-Task'!C1376),"",'Data-Task'!C1376)</f>
        <v>TC:Transport:Find statistics for vehicle collisions</v>
      </c>
      <c r="D891" s="457" t="str">
        <f t="shared" si="42"/>
        <v>Find statistics for vehicle collisions</v>
      </c>
      <c r="E891" s="458" t="str">
        <f t="shared" si="43"/>
        <v>Transport</v>
      </c>
      <c r="F891" s="458" t="str">
        <f t="shared" si="44"/>
        <v>TC</v>
      </c>
      <c r="G891" s="442">
        <f>VLOOKUP(Task[[#This Row],[Reason of visit]],'Data-Task'!C:G,2,)</f>
        <v>11</v>
      </c>
      <c r="H89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1" s="444">
        <f>VLOOKUP(Task[[#This Row],[Reason of visit]],'Data-Task'!C:G,3,)</f>
        <v>0.54545454545454497</v>
      </c>
      <c r="J891" s="444" t="str">
        <f>IF(Task[[#This Row],[Margin of Error1]]&gt;=0.1,"Insufficient data",Task[[#This Row],[Task success1]])</f>
        <v>Insufficient data</v>
      </c>
      <c r="K891" s="444">
        <f>IF(Task[[#This Row],[Task success1]]&gt;0,1.96*SQRT((Task[[#This Row],[Task success1]]*(1-Task[[#This Row],[Task success1]]))/Task[[#This Row],[Responses]]),"")</f>
        <v>0.29425758813377273</v>
      </c>
      <c r="L891" s="444">
        <f>VLOOKUP(Task[[#This Row],[Reason of visit]],'Data-Task'!C:G,4,)</f>
        <v>0.45454545454545497</v>
      </c>
      <c r="M891" s="444" t="str">
        <f>IF(Task[[#This Row],[Margin of Error1]]&gt;=0.1,"Insufficient data",Task[[#This Row],[Ease1]])</f>
        <v>Insufficient data</v>
      </c>
      <c r="N891" s="444">
        <f>IF(Task[[#This Row],[Ease1]]&gt;0,1.96*SQRT((Task[[#This Row],[Ease1]]*(1-Task[[#This Row],[Ease1]]))/Task[[#This Row],[Responses]]),"")</f>
        <v>0.29425758813377273</v>
      </c>
      <c r="O891" s="444">
        <f>VLOOKUP(Task[[#This Row],[Reason of visit]],'Data-Task'!C:G,5,)</f>
        <v>0.54545454545454497</v>
      </c>
      <c r="P891" s="444" t="str">
        <f>IF(Task[[#This Row],[Margin of Error1]]&gt;=0.1,"Insufficient data",Task[[#This Row],[Satisfaction1]])</f>
        <v>Insufficient data</v>
      </c>
      <c r="Q891" s="444">
        <f>IF(Task[[#This Row],[Satisfaction1]]&gt;0,1.96*SQRT((Task[[#This Row],[Satisfaction1]]*(1-Task[[#This Row],[Satisfaction1]]))/Task[[#This Row],[Responses]]),"")</f>
        <v>0.29425758813377273</v>
      </c>
      <c r="R891" s="444" t="str">
        <f>IF(OR(Task[[#This Row],[Margin of Error1]]&gt;=0.1,Task[[#This Row],[Margin of Error1]]=0),"Insufficient data",Task[[#This Row],[Margin of Error1]])</f>
        <v>Insufficient data</v>
      </c>
      <c r="S8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1" s="10"/>
      <c r="U891" s="10"/>
      <c r="V891" s="5"/>
      <c r="W891" s="5"/>
    </row>
    <row r="892" spans="3:23" ht="27.75" x14ac:dyDescent="0.5">
      <c r="C892" s="129" t="str">
        <f>IF(ISBLANK('Data-Task'!C1382),"",'Data-Task'!C1382)</f>
        <v>TC:Transport:Learn about driver assistance technologies (blind spot warning, automatic emergency braking)</v>
      </c>
      <c r="D892" s="457" t="str">
        <f t="shared" si="42"/>
        <v>Learn about driver assistance technologies (blind spot warning, automatic emergency braking)</v>
      </c>
      <c r="E892" s="458" t="str">
        <f t="shared" si="43"/>
        <v>Transport</v>
      </c>
      <c r="F892" s="458" t="str">
        <f t="shared" si="44"/>
        <v>TC</v>
      </c>
      <c r="G892" s="442">
        <f>VLOOKUP(Task[[#This Row],[Reason of visit]],'Data-Task'!C:G,2,)</f>
        <v>11</v>
      </c>
      <c r="H8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2" s="444">
        <f>VLOOKUP(Task[[#This Row],[Reason of visit]],'Data-Task'!C:G,3,)</f>
        <v>0.90909090909090895</v>
      </c>
      <c r="J892" s="444" t="str">
        <f>IF(Task[[#This Row],[Margin of Error1]]&gt;=0.1,"Insufficient data",Task[[#This Row],[Task success1]])</f>
        <v>Insufficient data</v>
      </c>
      <c r="K892" s="444">
        <f>IF(Task[[#This Row],[Task success1]]&gt;0,1.96*SQRT((Task[[#This Row],[Task success1]]*(1-Task[[#This Row],[Task success1]]))/Task[[#This Row],[Responses]]),"")</f>
        <v>0.16988969772012386</v>
      </c>
      <c r="L892" s="444">
        <f>VLOOKUP(Task[[#This Row],[Reason of visit]],'Data-Task'!C:G,4,)</f>
        <v>0.54545454545454497</v>
      </c>
      <c r="M892" s="444" t="str">
        <f>IF(Task[[#This Row],[Margin of Error1]]&gt;=0.1,"Insufficient data",Task[[#This Row],[Ease1]])</f>
        <v>Insufficient data</v>
      </c>
      <c r="N892" s="444">
        <f>IF(Task[[#This Row],[Ease1]]&gt;0,1.96*SQRT((Task[[#This Row],[Ease1]]*(1-Task[[#This Row],[Ease1]]))/Task[[#This Row],[Responses]]),"")</f>
        <v>0.29425758813377273</v>
      </c>
      <c r="O892" s="444">
        <f>VLOOKUP(Task[[#This Row],[Reason of visit]],'Data-Task'!C:G,5,)</f>
        <v>0.72727272727272696</v>
      </c>
      <c r="P892" s="444" t="str">
        <f>IF(Task[[#This Row],[Margin of Error1]]&gt;=0.1,"Insufficient data",Task[[#This Row],[Satisfaction1]])</f>
        <v>Insufficient data</v>
      </c>
      <c r="Q892" s="444">
        <f>IF(Task[[#This Row],[Satisfaction1]]&gt;0,1.96*SQRT((Task[[#This Row],[Satisfaction1]]*(1-Task[[#This Row],[Satisfaction1]]))/Task[[#This Row],[Responses]]),"")</f>
        <v>0.26319198798490062</v>
      </c>
      <c r="R892" s="444" t="str">
        <f>IF(OR(Task[[#This Row],[Margin of Error1]]&gt;=0.1,Task[[#This Row],[Margin of Error1]]=0),"Insufficient data",Task[[#This Row],[Margin of Error1]])</f>
        <v>Insufficient data</v>
      </c>
      <c r="S8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2" s="10"/>
      <c r="U892" s="10"/>
      <c r="V892" s="5"/>
      <c r="W892" s="5"/>
    </row>
    <row r="893" spans="3:23" ht="13.9" x14ac:dyDescent="0.5">
      <c r="C893" s="129" t="str">
        <f>IF(ISBLANK('Data-Task'!C1405),"",'Data-Task'!C1405)</f>
        <v>VAC:Benefits:Other - Reason for my visit is not in this list</v>
      </c>
      <c r="D893" s="457" t="str">
        <f t="shared" si="42"/>
        <v>Other - Reason for my visit is not in this list</v>
      </c>
      <c r="E893" s="458" t="str">
        <f t="shared" si="43"/>
        <v>Benefits</v>
      </c>
      <c r="F893" s="458" t="str">
        <f t="shared" si="44"/>
        <v>VAC</v>
      </c>
      <c r="G893" s="442">
        <f>VLOOKUP(Task[[#This Row],[Reason of visit]],'Data-Task'!C:G,2,)</f>
        <v>11</v>
      </c>
      <c r="H89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3" s="444">
        <f>VLOOKUP(Task[[#This Row],[Reason of visit]],'Data-Task'!C:G,3,)</f>
        <v>0.54545454545454497</v>
      </c>
      <c r="J893" s="444" t="str">
        <f>IF(Task[[#This Row],[Margin of Error1]]&gt;=0.1,"Insufficient data",Task[[#This Row],[Task success1]])</f>
        <v>Insufficient data</v>
      </c>
      <c r="K893" s="444">
        <f>IF(Task[[#This Row],[Task success1]]&gt;0,1.96*SQRT((Task[[#This Row],[Task success1]]*(1-Task[[#This Row],[Task success1]]))/Task[[#This Row],[Responses]]),"")</f>
        <v>0.29425758813377273</v>
      </c>
      <c r="L893" s="444">
        <f>VLOOKUP(Task[[#This Row],[Reason of visit]],'Data-Task'!C:G,4,)</f>
        <v>0.54545454545454497</v>
      </c>
      <c r="M893" s="444" t="str">
        <f>IF(Task[[#This Row],[Margin of Error1]]&gt;=0.1,"Insufficient data",Task[[#This Row],[Ease1]])</f>
        <v>Insufficient data</v>
      </c>
      <c r="N893" s="444">
        <f>IF(Task[[#This Row],[Ease1]]&gt;0,1.96*SQRT((Task[[#This Row],[Ease1]]*(1-Task[[#This Row],[Ease1]]))/Task[[#This Row],[Responses]]),"")</f>
        <v>0.29425758813377273</v>
      </c>
      <c r="O893" s="444">
        <f>VLOOKUP(Task[[#This Row],[Reason of visit]],'Data-Task'!C:G,5,)</f>
        <v>0.27272727272727298</v>
      </c>
      <c r="P893" s="444" t="str">
        <f>IF(Task[[#This Row],[Margin of Error1]]&gt;=0.1,"Insufficient data",Task[[#This Row],[Satisfaction1]])</f>
        <v>Insufficient data</v>
      </c>
      <c r="Q893" s="444">
        <f>IF(Task[[#This Row],[Satisfaction1]]&gt;0,1.96*SQRT((Task[[#This Row],[Satisfaction1]]*(1-Task[[#This Row],[Satisfaction1]]))/Task[[#This Row],[Responses]]),"")</f>
        <v>0.26319198798490062</v>
      </c>
      <c r="R893" s="444" t="str">
        <f>IF(OR(Task[[#This Row],[Margin of Error1]]&gt;=0.1,Task[[#This Row],[Margin of Error1]]=0),"Insufficient data",Task[[#This Row],[Margin of Error1]])</f>
        <v>Insufficient data</v>
      </c>
      <c r="S8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3" s="10"/>
      <c r="U893" s="10"/>
      <c r="V893" s="5"/>
      <c r="W893" s="5"/>
    </row>
    <row r="894" spans="3:23" ht="13.9" x14ac:dyDescent="0.5">
      <c r="C894" s="129" t="str">
        <f>IF(ISBLANK('Data-Task'!C76),"",'Data-Task'!C76)</f>
        <v>CBSA:Travel:Renew a NEXUS membership</v>
      </c>
      <c r="D894" s="68" t="str">
        <f t="shared" si="42"/>
        <v>Renew a NEXUS membership</v>
      </c>
      <c r="E894" s="6" t="str">
        <f t="shared" si="43"/>
        <v>Travel</v>
      </c>
      <c r="F894" s="6" t="str">
        <f t="shared" si="44"/>
        <v>CBSA</v>
      </c>
      <c r="G894" s="8">
        <f>VLOOKUP(Task[[#This Row],[Reason of visit]],'Data-Task'!C:G,2,)</f>
        <v>10</v>
      </c>
      <c r="H89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4" s="7">
        <f>VLOOKUP(Task[[#This Row],[Reason of visit]],'Data-Task'!C:G,3,)</f>
        <v>0.3</v>
      </c>
      <c r="J894" s="7" t="str">
        <f>IF(Task[[#This Row],[Margin of Error1]]&gt;=0.1,"Insufficient data",Task[[#This Row],[Task success1]])</f>
        <v>Insufficient data</v>
      </c>
      <c r="K894" s="7">
        <f>IF(Task[[#This Row],[Task success1]]&gt;0,1.96*SQRT((Task[[#This Row],[Task success1]]*(1-Task[[#This Row],[Task success1]]))/Task[[#This Row],[Responses]]),"")</f>
        <v>0.28403098422531298</v>
      </c>
      <c r="L894" s="7">
        <f>VLOOKUP(Task[[#This Row],[Reason of visit]],'Data-Task'!C:G,4,)</f>
        <v>0.2</v>
      </c>
      <c r="M894" s="7" t="str">
        <f>IF(Task[[#This Row],[Margin of Error1]]&gt;=0.1,"Insufficient data",Task[[#This Row],[Ease1]])</f>
        <v>Insufficient data</v>
      </c>
      <c r="N894" s="7">
        <f>IF(Task[[#This Row],[Ease1]]&gt;0,1.96*SQRT((Task[[#This Row],[Ease1]]*(1-Task[[#This Row],[Ease1]]))/Task[[#This Row],[Responses]]),"")</f>
        <v>0.24792256855720096</v>
      </c>
      <c r="O894" s="7">
        <f>VLOOKUP(Task[[#This Row],[Reason of visit]],'Data-Task'!C:G,5,)</f>
        <v>0.4</v>
      </c>
      <c r="P894" s="7" t="str">
        <f>IF(Task[[#This Row],[Margin of Error1]]&gt;=0.1,"Insufficient data",Task[[#This Row],[Satisfaction1]])</f>
        <v>Insufficient data</v>
      </c>
      <c r="Q894" s="7">
        <f>IF(Task[[#This Row],[Satisfaction1]]&gt;0,1.96*SQRT((Task[[#This Row],[Satisfaction1]]*(1-Task[[#This Row],[Satisfaction1]]))/Task[[#This Row],[Responses]]),"")</f>
        <v>0.30364189434266148</v>
      </c>
      <c r="R894" s="7" t="str">
        <f>IF(OR(Task[[#This Row],[Margin of Error1]]&gt;=0.1,Task[[#This Row],[Margin of Error1]]=0),"Insufficient data",Task[[#This Row],[Margin of Error1]])</f>
        <v>Insufficient data</v>
      </c>
      <c r="S8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4" s="10"/>
      <c r="U894" s="10"/>
      <c r="V894" s="5"/>
      <c r="W894" s="5"/>
    </row>
    <row r="895" spans="3:23" ht="13.9" x14ac:dyDescent="0.5">
      <c r="C895" s="129" t="str">
        <f>IF(ISBLANK('Data-Task'!C96),"",'Data-Task'!C96)</f>
        <v>CFIA:Travel:Other - Reason for my visit is not in this list</v>
      </c>
      <c r="D895" s="68" t="str">
        <f t="shared" si="42"/>
        <v>Other - Reason for my visit is not in this list</v>
      </c>
      <c r="E895" s="6" t="str">
        <f t="shared" si="43"/>
        <v>Travel</v>
      </c>
      <c r="F895" s="6" t="str">
        <f t="shared" si="44"/>
        <v>CFIA</v>
      </c>
      <c r="G895" s="8">
        <f>VLOOKUP(Task[[#This Row],[Reason of visit]],'Data-Task'!C:G,2,)</f>
        <v>10</v>
      </c>
      <c r="H89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5" s="7">
        <f>VLOOKUP(Task[[#This Row],[Reason of visit]],'Data-Task'!C:G,3,)</f>
        <v>0.8</v>
      </c>
      <c r="J895" s="7" t="str">
        <f>IF(Task[[#This Row],[Margin of Error1]]&gt;=0.1,"Insufficient data",Task[[#This Row],[Task success1]])</f>
        <v>Insufficient data</v>
      </c>
      <c r="K895" s="7">
        <f>IF(Task[[#This Row],[Task success1]]&gt;0,1.96*SQRT((Task[[#This Row],[Task success1]]*(1-Task[[#This Row],[Task success1]]))/Task[[#This Row],[Responses]]),"")</f>
        <v>0.24792256855720091</v>
      </c>
      <c r="L895" s="7">
        <f>VLOOKUP(Task[[#This Row],[Reason of visit]],'Data-Task'!C:G,4,)</f>
        <v>0.5</v>
      </c>
      <c r="M895" s="7" t="str">
        <f>IF(Task[[#This Row],[Margin of Error1]]&gt;=0.1,"Insufficient data",Task[[#This Row],[Ease1]])</f>
        <v>Insufficient data</v>
      </c>
      <c r="N895" s="7">
        <f>IF(Task[[#This Row],[Ease1]]&gt;0,1.96*SQRT((Task[[#This Row],[Ease1]]*(1-Task[[#This Row],[Ease1]]))/Task[[#This Row],[Responses]]),"")</f>
        <v>0.30990321069650117</v>
      </c>
      <c r="O895" s="7">
        <f>VLOOKUP(Task[[#This Row],[Reason of visit]],'Data-Task'!C:G,5,)</f>
        <v>0.6</v>
      </c>
      <c r="P895" s="7" t="str">
        <f>IF(Task[[#This Row],[Margin of Error1]]&gt;=0.1,"Insufficient data",Task[[#This Row],[Satisfaction1]])</f>
        <v>Insufficient data</v>
      </c>
      <c r="Q895" s="7">
        <f>IF(Task[[#This Row],[Satisfaction1]]&gt;0,1.96*SQRT((Task[[#This Row],[Satisfaction1]]*(1-Task[[#This Row],[Satisfaction1]]))/Task[[#This Row],[Responses]]),"")</f>
        <v>0.30364189434266148</v>
      </c>
      <c r="R895" s="7" t="str">
        <f>IF(OR(Task[[#This Row],[Margin of Error1]]&gt;=0.1,Task[[#This Row],[Margin of Error1]]=0),"Insufficient data",Task[[#This Row],[Margin of Error1]])</f>
        <v>Insufficient data</v>
      </c>
      <c r="S8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5" s="10"/>
      <c r="U895" s="10"/>
      <c r="V895" s="5"/>
      <c r="W895" s="5"/>
    </row>
    <row r="896" spans="3:23" ht="13.9" x14ac:dyDescent="0.5">
      <c r="C896" s="129" t="str">
        <f>IF(ISBLANK('Data-Task'!C189),"",'Data-Task'!C189)</f>
        <v>CRA:Taxes:Jobs with the Canada Revenue Agency</v>
      </c>
      <c r="D896" s="68" t="str">
        <f t="shared" si="42"/>
        <v>Jobs with the Canada Revenue Agency</v>
      </c>
      <c r="E896" s="6" t="str">
        <f t="shared" si="43"/>
        <v>Taxes</v>
      </c>
      <c r="F896" s="6" t="str">
        <f t="shared" si="44"/>
        <v>CRA</v>
      </c>
      <c r="G896" s="8">
        <f>VLOOKUP(Task[[#This Row],[Reason of visit]],'Data-Task'!C:G,2,)</f>
        <v>10</v>
      </c>
      <c r="H89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6" s="7">
        <f>VLOOKUP(Task[[#This Row],[Reason of visit]],'Data-Task'!C:G,3,)</f>
        <v>0.9</v>
      </c>
      <c r="J896" s="7" t="str">
        <f>IF(Task[[#This Row],[Margin of Error1]]&gt;=0.1,"Insufficient data",Task[[#This Row],[Task success1]])</f>
        <v>Insufficient data</v>
      </c>
      <c r="K896" s="7">
        <f>IF(Task[[#This Row],[Task success1]]&gt;0,1.96*SQRT((Task[[#This Row],[Task success1]]*(1-Task[[#This Row],[Task success1]]))/Task[[#This Row],[Responses]]),"")</f>
        <v>0.18594192641790069</v>
      </c>
      <c r="L896" s="7">
        <f>VLOOKUP(Task[[#This Row],[Reason of visit]],'Data-Task'!C:G,4,)</f>
        <v>0.6</v>
      </c>
      <c r="M896" s="7" t="str">
        <f>IF(Task[[#This Row],[Margin of Error1]]&gt;=0.1,"Insufficient data",Task[[#This Row],[Ease1]])</f>
        <v>Insufficient data</v>
      </c>
      <c r="N896" s="7">
        <f>IF(Task[[#This Row],[Ease1]]&gt;0,1.96*SQRT((Task[[#This Row],[Ease1]]*(1-Task[[#This Row],[Ease1]]))/Task[[#This Row],[Responses]]),"")</f>
        <v>0.30364189434266148</v>
      </c>
      <c r="O896" s="7">
        <f>VLOOKUP(Task[[#This Row],[Reason of visit]],'Data-Task'!C:G,5,)</f>
        <v>0.5</v>
      </c>
      <c r="P896" s="7" t="str">
        <f>IF(Task[[#This Row],[Margin of Error1]]&gt;=0.1,"Insufficient data",Task[[#This Row],[Satisfaction1]])</f>
        <v>Insufficient data</v>
      </c>
      <c r="Q896" s="7">
        <f>IF(Task[[#This Row],[Satisfaction1]]&gt;0,1.96*SQRT((Task[[#This Row],[Satisfaction1]]*(1-Task[[#This Row],[Satisfaction1]]))/Task[[#This Row],[Responses]]),"")</f>
        <v>0.30990321069650117</v>
      </c>
      <c r="R896" s="7" t="str">
        <f>IF(OR(Task[[#This Row],[Margin of Error1]]&gt;=0.1,Task[[#This Row],[Margin of Error1]]=0),"Insufficient data",Task[[#This Row],[Margin of Error1]])</f>
        <v>Insufficient data</v>
      </c>
      <c r="S8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6" s="10"/>
      <c r="U896" s="10"/>
      <c r="V896" s="5"/>
      <c r="W896" s="5"/>
    </row>
    <row r="897" spans="3:23" ht="13.9" x14ac:dyDescent="0.5">
      <c r="C897" s="129" t="str">
        <f>IF(ISBLANK('Data-Task'!C303),"",'Data-Task'!C303)</f>
        <v>DND:Security:Medals, orders, awards and decorations</v>
      </c>
      <c r="D897" s="68" t="str">
        <f t="shared" si="42"/>
        <v>Medals, orders, awards and decorations</v>
      </c>
      <c r="E897" s="6" t="str">
        <f t="shared" si="43"/>
        <v>Security</v>
      </c>
      <c r="F897" s="6" t="str">
        <f t="shared" si="44"/>
        <v>DND</v>
      </c>
      <c r="G897" s="8">
        <f>VLOOKUP(Task[[#This Row],[Reason of visit]],'Data-Task'!C:G,2,)</f>
        <v>10</v>
      </c>
      <c r="H89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7" s="7">
        <f>VLOOKUP(Task[[#This Row],[Reason of visit]],'Data-Task'!C:G,3,)</f>
        <v>0.8</v>
      </c>
      <c r="J897" s="7" t="str">
        <f>IF(Task[[#This Row],[Margin of Error1]]&gt;=0.1,"Insufficient data",Task[[#This Row],[Task success1]])</f>
        <v>Insufficient data</v>
      </c>
      <c r="K897" s="7">
        <f>IF(Task[[#This Row],[Task success1]]&gt;0,1.96*SQRT((Task[[#This Row],[Task success1]]*(1-Task[[#This Row],[Task success1]]))/Task[[#This Row],[Responses]]),"")</f>
        <v>0.24792256855720091</v>
      </c>
      <c r="L897" s="7">
        <f>VLOOKUP(Task[[#This Row],[Reason of visit]],'Data-Task'!C:G,4,)</f>
        <v>0.8</v>
      </c>
      <c r="M897" s="7" t="str">
        <f>IF(Task[[#This Row],[Margin of Error1]]&gt;=0.1,"Insufficient data",Task[[#This Row],[Ease1]])</f>
        <v>Insufficient data</v>
      </c>
      <c r="N897" s="7">
        <f>IF(Task[[#This Row],[Ease1]]&gt;0,1.96*SQRT((Task[[#This Row],[Ease1]]*(1-Task[[#This Row],[Ease1]]))/Task[[#This Row],[Responses]]),"")</f>
        <v>0.24792256855720091</v>
      </c>
      <c r="O897" s="7">
        <f>VLOOKUP(Task[[#This Row],[Reason of visit]],'Data-Task'!C:G,5,)</f>
        <v>0.6</v>
      </c>
      <c r="P897" s="7" t="str">
        <f>IF(Task[[#This Row],[Margin of Error1]]&gt;=0.1,"Insufficient data",Task[[#This Row],[Satisfaction1]])</f>
        <v>Insufficient data</v>
      </c>
      <c r="Q897" s="7">
        <f>IF(Task[[#This Row],[Satisfaction1]]&gt;0,1.96*SQRT((Task[[#This Row],[Satisfaction1]]*(1-Task[[#This Row],[Satisfaction1]]))/Task[[#This Row],[Responses]]),"")</f>
        <v>0.30364189434266148</v>
      </c>
      <c r="R897" s="7" t="str">
        <f>IF(OR(Task[[#This Row],[Margin of Error1]]&gt;=0.1,Task[[#This Row],[Margin of Error1]]=0),"Insufficient data",Task[[#This Row],[Margin of Error1]])</f>
        <v>Insufficient data</v>
      </c>
      <c r="S8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7" s="10"/>
      <c r="U897" s="10"/>
      <c r="V897" s="5"/>
      <c r="W897" s="5"/>
    </row>
    <row r="898" spans="3:23" ht="13.9" x14ac:dyDescent="0.5">
      <c r="C898" s="129" t="str">
        <f>IF(ISBLANK('Data-Task'!C422),"",'Data-Task'!C422)</f>
        <v>ESDC:Jobs:File a Labour Standards Complaint</v>
      </c>
      <c r="D898" s="68" t="str">
        <f t="shared" si="42"/>
        <v>File a Labour Standards Complaint</v>
      </c>
      <c r="E898" s="6" t="str">
        <f t="shared" si="43"/>
        <v>Jobs</v>
      </c>
      <c r="F898" s="6" t="str">
        <f t="shared" si="44"/>
        <v>ESDC</v>
      </c>
      <c r="G898" s="8">
        <f>VLOOKUP(Task[[#This Row],[Reason of visit]],'Data-Task'!C:G,2,)</f>
        <v>10</v>
      </c>
      <c r="H89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8" s="7">
        <f>VLOOKUP(Task[[#This Row],[Reason of visit]],'Data-Task'!C:G,3,)</f>
        <v>0.3</v>
      </c>
      <c r="J898" s="7" t="str">
        <f>IF(Task[[#This Row],[Margin of Error1]]&gt;=0.1,"Insufficient data",Task[[#This Row],[Task success1]])</f>
        <v>Insufficient data</v>
      </c>
      <c r="K898" s="7">
        <f>IF(Task[[#This Row],[Task success1]]&gt;0,1.96*SQRT((Task[[#This Row],[Task success1]]*(1-Task[[#This Row],[Task success1]]))/Task[[#This Row],[Responses]]),"")</f>
        <v>0.28403098422531298</v>
      </c>
      <c r="L898" s="7">
        <f>VLOOKUP(Task[[#This Row],[Reason of visit]],'Data-Task'!C:G,4,)</f>
        <v>0.7</v>
      </c>
      <c r="M898" s="7" t="str">
        <f>IF(Task[[#This Row],[Margin of Error1]]&gt;=0.1,"Insufficient data",Task[[#This Row],[Ease1]])</f>
        <v>Insufficient data</v>
      </c>
      <c r="N898" s="7">
        <f>IF(Task[[#This Row],[Ease1]]&gt;0,1.96*SQRT((Task[[#This Row],[Ease1]]*(1-Task[[#This Row],[Ease1]]))/Task[[#This Row],[Responses]]),"")</f>
        <v>0.28403098422531298</v>
      </c>
      <c r="O898" s="7">
        <f>VLOOKUP(Task[[#This Row],[Reason of visit]],'Data-Task'!C:G,5,)</f>
        <v>0.4</v>
      </c>
      <c r="P898" s="7" t="str">
        <f>IF(Task[[#This Row],[Margin of Error1]]&gt;=0.1,"Insufficient data",Task[[#This Row],[Satisfaction1]])</f>
        <v>Insufficient data</v>
      </c>
      <c r="Q898" s="7">
        <f>IF(Task[[#This Row],[Satisfaction1]]&gt;0,1.96*SQRT((Task[[#This Row],[Satisfaction1]]*(1-Task[[#This Row],[Satisfaction1]]))/Task[[#This Row],[Responses]]),"")</f>
        <v>0.30364189434266148</v>
      </c>
      <c r="R898" s="7" t="str">
        <f>IF(OR(Task[[#This Row],[Margin of Error1]]&gt;=0.1,Task[[#This Row],[Margin of Error1]]=0),"Insufficient data",Task[[#This Row],[Margin of Error1]])</f>
        <v>Insufficient data</v>
      </c>
      <c r="S8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8" s="10"/>
      <c r="U898" s="10"/>
      <c r="V898" s="5"/>
      <c r="W898" s="5"/>
    </row>
    <row r="899" spans="3:23" ht="13.9" x14ac:dyDescent="0.5">
      <c r="C899" s="129" t="str">
        <f>IF(ISBLANK('Data-Task'!C614),"",'Data-Task'!C614)</f>
        <v>GAC:Travel:Marriage outside of Canada</v>
      </c>
      <c r="D899" s="68" t="str">
        <f t="shared" si="42"/>
        <v>Marriage outside of Canada</v>
      </c>
      <c r="E899" s="6" t="str">
        <f t="shared" si="43"/>
        <v>Travel</v>
      </c>
      <c r="F899" s="6" t="str">
        <f t="shared" si="44"/>
        <v>GAC</v>
      </c>
      <c r="G899" s="8">
        <f>VLOOKUP(Task[[#This Row],[Reason of visit]],'Data-Task'!C:G,2,)</f>
        <v>10</v>
      </c>
      <c r="H89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899" s="7">
        <f>VLOOKUP(Task[[#This Row],[Reason of visit]],'Data-Task'!C:G,3,)</f>
        <v>0.7</v>
      </c>
      <c r="J899" s="7" t="str">
        <f>IF(Task[[#This Row],[Margin of Error1]]&gt;=0.1,"Insufficient data",Task[[#This Row],[Task success1]])</f>
        <v>Insufficient data</v>
      </c>
      <c r="K899" s="7">
        <f>IF(Task[[#This Row],[Task success1]]&gt;0,1.96*SQRT((Task[[#This Row],[Task success1]]*(1-Task[[#This Row],[Task success1]]))/Task[[#This Row],[Responses]]),"")</f>
        <v>0.28403098422531298</v>
      </c>
      <c r="L899" s="7">
        <f>VLOOKUP(Task[[#This Row],[Reason of visit]],'Data-Task'!C:G,4,)</f>
        <v>0.9</v>
      </c>
      <c r="M899" s="7" t="str">
        <f>IF(Task[[#This Row],[Margin of Error1]]&gt;=0.1,"Insufficient data",Task[[#This Row],[Ease1]])</f>
        <v>Insufficient data</v>
      </c>
      <c r="N899" s="7">
        <f>IF(Task[[#This Row],[Ease1]]&gt;0,1.96*SQRT((Task[[#This Row],[Ease1]]*(1-Task[[#This Row],[Ease1]]))/Task[[#This Row],[Responses]]),"")</f>
        <v>0.18594192641790069</v>
      </c>
      <c r="O899" s="7">
        <f>VLOOKUP(Task[[#This Row],[Reason of visit]],'Data-Task'!C:G,5,)</f>
        <v>0.8</v>
      </c>
      <c r="P899" s="7" t="str">
        <f>IF(Task[[#This Row],[Margin of Error1]]&gt;=0.1,"Insufficient data",Task[[#This Row],[Satisfaction1]])</f>
        <v>Insufficient data</v>
      </c>
      <c r="Q899" s="7">
        <f>IF(Task[[#This Row],[Satisfaction1]]&gt;0,1.96*SQRT((Task[[#This Row],[Satisfaction1]]*(1-Task[[#This Row],[Satisfaction1]]))/Task[[#This Row],[Responses]]),"")</f>
        <v>0.24792256855720091</v>
      </c>
      <c r="R899" s="7" t="str">
        <f>IF(OR(Task[[#This Row],[Margin of Error1]]&gt;=0.1,Task[[#This Row],[Margin of Error1]]=0),"Insufficient data",Task[[#This Row],[Margin of Error1]])</f>
        <v>Insufficient data</v>
      </c>
      <c r="S8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899" s="10"/>
      <c r="U899" s="10"/>
      <c r="V899" s="5"/>
      <c r="W899" s="5"/>
    </row>
    <row r="900" spans="3:23" ht="13.9" x14ac:dyDescent="0.5">
      <c r="C900" s="129" t="str">
        <f>IF(ISBLANK('Data-Task'!C629),"",'Data-Task'!C629)</f>
        <v>GAC:Travel:Work outside of Canada</v>
      </c>
      <c r="D900" s="68" t="str">
        <f t="shared" si="42"/>
        <v>Work outside of Canada</v>
      </c>
      <c r="E900" s="6" t="str">
        <f t="shared" si="43"/>
        <v>Travel</v>
      </c>
      <c r="F900" s="6" t="str">
        <f t="shared" si="44"/>
        <v>GAC</v>
      </c>
      <c r="G900" s="8">
        <f>VLOOKUP(Task[[#This Row],[Reason of visit]],'Data-Task'!C:G,2,)</f>
        <v>10</v>
      </c>
      <c r="H90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0" s="7">
        <f>VLOOKUP(Task[[#This Row],[Reason of visit]],'Data-Task'!C:G,3,)</f>
        <v>0.8</v>
      </c>
      <c r="J900" s="7" t="str">
        <f>IF(Task[[#This Row],[Margin of Error1]]&gt;=0.1,"Insufficient data",Task[[#This Row],[Task success1]])</f>
        <v>Insufficient data</v>
      </c>
      <c r="K900" s="7">
        <f>IF(Task[[#This Row],[Task success1]]&gt;0,1.96*SQRT((Task[[#This Row],[Task success1]]*(1-Task[[#This Row],[Task success1]]))/Task[[#This Row],[Responses]]),"")</f>
        <v>0.24792256855720091</v>
      </c>
      <c r="L900" s="7">
        <f>VLOOKUP(Task[[#This Row],[Reason of visit]],'Data-Task'!C:G,4,)</f>
        <v>0.6</v>
      </c>
      <c r="M900" s="7" t="str">
        <f>IF(Task[[#This Row],[Margin of Error1]]&gt;=0.1,"Insufficient data",Task[[#This Row],[Ease1]])</f>
        <v>Insufficient data</v>
      </c>
      <c r="N900" s="7">
        <f>IF(Task[[#This Row],[Ease1]]&gt;0,1.96*SQRT((Task[[#This Row],[Ease1]]*(1-Task[[#This Row],[Ease1]]))/Task[[#This Row],[Responses]]),"")</f>
        <v>0.30364189434266148</v>
      </c>
      <c r="O900" s="7">
        <f>VLOOKUP(Task[[#This Row],[Reason of visit]],'Data-Task'!C:G,5,)</f>
        <v>0.4</v>
      </c>
      <c r="P900" s="7" t="str">
        <f>IF(Task[[#This Row],[Margin of Error1]]&gt;=0.1,"Insufficient data",Task[[#This Row],[Satisfaction1]])</f>
        <v>Insufficient data</v>
      </c>
      <c r="Q900" s="7">
        <f>IF(Task[[#This Row],[Satisfaction1]]&gt;0,1.96*SQRT((Task[[#This Row],[Satisfaction1]]*(1-Task[[#This Row],[Satisfaction1]]))/Task[[#This Row],[Responses]]),"")</f>
        <v>0.30364189434266148</v>
      </c>
      <c r="R900" s="7" t="str">
        <f>IF(OR(Task[[#This Row],[Margin of Error1]]&gt;=0.1,Task[[#This Row],[Margin of Error1]]=0),"Insufficient data",Task[[#This Row],[Margin of Error1]])</f>
        <v>Insufficient data</v>
      </c>
      <c r="S9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0" s="10"/>
      <c r="U900" s="10"/>
      <c r="V900" s="5"/>
      <c r="W900" s="5"/>
    </row>
    <row r="901" spans="3:23" ht="13.9" x14ac:dyDescent="0.5">
      <c r="C901" s="129" t="str">
        <f>IF(ISBLANK('Data-Task'!C777),"",'Data-Task'!C777)</f>
        <v>IRCC:Immigration:Work in Canada</v>
      </c>
      <c r="D901" s="68" t="str">
        <f t="shared" si="42"/>
        <v>Work in Canada</v>
      </c>
      <c r="E901" s="6" t="str">
        <f t="shared" si="43"/>
        <v>Immigration</v>
      </c>
      <c r="F901" s="6" t="str">
        <f t="shared" si="44"/>
        <v>IRCC</v>
      </c>
      <c r="G901" s="8">
        <f>VLOOKUP(Task[[#This Row],[Reason of visit]],'Data-Task'!C:G,2,)</f>
        <v>10</v>
      </c>
      <c r="H90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1" s="7">
        <f>VLOOKUP(Task[[#This Row],[Reason of visit]],'Data-Task'!C:G,3,)</f>
        <v>0.6</v>
      </c>
      <c r="J901" s="7" t="str">
        <f>IF(Task[[#This Row],[Margin of Error1]]&gt;=0.1,"Insufficient data",Task[[#This Row],[Task success1]])</f>
        <v>Insufficient data</v>
      </c>
      <c r="K901" s="7">
        <f>IF(Task[[#This Row],[Task success1]]&gt;0,1.96*SQRT((Task[[#This Row],[Task success1]]*(1-Task[[#This Row],[Task success1]]))/Task[[#This Row],[Responses]]),"")</f>
        <v>0.30364189434266148</v>
      </c>
      <c r="L901" s="7">
        <f>VLOOKUP(Task[[#This Row],[Reason of visit]],'Data-Task'!C:G,4,)</f>
        <v>0.2</v>
      </c>
      <c r="M901" s="7" t="str">
        <f>IF(Task[[#This Row],[Margin of Error1]]&gt;=0.1,"Insufficient data",Task[[#This Row],[Ease1]])</f>
        <v>Insufficient data</v>
      </c>
      <c r="N901" s="7">
        <f>IF(Task[[#This Row],[Ease1]]&gt;0,1.96*SQRT((Task[[#This Row],[Ease1]]*(1-Task[[#This Row],[Ease1]]))/Task[[#This Row],[Responses]]),"")</f>
        <v>0.24792256855720096</v>
      </c>
      <c r="O901" s="7">
        <f>VLOOKUP(Task[[#This Row],[Reason of visit]],'Data-Task'!C:G,5,)</f>
        <v>0.7</v>
      </c>
      <c r="P901" s="7" t="str">
        <f>IF(Task[[#This Row],[Margin of Error1]]&gt;=0.1,"Insufficient data",Task[[#This Row],[Satisfaction1]])</f>
        <v>Insufficient data</v>
      </c>
      <c r="Q901" s="7">
        <f>IF(Task[[#This Row],[Satisfaction1]]&gt;0,1.96*SQRT((Task[[#This Row],[Satisfaction1]]*(1-Task[[#This Row],[Satisfaction1]]))/Task[[#This Row],[Responses]]),"")</f>
        <v>0.28403098422531298</v>
      </c>
      <c r="R901" s="7" t="str">
        <f>IF(OR(Task[[#This Row],[Margin of Error1]]&gt;=0.1,Task[[#This Row],[Margin of Error1]]=0),"Insufficient data",Task[[#This Row],[Margin of Error1]])</f>
        <v>Insufficient data</v>
      </c>
      <c r="S9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1" s="10"/>
      <c r="U901" s="10"/>
      <c r="V901" s="5"/>
      <c r="W901" s="5"/>
    </row>
    <row r="902" spans="3:23" ht="13.9" x14ac:dyDescent="0.5">
      <c r="C902" s="129" t="str">
        <f>IF(ISBLANK('Data-Task'!C847),"",'Data-Task'!C847)</f>
        <v>ISED:N/A:Learn about eligible projects and costs</v>
      </c>
      <c r="D902" s="68" t="str">
        <f t="shared" si="42"/>
        <v>Learn about eligible projects and costs</v>
      </c>
      <c r="E902" s="6" t="str">
        <f t="shared" si="43"/>
        <v>N/A</v>
      </c>
      <c r="F902" s="6" t="str">
        <f t="shared" si="44"/>
        <v>ISED</v>
      </c>
      <c r="G902" s="8">
        <f>VLOOKUP(Task[[#This Row],[Reason of visit]],'Data-Task'!C:G,2,)</f>
        <v>10</v>
      </c>
      <c r="H90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2" s="7">
        <f>VLOOKUP(Task[[#This Row],[Reason of visit]],'Data-Task'!C:G,3,)</f>
        <v>0.6</v>
      </c>
      <c r="J902" s="7" t="str">
        <f>IF(Task[[#This Row],[Margin of Error1]]&gt;=0.1,"Insufficient data",Task[[#This Row],[Task success1]])</f>
        <v>Insufficient data</v>
      </c>
      <c r="K902" s="7">
        <f>IF(Task[[#This Row],[Task success1]]&gt;0,1.96*SQRT((Task[[#This Row],[Task success1]]*(1-Task[[#This Row],[Task success1]]))/Task[[#This Row],[Responses]]),"")</f>
        <v>0.30364189434266148</v>
      </c>
      <c r="L902" s="7">
        <f>VLOOKUP(Task[[#This Row],[Reason of visit]],'Data-Task'!C:G,4,)</f>
        <v>0.6</v>
      </c>
      <c r="M902" s="7" t="str">
        <f>IF(Task[[#This Row],[Margin of Error1]]&gt;=0.1,"Insufficient data",Task[[#This Row],[Ease1]])</f>
        <v>Insufficient data</v>
      </c>
      <c r="N902" s="7">
        <f>IF(Task[[#This Row],[Ease1]]&gt;0,1.96*SQRT((Task[[#This Row],[Ease1]]*(1-Task[[#This Row],[Ease1]]))/Task[[#This Row],[Responses]]),"")</f>
        <v>0.30364189434266148</v>
      </c>
      <c r="O902" s="7">
        <f>VLOOKUP(Task[[#This Row],[Reason of visit]],'Data-Task'!C:G,5,)</f>
        <v>0.6</v>
      </c>
      <c r="P902" s="7" t="str">
        <f>IF(Task[[#This Row],[Margin of Error1]]&gt;=0.1,"Insufficient data",Task[[#This Row],[Satisfaction1]])</f>
        <v>Insufficient data</v>
      </c>
      <c r="Q902" s="7">
        <f>IF(Task[[#This Row],[Satisfaction1]]&gt;0,1.96*SQRT((Task[[#This Row],[Satisfaction1]]*(1-Task[[#This Row],[Satisfaction1]]))/Task[[#This Row],[Responses]]),"")</f>
        <v>0.30364189434266148</v>
      </c>
      <c r="R902" s="7" t="str">
        <f>IF(OR(Task[[#This Row],[Margin of Error1]]&gt;=0.1,Task[[#This Row],[Margin of Error1]]=0),"Insufficient data",Task[[#This Row],[Margin of Error1]])</f>
        <v>Insufficient data</v>
      </c>
      <c r="S9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2" s="10"/>
      <c r="U902" s="10"/>
      <c r="V902" s="5"/>
      <c r="W902" s="5"/>
    </row>
    <row r="903" spans="3:23" ht="13.9" x14ac:dyDescent="0.5">
      <c r="C903" s="129" t="str">
        <f>IF(ISBLANK('Data-Task'!C889),"",'Data-Task'!C889)</f>
        <v>NRC:Business:Learn about the IRAP Innovation Assistance Program (AIP)</v>
      </c>
      <c r="D903" s="68" t="str">
        <f t="shared" si="42"/>
        <v>Learn about the IRAP Innovation Assistance Program (AIP)</v>
      </c>
      <c r="E903" s="6" t="str">
        <f t="shared" si="43"/>
        <v>Business</v>
      </c>
      <c r="F903" s="6" t="str">
        <f t="shared" si="44"/>
        <v>NRC</v>
      </c>
      <c r="G903" s="8">
        <f>VLOOKUP(Task[[#This Row],[Reason of visit]],'Data-Task'!C:G,2,)</f>
        <v>10</v>
      </c>
      <c r="H90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3" s="7">
        <f>VLOOKUP(Task[[#This Row],[Reason of visit]],'Data-Task'!C:G,3,)</f>
        <v>0.7</v>
      </c>
      <c r="J903" s="7" t="str">
        <f>IF(Task[[#This Row],[Margin of Error1]]&gt;=0.1,"Insufficient data",Task[[#This Row],[Task success1]])</f>
        <v>Insufficient data</v>
      </c>
      <c r="K903" s="7">
        <f>IF(Task[[#This Row],[Task success1]]&gt;0,1.96*SQRT((Task[[#This Row],[Task success1]]*(1-Task[[#This Row],[Task success1]]))/Task[[#This Row],[Responses]]),"")</f>
        <v>0.28403098422531298</v>
      </c>
      <c r="L903" s="7">
        <f>VLOOKUP(Task[[#This Row],[Reason of visit]],'Data-Task'!C:G,4,)</f>
        <v>0.5</v>
      </c>
      <c r="M903" s="7" t="str">
        <f>IF(Task[[#This Row],[Margin of Error1]]&gt;=0.1,"Insufficient data",Task[[#This Row],[Ease1]])</f>
        <v>Insufficient data</v>
      </c>
      <c r="N903" s="7">
        <f>IF(Task[[#This Row],[Ease1]]&gt;0,1.96*SQRT((Task[[#This Row],[Ease1]]*(1-Task[[#This Row],[Ease1]]))/Task[[#This Row],[Responses]]),"")</f>
        <v>0.30990321069650117</v>
      </c>
      <c r="O903" s="7">
        <f>VLOOKUP(Task[[#This Row],[Reason of visit]],'Data-Task'!C:G,5,)</f>
        <v>0.7</v>
      </c>
      <c r="P903" s="7" t="str">
        <f>IF(Task[[#This Row],[Margin of Error1]]&gt;=0.1,"Insufficient data",Task[[#This Row],[Satisfaction1]])</f>
        <v>Insufficient data</v>
      </c>
      <c r="Q903" s="7">
        <f>IF(Task[[#This Row],[Satisfaction1]]&gt;0,1.96*SQRT((Task[[#This Row],[Satisfaction1]]*(1-Task[[#This Row],[Satisfaction1]]))/Task[[#This Row],[Responses]]),"")</f>
        <v>0.28403098422531298</v>
      </c>
      <c r="R903" s="7" t="str">
        <f>IF(OR(Task[[#This Row],[Margin of Error1]]&gt;=0.1,Task[[#This Row],[Margin of Error1]]=0),"Insufficient data",Task[[#This Row],[Margin of Error1]])</f>
        <v>Insufficient data</v>
      </c>
      <c r="S9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3" s="10"/>
      <c r="U903" s="10"/>
      <c r="V903" s="5"/>
      <c r="W903" s="5"/>
    </row>
    <row r="904" spans="3:23" ht="13.9" x14ac:dyDescent="0.5">
      <c r="C904" s="129" t="str">
        <f>IF(ISBLANK('Data-Task'!C992),"",'Data-Task'!C992)</f>
        <v>NRCan:Environment:Learn about zero emission vehicles</v>
      </c>
      <c r="D904" s="68" t="str">
        <f t="shared" si="42"/>
        <v>Learn about zero emission vehicles</v>
      </c>
      <c r="E904" s="6" t="str">
        <f t="shared" si="43"/>
        <v>Environment</v>
      </c>
      <c r="F904" s="6" t="str">
        <f t="shared" si="44"/>
        <v>NRCan</v>
      </c>
      <c r="G904" s="8">
        <f>VLOOKUP(Task[[#This Row],[Reason of visit]],'Data-Task'!C:G,2,)</f>
        <v>10</v>
      </c>
      <c r="H90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4" s="7">
        <f>VLOOKUP(Task[[#This Row],[Reason of visit]],'Data-Task'!C:G,3,)</f>
        <v>0.7</v>
      </c>
      <c r="J904" s="7" t="str">
        <f>IF(Task[[#This Row],[Margin of Error1]]&gt;=0.1,"Insufficient data",Task[[#This Row],[Task success1]])</f>
        <v>Insufficient data</v>
      </c>
      <c r="K904" s="7">
        <f>IF(Task[[#This Row],[Task success1]]&gt;0,1.96*SQRT((Task[[#This Row],[Task success1]]*(1-Task[[#This Row],[Task success1]]))/Task[[#This Row],[Responses]]),"")</f>
        <v>0.28403098422531298</v>
      </c>
      <c r="L904" s="7">
        <f>VLOOKUP(Task[[#This Row],[Reason of visit]],'Data-Task'!C:G,4,)</f>
        <v>0.7</v>
      </c>
      <c r="M904" s="7" t="str">
        <f>IF(Task[[#This Row],[Margin of Error1]]&gt;=0.1,"Insufficient data",Task[[#This Row],[Ease1]])</f>
        <v>Insufficient data</v>
      </c>
      <c r="N904" s="7">
        <f>IF(Task[[#This Row],[Ease1]]&gt;0,1.96*SQRT((Task[[#This Row],[Ease1]]*(1-Task[[#This Row],[Ease1]]))/Task[[#This Row],[Responses]]),"")</f>
        <v>0.28403098422531298</v>
      </c>
      <c r="O904" s="7">
        <f>VLOOKUP(Task[[#This Row],[Reason of visit]],'Data-Task'!C:G,5,)</f>
        <v>0.6</v>
      </c>
      <c r="P904" s="7" t="str">
        <f>IF(Task[[#This Row],[Margin of Error1]]&gt;=0.1,"Insufficient data",Task[[#This Row],[Satisfaction1]])</f>
        <v>Insufficient data</v>
      </c>
      <c r="Q904" s="7">
        <f>IF(Task[[#This Row],[Satisfaction1]]&gt;0,1.96*SQRT((Task[[#This Row],[Satisfaction1]]*(1-Task[[#This Row],[Satisfaction1]]))/Task[[#This Row],[Responses]]),"")</f>
        <v>0.30364189434266148</v>
      </c>
      <c r="R904" s="7" t="str">
        <f>IF(OR(Task[[#This Row],[Margin of Error1]]&gt;=0.1,Task[[#This Row],[Margin of Error1]]=0),"Insufficient data",Task[[#This Row],[Margin of Error1]])</f>
        <v>Insufficient data</v>
      </c>
      <c r="S9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4" s="10"/>
      <c r="U904" s="10"/>
      <c r="V904" s="5"/>
      <c r="W904" s="5"/>
    </row>
    <row r="905" spans="3:23" ht="13.9" x14ac:dyDescent="0.5">
      <c r="C905" s="129" t="str">
        <f>IF(ISBLANK('Data-Task'!C1124),"",'Data-Task'!C1124)</f>
        <v>PHAC:Travel:Latest news – Travel and emergency assistance</v>
      </c>
      <c r="D905" s="457" t="str">
        <f t="shared" si="42"/>
        <v>Latest news – Travel and emergency assistance</v>
      </c>
      <c r="E905" s="458" t="str">
        <f t="shared" si="43"/>
        <v>Travel</v>
      </c>
      <c r="F905" s="458" t="str">
        <f t="shared" si="44"/>
        <v>PHAC</v>
      </c>
      <c r="G905" s="442">
        <f>VLOOKUP(Task[[#This Row],[Reason of visit]],'Data-Task'!C:G,2,)</f>
        <v>10</v>
      </c>
      <c r="H90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5" s="444">
        <f>VLOOKUP(Task[[#This Row],[Reason of visit]],'Data-Task'!C:G,3,)</f>
        <v>0.6</v>
      </c>
      <c r="J905" s="444" t="str">
        <f>IF(Task[[#This Row],[Margin of Error1]]&gt;=0.1,"Insufficient data",Task[[#This Row],[Task success1]])</f>
        <v>Insufficient data</v>
      </c>
      <c r="K905" s="444">
        <f>IF(Task[[#This Row],[Task success1]]&gt;0,1.96*SQRT((Task[[#This Row],[Task success1]]*(1-Task[[#This Row],[Task success1]]))/Task[[#This Row],[Responses]]),"")</f>
        <v>0.30364189434266148</v>
      </c>
      <c r="L905" s="444">
        <f>VLOOKUP(Task[[#This Row],[Reason of visit]],'Data-Task'!C:G,4,)</f>
        <v>0.6</v>
      </c>
      <c r="M905" s="444" t="str">
        <f>IF(Task[[#This Row],[Margin of Error1]]&gt;=0.1,"Insufficient data",Task[[#This Row],[Ease1]])</f>
        <v>Insufficient data</v>
      </c>
      <c r="N905" s="444">
        <f>IF(Task[[#This Row],[Ease1]]&gt;0,1.96*SQRT((Task[[#This Row],[Ease1]]*(1-Task[[#This Row],[Ease1]]))/Task[[#This Row],[Responses]]),"")</f>
        <v>0.30364189434266148</v>
      </c>
      <c r="O905" s="444">
        <f>VLOOKUP(Task[[#This Row],[Reason of visit]],'Data-Task'!C:G,5,)</f>
        <v>0.8</v>
      </c>
      <c r="P905" s="444" t="str">
        <f>IF(Task[[#This Row],[Margin of Error1]]&gt;=0.1,"Insufficient data",Task[[#This Row],[Satisfaction1]])</f>
        <v>Insufficient data</v>
      </c>
      <c r="Q905" s="444">
        <f>IF(Task[[#This Row],[Satisfaction1]]&gt;0,1.96*SQRT((Task[[#This Row],[Satisfaction1]]*(1-Task[[#This Row],[Satisfaction1]]))/Task[[#This Row],[Responses]]),"")</f>
        <v>0.24792256855720091</v>
      </c>
      <c r="R905" s="444" t="str">
        <f>IF(OR(Task[[#This Row],[Margin of Error1]]&gt;=0.1,Task[[#This Row],[Margin of Error1]]=0),"Insufficient data",Task[[#This Row],[Margin of Error1]])</f>
        <v>Insufficient data</v>
      </c>
      <c r="S9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5" s="10"/>
      <c r="U905" s="10"/>
      <c r="V905" s="5"/>
      <c r="W905" s="5"/>
    </row>
    <row r="906" spans="3:23" ht="13.9" x14ac:dyDescent="0.5">
      <c r="C906" s="129" t="str">
        <f>IF(ISBLANK('Data-Task'!C1148),"",'Data-Task'!C1148)</f>
        <v>PS:Security:Learn about Passenger Protect program</v>
      </c>
      <c r="D906" s="457" t="str">
        <f t="shared" si="42"/>
        <v>Learn about Passenger Protect program</v>
      </c>
      <c r="E906" s="458" t="str">
        <f t="shared" si="43"/>
        <v>Security</v>
      </c>
      <c r="F906" s="458" t="str">
        <f t="shared" si="44"/>
        <v>PS</v>
      </c>
      <c r="G906" s="442">
        <f>VLOOKUP(Task[[#This Row],[Reason of visit]],'Data-Task'!C:G,2,)</f>
        <v>10</v>
      </c>
      <c r="H90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6" s="444">
        <f>VLOOKUP(Task[[#This Row],[Reason of visit]],'Data-Task'!C:G,3,)</f>
        <v>1</v>
      </c>
      <c r="J906" s="444" t="str">
        <f>IF(Task[[#This Row],[Margin of Error1]]&gt;=0.1,"Insufficient data",Task[[#This Row],[Task success1]])</f>
        <v>Insufficient data</v>
      </c>
      <c r="K906" s="444">
        <f>IF(Task[[#This Row],[Task success1]]&gt;0,1.96*SQRT((Task[[#This Row],[Task success1]]*(1-Task[[#This Row],[Task success1]]))/Task[[#This Row],[Responses]]),"")</f>
        <v>0</v>
      </c>
      <c r="L906" s="444">
        <f>VLOOKUP(Task[[#This Row],[Reason of visit]],'Data-Task'!C:G,4,)</f>
        <v>0.8</v>
      </c>
      <c r="M906" s="444" t="str">
        <f>IF(Task[[#This Row],[Margin of Error1]]&gt;=0.1,"Insufficient data",Task[[#This Row],[Ease1]])</f>
        <v>Insufficient data</v>
      </c>
      <c r="N906" s="444">
        <f>IF(Task[[#This Row],[Ease1]]&gt;0,1.96*SQRT((Task[[#This Row],[Ease1]]*(1-Task[[#This Row],[Ease1]]))/Task[[#This Row],[Responses]]),"")</f>
        <v>0.24792256855720091</v>
      </c>
      <c r="O906" s="444">
        <f>VLOOKUP(Task[[#This Row],[Reason of visit]],'Data-Task'!C:G,5,)</f>
        <v>0.9</v>
      </c>
      <c r="P906" s="444" t="str">
        <f>IF(Task[[#This Row],[Margin of Error1]]&gt;=0.1,"Insufficient data",Task[[#This Row],[Satisfaction1]])</f>
        <v>Insufficient data</v>
      </c>
      <c r="Q906" s="444">
        <f>IF(Task[[#This Row],[Satisfaction1]]&gt;0,1.96*SQRT((Task[[#This Row],[Satisfaction1]]*(1-Task[[#This Row],[Satisfaction1]]))/Task[[#This Row],[Responses]]),"")</f>
        <v>0.18594192641790069</v>
      </c>
      <c r="R906" s="444" t="str">
        <f>IF(OR(Task[[#This Row],[Margin of Error1]]&gt;=0.1,Task[[#This Row],[Margin of Error1]]=0),"Insufficient data",Task[[#This Row],[Margin of Error1]])</f>
        <v>Insufficient data</v>
      </c>
      <c r="S9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6" s="10"/>
      <c r="U906" s="10"/>
      <c r="V906" s="5"/>
      <c r="W906" s="5"/>
    </row>
    <row r="907" spans="3:23" ht="13.9" x14ac:dyDescent="0.5">
      <c r="C907" s="129" t="str">
        <f>IF(ISBLANK('Data-Task'!C1267),"",'Data-Task'!C1267)</f>
        <v>RCMP:Policing:Apply for or renew your firearms licence</v>
      </c>
      <c r="D907" s="457" t="str">
        <f t="shared" si="42"/>
        <v>Apply for or renew your firearms licence</v>
      </c>
      <c r="E907" s="458" t="str">
        <f t="shared" si="43"/>
        <v>Policing</v>
      </c>
      <c r="F907" s="458" t="str">
        <f t="shared" si="44"/>
        <v>RCMP</v>
      </c>
      <c r="G907" s="442">
        <f>VLOOKUP(Task[[#This Row],[Reason of visit]],'Data-Task'!C:G,2,)</f>
        <v>10</v>
      </c>
      <c r="H90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7" s="444">
        <f>VLOOKUP(Task[[#This Row],[Reason of visit]],'Data-Task'!C:G,3,)</f>
        <v>0.6</v>
      </c>
      <c r="J907" s="444" t="str">
        <f>IF(Task[[#This Row],[Margin of Error1]]&gt;=0.1,"Insufficient data",Task[[#This Row],[Task success1]])</f>
        <v>Insufficient data</v>
      </c>
      <c r="K907" s="444">
        <f>IF(Task[[#This Row],[Task success1]]&gt;0,1.96*SQRT((Task[[#This Row],[Task success1]]*(1-Task[[#This Row],[Task success1]]))/Task[[#This Row],[Responses]]),"")</f>
        <v>0.30364189434266148</v>
      </c>
      <c r="L907" s="444">
        <f>VLOOKUP(Task[[#This Row],[Reason of visit]],'Data-Task'!C:G,4,)</f>
        <v>0</v>
      </c>
      <c r="M907" s="444" t="str">
        <f>IF(Task[[#This Row],[Margin of Error1]]&gt;=0.1,"Insufficient data",Task[[#This Row],[Ease1]])</f>
        <v>Insufficient data</v>
      </c>
      <c r="N907" s="444" t="str">
        <f>IF(Task[[#This Row],[Ease1]]&gt;0,1.96*SQRT((Task[[#This Row],[Ease1]]*(1-Task[[#This Row],[Ease1]]))/Task[[#This Row],[Responses]]),"")</f>
        <v/>
      </c>
      <c r="O907" s="444">
        <f>VLOOKUP(Task[[#This Row],[Reason of visit]],'Data-Task'!C:G,5,)</f>
        <v>0.6</v>
      </c>
      <c r="P907" s="444" t="str">
        <f>IF(Task[[#This Row],[Margin of Error1]]&gt;=0.1,"Insufficient data",Task[[#This Row],[Satisfaction1]])</f>
        <v>Insufficient data</v>
      </c>
      <c r="Q907" s="444">
        <f>IF(Task[[#This Row],[Satisfaction1]]&gt;0,1.96*SQRT((Task[[#This Row],[Satisfaction1]]*(1-Task[[#This Row],[Satisfaction1]]))/Task[[#This Row],[Responses]]),"")</f>
        <v>0.30364189434266148</v>
      </c>
      <c r="R907" s="444" t="str">
        <f>IF(OR(Task[[#This Row],[Margin of Error1]]&gt;=0.1,Task[[#This Row],[Margin of Error1]]=0),"Insufficient data",Task[[#This Row],[Margin of Error1]])</f>
        <v>Insufficient data</v>
      </c>
      <c r="S90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7" s="10"/>
      <c r="U907" s="10"/>
      <c r="V907" s="5"/>
      <c r="W907" s="5"/>
    </row>
    <row r="908" spans="3:23" ht="13.9" x14ac:dyDescent="0.5">
      <c r="C908" s="129" t="str">
        <f>IF(ISBLANK('Data-Task'!C1312),"",'Data-Task'!C1312)</f>
        <v>StatCan:Science:Other - Reason for my visit is not in this list</v>
      </c>
      <c r="D908" s="457" t="str">
        <f t="shared" si="42"/>
        <v>Other - Reason for my visit is not in this list</v>
      </c>
      <c r="E908" s="458" t="str">
        <f t="shared" si="43"/>
        <v>Science</v>
      </c>
      <c r="F908" s="458" t="str">
        <f t="shared" si="44"/>
        <v>StatCan</v>
      </c>
      <c r="G908" s="442">
        <f>VLOOKUP(Task[[#This Row],[Reason of visit]],'Data-Task'!C:G,2,)</f>
        <v>10</v>
      </c>
      <c r="H90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8" s="444">
        <f>VLOOKUP(Task[[#This Row],[Reason of visit]],'Data-Task'!C:G,3,)</f>
        <v>0.6</v>
      </c>
      <c r="J908" s="444" t="str">
        <f>IF(Task[[#This Row],[Margin of Error1]]&gt;=0.1,"Insufficient data",Task[[#This Row],[Task success1]])</f>
        <v>Insufficient data</v>
      </c>
      <c r="K908" s="444">
        <f>IF(Task[[#This Row],[Task success1]]&gt;0,1.96*SQRT((Task[[#This Row],[Task success1]]*(1-Task[[#This Row],[Task success1]]))/Task[[#This Row],[Responses]]),"")</f>
        <v>0.30364189434266148</v>
      </c>
      <c r="L908" s="444">
        <f>VLOOKUP(Task[[#This Row],[Reason of visit]],'Data-Task'!C:G,4,)</f>
        <v>0.6</v>
      </c>
      <c r="M908" s="444" t="str">
        <f>IF(Task[[#This Row],[Margin of Error1]]&gt;=0.1,"Insufficient data",Task[[#This Row],[Ease1]])</f>
        <v>Insufficient data</v>
      </c>
      <c r="N908" s="444">
        <f>IF(Task[[#This Row],[Ease1]]&gt;0,1.96*SQRT((Task[[#This Row],[Ease1]]*(1-Task[[#This Row],[Ease1]]))/Task[[#This Row],[Responses]]),"")</f>
        <v>0.30364189434266148</v>
      </c>
      <c r="O908" s="444">
        <f>VLOOKUP(Task[[#This Row],[Reason of visit]],'Data-Task'!C:G,5,)</f>
        <v>0.4</v>
      </c>
      <c r="P908" s="444" t="str">
        <f>IF(Task[[#This Row],[Margin of Error1]]&gt;=0.1,"Insufficient data",Task[[#This Row],[Satisfaction1]])</f>
        <v>Insufficient data</v>
      </c>
      <c r="Q908" s="444">
        <f>IF(Task[[#This Row],[Satisfaction1]]&gt;0,1.96*SQRT((Task[[#This Row],[Satisfaction1]]*(1-Task[[#This Row],[Satisfaction1]]))/Task[[#This Row],[Responses]]),"")</f>
        <v>0.30364189434266148</v>
      </c>
      <c r="R908" s="444" t="str">
        <f>IF(OR(Task[[#This Row],[Margin of Error1]]&gt;=0.1,Task[[#This Row],[Margin of Error1]]=0),"Insufficient data",Task[[#This Row],[Margin of Error1]])</f>
        <v>Insufficient data</v>
      </c>
      <c r="S90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8" s="10"/>
      <c r="U908" s="10"/>
      <c r="V908" s="5"/>
      <c r="W908" s="5"/>
    </row>
    <row r="909" spans="3:23" ht="13.9" x14ac:dyDescent="0.5">
      <c r="C909" s="129" t="str">
        <f>IF(ISBLANK('Data-Task'!C1380),"",'Data-Task'!C1380)</f>
        <v>TC:Transport:Learn about child car seat safety</v>
      </c>
      <c r="D909" s="457" t="str">
        <f t="shared" si="42"/>
        <v>Learn about child car seat safety</v>
      </c>
      <c r="E909" s="458" t="str">
        <f t="shared" si="43"/>
        <v>Transport</v>
      </c>
      <c r="F909" s="458" t="str">
        <f t="shared" si="44"/>
        <v>TC</v>
      </c>
      <c r="G909" s="442">
        <f>VLOOKUP(Task[[#This Row],[Reason of visit]],'Data-Task'!C:G,2,)</f>
        <v>10</v>
      </c>
      <c r="H90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09" s="444">
        <f>VLOOKUP(Task[[#This Row],[Reason of visit]],'Data-Task'!C:G,3,)</f>
        <v>1</v>
      </c>
      <c r="J909" s="444" t="str">
        <f>IF(Task[[#This Row],[Margin of Error1]]&gt;=0.1,"Insufficient data",Task[[#This Row],[Task success1]])</f>
        <v>Insufficient data</v>
      </c>
      <c r="K909" s="444">
        <f>IF(Task[[#This Row],[Task success1]]&gt;0,1.96*SQRT((Task[[#This Row],[Task success1]]*(1-Task[[#This Row],[Task success1]]))/Task[[#This Row],[Responses]]),"")</f>
        <v>0</v>
      </c>
      <c r="L909" s="444">
        <f>VLOOKUP(Task[[#This Row],[Reason of visit]],'Data-Task'!C:G,4,)</f>
        <v>0.6</v>
      </c>
      <c r="M909" s="444" t="str">
        <f>IF(Task[[#This Row],[Margin of Error1]]&gt;=0.1,"Insufficient data",Task[[#This Row],[Ease1]])</f>
        <v>Insufficient data</v>
      </c>
      <c r="N909" s="444">
        <f>IF(Task[[#This Row],[Ease1]]&gt;0,1.96*SQRT((Task[[#This Row],[Ease1]]*(1-Task[[#This Row],[Ease1]]))/Task[[#This Row],[Responses]]),"")</f>
        <v>0.30364189434266148</v>
      </c>
      <c r="O909" s="444">
        <f>VLOOKUP(Task[[#This Row],[Reason of visit]],'Data-Task'!C:G,5,)</f>
        <v>0.7</v>
      </c>
      <c r="P909" s="444" t="str">
        <f>IF(Task[[#This Row],[Margin of Error1]]&gt;=0.1,"Insufficient data",Task[[#This Row],[Satisfaction1]])</f>
        <v>Insufficient data</v>
      </c>
      <c r="Q909" s="444">
        <f>IF(Task[[#This Row],[Satisfaction1]]&gt;0,1.96*SQRT((Task[[#This Row],[Satisfaction1]]*(1-Task[[#This Row],[Satisfaction1]]))/Task[[#This Row],[Responses]]),"")</f>
        <v>0.28403098422531298</v>
      </c>
      <c r="R909" s="444" t="str">
        <f>IF(OR(Task[[#This Row],[Margin of Error1]]&gt;=0.1,Task[[#This Row],[Margin of Error1]]=0),"Insufficient data",Task[[#This Row],[Margin of Error1]])</f>
        <v>Insufficient data</v>
      </c>
      <c r="S90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09" s="10"/>
      <c r="U909" s="10"/>
      <c r="V909" s="5"/>
      <c r="W909" s="5"/>
    </row>
    <row r="910" spans="3:23" ht="27.75" x14ac:dyDescent="0.5">
      <c r="C910" s="129" t="str">
        <f>IF(ISBLANK('Data-Task'!C1390),"",'Data-Task'!C1390)</f>
        <v>TC:Transport:Learn how to build an emergency response assistance plan in case of an accident while shipping dangerous goods</v>
      </c>
      <c r="D910" s="457" t="str">
        <f t="shared" si="42"/>
        <v>Learn how to build an emergency response assistance plan in case of an accident while shipping dangerous goods</v>
      </c>
      <c r="E910" s="458" t="str">
        <f t="shared" si="43"/>
        <v>Transport</v>
      </c>
      <c r="F910" s="458" t="str">
        <f t="shared" si="44"/>
        <v>TC</v>
      </c>
      <c r="G910" s="442">
        <f>VLOOKUP(Task[[#This Row],[Reason of visit]],'Data-Task'!C:G,2,)</f>
        <v>10</v>
      </c>
      <c r="H91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0" s="444">
        <f>VLOOKUP(Task[[#This Row],[Reason of visit]],'Data-Task'!C:G,3,)</f>
        <v>0.8</v>
      </c>
      <c r="J910" s="444" t="str">
        <f>IF(Task[[#This Row],[Margin of Error1]]&gt;=0.1,"Insufficient data",Task[[#This Row],[Task success1]])</f>
        <v>Insufficient data</v>
      </c>
      <c r="K910" s="444">
        <f>IF(Task[[#This Row],[Task success1]]&gt;0,1.96*SQRT((Task[[#This Row],[Task success1]]*(1-Task[[#This Row],[Task success1]]))/Task[[#This Row],[Responses]]),"")</f>
        <v>0.24792256855720091</v>
      </c>
      <c r="L910" s="444">
        <f>VLOOKUP(Task[[#This Row],[Reason of visit]],'Data-Task'!C:G,4,)</f>
        <v>0.7</v>
      </c>
      <c r="M910" s="444" t="str">
        <f>IF(Task[[#This Row],[Margin of Error1]]&gt;=0.1,"Insufficient data",Task[[#This Row],[Ease1]])</f>
        <v>Insufficient data</v>
      </c>
      <c r="N910" s="444">
        <f>IF(Task[[#This Row],[Ease1]]&gt;0,1.96*SQRT((Task[[#This Row],[Ease1]]*(1-Task[[#This Row],[Ease1]]))/Task[[#This Row],[Responses]]),"")</f>
        <v>0.28403098422531298</v>
      </c>
      <c r="O910" s="444">
        <f>VLOOKUP(Task[[#This Row],[Reason of visit]],'Data-Task'!C:G,5,)</f>
        <v>0.6</v>
      </c>
      <c r="P910" s="444" t="str">
        <f>IF(Task[[#This Row],[Margin of Error1]]&gt;=0.1,"Insufficient data",Task[[#This Row],[Satisfaction1]])</f>
        <v>Insufficient data</v>
      </c>
      <c r="Q910" s="444">
        <f>IF(Task[[#This Row],[Satisfaction1]]&gt;0,1.96*SQRT((Task[[#This Row],[Satisfaction1]]*(1-Task[[#This Row],[Satisfaction1]]))/Task[[#This Row],[Responses]]),"")</f>
        <v>0.30364189434266148</v>
      </c>
      <c r="R910" s="444" t="str">
        <f>IF(OR(Task[[#This Row],[Margin of Error1]]&gt;=0.1,Task[[#This Row],[Margin of Error1]]=0),"Insufficient data",Task[[#This Row],[Margin of Error1]])</f>
        <v>Insufficient data</v>
      </c>
      <c r="S91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0" s="10"/>
      <c r="U910" s="10"/>
      <c r="V910" s="5"/>
      <c r="W910" s="5"/>
    </row>
    <row r="911" spans="3:23" ht="13.9" x14ac:dyDescent="0.5">
      <c r="C911" s="129" t="str">
        <f>IF(ISBLANK('Data-Task'!C1409),"",'Data-Task'!C1409)</f>
        <v>VAC:Culture:Other - Reason for my visit is not in this list</v>
      </c>
      <c r="D911" s="457" t="str">
        <f t="shared" si="42"/>
        <v>Other - Reason for my visit is not in this list</v>
      </c>
      <c r="E911" s="458" t="str">
        <f t="shared" si="43"/>
        <v>Culture</v>
      </c>
      <c r="F911" s="458" t="str">
        <f t="shared" si="44"/>
        <v>VAC</v>
      </c>
      <c r="G911" s="442">
        <f>VLOOKUP(Task[[#This Row],[Reason of visit]],'Data-Task'!C:G,2,)</f>
        <v>10</v>
      </c>
      <c r="H91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1" s="444">
        <f>VLOOKUP(Task[[#This Row],[Reason of visit]],'Data-Task'!C:G,3,)</f>
        <v>0.8</v>
      </c>
      <c r="J911" s="444" t="str">
        <f>IF(Task[[#This Row],[Margin of Error1]]&gt;=0.1,"Insufficient data",Task[[#This Row],[Task success1]])</f>
        <v>Insufficient data</v>
      </c>
      <c r="K911" s="444">
        <f>IF(Task[[#This Row],[Task success1]]&gt;0,1.96*SQRT((Task[[#This Row],[Task success1]]*(1-Task[[#This Row],[Task success1]]))/Task[[#This Row],[Responses]]),"")</f>
        <v>0.24792256855720091</v>
      </c>
      <c r="L911" s="444">
        <f>VLOOKUP(Task[[#This Row],[Reason of visit]],'Data-Task'!C:G,4,)</f>
        <v>0.8</v>
      </c>
      <c r="M911" s="444" t="str">
        <f>IF(Task[[#This Row],[Margin of Error1]]&gt;=0.1,"Insufficient data",Task[[#This Row],[Ease1]])</f>
        <v>Insufficient data</v>
      </c>
      <c r="N911" s="444">
        <f>IF(Task[[#This Row],[Ease1]]&gt;0,1.96*SQRT((Task[[#This Row],[Ease1]]*(1-Task[[#This Row],[Ease1]]))/Task[[#This Row],[Responses]]),"")</f>
        <v>0.24792256855720091</v>
      </c>
      <c r="O911" s="444">
        <f>VLOOKUP(Task[[#This Row],[Reason of visit]],'Data-Task'!C:G,5,)</f>
        <v>0.6</v>
      </c>
      <c r="P911" s="444" t="str">
        <f>IF(Task[[#This Row],[Margin of Error1]]&gt;=0.1,"Insufficient data",Task[[#This Row],[Satisfaction1]])</f>
        <v>Insufficient data</v>
      </c>
      <c r="Q911" s="444">
        <f>IF(Task[[#This Row],[Satisfaction1]]&gt;0,1.96*SQRT((Task[[#This Row],[Satisfaction1]]*(1-Task[[#This Row],[Satisfaction1]]))/Task[[#This Row],[Responses]]),"")</f>
        <v>0.30364189434266148</v>
      </c>
      <c r="R911" s="444" t="str">
        <f>IF(OR(Task[[#This Row],[Margin of Error1]]&gt;=0.1,Task[[#This Row],[Margin of Error1]]=0),"Insufficient data",Task[[#This Row],[Margin of Error1]])</f>
        <v>Insufficient data</v>
      </c>
      <c r="S91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1" s="10"/>
      <c r="U911" s="10"/>
      <c r="V911" s="5"/>
      <c r="W911" s="5"/>
    </row>
    <row r="912" spans="3:23" ht="13.9" x14ac:dyDescent="0.5">
      <c r="C912" s="129" t="str">
        <f>IF(ISBLANK('Data-Task'!C47),"",'Data-Task'!C47)</f>
        <v>CBSA:Travel:ArriveCAN – Get your receipt</v>
      </c>
      <c r="D912" s="68" t="str">
        <f t="shared" si="42"/>
        <v>ArriveCAN – Get your receipt</v>
      </c>
      <c r="E912" s="6" t="str">
        <f t="shared" si="43"/>
        <v>Travel</v>
      </c>
      <c r="F912" s="6" t="str">
        <f t="shared" si="44"/>
        <v>CBSA</v>
      </c>
      <c r="G912" s="8">
        <f>VLOOKUP(Task[[#This Row],[Reason of visit]],'Data-Task'!C:G,2,)</f>
        <v>9</v>
      </c>
      <c r="H9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2" s="7">
        <f>VLOOKUP(Task[[#This Row],[Reason of visit]],'Data-Task'!C:G,3,)</f>
        <v>0.55555555555555602</v>
      </c>
      <c r="J912" s="7" t="str">
        <f>IF(Task[[#This Row],[Margin of Error1]]&gt;=0.1,"Insufficient data",Task[[#This Row],[Task success1]])</f>
        <v>Insufficient data</v>
      </c>
      <c r="K912" s="7">
        <f>IF(Task[[#This Row],[Task success1]]&gt;0,1.96*SQRT((Task[[#This Row],[Task success1]]*(1-Task[[#This Row],[Task success1]]))/Task[[#This Row],[Responses]]),"")</f>
        <v>0.32464394339996944</v>
      </c>
      <c r="L912" s="7">
        <f>VLOOKUP(Task[[#This Row],[Reason of visit]],'Data-Task'!C:G,4,)</f>
        <v>0.55555555555555602</v>
      </c>
      <c r="M912" s="7" t="str">
        <f>IF(Task[[#This Row],[Margin of Error1]]&gt;=0.1,"Insufficient data",Task[[#This Row],[Ease1]])</f>
        <v>Insufficient data</v>
      </c>
      <c r="N912" s="7">
        <f>IF(Task[[#This Row],[Ease1]]&gt;0,1.96*SQRT((Task[[#This Row],[Ease1]]*(1-Task[[#This Row],[Ease1]]))/Task[[#This Row],[Responses]]),"")</f>
        <v>0.32464394339996944</v>
      </c>
      <c r="O912" s="7">
        <f>VLOOKUP(Task[[#This Row],[Reason of visit]],'Data-Task'!C:G,5,)</f>
        <v>0.55555555555555602</v>
      </c>
      <c r="P912" s="7" t="str">
        <f>IF(Task[[#This Row],[Margin of Error1]]&gt;=0.1,"Insufficient data",Task[[#This Row],[Satisfaction1]])</f>
        <v>Insufficient data</v>
      </c>
      <c r="Q912" s="7">
        <f>IF(Task[[#This Row],[Satisfaction1]]&gt;0,1.96*SQRT((Task[[#This Row],[Satisfaction1]]*(1-Task[[#This Row],[Satisfaction1]]))/Task[[#This Row],[Responses]]),"")</f>
        <v>0.32464394339996944</v>
      </c>
      <c r="R912" s="7" t="str">
        <f>IF(OR(Task[[#This Row],[Margin of Error1]]&gt;=0.1,Task[[#This Row],[Margin of Error1]]=0),"Insufficient data",Task[[#This Row],[Margin of Error1]])</f>
        <v>Insufficient data</v>
      </c>
      <c r="S9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2" s="10"/>
      <c r="U912" s="10"/>
      <c r="V912" s="5"/>
      <c r="W912" s="5"/>
    </row>
    <row r="913" spans="3:23" ht="13.9" x14ac:dyDescent="0.5">
      <c r="C913" s="129" t="str">
        <f>IF(ISBLANK('Data-Task'!C202),"",'Data-Task'!C202)</f>
        <v>CRTC:Culture:Other - Reason for my visit is not in this list</v>
      </c>
      <c r="D913" s="68" t="str">
        <f t="shared" si="42"/>
        <v>Other - Reason for my visit is not in this list</v>
      </c>
      <c r="E913" s="6" t="str">
        <f t="shared" si="43"/>
        <v>Culture</v>
      </c>
      <c r="F913" s="6" t="str">
        <f t="shared" si="44"/>
        <v>CRTC</v>
      </c>
      <c r="G913" s="8">
        <f>VLOOKUP(Task[[#This Row],[Reason of visit]],'Data-Task'!C:G,2,)</f>
        <v>9</v>
      </c>
      <c r="H9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3" s="7">
        <f>VLOOKUP(Task[[#This Row],[Reason of visit]],'Data-Task'!C:G,3,)</f>
        <v>0.88888888888888895</v>
      </c>
      <c r="J913" s="7" t="str">
        <f>IF(Task[[#This Row],[Margin of Error1]]&gt;=0.1,"Insufficient data",Task[[#This Row],[Task success1]])</f>
        <v>Insufficient data</v>
      </c>
      <c r="K913" s="7">
        <f>IF(Task[[#This Row],[Task success1]]&gt;0,1.96*SQRT((Task[[#This Row],[Task success1]]*(1-Task[[#This Row],[Task success1]]))/Task[[#This Row],[Responses]]),"")</f>
        <v>0.20532285794453817</v>
      </c>
      <c r="L913" s="7">
        <f>VLOOKUP(Task[[#This Row],[Reason of visit]],'Data-Task'!C:G,4,)</f>
        <v>0.77777777777777801</v>
      </c>
      <c r="M913" s="7" t="str">
        <f>IF(Task[[#This Row],[Margin of Error1]]&gt;=0.1,"Insufficient data",Task[[#This Row],[Ease1]])</f>
        <v>Insufficient data</v>
      </c>
      <c r="N913" s="7">
        <f>IF(Task[[#This Row],[Ease1]]&gt;0,1.96*SQRT((Task[[#This Row],[Ease1]]*(1-Task[[#This Row],[Ease1]]))/Task[[#This Row],[Responses]]),"")</f>
        <v>0.2716166102991453</v>
      </c>
      <c r="O913" s="7">
        <f>VLOOKUP(Task[[#This Row],[Reason of visit]],'Data-Task'!C:G,5,)</f>
        <v>0.77777777777777801</v>
      </c>
      <c r="P913" s="7" t="str">
        <f>IF(Task[[#This Row],[Margin of Error1]]&gt;=0.1,"Insufficient data",Task[[#This Row],[Satisfaction1]])</f>
        <v>Insufficient data</v>
      </c>
      <c r="Q913" s="7">
        <f>IF(Task[[#This Row],[Satisfaction1]]&gt;0,1.96*SQRT((Task[[#This Row],[Satisfaction1]]*(1-Task[[#This Row],[Satisfaction1]]))/Task[[#This Row],[Responses]]),"")</f>
        <v>0.2716166102991453</v>
      </c>
      <c r="R913" s="7" t="str">
        <f>IF(OR(Task[[#This Row],[Margin of Error1]]&gt;=0.1,Task[[#This Row],[Margin of Error1]]=0),"Insufficient data",Task[[#This Row],[Margin of Error1]])</f>
        <v>Insufficient data</v>
      </c>
      <c r="S9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3" s="10"/>
      <c r="U913" s="10"/>
      <c r="V913" s="5"/>
      <c r="W913" s="5"/>
    </row>
    <row r="914" spans="3:23" ht="13.9" x14ac:dyDescent="0.5">
      <c r="C914" s="129" t="str">
        <f>IF(ISBLANK('Data-Task'!C233),"",'Data-Task'!C233)</f>
        <v>CSEC:Security:Find out more about the Cyber Security Awareness Month</v>
      </c>
      <c r="D914" s="68" t="str">
        <f t="shared" si="42"/>
        <v>Find out more about the Cyber Security Awareness Month</v>
      </c>
      <c r="E914" s="6" t="str">
        <f t="shared" si="43"/>
        <v>Security</v>
      </c>
      <c r="F914" s="6" t="str">
        <f t="shared" si="44"/>
        <v>CSEC</v>
      </c>
      <c r="G914" s="8">
        <f>VLOOKUP(Task[[#This Row],[Reason of visit]],'Data-Task'!C:G,2,)</f>
        <v>9</v>
      </c>
      <c r="H9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4" s="7">
        <f>VLOOKUP(Task[[#This Row],[Reason of visit]],'Data-Task'!C:G,3,)</f>
        <v>0.88888888888888895</v>
      </c>
      <c r="J914" s="7" t="str">
        <f>IF(Task[[#This Row],[Margin of Error1]]&gt;=0.1,"Insufficient data",Task[[#This Row],[Task success1]])</f>
        <v>Insufficient data</v>
      </c>
      <c r="K914" s="7">
        <f>IF(Task[[#This Row],[Task success1]]&gt;0,1.96*SQRT((Task[[#This Row],[Task success1]]*(1-Task[[#This Row],[Task success1]]))/Task[[#This Row],[Responses]]),"")</f>
        <v>0.20532285794453817</v>
      </c>
      <c r="L914" s="7">
        <f>VLOOKUP(Task[[#This Row],[Reason of visit]],'Data-Task'!C:G,4,)</f>
        <v>0.88888888888888895</v>
      </c>
      <c r="M914" s="7" t="str">
        <f>IF(Task[[#This Row],[Margin of Error1]]&gt;=0.1,"Insufficient data",Task[[#This Row],[Ease1]])</f>
        <v>Insufficient data</v>
      </c>
      <c r="N914" s="7">
        <f>IF(Task[[#This Row],[Ease1]]&gt;0,1.96*SQRT((Task[[#This Row],[Ease1]]*(1-Task[[#This Row],[Ease1]]))/Task[[#This Row],[Responses]]),"")</f>
        <v>0.20532285794453817</v>
      </c>
      <c r="O914" s="7">
        <f>VLOOKUP(Task[[#This Row],[Reason of visit]],'Data-Task'!C:G,5,)</f>
        <v>0.77777777777777801</v>
      </c>
      <c r="P914" s="7" t="str">
        <f>IF(Task[[#This Row],[Margin of Error1]]&gt;=0.1,"Insufficient data",Task[[#This Row],[Satisfaction1]])</f>
        <v>Insufficient data</v>
      </c>
      <c r="Q914" s="7">
        <f>IF(Task[[#This Row],[Satisfaction1]]&gt;0,1.96*SQRT((Task[[#This Row],[Satisfaction1]]*(1-Task[[#This Row],[Satisfaction1]]))/Task[[#This Row],[Responses]]),"")</f>
        <v>0.2716166102991453</v>
      </c>
      <c r="R914" s="7" t="str">
        <f>IF(OR(Task[[#This Row],[Margin of Error1]]&gt;=0.1,Task[[#This Row],[Margin of Error1]]=0),"Insufficient data",Task[[#This Row],[Margin of Error1]])</f>
        <v>Insufficient data</v>
      </c>
      <c r="S9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4" s="10"/>
      <c r="U914" s="10"/>
      <c r="V914" s="5"/>
      <c r="W914" s="5"/>
    </row>
    <row r="915" spans="3:23" ht="27.75" x14ac:dyDescent="0.5">
      <c r="C915" s="129" t="str">
        <f>IF(ISBLANK('Data-Task'!C346),"",'Data-Task'!C346)</f>
        <v>ECCC:Environment:Find out how Canada manages movement and disposal of hazardous waste and recyclables, toxic releases, food loss waste</v>
      </c>
      <c r="D915" s="68" t="str">
        <f t="shared" si="42"/>
        <v>Find out how Canada manages movement and disposal of hazardous waste and recyclables, toxic releases, food loss waste</v>
      </c>
      <c r="E915" s="6" t="str">
        <f t="shared" si="43"/>
        <v>Environment</v>
      </c>
      <c r="F915" s="6" t="str">
        <f t="shared" si="44"/>
        <v>ECCC</v>
      </c>
      <c r="G915" s="8">
        <f>VLOOKUP(Task[[#This Row],[Reason of visit]],'Data-Task'!C:G,2,)</f>
        <v>9</v>
      </c>
      <c r="H9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5" s="7">
        <f>VLOOKUP(Task[[#This Row],[Reason of visit]],'Data-Task'!C:G,3,)</f>
        <v>1</v>
      </c>
      <c r="J915" s="7" t="str">
        <f>IF(Task[[#This Row],[Margin of Error1]]&gt;=0.1,"Insufficient data",Task[[#This Row],[Task success1]])</f>
        <v>Insufficient data</v>
      </c>
      <c r="K915" s="7">
        <f>IF(Task[[#This Row],[Task success1]]&gt;0,1.96*SQRT((Task[[#This Row],[Task success1]]*(1-Task[[#This Row],[Task success1]]))/Task[[#This Row],[Responses]]),"")</f>
        <v>0</v>
      </c>
      <c r="L915" s="7">
        <f>VLOOKUP(Task[[#This Row],[Reason of visit]],'Data-Task'!C:G,4,)</f>
        <v>0.88888888888888895</v>
      </c>
      <c r="M915" s="7" t="str">
        <f>IF(Task[[#This Row],[Margin of Error1]]&gt;=0.1,"Insufficient data",Task[[#This Row],[Ease1]])</f>
        <v>Insufficient data</v>
      </c>
      <c r="N915" s="7">
        <f>IF(Task[[#This Row],[Ease1]]&gt;0,1.96*SQRT((Task[[#This Row],[Ease1]]*(1-Task[[#This Row],[Ease1]]))/Task[[#This Row],[Responses]]),"")</f>
        <v>0.20532285794453817</v>
      </c>
      <c r="O915" s="7">
        <f>VLOOKUP(Task[[#This Row],[Reason of visit]],'Data-Task'!C:G,5,)</f>
        <v>0.77777777777777801</v>
      </c>
      <c r="P915" s="7" t="str">
        <f>IF(Task[[#This Row],[Margin of Error1]]&gt;=0.1,"Insufficient data",Task[[#This Row],[Satisfaction1]])</f>
        <v>Insufficient data</v>
      </c>
      <c r="Q915" s="7">
        <f>IF(Task[[#This Row],[Satisfaction1]]&gt;0,1.96*SQRT((Task[[#This Row],[Satisfaction1]]*(1-Task[[#This Row],[Satisfaction1]]))/Task[[#This Row],[Responses]]),"")</f>
        <v>0.2716166102991453</v>
      </c>
      <c r="R915" s="7" t="str">
        <f>IF(OR(Task[[#This Row],[Margin of Error1]]&gt;=0.1,Task[[#This Row],[Margin of Error1]]=0),"Insufficient data",Task[[#This Row],[Margin of Error1]])</f>
        <v>Insufficient data</v>
      </c>
      <c r="S9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5" s="10"/>
      <c r="U915" s="10"/>
      <c r="V915" s="5"/>
      <c r="W915" s="5"/>
    </row>
    <row r="916" spans="3:23" ht="13.9" x14ac:dyDescent="0.5">
      <c r="C916" s="129" t="str">
        <f>IF(ISBLANK('Data-Task'!C367),"",'Data-Task'!C367)</f>
        <v>ECCC:Environment:Learn more on protecting our nature - Nature legacy</v>
      </c>
      <c r="D916" s="68" t="str">
        <f t="shared" si="42"/>
        <v>Learn more on protecting our nature - Nature legacy</v>
      </c>
      <c r="E916" s="6" t="str">
        <f t="shared" si="43"/>
        <v>Environment</v>
      </c>
      <c r="F916" s="6" t="str">
        <f t="shared" si="44"/>
        <v>ECCC</v>
      </c>
      <c r="G916" s="8">
        <f>VLOOKUP(Task[[#This Row],[Reason of visit]],'Data-Task'!C:G,2,)</f>
        <v>9</v>
      </c>
      <c r="H91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6" s="7">
        <f>VLOOKUP(Task[[#This Row],[Reason of visit]],'Data-Task'!C:G,3,)</f>
        <v>0.77777777777777801</v>
      </c>
      <c r="J916" s="7" t="str">
        <f>IF(Task[[#This Row],[Margin of Error1]]&gt;=0.1,"Insufficient data",Task[[#This Row],[Task success1]])</f>
        <v>Insufficient data</v>
      </c>
      <c r="K916" s="7">
        <f>IF(Task[[#This Row],[Task success1]]&gt;0,1.96*SQRT((Task[[#This Row],[Task success1]]*(1-Task[[#This Row],[Task success1]]))/Task[[#This Row],[Responses]]),"")</f>
        <v>0.2716166102991453</v>
      </c>
      <c r="L916" s="7">
        <f>VLOOKUP(Task[[#This Row],[Reason of visit]],'Data-Task'!C:G,4,)</f>
        <v>0.66666666666666696</v>
      </c>
      <c r="M916" s="7" t="str">
        <f>IF(Task[[#This Row],[Margin of Error1]]&gt;=0.1,"Insufficient data",Task[[#This Row],[Ease1]])</f>
        <v>Insufficient data</v>
      </c>
      <c r="N916" s="7">
        <f>IF(Task[[#This Row],[Ease1]]&gt;0,1.96*SQRT((Task[[#This Row],[Ease1]]*(1-Task[[#This Row],[Ease1]]))/Task[[#This Row],[Responses]]),"")</f>
        <v>0.30798428691680729</v>
      </c>
      <c r="O916" s="7">
        <f>VLOOKUP(Task[[#This Row],[Reason of visit]],'Data-Task'!C:G,5,)</f>
        <v>0.66666666666666696</v>
      </c>
      <c r="P916" s="7" t="str">
        <f>IF(Task[[#This Row],[Margin of Error1]]&gt;=0.1,"Insufficient data",Task[[#This Row],[Satisfaction1]])</f>
        <v>Insufficient data</v>
      </c>
      <c r="Q916" s="7">
        <f>IF(Task[[#This Row],[Satisfaction1]]&gt;0,1.96*SQRT((Task[[#This Row],[Satisfaction1]]*(1-Task[[#This Row],[Satisfaction1]]))/Task[[#This Row],[Responses]]),"")</f>
        <v>0.30798428691680729</v>
      </c>
      <c r="R916" s="7" t="str">
        <f>IF(OR(Task[[#This Row],[Margin of Error1]]&gt;=0.1,Task[[#This Row],[Margin of Error1]]=0),"Insufficient data",Task[[#This Row],[Margin of Error1]])</f>
        <v>Insufficient data</v>
      </c>
      <c r="S9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6" s="10"/>
      <c r="U916" s="10"/>
      <c r="V916" s="5"/>
      <c r="W916" s="5"/>
    </row>
    <row r="917" spans="3:23" ht="13.9" x14ac:dyDescent="0.5">
      <c r="C917" s="129" t="str">
        <f>IF(ISBLANK('Data-Task'!C608),"",'Data-Task'!C608)</f>
        <v>GAC:Travel:Book an appointment</v>
      </c>
      <c r="D917" s="68" t="str">
        <f t="shared" si="42"/>
        <v>Book an appointment</v>
      </c>
      <c r="E917" s="6" t="str">
        <f t="shared" si="43"/>
        <v>Travel</v>
      </c>
      <c r="F917" s="6" t="str">
        <f t="shared" si="44"/>
        <v>GAC</v>
      </c>
      <c r="G917" s="8">
        <f>VLOOKUP(Task[[#This Row],[Reason of visit]],'Data-Task'!C:G,2,)</f>
        <v>9</v>
      </c>
      <c r="H91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7" s="7">
        <f>VLOOKUP(Task[[#This Row],[Reason of visit]],'Data-Task'!C:G,3,)</f>
        <v>0.55555555555555602</v>
      </c>
      <c r="J917" s="7" t="str">
        <f>IF(Task[[#This Row],[Margin of Error1]]&gt;=0.1,"Insufficient data",Task[[#This Row],[Task success1]])</f>
        <v>Insufficient data</v>
      </c>
      <c r="K917" s="7">
        <f>IF(Task[[#This Row],[Task success1]]&gt;0,1.96*SQRT((Task[[#This Row],[Task success1]]*(1-Task[[#This Row],[Task success1]]))/Task[[#This Row],[Responses]]),"")</f>
        <v>0.32464394339996944</v>
      </c>
      <c r="L917" s="7">
        <f>VLOOKUP(Task[[#This Row],[Reason of visit]],'Data-Task'!C:G,4,)</f>
        <v>0.33333333333333298</v>
      </c>
      <c r="M917" s="7" t="str">
        <f>IF(Task[[#This Row],[Margin of Error1]]&gt;=0.1,"Insufficient data",Task[[#This Row],[Ease1]])</f>
        <v>Insufficient data</v>
      </c>
      <c r="N917" s="7">
        <f>IF(Task[[#This Row],[Ease1]]&gt;0,1.96*SQRT((Task[[#This Row],[Ease1]]*(1-Task[[#This Row],[Ease1]]))/Task[[#This Row],[Responses]]),"")</f>
        <v>0.30798428691680729</v>
      </c>
      <c r="O917" s="7">
        <f>VLOOKUP(Task[[#This Row],[Reason of visit]],'Data-Task'!C:G,5,)</f>
        <v>0.44444444444444398</v>
      </c>
      <c r="P917" s="7" t="str">
        <f>IF(Task[[#This Row],[Margin of Error1]]&gt;=0.1,"Insufficient data",Task[[#This Row],[Satisfaction1]])</f>
        <v>Insufficient data</v>
      </c>
      <c r="Q917" s="7">
        <f>IF(Task[[#This Row],[Satisfaction1]]&gt;0,1.96*SQRT((Task[[#This Row],[Satisfaction1]]*(1-Task[[#This Row],[Satisfaction1]]))/Task[[#This Row],[Responses]]),"")</f>
        <v>0.32464394339996944</v>
      </c>
      <c r="R917" s="7" t="str">
        <f>IF(OR(Task[[#This Row],[Margin of Error1]]&gt;=0.1,Task[[#This Row],[Margin of Error1]]=0),"Insufficient data",Task[[#This Row],[Margin of Error1]])</f>
        <v>Insufficient data</v>
      </c>
      <c r="S9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7" s="10"/>
      <c r="U917" s="10"/>
      <c r="V917" s="5"/>
      <c r="W917" s="5"/>
    </row>
    <row r="918" spans="3:23" ht="13.9" x14ac:dyDescent="0.5">
      <c r="C918" s="129" t="str">
        <f>IF(ISBLANK('Data-Task'!C661),"",'Data-Task'!C661)</f>
        <v>GAC:World:Master's or PhD studies outside of Canada</v>
      </c>
      <c r="D918" s="68" t="str">
        <f t="shared" ref="D918:D981" si="45">IF(ISBLANK(C918),"",MID(C918,FIND("#",SUBSTITUTE(C918,":","#",2))+1,500))</f>
        <v>Master's or PhD studies outside of Canada</v>
      </c>
      <c r="E918" s="6" t="str">
        <f t="shared" ref="E918:E981" si="46">IF(ISBLANK(C918),"",MID(C918,FIND("#",SUBSTITUTE(C918,":","#",1))+1,FIND("#",SUBSTITUTE(C918,":","#",2))-FIND("#",SUBSTITUTE(C918,":","#",1))-1))</f>
        <v>World</v>
      </c>
      <c r="F918" s="6" t="str">
        <f t="shared" ref="F918:F981" si="47">IF(ISBLANK(C918),"",LEFT(C918,FIND("#",SUBSTITUTE(C918,":","#"))-1))</f>
        <v>GAC</v>
      </c>
      <c r="G918" s="8">
        <f>VLOOKUP(Task[[#This Row],[Reason of visit]],'Data-Task'!C:G,2,)</f>
        <v>9</v>
      </c>
      <c r="H91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8" s="7">
        <f>VLOOKUP(Task[[#This Row],[Reason of visit]],'Data-Task'!C:G,3,)</f>
        <v>0.55555555555555602</v>
      </c>
      <c r="J918" s="7" t="str">
        <f>IF(Task[[#This Row],[Margin of Error1]]&gt;=0.1,"Insufficient data",Task[[#This Row],[Task success1]])</f>
        <v>Insufficient data</v>
      </c>
      <c r="K918" s="7">
        <f>IF(Task[[#This Row],[Task success1]]&gt;0,1.96*SQRT((Task[[#This Row],[Task success1]]*(1-Task[[#This Row],[Task success1]]))/Task[[#This Row],[Responses]]),"")</f>
        <v>0.32464394339996944</v>
      </c>
      <c r="L918" s="7">
        <f>VLOOKUP(Task[[#This Row],[Reason of visit]],'Data-Task'!C:G,4,)</f>
        <v>0.66666666666666696</v>
      </c>
      <c r="M918" s="7" t="str">
        <f>IF(Task[[#This Row],[Margin of Error1]]&gt;=0.1,"Insufficient data",Task[[#This Row],[Ease1]])</f>
        <v>Insufficient data</v>
      </c>
      <c r="N918" s="7">
        <f>IF(Task[[#This Row],[Ease1]]&gt;0,1.96*SQRT((Task[[#This Row],[Ease1]]*(1-Task[[#This Row],[Ease1]]))/Task[[#This Row],[Responses]]),"")</f>
        <v>0.30798428691680729</v>
      </c>
      <c r="O918" s="7">
        <f>VLOOKUP(Task[[#This Row],[Reason of visit]],'Data-Task'!C:G,5,)</f>
        <v>0.22222222222222199</v>
      </c>
      <c r="P918" s="7" t="str">
        <f>IF(Task[[#This Row],[Margin of Error1]]&gt;=0.1,"Insufficient data",Task[[#This Row],[Satisfaction1]])</f>
        <v>Insufficient data</v>
      </c>
      <c r="Q918" s="7">
        <f>IF(Task[[#This Row],[Satisfaction1]]&gt;0,1.96*SQRT((Task[[#This Row],[Satisfaction1]]*(1-Task[[#This Row],[Satisfaction1]]))/Task[[#This Row],[Responses]]),"")</f>
        <v>0.2716166102991453</v>
      </c>
      <c r="R918" s="7" t="str">
        <f>IF(OR(Task[[#This Row],[Margin of Error1]]&gt;=0.1,Task[[#This Row],[Margin of Error1]]=0),"Insufficient data",Task[[#This Row],[Margin of Error1]])</f>
        <v>Insufficient data</v>
      </c>
      <c r="S9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8" s="10"/>
      <c r="U918" s="10"/>
      <c r="V918" s="5"/>
      <c r="W918" s="5"/>
    </row>
    <row r="919" spans="3:23" ht="13.9" x14ac:dyDescent="0.5">
      <c r="C919" s="129" t="str">
        <f>IF(ISBLANK('Data-Task'!C780),"",'Data-Task'!C780)</f>
        <v>IRCC:Travel:Adoption and surrogacy</v>
      </c>
      <c r="D919" s="68" t="str">
        <f t="shared" si="45"/>
        <v>Adoption and surrogacy</v>
      </c>
      <c r="E919" s="6" t="str">
        <f t="shared" si="46"/>
        <v>Travel</v>
      </c>
      <c r="F919" s="6" t="str">
        <f t="shared" si="47"/>
        <v>IRCC</v>
      </c>
      <c r="G919" s="8">
        <f>VLOOKUP(Task[[#This Row],[Reason of visit]],'Data-Task'!C:G,2,)</f>
        <v>9</v>
      </c>
      <c r="H91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19" s="7">
        <f>VLOOKUP(Task[[#This Row],[Reason of visit]],'Data-Task'!C:G,3,)</f>
        <v>0.66666666666666696</v>
      </c>
      <c r="J919" s="7" t="str">
        <f>IF(Task[[#This Row],[Margin of Error1]]&gt;=0.1,"Insufficient data",Task[[#This Row],[Task success1]])</f>
        <v>Insufficient data</v>
      </c>
      <c r="K919" s="7">
        <f>IF(Task[[#This Row],[Task success1]]&gt;0,1.96*SQRT((Task[[#This Row],[Task success1]]*(1-Task[[#This Row],[Task success1]]))/Task[[#This Row],[Responses]]),"")</f>
        <v>0.30798428691680729</v>
      </c>
      <c r="L919" s="7">
        <f>VLOOKUP(Task[[#This Row],[Reason of visit]],'Data-Task'!C:G,4,)</f>
        <v>0.11111111111111099</v>
      </c>
      <c r="M919" s="7" t="str">
        <f>IF(Task[[#This Row],[Margin of Error1]]&gt;=0.1,"Insufficient data",Task[[#This Row],[Ease1]])</f>
        <v>Insufficient data</v>
      </c>
      <c r="N919" s="7">
        <f>IF(Task[[#This Row],[Ease1]]&gt;0,1.96*SQRT((Task[[#This Row],[Ease1]]*(1-Task[[#This Row],[Ease1]]))/Task[[#This Row],[Responses]]),"")</f>
        <v>0.20532285794453817</v>
      </c>
      <c r="O919" s="7">
        <f>VLOOKUP(Task[[#This Row],[Reason of visit]],'Data-Task'!C:G,5,)</f>
        <v>0.11111111111111099</v>
      </c>
      <c r="P919" s="7" t="str">
        <f>IF(Task[[#This Row],[Margin of Error1]]&gt;=0.1,"Insufficient data",Task[[#This Row],[Satisfaction1]])</f>
        <v>Insufficient data</v>
      </c>
      <c r="Q919" s="7">
        <f>IF(Task[[#This Row],[Satisfaction1]]&gt;0,1.96*SQRT((Task[[#This Row],[Satisfaction1]]*(1-Task[[#This Row],[Satisfaction1]]))/Task[[#This Row],[Responses]]),"")</f>
        <v>0.20532285794453817</v>
      </c>
      <c r="R919" s="7" t="str">
        <f>IF(OR(Task[[#This Row],[Margin of Error1]]&gt;=0.1,Task[[#This Row],[Margin of Error1]]=0),"Insufficient data",Task[[#This Row],[Margin of Error1]])</f>
        <v>Insufficient data</v>
      </c>
      <c r="S9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19" s="10"/>
      <c r="U919" s="10"/>
      <c r="V919" s="5"/>
      <c r="W919" s="5"/>
    </row>
    <row r="920" spans="3:23" ht="13.9" x14ac:dyDescent="0.5">
      <c r="C920" s="129" t="str">
        <f>IF(ISBLANK('Data-Task'!C789),"",'Data-Task'!C789)</f>
        <v>IRCC:Travel:Apply for Canadian citizenship</v>
      </c>
      <c r="D920" s="68" t="str">
        <f t="shared" si="45"/>
        <v>Apply for Canadian citizenship</v>
      </c>
      <c r="E920" s="6" t="str">
        <f t="shared" si="46"/>
        <v>Travel</v>
      </c>
      <c r="F920" s="6" t="str">
        <f t="shared" si="47"/>
        <v>IRCC</v>
      </c>
      <c r="G920" s="8">
        <f>VLOOKUP(Task[[#This Row],[Reason of visit]],'Data-Task'!C:G,2,)</f>
        <v>9</v>
      </c>
      <c r="H9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0" s="7">
        <f>VLOOKUP(Task[[#This Row],[Reason of visit]],'Data-Task'!C:G,3,)</f>
        <v>0.55555555555555602</v>
      </c>
      <c r="J920" s="7" t="str">
        <f>IF(Task[[#This Row],[Margin of Error1]]&gt;=0.1,"Insufficient data",Task[[#This Row],[Task success1]])</f>
        <v>Insufficient data</v>
      </c>
      <c r="K920" s="7">
        <f>IF(Task[[#This Row],[Task success1]]&gt;0,1.96*SQRT((Task[[#This Row],[Task success1]]*(1-Task[[#This Row],[Task success1]]))/Task[[#This Row],[Responses]]),"")</f>
        <v>0.32464394339996944</v>
      </c>
      <c r="L920" s="7">
        <f>VLOOKUP(Task[[#This Row],[Reason of visit]],'Data-Task'!C:G,4,)</f>
        <v>0.66666666666666696</v>
      </c>
      <c r="M920" s="7" t="str">
        <f>IF(Task[[#This Row],[Margin of Error1]]&gt;=0.1,"Insufficient data",Task[[#This Row],[Ease1]])</f>
        <v>Insufficient data</v>
      </c>
      <c r="N920" s="7">
        <f>IF(Task[[#This Row],[Ease1]]&gt;0,1.96*SQRT((Task[[#This Row],[Ease1]]*(1-Task[[#This Row],[Ease1]]))/Task[[#This Row],[Responses]]),"")</f>
        <v>0.30798428691680729</v>
      </c>
      <c r="O920" s="7">
        <f>VLOOKUP(Task[[#This Row],[Reason of visit]],'Data-Task'!C:G,5,)</f>
        <v>0.77777777777777801</v>
      </c>
      <c r="P920" s="7" t="str">
        <f>IF(Task[[#This Row],[Margin of Error1]]&gt;=0.1,"Insufficient data",Task[[#This Row],[Satisfaction1]])</f>
        <v>Insufficient data</v>
      </c>
      <c r="Q920" s="7">
        <f>IF(Task[[#This Row],[Satisfaction1]]&gt;0,1.96*SQRT((Task[[#This Row],[Satisfaction1]]*(1-Task[[#This Row],[Satisfaction1]]))/Task[[#This Row],[Responses]]),"")</f>
        <v>0.2716166102991453</v>
      </c>
      <c r="R920" s="7" t="str">
        <f>IF(OR(Task[[#This Row],[Margin of Error1]]&gt;=0.1,Task[[#This Row],[Margin of Error1]]=0),"Insufficient data",Task[[#This Row],[Margin of Error1]])</f>
        <v>Insufficient data</v>
      </c>
      <c r="S9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0" s="10"/>
      <c r="U920" s="10"/>
      <c r="V920" s="5"/>
      <c r="W920" s="5"/>
    </row>
    <row r="921" spans="3:23" ht="13.9" x14ac:dyDescent="0.5">
      <c r="C921" s="129" t="str">
        <f>IF(ISBLANK('Data-Task'!C911),"",'Data-Task'!C911)</f>
        <v>NRC:Science:Consult a list of NRC products and services</v>
      </c>
      <c r="D921" s="68" t="str">
        <f t="shared" si="45"/>
        <v>Consult a list of NRC products and services</v>
      </c>
      <c r="E921" s="6" t="str">
        <f t="shared" si="46"/>
        <v>Science</v>
      </c>
      <c r="F921" s="6" t="str">
        <f t="shared" si="47"/>
        <v>NRC</v>
      </c>
      <c r="G921" s="8">
        <f>VLOOKUP(Task[[#This Row],[Reason of visit]],'Data-Task'!C:G,2,)</f>
        <v>9</v>
      </c>
      <c r="H9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1" s="7">
        <f>VLOOKUP(Task[[#This Row],[Reason of visit]],'Data-Task'!C:G,3,)</f>
        <v>0.55555555555555602</v>
      </c>
      <c r="J921" s="7" t="str">
        <f>IF(Task[[#This Row],[Margin of Error1]]&gt;=0.1,"Insufficient data",Task[[#This Row],[Task success1]])</f>
        <v>Insufficient data</v>
      </c>
      <c r="K921" s="7">
        <f>IF(Task[[#This Row],[Task success1]]&gt;0,1.96*SQRT((Task[[#This Row],[Task success1]]*(1-Task[[#This Row],[Task success1]]))/Task[[#This Row],[Responses]]),"")</f>
        <v>0.32464394339996944</v>
      </c>
      <c r="L921" s="7">
        <f>VLOOKUP(Task[[#This Row],[Reason of visit]],'Data-Task'!C:G,4,)</f>
        <v>0.33333333333333298</v>
      </c>
      <c r="M921" s="7" t="str">
        <f>IF(Task[[#This Row],[Margin of Error1]]&gt;=0.1,"Insufficient data",Task[[#This Row],[Ease1]])</f>
        <v>Insufficient data</v>
      </c>
      <c r="N921" s="7">
        <f>IF(Task[[#This Row],[Ease1]]&gt;0,1.96*SQRT((Task[[#This Row],[Ease1]]*(1-Task[[#This Row],[Ease1]]))/Task[[#This Row],[Responses]]),"")</f>
        <v>0.30798428691680729</v>
      </c>
      <c r="O921" s="7">
        <f>VLOOKUP(Task[[#This Row],[Reason of visit]],'Data-Task'!C:G,5,)</f>
        <v>0.55555555555555602</v>
      </c>
      <c r="P921" s="7" t="str">
        <f>IF(Task[[#This Row],[Margin of Error1]]&gt;=0.1,"Insufficient data",Task[[#This Row],[Satisfaction1]])</f>
        <v>Insufficient data</v>
      </c>
      <c r="Q921" s="7">
        <f>IF(Task[[#This Row],[Satisfaction1]]&gt;0,1.96*SQRT((Task[[#This Row],[Satisfaction1]]*(1-Task[[#This Row],[Satisfaction1]]))/Task[[#This Row],[Responses]]),"")</f>
        <v>0.32464394339996944</v>
      </c>
      <c r="R921" s="7" t="str">
        <f>IF(OR(Task[[#This Row],[Margin of Error1]]&gt;=0.1,Task[[#This Row],[Margin of Error1]]=0),"Insufficient data",Task[[#This Row],[Margin of Error1]])</f>
        <v>Insufficient data</v>
      </c>
      <c r="S9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1" s="10"/>
      <c r="U921" s="10"/>
      <c r="V921" s="5"/>
      <c r="W921" s="5"/>
    </row>
    <row r="922" spans="3:23" ht="13.9" x14ac:dyDescent="0.5">
      <c r="C922" s="129" t="str">
        <f>IF(ISBLANK('Data-Task'!C912),"",'Data-Task'!C912)</f>
        <v>NRC:Science:Consult the CCMC registry of product assessments</v>
      </c>
      <c r="D922" s="68" t="str">
        <f t="shared" si="45"/>
        <v>Consult the CCMC registry of product assessments</v>
      </c>
      <c r="E922" s="6" t="str">
        <f t="shared" si="46"/>
        <v>Science</v>
      </c>
      <c r="F922" s="6" t="str">
        <f t="shared" si="47"/>
        <v>NRC</v>
      </c>
      <c r="G922" s="8">
        <f>VLOOKUP(Task[[#This Row],[Reason of visit]],'Data-Task'!C:G,2,)</f>
        <v>9</v>
      </c>
      <c r="H9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2" s="7">
        <f>VLOOKUP(Task[[#This Row],[Reason of visit]],'Data-Task'!C:G,3,)</f>
        <v>0.66666666666666696</v>
      </c>
      <c r="J922" s="7" t="str">
        <f>IF(Task[[#This Row],[Margin of Error1]]&gt;=0.1,"Insufficient data",Task[[#This Row],[Task success1]])</f>
        <v>Insufficient data</v>
      </c>
      <c r="K922" s="7">
        <f>IF(Task[[#This Row],[Task success1]]&gt;0,1.96*SQRT((Task[[#This Row],[Task success1]]*(1-Task[[#This Row],[Task success1]]))/Task[[#This Row],[Responses]]),"")</f>
        <v>0.30798428691680729</v>
      </c>
      <c r="L922" s="7">
        <f>VLOOKUP(Task[[#This Row],[Reason of visit]],'Data-Task'!C:G,4,)</f>
        <v>0.11111111111111099</v>
      </c>
      <c r="M922" s="7" t="str">
        <f>IF(Task[[#This Row],[Margin of Error1]]&gt;=0.1,"Insufficient data",Task[[#This Row],[Ease1]])</f>
        <v>Insufficient data</v>
      </c>
      <c r="N922" s="7">
        <f>IF(Task[[#This Row],[Ease1]]&gt;0,1.96*SQRT((Task[[#This Row],[Ease1]]*(1-Task[[#This Row],[Ease1]]))/Task[[#This Row],[Responses]]),"")</f>
        <v>0.20532285794453817</v>
      </c>
      <c r="O922" s="7">
        <f>VLOOKUP(Task[[#This Row],[Reason of visit]],'Data-Task'!C:G,5,)</f>
        <v>0.33333333333333298</v>
      </c>
      <c r="P922" s="7" t="str">
        <f>IF(Task[[#This Row],[Margin of Error1]]&gt;=0.1,"Insufficient data",Task[[#This Row],[Satisfaction1]])</f>
        <v>Insufficient data</v>
      </c>
      <c r="Q922" s="7">
        <f>IF(Task[[#This Row],[Satisfaction1]]&gt;0,1.96*SQRT((Task[[#This Row],[Satisfaction1]]*(1-Task[[#This Row],[Satisfaction1]]))/Task[[#This Row],[Responses]]),"")</f>
        <v>0.30798428691680729</v>
      </c>
      <c r="R922" s="7" t="str">
        <f>IF(OR(Task[[#This Row],[Margin of Error1]]&gt;=0.1,Task[[#This Row],[Margin of Error1]]=0),"Insufficient data",Task[[#This Row],[Margin of Error1]])</f>
        <v>Insufficient data</v>
      </c>
      <c r="S9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2" s="10"/>
      <c r="U922" s="10"/>
      <c r="V922" s="5"/>
      <c r="W922" s="5"/>
    </row>
    <row r="923" spans="3:23" ht="13.9" x14ac:dyDescent="0.5">
      <c r="C923" s="129" t="str">
        <f>IF(ISBLANK('Data-Task'!C915),"",'Data-Task'!C915)</f>
        <v>NRC:Science:Consult the list of CRM products / Registry of documentation</v>
      </c>
      <c r="D923" s="68" t="str">
        <f t="shared" si="45"/>
        <v>Consult the list of CRM products / Registry of documentation</v>
      </c>
      <c r="E923" s="6" t="str">
        <f t="shared" si="46"/>
        <v>Science</v>
      </c>
      <c r="F923" s="6" t="str">
        <f t="shared" si="47"/>
        <v>NRC</v>
      </c>
      <c r="G923" s="8">
        <f>VLOOKUP(Task[[#This Row],[Reason of visit]],'Data-Task'!C:G,2,)</f>
        <v>9</v>
      </c>
      <c r="H9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3" s="7">
        <f>VLOOKUP(Task[[#This Row],[Reason of visit]],'Data-Task'!C:G,3,)</f>
        <v>1</v>
      </c>
      <c r="J923" s="7" t="str">
        <f>IF(Task[[#This Row],[Margin of Error1]]&gt;=0.1,"Insufficient data",Task[[#This Row],[Task success1]])</f>
        <v>Insufficient data</v>
      </c>
      <c r="K923" s="7">
        <f>IF(Task[[#This Row],[Task success1]]&gt;0,1.96*SQRT((Task[[#This Row],[Task success1]]*(1-Task[[#This Row],[Task success1]]))/Task[[#This Row],[Responses]]),"")</f>
        <v>0</v>
      </c>
      <c r="L923" s="7">
        <f>VLOOKUP(Task[[#This Row],[Reason of visit]],'Data-Task'!C:G,4,)</f>
        <v>0.77777777777777801</v>
      </c>
      <c r="M923" s="7" t="str">
        <f>IF(Task[[#This Row],[Margin of Error1]]&gt;=0.1,"Insufficient data",Task[[#This Row],[Ease1]])</f>
        <v>Insufficient data</v>
      </c>
      <c r="N923" s="7">
        <f>IF(Task[[#This Row],[Ease1]]&gt;0,1.96*SQRT((Task[[#This Row],[Ease1]]*(1-Task[[#This Row],[Ease1]]))/Task[[#This Row],[Responses]]),"")</f>
        <v>0.2716166102991453</v>
      </c>
      <c r="O923" s="7">
        <f>VLOOKUP(Task[[#This Row],[Reason of visit]],'Data-Task'!C:G,5,)</f>
        <v>0.88888888888888895</v>
      </c>
      <c r="P923" s="7" t="str">
        <f>IF(Task[[#This Row],[Margin of Error1]]&gt;=0.1,"Insufficient data",Task[[#This Row],[Satisfaction1]])</f>
        <v>Insufficient data</v>
      </c>
      <c r="Q923" s="7">
        <f>IF(Task[[#This Row],[Satisfaction1]]&gt;0,1.96*SQRT((Task[[#This Row],[Satisfaction1]]*(1-Task[[#This Row],[Satisfaction1]]))/Task[[#This Row],[Responses]]),"")</f>
        <v>0.20532285794453817</v>
      </c>
      <c r="R923" s="7" t="str">
        <f>IF(OR(Task[[#This Row],[Margin of Error1]]&gt;=0.1,Task[[#This Row],[Margin of Error1]]=0),"Insufficient data",Task[[#This Row],[Margin of Error1]])</f>
        <v>Insufficient data</v>
      </c>
      <c r="S9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3" s="10"/>
      <c r="U923" s="10"/>
      <c r="V923" s="5"/>
      <c r="W923" s="5"/>
    </row>
    <row r="924" spans="3:23" ht="13.9" x14ac:dyDescent="0.5">
      <c r="C924" s="129" t="str">
        <f>IF(ISBLANK('Data-Task'!C943),"",'Data-Task'!C943)</f>
        <v>NRC:Science:Learn about the NRC's research centres</v>
      </c>
      <c r="D924" s="68" t="str">
        <f t="shared" si="45"/>
        <v>Learn about the NRC's research centres</v>
      </c>
      <c r="E924" s="6" t="str">
        <f t="shared" si="46"/>
        <v>Science</v>
      </c>
      <c r="F924" s="6" t="str">
        <f t="shared" si="47"/>
        <v>NRC</v>
      </c>
      <c r="G924" s="8">
        <f>VLOOKUP(Task[[#This Row],[Reason of visit]],'Data-Task'!C:G,2,)</f>
        <v>9</v>
      </c>
      <c r="H9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4" s="7">
        <f>VLOOKUP(Task[[#This Row],[Reason of visit]],'Data-Task'!C:G,3,)</f>
        <v>0.66666666666666696</v>
      </c>
      <c r="J924" s="7" t="str">
        <f>IF(Task[[#This Row],[Margin of Error1]]&gt;=0.1,"Insufficient data",Task[[#This Row],[Task success1]])</f>
        <v>Insufficient data</v>
      </c>
      <c r="K924" s="7">
        <f>IF(Task[[#This Row],[Task success1]]&gt;0,1.96*SQRT((Task[[#This Row],[Task success1]]*(1-Task[[#This Row],[Task success1]]))/Task[[#This Row],[Responses]]),"")</f>
        <v>0.30798428691680729</v>
      </c>
      <c r="L924" s="7">
        <f>VLOOKUP(Task[[#This Row],[Reason of visit]],'Data-Task'!C:G,4,)</f>
        <v>0.66666666666666696</v>
      </c>
      <c r="M924" s="7" t="str">
        <f>IF(Task[[#This Row],[Margin of Error1]]&gt;=0.1,"Insufficient data",Task[[#This Row],[Ease1]])</f>
        <v>Insufficient data</v>
      </c>
      <c r="N924" s="7">
        <f>IF(Task[[#This Row],[Ease1]]&gt;0,1.96*SQRT((Task[[#This Row],[Ease1]]*(1-Task[[#This Row],[Ease1]]))/Task[[#This Row],[Responses]]),"")</f>
        <v>0.30798428691680729</v>
      </c>
      <c r="O924" s="7">
        <f>VLOOKUP(Task[[#This Row],[Reason of visit]],'Data-Task'!C:G,5,)</f>
        <v>0.66666666666666696</v>
      </c>
      <c r="P924" s="7" t="str">
        <f>IF(Task[[#This Row],[Margin of Error1]]&gt;=0.1,"Insufficient data",Task[[#This Row],[Satisfaction1]])</f>
        <v>Insufficient data</v>
      </c>
      <c r="Q924" s="7">
        <f>IF(Task[[#This Row],[Satisfaction1]]&gt;0,1.96*SQRT((Task[[#This Row],[Satisfaction1]]*(1-Task[[#This Row],[Satisfaction1]]))/Task[[#This Row],[Responses]]),"")</f>
        <v>0.30798428691680729</v>
      </c>
      <c r="R924" s="7" t="str">
        <f>IF(OR(Task[[#This Row],[Margin of Error1]]&gt;=0.1,Task[[#This Row],[Margin of Error1]]=0),"Insufficient data",Task[[#This Row],[Margin of Error1]])</f>
        <v>Insufficient data</v>
      </c>
      <c r="S9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4" s="10"/>
      <c r="U924" s="10"/>
      <c r="V924" s="5"/>
      <c r="W924" s="5"/>
    </row>
    <row r="925" spans="3:23" ht="13.9" x14ac:dyDescent="0.5">
      <c r="C925" s="129" t="str">
        <f>IF(ISBLANK('Data-Task'!C954),"",'Data-Task'!C954)</f>
        <v>NRC:Science:Participate in the Codes Canada process</v>
      </c>
      <c r="D925" s="68" t="str">
        <f t="shared" si="45"/>
        <v>Participate in the Codes Canada process</v>
      </c>
      <c r="E925" s="6" t="str">
        <f t="shared" si="46"/>
        <v>Science</v>
      </c>
      <c r="F925" s="6" t="str">
        <f t="shared" si="47"/>
        <v>NRC</v>
      </c>
      <c r="G925" s="8">
        <f>VLOOKUP(Task[[#This Row],[Reason of visit]],'Data-Task'!C:G,2,)</f>
        <v>9</v>
      </c>
      <c r="H9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5" s="7">
        <f>VLOOKUP(Task[[#This Row],[Reason of visit]],'Data-Task'!C:G,3,)</f>
        <v>0.66666666666666696</v>
      </c>
      <c r="J925" s="7" t="str">
        <f>IF(Task[[#This Row],[Margin of Error1]]&gt;=0.1,"Insufficient data",Task[[#This Row],[Task success1]])</f>
        <v>Insufficient data</v>
      </c>
      <c r="K925" s="7">
        <f>IF(Task[[#This Row],[Task success1]]&gt;0,1.96*SQRT((Task[[#This Row],[Task success1]]*(1-Task[[#This Row],[Task success1]]))/Task[[#This Row],[Responses]]),"")</f>
        <v>0.30798428691680729</v>
      </c>
      <c r="L925" s="7">
        <f>VLOOKUP(Task[[#This Row],[Reason of visit]],'Data-Task'!C:G,4,)</f>
        <v>0.77777777777777801</v>
      </c>
      <c r="M925" s="7" t="str">
        <f>IF(Task[[#This Row],[Margin of Error1]]&gt;=0.1,"Insufficient data",Task[[#This Row],[Ease1]])</f>
        <v>Insufficient data</v>
      </c>
      <c r="N925" s="7">
        <f>IF(Task[[#This Row],[Ease1]]&gt;0,1.96*SQRT((Task[[#This Row],[Ease1]]*(1-Task[[#This Row],[Ease1]]))/Task[[#This Row],[Responses]]),"")</f>
        <v>0.2716166102991453</v>
      </c>
      <c r="O925" s="7">
        <f>VLOOKUP(Task[[#This Row],[Reason of visit]],'Data-Task'!C:G,5,)</f>
        <v>0.66666666666666696</v>
      </c>
      <c r="P925" s="7" t="str">
        <f>IF(Task[[#This Row],[Margin of Error1]]&gt;=0.1,"Insufficient data",Task[[#This Row],[Satisfaction1]])</f>
        <v>Insufficient data</v>
      </c>
      <c r="Q925" s="7">
        <f>IF(Task[[#This Row],[Satisfaction1]]&gt;0,1.96*SQRT((Task[[#This Row],[Satisfaction1]]*(1-Task[[#This Row],[Satisfaction1]]))/Task[[#This Row],[Responses]]),"")</f>
        <v>0.30798428691680729</v>
      </c>
      <c r="R925" s="7" t="str">
        <f>IF(OR(Task[[#This Row],[Margin of Error1]]&gt;=0.1,Task[[#This Row],[Margin of Error1]]=0),"Insufficient data",Task[[#This Row],[Margin of Error1]])</f>
        <v>Insufficient data</v>
      </c>
      <c r="S9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5" s="10"/>
      <c r="U925" s="10"/>
      <c r="V925" s="5"/>
      <c r="W925" s="5"/>
    </row>
    <row r="926" spans="3:23" ht="13.9" x14ac:dyDescent="0.5">
      <c r="C926" s="129" t="str">
        <f>IF(ISBLANK('Data-Task'!C1020),"",'Data-Task'!C1020)</f>
        <v>PBC:Policing:Learn about record suspensions</v>
      </c>
      <c r="D926" s="441" t="str">
        <f t="shared" si="45"/>
        <v>Learn about record suspensions</v>
      </c>
      <c r="E926" s="6" t="str">
        <f t="shared" si="46"/>
        <v>Policing</v>
      </c>
      <c r="F926" s="6" t="str">
        <f t="shared" si="47"/>
        <v>PBC</v>
      </c>
      <c r="G926" s="442">
        <f>VLOOKUP(Task[[#This Row],[Reason of visit]],'Data-Task'!C:G,2,)</f>
        <v>9</v>
      </c>
      <c r="H92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6" s="444">
        <f>VLOOKUP(Task[[#This Row],[Reason of visit]],'Data-Task'!C:G,3,)</f>
        <v>0.77777777777777801</v>
      </c>
      <c r="J926" s="444" t="str">
        <f>IF(Task[[#This Row],[Margin of Error1]]&gt;=0.1,"Insufficient data",Task[[#This Row],[Task success1]])</f>
        <v>Insufficient data</v>
      </c>
      <c r="K926" s="444">
        <f>IF(Task[[#This Row],[Task success1]]&gt;0,1.96*SQRT((Task[[#This Row],[Task success1]]*(1-Task[[#This Row],[Task success1]]))/Task[[#This Row],[Responses]]),"")</f>
        <v>0.2716166102991453</v>
      </c>
      <c r="L926" s="444">
        <f>VLOOKUP(Task[[#This Row],[Reason of visit]],'Data-Task'!C:G,4,)</f>
        <v>0.55555555555555602</v>
      </c>
      <c r="M926" s="444" t="str">
        <f>IF(Task[[#This Row],[Margin of Error1]]&gt;=0.1,"Insufficient data",Task[[#This Row],[Ease1]])</f>
        <v>Insufficient data</v>
      </c>
      <c r="N926" s="444">
        <f>IF(Task[[#This Row],[Ease1]]&gt;0,1.96*SQRT((Task[[#This Row],[Ease1]]*(1-Task[[#This Row],[Ease1]]))/Task[[#This Row],[Responses]]),"")</f>
        <v>0.32464394339996944</v>
      </c>
      <c r="O926" s="444">
        <f>VLOOKUP(Task[[#This Row],[Reason of visit]],'Data-Task'!C:G,5,)</f>
        <v>0.66666666666666696</v>
      </c>
      <c r="P926" s="444" t="str">
        <f>IF(Task[[#This Row],[Margin of Error1]]&gt;=0.1,"Insufficient data",Task[[#This Row],[Satisfaction1]])</f>
        <v>Insufficient data</v>
      </c>
      <c r="Q926" s="444">
        <f>IF(Task[[#This Row],[Satisfaction1]]&gt;0,1.96*SQRT((Task[[#This Row],[Satisfaction1]]*(1-Task[[#This Row],[Satisfaction1]]))/Task[[#This Row],[Responses]]),"")</f>
        <v>0.30798428691680729</v>
      </c>
      <c r="R926" s="444" t="str">
        <f>IF(OR(Task[[#This Row],[Margin of Error1]]&gt;=0.1,Task[[#This Row],[Margin of Error1]]=0),"Insufficient data",Task[[#This Row],[Margin of Error1]])</f>
        <v>Insufficient data</v>
      </c>
      <c r="S92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6" s="10"/>
      <c r="U926" s="10"/>
      <c r="V926" s="5"/>
      <c r="W926" s="5"/>
    </row>
    <row r="927" spans="3:23" ht="13.9" x14ac:dyDescent="0.5">
      <c r="C927" s="129" t="str">
        <f>IF(ISBLANK('Data-Task'!C1095),"",'Data-Task'!C1095)</f>
        <v>PCO:AboutGov:Search the Orders in Council database</v>
      </c>
      <c r="D927" s="441" t="str">
        <f t="shared" si="45"/>
        <v>Search the Orders in Council database</v>
      </c>
      <c r="E927" s="447" t="str">
        <f t="shared" si="46"/>
        <v>AboutGov</v>
      </c>
      <c r="F927" s="447" t="str">
        <f t="shared" si="47"/>
        <v>PCO</v>
      </c>
      <c r="G927" s="442">
        <f>VLOOKUP(Task[[#This Row],[Reason of visit]],'Data-Task'!C:G,2,)</f>
        <v>9</v>
      </c>
      <c r="H92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7" s="444">
        <f>VLOOKUP(Task[[#This Row],[Reason of visit]],'Data-Task'!C:G,3,)</f>
        <v>0.66666666666666696</v>
      </c>
      <c r="J927" s="444" t="str">
        <f>IF(Task[[#This Row],[Margin of Error1]]&gt;=0.1,"Insufficient data",Task[[#This Row],[Task success1]])</f>
        <v>Insufficient data</v>
      </c>
      <c r="K927" s="444">
        <f>IF(Task[[#This Row],[Task success1]]&gt;0,1.96*SQRT((Task[[#This Row],[Task success1]]*(1-Task[[#This Row],[Task success1]]))/Task[[#This Row],[Responses]]),"")</f>
        <v>0.30798428691680729</v>
      </c>
      <c r="L927" s="444">
        <f>VLOOKUP(Task[[#This Row],[Reason of visit]],'Data-Task'!C:G,4,)</f>
        <v>0.22222222222222199</v>
      </c>
      <c r="M927" s="444" t="str">
        <f>IF(Task[[#This Row],[Margin of Error1]]&gt;=0.1,"Insufficient data",Task[[#This Row],[Ease1]])</f>
        <v>Insufficient data</v>
      </c>
      <c r="N927" s="444">
        <f>IF(Task[[#This Row],[Ease1]]&gt;0,1.96*SQRT((Task[[#This Row],[Ease1]]*(1-Task[[#This Row],[Ease1]]))/Task[[#This Row],[Responses]]),"")</f>
        <v>0.2716166102991453</v>
      </c>
      <c r="O927" s="444">
        <f>VLOOKUP(Task[[#This Row],[Reason of visit]],'Data-Task'!C:G,5,)</f>
        <v>0.22222222222222199</v>
      </c>
      <c r="P927" s="444" t="str">
        <f>IF(Task[[#This Row],[Margin of Error1]]&gt;=0.1,"Insufficient data",Task[[#This Row],[Satisfaction1]])</f>
        <v>Insufficient data</v>
      </c>
      <c r="Q927" s="444">
        <f>IF(Task[[#This Row],[Satisfaction1]]&gt;0,1.96*SQRT((Task[[#This Row],[Satisfaction1]]*(1-Task[[#This Row],[Satisfaction1]]))/Task[[#This Row],[Responses]]),"")</f>
        <v>0.2716166102991453</v>
      </c>
      <c r="R927" s="444" t="str">
        <f>IF(OR(Task[[#This Row],[Margin of Error1]]&gt;=0.1,Task[[#This Row],[Margin of Error1]]=0),"Insufficient data",Task[[#This Row],[Margin of Error1]])</f>
        <v>Insufficient data</v>
      </c>
      <c r="S9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7" s="10"/>
      <c r="U927" s="10"/>
      <c r="V927" s="5"/>
      <c r="W927" s="5"/>
    </row>
    <row r="928" spans="3:23" ht="13.9" x14ac:dyDescent="0.5">
      <c r="C928" s="129" t="str">
        <f>IF(ISBLANK('Data-Task'!C1109),"",'Data-Task'!C1109)</f>
        <v>PHAC:Travel:ArriveCAN – Download the mobile app</v>
      </c>
      <c r="D928" s="457" t="str">
        <f t="shared" si="45"/>
        <v>ArriveCAN – Download the mobile app</v>
      </c>
      <c r="E928" s="458" t="str">
        <f t="shared" si="46"/>
        <v>Travel</v>
      </c>
      <c r="F928" s="458" t="str">
        <f t="shared" si="47"/>
        <v>PHAC</v>
      </c>
      <c r="G928" s="442">
        <f>VLOOKUP(Task[[#This Row],[Reason of visit]],'Data-Task'!C:G,2,)</f>
        <v>9</v>
      </c>
      <c r="H92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8" s="444">
        <f>VLOOKUP(Task[[#This Row],[Reason of visit]],'Data-Task'!C:G,3,)</f>
        <v>0.77777777777777801</v>
      </c>
      <c r="J928" s="444" t="str">
        <f>IF(Task[[#This Row],[Margin of Error1]]&gt;=0.1,"Insufficient data",Task[[#This Row],[Task success1]])</f>
        <v>Insufficient data</v>
      </c>
      <c r="K928" s="444">
        <f>IF(Task[[#This Row],[Task success1]]&gt;0,1.96*SQRT((Task[[#This Row],[Task success1]]*(1-Task[[#This Row],[Task success1]]))/Task[[#This Row],[Responses]]),"")</f>
        <v>0.2716166102991453</v>
      </c>
      <c r="L928" s="444">
        <f>VLOOKUP(Task[[#This Row],[Reason of visit]],'Data-Task'!C:G,4,)</f>
        <v>0.55555555555555602</v>
      </c>
      <c r="M928" s="444" t="str">
        <f>IF(Task[[#This Row],[Margin of Error1]]&gt;=0.1,"Insufficient data",Task[[#This Row],[Ease1]])</f>
        <v>Insufficient data</v>
      </c>
      <c r="N928" s="444">
        <f>IF(Task[[#This Row],[Ease1]]&gt;0,1.96*SQRT((Task[[#This Row],[Ease1]]*(1-Task[[#This Row],[Ease1]]))/Task[[#This Row],[Responses]]),"")</f>
        <v>0.32464394339996944</v>
      </c>
      <c r="O928" s="444">
        <f>VLOOKUP(Task[[#This Row],[Reason of visit]],'Data-Task'!C:G,5,)</f>
        <v>0.55555555555555602</v>
      </c>
      <c r="P928" s="444" t="str">
        <f>IF(Task[[#This Row],[Margin of Error1]]&gt;=0.1,"Insufficient data",Task[[#This Row],[Satisfaction1]])</f>
        <v>Insufficient data</v>
      </c>
      <c r="Q928" s="444">
        <f>IF(Task[[#This Row],[Satisfaction1]]&gt;0,1.96*SQRT((Task[[#This Row],[Satisfaction1]]*(1-Task[[#This Row],[Satisfaction1]]))/Task[[#This Row],[Responses]]),"")</f>
        <v>0.32464394339996944</v>
      </c>
      <c r="R928" s="444" t="str">
        <f>IF(OR(Task[[#This Row],[Margin of Error1]]&gt;=0.1,Task[[#This Row],[Margin of Error1]]=0),"Insufficient data",Task[[#This Row],[Margin of Error1]])</f>
        <v>Insufficient data</v>
      </c>
      <c r="S92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8" s="10"/>
      <c r="U928" s="10"/>
      <c r="V928" s="5"/>
      <c r="W928" s="5"/>
    </row>
    <row r="929" spans="3:23" ht="13.9" x14ac:dyDescent="0.5">
      <c r="C929" s="129" t="str">
        <f>IF(ISBLANK('Data-Task'!C1114),"",'Data-Task'!C1114)</f>
        <v>PHAC:Travel:ArriveCAN – Submit your quarantine plan</v>
      </c>
      <c r="D929" s="457" t="str">
        <f t="shared" si="45"/>
        <v>ArriveCAN – Submit your quarantine plan</v>
      </c>
      <c r="E929" s="458" t="str">
        <f t="shared" si="46"/>
        <v>Travel</v>
      </c>
      <c r="F929" s="458" t="str">
        <f t="shared" si="47"/>
        <v>PHAC</v>
      </c>
      <c r="G929" s="442">
        <f>VLOOKUP(Task[[#This Row],[Reason of visit]],'Data-Task'!C:G,2,)</f>
        <v>9</v>
      </c>
      <c r="H92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29" s="444">
        <f>VLOOKUP(Task[[#This Row],[Reason of visit]],'Data-Task'!C:G,3,)</f>
        <v>0.66666666666666696</v>
      </c>
      <c r="J929" s="444" t="str">
        <f>IF(Task[[#This Row],[Margin of Error1]]&gt;=0.1,"Insufficient data",Task[[#This Row],[Task success1]])</f>
        <v>Insufficient data</v>
      </c>
      <c r="K929" s="444">
        <f>IF(Task[[#This Row],[Task success1]]&gt;0,1.96*SQRT((Task[[#This Row],[Task success1]]*(1-Task[[#This Row],[Task success1]]))/Task[[#This Row],[Responses]]),"")</f>
        <v>0.30798428691680729</v>
      </c>
      <c r="L929" s="444">
        <f>VLOOKUP(Task[[#This Row],[Reason of visit]],'Data-Task'!C:G,4,)</f>
        <v>0.22222222222222199</v>
      </c>
      <c r="M929" s="444" t="str">
        <f>IF(Task[[#This Row],[Margin of Error1]]&gt;=0.1,"Insufficient data",Task[[#This Row],[Ease1]])</f>
        <v>Insufficient data</v>
      </c>
      <c r="N929" s="444">
        <f>IF(Task[[#This Row],[Ease1]]&gt;0,1.96*SQRT((Task[[#This Row],[Ease1]]*(1-Task[[#This Row],[Ease1]]))/Task[[#This Row],[Responses]]),"")</f>
        <v>0.2716166102991453</v>
      </c>
      <c r="O929" s="444">
        <f>VLOOKUP(Task[[#This Row],[Reason of visit]],'Data-Task'!C:G,5,)</f>
        <v>0.55555555555555602</v>
      </c>
      <c r="P929" s="444" t="str">
        <f>IF(Task[[#This Row],[Margin of Error1]]&gt;=0.1,"Insufficient data",Task[[#This Row],[Satisfaction1]])</f>
        <v>Insufficient data</v>
      </c>
      <c r="Q929" s="444">
        <f>IF(Task[[#This Row],[Satisfaction1]]&gt;0,1.96*SQRT((Task[[#This Row],[Satisfaction1]]*(1-Task[[#This Row],[Satisfaction1]]))/Task[[#This Row],[Responses]]),"")</f>
        <v>0.32464394339996944</v>
      </c>
      <c r="R929" s="444" t="str">
        <f>IF(OR(Task[[#This Row],[Margin of Error1]]&gt;=0.1,Task[[#This Row],[Margin of Error1]]=0),"Insufficient data",Task[[#This Row],[Margin of Error1]])</f>
        <v>Insufficient data</v>
      </c>
      <c r="S92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29" s="10"/>
      <c r="U929" s="10"/>
      <c r="V929" s="5"/>
      <c r="W929" s="5"/>
    </row>
    <row r="930" spans="3:23" ht="13.9" x14ac:dyDescent="0.5">
      <c r="C930" s="129" t="str">
        <f>IF(ISBLANK('Data-Task'!C1140),"",'Data-Task'!C1140)</f>
        <v>PS:Policing:Learn about national search and rescue</v>
      </c>
      <c r="D930" s="457" t="str">
        <f t="shared" si="45"/>
        <v>Learn about national search and rescue</v>
      </c>
      <c r="E930" s="458" t="str">
        <f t="shared" si="46"/>
        <v>Policing</v>
      </c>
      <c r="F930" s="458" t="str">
        <f t="shared" si="47"/>
        <v>PS</v>
      </c>
      <c r="G930" s="442">
        <f>VLOOKUP(Task[[#This Row],[Reason of visit]],'Data-Task'!C:G,2,)</f>
        <v>9</v>
      </c>
      <c r="H93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0" s="444">
        <f>VLOOKUP(Task[[#This Row],[Reason of visit]],'Data-Task'!C:G,3,)</f>
        <v>0.77777777777777801</v>
      </c>
      <c r="J930" s="444" t="str">
        <f>IF(Task[[#This Row],[Margin of Error1]]&gt;=0.1,"Insufficient data",Task[[#This Row],[Task success1]])</f>
        <v>Insufficient data</v>
      </c>
      <c r="K930" s="444">
        <f>IF(Task[[#This Row],[Task success1]]&gt;0,1.96*SQRT((Task[[#This Row],[Task success1]]*(1-Task[[#This Row],[Task success1]]))/Task[[#This Row],[Responses]]),"")</f>
        <v>0.2716166102991453</v>
      </c>
      <c r="L930" s="444">
        <f>VLOOKUP(Task[[#This Row],[Reason of visit]],'Data-Task'!C:G,4,)</f>
        <v>0.66666666666666696</v>
      </c>
      <c r="M930" s="444" t="str">
        <f>IF(Task[[#This Row],[Margin of Error1]]&gt;=0.1,"Insufficient data",Task[[#This Row],[Ease1]])</f>
        <v>Insufficient data</v>
      </c>
      <c r="N930" s="444">
        <f>IF(Task[[#This Row],[Ease1]]&gt;0,1.96*SQRT((Task[[#This Row],[Ease1]]*(1-Task[[#This Row],[Ease1]]))/Task[[#This Row],[Responses]]),"")</f>
        <v>0.30798428691680729</v>
      </c>
      <c r="O930" s="444">
        <f>VLOOKUP(Task[[#This Row],[Reason of visit]],'Data-Task'!C:G,5,)</f>
        <v>0.66666666666666696</v>
      </c>
      <c r="P930" s="444" t="str">
        <f>IF(Task[[#This Row],[Margin of Error1]]&gt;=0.1,"Insufficient data",Task[[#This Row],[Satisfaction1]])</f>
        <v>Insufficient data</v>
      </c>
      <c r="Q930" s="444">
        <f>IF(Task[[#This Row],[Satisfaction1]]&gt;0,1.96*SQRT((Task[[#This Row],[Satisfaction1]]*(1-Task[[#This Row],[Satisfaction1]]))/Task[[#This Row],[Responses]]),"")</f>
        <v>0.30798428691680729</v>
      </c>
      <c r="R930" s="444" t="str">
        <f>IF(OR(Task[[#This Row],[Margin of Error1]]&gt;=0.1,Task[[#This Row],[Margin of Error1]]=0),"Insufficient data",Task[[#This Row],[Margin of Error1]])</f>
        <v>Insufficient data</v>
      </c>
      <c r="S93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0" s="10"/>
      <c r="U930" s="10"/>
      <c r="V930" s="5"/>
      <c r="W930" s="5"/>
    </row>
    <row r="931" spans="3:23" ht="13.9" x14ac:dyDescent="0.5">
      <c r="C931" s="129" t="str">
        <f>IF(ISBLANK('Data-Task'!C1269),"",'Data-Task'!C1269)</f>
        <v>RCMP:Policing:Check the National Sex Offender Registry</v>
      </c>
      <c r="D931" s="457" t="str">
        <f t="shared" si="45"/>
        <v>Check the National Sex Offender Registry</v>
      </c>
      <c r="E931" s="458" t="str">
        <f t="shared" si="46"/>
        <v>Policing</v>
      </c>
      <c r="F931" s="458" t="str">
        <f t="shared" si="47"/>
        <v>RCMP</v>
      </c>
      <c r="G931" s="442">
        <f>VLOOKUP(Task[[#This Row],[Reason of visit]],'Data-Task'!C:G,2,)</f>
        <v>9</v>
      </c>
      <c r="H93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1" s="444">
        <f>VLOOKUP(Task[[#This Row],[Reason of visit]],'Data-Task'!C:G,3,)</f>
        <v>0.66666666666666696</v>
      </c>
      <c r="J931" s="444" t="str">
        <f>IF(Task[[#This Row],[Margin of Error1]]&gt;=0.1,"Insufficient data",Task[[#This Row],[Task success1]])</f>
        <v>Insufficient data</v>
      </c>
      <c r="K931" s="444">
        <f>IF(Task[[#This Row],[Task success1]]&gt;0,1.96*SQRT((Task[[#This Row],[Task success1]]*(1-Task[[#This Row],[Task success1]]))/Task[[#This Row],[Responses]]),"")</f>
        <v>0.30798428691680729</v>
      </c>
      <c r="L931" s="444">
        <f>VLOOKUP(Task[[#This Row],[Reason of visit]],'Data-Task'!C:G,4,)</f>
        <v>0.55555555555555602</v>
      </c>
      <c r="M931" s="444" t="str">
        <f>IF(Task[[#This Row],[Margin of Error1]]&gt;=0.1,"Insufficient data",Task[[#This Row],[Ease1]])</f>
        <v>Insufficient data</v>
      </c>
      <c r="N931" s="444">
        <f>IF(Task[[#This Row],[Ease1]]&gt;0,1.96*SQRT((Task[[#This Row],[Ease1]]*(1-Task[[#This Row],[Ease1]]))/Task[[#This Row],[Responses]]),"")</f>
        <v>0.32464394339996944</v>
      </c>
      <c r="O931" s="444">
        <f>VLOOKUP(Task[[#This Row],[Reason of visit]],'Data-Task'!C:G,5,)</f>
        <v>0.33333333333333298</v>
      </c>
      <c r="P931" s="444" t="str">
        <f>IF(Task[[#This Row],[Margin of Error1]]&gt;=0.1,"Insufficient data",Task[[#This Row],[Satisfaction1]])</f>
        <v>Insufficient data</v>
      </c>
      <c r="Q931" s="444">
        <f>IF(Task[[#This Row],[Satisfaction1]]&gt;0,1.96*SQRT((Task[[#This Row],[Satisfaction1]]*(1-Task[[#This Row],[Satisfaction1]]))/Task[[#This Row],[Responses]]),"")</f>
        <v>0.30798428691680729</v>
      </c>
      <c r="R931" s="444" t="str">
        <f>IF(OR(Task[[#This Row],[Margin of Error1]]&gt;=0.1,Task[[#This Row],[Margin of Error1]]=0),"Insufficient data",Task[[#This Row],[Margin of Error1]])</f>
        <v>Insufficient data</v>
      </c>
      <c r="S93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1" s="10"/>
      <c r="U931" s="10"/>
      <c r="V931" s="5"/>
      <c r="W931" s="5"/>
    </row>
    <row r="932" spans="3:23" ht="13.9" x14ac:dyDescent="0.5">
      <c r="C932" s="129" t="str">
        <f>IF(ISBLANK('Data-Task'!C1316),"",'Data-Task'!C1316)</f>
        <v>TBS:AboutGov:Find travel and hospitality expenses of government officials</v>
      </c>
      <c r="D932" s="457" t="str">
        <f t="shared" si="45"/>
        <v>Find travel and hospitality expenses of government officials</v>
      </c>
      <c r="E932" s="458" t="str">
        <f t="shared" si="46"/>
        <v>AboutGov</v>
      </c>
      <c r="F932" s="458" t="str">
        <f t="shared" si="47"/>
        <v>TBS</v>
      </c>
      <c r="G932" s="442">
        <f>VLOOKUP(Task[[#This Row],[Reason of visit]],'Data-Task'!C:G,2,)</f>
        <v>9</v>
      </c>
      <c r="H93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2" s="444">
        <f>VLOOKUP(Task[[#This Row],[Reason of visit]],'Data-Task'!C:G,3,)</f>
        <v>0.55555555555555602</v>
      </c>
      <c r="J932" s="444" t="str">
        <f>IF(Task[[#This Row],[Margin of Error1]]&gt;=0.1,"Insufficient data",Task[[#This Row],[Task success1]])</f>
        <v>Insufficient data</v>
      </c>
      <c r="K932" s="444">
        <f>IF(Task[[#This Row],[Task success1]]&gt;0,1.96*SQRT((Task[[#This Row],[Task success1]]*(1-Task[[#This Row],[Task success1]]))/Task[[#This Row],[Responses]]),"")</f>
        <v>0.32464394339996944</v>
      </c>
      <c r="L932" s="444">
        <f>VLOOKUP(Task[[#This Row],[Reason of visit]],'Data-Task'!C:G,4,)</f>
        <v>0.55555555555555602</v>
      </c>
      <c r="M932" s="444" t="str">
        <f>IF(Task[[#This Row],[Margin of Error1]]&gt;=0.1,"Insufficient data",Task[[#This Row],[Ease1]])</f>
        <v>Insufficient data</v>
      </c>
      <c r="N932" s="444">
        <f>IF(Task[[#This Row],[Ease1]]&gt;0,1.96*SQRT((Task[[#This Row],[Ease1]]*(1-Task[[#This Row],[Ease1]]))/Task[[#This Row],[Responses]]),"")</f>
        <v>0.32464394339996944</v>
      </c>
      <c r="O932" s="444">
        <f>VLOOKUP(Task[[#This Row],[Reason of visit]],'Data-Task'!C:G,5,)</f>
        <v>0.55555555555555602</v>
      </c>
      <c r="P932" s="444" t="str">
        <f>IF(Task[[#This Row],[Margin of Error1]]&gt;=0.1,"Insufficient data",Task[[#This Row],[Satisfaction1]])</f>
        <v>Insufficient data</v>
      </c>
      <c r="Q932" s="444">
        <f>IF(Task[[#This Row],[Satisfaction1]]&gt;0,1.96*SQRT((Task[[#This Row],[Satisfaction1]]*(1-Task[[#This Row],[Satisfaction1]]))/Task[[#This Row],[Responses]]),"")</f>
        <v>0.32464394339996944</v>
      </c>
      <c r="R932" s="444" t="str">
        <f>IF(OR(Task[[#This Row],[Margin of Error1]]&gt;=0.1,Task[[#This Row],[Margin of Error1]]=0),"Insufficient data",Task[[#This Row],[Margin of Error1]])</f>
        <v>Insufficient data</v>
      </c>
      <c r="S93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2" s="10"/>
      <c r="U932" s="10"/>
      <c r="V932" s="5"/>
      <c r="W932" s="5"/>
    </row>
    <row r="933" spans="3:23" ht="13.9" x14ac:dyDescent="0.5">
      <c r="C933" s="129" t="str">
        <f>IF(ISBLANK('Data-Task'!C1358),"",'Data-Task'!C1358)</f>
        <v>TC:N/A:Learn tips on safe boating</v>
      </c>
      <c r="D933" s="457" t="str">
        <f t="shared" si="45"/>
        <v>Learn tips on safe boating</v>
      </c>
      <c r="E933" s="458" t="str">
        <f t="shared" si="46"/>
        <v>N/A</v>
      </c>
      <c r="F933" s="458" t="str">
        <f t="shared" si="47"/>
        <v>TC</v>
      </c>
      <c r="G933" s="442">
        <f>VLOOKUP(Task[[#This Row],[Reason of visit]],'Data-Task'!C:G,2,)</f>
        <v>9</v>
      </c>
      <c r="H93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3" s="444">
        <f>VLOOKUP(Task[[#This Row],[Reason of visit]],'Data-Task'!C:G,3,)</f>
        <v>1</v>
      </c>
      <c r="J933" s="444" t="str">
        <f>IF(Task[[#This Row],[Margin of Error1]]&gt;=0.1,"Insufficient data",Task[[#This Row],[Task success1]])</f>
        <v>Insufficient data</v>
      </c>
      <c r="K933" s="444">
        <f>IF(Task[[#This Row],[Task success1]]&gt;0,1.96*SQRT((Task[[#This Row],[Task success1]]*(1-Task[[#This Row],[Task success1]]))/Task[[#This Row],[Responses]]),"")</f>
        <v>0</v>
      </c>
      <c r="L933" s="444">
        <f>VLOOKUP(Task[[#This Row],[Reason of visit]],'Data-Task'!C:G,4,)</f>
        <v>0.88888888888888895</v>
      </c>
      <c r="M933" s="444" t="str">
        <f>IF(Task[[#This Row],[Margin of Error1]]&gt;=0.1,"Insufficient data",Task[[#This Row],[Ease1]])</f>
        <v>Insufficient data</v>
      </c>
      <c r="N933" s="444">
        <f>IF(Task[[#This Row],[Ease1]]&gt;0,1.96*SQRT((Task[[#This Row],[Ease1]]*(1-Task[[#This Row],[Ease1]]))/Task[[#This Row],[Responses]]),"")</f>
        <v>0.20532285794453817</v>
      </c>
      <c r="O933" s="444">
        <f>VLOOKUP(Task[[#This Row],[Reason of visit]],'Data-Task'!C:G,5,)</f>
        <v>0.88888888888888895</v>
      </c>
      <c r="P933" s="444" t="str">
        <f>IF(Task[[#This Row],[Margin of Error1]]&gt;=0.1,"Insufficient data",Task[[#This Row],[Satisfaction1]])</f>
        <v>Insufficient data</v>
      </c>
      <c r="Q933" s="444">
        <f>IF(Task[[#This Row],[Satisfaction1]]&gt;0,1.96*SQRT((Task[[#This Row],[Satisfaction1]]*(1-Task[[#This Row],[Satisfaction1]]))/Task[[#This Row],[Responses]]),"")</f>
        <v>0.20532285794453817</v>
      </c>
      <c r="R933" s="444" t="str">
        <f>IF(OR(Task[[#This Row],[Margin of Error1]]&gt;=0.1,Task[[#This Row],[Margin of Error1]]=0),"Insufficient data",Task[[#This Row],[Margin of Error1]])</f>
        <v>Insufficient data</v>
      </c>
      <c r="S93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3" s="10"/>
      <c r="U933" s="10"/>
      <c r="V933" s="5"/>
      <c r="W933" s="5"/>
    </row>
    <row r="934" spans="3:23" ht="13.9" x14ac:dyDescent="0.5">
      <c r="C934" s="129" t="str">
        <f>IF(ISBLANK('Data-Task'!C11),"",'Data-Task'!C11)</f>
        <v>AAFC:Business:Find current drought conditions across the country</v>
      </c>
      <c r="D934" s="68" t="str">
        <f t="shared" si="45"/>
        <v>Find current drought conditions across the country</v>
      </c>
      <c r="E934" s="6" t="str">
        <f t="shared" si="46"/>
        <v>Business</v>
      </c>
      <c r="F934" s="6" t="str">
        <f t="shared" si="47"/>
        <v>AAFC</v>
      </c>
      <c r="G934" s="8">
        <f>VLOOKUP(Task[[#This Row],[Reason of visit]],'Data-Task'!C:G,2,)</f>
        <v>8</v>
      </c>
      <c r="H93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4" s="7">
        <f>VLOOKUP(Task[[#This Row],[Reason of visit]],'Data-Task'!C:G,3,)</f>
        <v>0.875</v>
      </c>
      <c r="J934" s="7" t="str">
        <f>IF(Task[[#This Row],[Margin of Error1]]&gt;=0.1,"Insufficient data",Task[[#This Row],[Task success1]])</f>
        <v>Insufficient data</v>
      </c>
      <c r="K934" s="7">
        <f>IF(Task[[#This Row],[Task success1]]&gt;0,1.96*SQRT((Task[[#This Row],[Task success1]]*(1-Task[[#This Row],[Task success1]]))/Task[[#This Row],[Responses]]),"")</f>
        <v>0.2291765149399039</v>
      </c>
      <c r="L934" s="7">
        <f>VLOOKUP(Task[[#This Row],[Reason of visit]],'Data-Task'!C:G,4,)</f>
        <v>0.875</v>
      </c>
      <c r="M934" s="7" t="str">
        <f>IF(Task[[#This Row],[Margin of Error1]]&gt;=0.1,"Insufficient data",Task[[#This Row],[Ease1]])</f>
        <v>Insufficient data</v>
      </c>
      <c r="N934" s="7">
        <f>IF(Task[[#This Row],[Ease1]]&gt;0,1.96*SQRT((Task[[#This Row],[Ease1]]*(1-Task[[#This Row],[Ease1]]))/Task[[#This Row],[Responses]]),"")</f>
        <v>0.2291765149399039</v>
      </c>
      <c r="O934" s="7">
        <f>VLOOKUP(Task[[#This Row],[Reason of visit]],'Data-Task'!C:G,5,)</f>
        <v>0.875</v>
      </c>
      <c r="P934" s="7" t="str">
        <f>IF(Task[[#This Row],[Margin of Error1]]&gt;=0.1,"Insufficient data",Task[[#This Row],[Satisfaction1]])</f>
        <v>Insufficient data</v>
      </c>
      <c r="Q934" s="7">
        <f>IF(Task[[#This Row],[Satisfaction1]]&gt;0,1.96*SQRT((Task[[#This Row],[Satisfaction1]]*(1-Task[[#This Row],[Satisfaction1]]))/Task[[#This Row],[Responses]]),"")</f>
        <v>0.2291765149399039</v>
      </c>
      <c r="R934" s="7" t="str">
        <f>IF(OR(Task[[#This Row],[Margin of Error1]]&gt;=0.1,Task[[#This Row],[Margin of Error1]]=0),"Insufficient data",Task[[#This Row],[Margin of Error1]])</f>
        <v>Insufficient data</v>
      </c>
      <c r="S9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4" s="10"/>
      <c r="U934" s="10"/>
      <c r="V934" s="5"/>
      <c r="W934" s="5"/>
    </row>
    <row r="935" spans="3:23" ht="13.9" x14ac:dyDescent="0.5">
      <c r="C935" s="129" t="str">
        <f>IF(ISBLANK('Data-Task'!C66),"",'Data-Task'!C66)</f>
        <v>CBSA:Travel:Get technical support</v>
      </c>
      <c r="D935" s="68" t="str">
        <f t="shared" si="45"/>
        <v>Get technical support</v>
      </c>
      <c r="E935" s="6" t="str">
        <f t="shared" si="46"/>
        <v>Travel</v>
      </c>
      <c r="F935" s="6" t="str">
        <f t="shared" si="47"/>
        <v>CBSA</v>
      </c>
      <c r="G935" s="8">
        <f>VLOOKUP(Task[[#This Row],[Reason of visit]],'Data-Task'!C:G,2,)</f>
        <v>8</v>
      </c>
      <c r="H93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5" s="7">
        <f>VLOOKUP(Task[[#This Row],[Reason of visit]],'Data-Task'!C:G,3,)</f>
        <v>0.75</v>
      </c>
      <c r="J935" s="7" t="str">
        <f>IF(Task[[#This Row],[Margin of Error1]]&gt;=0.1,"Insufficient data",Task[[#This Row],[Task success1]])</f>
        <v>Insufficient data</v>
      </c>
      <c r="K935" s="7">
        <f>IF(Task[[#This Row],[Task success1]]&gt;0,1.96*SQRT((Task[[#This Row],[Task success1]]*(1-Task[[#This Row],[Task success1]]))/Task[[#This Row],[Responses]]),"")</f>
        <v>0.30006249349093927</v>
      </c>
      <c r="L935" s="7">
        <f>VLOOKUP(Task[[#This Row],[Reason of visit]],'Data-Task'!C:G,4,)</f>
        <v>0.5</v>
      </c>
      <c r="M935" s="7" t="str">
        <f>IF(Task[[#This Row],[Margin of Error1]]&gt;=0.1,"Insufficient data",Task[[#This Row],[Ease1]])</f>
        <v>Insufficient data</v>
      </c>
      <c r="N935" s="7">
        <f>IF(Task[[#This Row],[Ease1]]&gt;0,1.96*SQRT((Task[[#This Row],[Ease1]]*(1-Task[[#This Row],[Ease1]]))/Task[[#This Row],[Responses]]),"")</f>
        <v>0.34648232278140828</v>
      </c>
      <c r="O935" s="7">
        <f>VLOOKUP(Task[[#This Row],[Reason of visit]],'Data-Task'!C:G,5,)</f>
        <v>0.5</v>
      </c>
      <c r="P935" s="7" t="str">
        <f>IF(Task[[#This Row],[Margin of Error1]]&gt;=0.1,"Insufficient data",Task[[#This Row],[Satisfaction1]])</f>
        <v>Insufficient data</v>
      </c>
      <c r="Q935" s="7">
        <f>IF(Task[[#This Row],[Satisfaction1]]&gt;0,1.96*SQRT((Task[[#This Row],[Satisfaction1]]*(1-Task[[#This Row],[Satisfaction1]]))/Task[[#This Row],[Responses]]),"")</f>
        <v>0.34648232278140828</v>
      </c>
      <c r="R935" s="7" t="str">
        <f>IF(OR(Task[[#This Row],[Margin of Error1]]&gt;=0.1,Task[[#This Row],[Margin of Error1]]=0),"Insufficient data",Task[[#This Row],[Margin of Error1]])</f>
        <v>Insufficient data</v>
      </c>
      <c r="S9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5" s="10"/>
      <c r="U935" s="10"/>
      <c r="V935" s="5"/>
      <c r="W935" s="5"/>
    </row>
    <row r="936" spans="3:23" ht="13.9" x14ac:dyDescent="0.5">
      <c r="C936" s="129" t="str">
        <f>IF(ISBLANK('Data-Task'!C139),"",'Data-Task'!C139)</f>
        <v>CIPO:Business:Find a patent</v>
      </c>
      <c r="D936" s="68" t="str">
        <f t="shared" si="45"/>
        <v>Find a patent</v>
      </c>
      <c r="E936" s="6" t="str">
        <f t="shared" si="46"/>
        <v>Business</v>
      </c>
      <c r="F936" s="6" t="str">
        <f t="shared" si="47"/>
        <v>CIPO</v>
      </c>
      <c r="G936" s="8">
        <f>VLOOKUP(Task[[#This Row],[Reason of visit]],'Data-Task'!C:G,2,)</f>
        <v>8</v>
      </c>
      <c r="H93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6" s="7">
        <f>VLOOKUP(Task[[#This Row],[Reason of visit]],'Data-Task'!C:G,3,)</f>
        <v>0.75</v>
      </c>
      <c r="J936" s="7" t="str">
        <f>IF(Task[[#This Row],[Margin of Error1]]&gt;=0.1,"Insufficient data",Task[[#This Row],[Task success1]])</f>
        <v>Insufficient data</v>
      </c>
      <c r="K936" s="7">
        <f>IF(Task[[#This Row],[Task success1]]&gt;0,1.96*SQRT((Task[[#This Row],[Task success1]]*(1-Task[[#This Row],[Task success1]]))/Task[[#This Row],[Responses]]),"")</f>
        <v>0.30006249349093927</v>
      </c>
      <c r="L936" s="7">
        <f>VLOOKUP(Task[[#This Row],[Reason of visit]],'Data-Task'!C:G,4,)</f>
        <v>0.75</v>
      </c>
      <c r="M936" s="7" t="str">
        <f>IF(Task[[#This Row],[Margin of Error1]]&gt;=0.1,"Insufficient data",Task[[#This Row],[Ease1]])</f>
        <v>Insufficient data</v>
      </c>
      <c r="N936" s="7">
        <f>IF(Task[[#This Row],[Ease1]]&gt;0,1.96*SQRT((Task[[#This Row],[Ease1]]*(1-Task[[#This Row],[Ease1]]))/Task[[#This Row],[Responses]]),"")</f>
        <v>0.30006249349093927</v>
      </c>
      <c r="O936" s="7">
        <f>VLOOKUP(Task[[#This Row],[Reason of visit]],'Data-Task'!C:G,5,)</f>
        <v>0.625</v>
      </c>
      <c r="P936" s="7" t="str">
        <f>IF(Task[[#This Row],[Margin of Error1]]&gt;=0.1,"Insufficient data",Task[[#This Row],[Satisfaction1]])</f>
        <v>Insufficient data</v>
      </c>
      <c r="Q936" s="7">
        <f>IF(Task[[#This Row],[Satisfaction1]]&gt;0,1.96*SQRT((Task[[#This Row],[Satisfaction1]]*(1-Task[[#This Row],[Satisfaction1]]))/Task[[#This Row],[Responses]]),"")</f>
        <v>0.33548006647191425</v>
      </c>
      <c r="R936" s="7" t="str">
        <f>IF(OR(Task[[#This Row],[Margin of Error1]]&gt;=0.1,Task[[#This Row],[Margin of Error1]]=0),"Insufficient data",Task[[#This Row],[Margin of Error1]])</f>
        <v>Insufficient data</v>
      </c>
      <c r="S9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6" s="10"/>
      <c r="U936" s="10"/>
      <c r="V936" s="5"/>
      <c r="W936" s="5"/>
    </row>
    <row r="937" spans="3:23" ht="27.75" x14ac:dyDescent="0.5">
      <c r="C937" s="129" t="str">
        <f>IF(ISBLANK('Data-Task'!C258),"",'Data-Task'!C258)</f>
        <v>DFO:Environment:Find information on fishing for salmon and trout in Newfoundland and Labrador rivers</v>
      </c>
      <c r="D937" s="68" t="str">
        <f t="shared" si="45"/>
        <v>Find information on fishing for salmon and trout in Newfoundland and Labrador rivers</v>
      </c>
      <c r="E937" s="6" t="str">
        <f t="shared" si="46"/>
        <v>Environment</v>
      </c>
      <c r="F937" s="6" t="str">
        <f t="shared" si="47"/>
        <v>DFO</v>
      </c>
      <c r="G937" s="8">
        <f>VLOOKUP(Task[[#This Row],[Reason of visit]],'Data-Task'!C:G,2,)</f>
        <v>8</v>
      </c>
      <c r="H93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7" s="7">
        <f>VLOOKUP(Task[[#This Row],[Reason of visit]],'Data-Task'!C:G,3,)</f>
        <v>0.75</v>
      </c>
      <c r="J937" s="7" t="str">
        <f>IF(Task[[#This Row],[Margin of Error1]]&gt;=0.1,"Insufficient data",Task[[#This Row],[Task success1]])</f>
        <v>Insufficient data</v>
      </c>
      <c r="K937" s="7">
        <f>IF(Task[[#This Row],[Task success1]]&gt;0,1.96*SQRT((Task[[#This Row],[Task success1]]*(1-Task[[#This Row],[Task success1]]))/Task[[#This Row],[Responses]]),"")</f>
        <v>0.30006249349093927</v>
      </c>
      <c r="L937" s="7">
        <f>VLOOKUP(Task[[#This Row],[Reason of visit]],'Data-Task'!C:G,4,)</f>
        <v>0.625</v>
      </c>
      <c r="M937" s="7" t="str">
        <f>IF(Task[[#This Row],[Margin of Error1]]&gt;=0.1,"Insufficient data",Task[[#This Row],[Ease1]])</f>
        <v>Insufficient data</v>
      </c>
      <c r="N937" s="7">
        <f>IF(Task[[#This Row],[Ease1]]&gt;0,1.96*SQRT((Task[[#This Row],[Ease1]]*(1-Task[[#This Row],[Ease1]]))/Task[[#This Row],[Responses]]),"")</f>
        <v>0.33548006647191425</v>
      </c>
      <c r="O937" s="7">
        <f>VLOOKUP(Task[[#This Row],[Reason of visit]],'Data-Task'!C:G,5,)</f>
        <v>0.75</v>
      </c>
      <c r="P937" s="7" t="str">
        <f>IF(Task[[#This Row],[Margin of Error1]]&gt;=0.1,"Insufficient data",Task[[#This Row],[Satisfaction1]])</f>
        <v>Insufficient data</v>
      </c>
      <c r="Q937" s="7">
        <f>IF(Task[[#This Row],[Satisfaction1]]&gt;0,1.96*SQRT((Task[[#This Row],[Satisfaction1]]*(1-Task[[#This Row],[Satisfaction1]]))/Task[[#This Row],[Responses]]),"")</f>
        <v>0.30006249349093927</v>
      </c>
      <c r="R937" s="7" t="str">
        <f>IF(OR(Task[[#This Row],[Margin of Error1]]&gt;=0.1,Task[[#This Row],[Margin of Error1]]=0),"Insufficient data",Task[[#This Row],[Margin of Error1]])</f>
        <v>Insufficient data</v>
      </c>
      <c r="S9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7" s="10"/>
      <c r="U937" s="10"/>
      <c r="V937" s="5"/>
      <c r="W937" s="5"/>
    </row>
    <row r="938" spans="3:23" ht="27.75" x14ac:dyDescent="0.5">
      <c r="C938" s="129" t="str">
        <f>IF(ISBLANK('Data-Task'!C269),"",'Data-Task'!C269)</f>
        <v>DFO:Transport:Find information and updates on tides, currents and water levels in Canadian waters</v>
      </c>
      <c r="D938" s="68" t="str">
        <f t="shared" si="45"/>
        <v>Find information and updates on tides, currents and water levels in Canadian waters</v>
      </c>
      <c r="E938" s="6" t="str">
        <f t="shared" si="46"/>
        <v>Transport</v>
      </c>
      <c r="F938" s="6" t="str">
        <f t="shared" si="47"/>
        <v>DFO</v>
      </c>
      <c r="G938" s="8">
        <f>VLOOKUP(Task[[#This Row],[Reason of visit]],'Data-Task'!C:G,2,)</f>
        <v>8</v>
      </c>
      <c r="H93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8" s="7">
        <f>VLOOKUP(Task[[#This Row],[Reason of visit]],'Data-Task'!C:G,3,)</f>
        <v>0.875</v>
      </c>
      <c r="J938" s="7" t="str">
        <f>IF(Task[[#This Row],[Margin of Error1]]&gt;=0.1,"Insufficient data",Task[[#This Row],[Task success1]])</f>
        <v>Insufficient data</v>
      </c>
      <c r="K938" s="7">
        <f>IF(Task[[#This Row],[Task success1]]&gt;0,1.96*SQRT((Task[[#This Row],[Task success1]]*(1-Task[[#This Row],[Task success1]]))/Task[[#This Row],[Responses]]),"")</f>
        <v>0.2291765149399039</v>
      </c>
      <c r="L938" s="7">
        <f>VLOOKUP(Task[[#This Row],[Reason of visit]],'Data-Task'!C:G,4,)</f>
        <v>0.625</v>
      </c>
      <c r="M938" s="7" t="str">
        <f>IF(Task[[#This Row],[Margin of Error1]]&gt;=0.1,"Insufficient data",Task[[#This Row],[Ease1]])</f>
        <v>Insufficient data</v>
      </c>
      <c r="N938" s="7">
        <f>IF(Task[[#This Row],[Ease1]]&gt;0,1.96*SQRT((Task[[#This Row],[Ease1]]*(1-Task[[#This Row],[Ease1]]))/Task[[#This Row],[Responses]]),"")</f>
        <v>0.33548006647191425</v>
      </c>
      <c r="O938" s="7">
        <f>VLOOKUP(Task[[#This Row],[Reason of visit]],'Data-Task'!C:G,5,)</f>
        <v>0.5</v>
      </c>
      <c r="P938" s="7" t="str">
        <f>IF(Task[[#This Row],[Margin of Error1]]&gt;=0.1,"Insufficient data",Task[[#This Row],[Satisfaction1]])</f>
        <v>Insufficient data</v>
      </c>
      <c r="Q938" s="7">
        <f>IF(Task[[#This Row],[Satisfaction1]]&gt;0,1.96*SQRT((Task[[#This Row],[Satisfaction1]]*(1-Task[[#This Row],[Satisfaction1]]))/Task[[#This Row],[Responses]]),"")</f>
        <v>0.34648232278140828</v>
      </c>
      <c r="R938" s="7" t="str">
        <f>IF(OR(Task[[#This Row],[Margin of Error1]]&gt;=0.1,Task[[#This Row],[Margin of Error1]]=0),"Insufficient data",Task[[#This Row],[Margin of Error1]])</f>
        <v>Insufficient data</v>
      </c>
      <c r="S9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8" s="10"/>
      <c r="U938" s="10"/>
      <c r="V938" s="5"/>
      <c r="W938" s="5"/>
    </row>
    <row r="939" spans="3:23" ht="27.75" x14ac:dyDescent="0.5">
      <c r="C939" s="129" t="str">
        <f>IF(ISBLANK('Data-Task'!C293),"",'Data-Task'!C293)</f>
        <v>DND:Security:Find information on specific weapons, vehicles, ships, and aircraft</v>
      </c>
      <c r="D939" s="68" t="str">
        <f t="shared" si="45"/>
        <v>Find information on specific weapons, vehicles, ships, and aircraft</v>
      </c>
      <c r="E939" s="6" t="str">
        <f t="shared" si="46"/>
        <v>Security</v>
      </c>
      <c r="F939" s="6" t="str">
        <f t="shared" si="47"/>
        <v>DND</v>
      </c>
      <c r="G939" s="8">
        <f>VLOOKUP(Task[[#This Row],[Reason of visit]],'Data-Task'!C:G,2,)</f>
        <v>8</v>
      </c>
      <c r="H93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39" s="7">
        <f>VLOOKUP(Task[[#This Row],[Reason of visit]],'Data-Task'!C:G,3,)</f>
        <v>1</v>
      </c>
      <c r="J939" s="7" t="str">
        <f>IF(Task[[#This Row],[Margin of Error1]]&gt;=0.1,"Insufficient data",Task[[#This Row],[Task success1]])</f>
        <v>Insufficient data</v>
      </c>
      <c r="K939" s="7">
        <f>IF(Task[[#This Row],[Task success1]]&gt;0,1.96*SQRT((Task[[#This Row],[Task success1]]*(1-Task[[#This Row],[Task success1]]))/Task[[#This Row],[Responses]]),"")</f>
        <v>0</v>
      </c>
      <c r="L939" s="7">
        <f>VLOOKUP(Task[[#This Row],[Reason of visit]],'Data-Task'!C:G,4,)</f>
        <v>0.875</v>
      </c>
      <c r="M939" s="7" t="str">
        <f>IF(Task[[#This Row],[Margin of Error1]]&gt;=0.1,"Insufficient data",Task[[#This Row],[Ease1]])</f>
        <v>Insufficient data</v>
      </c>
      <c r="N939" s="7">
        <f>IF(Task[[#This Row],[Ease1]]&gt;0,1.96*SQRT((Task[[#This Row],[Ease1]]*(1-Task[[#This Row],[Ease1]]))/Task[[#This Row],[Responses]]),"")</f>
        <v>0.2291765149399039</v>
      </c>
      <c r="O939" s="7">
        <f>VLOOKUP(Task[[#This Row],[Reason of visit]],'Data-Task'!C:G,5,)</f>
        <v>0.875</v>
      </c>
      <c r="P939" s="7" t="str">
        <f>IF(Task[[#This Row],[Margin of Error1]]&gt;=0.1,"Insufficient data",Task[[#This Row],[Satisfaction1]])</f>
        <v>Insufficient data</v>
      </c>
      <c r="Q939" s="7">
        <f>IF(Task[[#This Row],[Satisfaction1]]&gt;0,1.96*SQRT((Task[[#This Row],[Satisfaction1]]*(1-Task[[#This Row],[Satisfaction1]]))/Task[[#This Row],[Responses]]),"")</f>
        <v>0.2291765149399039</v>
      </c>
      <c r="R939" s="7" t="str">
        <f>IF(OR(Task[[#This Row],[Margin of Error1]]&gt;=0.1,Task[[#This Row],[Margin of Error1]]=0),"Insufficient data",Task[[#This Row],[Margin of Error1]])</f>
        <v>Insufficient data</v>
      </c>
      <c r="S9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39" s="10"/>
      <c r="U939" s="10"/>
      <c r="V939" s="5"/>
      <c r="W939" s="5"/>
    </row>
    <row r="940" spans="3:23" ht="13.9" x14ac:dyDescent="0.5">
      <c r="C940" s="129" t="str">
        <f>IF(ISBLANK('Data-Task'!C305),"",'Data-Task'!C305)</f>
        <v>DND:Security:Military equipment purchases and upgrades</v>
      </c>
      <c r="D940" s="68" t="str">
        <f t="shared" si="45"/>
        <v>Military equipment purchases and upgrades</v>
      </c>
      <c r="E940" s="6" t="str">
        <f t="shared" si="46"/>
        <v>Security</v>
      </c>
      <c r="F940" s="6" t="str">
        <f t="shared" si="47"/>
        <v>DND</v>
      </c>
      <c r="G940" s="8">
        <f>VLOOKUP(Task[[#This Row],[Reason of visit]],'Data-Task'!C:G,2,)</f>
        <v>8</v>
      </c>
      <c r="H94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0" s="7">
        <f>VLOOKUP(Task[[#This Row],[Reason of visit]],'Data-Task'!C:G,3,)</f>
        <v>0.75</v>
      </c>
      <c r="J940" s="7" t="str">
        <f>IF(Task[[#This Row],[Margin of Error1]]&gt;=0.1,"Insufficient data",Task[[#This Row],[Task success1]])</f>
        <v>Insufficient data</v>
      </c>
      <c r="K940" s="7">
        <f>IF(Task[[#This Row],[Task success1]]&gt;0,1.96*SQRT((Task[[#This Row],[Task success1]]*(1-Task[[#This Row],[Task success1]]))/Task[[#This Row],[Responses]]),"")</f>
        <v>0.30006249349093927</v>
      </c>
      <c r="L940" s="7">
        <f>VLOOKUP(Task[[#This Row],[Reason of visit]],'Data-Task'!C:G,4,)</f>
        <v>0.375</v>
      </c>
      <c r="M940" s="7" t="str">
        <f>IF(Task[[#This Row],[Margin of Error1]]&gt;=0.1,"Insufficient data",Task[[#This Row],[Ease1]])</f>
        <v>Insufficient data</v>
      </c>
      <c r="N940" s="7">
        <f>IF(Task[[#This Row],[Ease1]]&gt;0,1.96*SQRT((Task[[#This Row],[Ease1]]*(1-Task[[#This Row],[Ease1]]))/Task[[#This Row],[Responses]]),"")</f>
        <v>0.33548006647191425</v>
      </c>
      <c r="O940" s="7">
        <f>VLOOKUP(Task[[#This Row],[Reason of visit]],'Data-Task'!C:G,5,)</f>
        <v>0.5</v>
      </c>
      <c r="P940" s="7" t="str">
        <f>IF(Task[[#This Row],[Margin of Error1]]&gt;=0.1,"Insufficient data",Task[[#This Row],[Satisfaction1]])</f>
        <v>Insufficient data</v>
      </c>
      <c r="Q940" s="7">
        <f>IF(Task[[#This Row],[Satisfaction1]]&gt;0,1.96*SQRT((Task[[#This Row],[Satisfaction1]]*(1-Task[[#This Row],[Satisfaction1]]))/Task[[#This Row],[Responses]]),"")</f>
        <v>0.34648232278140828</v>
      </c>
      <c r="R940" s="7" t="str">
        <f>IF(OR(Task[[#This Row],[Margin of Error1]]&gt;=0.1,Task[[#This Row],[Margin of Error1]]=0),"Insufficient data",Task[[#This Row],[Margin of Error1]])</f>
        <v>Insufficient data</v>
      </c>
      <c r="S9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0" s="10"/>
      <c r="U940" s="10"/>
      <c r="V940" s="5"/>
      <c r="W940" s="5"/>
    </row>
    <row r="941" spans="3:23" ht="13.9" x14ac:dyDescent="0.5">
      <c r="C941" s="129" t="str">
        <f>IF(ISBLANK('Data-Task'!C312),"",'Data-Task'!C312)</f>
        <v>DND:Security:Pension for military members</v>
      </c>
      <c r="D941" s="68" t="str">
        <f t="shared" si="45"/>
        <v>Pension for military members</v>
      </c>
      <c r="E941" s="6" t="str">
        <f t="shared" si="46"/>
        <v>Security</v>
      </c>
      <c r="F941" s="6" t="str">
        <f t="shared" si="47"/>
        <v>DND</v>
      </c>
      <c r="G941" s="8">
        <f>VLOOKUP(Task[[#This Row],[Reason of visit]],'Data-Task'!C:G,2,)</f>
        <v>8</v>
      </c>
      <c r="H94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1" s="7">
        <f>VLOOKUP(Task[[#This Row],[Reason of visit]],'Data-Task'!C:G,3,)</f>
        <v>0.5</v>
      </c>
      <c r="J941" s="7" t="str">
        <f>IF(Task[[#This Row],[Margin of Error1]]&gt;=0.1,"Insufficient data",Task[[#This Row],[Task success1]])</f>
        <v>Insufficient data</v>
      </c>
      <c r="K941" s="7">
        <f>IF(Task[[#This Row],[Task success1]]&gt;0,1.96*SQRT((Task[[#This Row],[Task success1]]*(1-Task[[#This Row],[Task success1]]))/Task[[#This Row],[Responses]]),"")</f>
        <v>0.34648232278140828</v>
      </c>
      <c r="L941" s="7">
        <f>VLOOKUP(Task[[#This Row],[Reason of visit]],'Data-Task'!C:G,4,)</f>
        <v>0.5</v>
      </c>
      <c r="M941" s="7" t="str">
        <f>IF(Task[[#This Row],[Margin of Error1]]&gt;=0.1,"Insufficient data",Task[[#This Row],[Ease1]])</f>
        <v>Insufficient data</v>
      </c>
      <c r="N941" s="7">
        <f>IF(Task[[#This Row],[Ease1]]&gt;0,1.96*SQRT((Task[[#This Row],[Ease1]]*(1-Task[[#This Row],[Ease1]]))/Task[[#This Row],[Responses]]),"")</f>
        <v>0.34648232278140828</v>
      </c>
      <c r="O941" s="7">
        <f>VLOOKUP(Task[[#This Row],[Reason of visit]],'Data-Task'!C:G,5,)</f>
        <v>0.375</v>
      </c>
      <c r="P941" s="7" t="str">
        <f>IF(Task[[#This Row],[Margin of Error1]]&gt;=0.1,"Insufficient data",Task[[#This Row],[Satisfaction1]])</f>
        <v>Insufficient data</v>
      </c>
      <c r="Q941" s="7">
        <f>IF(Task[[#This Row],[Satisfaction1]]&gt;0,1.96*SQRT((Task[[#This Row],[Satisfaction1]]*(1-Task[[#This Row],[Satisfaction1]]))/Task[[#This Row],[Responses]]),"")</f>
        <v>0.33548006647191425</v>
      </c>
      <c r="R941" s="7" t="str">
        <f>IF(OR(Task[[#This Row],[Margin of Error1]]&gt;=0.1,Task[[#This Row],[Margin of Error1]]=0),"Insufficient data",Task[[#This Row],[Margin of Error1]])</f>
        <v>Insufficient data</v>
      </c>
      <c r="S9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1" s="10"/>
      <c r="U941" s="10"/>
      <c r="V941" s="5"/>
      <c r="W941" s="5"/>
    </row>
    <row r="942" spans="3:23" ht="13.9" x14ac:dyDescent="0.5">
      <c r="C942" s="129" t="str">
        <f>IF(ISBLANK('Data-Task'!C325),"",'Data-Task'!C325)</f>
        <v>DND:Security:Veteran Service Card</v>
      </c>
      <c r="D942" s="68" t="str">
        <f t="shared" si="45"/>
        <v>Veteran Service Card</v>
      </c>
      <c r="E942" s="6" t="str">
        <f t="shared" si="46"/>
        <v>Security</v>
      </c>
      <c r="F942" s="6" t="str">
        <f t="shared" si="47"/>
        <v>DND</v>
      </c>
      <c r="G942" s="8">
        <f>VLOOKUP(Task[[#This Row],[Reason of visit]],'Data-Task'!C:G,2,)</f>
        <v>8</v>
      </c>
      <c r="H94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2" s="7">
        <f>VLOOKUP(Task[[#This Row],[Reason of visit]],'Data-Task'!C:G,3,)</f>
        <v>0.75</v>
      </c>
      <c r="J942" s="7" t="str">
        <f>IF(Task[[#This Row],[Margin of Error1]]&gt;=0.1,"Insufficient data",Task[[#This Row],[Task success1]])</f>
        <v>Insufficient data</v>
      </c>
      <c r="K942" s="7">
        <f>IF(Task[[#This Row],[Task success1]]&gt;0,1.96*SQRT((Task[[#This Row],[Task success1]]*(1-Task[[#This Row],[Task success1]]))/Task[[#This Row],[Responses]]),"")</f>
        <v>0.30006249349093927</v>
      </c>
      <c r="L942" s="7">
        <f>VLOOKUP(Task[[#This Row],[Reason of visit]],'Data-Task'!C:G,4,)</f>
        <v>0.625</v>
      </c>
      <c r="M942" s="7" t="str">
        <f>IF(Task[[#This Row],[Margin of Error1]]&gt;=0.1,"Insufficient data",Task[[#This Row],[Ease1]])</f>
        <v>Insufficient data</v>
      </c>
      <c r="N942" s="7">
        <f>IF(Task[[#This Row],[Ease1]]&gt;0,1.96*SQRT((Task[[#This Row],[Ease1]]*(1-Task[[#This Row],[Ease1]]))/Task[[#This Row],[Responses]]),"")</f>
        <v>0.33548006647191425</v>
      </c>
      <c r="O942" s="7">
        <f>VLOOKUP(Task[[#This Row],[Reason of visit]],'Data-Task'!C:G,5,)</f>
        <v>0.5</v>
      </c>
      <c r="P942" s="7" t="str">
        <f>IF(Task[[#This Row],[Margin of Error1]]&gt;=0.1,"Insufficient data",Task[[#This Row],[Satisfaction1]])</f>
        <v>Insufficient data</v>
      </c>
      <c r="Q942" s="7">
        <f>IF(Task[[#This Row],[Satisfaction1]]&gt;0,1.96*SQRT((Task[[#This Row],[Satisfaction1]]*(1-Task[[#This Row],[Satisfaction1]]))/Task[[#This Row],[Responses]]),"")</f>
        <v>0.34648232278140828</v>
      </c>
      <c r="R942" s="7" t="str">
        <f>IF(OR(Task[[#This Row],[Margin of Error1]]&gt;=0.1,Task[[#This Row],[Margin of Error1]]=0),"Insufficient data",Task[[#This Row],[Margin of Error1]])</f>
        <v>Insufficient data</v>
      </c>
      <c r="S9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2" s="10"/>
      <c r="U942" s="10"/>
      <c r="V942" s="5"/>
      <c r="W942" s="5"/>
    </row>
    <row r="943" spans="3:23" ht="13.9" x14ac:dyDescent="0.5">
      <c r="C943" s="129" t="str">
        <f>IF(ISBLANK('Data-Task'!C337),"",'Data-Task'!C337)</f>
        <v>ECCC:Environment:Find out about Canada's climate plan</v>
      </c>
      <c r="D943" s="68" t="str">
        <f t="shared" si="45"/>
        <v>Find out about Canada's climate plan</v>
      </c>
      <c r="E943" s="6" t="str">
        <f t="shared" si="46"/>
        <v>Environment</v>
      </c>
      <c r="F943" s="6" t="str">
        <f t="shared" si="47"/>
        <v>ECCC</v>
      </c>
      <c r="G943" s="8">
        <f>VLOOKUP(Task[[#This Row],[Reason of visit]],'Data-Task'!C:G,2,)</f>
        <v>8</v>
      </c>
      <c r="H94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3" s="7">
        <f>VLOOKUP(Task[[#This Row],[Reason of visit]],'Data-Task'!C:G,3,)</f>
        <v>0.5</v>
      </c>
      <c r="J943" s="7" t="str">
        <f>IF(Task[[#This Row],[Margin of Error1]]&gt;=0.1,"Insufficient data",Task[[#This Row],[Task success1]])</f>
        <v>Insufficient data</v>
      </c>
      <c r="K943" s="7">
        <f>IF(Task[[#This Row],[Task success1]]&gt;0,1.96*SQRT((Task[[#This Row],[Task success1]]*(1-Task[[#This Row],[Task success1]]))/Task[[#This Row],[Responses]]),"")</f>
        <v>0.34648232278140828</v>
      </c>
      <c r="L943" s="7">
        <f>VLOOKUP(Task[[#This Row],[Reason of visit]],'Data-Task'!C:G,4,)</f>
        <v>0.75</v>
      </c>
      <c r="M943" s="7" t="str">
        <f>IF(Task[[#This Row],[Margin of Error1]]&gt;=0.1,"Insufficient data",Task[[#This Row],[Ease1]])</f>
        <v>Insufficient data</v>
      </c>
      <c r="N943" s="7">
        <f>IF(Task[[#This Row],[Ease1]]&gt;0,1.96*SQRT((Task[[#This Row],[Ease1]]*(1-Task[[#This Row],[Ease1]]))/Task[[#This Row],[Responses]]),"")</f>
        <v>0.30006249349093927</v>
      </c>
      <c r="O943" s="7">
        <f>VLOOKUP(Task[[#This Row],[Reason of visit]],'Data-Task'!C:G,5,)</f>
        <v>0.25</v>
      </c>
      <c r="P943" s="7" t="str">
        <f>IF(Task[[#This Row],[Margin of Error1]]&gt;=0.1,"Insufficient data",Task[[#This Row],[Satisfaction1]])</f>
        <v>Insufficient data</v>
      </c>
      <c r="Q943" s="7">
        <f>IF(Task[[#This Row],[Satisfaction1]]&gt;0,1.96*SQRT((Task[[#This Row],[Satisfaction1]]*(1-Task[[#This Row],[Satisfaction1]]))/Task[[#This Row],[Responses]]),"")</f>
        <v>0.30006249349093927</v>
      </c>
      <c r="R943" s="7" t="str">
        <f>IF(OR(Task[[#This Row],[Margin of Error1]]&gt;=0.1,Task[[#This Row],[Margin of Error1]]=0),"Insufficient data",Task[[#This Row],[Margin of Error1]])</f>
        <v>Insufficient data</v>
      </c>
      <c r="S9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3" s="10"/>
      <c r="U943" s="10"/>
      <c r="V943" s="5"/>
      <c r="W943" s="5"/>
    </row>
    <row r="944" spans="3:23" ht="27.75" x14ac:dyDescent="0.5">
      <c r="C944" s="129" t="str">
        <f>IF(ISBLANK('Data-Task'!C361),"",'Data-Task'!C361)</f>
        <v>ECCC:Environment:Learn about environmental protection and the Canadian Environmental Protection Act (CEPA)</v>
      </c>
      <c r="D944" s="68" t="str">
        <f t="shared" si="45"/>
        <v>Learn about environmental protection and the Canadian Environmental Protection Act (CEPA)</v>
      </c>
      <c r="E944" s="6" t="str">
        <f t="shared" si="46"/>
        <v>Environment</v>
      </c>
      <c r="F944" s="6" t="str">
        <f t="shared" si="47"/>
        <v>ECCC</v>
      </c>
      <c r="G944" s="8">
        <f>VLOOKUP(Task[[#This Row],[Reason of visit]],'Data-Task'!C:G,2,)</f>
        <v>8</v>
      </c>
      <c r="H94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4" s="7">
        <f>VLOOKUP(Task[[#This Row],[Reason of visit]],'Data-Task'!C:G,3,)</f>
        <v>0.75</v>
      </c>
      <c r="J944" s="7" t="str">
        <f>IF(Task[[#This Row],[Margin of Error1]]&gt;=0.1,"Insufficient data",Task[[#This Row],[Task success1]])</f>
        <v>Insufficient data</v>
      </c>
      <c r="K944" s="7">
        <f>IF(Task[[#This Row],[Task success1]]&gt;0,1.96*SQRT((Task[[#This Row],[Task success1]]*(1-Task[[#This Row],[Task success1]]))/Task[[#This Row],[Responses]]),"")</f>
        <v>0.30006249349093927</v>
      </c>
      <c r="L944" s="7">
        <f>VLOOKUP(Task[[#This Row],[Reason of visit]],'Data-Task'!C:G,4,)</f>
        <v>0.875</v>
      </c>
      <c r="M944" s="7" t="str">
        <f>IF(Task[[#This Row],[Margin of Error1]]&gt;=0.1,"Insufficient data",Task[[#This Row],[Ease1]])</f>
        <v>Insufficient data</v>
      </c>
      <c r="N944" s="7">
        <f>IF(Task[[#This Row],[Ease1]]&gt;0,1.96*SQRT((Task[[#This Row],[Ease1]]*(1-Task[[#This Row],[Ease1]]))/Task[[#This Row],[Responses]]),"")</f>
        <v>0.2291765149399039</v>
      </c>
      <c r="O944" s="7">
        <f>VLOOKUP(Task[[#This Row],[Reason of visit]],'Data-Task'!C:G,5,)</f>
        <v>0.875</v>
      </c>
      <c r="P944" s="7" t="str">
        <f>IF(Task[[#This Row],[Margin of Error1]]&gt;=0.1,"Insufficient data",Task[[#This Row],[Satisfaction1]])</f>
        <v>Insufficient data</v>
      </c>
      <c r="Q944" s="7">
        <f>IF(Task[[#This Row],[Satisfaction1]]&gt;0,1.96*SQRT((Task[[#This Row],[Satisfaction1]]*(1-Task[[#This Row],[Satisfaction1]]))/Task[[#This Row],[Responses]]),"")</f>
        <v>0.2291765149399039</v>
      </c>
      <c r="R944" s="7" t="str">
        <f>IF(OR(Task[[#This Row],[Margin of Error1]]&gt;=0.1,Task[[#This Row],[Margin of Error1]]=0),"Insufficient data",Task[[#This Row],[Margin of Error1]])</f>
        <v>Insufficient data</v>
      </c>
      <c r="S9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4" s="10"/>
      <c r="U944" s="10"/>
      <c r="V944" s="5"/>
      <c r="W944" s="5"/>
    </row>
    <row r="945" spans="3:23" ht="13.9" x14ac:dyDescent="0.5">
      <c r="C945" s="129" t="str">
        <f>IF(ISBLANK('Data-Task'!C371),"",'Data-Task'!C371)</f>
        <v>ECCC:Environment:Protecting and cleaning up Canadian waters</v>
      </c>
      <c r="D945" s="68" t="str">
        <f t="shared" si="45"/>
        <v>Protecting and cleaning up Canadian waters</v>
      </c>
      <c r="E945" s="6" t="str">
        <f t="shared" si="46"/>
        <v>Environment</v>
      </c>
      <c r="F945" s="6" t="str">
        <f t="shared" si="47"/>
        <v>ECCC</v>
      </c>
      <c r="G945" s="8">
        <f>VLOOKUP(Task[[#This Row],[Reason of visit]],'Data-Task'!C:G,2,)</f>
        <v>8</v>
      </c>
      <c r="H9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5" s="7">
        <f>VLOOKUP(Task[[#This Row],[Reason of visit]],'Data-Task'!C:G,3,)</f>
        <v>0.875</v>
      </c>
      <c r="J945" s="7" t="str">
        <f>IF(Task[[#This Row],[Margin of Error1]]&gt;=0.1,"Insufficient data",Task[[#This Row],[Task success1]])</f>
        <v>Insufficient data</v>
      </c>
      <c r="K945" s="7">
        <f>IF(Task[[#This Row],[Task success1]]&gt;0,1.96*SQRT((Task[[#This Row],[Task success1]]*(1-Task[[#This Row],[Task success1]]))/Task[[#This Row],[Responses]]),"")</f>
        <v>0.2291765149399039</v>
      </c>
      <c r="L945" s="7">
        <f>VLOOKUP(Task[[#This Row],[Reason of visit]],'Data-Task'!C:G,4,)</f>
        <v>0.625</v>
      </c>
      <c r="M945" s="7" t="str">
        <f>IF(Task[[#This Row],[Margin of Error1]]&gt;=0.1,"Insufficient data",Task[[#This Row],[Ease1]])</f>
        <v>Insufficient data</v>
      </c>
      <c r="N945" s="7">
        <f>IF(Task[[#This Row],[Ease1]]&gt;0,1.96*SQRT((Task[[#This Row],[Ease1]]*(1-Task[[#This Row],[Ease1]]))/Task[[#This Row],[Responses]]),"")</f>
        <v>0.33548006647191425</v>
      </c>
      <c r="O945" s="7">
        <f>VLOOKUP(Task[[#This Row],[Reason of visit]],'Data-Task'!C:G,5,)</f>
        <v>0.625</v>
      </c>
      <c r="P945" s="7" t="str">
        <f>IF(Task[[#This Row],[Margin of Error1]]&gt;=0.1,"Insufficient data",Task[[#This Row],[Satisfaction1]])</f>
        <v>Insufficient data</v>
      </c>
      <c r="Q945" s="7">
        <f>IF(Task[[#This Row],[Satisfaction1]]&gt;0,1.96*SQRT((Task[[#This Row],[Satisfaction1]]*(1-Task[[#This Row],[Satisfaction1]]))/Task[[#This Row],[Responses]]),"")</f>
        <v>0.33548006647191425</v>
      </c>
      <c r="R945" s="7" t="str">
        <f>IF(OR(Task[[#This Row],[Margin of Error1]]&gt;=0.1,Task[[#This Row],[Margin of Error1]]=0),"Insufficient data",Task[[#This Row],[Margin of Error1]])</f>
        <v>Insufficient data</v>
      </c>
      <c r="S9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5" s="10"/>
      <c r="U945" s="10"/>
      <c r="V945" s="5"/>
      <c r="W945" s="5"/>
    </row>
    <row r="946" spans="3:23" ht="27.75" x14ac:dyDescent="0.5">
      <c r="C946" s="129" t="str">
        <f>IF(ISBLANK('Data-Task'!C513),"",'Data-Task'!C513)</f>
        <v>GAC:Business:CETA – Canada-European Union Comprehensive Economic and Trade Agreement</v>
      </c>
      <c r="D946" s="68" t="str">
        <f t="shared" si="45"/>
        <v>CETA – Canada-European Union Comprehensive Economic and Trade Agreement</v>
      </c>
      <c r="E946" s="6" t="str">
        <f t="shared" si="46"/>
        <v>Business</v>
      </c>
      <c r="F946" s="6" t="str">
        <f t="shared" si="47"/>
        <v>GAC</v>
      </c>
      <c r="G946" s="8">
        <f>VLOOKUP(Task[[#This Row],[Reason of visit]],'Data-Task'!C:G,2,)</f>
        <v>8</v>
      </c>
      <c r="H9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6" s="7">
        <f>VLOOKUP(Task[[#This Row],[Reason of visit]],'Data-Task'!C:G,3,)</f>
        <v>0.875</v>
      </c>
      <c r="J946" s="7" t="str">
        <f>IF(Task[[#This Row],[Margin of Error1]]&gt;=0.1,"Insufficient data",Task[[#This Row],[Task success1]])</f>
        <v>Insufficient data</v>
      </c>
      <c r="K946" s="7">
        <f>IF(Task[[#This Row],[Task success1]]&gt;0,1.96*SQRT((Task[[#This Row],[Task success1]]*(1-Task[[#This Row],[Task success1]]))/Task[[#This Row],[Responses]]),"")</f>
        <v>0.2291765149399039</v>
      </c>
      <c r="L946" s="7">
        <f>VLOOKUP(Task[[#This Row],[Reason of visit]],'Data-Task'!C:G,4,)</f>
        <v>0.5</v>
      </c>
      <c r="M946" s="7" t="str">
        <f>IF(Task[[#This Row],[Margin of Error1]]&gt;=0.1,"Insufficient data",Task[[#This Row],[Ease1]])</f>
        <v>Insufficient data</v>
      </c>
      <c r="N946" s="7">
        <f>IF(Task[[#This Row],[Ease1]]&gt;0,1.96*SQRT((Task[[#This Row],[Ease1]]*(1-Task[[#This Row],[Ease1]]))/Task[[#This Row],[Responses]]),"")</f>
        <v>0.34648232278140828</v>
      </c>
      <c r="O946" s="7">
        <f>VLOOKUP(Task[[#This Row],[Reason of visit]],'Data-Task'!C:G,5,)</f>
        <v>0.75</v>
      </c>
      <c r="P946" s="7" t="str">
        <f>IF(Task[[#This Row],[Margin of Error1]]&gt;=0.1,"Insufficient data",Task[[#This Row],[Satisfaction1]])</f>
        <v>Insufficient data</v>
      </c>
      <c r="Q946" s="7">
        <f>IF(Task[[#This Row],[Satisfaction1]]&gt;0,1.96*SQRT((Task[[#This Row],[Satisfaction1]]*(1-Task[[#This Row],[Satisfaction1]]))/Task[[#This Row],[Responses]]),"")</f>
        <v>0.30006249349093927</v>
      </c>
      <c r="R946" s="7" t="str">
        <f>IF(OR(Task[[#This Row],[Margin of Error1]]&gt;=0.1,Task[[#This Row],[Margin of Error1]]=0),"Insufficient data",Task[[#This Row],[Margin of Error1]])</f>
        <v>Insufficient data</v>
      </c>
      <c r="S9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6" s="10"/>
      <c r="U946" s="10"/>
      <c r="V946" s="5"/>
      <c r="W946" s="5"/>
    </row>
    <row r="947" spans="3:23" ht="13.9" x14ac:dyDescent="0.5">
      <c r="C947" s="129" t="str">
        <f>IF(ISBLANK('Data-Task'!C536),"",'Data-Task'!C536)</f>
        <v>GAC:Business:International trade events and missions – in Canada</v>
      </c>
      <c r="D947" s="68" t="str">
        <f t="shared" si="45"/>
        <v>International trade events and missions – in Canada</v>
      </c>
      <c r="E947" s="6" t="str">
        <f t="shared" si="46"/>
        <v>Business</v>
      </c>
      <c r="F947" s="6" t="str">
        <f t="shared" si="47"/>
        <v>GAC</v>
      </c>
      <c r="G947" s="8">
        <f>VLOOKUP(Task[[#This Row],[Reason of visit]],'Data-Task'!C:G,2,)</f>
        <v>8</v>
      </c>
      <c r="H9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7" s="7">
        <f>VLOOKUP(Task[[#This Row],[Reason of visit]],'Data-Task'!C:G,3,)</f>
        <v>0.875</v>
      </c>
      <c r="J947" s="7" t="str">
        <f>IF(Task[[#This Row],[Margin of Error1]]&gt;=0.1,"Insufficient data",Task[[#This Row],[Task success1]])</f>
        <v>Insufficient data</v>
      </c>
      <c r="K947" s="7">
        <f>IF(Task[[#This Row],[Task success1]]&gt;0,1.96*SQRT((Task[[#This Row],[Task success1]]*(1-Task[[#This Row],[Task success1]]))/Task[[#This Row],[Responses]]),"")</f>
        <v>0.2291765149399039</v>
      </c>
      <c r="L947" s="7">
        <f>VLOOKUP(Task[[#This Row],[Reason of visit]],'Data-Task'!C:G,4,)</f>
        <v>0.75</v>
      </c>
      <c r="M947" s="7" t="str">
        <f>IF(Task[[#This Row],[Margin of Error1]]&gt;=0.1,"Insufficient data",Task[[#This Row],[Ease1]])</f>
        <v>Insufficient data</v>
      </c>
      <c r="N947" s="7">
        <f>IF(Task[[#This Row],[Ease1]]&gt;0,1.96*SQRT((Task[[#This Row],[Ease1]]*(1-Task[[#This Row],[Ease1]]))/Task[[#This Row],[Responses]]),"")</f>
        <v>0.30006249349093927</v>
      </c>
      <c r="O947" s="7">
        <f>VLOOKUP(Task[[#This Row],[Reason of visit]],'Data-Task'!C:G,5,)</f>
        <v>0.625</v>
      </c>
      <c r="P947" s="7" t="str">
        <f>IF(Task[[#This Row],[Margin of Error1]]&gt;=0.1,"Insufficient data",Task[[#This Row],[Satisfaction1]])</f>
        <v>Insufficient data</v>
      </c>
      <c r="Q947" s="7">
        <f>IF(Task[[#This Row],[Satisfaction1]]&gt;0,1.96*SQRT((Task[[#This Row],[Satisfaction1]]*(1-Task[[#This Row],[Satisfaction1]]))/Task[[#This Row],[Responses]]),"")</f>
        <v>0.33548006647191425</v>
      </c>
      <c r="R947" s="7" t="str">
        <f>IF(OR(Task[[#This Row],[Margin of Error1]]&gt;=0.1,Task[[#This Row],[Margin of Error1]]=0),"Insufficient data",Task[[#This Row],[Margin of Error1]])</f>
        <v>Insufficient data</v>
      </c>
      <c r="S9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7" s="10"/>
      <c r="U947" s="10"/>
      <c r="V947" s="5"/>
      <c r="W947" s="5"/>
    </row>
    <row r="948" spans="3:23" ht="13.9" x14ac:dyDescent="0.5">
      <c r="C948" s="129" t="str">
        <f>IF(ISBLANK('Data-Task'!C561),"",'Data-Task'!C561)</f>
        <v>GAC:Business:Resolve a business/trade issue</v>
      </c>
      <c r="D948" s="68" t="str">
        <f t="shared" si="45"/>
        <v>Resolve a business/trade issue</v>
      </c>
      <c r="E948" s="6" t="str">
        <f t="shared" si="46"/>
        <v>Business</v>
      </c>
      <c r="F948" s="6" t="str">
        <f t="shared" si="47"/>
        <v>GAC</v>
      </c>
      <c r="G948" s="8">
        <f>VLOOKUP(Task[[#This Row],[Reason of visit]],'Data-Task'!C:G,2,)</f>
        <v>8</v>
      </c>
      <c r="H9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8" s="7">
        <f>VLOOKUP(Task[[#This Row],[Reason of visit]],'Data-Task'!C:G,3,)</f>
        <v>0.625</v>
      </c>
      <c r="J948" s="7" t="str">
        <f>IF(Task[[#This Row],[Margin of Error1]]&gt;=0.1,"Insufficient data",Task[[#This Row],[Task success1]])</f>
        <v>Insufficient data</v>
      </c>
      <c r="K948" s="7">
        <f>IF(Task[[#This Row],[Task success1]]&gt;0,1.96*SQRT((Task[[#This Row],[Task success1]]*(1-Task[[#This Row],[Task success1]]))/Task[[#This Row],[Responses]]),"")</f>
        <v>0.33548006647191425</v>
      </c>
      <c r="L948" s="7">
        <f>VLOOKUP(Task[[#This Row],[Reason of visit]],'Data-Task'!C:G,4,)</f>
        <v>0.75</v>
      </c>
      <c r="M948" s="7" t="str">
        <f>IF(Task[[#This Row],[Margin of Error1]]&gt;=0.1,"Insufficient data",Task[[#This Row],[Ease1]])</f>
        <v>Insufficient data</v>
      </c>
      <c r="N948" s="7">
        <f>IF(Task[[#This Row],[Ease1]]&gt;0,1.96*SQRT((Task[[#This Row],[Ease1]]*(1-Task[[#This Row],[Ease1]]))/Task[[#This Row],[Responses]]),"")</f>
        <v>0.30006249349093927</v>
      </c>
      <c r="O948" s="7">
        <f>VLOOKUP(Task[[#This Row],[Reason of visit]],'Data-Task'!C:G,5,)</f>
        <v>0.375</v>
      </c>
      <c r="P948" s="7" t="str">
        <f>IF(Task[[#This Row],[Margin of Error1]]&gt;=0.1,"Insufficient data",Task[[#This Row],[Satisfaction1]])</f>
        <v>Insufficient data</v>
      </c>
      <c r="Q948" s="7">
        <f>IF(Task[[#This Row],[Satisfaction1]]&gt;0,1.96*SQRT((Task[[#This Row],[Satisfaction1]]*(1-Task[[#This Row],[Satisfaction1]]))/Task[[#This Row],[Responses]]),"")</f>
        <v>0.33548006647191425</v>
      </c>
      <c r="R948" s="7" t="str">
        <f>IF(OR(Task[[#This Row],[Margin of Error1]]&gt;=0.1,Task[[#This Row],[Margin of Error1]]=0),"Insufficient data",Task[[#This Row],[Margin of Error1]])</f>
        <v>Insufficient data</v>
      </c>
      <c r="S9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8" s="10"/>
      <c r="U948" s="10"/>
      <c r="V948" s="5"/>
      <c r="W948" s="5"/>
    </row>
    <row r="949" spans="3:23" ht="13.9" x14ac:dyDescent="0.5">
      <c r="C949" s="129" t="str">
        <f>IF(ISBLANK('Data-Task'!C564),"",'Data-Task'!C564)</f>
        <v>GAC:Business:Seek funding to help you do business outside Canada</v>
      </c>
      <c r="D949" s="68" t="str">
        <f t="shared" si="45"/>
        <v>Seek funding to help you do business outside Canada</v>
      </c>
      <c r="E949" s="6" t="str">
        <f t="shared" si="46"/>
        <v>Business</v>
      </c>
      <c r="F949" s="6" t="str">
        <f t="shared" si="47"/>
        <v>GAC</v>
      </c>
      <c r="G949" s="8">
        <f>VLOOKUP(Task[[#This Row],[Reason of visit]],'Data-Task'!C:G,2,)</f>
        <v>8</v>
      </c>
      <c r="H9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49" s="7">
        <f>VLOOKUP(Task[[#This Row],[Reason of visit]],'Data-Task'!C:G,3,)</f>
        <v>0.5</v>
      </c>
      <c r="J949" s="7" t="str">
        <f>IF(Task[[#This Row],[Margin of Error1]]&gt;=0.1,"Insufficient data",Task[[#This Row],[Task success1]])</f>
        <v>Insufficient data</v>
      </c>
      <c r="K949" s="7">
        <f>IF(Task[[#This Row],[Task success1]]&gt;0,1.96*SQRT((Task[[#This Row],[Task success1]]*(1-Task[[#This Row],[Task success1]]))/Task[[#This Row],[Responses]]),"")</f>
        <v>0.34648232278140828</v>
      </c>
      <c r="L949" s="7">
        <f>VLOOKUP(Task[[#This Row],[Reason of visit]],'Data-Task'!C:G,4,)</f>
        <v>0.5</v>
      </c>
      <c r="M949" s="7" t="str">
        <f>IF(Task[[#This Row],[Margin of Error1]]&gt;=0.1,"Insufficient data",Task[[#This Row],[Ease1]])</f>
        <v>Insufficient data</v>
      </c>
      <c r="N949" s="7">
        <f>IF(Task[[#This Row],[Ease1]]&gt;0,1.96*SQRT((Task[[#This Row],[Ease1]]*(1-Task[[#This Row],[Ease1]]))/Task[[#This Row],[Responses]]),"")</f>
        <v>0.34648232278140828</v>
      </c>
      <c r="O949" s="7">
        <f>VLOOKUP(Task[[#This Row],[Reason of visit]],'Data-Task'!C:G,5,)</f>
        <v>0.5</v>
      </c>
      <c r="P949" s="7" t="str">
        <f>IF(Task[[#This Row],[Margin of Error1]]&gt;=0.1,"Insufficient data",Task[[#This Row],[Satisfaction1]])</f>
        <v>Insufficient data</v>
      </c>
      <c r="Q949" s="7">
        <f>IF(Task[[#This Row],[Satisfaction1]]&gt;0,1.96*SQRT((Task[[#This Row],[Satisfaction1]]*(1-Task[[#This Row],[Satisfaction1]]))/Task[[#This Row],[Responses]]),"")</f>
        <v>0.34648232278140828</v>
      </c>
      <c r="R949" s="7" t="str">
        <f>IF(OR(Task[[#This Row],[Margin of Error1]]&gt;=0.1,Task[[#This Row],[Margin of Error1]]=0),"Insufficient data",Task[[#This Row],[Margin of Error1]])</f>
        <v>Insufficient data</v>
      </c>
      <c r="S9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49" s="10"/>
      <c r="U949" s="10"/>
      <c r="V949" s="5"/>
      <c r="W949" s="5"/>
    </row>
    <row r="950" spans="3:23" ht="13.9" x14ac:dyDescent="0.5">
      <c r="C950" s="129" t="str">
        <f>IF(ISBLANK('Data-Task'!C565),"",'Data-Task'!C565)</f>
        <v>GAC:Business:Services to help you export from Canada</v>
      </c>
      <c r="D950" s="68" t="str">
        <f t="shared" si="45"/>
        <v>Services to help you export from Canada</v>
      </c>
      <c r="E950" s="6" t="str">
        <f t="shared" si="46"/>
        <v>Business</v>
      </c>
      <c r="F950" s="6" t="str">
        <f t="shared" si="47"/>
        <v>GAC</v>
      </c>
      <c r="G950" s="8">
        <f>VLOOKUP(Task[[#This Row],[Reason of visit]],'Data-Task'!C:G,2,)</f>
        <v>8</v>
      </c>
      <c r="H9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0" s="7">
        <f>VLOOKUP(Task[[#This Row],[Reason of visit]],'Data-Task'!C:G,3,)</f>
        <v>0.375</v>
      </c>
      <c r="J950" s="7" t="str">
        <f>IF(Task[[#This Row],[Margin of Error1]]&gt;=0.1,"Insufficient data",Task[[#This Row],[Task success1]])</f>
        <v>Insufficient data</v>
      </c>
      <c r="K950" s="7">
        <f>IF(Task[[#This Row],[Task success1]]&gt;0,1.96*SQRT((Task[[#This Row],[Task success1]]*(1-Task[[#This Row],[Task success1]]))/Task[[#This Row],[Responses]]),"")</f>
        <v>0.33548006647191425</v>
      </c>
      <c r="L950" s="7">
        <f>VLOOKUP(Task[[#This Row],[Reason of visit]],'Data-Task'!C:G,4,)</f>
        <v>0.5</v>
      </c>
      <c r="M950" s="7" t="str">
        <f>IF(Task[[#This Row],[Margin of Error1]]&gt;=0.1,"Insufficient data",Task[[#This Row],[Ease1]])</f>
        <v>Insufficient data</v>
      </c>
      <c r="N950" s="7">
        <f>IF(Task[[#This Row],[Ease1]]&gt;0,1.96*SQRT((Task[[#This Row],[Ease1]]*(1-Task[[#This Row],[Ease1]]))/Task[[#This Row],[Responses]]),"")</f>
        <v>0.34648232278140828</v>
      </c>
      <c r="O950" s="7">
        <f>VLOOKUP(Task[[#This Row],[Reason of visit]],'Data-Task'!C:G,5,)</f>
        <v>0.625</v>
      </c>
      <c r="P950" s="7" t="str">
        <f>IF(Task[[#This Row],[Margin of Error1]]&gt;=0.1,"Insufficient data",Task[[#This Row],[Satisfaction1]])</f>
        <v>Insufficient data</v>
      </c>
      <c r="Q950" s="7">
        <f>IF(Task[[#This Row],[Satisfaction1]]&gt;0,1.96*SQRT((Task[[#This Row],[Satisfaction1]]*(1-Task[[#This Row],[Satisfaction1]]))/Task[[#This Row],[Responses]]),"")</f>
        <v>0.33548006647191425</v>
      </c>
      <c r="R950" s="7" t="str">
        <f>IF(OR(Task[[#This Row],[Margin of Error1]]&gt;=0.1,Task[[#This Row],[Margin of Error1]]=0),"Insufficient data",Task[[#This Row],[Margin of Error1]])</f>
        <v>Insufficient data</v>
      </c>
      <c r="S9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0" s="10"/>
      <c r="U950" s="10"/>
      <c r="V950" s="5"/>
      <c r="W950" s="5"/>
    </row>
    <row r="951" spans="3:23" ht="13.9" x14ac:dyDescent="0.5">
      <c r="C951" s="129" t="str">
        <f>IF(ISBLANK('Data-Task'!C594),"",'Data-Task'!C594)</f>
        <v>GAC:Business:Trade topic – Market research</v>
      </c>
      <c r="D951" s="68" t="str">
        <f t="shared" si="45"/>
        <v>Trade topic – Market research</v>
      </c>
      <c r="E951" s="6" t="str">
        <f t="shared" si="46"/>
        <v>Business</v>
      </c>
      <c r="F951" s="6" t="str">
        <f t="shared" si="47"/>
        <v>GAC</v>
      </c>
      <c r="G951" s="8">
        <f>VLOOKUP(Task[[#This Row],[Reason of visit]],'Data-Task'!C:G,2,)</f>
        <v>8</v>
      </c>
      <c r="H9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1" s="7">
        <f>VLOOKUP(Task[[#This Row],[Reason of visit]],'Data-Task'!C:G,3,)</f>
        <v>0.75</v>
      </c>
      <c r="J951" s="7" t="str">
        <f>IF(Task[[#This Row],[Margin of Error1]]&gt;=0.1,"Insufficient data",Task[[#This Row],[Task success1]])</f>
        <v>Insufficient data</v>
      </c>
      <c r="K951" s="7">
        <f>IF(Task[[#This Row],[Task success1]]&gt;0,1.96*SQRT((Task[[#This Row],[Task success1]]*(1-Task[[#This Row],[Task success1]]))/Task[[#This Row],[Responses]]),"")</f>
        <v>0.30006249349093927</v>
      </c>
      <c r="L951" s="7">
        <f>VLOOKUP(Task[[#This Row],[Reason of visit]],'Data-Task'!C:G,4,)</f>
        <v>0.5</v>
      </c>
      <c r="M951" s="7" t="str">
        <f>IF(Task[[#This Row],[Margin of Error1]]&gt;=0.1,"Insufficient data",Task[[#This Row],[Ease1]])</f>
        <v>Insufficient data</v>
      </c>
      <c r="N951" s="7">
        <f>IF(Task[[#This Row],[Ease1]]&gt;0,1.96*SQRT((Task[[#This Row],[Ease1]]*(1-Task[[#This Row],[Ease1]]))/Task[[#This Row],[Responses]]),"")</f>
        <v>0.34648232278140828</v>
      </c>
      <c r="O951" s="7">
        <f>VLOOKUP(Task[[#This Row],[Reason of visit]],'Data-Task'!C:G,5,)</f>
        <v>0.5</v>
      </c>
      <c r="P951" s="7" t="str">
        <f>IF(Task[[#This Row],[Margin of Error1]]&gt;=0.1,"Insufficient data",Task[[#This Row],[Satisfaction1]])</f>
        <v>Insufficient data</v>
      </c>
      <c r="Q951" s="7">
        <f>IF(Task[[#This Row],[Satisfaction1]]&gt;0,1.96*SQRT((Task[[#This Row],[Satisfaction1]]*(1-Task[[#This Row],[Satisfaction1]]))/Task[[#This Row],[Responses]]),"")</f>
        <v>0.34648232278140828</v>
      </c>
      <c r="R951" s="7" t="str">
        <f>IF(OR(Task[[#This Row],[Margin of Error1]]&gt;=0.1,Task[[#This Row],[Margin of Error1]]=0),"Insufficient data",Task[[#This Row],[Margin of Error1]])</f>
        <v>Insufficient data</v>
      </c>
      <c r="S9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1" s="10"/>
      <c r="U951" s="10"/>
      <c r="V951" s="5"/>
      <c r="W951" s="5"/>
    </row>
    <row r="952" spans="3:23" ht="13.9" x14ac:dyDescent="0.5">
      <c r="C952" s="129" t="str">
        <f>IF(ISBLANK('Data-Task'!C733),"",'Data-Task'!C733)</f>
        <v>INFC:Transport:Infrastructure Bilateral Agreements</v>
      </c>
      <c r="D952" s="68" t="str">
        <f t="shared" si="45"/>
        <v>Infrastructure Bilateral Agreements</v>
      </c>
      <c r="E952" s="6" t="str">
        <f t="shared" si="46"/>
        <v>Transport</v>
      </c>
      <c r="F952" s="6" t="str">
        <f t="shared" si="47"/>
        <v>INFC</v>
      </c>
      <c r="G952" s="8">
        <f>VLOOKUP(Task[[#This Row],[Reason of visit]],'Data-Task'!C:G,2,)</f>
        <v>8</v>
      </c>
      <c r="H9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2" s="7">
        <f>VLOOKUP(Task[[#This Row],[Reason of visit]],'Data-Task'!C:G,3,)</f>
        <v>0.75</v>
      </c>
      <c r="J952" s="7" t="str">
        <f>IF(Task[[#This Row],[Margin of Error1]]&gt;=0.1,"Insufficient data",Task[[#This Row],[Task success1]])</f>
        <v>Insufficient data</v>
      </c>
      <c r="K952" s="7">
        <f>IF(Task[[#This Row],[Task success1]]&gt;0,1.96*SQRT((Task[[#This Row],[Task success1]]*(1-Task[[#This Row],[Task success1]]))/Task[[#This Row],[Responses]]),"")</f>
        <v>0.30006249349093927</v>
      </c>
      <c r="L952" s="7">
        <f>VLOOKUP(Task[[#This Row],[Reason of visit]],'Data-Task'!C:G,4,)</f>
        <v>0.875</v>
      </c>
      <c r="M952" s="7" t="str">
        <f>IF(Task[[#This Row],[Margin of Error1]]&gt;=0.1,"Insufficient data",Task[[#This Row],[Ease1]])</f>
        <v>Insufficient data</v>
      </c>
      <c r="N952" s="7">
        <f>IF(Task[[#This Row],[Ease1]]&gt;0,1.96*SQRT((Task[[#This Row],[Ease1]]*(1-Task[[#This Row],[Ease1]]))/Task[[#This Row],[Responses]]),"")</f>
        <v>0.2291765149399039</v>
      </c>
      <c r="O952" s="7">
        <f>VLOOKUP(Task[[#This Row],[Reason of visit]],'Data-Task'!C:G,5,)</f>
        <v>0.625</v>
      </c>
      <c r="P952" s="7" t="str">
        <f>IF(Task[[#This Row],[Margin of Error1]]&gt;=0.1,"Insufficient data",Task[[#This Row],[Satisfaction1]])</f>
        <v>Insufficient data</v>
      </c>
      <c r="Q952" s="7">
        <f>IF(Task[[#This Row],[Satisfaction1]]&gt;0,1.96*SQRT((Task[[#This Row],[Satisfaction1]]*(1-Task[[#This Row],[Satisfaction1]]))/Task[[#This Row],[Responses]]),"")</f>
        <v>0.33548006647191425</v>
      </c>
      <c r="R952" s="7" t="str">
        <f>IF(OR(Task[[#This Row],[Margin of Error1]]&gt;=0.1,Task[[#This Row],[Margin of Error1]]=0),"Insufficient data",Task[[#This Row],[Margin of Error1]])</f>
        <v>Insufficient data</v>
      </c>
      <c r="S9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2" s="10"/>
      <c r="U952" s="10"/>
      <c r="V952" s="5"/>
      <c r="W952" s="5"/>
    </row>
    <row r="953" spans="3:23" ht="27.75" x14ac:dyDescent="0.5">
      <c r="C953" s="129" t="str">
        <f>IF(ISBLANK('Data-Task'!C829),"",'Data-Task'!C829)</f>
        <v>ISED:Business:Contact Innovation, Science and Economic Development Canada (ISED)</v>
      </c>
      <c r="D953" s="68" t="str">
        <f t="shared" si="45"/>
        <v>Contact Innovation, Science and Economic Development Canada (ISED)</v>
      </c>
      <c r="E953" s="6" t="str">
        <f t="shared" si="46"/>
        <v>Business</v>
      </c>
      <c r="F953" s="6" t="str">
        <f t="shared" si="47"/>
        <v>ISED</v>
      </c>
      <c r="G953" s="8">
        <f>VLOOKUP(Task[[#This Row],[Reason of visit]],'Data-Task'!C:G,2,)</f>
        <v>8</v>
      </c>
      <c r="H9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3" s="7">
        <f>VLOOKUP(Task[[#This Row],[Reason of visit]],'Data-Task'!C:G,3,)</f>
        <v>0.5</v>
      </c>
      <c r="J953" s="7" t="str">
        <f>IF(Task[[#This Row],[Margin of Error1]]&gt;=0.1,"Insufficient data",Task[[#This Row],[Task success1]])</f>
        <v>Insufficient data</v>
      </c>
      <c r="K953" s="7">
        <f>IF(Task[[#This Row],[Task success1]]&gt;0,1.96*SQRT((Task[[#This Row],[Task success1]]*(1-Task[[#This Row],[Task success1]]))/Task[[#This Row],[Responses]]),"")</f>
        <v>0.34648232278140828</v>
      </c>
      <c r="L953" s="7">
        <f>VLOOKUP(Task[[#This Row],[Reason of visit]],'Data-Task'!C:G,4,)</f>
        <v>0.5</v>
      </c>
      <c r="M953" s="7" t="str">
        <f>IF(Task[[#This Row],[Margin of Error1]]&gt;=0.1,"Insufficient data",Task[[#This Row],[Ease1]])</f>
        <v>Insufficient data</v>
      </c>
      <c r="N953" s="7">
        <f>IF(Task[[#This Row],[Ease1]]&gt;0,1.96*SQRT((Task[[#This Row],[Ease1]]*(1-Task[[#This Row],[Ease1]]))/Task[[#This Row],[Responses]]),"")</f>
        <v>0.34648232278140828</v>
      </c>
      <c r="O953" s="7">
        <f>VLOOKUP(Task[[#This Row],[Reason of visit]],'Data-Task'!C:G,5,)</f>
        <v>0.25</v>
      </c>
      <c r="P953" s="7" t="str">
        <f>IF(Task[[#This Row],[Margin of Error1]]&gt;=0.1,"Insufficient data",Task[[#This Row],[Satisfaction1]])</f>
        <v>Insufficient data</v>
      </c>
      <c r="Q953" s="7">
        <f>IF(Task[[#This Row],[Satisfaction1]]&gt;0,1.96*SQRT((Task[[#This Row],[Satisfaction1]]*(1-Task[[#This Row],[Satisfaction1]]))/Task[[#This Row],[Responses]]),"")</f>
        <v>0.30006249349093927</v>
      </c>
      <c r="R953" s="7" t="str">
        <f>IF(OR(Task[[#This Row],[Margin of Error1]]&gt;=0.1,Task[[#This Row],[Margin of Error1]]=0),"Insufficient data",Task[[#This Row],[Margin of Error1]])</f>
        <v>Insufficient data</v>
      </c>
      <c r="S9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3" s="10"/>
      <c r="U953" s="10"/>
      <c r="V953" s="5"/>
      <c r="W953" s="5"/>
    </row>
    <row r="954" spans="3:23" ht="13.9" x14ac:dyDescent="0.5">
      <c r="C954" s="129" t="str">
        <f>IF(ISBLANK('Data-Task'!C844),"",'Data-Task'!C844)</f>
        <v>ISED:N/A:Current investment priorities of the Strategic Innovation Fund</v>
      </c>
      <c r="D954" s="68" t="str">
        <f t="shared" si="45"/>
        <v>Current investment priorities of the Strategic Innovation Fund</v>
      </c>
      <c r="E954" s="6" t="str">
        <f t="shared" si="46"/>
        <v>N/A</v>
      </c>
      <c r="F954" s="6" t="str">
        <f t="shared" si="47"/>
        <v>ISED</v>
      </c>
      <c r="G954" s="8">
        <f>VLOOKUP(Task[[#This Row],[Reason of visit]],'Data-Task'!C:G,2,)</f>
        <v>8</v>
      </c>
      <c r="H9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4" s="7">
        <f>VLOOKUP(Task[[#This Row],[Reason of visit]],'Data-Task'!C:G,3,)</f>
        <v>1</v>
      </c>
      <c r="J954" s="7" t="str">
        <f>IF(Task[[#This Row],[Margin of Error1]]&gt;=0.1,"Insufficient data",Task[[#This Row],[Task success1]])</f>
        <v>Insufficient data</v>
      </c>
      <c r="K954" s="7">
        <f>IF(Task[[#This Row],[Task success1]]&gt;0,1.96*SQRT((Task[[#This Row],[Task success1]]*(1-Task[[#This Row],[Task success1]]))/Task[[#This Row],[Responses]]),"")</f>
        <v>0</v>
      </c>
      <c r="L954" s="7">
        <f>VLOOKUP(Task[[#This Row],[Reason of visit]],'Data-Task'!C:G,4,)</f>
        <v>0.75</v>
      </c>
      <c r="M954" s="7" t="str">
        <f>IF(Task[[#This Row],[Margin of Error1]]&gt;=0.1,"Insufficient data",Task[[#This Row],[Ease1]])</f>
        <v>Insufficient data</v>
      </c>
      <c r="N954" s="7">
        <f>IF(Task[[#This Row],[Ease1]]&gt;0,1.96*SQRT((Task[[#This Row],[Ease1]]*(1-Task[[#This Row],[Ease1]]))/Task[[#This Row],[Responses]]),"")</f>
        <v>0.30006249349093927</v>
      </c>
      <c r="O954" s="7">
        <f>VLOOKUP(Task[[#This Row],[Reason of visit]],'Data-Task'!C:G,5,)</f>
        <v>0.75</v>
      </c>
      <c r="P954" s="7" t="str">
        <f>IF(Task[[#This Row],[Margin of Error1]]&gt;=0.1,"Insufficient data",Task[[#This Row],[Satisfaction1]])</f>
        <v>Insufficient data</v>
      </c>
      <c r="Q954" s="7">
        <f>IF(Task[[#This Row],[Satisfaction1]]&gt;0,1.96*SQRT((Task[[#This Row],[Satisfaction1]]*(1-Task[[#This Row],[Satisfaction1]]))/Task[[#This Row],[Responses]]),"")</f>
        <v>0.30006249349093927</v>
      </c>
      <c r="R954" s="7" t="str">
        <f>IF(OR(Task[[#This Row],[Margin of Error1]]&gt;=0.1,Task[[#This Row],[Margin of Error1]]=0),"Insufficient data",Task[[#This Row],[Margin of Error1]])</f>
        <v>Insufficient data</v>
      </c>
      <c r="S9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4" s="10"/>
      <c r="U954" s="10"/>
      <c r="V954" s="5"/>
      <c r="W954" s="5"/>
    </row>
    <row r="955" spans="3:23" ht="27.75" x14ac:dyDescent="0.5">
      <c r="C955" s="129" t="str">
        <f>IF(ISBLANK('Data-Task'!C884),"",'Data-Task'!C884)</f>
        <v>NRC:Business:Grants for technological innovation - Industrial Research Assistance Program (IRAP)</v>
      </c>
      <c r="D955" s="68" t="str">
        <f t="shared" si="45"/>
        <v>Grants for technological innovation - Industrial Research Assistance Program (IRAP)</v>
      </c>
      <c r="E955" s="6" t="str">
        <f t="shared" si="46"/>
        <v>Business</v>
      </c>
      <c r="F955" s="6" t="str">
        <f t="shared" si="47"/>
        <v>NRC</v>
      </c>
      <c r="G955" s="8">
        <f>VLOOKUP(Task[[#This Row],[Reason of visit]],'Data-Task'!C:G,2,)</f>
        <v>8</v>
      </c>
      <c r="H9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5" s="7">
        <f>VLOOKUP(Task[[#This Row],[Reason of visit]],'Data-Task'!C:G,3,)</f>
        <v>0.625</v>
      </c>
      <c r="J955" s="7" t="str">
        <f>IF(Task[[#This Row],[Margin of Error1]]&gt;=0.1,"Insufficient data",Task[[#This Row],[Task success1]])</f>
        <v>Insufficient data</v>
      </c>
      <c r="K955" s="7">
        <f>IF(Task[[#This Row],[Task success1]]&gt;0,1.96*SQRT((Task[[#This Row],[Task success1]]*(1-Task[[#This Row],[Task success1]]))/Task[[#This Row],[Responses]]),"")</f>
        <v>0.33548006647191425</v>
      </c>
      <c r="L955" s="7">
        <f>VLOOKUP(Task[[#This Row],[Reason of visit]],'Data-Task'!C:G,4,)</f>
        <v>0.5</v>
      </c>
      <c r="M955" s="7" t="str">
        <f>IF(Task[[#This Row],[Margin of Error1]]&gt;=0.1,"Insufficient data",Task[[#This Row],[Ease1]])</f>
        <v>Insufficient data</v>
      </c>
      <c r="N955" s="7">
        <f>IF(Task[[#This Row],[Ease1]]&gt;0,1.96*SQRT((Task[[#This Row],[Ease1]]*(1-Task[[#This Row],[Ease1]]))/Task[[#This Row],[Responses]]),"")</f>
        <v>0.34648232278140828</v>
      </c>
      <c r="O955" s="7">
        <f>VLOOKUP(Task[[#This Row],[Reason of visit]],'Data-Task'!C:G,5,)</f>
        <v>0.375</v>
      </c>
      <c r="P955" s="7" t="str">
        <f>IF(Task[[#This Row],[Margin of Error1]]&gt;=0.1,"Insufficient data",Task[[#This Row],[Satisfaction1]])</f>
        <v>Insufficient data</v>
      </c>
      <c r="Q955" s="7">
        <f>IF(Task[[#This Row],[Satisfaction1]]&gt;0,1.96*SQRT((Task[[#This Row],[Satisfaction1]]*(1-Task[[#This Row],[Satisfaction1]]))/Task[[#This Row],[Responses]]),"")</f>
        <v>0.33548006647191425</v>
      </c>
      <c r="R955" s="7" t="str">
        <f>IF(OR(Task[[#This Row],[Margin of Error1]]&gt;=0.1,Task[[#This Row],[Margin of Error1]]=0),"Insufficient data",Task[[#This Row],[Margin of Error1]])</f>
        <v>Insufficient data</v>
      </c>
      <c r="S9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5" s="10"/>
      <c r="U955" s="10"/>
      <c r="V955" s="5"/>
      <c r="W955" s="5"/>
    </row>
    <row r="956" spans="3:23" ht="13.9" x14ac:dyDescent="0.5">
      <c r="C956" s="129" t="str">
        <f>IF(ISBLANK('Data-Task'!C888),"",'Data-Task'!C888)</f>
        <v>NRC:Business:Learn about the Industrial Research Assistance Program (IRAP)</v>
      </c>
      <c r="D956" s="68" t="str">
        <f t="shared" si="45"/>
        <v>Learn about the Industrial Research Assistance Program (IRAP)</v>
      </c>
      <c r="E956" s="6" t="str">
        <f t="shared" si="46"/>
        <v>Business</v>
      </c>
      <c r="F956" s="6" t="str">
        <f t="shared" si="47"/>
        <v>NRC</v>
      </c>
      <c r="G956" s="8">
        <f>VLOOKUP(Task[[#This Row],[Reason of visit]],'Data-Task'!C:G,2,)</f>
        <v>8</v>
      </c>
      <c r="H9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6" s="7">
        <f>VLOOKUP(Task[[#This Row],[Reason of visit]],'Data-Task'!C:G,3,)</f>
        <v>0.625</v>
      </c>
      <c r="J956" s="7" t="str">
        <f>IF(Task[[#This Row],[Margin of Error1]]&gt;=0.1,"Insufficient data",Task[[#This Row],[Task success1]])</f>
        <v>Insufficient data</v>
      </c>
      <c r="K956" s="7">
        <f>IF(Task[[#This Row],[Task success1]]&gt;0,1.96*SQRT((Task[[#This Row],[Task success1]]*(1-Task[[#This Row],[Task success1]]))/Task[[#This Row],[Responses]]),"")</f>
        <v>0.33548006647191425</v>
      </c>
      <c r="L956" s="7">
        <f>VLOOKUP(Task[[#This Row],[Reason of visit]],'Data-Task'!C:G,4,)</f>
        <v>1</v>
      </c>
      <c r="M956" s="7" t="str">
        <f>IF(Task[[#This Row],[Margin of Error1]]&gt;=0.1,"Insufficient data",Task[[#This Row],[Ease1]])</f>
        <v>Insufficient data</v>
      </c>
      <c r="N956" s="7">
        <f>IF(Task[[#This Row],[Ease1]]&gt;0,1.96*SQRT((Task[[#This Row],[Ease1]]*(1-Task[[#This Row],[Ease1]]))/Task[[#This Row],[Responses]]),"")</f>
        <v>0</v>
      </c>
      <c r="O956" s="7">
        <f>VLOOKUP(Task[[#This Row],[Reason of visit]],'Data-Task'!C:G,5,)</f>
        <v>0.625</v>
      </c>
      <c r="P956" s="7" t="str">
        <f>IF(Task[[#This Row],[Margin of Error1]]&gt;=0.1,"Insufficient data",Task[[#This Row],[Satisfaction1]])</f>
        <v>Insufficient data</v>
      </c>
      <c r="Q956" s="7">
        <f>IF(Task[[#This Row],[Satisfaction1]]&gt;0,1.96*SQRT((Task[[#This Row],[Satisfaction1]]*(1-Task[[#This Row],[Satisfaction1]]))/Task[[#This Row],[Responses]]),"")</f>
        <v>0.33548006647191425</v>
      </c>
      <c r="R956" s="7" t="str">
        <f>IF(OR(Task[[#This Row],[Margin of Error1]]&gt;=0.1,Task[[#This Row],[Margin of Error1]]=0),"Insufficient data",Task[[#This Row],[Margin of Error1]])</f>
        <v>Insufficient data</v>
      </c>
      <c r="S9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6" s="10"/>
      <c r="U956" s="10"/>
      <c r="V956" s="5"/>
      <c r="W956" s="5"/>
    </row>
    <row r="957" spans="3:23" ht="13.9" x14ac:dyDescent="0.5">
      <c r="C957" s="129" t="str">
        <f>IF(ISBLANK('Data-Task'!C890),"",'Data-Task'!C890)</f>
        <v>NRC:Business:Other - Reason for my visit is not in this list</v>
      </c>
      <c r="D957" s="68" t="str">
        <f t="shared" si="45"/>
        <v>Other - Reason for my visit is not in this list</v>
      </c>
      <c r="E957" s="6" t="str">
        <f t="shared" si="46"/>
        <v>Business</v>
      </c>
      <c r="F957" s="6" t="str">
        <f t="shared" si="47"/>
        <v>NRC</v>
      </c>
      <c r="G957" s="8">
        <f>VLOOKUP(Task[[#This Row],[Reason of visit]],'Data-Task'!C:G,2,)</f>
        <v>8</v>
      </c>
      <c r="H9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7" s="7">
        <f>VLOOKUP(Task[[#This Row],[Reason of visit]],'Data-Task'!C:G,3,)</f>
        <v>0.625</v>
      </c>
      <c r="J957" s="7" t="str">
        <f>IF(Task[[#This Row],[Margin of Error1]]&gt;=0.1,"Insufficient data",Task[[#This Row],[Task success1]])</f>
        <v>Insufficient data</v>
      </c>
      <c r="K957" s="7">
        <f>IF(Task[[#This Row],[Task success1]]&gt;0,1.96*SQRT((Task[[#This Row],[Task success1]]*(1-Task[[#This Row],[Task success1]]))/Task[[#This Row],[Responses]]),"")</f>
        <v>0.33548006647191425</v>
      </c>
      <c r="L957" s="7">
        <f>VLOOKUP(Task[[#This Row],[Reason of visit]],'Data-Task'!C:G,4,)</f>
        <v>0.375</v>
      </c>
      <c r="M957" s="7" t="str">
        <f>IF(Task[[#This Row],[Margin of Error1]]&gt;=0.1,"Insufficient data",Task[[#This Row],[Ease1]])</f>
        <v>Insufficient data</v>
      </c>
      <c r="N957" s="7">
        <f>IF(Task[[#This Row],[Ease1]]&gt;0,1.96*SQRT((Task[[#This Row],[Ease1]]*(1-Task[[#This Row],[Ease1]]))/Task[[#This Row],[Responses]]),"")</f>
        <v>0.33548006647191425</v>
      </c>
      <c r="O957" s="7">
        <f>VLOOKUP(Task[[#This Row],[Reason of visit]],'Data-Task'!C:G,5,)</f>
        <v>0.25</v>
      </c>
      <c r="P957" s="7" t="str">
        <f>IF(Task[[#This Row],[Margin of Error1]]&gt;=0.1,"Insufficient data",Task[[#This Row],[Satisfaction1]])</f>
        <v>Insufficient data</v>
      </c>
      <c r="Q957" s="7">
        <f>IF(Task[[#This Row],[Satisfaction1]]&gt;0,1.96*SQRT((Task[[#This Row],[Satisfaction1]]*(1-Task[[#This Row],[Satisfaction1]]))/Task[[#This Row],[Responses]]),"")</f>
        <v>0.30006249349093927</v>
      </c>
      <c r="R957" s="7" t="str">
        <f>IF(OR(Task[[#This Row],[Margin of Error1]]&gt;=0.1,Task[[#This Row],[Margin of Error1]]=0),"Insufficient data",Task[[#This Row],[Margin of Error1]])</f>
        <v>Insufficient data</v>
      </c>
      <c r="S9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7" s="10"/>
      <c r="U957" s="10"/>
      <c r="V957" s="5"/>
      <c r="W957" s="5"/>
    </row>
    <row r="958" spans="3:23" ht="13.9" x14ac:dyDescent="0.5">
      <c r="C958" s="129" t="str">
        <f>IF(ISBLANK('Data-Task'!C931),"",'Data-Task'!C931)</f>
        <v>NRC:Science:Learn about network time protocol (NTP)</v>
      </c>
      <c r="D958" s="68" t="str">
        <f t="shared" si="45"/>
        <v>Learn about network time protocol (NTP)</v>
      </c>
      <c r="E958" s="6" t="str">
        <f t="shared" si="46"/>
        <v>Science</v>
      </c>
      <c r="F958" s="6" t="str">
        <f t="shared" si="47"/>
        <v>NRC</v>
      </c>
      <c r="G958" s="8">
        <f>VLOOKUP(Task[[#This Row],[Reason of visit]],'Data-Task'!C:G,2,)</f>
        <v>8</v>
      </c>
      <c r="H9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8" s="7">
        <f>VLOOKUP(Task[[#This Row],[Reason of visit]],'Data-Task'!C:G,3,)</f>
        <v>1</v>
      </c>
      <c r="J958" s="7" t="str">
        <f>IF(Task[[#This Row],[Margin of Error1]]&gt;=0.1,"Insufficient data",Task[[#This Row],[Task success1]])</f>
        <v>Insufficient data</v>
      </c>
      <c r="K958" s="7">
        <f>IF(Task[[#This Row],[Task success1]]&gt;0,1.96*SQRT((Task[[#This Row],[Task success1]]*(1-Task[[#This Row],[Task success1]]))/Task[[#This Row],[Responses]]),"")</f>
        <v>0</v>
      </c>
      <c r="L958" s="7">
        <f>VLOOKUP(Task[[#This Row],[Reason of visit]],'Data-Task'!C:G,4,)</f>
        <v>0.75</v>
      </c>
      <c r="M958" s="7" t="str">
        <f>IF(Task[[#This Row],[Margin of Error1]]&gt;=0.1,"Insufficient data",Task[[#This Row],[Ease1]])</f>
        <v>Insufficient data</v>
      </c>
      <c r="N958" s="7">
        <f>IF(Task[[#This Row],[Ease1]]&gt;0,1.96*SQRT((Task[[#This Row],[Ease1]]*(1-Task[[#This Row],[Ease1]]))/Task[[#This Row],[Responses]]),"")</f>
        <v>0.30006249349093927</v>
      </c>
      <c r="O958" s="7">
        <f>VLOOKUP(Task[[#This Row],[Reason of visit]],'Data-Task'!C:G,5,)</f>
        <v>1</v>
      </c>
      <c r="P958" s="7" t="str">
        <f>IF(Task[[#This Row],[Margin of Error1]]&gt;=0.1,"Insufficient data",Task[[#This Row],[Satisfaction1]])</f>
        <v>Insufficient data</v>
      </c>
      <c r="Q958" s="7">
        <f>IF(Task[[#This Row],[Satisfaction1]]&gt;0,1.96*SQRT((Task[[#This Row],[Satisfaction1]]*(1-Task[[#This Row],[Satisfaction1]]))/Task[[#This Row],[Responses]]),"")</f>
        <v>0</v>
      </c>
      <c r="R958" s="7" t="str">
        <f>IF(OR(Task[[#This Row],[Margin of Error1]]&gt;=0.1,Task[[#This Row],[Margin of Error1]]=0),"Insufficient data",Task[[#This Row],[Margin of Error1]])</f>
        <v>Insufficient data</v>
      </c>
      <c r="S9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8" s="10"/>
      <c r="U958" s="10"/>
      <c r="V958" s="5"/>
      <c r="W958" s="5"/>
    </row>
    <row r="959" spans="3:23" ht="27.75" x14ac:dyDescent="0.5">
      <c r="C959" s="129" t="str">
        <f>IF(ISBLANK('Data-Task'!C976),"",'Data-Task'!C976)</f>
        <v>NRCan:Environment:Find science news and information through articles, podcast and videos</v>
      </c>
      <c r="D959" s="441" t="str">
        <f t="shared" si="45"/>
        <v>Find science news and information through articles, podcast and videos</v>
      </c>
      <c r="E959" s="6" t="str">
        <f t="shared" si="46"/>
        <v>Environment</v>
      </c>
      <c r="F959" s="6" t="str">
        <f t="shared" si="47"/>
        <v>NRCan</v>
      </c>
      <c r="G959" s="442">
        <f>VLOOKUP(Task[[#This Row],[Reason of visit]],'Data-Task'!C:G,2,)</f>
        <v>8</v>
      </c>
      <c r="H95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59" s="444">
        <f>VLOOKUP(Task[[#This Row],[Reason of visit]],'Data-Task'!C:G,3,)</f>
        <v>0.875</v>
      </c>
      <c r="J959" s="444" t="str">
        <f>IF(Task[[#This Row],[Margin of Error1]]&gt;=0.1,"Insufficient data",Task[[#This Row],[Task success1]])</f>
        <v>Insufficient data</v>
      </c>
      <c r="K959" s="444">
        <f>IF(Task[[#This Row],[Task success1]]&gt;0,1.96*SQRT((Task[[#This Row],[Task success1]]*(1-Task[[#This Row],[Task success1]]))/Task[[#This Row],[Responses]]),"")</f>
        <v>0.2291765149399039</v>
      </c>
      <c r="L959" s="444">
        <f>VLOOKUP(Task[[#This Row],[Reason of visit]],'Data-Task'!C:G,4,)</f>
        <v>0.875</v>
      </c>
      <c r="M959" s="444" t="str">
        <f>IF(Task[[#This Row],[Margin of Error1]]&gt;=0.1,"Insufficient data",Task[[#This Row],[Ease1]])</f>
        <v>Insufficient data</v>
      </c>
      <c r="N959" s="444">
        <f>IF(Task[[#This Row],[Ease1]]&gt;0,1.96*SQRT((Task[[#This Row],[Ease1]]*(1-Task[[#This Row],[Ease1]]))/Task[[#This Row],[Responses]]),"")</f>
        <v>0.2291765149399039</v>
      </c>
      <c r="O959" s="444">
        <f>VLOOKUP(Task[[#This Row],[Reason of visit]],'Data-Task'!C:G,5,)</f>
        <v>0.875</v>
      </c>
      <c r="P959" s="444" t="str">
        <f>IF(Task[[#This Row],[Margin of Error1]]&gt;=0.1,"Insufficient data",Task[[#This Row],[Satisfaction1]])</f>
        <v>Insufficient data</v>
      </c>
      <c r="Q959" s="444">
        <f>IF(Task[[#This Row],[Satisfaction1]]&gt;0,1.96*SQRT((Task[[#This Row],[Satisfaction1]]*(1-Task[[#This Row],[Satisfaction1]]))/Task[[#This Row],[Responses]]),"")</f>
        <v>0.2291765149399039</v>
      </c>
      <c r="R959" s="444" t="str">
        <f>IF(OR(Task[[#This Row],[Margin of Error1]]&gt;=0.1,Task[[#This Row],[Margin of Error1]]=0),"Insufficient data",Task[[#This Row],[Margin of Error1]])</f>
        <v>Insufficient data</v>
      </c>
      <c r="S95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59" s="10"/>
      <c r="U959" s="10"/>
      <c r="V959" s="5"/>
      <c r="W959" s="5"/>
    </row>
    <row r="960" spans="3:23" ht="13.9" x14ac:dyDescent="0.5">
      <c r="C960" s="129" t="str">
        <f>IF(ISBLANK('Data-Task'!C1033),"",'Data-Task'!C1033)</f>
        <v>PC:Environment:Other - Reason for my visit is not in this list</v>
      </c>
      <c r="D960" s="441" t="str">
        <f t="shared" si="45"/>
        <v>Other - Reason for my visit is not in this list</v>
      </c>
      <c r="E960" s="6" t="str">
        <f t="shared" si="46"/>
        <v>Environment</v>
      </c>
      <c r="F960" s="6" t="str">
        <f t="shared" si="47"/>
        <v>PC</v>
      </c>
      <c r="G960" s="442">
        <f>VLOOKUP(Task[[#This Row],[Reason of visit]],'Data-Task'!C:G,2,)</f>
        <v>8</v>
      </c>
      <c r="H96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0" s="444">
        <f>VLOOKUP(Task[[#This Row],[Reason of visit]],'Data-Task'!C:G,3,)</f>
        <v>0.625</v>
      </c>
      <c r="J960" s="444" t="str">
        <f>IF(Task[[#This Row],[Margin of Error1]]&gt;=0.1,"Insufficient data",Task[[#This Row],[Task success1]])</f>
        <v>Insufficient data</v>
      </c>
      <c r="K960" s="444">
        <f>IF(Task[[#This Row],[Task success1]]&gt;0,1.96*SQRT((Task[[#This Row],[Task success1]]*(1-Task[[#This Row],[Task success1]]))/Task[[#This Row],[Responses]]),"")</f>
        <v>0.33548006647191425</v>
      </c>
      <c r="L960" s="444">
        <f>VLOOKUP(Task[[#This Row],[Reason of visit]],'Data-Task'!C:G,4,)</f>
        <v>0.5</v>
      </c>
      <c r="M960" s="444" t="str">
        <f>IF(Task[[#This Row],[Margin of Error1]]&gt;=0.1,"Insufficient data",Task[[#This Row],[Ease1]])</f>
        <v>Insufficient data</v>
      </c>
      <c r="N960" s="444">
        <f>IF(Task[[#This Row],[Ease1]]&gt;0,1.96*SQRT((Task[[#This Row],[Ease1]]*(1-Task[[#This Row],[Ease1]]))/Task[[#This Row],[Responses]]),"")</f>
        <v>0.34648232278140828</v>
      </c>
      <c r="O960" s="444">
        <f>VLOOKUP(Task[[#This Row],[Reason of visit]],'Data-Task'!C:G,5,)</f>
        <v>0.5</v>
      </c>
      <c r="P960" s="444" t="str">
        <f>IF(Task[[#This Row],[Margin of Error1]]&gt;=0.1,"Insufficient data",Task[[#This Row],[Satisfaction1]])</f>
        <v>Insufficient data</v>
      </c>
      <c r="Q960" s="444">
        <f>IF(Task[[#This Row],[Satisfaction1]]&gt;0,1.96*SQRT((Task[[#This Row],[Satisfaction1]]*(1-Task[[#This Row],[Satisfaction1]]))/Task[[#This Row],[Responses]]),"")</f>
        <v>0.34648232278140828</v>
      </c>
      <c r="R960" s="444" t="str">
        <f>IF(OR(Task[[#This Row],[Margin of Error1]]&gt;=0.1,Task[[#This Row],[Margin of Error1]]=0),"Insufficient data",Task[[#This Row],[Margin of Error1]])</f>
        <v>Insufficient data</v>
      </c>
      <c r="S96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0" s="10"/>
      <c r="U960" s="10"/>
      <c r="V960" s="5"/>
      <c r="W960" s="5"/>
    </row>
    <row r="961" spans="3:23" ht="13.9" x14ac:dyDescent="0.5">
      <c r="C961" s="129" t="str">
        <f>IF(ISBLANK('Data-Task'!C1078),"",'Data-Task'!C1078)</f>
        <v>PCH:Culture:National flag of Canada</v>
      </c>
      <c r="D961" s="441" t="str">
        <f t="shared" si="45"/>
        <v>National flag of Canada</v>
      </c>
      <c r="E961" s="447" t="str">
        <f t="shared" si="46"/>
        <v>Culture</v>
      </c>
      <c r="F961" s="447" t="str">
        <f t="shared" si="47"/>
        <v>PCH</v>
      </c>
      <c r="G961" s="442">
        <f>VLOOKUP(Task[[#This Row],[Reason of visit]],'Data-Task'!C:G,2,)</f>
        <v>8</v>
      </c>
      <c r="H96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1" s="444">
        <f>VLOOKUP(Task[[#This Row],[Reason of visit]],'Data-Task'!C:G,3,)</f>
        <v>0.875</v>
      </c>
      <c r="J961" s="444" t="str">
        <f>IF(Task[[#This Row],[Margin of Error1]]&gt;=0.1,"Insufficient data",Task[[#This Row],[Task success1]])</f>
        <v>Insufficient data</v>
      </c>
      <c r="K961" s="444">
        <f>IF(Task[[#This Row],[Task success1]]&gt;0,1.96*SQRT((Task[[#This Row],[Task success1]]*(1-Task[[#This Row],[Task success1]]))/Task[[#This Row],[Responses]]),"")</f>
        <v>0.2291765149399039</v>
      </c>
      <c r="L961" s="444">
        <f>VLOOKUP(Task[[#This Row],[Reason of visit]],'Data-Task'!C:G,4,)</f>
        <v>1</v>
      </c>
      <c r="M961" s="444" t="str">
        <f>IF(Task[[#This Row],[Margin of Error1]]&gt;=0.1,"Insufficient data",Task[[#This Row],[Ease1]])</f>
        <v>Insufficient data</v>
      </c>
      <c r="N961" s="444">
        <f>IF(Task[[#This Row],[Ease1]]&gt;0,1.96*SQRT((Task[[#This Row],[Ease1]]*(1-Task[[#This Row],[Ease1]]))/Task[[#This Row],[Responses]]),"")</f>
        <v>0</v>
      </c>
      <c r="O961" s="444">
        <f>VLOOKUP(Task[[#This Row],[Reason of visit]],'Data-Task'!C:G,5,)</f>
        <v>1</v>
      </c>
      <c r="P961" s="444" t="str">
        <f>IF(Task[[#This Row],[Margin of Error1]]&gt;=0.1,"Insufficient data",Task[[#This Row],[Satisfaction1]])</f>
        <v>Insufficient data</v>
      </c>
      <c r="Q961" s="444">
        <f>IF(Task[[#This Row],[Satisfaction1]]&gt;0,1.96*SQRT((Task[[#This Row],[Satisfaction1]]*(1-Task[[#This Row],[Satisfaction1]]))/Task[[#This Row],[Responses]]),"")</f>
        <v>0</v>
      </c>
      <c r="R961" s="444" t="str">
        <f>IF(OR(Task[[#This Row],[Margin of Error1]]&gt;=0.1,Task[[#This Row],[Margin of Error1]]=0),"Insufficient data",Task[[#This Row],[Margin of Error1]])</f>
        <v>Insufficient data</v>
      </c>
      <c r="S96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1" s="10"/>
      <c r="U961" s="10"/>
      <c r="V961" s="5"/>
      <c r="W961" s="5"/>
    </row>
    <row r="962" spans="3:23" ht="27.75" x14ac:dyDescent="0.5">
      <c r="C962" s="129" t="str">
        <f>IF(ISBLANK('Data-Task'!C1111),"",'Data-Task'!C1111)</f>
        <v>PHAC:Travel:ArriveCAN – Report your daily symptoms or new case of COVID-19</v>
      </c>
      <c r="D962" s="457" t="str">
        <f t="shared" si="45"/>
        <v>ArriveCAN – Report your daily symptoms or new case of COVID-19</v>
      </c>
      <c r="E962" s="458" t="str">
        <f t="shared" si="46"/>
        <v>Travel</v>
      </c>
      <c r="F962" s="458" t="str">
        <f t="shared" si="47"/>
        <v>PHAC</v>
      </c>
      <c r="G962" s="442">
        <f>VLOOKUP(Task[[#This Row],[Reason of visit]],'Data-Task'!C:G,2,)</f>
        <v>8</v>
      </c>
      <c r="H96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2" s="444">
        <f>VLOOKUP(Task[[#This Row],[Reason of visit]],'Data-Task'!C:G,3,)</f>
        <v>0.625</v>
      </c>
      <c r="J962" s="444" t="str">
        <f>IF(Task[[#This Row],[Margin of Error1]]&gt;=0.1,"Insufficient data",Task[[#This Row],[Task success1]])</f>
        <v>Insufficient data</v>
      </c>
      <c r="K962" s="444">
        <f>IF(Task[[#This Row],[Task success1]]&gt;0,1.96*SQRT((Task[[#This Row],[Task success1]]*(1-Task[[#This Row],[Task success1]]))/Task[[#This Row],[Responses]]),"")</f>
        <v>0.33548006647191425</v>
      </c>
      <c r="L962" s="444">
        <f>VLOOKUP(Task[[#This Row],[Reason of visit]],'Data-Task'!C:G,4,)</f>
        <v>0.125</v>
      </c>
      <c r="M962" s="444" t="str">
        <f>IF(Task[[#This Row],[Margin of Error1]]&gt;=0.1,"Insufficient data",Task[[#This Row],[Ease1]])</f>
        <v>Insufficient data</v>
      </c>
      <c r="N962" s="444">
        <f>IF(Task[[#This Row],[Ease1]]&gt;0,1.96*SQRT((Task[[#This Row],[Ease1]]*(1-Task[[#This Row],[Ease1]]))/Task[[#This Row],[Responses]]),"")</f>
        <v>0.2291765149399039</v>
      </c>
      <c r="O962" s="444">
        <f>VLOOKUP(Task[[#This Row],[Reason of visit]],'Data-Task'!C:G,5,)</f>
        <v>0.25</v>
      </c>
      <c r="P962" s="444" t="str">
        <f>IF(Task[[#This Row],[Margin of Error1]]&gt;=0.1,"Insufficient data",Task[[#This Row],[Satisfaction1]])</f>
        <v>Insufficient data</v>
      </c>
      <c r="Q962" s="444">
        <f>IF(Task[[#This Row],[Satisfaction1]]&gt;0,1.96*SQRT((Task[[#This Row],[Satisfaction1]]*(1-Task[[#This Row],[Satisfaction1]]))/Task[[#This Row],[Responses]]),"")</f>
        <v>0.30006249349093927</v>
      </c>
      <c r="R962" s="444" t="str">
        <f>IF(OR(Task[[#This Row],[Margin of Error1]]&gt;=0.1,Task[[#This Row],[Margin of Error1]]=0),"Insufficient data",Task[[#This Row],[Margin of Error1]])</f>
        <v>Insufficient data</v>
      </c>
      <c r="S96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2" s="10"/>
      <c r="U962" s="10"/>
      <c r="V962" s="5"/>
      <c r="W962" s="5"/>
    </row>
    <row r="963" spans="3:23" ht="13.9" x14ac:dyDescent="0.5">
      <c r="C963" s="129" t="str">
        <f>IF(ISBLANK('Data-Task'!C1227),"",'Data-Task'!C1227)</f>
        <v>PSPC:Culture:Consult the Language Portal of Canada</v>
      </c>
      <c r="D963" s="457" t="str">
        <f t="shared" si="45"/>
        <v>Consult the Language Portal of Canada</v>
      </c>
      <c r="E963" s="458" t="str">
        <f t="shared" si="46"/>
        <v>Culture</v>
      </c>
      <c r="F963" s="458" t="str">
        <f t="shared" si="47"/>
        <v>PSPC</v>
      </c>
      <c r="G963" s="442">
        <f>VLOOKUP(Task[[#This Row],[Reason of visit]],'Data-Task'!C:G,2,)</f>
        <v>8</v>
      </c>
      <c r="H96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3" s="444">
        <f>VLOOKUP(Task[[#This Row],[Reason of visit]],'Data-Task'!C:G,3,)</f>
        <v>1</v>
      </c>
      <c r="J963" s="444" t="str">
        <f>IF(Task[[#This Row],[Margin of Error1]]&gt;=0.1,"Insufficient data",Task[[#This Row],[Task success1]])</f>
        <v>Insufficient data</v>
      </c>
      <c r="K963" s="444">
        <f>IF(Task[[#This Row],[Task success1]]&gt;0,1.96*SQRT((Task[[#This Row],[Task success1]]*(1-Task[[#This Row],[Task success1]]))/Task[[#This Row],[Responses]]),"")</f>
        <v>0</v>
      </c>
      <c r="L963" s="444">
        <f>VLOOKUP(Task[[#This Row],[Reason of visit]],'Data-Task'!C:G,4,)</f>
        <v>1</v>
      </c>
      <c r="M963" s="444" t="str">
        <f>IF(Task[[#This Row],[Margin of Error1]]&gt;=0.1,"Insufficient data",Task[[#This Row],[Ease1]])</f>
        <v>Insufficient data</v>
      </c>
      <c r="N963" s="444">
        <f>IF(Task[[#This Row],[Ease1]]&gt;0,1.96*SQRT((Task[[#This Row],[Ease1]]*(1-Task[[#This Row],[Ease1]]))/Task[[#This Row],[Responses]]),"")</f>
        <v>0</v>
      </c>
      <c r="O963" s="444">
        <f>VLOOKUP(Task[[#This Row],[Reason of visit]],'Data-Task'!C:G,5,)</f>
        <v>0.75</v>
      </c>
      <c r="P963" s="444" t="str">
        <f>IF(Task[[#This Row],[Margin of Error1]]&gt;=0.1,"Insufficient data",Task[[#This Row],[Satisfaction1]])</f>
        <v>Insufficient data</v>
      </c>
      <c r="Q963" s="444">
        <f>IF(Task[[#This Row],[Satisfaction1]]&gt;0,1.96*SQRT((Task[[#This Row],[Satisfaction1]]*(1-Task[[#This Row],[Satisfaction1]]))/Task[[#This Row],[Responses]]),"")</f>
        <v>0.30006249349093927</v>
      </c>
      <c r="R963" s="444" t="str">
        <f>IF(OR(Task[[#This Row],[Margin of Error1]]&gt;=0.1,Task[[#This Row],[Margin of Error1]]=0),"Insufficient data",Task[[#This Row],[Margin of Error1]])</f>
        <v>Insufficient data</v>
      </c>
      <c r="S96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3" s="10"/>
      <c r="U963" s="10"/>
      <c r="V963" s="5"/>
      <c r="W963" s="5"/>
    </row>
    <row r="964" spans="3:23" ht="13.9" x14ac:dyDescent="0.5">
      <c r="C964" s="129" t="str">
        <f>IF(ISBLANK('Data-Task'!C1270),"",'Data-Task'!C1270)</f>
        <v>RCMP:Policing:Check the Royal Canadian Mounted Police (RCMP) wanted list</v>
      </c>
      <c r="D964" s="457" t="str">
        <f t="shared" si="45"/>
        <v>Check the Royal Canadian Mounted Police (RCMP) wanted list</v>
      </c>
      <c r="E964" s="458" t="str">
        <f t="shared" si="46"/>
        <v>Policing</v>
      </c>
      <c r="F964" s="458" t="str">
        <f t="shared" si="47"/>
        <v>RCMP</v>
      </c>
      <c r="G964" s="442">
        <f>VLOOKUP(Task[[#This Row],[Reason of visit]],'Data-Task'!C:G,2,)</f>
        <v>8</v>
      </c>
      <c r="H96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4" s="444">
        <f>VLOOKUP(Task[[#This Row],[Reason of visit]],'Data-Task'!C:G,3,)</f>
        <v>0.75</v>
      </c>
      <c r="J964" s="444" t="str">
        <f>IF(Task[[#This Row],[Margin of Error1]]&gt;=0.1,"Insufficient data",Task[[#This Row],[Task success1]])</f>
        <v>Insufficient data</v>
      </c>
      <c r="K964" s="444">
        <f>IF(Task[[#This Row],[Task success1]]&gt;0,1.96*SQRT((Task[[#This Row],[Task success1]]*(1-Task[[#This Row],[Task success1]]))/Task[[#This Row],[Responses]]),"")</f>
        <v>0.30006249349093927</v>
      </c>
      <c r="L964" s="444">
        <f>VLOOKUP(Task[[#This Row],[Reason of visit]],'Data-Task'!C:G,4,)</f>
        <v>0.75</v>
      </c>
      <c r="M964" s="444" t="str">
        <f>IF(Task[[#This Row],[Margin of Error1]]&gt;=0.1,"Insufficient data",Task[[#This Row],[Ease1]])</f>
        <v>Insufficient data</v>
      </c>
      <c r="N964" s="444">
        <f>IF(Task[[#This Row],[Ease1]]&gt;0,1.96*SQRT((Task[[#This Row],[Ease1]]*(1-Task[[#This Row],[Ease1]]))/Task[[#This Row],[Responses]]),"")</f>
        <v>0.30006249349093927</v>
      </c>
      <c r="O964" s="444">
        <f>VLOOKUP(Task[[#This Row],[Reason of visit]],'Data-Task'!C:G,5,)</f>
        <v>0.75</v>
      </c>
      <c r="P964" s="444" t="str">
        <f>IF(Task[[#This Row],[Margin of Error1]]&gt;=0.1,"Insufficient data",Task[[#This Row],[Satisfaction1]])</f>
        <v>Insufficient data</v>
      </c>
      <c r="Q964" s="444">
        <f>IF(Task[[#This Row],[Satisfaction1]]&gt;0,1.96*SQRT((Task[[#This Row],[Satisfaction1]]*(1-Task[[#This Row],[Satisfaction1]]))/Task[[#This Row],[Responses]]),"")</f>
        <v>0.30006249349093927</v>
      </c>
      <c r="R964" s="444" t="str">
        <f>IF(OR(Task[[#This Row],[Margin of Error1]]&gt;=0.1,Task[[#This Row],[Margin of Error1]]=0),"Insufficient data",Task[[#This Row],[Margin of Error1]])</f>
        <v>Insufficient data</v>
      </c>
      <c r="S96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4" s="10"/>
      <c r="U964" s="10"/>
      <c r="V964" s="5"/>
      <c r="W964" s="5"/>
    </row>
    <row r="965" spans="3:23" ht="13.9" x14ac:dyDescent="0.5">
      <c r="C965" s="129" t="str">
        <f>IF(ISBLANK('Data-Task'!C1299),"",'Data-Task'!C1299)</f>
        <v>StatCan:N/A:North American Product Classification System (NAPCS)</v>
      </c>
      <c r="D965" s="457" t="str">
        <f t="shared" si="45"/>
        <v>North American Product Classification System (NAPCS)</v>
      </c>
      <c r="E965" s="458" t="str">
        <f t="shared" si="46"/>
        <v>N/A</v>
      </c>
      <c r="F965" s="458" t="str">
        <f t="shared" si="47"/>
        <v>StatCan</v>
      </c>
      <c r="G965" s="442">
        <f>VLOOKUP(Task[[#This Row],[Reason of visit]],'Data-Task'!C:G,2,)</f>
        <v>8</v>
      </c>
      <c r="H96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5" s="444">
        <f>VLOOKUP(Task[[#This Row],[Reason of visit]],'Data-Task'!C:G,3,)</f>
        <v>0.75</v>
      </c>
      <c r="J965" s="444" t="str">
        <f>IF(Task[[#This Row],[Margin of Error1]]&gt;=0.1,"Insufficient data",Task[[#This Row],[Task success1]])</f>
        <v>Insufficient data</v>
      </c>
      <c r="K965" s="444">
        <f>IF(Task[[#This Row],[Task success1]]&gt;0,1.96*SQRT((Task[[#This Row],[Task success1]]*(1-Task[[#This Row],[Task success1]]))/Task[[#This Row],[Responses]]),"")</f>
        <v>0.30006249349093927</v>
      </c>
      <c r="L965" s="444">
        <f>VLOOKUP(Task[[#This Row],[Reason of visit]],'Data-Task'!C:G,4,)</f>
        <v>0.75</v>
      </c>
      <c r="M965" s="444" t="str">
        <f>IF(Task[[#This Row],[Margin of Error1]]&gt;=0.1,"Insufficient data",Task[[#This Row],[Ease1]])</f>
        <v>Insufficient data</v>
      </c>
      <c r="N965" s="444">
        <f>IF(Task[[#This Row],[Ease1]]&gt;0,1.96*SQRT((Task[[#This Row],[Ease1]]*(1-Task[[#This Row],[Ease1]]))/Task[[#This Row],[Responses]]),"")</f>
        <v>0.30006249349093927</v>
      </c>
      <c r="O965" s="444">
        <f>VLOOKUP(Task[[#This Row],[Reason of visit]],'Data-Task'!C:G,5,)</f>
        <v>0.625</v>
      </c>
      <c r="P965" s="444" t="str">
        <f>IF(Task[[#This Row],[Margin of Error1]]&gt;=0.1,"Insufficient data",Task[[#This Row],[Satisfaction1]])</f>
        <v>Insufficient data</v>
      </c>
      <c r="Q965" s="444">
        <f>IF(Task[[#This Row],[Satisfaction1]]&gt;0,1.96*SQRT((Task[[#This Row],[Satisfaction1]]*(1-Task[[#This Row],[Satisfaction1]]))/Task[[#This Row],[Responses]]),"")</f>
        <v>0.33548006647191425</v>
      </c>
      <c r="R965" s="444" t="str">
        <f>IF(OR(Task[[#This Row],[Margin of Error1]]&gt;=0.1,Task[[#This Row],[Margin of Error1]]=0),"Insufficient data",Task[[#This Row],[Margin of Error1]])</f>
        <v>Insufficient data</v>
      </c>
      <c r="S96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5" s="10"/>
      <c r="U965" s="10"/>
      <c r="V965" s="5"/>
      <c r="W965" s="5"/>
    </row>
    <row r="966" spans="3:23" ht="27.75" x14ac:dyDescent="0.5">
      <c r="C966" s="129" t="str">
        <f>IF(ISBLANK('Data-Task'!C1301),"",'Data-Task'!C1301)</f>
        <v>StatCan:N/A:Obtain assistance to fill out a survey (contact the call center or use the Chat feature)</v>
      </c>
      <c r="D966" s="457" t="str">
        <f t="shared" si="45"/>
        <v>Obtain assistance to fill out a survey (contact the call center or use the Chat feature)</v>
      </c>
      <c r="E966" s="458" t="str">
        <f t="shared" si="46"/>
        <v>N/A</v>
      </c>
      <c r="F966" s="458" t="str">
        <f t="shared" si="47"/>
        <v>StatCan</v>
      </c>
      <c r="G966" s="442">
        <f>VLOOKUP(Task[[#This Row],[Reason of visit]],'Data-Task'!C:G,2,)</f>
        <v>8</v>
      </c>
      <c r="H96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6" s="444">
        <f>VLOOKUP(Task[[#This Row],[Reason of visit]],'Data-Task'!C:G,3,)</f>
        <v>0.125</v>
      </c>
      <c r="J966" s="444" t="str">
        <f>IF(Task[[#This Row],[Margin of Error1]]&gt;=0.1,"Insufficient data",Task[[#This Row],[Task success1]])</f>
        <v>Insufficient data</v>
      </c>
      <c r="K966" s="444">
        <f>IF(Task[[#This Row],[Task success1]]&gt;0,1.96*SQRT((Task[[#This Row],[Task success1]]*(1-Task[[#This Row],[Task success1]]))/Task[[#This Row],[Responses]]),"")</f>
        <v>0.2291765149399039</v>
      </c>
      <c r="L966" s="444">
        <f>VLOOKUP(Task[[#This Row],[Reason of visit]],'Data-Task'!C:G,4,)</f>
        <v>0.375</v>
      </c>
      <c r="M966" s="444" t="str">
        <f>IF(Task[[#This Row],[Margin of Error1]]&gt;=0.1,"Insufficient data",Task[[#This Row],[Ease1]])</f>
        <v>Insufficient data</v>
      </c>
      <c r="N966" s="444">
        <f>IF(Task[[#This Row],[Ease1]]&gt;0,1.96*SQRT((Task[[#This Row],[Ease1]]*(1-Task[[#This Row],[Ease1]]))/Task[[#This Row],[Responses]]),"")</f>
        <v>0.33548006647191425</v>
      </c>
      <c r="O966" s="444">
        <f>VLOOKUP(Task[[#This Row],[Reason of visit]],'Data-Task'!C:G,5,)</f>
        <v>0.25</v>
      </c>
      <c r="P966" s="444" t="str">
        <f>IF(Task[[#This Row],[Margin of Error1]]&gt;=0.1,"Insufficient data",Task[[#This Row],[Satisfaction1]])</f>
        <v>Insufficient data</v>
      </c>
      <c r="Q966" s="444">
        <f>IF(Task[[#This Row],[Satisfaction1]]&gt;0,1.96*SQRT((Task[[#This Row],[Satisfaction1]]*(1-Task[[#This Row],[Satisfaction1]]))/Task[[#This Row],[Responses]]),"")</f>
        <v>0.30006249349093927</v>
      </c>
      <c r="R966" s="444" t="str">
        <f>IF(OR(Task[[#This Row],[Margin of Error1]]&gt;=0.1,Task[[#This Row],[Margin of Error1]]=0),"Insufficient data",Task[[#This Row],[Margin of Error1]])</f>
        <v>Insufficient data</v>
      </c>
      <c r="S96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6" s="10"/>
      <c r="U966" s="10"/>
      <c r="V966" s="5"/>
      <c r="W966" s="5"/>
    </row>
    <row r="967" spans="3:23" ht="13.9" x14ac:dyDescent="0.5">
      <c r="C967" s="129" t="str">
        <f>IF(ISBLANK('Data-Task'!C1383),"",'Data-Task'!C1383)</f>
        <v>TC:Transport:Learn about grade crossing safety</v>
      </c>
      <c r="D967" s="457" t="str">
        <f t="shared" si="45"/>
        <v>Learn about grade crossing safety</v>
      </c>
      <c r="E967" s="458" t="str">
        <f t="shared" si="46"/>
        <v>Transport</v>
      </c>
      <c r="F967" s="458" t="str">
        <f t="shared" si="47"/>
        <v>TC</v>
      </c>
      <c r="G967" s="442">
        <f>VLOOKUP(Task[[#This Row],[Reason of visit]],'Data-Task'!C:G,2,)</f>
        <v>8</v>
      </c>
      <c r="H96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7" s="444">
        <f>VLOOKUP(Task[[#This Row],[Reason of visit]],'Data-Task'!C:G,3,)</f>
        <v>1</v>
      </c>
      <c r="J967" s="444" t="str">
        <f>IF(Task[[#This Row],[Margin of Error1]]&gt;=0.1,"Insufficient data",Task[[#This Row],[Task success1]])</f>
        <v>Insufficient data</v>
      </c>
      <c r="K967" s="444">
        <f>IF(Task[[#This Row],[Task success1]]&gt;0,1.96*SQRT((Task[[#This Row],[Task success1]]*(1-Task[[#This Row],[Task success1]]))/Task[[#This Row],[Responses]]),"")</f>
        <v>0</v>
      </c>
      <c r="L967" s="444">
        <f>VLOOKUP(Task[[#This Row],[Reason of visit]],'Data-Task'!C:G,4,)</f>
        <v>0.625</v>
      </c>
      <c r="M967" s="444" t="str">
        <f>IF(Task[[#This Row],[Margin of Error1]]&gt;=0.1,"Insufficient data",Task[[#This Row],[Ease1]])</f>
        <v>Insufficient data</v>
      </c>
      <c r="N967" s="444">
        <f>IF(Task[[#This Row],[Ease1]]&gt;0,1.96*SQRT((Task[[#This Row],[Ease1]]*(1-Task[[#This Row],[Ease1]]))/Task[[#This Row],[Responses]]),"")</f>
        <v>0.33548006647191425</v>
      </c>
      <c r="O967" s="444">
        <f>VLOOKUP(Task[[#This Row],[Reason of visit]],'Data-Task'!C:G,5,)</f>
        <v>0.625</v>
      </c>
      <c r="P967" s="444" t="str">
        <f>IF(Task[[#This Row],[Margin of Error1]]&gt;=0.1,"Insufficient data",Task[[#This Row],[Satisfaction1]])</f>
        <v>Insufficient data</v>
      </c>
      <c r="Q967" s="444">
        <f>IF(Task[[#This Row],[Satisfaction1]]&gt;0,1.96*SQRT((Task[[#This Row],[Satisfaction1]]*(1-Task[[#This Row],[Satisfaction1]]))/Task[[#This Row],[Responses]]),"")</f>
        <v>0.33548006647191425</v>
      </c>
      <c r="R967" s="444" t="str">
        <f>IF(OR(Task[[#This Row],[Margin of Error1]]&gt;=0.1,Task[[#This Row],[Margin of Error1]]=0),"Insufficient data",Task[[#This Row],[Margin of Error1]])</f>
        <v>Insufficient data</v>
      </c>
      <c r="S96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7" s="10"/>
      <c r="U967" s="10"/>
      <c r="V967" s="5"/>
      <c r="W967" s="5"/>
    </row>
    <row r="968" spans="3:23" ht="27.75" x14ac:dyDescent="0.5">
      <c r="C968" s="129" t="str">
        <f>IF(ISBLANK('Data-Task'!C1392),"",'Data-Task'!C1392)</f>
        <v>TC:Transport:Learn how to drive a rental vehicle across the border from the U.S. to Canada</v>
      </c>
      <c r="D968" s="457" t="str">
        <f t="shared" si="45"/>
        <v>Learn how to drive a rental vehicle across the border from the U.S. to Canada</v>
      </c>
      <c r="E968" s="458" t="str">
        <f t="shared" si="46"/>
        <v>Transport</v>
      </c>
      <c r="F968" s="458" t="str">
        <f t="shared" si="47"/>
        <v>TC</v>
      </c>
      <c r="G968" s="442">
        <f>VLOOKUP(Task[[#This Row],[Reason of visit]],'Data-Task'!C:G,2,)</f>
        <v>8</v>
      </c>
      <c r="H96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8" s="444">
        <f>VLOOKUP(Task[[#This Row],[Reason of visit]],'Data-Task'!C:G,3,)</f>
        <v>0.875</v>
      </c>
      <c r="J968" s="444" t="str">
        <f>IF(Task[[#This Row],[Margin of Error1]]&gt;=0.1,"Insufficient data",Task[[#This Row],[Task success1]])</f>
        <v>Insufficient data</v>
      </c>
      <c r="K968" s="444">
        <f>IF(Task[[#This Row],[Task success1]]&gt;0,1.96*SQRT((Task[[#This Row],[Task success1]]*(1-Task[[#This Row],[Task success1]]))/Task[[#This Row],[Responses]]),"")</f>
        <v>0.2291765149399039</v>
      </c>
      <c r="L968" s="444">
        <f>VLOOKUP(Task[[#This Row],[Reason of visit]],'Data-Task'!C:G,4,)</f>
        <v>0.875</v>
      </c>
      <c r="M968" s="444" t="str">
        <f>IF(Task[[#This Row],[Margin of Error1]]&gt;=0.1,"Insufficient data",Task[[#This Row],[Ease1]])</f>
        <v>Insufficient data</v>
      </c>
      <c r="N968" s="444">
        <f>IF(Task[[#This Row],[Ease1]]&gt;0,1.96*SQRT((Task[[#This Row],[Ease1]]*(1-Task[[#This Row],[Ease1]]))/Task[[#This Row],[Responses]]),"")</f>
        <v>0.2291765149399039</v>
      </c>
      <c r="O968" s="444">
        <f>VLOOKUP(Task[[#This Row],[Reason of visit]],'Data-Task'!C:G,5,)</f>
        <v>1</v>
      </c>
      <c r="P968" s="444" t="str">
        <f>IF(Task[[#This Row],[Margin of Error1]]&gt;=0.1,"Insufficient data",Task[[#This Row],[Satisfaction1]])</f>
        <v>Insufficient data</v>
      </c>
      <c r="Q968" s="444">
        <f>IF(Task[[#This Row],[Satisfaction1]]&gt;0,1.96*SQRT((Task[[#This Row],[Satisfaction1]]*(1-Task[[#This Row],[Satisfaction1]]))/Task[[#This Row],[Responses]]),"")</f>
        <v>0</v>
      </c>
      <c r="R968" s="444" t="str">
        <f>IF(OR(Task[[#This Row],[Margin of Error1]]&gt;=0.1,Task[[#This Row],[Margin of Error1]]=0),"Insufficient data",Task[[#This Row],[Margin of Error1]])</f>
        <v>Insufficient data</v>
      </c>
      <c r="S96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8" s="10"/>
      <c r="U968" s="10"/>
      <c r="V968" s="5"/>
      <c r="W968" s="5"/>
    </row>
    <row r="969" spans="3:23" ht="13.9" x14ac:dyDescent="0.5">
      <c r="C969" s="129" t="str">
        <f>IF(ISBLANK('Data-Task'!C1398),"",'Data-Task'!C1398)</f>
        <v>TC:Transport:Operating an airport or aerodrome</v>
      </c>
      <c r="D969" s="457" t="str">
        <f t="shared" si="45"/>
        <v>Operating an airport or aerodrome</v>
      </c>
      <c r="E969" s="458" t="str">
        <f t="shared" si="46"/>
        <v>Transport</v>
      </c>
      <c r="F969" s="458" t="str">
        <f t="shared" si="47"/>
        <v>TC</v>
      </c>
      <c r="G969" s="442">
        <f>VLOOKUP(Task[[#This Row],[Reason of visit]],'Data-Task'!C:G,2,)</f>
        <v>8</v>
      </c>
      <c r="H96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69" s="444">
        <f>VLOOKUP(Task[[#This Row],[Reason of visit]],'Data-Task'!C:G,3,)</f>
        <v>0.625</v>
      </c>
      <c r="J969" s="444" t="str">
        <f>IF(Task[[#This Row],[Margin of Error1]]&gt;=0.1,"Insufficient data",Task[[#This Row],[Task success1]])</f>
        <v>Insufficient data</v>
      </c>
      <c r="K969" s="444">
        <f>IF(Task[[#This Row],[Task success1]]&gt;0,1.96*SQRT((Task[[#This Row],[Task success1]]*(1-Task[[#This Row],[Task success1]]))/Task[[#This Row],[Responses]]),"")</f>
        <v>0.33548006647191425</v>
      </c>
      <c r="L969" s="444">
        <f>VLOOKUP(Task[[#This Row],[Reason of visit]],'Data-Task'!C:G,4,)</f>
        <v>0.375</v>
      </c>
      <c r="M969" s="444" t="str">
        <f>IF(Task[[#This Row],[Margin of Error1]]&gt;=0.1,"Insufficient data",Task[[#This Row],[Ease1]])</f>
        <v>Insufficient data</v>
      </c>
      <c r="N969" s="444">
        <f>IF(Task[[#This Row],[Ease1]]&gt;0,1.96*SQRT((Task[[#This Row],[Ease1]]*(1-Task[[#This Row],[Ease1]]))/Task[[#This Row],[Responses]]),"")</f>
        <v>0.33548006647191425</v>
      </c>
      <c r="O969" s="444">
        <f>VLOOKUP(Task[[#This Row],[Reason of visit]],'Data-Task'!C:G,5,)</f>
        <v>0.375</v>
      </c>
      <c r="P969" s="444" t="str">
        <f>IF(Task[[#This Row],[Margin of Error1]]&gt;=0.1,"Insufficient data",Task[[#This Row],[Satisfaction1]])</f>
        <v>Insufficient data</v>
      </c>
      <c r="Q969" s="444">
        <f>IF(Task[[#This Row],[Satisfaction1]]&gt;0,1.96*SQRT((Task[[#This Row],[Satisfaction1]]*(1-Task[[#This Row],[Satisfaction1]]))/Task[[#This Row],[Responses]]),"")</f>
        <v>0.33548006647191425</v>
      </c>
      <c r="R969" s="444" t="str">
        <f>IF(OR(Task[[#This Row],[Margin of Error1]]&gt;=0.1,Task[[#This Row],[Margin of Error1]]=0),"Insufficient data",Task[[#This Row],[Margin of Error1]])</f>
        <v>Insufficient data</v>
      </c>
      <c r="S96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69" s="10"/>
      <c r="U969" s="10"/>
      <c r="V969" s="5"/>
      <c r="W969" s="5"/>
    </row>
    <row r="970" spans="3:23" ht="27.75" x14ac:dyDescent="0.5">
      <c r="C970" s="129" t="str">
        <f>IF(ISBLANK('Data-Task'!C82),"",'Data-Task'!C82)</f>
        <v>CCG:Jobs:Apply to become a Canadian Coast Guard Officers through the CCG College</v>
      </c>
      <c r="D970" s="68" t="str">
        <f t="shared" si="45"/>
        <v>Apply to become a Canadian Coast Guard Officers through the CCG College</v>
      </c>
      <c r="E970" s="6" t="str">
        <f t="shared" si="46"/>
        <v>Jobs</v>
      </c>
      <c r="F970" s="6" t="str">
        <f t="shared" si="47"/>
        <v>CCG</v>
      </c>
      <c r="G970" s="8">
        <f>VLOOKUP(Task[[#This Row],[Reason of visit]],'Data-Task'!C:G,2,)</f>
        <v>7</v>
      </c>
      <c r="H9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0" s="7">
        <f>VLOOKUP(Task[[#This Row],[Reason of visit]],'Data-Task'!C:G,3,)</f>
        <v>0.85714285714285698</v>
      </c>
      <c r="J970" s="7" t="str">
        <f>IF(Task[[#This Row],[Margin of Error1]]&gt;=0.1,"Insufficient data",Task[[#This Row],[Task success1]])</f>
        <v>Insufficient data</v>
      </c>
      <c r="K970" s="7">
        <f>IF(Task[[#This Row],[Task success1]]&gt;0,1.96*SQRT((Task[[#This Row],[Task success1]]*(1-Task[[#This Row],[Task success1]]))/Task[[#This Row],[Responses]]),"")</f>
        <v>0.25922962793631454</v>
      </c>
      <c r="L970" s="7">
        <f>VLOOKUP(Task[[#This Row],[Reason of visit]],'Data-Task'!C:G,4,)</f>
        <v>0.71428571428571397</v>
      </c>
      <c r="M970" s="7" t="str">
        <f>IF(Task[[#This Row],[Margin of Error1]]&gt;=0.1,"Insufficient data",Task[[#This Row],[Ease1]])</f>
        <v>Insufficient data</v>
      </c>
      <c r="N970" s="7">
        <f>IF(Task[[#This Row],[Ease1]]&gt;0,1.96*SQRT((Task[[#This Row],[Ease1]]*(1-Task[[#This Row],[Ease1]]))/Task[[#This Row],[Responses]]),"")</f>
        <v>0.33466401061363032</v>
      </c>
      <c r="O970" s="7">
        <f>VLOOKUP(Task[[#This Row],[Reason of visit]],'Data-Task'!C:G,5,)</f>
        <v>0.42857142857142899</v>
      </c>
      <c r="P970" s="7" t="str">
        <f>IF(Task[[#This Row],[Margin of Error1]]&gt;=0.1,"Insufficient data",Task[[#This Row],[Satisfaction1]])</f>
        <v>Insufficient data</v>
      </c>
      <c r="Q970" s="7">
        <f>IF(Task[[#This Row],[Satisfaction1]]&gt;0,1.96*SQRT((Task[[#This Row],[Satisfaction1]]*(1-Task[[#This Row],[Satisfaction1]]))/Task[[#This Row],[Responses]]),"")</f>
        <v>0.36660605559646725</v>
      </c>
      <c r="R970" s="7" t="str">
        <f>IF(OR(Task[[#This Row],[Margin of Error1]]&gt;=0.1,Task[[#This Row],[Margin of Error1]]=0),"Insufficient data",Task[[#This Row],[Margin of Error1]])</f>
        <v>Insufficient data</v>
      </c>
      <c r="S9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0" s="10"/>
      <c r="U970" s="10"/>
      <c r="V970" s="5"/>
      <c r="W970" s="5"/>
    </row>
    <row r="971" spans="3:23" ht="13.9" x14ac:dyDescent="0.5">
      <c r="C971" s="129" t="str">
        <f>IF(ISBLANK('Data-Task'!C227),"",'Data-Task'!C227)</f>
        <v>CSC:N/A:What can I bring into an institution during my visit</v>
      </c>
      <c r="D971" s="68" t="str">
        <f t="shared" si="45"/>
        <v>What can I bring into an institution during my visit</v>
      </c>
      <c r="E971" s="6" t="str">
        <f t="shared" si="46"/>
        <v>N/A</v>
      </c>
      <c r="F971" s="6" t="str">
        <f t="shared" si="47"/>
        <v>CSC</v>
      </c>
      <c r="G971" s="8">
        <f>VLOOKUP(Task[[#This Row],[Reason of visit]],'Data-Task'!C:G,2,)</f>
        <v>7</v>
      </c>
      <c r="H9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1" s="7">
        <f>VLOOKUP(Task[[#This Row],[Reason of visit]],'Data-Task'!C:G,3,)</f>
        <v>1</v>
      </c>
      <c r="J971" s="7" t="str">
        <f>IF(Task[[#This Row],[Margin of Error1]]&gt;=0.1,"Insufficient data",Task[[#This Row],[Task success1]])</f>
        <v>Insufficient data</v>
      </c>
      <c r="K971" s="7">
        <f>IF(Task[[#This Row],[Task success1]]&gt;0,1.96*SQRT((Task[[#This Row],[Task success1]]*(1-Task[[#This Row],[Task success1]]))/Task[[#This Row],[Responses]]),"")</f>
        <v>0</v>
      </c>
      <c r="L971" s="7">
        <f>VLOOKUP(Task[[#This Row],[Reason of visit]],'Data-Task'!C:G,4,)</f>
        <v>1</v>
      </c>
      <c r="M971" s="7" t="str">
        <f>IF(Task[[#This Row],[Margin of Error1]]&gt;=0.1,"Insufficient data",Task[[#This Row],[Ease1]])</f>
        <v>Insufficient data</v>
      </c>
      <c r="N971" s="7">
        <f>IF(Task[[#This Row],[Ease1]]&gt;0,1.96*SQRT((Task[[#This Row],[Ease1]]*(1-Task[[#This Row],[Ease1]]))/Task[[#This Row],[Responses]]),"")</f>
        <v>0</v>
      </c>
      <c r="O971" s="7">
        <f>VLOOKUP(Task[[#This Row],[Reason of visit]],'Data-Task'!C:G,5,)</f>
        <v>0.57142857142857095</v>
      </c>
      <c r="P971" s="7" t="str">
        <f>IF(Task[[#This Row],[Margin of Error1]]&gt;=0.1,"Insufficient data",Task[[#This Row],[Satisfaction1]])</f>
        <v>Insufficient data</v>
      </c>
      <c r="Q971" s="7">
        <f>IF(Task[[#This Row],[Satisfaction1]]&gt;0,1.96*SQRT((Task[[#This Row],[Satisfaction1]]*(1-Task[[#This Row],[Satisfaction1]]))/Task[[#This Row],[Responses]]),"")</f>
        <v>0.36660605559646725</v>
      </c>
      <c r="R971" s="7" t="str">
        <f>IF(OR(Task[[#This Row],[Margin of Error1]]&gt;=0.1,Task[[#This Row],[Margin of Error1]]=0),"Insufficient data",Task[[#This Row],[Margin of Error1]])</f>
        <v>Insufficient data</v>
      </c>
      <c r="S9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1" s="10"/>
      <c r="U971" s="10"/>
      <c r="V971" s="5"/>
      <c r="W971" s="5"/>
    </row>
    <row r="972" spans="3:23" ht="13.9" x14ac:dyDescent="0.5">
      <c r="C972" s="129" t="str">
        <f>IF(ISBLANK('Data-Task'!C273),"",'Data-Task'!C273)</f>
        <v>DND:Jobs:Other - Reason for my visit is not in this list</v>
      </c>
      <c r="D972" s="68" t="str">
        <f t="shared" si="45"/>
        <v>Other - Reason for my visit is not in this list</v>
      </c>
      <c r="E972" s="6" t="str">
        <f t="shared" si="46"/>
        <v>Jobs</v>
      </c>
      <c r="F972" s="6" t="str">
        <f t="shared" si="47"/>
        <v>DND</v>
      </c>
      <c r="G972" s="8">
        <f>VLOOKUP(Task[[#This Row],[Reason of visit]],'Data-Task'!C:G,2,)</f>
        <v>7</v>
      </c>
      <c r="H9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2" s="7">
        <f>VLOOKUP(Task[[#This Row],[Reason of visit]],'Data-Task'!C:G,3,)</f>
        <v>0.42857142857142899</v>
      </c>
      <c r="J972" s="7" t="str">
        <f>IF(Task[[#This Row],[Margin of Error1]]&gt;=0.1,"Insufficient data",Task[[#This Row],[Task success1]])</f>
        <v>Insufficient data</v>
      </c>
      <c r="K972" s="7">
        <f>IF(Task[[#This Row],[Task success1]]&gt;0,1.96*SQRT((Task[[#This Row],[Task success1]]*(1-Task[[#This Row],[Task success1]]))/Task[[#This Row],[Responses]]),"")</f>
        <v>0.36660605559646725</v>
      </c>
      <c r="L972" s="7">
        <f>VLOOKUP(Task[[#This Row],[Reason of visit]],'Data-Task'!C:G,4,)</f>
        <v>0.28571428571428598</v>
      </c>
      <c r="M972" s="7" t="str">
        <f>IF(Task[[#This Row],[Margin of Error1]]&gt;=0.1,"Insufficient data",Task[[#This Row],[Ease1]])</f>
        <v>Insufficient data</v>
      </c>
      <c r="N972" s="7">
        <f>IF(Task[[#This Row],[Ease1]]&gt;0,1.96*SQRT((Task[[#This Row],[Ease1]]*(1-Task[[#This Row],[Ease1]]))/Task[[#This Row],[Responses]]),"")</f>
        <v>0.33466401061363027</v>
      </c>
      <c r="O972" s="7">
        <f>VLOOKUP(Task[[#This Row],[Reason of visit]],'Data-Task'!C:G,5,)</f>
        <v>0.57142857142857095</v>
      </c>
      <c r="P972" s="7" t="str">
        <f>IF(Task[[#This Row],[Margin of Error1]]&gt;=0.1,"Insufficient data",Task[[#This Row],[Satisfaction1]])</f>
        <v>Insufficient data</v>
      </c>
      <c r="Q972" s="7">
        <f>IF(Task[[#This Row],[Satisfaction1]]&gt;0,1.96*SQRT((Task[[#This Row],[Satisfaction1]]*(1-Task[[#This Row],[Satisfaction1]]))/Task[[#This Row],[Responses]]),"")</f>
        <v>0.36660605559646725</v>
      </c>
      <c r="R972" s="7" t="str">
        <f>IF(OR(Task[[#This Row],[Margin of Error1]]&gt;=0.1,Task[[#This Row],[Margin of Error1]]=0),"Insufficient data",Task[[#This Row],[Margin of Error1]])</f>
        <v>Insufficient data</v>
      </c>
      <c r="S9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2" s="10"/>
      <c r="U972" s="10"/>
      <c r="V972" s="5"/>
      <c r="W972" s="5"/>
    </row>
    <row r="973" spans="3:23" ht="13.9" x14ac:dyDescent="0.5">
      <c r="C973" s="129" t="str">
        <f>IF(ISBLANK('Data-Task'!C364),"",'Data-Task'!C364)</f>
        <v>ECCC:Environment:Learn about the low carbon economy fund - challenge</v>
      </c>
      <c r="D973" s="68" t="str">
        <f t="shared" si="45"/>
        <v>Learn about the low carbon economy fund - challenge</v>
      </c>
      <c r="E973" s="6" t="str">
        <f t="shared" si="46"/>
        <v>Environment</v>
      </c>
      <c r="F973" s="6" t="str">
        <f t="shared" si="47"/>
        <v>ECCC</v>
      </c>
      <c r="G973" s="8">
        <f>VLOOKUP(Task[[#This Row],[Reason of visit]],'Data-Task'!C:G,2,)</f>
        <v>7</v>
      </c>
      <c r="H9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3" s="7">
        <f>VLOOKUP(Task[[#This Row],[Reason of visit]],'Data-Task'!C:G,3,)</f>
        <v>0.42857142857142899</v>
      </c>
      <c r="J973" s="7" t="str">
        <f>IF(Task[[#This Row],[Margin of Error1]]&gt;=0.1,"Insufficient data",Task[[#This Row],[Task success1]])</f>
        <v>Insufficient data</v>
      </c>
      <c r="K973" s="7">
        <f>IF(Task[[#This Row],[Task success1]]&gt;0,1.96*SQRT((Task[[#This Row],[Task success1]]*(1-Task[[#This Row],[Task success1]]))/Task[[#This Row],[Responses]]),"")</f>
        <v>0.36660605559646725</v>
      </c>
      <c r="L973" s="7">
        <f>VLOOKUP(Task[[#This Row],[Reason of visit]],'Data-Task'!C:G,4,)</f>
        <v>0.71428571428571397</v>
      </c>
      <c r="M973" s="7" t="str">
        <f>IF(Task[[#This Row],[Margin of Error1]]&gt;=0.1,"Insufficient data",Task[[#This Row],[Ease1]])</f>
        <v>Insufficient data</v>
      </c>
      <c r="N973" s="7">
        <f>IF(Task[[#This Row],[Ease1]]&gt;0,1.96*SQRT((Task[[#This Row],[Ease1]]*(1-Task[[#This Row],[Ease1]]))/Task[[#This Row],[Responses]]),"")</f>
        <v>0.33466401061363032</v>
      </c>
      <c r="O973" s="7">
        <f>VLOOKUP(Task[[#This Row],[Reason of visit]],'Data-Task'!C:G,5,)</f>
        <v>0.85714285714285698</v>
      </c>
      <c r="P973" s="7" t="str">
        <f>IF(Task[[#This Row],[Margin of Error1]]&gt;=0.1,"Insufficient data",Task[[#This Row],[Satisfaction1]])</f>
        <v>Insufficient data</v>
      </c>
      <c r="Q973" s="7">
        <f>IF(Task[[#This Row],[Satisfaction1]]&gt;0,1.96*SQRT((Task[[#This Row],[Satisfaction1]]*(1-Task[[#This Row],[Satisfaction1]]))/Task[[#This Row],[Responses]]),"")</f>
        <v>0.25922962793631454</v>
      </c>
      <c r="R973" s="7" t="str">
        <f>IF(OR(Task[[#This Row],[Margin of Error1]]&gt;=0.1,Task[[#This Row],[Margin of Error1]]=0),"Insufficient data",Task[[#This Row],[Margin of Error1]])</f>
        <v>Insufficient data</v>
      </c>
      <c r="S9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3" s="10"/>
      <c r="U973" s="10"/>
      <c r="V973" s="5"/>
      <c r="W973" s="5"/>
    </row>
    <row r="974" spans="3:23" ht="27.75" x14ac:dyDescent="0.5">
      <c r="C974" s="129" t="str">
        <f>IF(ISBLANK('Data-Task'!C440),"",'Data-Task'!C440)</f>
        <v>ESDC:Jobs:Recover money owed to you by an employer that is bankrupt, under receivership or insolvent</v>
      </c>
      <c r="D974" s="68" t="str">
        <f t="shared" si="45"/>
        <v>Recover money owed to you by an employer that is bankrupt, under receivership or insolvent</v>
      </c>
      <c r="E974" s="6" t="str">
        <f t="shared" si="46"/>
        <v>Jobs</v>
      </c>
      <c r="F974" s="6" t="str">
        <f t="shared" si="47"/>
        <v>ESDC</v>
      </c>
      <c r="G974" s="8">
        <f>VLOOKUP(Task[[#This Row],[Reason of visit]],'Data-Task'!C:G,2,)</f>
        <v>7</v>
      </c>
      <c r="H9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4" s="7">
        <f>VLOOKUP(Task[[#This Row],[Reason of visit]],'Data-Task'!C:G,3,)</f>
        <v>0.71428571428571397</v>
      </c>
      <c r="J974" s="7" t="str">
        <f>IF(Task[[#This Row],[Margin of Error1]]&gt;=0.1,"Insufficient data",Task[[#This Row],[Task success1]])</f>
        <v>Insufficient data</v>
      </c>
      <c r="K974" s="7">
        <f>IF(Task[[#This Row],[Task success1]]&gt;0,1.96*SQRT((Task[[#This Row],[Task success1]]*(1-Task[[#This Row],[Task success1]]))/Task[[#This Row],[Responses]]),"")</f>
        <v>0.33466401061363032</v>
      </c>
      <c r="L974" s="7">
        <f>VLOOKUP(Task[[#This Row],[Reason of visit]],'Data-Task'!C:G,4,)</f>
        <v>0.71428571428571397</v>
      </c>
      <c r="M974" s="7" t="str">
        <f>IF(Task[[#This Row],[Margin of Error1]]&gt;=0.1,"Insufficient data",Task[[#This Row],[Ease1]])</f>
        <v>Insufficient data</v>
      </c>
      <c r="N974" s="7">
        <f>IF(Task[[#This Row],[Ease1]]&gt;0,1.96*SQRT((Task[[#This Row],[Ease1]]*(1-Task[[#This Row],[Ease1]]))/Task[[#This Row],[Responses]]),"")</f>
        <v>0.33466401061363032</v>
      </c>
      <c r="O974" s="7">
        <f>VLOOKUP(Task[[#This Row],[Reason of visit]],'Data-Task'!C:G,5,)</f>
        <v>0.42857142857142899</v>
      </c>
      <c r="P974" s="7" t="str">
        <f>IF(Task[[#This Row],[Margin of Error1]]&gt;=0.1,"Insufficient data",Task[[#This Row],[Satisfaction1]])</f>
        <v>Insufficient data</v>
      </c>
      <c r="Q974" s="7">
        <f>IF(Task[[#This Row],[Satisfaction1]]&gt;0,1.96*SQRT((Task[[#This Row],[Satisfaction1]]*(1-Task[[#This Row],[Satisfaction1]]))/Task[[#This Row],[Responses]]),"")</f>
        <v>0.36660605559646725</v>
      </c>
      <c r="R974" s="7" t="str">
        <f>IF(OR(Task[[#This Row],[Margin of Error1]]&gt;=0.1,Task[[#This Row],[Margin of Error1]]=0),"Insufficient data",Task[[#This Row],[Margin of Error1]])</f>
        <v>Insufficient data</v>
      </c>
      <c r="S9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4" s="10"/>
      <c r="U974" s="10"/>
      <c r="V974" s="5"/>
      <c r="W974" s="5"/>
    </row>
    <row r="975" spans="3:23" ht="27.75" x14ac:dyDescent="0.5">
      <c r="C975" s="129" t="str">
        <f>IF(ISBLANK('Data-Task'!C441),"",'Data-Task'!C441)</f>
        <v>ESDC:Jobs:Recover money owed to you by your employer (wages, vacation pay, termination pay, or severance pay)</v>
      </c>
      <c r="D975" s="68" t="str">
        <f t="shared" si="45"/>
        <v>Recover money owed to you by your employer (wages, vacation pay, termination pay, or severance pay)</v>
      </c>
      <c r="E975" s="6" t="str">
        <f t="shared" si="46"/>
        <v>Jobs</v>
      </c>
      <c r="F975" s="6" t="str">
        <f t="shared" si="47"/>
        <v>ESDC</v>
      </c>
      <c r="G975" s="8">
        <f>VLOOKUP(Task[[#This Row],[Reason of visit]],'Data-Task'!C:G,2,)</f>
        <v>7</v>
      </c>
      <c r="H9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5" s="7">
        <f>VLOOKUP(Task[[#This Row],[Reason of visit]],'Data-Task'!C:G,3,)</f>
        <v>0.28571428571428598</v>
      </c>
      <c r="J975" s="7" t="str">
        <f>IF(Task[[#This Row],[Margin of Error1]]&gt;=0.1,"Insufficient data",Task[[#This Row],[Task success1]])</f>
        <v>Insufficient data</v>
      </c>
      <c r="K975" s="7">
        <f>IF(Task[[#This Row],[Task success1]]&gt;0,1.96*SQRT((Task[[#This Row],[Task success1]]*(1-Task[[#This Row],[Task success1]]))/Task[[#This Row],[Responses]]),"")</f>
        <v>0.33466401061363027</v>
      </c>
      <c r="L975" s="7">
        <f>VLOOKUP(Task[[#This Row],[Reason of visit]],'Data-Task'!C:G,4,)</f>
        <v>0.71428571428571397</v>
      </c>
      <c r="M975" s="7" t="str">
        <f>IF(Task[[#This Row],[Margin of Error1]]&gt;=0.1,"Insufficient data",Task[[#This Row],[Ease1]])</f>
        <v>Insufficient data</v>
      </c>
      <c r="N975" s="7">
        <f>IF(Task[[#This Row],[Ease1]]&gt;0,1.96*SQRT((Task[[#This Row],[Ease1]]*(1-Task[[#This Row],[Ease1]]))/Task[[#This Row],[Responses]]),"")</f>
        <v>0.33466401061363032</v>
      </c>
      <c r="O975" s="7">
        <f>VLOOKUP(Task[[#This Row],[Reason of visit]],'Data-Task'!C:G,5,)</f>
        <v>0.42857142857142899</v>
      </c>
      <c r="P975" s="7" t="str">
        <f>IF(Task[[#This Row],[Margin of Error1]]&gt;=0.1,"Insufficient data",Task[[#This Row],[Satisfaction1]])</f>
        <v>Insufficient data</v>
      </c>
      <c r="Q975" s="7">
        <f>IF(Task[[#This Row],[Satisfaction1]]&gt;0,1.96*SQRT((Task[[#This Row],[Satisfaction1]]*(1-Task[[#This Row],[Satisfaction1]]))/Task[[#This Row],[Responses]]),"")</f>
        <v>0.36660605559646725</v>
      </c>
      <c r="R975" s="7" t="str">
        <f>IF(OR(Task[[#This Row],[Margin of Error1]]&gt;=0.1,Task[[#This Row],[Margin of Error1]]=0),"Insufficient data",Task[[#This Row],[Margin of Error1]])</f>
        <v>Insufficient data</v>
      </c>
      <c r="S9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5" s="10"/>
      <c r="U975" s="10"/>
      <c r="V975" s="5"/>
      <c r="W975" s="5"/>
    </row>
    <row r="976" spans="3:23" ht="13.9" x14ac:dyDescent="0.5">
      <c r="C976" s="129" t="str">
        <f>IF(ISBLANK('Data-Task'!C511),"",'Data-Task'!C511)</f>
        <v>GAC:Business:Business women in international trade</v>
      </c>
      <c r="D976" s="68" t="str">
        <f t="shared" si="45"/>
        <v>Business women in international trade</v>
      </c>
      <c r="E976" s="6" t="str">
        <f t="shared" si="46"/>
        <v>Business</v>
      </c>
      <c r="F976" s="6" t="str">
        <f t="shared" si="47"/>
        <v>GAC</v>
      </c>
      <c r="G976" s="8">
        <f>VLOOKUP(Task[[#This Row],[Reason of visit]],'Data-Task'!C:G,2,)</f>
        <v>7</v>
      </c>
      <c r="H9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6" s="7">
        <f>VLOOKUP(Task[[#This Row],[Reason of visit]],'Data-Task'!C:G,3,)</f>
        <v>0.85714285714285698</v>
      </c>
      <c r="J976" s="7" t="str">
        <f>IF(Task[[#This Row],[Margin of Error1]]&gt;=0.1,"Insufficient data",Task[[#This Row],[Task success1]])</f>
        <v>Insufficient data</v>
      </c>
      <c r="K976" s="7">
        <f>IF(Task[[#This Row],[Task success1]]&gt;0,1.96*SQRT((Task[[#This Row],[Task success1]]*(1-Task[[#This Row],[Task success1]]))/Task[[#This Row],[Responses]]),"")</f>
        <v>0.25922962793631454</v>
      </c>
      <c r="L976" s="7">
        <f>VLOOKUP(Task[[#This Row],[Reason of visit]],'Data-Task'!C:G,4,)</f>
        <v>0.57142857142857095</v>
      </c>
      <c r="M976" s="7" t="str">
        <f>IF(Task[[#This Row],[Margin of Error1]]&gt;=0.1,"Insufficient data",Task[[#This Row],[Ease1]])</f>
        <v>Insufficient data</v>
      </c>
      <c r="N976" s="7">
        <f>IF(Task[[#This Row],[Ease1]]&gt;0,1.96*SQRT((Task[[#This Row],[Ease1]]*(1-Task[[#This Row],[Ease1]]))/Task[[#This Row],[Responses]]),"")</f>
        <v>0.36660605559646725</v>
      </c>
      <c r="O976" s="7">
        <f>VLOOKUP(Task[[#This Row],[Reason of visit]],'Data-Task'!C:G,5,)</f>
        <v>0.14285714285714299</v>
      </c>
      <c r="P976" s="7" t="str">
        <f>IF(Task[[#This Row],[Margin of Error1]]&gt;=0.1,"Insufficient data",Task[[#This Row],[Satisfaction1]])</f>
        <v>Insufficient data</v>
      </c>
      <c r="Q976" s="7">
        <f>IF(Task[[#This Row],[Satisfaction1]]&gt;0,1.96*SQRT((Task[[#This Row],[Satisfaction1]]*(1-Task[[#This Row],[Satisfaction1]]))/Task[[#This Row],[Responses]]),"")</f>
        <v>0.25922962793631454</v>
      </c>
      <c r="R976" s="7" t="str">
        <f>IF(OR(Task[[#This Row],[Margin of Error1]]&gt;=0.1,Task[[#This Row],[Margin of Error1]]=0),"Insufficient data",Task[[#This Row],[Margin of Error1]])</f>
        <v>Insufficient data</v>
      </c>
      <c r="S9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6" s="10"/>
      <c r="U976" s="10"/>
      <c r="V976" s="5"/>
      <c r="W976" s="5"/>
    </row>
    <row r="977" spans="3:23" ht="13.9" x14ac:dyDescent="0.5">
      <c r="C977" s="129" t="str">
        <f>IF(ISBLANK('Data-Task'!C524),"",'Data-Task'!C524)</f>
        <v>GAC:Business:CUSMA – Canada-United States-Mexico Agreement</v>
      </c>
      <c r="D977" s="68" t="str">
        <f t="shared" si="45"/>
        <v>CUSMA – Canada-United States-Mexico Agreement</v>
      </c>
      <c r="E977" s="6" t="str">
        <f t="shared" si="46"/>
        <v>Business</v>
      </c>
      <c r="F977" s="6" t="str">
        <f t="shared" si="47"/>
        <v>GAC</v>
      </c>
      <c r="G977" s="8">
        <f>VLOOKUP(Task[[#This Row],[Reason of visit]],'Data-Task'!C:G,2,)</f>
        <v>7</v>
      </c>
      <c r="H97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7" s="7">
        <f>VLOOKUP(Task[[#This Row],[Reason of visit]],'Data-Task'!C:G,3,)</f>
        <v>0.71428571428571397</v>
      </c>
      <c r="J977" s="7" t="str">
        <f>IF(Task[[#This Row],[Margin of Error1]]&gt;=0.1,"Insufficient data",Task[[#This Row],[Task success1]])</f>
        <v>Insufficient data</v>
      </c>
      <c r="K977" s="7">
        <f>IF(Task[[#This Row],[Task success1]]&gt;0,1.96*SQRT((Task[[#This Row],[Task success1]]*(1-Task[[#This Row],[Task success1]]))/Task[[#This Row],[Responses]]),"")</f>
        <v>0.33466401061363032</v>
      </c>
      <c r="L977" s="7">
        <f>VLOOKUP(Task[[#This Row],[Reason of visit]],'Data-Task'!C:G,4,)</f>
        <v>1</v>
      </c>
      <c r="M977" s="7" t="str">
        <f>IF(Task[[#This Row],[Margin of Error1]]&gt;=0.1,"Insufficient data",Task[[#This Row],[Ease1]])</f>
        <v>Insufficient data</v>
      </c>
      <c r="N977" s="7">
        <f>IF(Task[[#This Row],[Ease1]]&gt;0,1.96*SQRT((Task[[#This Row],[Ease1]]*(1-Task[[#This Row],[Ease1]]))/Task[[#This Row],[Responses]]),"")</f>
        <v>0</v>
      </c>
      <c r="O977" s="7">
        <f>VLOOKUP(Task[[#This Row],[Reason of visit]],'Data-Task'!C:G,5,)</f>
        <v>0.71428571428571397</v>
      </c>
      <c r="P977" s="7" t="str">
        <f>IF(Task[[#This Row],[Margin of Error1]]&gt;=0.1,"Insufficient data",Task[[#This Row],[Satisfaction1]])</f>
        <v>Insufficient data</v>
      </c>
      <c r="Q977" s="7">
        <f>IF(Task[[#This Row],[Satisfaction1]]&gt;0,1.96*SQRT((Task[[#This Row],[Satisfaction1]]*(1-Task[[#This Row],[Satisfaction1]]))/Task[[#This Row],[Responses]]),"")</f>
        <v>0.33466401061363032</v>
      </c>
      <c r="R977" s="7" t="str">
        <f>IF(OR(Task[[#This Row],[Margin of Error1]]&gt;=0.1,Task[[#This Row],[Margin of Error1]]=0),"Insufficient data",Task[[#This Row],[Margin of Error1]])</f>
        <v>Insufficient data</v>
      </c>
      <c r="S9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7" s="10"/>
      <c r="U977" s="10"/>
      <c r="V977" s="5"/>
      <c r="W977" s="5"/>
    </row>
    <row r="978" spans="3:23" ht="27.75" x14ac:dyDescent="0.5">
      <c r="C978" s="129" t="str">
        <f>IF(ISBLANK('Data-Task'!C532),"",'Data-Task'!C532)</f>
        <v>GAC:Business:Funding for research and the development of technology innovations</v>
      </c>
      <c r="D978" s="68" t="str">
        <f t="shared" si="45"/>
        <v>Funding for research and the development of technology innovations</v>
      </c>
      <c r="E978" s="6" t="str">
        <f t="shared" si="46"/>
        <v>Business</v>
      </c>
      <c r="F978" s="6" t="str">
        <f t="shared" si="47"/>
        <v>GAC</v>
      </c>
      <c r="G978" s="8">
        <f>VLOOKUP(Task[[#This Row],[Reason of visit]],'Data-Task'!C:G,2,)</f>
        <v>7</v>
      </c>
      <c r="H97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8" s="7">
        <f>VLOOKUP(Task[[#This Row],[Reason of visit]],'Data-Task'!C:G,3,)</f>
        <v>0</v>
      </c>
      <c r="J978" s="7" t="str">
        <f>IF(Task[[#This Row],[Margin of Error1]]&gt;=0.1,"Insufficient data",Task[[#This Row],[Task success1]])</f>
        <v>Insufficient data</v>
      </c>
      <c r="K978" s="7" t="str">
        <f>IF(Task[[#This Row],[Task success1]]&gt;0,1.96*SQRT((Task[[#This Row],[Task success1]]*(1-Task[[#This Row],[Task success1]]))/Task[[#This Row],[Responses]]),"")</f>
        <v/>
      </c>
      <c r="L978" s="7">
        <f>VLOOKUP(Task[[#This Row],[Reason of visit]],'Data-Task'!C:G,4,)</f>
        <v>0.42857142857142899</v>
      </c>
      <c r="M978" s="7" t="str">
        <f>IF(Task[[#This Row],[Margin of Error1]]&gt;=0.1,"Insufficient data",Task[[#This Row],[Ease1]])</f>
        <v>Insufficient data</v>
      </c>
      <c r="N978" s="7">
        <f>IF(Task[[#This Row],[Ease1]]&gt;0,1.96*SQRT((Task[[#This Row],[Ease1]]*(1-Task[[#This Row],[Ease1]]))/Task[[#This Row],[Responses]]),"")</f>
        <v>0.36660605559646725</v>
      </c>
      <c r="O978" s="7">
        <f>VLOOKUP(Task[[#This Row],[Reason of visit]],'Data-Task'!C:G,5,)</f>
        <v>0.28571428571428598</v>
      </c>
      <c r="P978" s="7" t="str">
        <f>IF(Task[[#This Row],[Margin of Error1]]&gt;=0.1,"Insufficient data",Task[[#This Row],[Satisfaction1]])</f>
        <v>Insufficient data</v>
      </c>
      <c r="Q978" s="7">
        <f>IF(Task[[#This Row],[Satisfaction1]]&gt;0,1.96*SQRT((Task[[#This Row],[Satisfaction1]]*(1-Task[[#This Row],[Satisfaction1]]))/Task[[#This Row],[Responses]]),"")</f>
        <v>0.33466401061363027</v>
      </c>
      <c r="R978" s="7" t="str">
        <f>IF(OR(Task[[#This Row],[Margin of Error1]]&gt;=0.1,Task[[#This Row],[Margin of Error1]]=0),"Insufficient data",Task[[#This Row],[Margin of Error1]])</f>
        <v>Insufficient data</v>
      </c>
      <c r="S9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8" s="10"/>
      <c r="U978" s="10"/>
      <c r="V978" s="5"/>
      <c r="W978" s="5"/>
    </row>
    <row r="979" spans="3:23" ht="13.9" x14ac:dyDescent="0.5">
      <c r="C979" s="129" t="str">
        <f>IF(ISBLANK('Data-Task'!C534),"",'Data-Task'!C534)</f>
        <v>GAC:Business:Import goods and services to Canada</v>
      </c>
      <c r="D979" s="68" t="str">
        <f t="shared" si="45"/>
        <v>Import goods and services to Canada</v>
      </c>
      <c r="E979" s="6" t="str">
        <f t="shared" si="46"/>
        <v>Business</v>
      </c>
      <c r="F979" s="6" t="str">
        <f t="shared" si="47"/>
        <v>GAC</v>
      </c>
      <c r="G979" s="8">
        <f>VLOOKUP(Task[[#This Row],[Reason of visit]],'Data-Task'!C:G,2,)</f>
        <v>7</v>
      </c>
      <c r="H9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79" s="7">
        <f>VLOOKUP(Task[[#This Row],[Reason of visit]],'Data-Task'!C:G,3,)</f>
        <v>0.71428571428571397</v>
      </c>
      <c r="J979" s="7" t="str">
        <f>IF(Task[[#This Row],[Margin of Error1]]&gt;=0.1,"Insufficient data",Task[[#This Row],[Task success1]])</f>
        <v>Insufficient data</v>
      </c>
      <c r="K979" s="7">
        <f>IF(Task[[#This Row],[Task success1]]&gt;0,1.96*SQRT((Task[[#This Row],[Task success1]]*(1-Task[[#This Row],[Task success1]]))/Task[[#This Row],[Responses]]),"")</f>
        <v>0.33466401061363032</v>
      </c>
      <c r="L979" s="7">
        <f>VLOOKUP(Task[[#This Row],[Reason of visit]],'Data-Task'!C:G,4,)</f>
        <v>0.71428571428571397</v>
      </c>
      <c r="M979" s="7" t="str">
        <f>IF(Task[[#This Row],[Margin of Error1]]&gt;=0.1,"Insufficient data",Task[[#This Row],[Ease1]])</f>
        <v>Insufficient data</v>
      </c>
      <c r="N979" s="7">
        <f>IF(Task[[#This Row],[Ease1]]&gt;0,1.96*SQRT((Task[[#This Row],[Ease1]]*(1-Task[[#This Row],[Ease1]]))/Task[[#This Row],[Responses]]),"")</f>
        <v>0.33466401061363032</v>
      </c>
      <c r="O979" s="7">
        <f>VLOOKUP(Task[[#This Row],[Reason of visit]],'Data-Task'!C:G,5,)</f>
        <v>0.42857142857142899</v>
      </c>
      <c r="P979" s="7" t="str">
        <f>IF(Task[[#This Row],[Margin of Error1]]&gt;=0.1,"Insufficient data",Task[[#This Row],[Satisfaction1]])</f>
        <v>Insufficient data</v>
      </c>
      <c r="Q979" s="7">
        <f>IF(Task[[#This Row],[Satisfaction1]]&gt;0,1.96*SQRT((Task[[#This Row],[Satisfaction1]]*(1-Task[[#This Row],[Satisfaction1]]))/Task[[#This Row],[Responses]]),"")</f>
        <v>0.36660605559646725</v>
      </c>
      <c r="R979" s="7" t="str">
        <f>IF(OR(Task[[#This Row],[Margin of Error1]]&gt;=0.1,Task[[#This Row],[Margin of Error1]]=0),"Insufficient data",Task[[#This Row],[Margin of Error1]])</f>
        <v>Insufficient data</v>
      </c>
      <c r="S9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79" s="10"/>
      <c r="U979" s="10"/>
      <c r="V979" s="5"/>
      <c r="W979" s="5"/>
    </row>
    <row r="980" spans="3:23" ht="13.9" x14ac:dyDescent="0.5">
      <c r="C980" s="129" t="str">
        <f>IF(ISBLANK('Data-Task'!C587),"",'Data-Task'!C587)</f>
        <v>GAC:Business:Trade topic – Goods</v>
      </c>
      <c r="D980" s="68" t="str">
        <f t="shared" si="45"/>
        <v>Trade topic – Goods</v>
      </c>
      <c r="E980" s="6" t="str">
        <f t="shared" si="46"/>
        <v>Business</v>
      </c>
      <c r="F980" s="6" t="str">
        <f t="shared" si="47"/>
        <v>GAC</v>
      </c>
      <c r="G980" s="8">
        <f>VLOOKUP(Task[[#This Row],[Reason of visit]],'Data-Task'!C:G,2,)</f>
        <v>7</v>
      </c>
      <c r="H9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0" s="7">
        <f>VLOOKUP(Task[[#This Row],[Reason of visit]],'Data-Task'!C:G,3,)</f>
        <v>0.57142857142857095</v>
      </c>
      <c r="J980" s="7" t="str">
        <f>IF(Task[[#This Row],[Margin of Error1]]&gt;=0.1,"Insufficient data",Task[[#This Row],[Task success1]])</f>
        <v>Insufficient data</v>
      </c>
      <c r="K980" s="7">
        <f>IF(Task[[#This Row],[Task success1]]&gt;0,1.96*SQRT((Task[[#This Row],[Task success1]]*(1-Task[[#This Row],[Task success1]]))/Task[[#This Row],[Responses]]),"")</f>
        <v>0.36660605559646725</v>
      </c>
      <c r="L980" s="7">
        <f>VLOOKUP(Task[[#This Row],[Reason of visit]],'Data-Task'!C:G,4,)</f>
        <v>0.57142857142857095</v>
      </c>
      <c r="M980" s="7" t="str">
        <f>IF(Task[[#This Row],[Margin of Error1]]&gt;=0.1,"Insufficient data",Task[[#This Row],[Ease1]])</f>
        <v>Insufficient data</v>
      </c>
      <c r="N980" s="7">
        <f>IF(Task[[#This Row],[Ease1]]&gt;0,1.96*SQRT((Task[[#This Row],[Ease1]]*(1-Task[[#This Row],[Ease1]]))/Task[[#This Row],[Responses]]),"")</f>
        <v>0.36660605559646725</v>
      </c>
      <c r="O980" s="7">
        <f>VLOOKUP(Task[[#This Row],[Reason of visit]],'Data-Task'!C:G,5,)</f>
        <v>0.28571428571428598</v>
      </c>
      <c r="P980" s="7" t="str">
        <f>IF(Task[[#This Row],[Margin of Error1]]&gt;=0.1,"Insufficient data",Task[[#This Row],[Satisfaction1]])</f>
        <v>Insufficient data</v>
      </c>
      <c r="Q980" s="7">
        <f>IF(Task[[#This Row],[Satisfaction1]]&gt;0,1.96*SQRT((Task[[#This Row],[Satisfaction1]]*(1-Task[[#This Row],[Satisfaction1]]))/Task[[#This Row],[Responses]]),"")</f>
        <v>0.33466401061363027</v>
      </c>
      <c r="R980" s="7" t="str">
        <f>IF(OR(Task[[#This Row],[Margin of Error1]]&gt;=0.1,Task[[#This Row],[Margin of Error1]]=0),"Insufficient data",Task[[#This Row],[Margin of Error1]])</f>
        <v>Insufficient data</v>
      </c>
      <c r="S9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0" s="10"/>
      <c r="U980" s="10"/>
      <c r="V980" s="5"/>
      <c r="W980" s="5"/>
    </row>
    <row r="981" spans="3:23" ht="13.9" x14ac:dyDescent="0.5">
      <c r="C981" s="129" t="str">
        <f>IF(ISBLANK('Data-Task'!C598),"",'Data-Task'!C598)</f>
        <v>GAC:Business:Travel outside of Canada for business</v>
      </c>
      <c r="D981" s="68" t="str">
        <f t="shared" si="45"/>
        <v>Travel outside of Canada for business</v>
      </c>
      <c r="E981" s="6" t="str">
        <f t="shared" si="46"/>
        <v>Business</v>
      </c>
      <c r="F981" s="6" t="str">
        <f t="shared" si="47"/>
        <v>GAC</v>
      </c>
      <c r="G981" s="8">
        <f>VLOOKUP(Task[[#This Row],[Reason of visit]],'Data-Task'!C:G,2,)</f>
        <v>7</v>
      </c>
      <c r="H9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1" s="7">
        <f>VLOOKUP(Task[[#This Row],[Reason of visit]],'Data-Task'!C:G,3,)</f>
        <v>0.71428571428571397</v>
      </c>
      <c r="J981" s="7" t="str">
        <f>IF(Task[[#This Row],[Margin of Error1]]&gt;=0.1,"Insufficient data",Task[[#This Row],[Task success1]])</f>
        <v>Insufficient data</v>
      </c>
      <c r="K981" s="7">
        <f>IF(Task[[#This Row],[Task success1]]&gt;0,1.96*SQRT((Task[[#This Row],[Task success1]]*(1-Task[[#This Row],[Task success1]]))/Task[[#This Row],[Responses]]),"")</f>
        <v>0.33466401061363032</v>
      </c>
      <c r="L981" s="7">
        <f>VLOOKUP(Task[[#This Row],[Reason of visit]],'Data-Task'!C:G,4,)</f>
        <v>0.42857142857142899</v>
      </c>
      <c r="M981" s="7" t="str">
        <f>IF(Task[[#This Row],[Margin of Error1]]&gt;=0.1,"Insufficient data",Task[[#This Row],[Ease1]])</f>
        <v>Insufficient data</v>
      </c>
      <c r="N981" s="7">
        <f>IF(Task[[#This Row],[Ease1]]&gt;0,1.96*SQRT((Task[[#This Row],[Ease1]]*(1-Task[[#This Row],[Ease1]]))/Task[[#This Row],[Responses]]),"")</f>
        <v>0.36660605559646725</v>
      </c>
      <c r="O981" s="7">
        <f>VLOOKUP(Task[[#This Row],[Reason of visit]],'Data-Task'!C:G,5,)</f>
        <v>0.57142857142857095</v>
      </c>
      <c r="P981" s="7" t="str">
        <f>IF(Task[[#This Row],[Margin of Error1]]&gt;=0.1,"Insufficient data",Task[[#This Row],[Satisfaction1]])</f>
        <v>Insufficient data</v>
      </c>
      <c r="Q981" s="7">
        <f>IF(Task[[#This Row],[Satisfaction1]]&gt;0,1.96*SQRT((Task[[#This Row],[Satisfaction1]]*(1-Task[[#This Row],[Satisfaction1]]))/Task[[#This Row],[Responses]]),"")</f>
        <v>0.36660605559646725</v>
      </c>
      <c r="R981" s="7" t="str">
        <f>IF(OR(Task[[#This Row],[Margin of Error1]]&gt;=0.1,Task[[#This Row],[Margin of Error1]]=0),"Insufficient data",Task[[#This Row],[Margin of Error1]])</f>
        <v>Insufficient data</v>
      </c>
      <c r="S9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1" s="10"/>
      <c r="U981" s="10"/>
      <c r="V981" s="5"/>
      <c r="W981" s="5"/>
    </row>
    <row r="982" spans="3:23" ht="13.9" x14ac:dyDescent="0.5">
      <c r="C982" s="129" t="str">
        <f>IF(ISBLANK('Data-Task'!C604),"",'Data-Task'!C604)</f>
        <v>GAC:Immigration:Study outside Canada – for Canadians</v>
      </c>
      <c r="D982" s="68" t="str">
        <f t="shared" ref="D982:D1045" si="48">IF(ISBLANK(C982),"",MID(C982,FIND("#",SUBSTITUTE(C982,":","#",2))+1,500))</f>
        <v>Study outside Canada – for Canadians</v>
      </c>
      <c r="E982" s="6" t="str">
        <f t="shared" ref="E982:E1045" si="49">IF(ISBLANK(C982),"",MID(C982,FIND("#",SUBSTITUTE(C982,":","#",1))+1,FIND("#",SUBSTITUTE(C982,":","#",2))-FIND("#",SUBSTITUTE(C982,":","#",1))-1))</f>
        <v>Immigration</v>
      </c>
      <c r="F982" s="6" t="str">
        <f t="shared" ref="F982:F1045" si="50">IF(ISBLANK(C982),"",LEFT(C982,FIND("#",SUBSTITUTE(C982,":","#"))-1))</f>
        <v>GAC</v>
      </c>
      <c r="G982" s="8">
        <f>VLOOKUP(Task[[#This Row],[Reason of visit]],'Data-Task'!C:G,2,)</f>
        <v>7</v>
      </c>
      <c r="H98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2" s="7">
        <f>VLOOKUP(Task[[#This Row],[Reason of visit]],'Data-Task'!C:G,3,)</f>
        <v>0.57142857142857095</v>
      </c>
      <c r="J982" s="7" t="str">
        <f>IF(Task[[#This Row],[Margin of Error1]]&gt;=0.1,"Insufficient data",Task[[#This Row],[Task success1]])</f>
        <v>Insufficient data</v>
      </c>
      <c r="K982" s="7">
        <f>IF(Task[[#This Row],[Task success1]]&gt;0,1.96*SQRT((Task[[#This Row],[Task success1]]*(1-Task[[#This Row],[Task success1]]))/Task[[#This Row],[Responses]]),"")</f>
        <v>0.36660605559646725</v>
      </c>
      <c r="L982" s="7">
        <f>VLOOKUP(Task[[#This Row],[Reason of visit]],'Data-Task'!C:G,4,)</f>
        <v>0.14285714285714299</v>
      </c>
      <c r="M982" s="7" t="str">
        <f>IF(Task[[#This Row],[Margin of Error1]]&gt;=0.1,"Insufficient data",Task[[#This Row],[Ease1]])</f>
        <v>Insufficient data</v>
      </c>
      <c r="N982" s="7">
        <f>IF(Task[[#This Row],[Ease1]]&gt;0,1.96*SQRT((Task[[#This Row],[Ease1]]*(1-Task[[#This Row],[Ease1]]))/Task[[#This Row],[Responses]]),"")</f>
        <v>0.25922962793631454</v>
      </c>
      <c r="O982" s="7">
        <f>VLOOKUP(Task[[#This Row],[Reason of visit]],'Data-Task'!C:G,5,)</f>
        <v>0.28571428571428598</v>
      </c>
      <c r="P982" s="7" t="str">
        <f>IF(Task[[#This Row],[Margin of Error1]]&gt;=0.1,"Insufficient data",Task[[#This Row],[Satisfaction1]])</f>
        <v>Insufficient data</v>
      </c>
      <c r="Q982" s="7">
        <f>IF(Task[[#This Row],[Satisfaction1]]&gt;0,1.96*SQRT((Task[[#This Row],[Satisfaction1]]*(1-Task[[#This Row],[Satisfaction1]]))/Task[[#This Row],[Responses]]),"")</f>
        <v>0.33466401061363027</v>
      </c>
      <c r="R982" s="7" t="str">
        <f>IF(OR(Task[[#This Row],[Margin of Error1]]&gt;=0.1,Task[[#This Row],[Margin of Error1]]=0),"Insufficient data",Task[[#This Row],[Margin of Error1]])</f>
        <v>Insufficient data</v>
      </c>
      <c r="S9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2" s="10"/>
      <c r="U982" s="10"/>
      <c r="V982" s="5"/>
      <c r="W982" s="5"/>
    </row>
    <row r="983" spans="3:23" ht="13.9" x14ac:dyDescent="0.5">
      <c r="C983" s="129" t="str">
        <f>IF(ISBLANK('Data-Task'!C630),"",'Data-Task'!C630)</f>
        <v>GAC:World:Association of Southeast Asian Nations (ASEAN)</v>
      </c>
      <c r="D983" s="68" t="str">
        <f t="shared" si="48"/>
        <v>Association of Southeast Asian Nations (ASEAN)</v>
      </c>
      <c r="E983" s="6" t="str">
        <f t="shared" si="49"/>
        <v>World</v>
      </c>
      <c r="F983" s="6" t="str">
        <f t="shared" si="50"/>
        <v>GAC</v>
      </c>
      <c r="G983" s="8">
        <f>VLOOKUP(Task[[#This Row],[Reason of visit]],'Data-Task'!C:G,2,)</f>
        <v>7</v>
      </c>
      <c r="H98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3" s="7">
        <f>VLOOKUP(Task[[#This Row],[Reason of visit]],'Data-Task'!C:G,3,)</f>
        <v>0.71428571428571397</v>
      </c>
      <c r="J983" s="7" t="str">
        <f>IF(Task[[#This Row],[Margin of Error1]]&gt;=0.1,"Insufficient data",Task[[#This Row],[Task success1]])</f>
        <v>Insufficient data</v>
      </c>
      <c r="K983" s="7">
        <f>IF(Task[[#This Row],[Task success1]]&gt;0,1.96*SQRT((Task[[#This Row],[Task success1]]*(1-Task[[#This Row],[Task success1]]))/Task[[#This Row],[Responses]]),"")</f>
        <v>0.33466401061363032</v>
      </c>
      <c r="L983" s="7">
        <f>VLOOKUP(Task[[#This Row],[Reason of visit]],'Data-Task'!C:G,4,)</f>
        <v>0.42857142857142899</v>
      </c>
      <c r="M983" s="7" t="str">
        <f>IF(Task[[#This Row],[Margin of Error1]]&gt;=0.1,"Insufficient data",Task[[#This Row],[Ease1]])</f>
        <v>Insufficient data</v>
      </c>
      <c r="N983" s="7">
        <f>IF(Task[[#This Row],[Ease1]]&gt;0,1.96*SQRT((Task[[#This Row],[Ease1]]*(1-Task[[#This Row],[Ease1]]))/Task[[#This Row],[Responses]]),"")</f>
        <v>0.36660605559646725</v>
      </c>
      <c r="O983" s="7">
        <f>VLOOKUP(Task[[#This Row],[Reason of visit]],'Data-Task'!C:G,5,)</f>
        <v>0.85714285714285698</v>
      </c>
      <c r="P983" s="7" t="str">
        <f>IF(Task[[#This Row],[Margin of Error1]]&gt;=0.1,"Insufficient data",Task[[#This Row],[Satisfaction1]])</f>
        <v>Insufficient data</v>
      </c>
      <c r="Q983" s="7">
        <f>IF(Task[[#This Row],[Satisfaction1]]&gt;0,1.96*SQRT((Task[[#This Row],[Satisfaction1]]*(1-Task[[#This Row],[Satisfaction1]]))/Task[[#This Row],[Responses]]),"")</f>
        <v>0.25922962793631454</v>
      </c>
      <c r="R983" s="7" t="str">
        <f>IF(OR(Task[[#This Row],[Margin of Error1]]&gt;=0.1,Task[[#This Row],[Margin of Error1]]=0),"Insufficient data",Task[[#This Row],[Margin of Error1]])</f>
        <v>Insufficient data</v>
      </c>
      <c r="S9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3" s="10"/>
      <c r="U983" s="10"/>
      <c r="V983" s="5"/>
      <c r="W983" s="5"/>
    </row>
    <row r="984" spans="3:23" ht="13.9" x14ac:dyDescent="0.5">
      <c r="C984" s="129" t="str">
        <f>IF(ISBLANK('Data-Task'!C681),"",'Data-Task'!C681)</f>
        <v>GAC:World:Search college and university programs in Canada</v>
      </c>
      <c r="D984" s="68" t="str">
        <f t="shared" si="48"/>
        <v>Search college and university programs in Canada</v>
      </c>
      <c r="E984" s="6" t="str">
        <f t="shared" si="49"/>
        <v>World</v>
      </c>
      <c r="F984" s="6" t="str">
        <f t="shared" si="50"/>
        <v>GAC</v>
      </c>
      <c r="G984" s="8">
        <f>VLOOKUP(Task[[#This Row],[Reason of visit]],'Data-Task'!C:G,2,)</f>
        <v>7</v>
      </c>
      <c r="H98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4" s="7">
        <f>VLOOKUP(Task[[#This Row],[Reason of visit]],'Data-Task'!C:G,3,)</f>
        <v>0.71428571428571397</v>
      </c>
      <c r="J984" s="7" t="str">
        <f>IF(Task[[#This Row],[Margin of Error1]]&gt;=0.1,"Insufficient data",Task[[#This Row],[Task success1]])</f>
        <v>Insufficient data</v>
      </c>
      <c r="K984" s="7">
        <f>IF(Task[[#This Row],[Task success1]]&gt;0,1.96*SQRT((Task[[#This Row],[Task success1]]*(1-Task[[#This Row],[Task success1]]))/Task[[#This Row],[Responses]]),"")</f>
        <v>0.33466401061363032</v>
      </c>
      <c r="L984" s="7">
        <f>VLOOKUP(Task[[#This Row],[Reason of visit]],'Data-Task'!C:G,4,)</f>
        <v>0.28571428571428598</v>
      </c>
      <c r="M984" s="7" t="str">
        <f>IF(Task[[#This Row],[Margin of Error1]]&gt;=0.1,"Insufficient data",Task[[#This Row],[Ease1]])</f>
        <v>Insufficient data</v>
      </c>
      <c r="N984" s="7">
        <f>IF(Task[[#This Row],[Ease1]]&gt;0,1.96*SQRT((Task[[#This Row],[Ease1]]*(1-Task[[#This Row],[Ease1]]))/Task[[#This Row],[Responses]]),"")</f>
        <v>0.33466401061363027</v>
      </c>
      <c r="O984" s="7">
        <f>VLOOKUP(Task[[#This Row],[Reason of visit]],'Data-Task'!C:G,5,)</f>
        <v>0.42857142857142899</v>
      </c>
      <c r="P984" s="7" t="str">
        <f>IF(Task[[#This Row],[Margin of Error1]]&gt;=0.1,"Insufficient data",Task[[#This Row],[Satisfaction1]])</f>
        <v>Insufficient data</v>
      </c>
      <c r="Q984" s="7">
        <f>IF(Task[[#This Row],[Satisfaction1]]&gt;0,1.96*SQRT((Task[[#This Row],[Satisfaction1]]*(1-Task[[#This Row],[Satisfaction1]]))/Task[[#This Row],[Responses]]),"")</f>
        <v>0.36660605559646725</v>
      </c>
      <c r="R984" s="7" t="str">
        <f>IF(OR(Task[[#This Row],[Margin of Error1]]&gt;=0.1,Task[[#This Row],[Margin of Error1]]=0),"Insufficient data",Task[[#This Row],[Margin of Error1]])</f>
        <v>Insufficient data</v>
      </c>
      <c r="S9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4" s="10"/>
      <c r="U984" s="10"/>
      <c r="V984" s="5"/>
      <c r="W984" s="5"/>
    </row>
    <row r="985" spans="3:23" ht="13.9" x14ac:dyDescent="0.5">
      <c r="C985" s="129" t="str">
        <f>IF(ISBLANK('Data-Task'!C690),"",'Data-Task'!C690)</f>
        <v>GAC:World:Study outside Canada – for Canadians</v>
      </c>
      <c r="D985" s="68" t="str">
        <f t="shared" si="48"/>
        <v>Study outside Canada – for Canadians</v>
      </c>
      <c r="E985" s="6" t="str">
        <f t="shared" si="49"/>
        <v>World</v>
      </c>
      <c r="F985" s="6" t="str">
        <f t="shared" si="50"/>
        <v>GAC</v>
      </c>
      <c r="G985" s="8">
        <f>VLOOKUP(Task[[#This Row],[Reason of visit]],'Data-Task'!C:G,2,)</f>
        <v>7</v>
      </c>
      <c r="H98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5" s="7">
        <f>VLOOKUP(Task[[#This Row],[Reason of visit]],'Data-Task'!C:G,3,)</f>
        <v>0.85714285714285698</v>
      </c>
      <c r="J985" s="7" t="str">
        <f>IF(Task[[#This Row],[Margin of Error1]]&gt;=0.1,"Insufficient data",Task[[#This Row],[Task success1]])</f>
        <v>Insufficient data</v>
      </c>
      <c r="K985" s="7">
        <f>IF(Task[[#This Row],[Task success1]]&gt;0,1.96*SQRT((Task[[#This Row],[Task success1]]*(1-Task[[#This Row],[Task success1]]))/Task[[#This Row],[Responses]]),"")</f>
        <v>0.25922962793631454</v>
      </c>
      <c r="L985" s="7">
        <f>VLOOKUP(Task[[#This Row],[Reason of visit]],'Data-Task'!C:G,4,)</f>
        <v>0.57142857142857095</v>
      </c>
      <c r="M985" s="7" t="str">
        <f>IF(Task[[#This Row],[Margin of Error1]]&gt;=0.1,"Insufficient data",Task[[#This Row],[Ease1]])</f>
        <v>Insufficient data</v>
      </c>
      <c r="N985" s="7">
        <f>IF(Task[[#This Row],[Ease1]]&gt;0,1.96*SQRT((Task[[#This Row],[Ease1]]*(1-Task[[#This Row],[Ease1]]))/Task[[#This Row],[Responses]]),"")</f>
        <v>0.36660605559646725</v>
      </c>
      <c r="O985" s="7">
        <f>VLOOKUP(Task[[#This Row],[Reason of visit]],'Data-Task'!C:G,5,)</f>
        <v>0.71428571428571397</v>
      </c>
      <c r="P985" s="7" t="str">
        <f>IF(Task[[#This Row],[Margin of Error1]]&gt;=0.1,"Insufficient data",Task[[#This Row],[Satisfaction1]])</f>
        <v>Insufficient data</v>
      </c>
      <c r="Q985" s="7">
        <f>IF(Task[[#This Row],[Satisfaction1]]&gt;0,1.96*SQRT((Task[[#This Row],[Satisfaction1]]*(1-Task[[#This Row],[Satisfaction1]]))/Task[[#This Row],[Responses]]),"")</f>
        <v>0.33466401061363032</v>
      </c>
      <c r="R985" s="7" t="str">
        <f>IF(OR(Task[[#This Row],[Margin of Error1]]&gt;=0.1,Task[[#This Row],[Margin of Error1]]=0),"Insufficient data",Task[[#This Row],[Margin of Error1]])</f>
        <v>Insufficient data</v>
      </c>
      <c r="S9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5" s="10"/>
      <c r="U985" s="10"/>
      <c r="V985" s="5"/>
      <c r="W985" s="5"/>
    </row>
    <row r="986" spans="3:23" ht="13.9" x14ac:dyDescent="0.5">
      <c r="C986" s="129" t="str">
        <f>IF(ISBLANK('Data-Task'!C700),"",'Data-Task'!C700)</f>
        <v>GAC:World:World Trade Organization (WTO)</v>
      </c>
      <c r="D986" s="68" t="str">
        <f t="shared" si="48"/>
        <v>World Trade Organization (WTO)</v>
      </c>
      <c r="E986" s="6" t="str">
        <f t="shared" si="49"/>
        <v>World</v>
      </c>
      <c r="F986" s="6" t="str">
        <f t="shared" si="50"/>
        <v>GAC</v>
      </c>
      <c r="G986" s="8">
        <f>VLOOKUP(Task[[#This Row],[Reason of visit]],'Data-Task'!C:G,2,)</f>
        <v>7</v>
      </c>
      <c r="H98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6" s="7">
        <f>VLOOKUP(Task[[#This Row],[Reason of visit]],'Data-Task'!C:G,3,)</f>
        <v>0.71428571428571397</v>
      </c>
      <c r="J986" s="7" t="str">
        <f>IF(Task[[#This Row],[Margin of Error1]]&gt;=0.1,"Insufficient data",Task[[#This Row],[Task success1]])</f>
        <v>Insufficient data</v>
      </c>
      <c r="K986" s="7">
        <f>IF(Task[[#This Row],[Task success1]]&gt;0,1.96*SQRT((Task[[#This Row],[Task success1]]*(1-Task[[#This Row],[Task success1]]))/Task[[#This Row],[Responses]]),"")</f>
        <v>0.33466401061363032</v>
      </c>
      <c r="L986" s="7">
        <f>VLOOKUP(Task[[#This Row],[Reason of visit]],'Data-Task'!C:G,4,)</f>
        <v>0.71428571428571397</v>
      </c>
      <c r="M986" s="7" t="str">
        <f>IF(Task[[#This Row],[Margin of Error1]]&gt;=0.1,"Insufficient data",Task[[#This Row],[Ease1]])</f>
        <v>Insufficient data</v>
      </c>
      <c r="N986" s="7">
        <f>IF(Task[[#This Row],[Ease1]]&gt;0,1.96*SQRT((Task[[#This Row],[Ease1]]*(1-Task[[#This Row],[Ease1]]))/Task[[#This Row],[Responses]]),"")</f>
        <v>0.33466401061363032</v>
      </c>
      <c r="O986" s="7">
        <f>VLOOKUP(Task[[#This Row],[Reason of visit]],'Data-Task'!C:G,5,)</f>
        <v>0.57142857142857095</v>
      </c>
      <c r="P986" s="7" t="str">
        <f>IF(Task[[#This Row],[Margin of Error1]]&gt;=0.1,"Insufficient data",Task[[#This Row],[Satisfaction1]])</f>
        <v>Insufficient data</v>
      </c>
      <c r="Q986" s="7">
        <f>IF(Task[[#This Row],[Satisfaction1]]&gt;0,1.96*SQRT((Task[[#This Row],[Satisfaction1]]*(1-Task[[#This Row],[Satisfaction1]]))/Task[[#This Row],[Responses]]),"")</f>
        <v>0.36660605559646725</v>
      </c>
      <c r="R986" s="7" t="str">
        <f>IF(OR(Task[[#This Row],[Margin of Error1]]&gt;=0.1,Task[[#This Row],[Margin of Error1]]=0),"Insufficient data",Task[[#This Row],[Margin of Error1]])</f>
        <v>Insufficient data</v>
      </c>
      <c r="S9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c r="T986" s="10"/>
      <c r="U986" s="10"/>
      <c r="V986" s="5"/>
      <c r="W986" s="5"/>
    </row>
    <row r="987" spans="3:23" x14ac:dyDescent="0.5">
      <c r="C987" s="129" t="str">
        <f>IF(ISBLANK('Data-Task'!C792),"",'Data-Task'!C792)</f>
        <v>IRCC:Travel:Check processing times</v>
      </c>
      <c r="D987" s="68" t="str">
        <f t="shared" si="48"/>
        <v>Check processing times</v>
      </c>
      <c r="E987" s="6" t="str">
        <f t="shared" si="49"/>
        <v>Travel</v>
      </c>
      <c r="F987" s="6" t="str">
        <f t="shared" si="50"/>
        <v>IRCC</v>
      </c>
      <c r="G987" s="8">
        <f>VLOOKUP(Task[[#This Row],[Reason of visit]],'Data-Task'!C:G,2,)</f>
        <v>7</v>
      </c>
      <c r="H98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7" s="7">
        <f>VLOOKUP(Task[[#This Row],[Reason of visit]],'Data-Task'!C:G,3,)</f>
        <v>0.71428571428571397</v>
      </c>
      <c r="J987" s="7" t="str">
        <f>IF(Task[[#This Row],[Margin of Error1]]&gt;=0.1,"Insufficient data",Task[[#This Row],[Task success1]])</f>
        <v>Insufficient data</v>
      </c>
      <c r="K987" s="7">
        <f>IF(Task[[#This Row],[Task success1]]&gt;0,1.96*SQRT((Task[[#This Row],[Task success1]]*(1-Task[[#This Row],[Task success1]]))/Task[[#This Row],[Responses]]),"")</f>
        <v>0.33466401061363032</v>
      </c>
      <c r="L987" s="7">
        <f>VLOOKUP(Task[[#This Row],[Reason of visit]],'Data-Task'!C:G,4,)</f>
        <v>0.71428571428571397</v>
      </c>
      <c r="M987" s="7" t="str">
        <f>IF(Task[[#This Row],[Margin of Error1]]&gt;=0.1,"Insufficient data",Task[[#This Row],[Ease1]])</f>
        <v>Insufficient data</v>
      </c>
      <c r="N987" s="7">
        <f>IF(Task[[#This Row],[Ease1]]&gt;0,1.96*SQRT((Task[[#This Row],[Ease1]]*(1-Task[[#This Row],[Ease1]]))/Task[[#This Row],[Responses]]),"")</f>
        <v>0.33466401061363032</v>
      </c>
      <c r="O987" s="7">
        <f>VLOOKUP(Task[[#This Row],[Reason of visit]],'Data-Task'!C:G,5,)</f>
        <v>0.57142857142857095</v>
      </c>
      <c r="P987" s="7" t="str">
        <f>IF(Task[[#This Row],[Margin of Error1]]&gt;=0.1,"Insufficient data",Task[[#This Row],[Satisfaction1]])</f>
        <v>Insufficient data</v>
      </c>
      <c r="Q987" s="7">
        <f>IF(Task[[#This Row],[Satisfaction1]]&gt;0,1.96*SQRT((Task[[#This Row],[Satisfaction1]]*(1-Task[[#This Row],[Satisfaction1]]))/Task[[#This Row],[Responses]]),"")</f>
        <v>0.36660605559646725</v>
      </c>
      <c r="R987" s="7" t="str">
        <f>IF(OR(Task[[#This Row],[Margin of Error1]]&gt;=0.1,Task[[#This Row],[Margin of Error1]]=0),"Insufficient data",Task[[#This Row],[Margin of Error1]])</f>
        <v>Insufficient data</v>
      </c>
      <c r="S9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88" spans="3:23" x14ac:dyDescent="0.5">
      <c r="C988" s="129" t="str">
        <f>IF(ISBLANK('Data-Task'!C805),"",'Data-Task'!C805)</f>
        <v>IRCC:Travel:Passport security (lost, stolen, identity theft)</v>
      </c>
      <c r="D988" s="68" t="str">
        <f t="shared" si="48"/>
        <v>Passport security (lost, stolen, identity theft)</v>
      </c>
      <c r="E988" s="6" t="str">
        <f t="shared" si="49"/>
        <v>Travel</v>
      </c>
      <c r="F988" s="6" t="str">
        <f t="shared" si="50"/>
        <v>IRCC</v>
      </c>
      <c r="G988" s="8">
        <f>VLOOKUP(Task[[#This Row],[Reason of visit]],'Data-Task'!C:G,2,)</f>
        <v>7</v>
      </c>
      <c r="H98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8" s="7">
        <f>VLOOKUP(Task[[#This Row],[Reason of visit]],'Data-Task'!C:G,3,)</f>
        <v>0.28571428571428598</v>
      </c>
      <c r="J988" s="7" t="str">
        <f>IF(Task[[#This Row],[Margin of Error1]]&gt;=0.1,"Insufficient data",Task[[#This Row],[Task success1]])</f>
        <v>Insufficient data</v>
      </c>
      <c r="K988" s="7">
        <f>IF(Task[[#This Row],[Task success1]]&gt;0,1.96*SQRT((Task[[#This Row],[Task success1]]*(1-Task[[#This Row],[Task success1]]))/Task[[#This Row],[Responses]]),"")</f>
        <v>0.33466401061363027</v>
      </c>
      <c r="L988" s="7">
        <f>VLOOKUP(Task[[#This Row],[Reason of visit]],'Data-Task'!C:G,4,)</f>
        <v>0.28571428571428598</v>
      </c>
      <c r="M988" s="7" t="str">
        <f>IF(Task[[#This Row],[Margin of Error1]]&gt;=0.1,"Insufficient data",Task[[#This Row],[Ease1]])</f>
        <v>Insufficient data</v>
      </c>
      <c r="N988" s="7">
        <f>IF(Task[[#This Row],[Ease1]]&gt;0,1.96*SQRT((Task[[#This Row],[Ease1]]*(1-Task[[#This Row],[Ease1]]))/Task[[#This Row],[Responses]]),"")</f>
        <v>0.33466401061363027</v>
      </c>
      <c r="O988" s="7">
        <f>VLOOKUP(Task[[#This Row],[Reason of visit]],'Data-Task'!C:G,5,)</f>
        <v>0.28571428571428598</v>
      </c>
      <c r="P988" s="7" t="str">
        <f>IF(Task[[#This Row],[Margin of Error1]]&gt;=0.1,"Insufficient data",Task[[#This Row],[Satisfaction1]])</f>
        <v>Insufficient data</v>
      </c>
      <c r="Q988" s="7">
        <f>IF(Task[[#This Row],[Satisfaction1]]&gt;0,1.96*SQRT((Task[[#This Row],[Satisfaction1]]*(1-Task[[#This Row],[Satisfaction1]]))/Task[[#This Row],[Responses]]),"")</f>
        <v>0.33466401061363027</v>
      </c>
      <c r="R988" s="7" t="str">
        <f>IF(OR(Task[[#This Row],[Margin of Error1]]&gt;=0.1,Task[[#This Row],[Margin of Error1]]=0),"Insufficient data",Task[[#This Row],[Margin of Error1]])</f>
        <v>Insufficient data</v>
      </c>
      <c r="S9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89" spans="3:23" x14ac:dyDescent="0.5">
      <c r="C989" s="129" t="str">
        <f>IF(ISBLANK('Data-Task'!C806),"",'Data-Task'!C806)</f>
        <v>IRCC:Travel:Pensions and retirement</v>
      </c>
      <c r="D989" s="68" t="str">
        <f t="shared" si="48"/>
        <v>Pensions and retirement</v>
      </c>
      <c r="E989" s="6" t="str">
        <f t="shared" si="49"/>
        <v>Travel</v>
      </c>
      <c r="F989" s="6" t="str">
        <f t="shared" si="50"/>
        <v>IRCC</v>
      </c>
      <c r="G989" s="8">
        <f>VLOOKUP(Task[[#This Row],[Reason of visit]],'Data-Task'!C:G,2,)</f>
        <v>7</v>
      </c>
      <c r="H98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89" s="7">
        <f>VLOOKUP(Task[[#This Row],[Reason of visit]],'Data-Task'!C:G,3,)</f>
        <v>0.57142857142857095</v>
      </c>
      <c r="J989" s="7" t="str">
        <f>IF(Task[[#This Row],[Margin of Error1]]&gt;=0.1,"Insufficient data",Task[[#This Row],[Task success1]])</f>
        <v>Insufficient data</v>
      </c>
      <c r="K989" s="7">
        <f>IF(Task[[#This Row],[Task success1]]&gt;0,1.96*SQRT((Task[[#This Row],[Task success1]]*(1-Task[[#This Row],[Task success1]]))/Task[[#This Row],[Responses]]),"")</f>
        <v>0.36660605559646725</v>
      </c>
      <c r="L989" s="7">
        <f>VLOOKUP(Task[[#This Row],[Reason of visit]],'Data-Task'!C:G,4,)</f>
        <v>0.57142857142857095</v>
      </c>
      <c r="M989" s="7" t="str">
        <f>IF(Task[[#This Row],[Margin of Error1]]&gt;=0.1,"Insufficient data",Task[[#This Row],[Ease1]])</f>
        <v>Insufficient data</v>
      </c>
      <c r="N989" s="7">
        <f>IF(Task[[#This Row],[Ease1]]&gt;0,1.96*SQRT((Task[[#This Row],[Ease1]]*(1-Task[[#This Row],[Ease1]]))/Task[[#This Row],[Responses]]),"")</f>
        <v>0.36660605559646725</v>
      </c>
      <c r="O989" s="7">
        <f>VLOOKUP(Task[[#This Row],[Reason of visit]],'Data-Task'!C:G,5,)</f>
        <v>0.71428571428571397</v>
      </c>
      <c r="P989" s="7" t="str">
        <f>IF(Task[[#This Row],[Margin of Error1]]&gt;=0.1,"Insufficient data",Task[[#This Row],[Satisfaction1]])</f>
        <v>Insufficient data</v>
      </c>
      <c r="Q989" s="7">
        <f>IF(Task[[#This Row],[Satisfaction1]]&gt;0,1.96*SQRT((Task[[#This Row],[Satisfaction1]]*(1-Task[[#This Row],[Satisfaction1]]))/Task[[#This Row],[Responses]]),"")</f>
        <v>0.33466401061363032</v>
      </c>
      <c r="R989" s="7" t="str">
        <f>IF(OR(Task[[#This Row],[Margin of Error1]]&gt;=0.1,Task[[#This Row],[Margin of Error1]]=0),"Insufficient data",Task[[#This Row],[Margin of Error1]])</f>
        <v>Insufficient data</v>
      </c>
      <c r="S9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0" spans="3:23" x14ac:dyDescent="0.5">
      <c r="C990" s="129" t="str">
        <f>IF(ISBLANK('Data-Task'!C921),"",'Data-Task'!C921)</f>
        <v>NRC:Science:Find a research facility</v>
      </c>
      <c r="D990" s="68" t="str">
        <f t="shared" si="48"/>
        <v>Find a research facility</v>
      </c>
      <c r="E990" s="6" t="str">
        <f t="shared" si="49"/>
        <v>Science</v>
      </c>
      <c r="F990" s="6" t="str">
        <f t="shared" si="50"/>
        <v>NRC</v>
      </c>
      <c r="G990" s="8">
        <f>VLOOKUP(Task[[#This Row],[Reason of visit]],'Data-Task'!C:G,2,)</f>
        <v>7</v>
      </c>
      <c r="H99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0" s="7">
        <f>VLOOKUP(Task[[#This Row],[Reason of visit]],'Data-Task'!C:G,3,)</f>
        <v>1</v>
      </c>
      <c r="J990" s="7" t="str">
        <f>IF(Task[[#This Row],[Margin of Error1]]&gt;=0.1,"Insufficient data",Task[[#This Row],[Task success1]])</f>
        <v>Insufficient data</v>
      </c>
      <c r="K990" s="7">
        <f>IF(Task[[#This Row],[Task success1]]&gt;0,1.96*SQRT((Task[[#This Row],[Task success1]]*(1-Task[[#This Row],[Task success1]]))/Task[[#This Row],[Responses]]),"")</f>
        <v>0</v>
      </c>
      <c r="L990" s="7">
        <f>VLOOKUP(Task[[#This Row],[Reason of visit]],'Data-Task'!C:G,4,)</f>
        <v>0.71428571428571397</v>
      </c>
      <c r="M990" s="7" t="str">
        <f>IF(Task[[#This Row],[Margin of Error1]]&gt;=0.1,"Insufficient data",Task[[#This Row],[Ease1]])</f>
        <v>Insufficient data</v>
      </c>
      <c r="N990" s="7">
        <f>IF(Task[[#This Row],[Ease1]]&gt;0,1.96*SQRT((Task[[#This Row],[Ease1]]*(1-Task[[#This Row],[Ease1]]))/Task[[#This Row],[Responses]]),"")</f>
        <v>0.33466401061363032</v>
      </c>
      <c r="O990" s="7">
        <f>VLOOKUP(Task[[#This Row],[Reason of visit]],'Data-Task'!C:G,5,)</f>
        <v>0.85714285714285698</v>
      </c>
      <c r="P990" s="7" t="str">
        <f>IF(Task[[#This Row],[Margin of Error1]]&gt;=0.1,"Insufficient data",Task[[#This Row],[Satisfaction1]])</f>
        <v>Insufficient data</v>
      </c>
      <c r="Q990" s="7">
        <f>IF(Task[[#This Row],[Satisfaction1]]&gt;0,1.96*SQRT((Task[[#This Row],[Satisfaction1]]*(1-Task[[#This Row],[Satisfaction1]]))/Task[[#This Row],[Responses]]),"")</f>
        <v>0.25922962793631454</v>
      </c>
      <c r="R990" s="7" t="str">
        <f>IF(OR(Task[[#This Row],[Margin of Error1]]&gt;=0.1,Task[[#This Row],[Margin of Error1]]=0),"Insufficient data",Task[[#This Row],[Margin of Error1]])</f>
        <v>Insufficient data</v>
      </c>
      <c r="S9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1" spans="3:23" x14ac:dyDescent="0.5">
      <c r="C991" s="129" t="str">
        <f>IF(ISBLANK('Data-Task'!C935),"",'Data-Task'!C935)</f>
        <v>NRC:Science:Learn about NRC research programs</v>
      </c>
      <c r="D991" s="68" t="str">
        <f t="shared" si="48"/>
        <v>Learn about NRC research programs</v>
      </c>
      <c r="E991" s="6" t="str">
        <f t="shared" si="49"/>
        <v>Science</v>
      </c>
      <c r="F991" s="6" t="str">
        <f t="shared" si="50"/>
        <v>NRC</v>
      </c>
      <c r="G991" s="8">
        <f>VLOOKUP(Task[[#This Row],[Reason of visit]],'Data-Task'!C:G,2,)</f>
        <v>7</v>
      </c>
      <c r="H99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1" s="7">
        <f>VLOOKUP(Task[[#This Row],[Reason of visit]],'Data-Task'!C:G,3,)</f>
        <v>0.85714285714285698</v>
      </c>
      <c r="J991" s="7" t="str">
        <f>IF(Task[[#This Row],[Margin of Error1]]&gt;=0.1,"Insufficient data",Task[[#This Row],[Task success1]])</f>
        <v>Insufficient data</v>
      </c>
      <c r="K991" s="7">
        <f>IF(Task[[#This Row],[Task success1]]&gt;0,1.96*SQRT((Task[[#This Row],[Task success1]]*(1-Task[[#This Row],[Task success1]]))/Task[[#This Row],[Responses]]),"")</f>
        <v>0.25922962793631454</v>
      </c>
      <c r="L991" s="7">
        <f>VLOOKUP(Task[[#This Row],[Reason of visit]],'Data-Task'!C:G,4,)</f>
        <v>0.85714285714285698</v>
      </c>
      <c r="M991" s="7" t="str">
        <f>IF(Task[[#This Row],[Margin of Error1]]&gt;=0.1,"Insufficient data",Task[[#This Row],[Ease1]])</f>
        <v>Insufficient data</v>
      </c>
      <c r="N991" s="7">
        <f>IF(Task[[#This Row],[Ease1]]&gt;0,1.96*SQRT((Task[[#This Row],[Ease1]]*(1-Task[[#This Row],[Ease1]]))/Task[[#This Row],[Responses]]),"")</f>
        <v>0.25922962793631454</v>
      </c>
      <c r="O991" s="7">
        <f>VLOOKUP(Task[[#This Row],[Reason of visit]],'Data-Task'!C:G,5,)</f>
        <v>0.71428571428571397</v>
      </c>
      <c r="P991" s="7" t="str">
        <f>IF(Task[[#This Row],[Margin of Error1]]&gt;=0.1,"Insufficient data",Task[[#This Row],[Satisfaction1]])</f>
        <v>Insufficient data</v>
      </c>
      <c r="Q991" s="7">
        <f>IF(Task[[#This Row],[Satisfaction1]]&gt;0,1.96*SQRT((Task[[#This Row],[Satisfaction1]]*(1-Task[[#This Row],[Satisfaction1]]))/Task[[#This Row],[Responses]]),"")</f>
        <v>0.33466401061363032</v>
      </c>
      <c r="R991" s="7" t="str">
        <f>IF(OR(Task[[#This Row],[Margin of Error1]]&gt;=0.1,Task[[#This Row],[Margin of Error1]]=0),"Insufficient data",Task[[#This Row],[Margin of Error1]])</f>
        <v>Insufficient data</v>
      </c>
      <c r="S9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2" spans="3:23" ht="27.75" x14ac:dyDescent="0.5">
      <c r="C992" s="129" t="str">
        <f>IF(ISBLANK('Data-Task'!C938),"",'Data-Task'!C938)</f>
        <v>NRC:Science:Learn about the Canadian Construction Materials Centre (CCMC)</v>
      </c>
      <c r="D992" s="68" t="str">
        <f t="shared" si="48"/>
        <v>Learn about the Canadian Construction Materials Centre (CCMC)</v>
      </c>
      <c r="E992" s="6" t="str">
        <f t="shared" si="49"/>
        <v>Science</v>
      </c>
      <c r="F992" s="6" t="str">
        <f t="shared" si="50"/>
        <v>NRC</v>
      </c>
      <c r="G992" s="8">
        <f>VLOOKUP(Task[[#This Row],[Reason of visit]],'Data-Task'!C:G,2,)</f>
        <v>7</v>
      </c>
      <c r="H99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2" s="7">
        <f>VLOOKUP(Task[[#This Row],[Reason of visit]],'Data-Task'!C:G,3,)</f>
        <v>1</v>
      </c>
      <c r="J992" s="7" t="str">
        <f>IF(Task[[#This Row],[Margin of Error1]]&gt;=0.1,"Insufficient data",Task[[#This Row],[Task success1]])</f>
        <v>Insufficient data</v>
      </c>
      <c r="K992" s="7">
        <f>IF(Task[[#This Row],[Task success1]]&gt;0,1.96*SQRT((Task[[#This Row],[Task success1]]*(1-Task[[#This Row],[Task success1]]))/Task[[#This Row],[Responses]]),"")</f>
        <v>0</v>
      </c>
      <c r="L992" s="7">
        <f>VLOOKUP(Task[[#This Row],[Reason of visit]],'Data-Task'!C:G,4,)</f>
        <v>0.71428571428571397</v>
      </c>
      <c r="M992" s="7" t="str">
        <f>IF(Task[[#This Row],[Margin of Error1]]&gt;=0.1,"Insufficient data",Task[[#This Row],[Ease1]])</f>
        <v>Insufficient data</v>
      </c>
      <c r="N992" s="7">
        <f>IF(Task[[#This Row],[Ease1]]&gt;0,1.96*SQRT((Task[[#This Row],[Ease1]]*(1-Task[[#This Row],[Ease1]]))/Task[[#This Row],[Responses]]),"")</f>
        <v>0.33466401061363032</v>
      </c>
      <c r="O992" s="7">
        <f>VLOOKUP(Task[[#This Row],[Reason of visit]],'Data-Task'!C:G,5,)</f>
        <v>0.28571428571428598</v>
      </c>
      <c r="P992" s="7" t="str">
        <f>IF(Task[[#This Row],[Margin of Error1]]&gt;=0.1,"Insufficient data",Task[[#This Row],[Satisfaction1]])</f>
        <v>Insufficient data</v>
      </c>
      <c r="Q992" s="7">
        <f>IF(Task[[#This Row],[Satisfaction1]]&gt;0,1.96*SQRT((Task[[#This Row],[Satisfaction1]]*(1-Task[[#This Row],[Satisfaction1]]))/Task[[#This Row],[Responses]]),"")</f>
        <v>0.33466401061363027</v>
      </c>
      <c r="R992" s="7" t="str">
        <f>IF(OR(Task[[#This Row],[Margin of Error1]]&gt;=0.1,Task[[#This Row],[Margin of Error1]]=0),"Insufficient data",Task[[#This Row],[Margin of Error1]])</f>
        <v>Insufficient data</v>
      </c>
      <c r="S9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3" spans="3:19" x14ac:dyDescent="0.5">
      <c r="C993" s="129" t="str">
        <f>IF(ISBLANK('Data-Task'!C961),"",'Data-Task'!C961)</f>
        <v>NRCan:Business:Download RETScreen clean energy management software</v>
      </c>
      <c r="D993" s="68" t="str">
        <f t="shared" si="48"/>
        <v>Download RETScreen clean energy management software</v>
      </c>
      <c r="E993" s="6" t="str">
        <f t="shared" si="49"/>
        <v>Business</v>
      </c>
      <c r="F993" s="6" t="str">
        <f t="shared" si="50"/>
        <v>NRCan</v>
      </c>
      <c r="G993" s="8">
        <f>VLOOKUP(Task[[#This Row],[Reason of visit]],'Data-Task'!C:G,2,)</f>
        <v>7</v>
      </c>
      <c r="H99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3" s="7">
        <f>VLOOKUP(Task[[#This Row],[Reason of visit]],'Data-Task'!C:G,3,)</f>
        <v>0.85714285714285698</v>
      </c>
      <c r="J993" s="7" t="str">
        <f>IF(Task[[#This Row],[Margin of Error1]]&gt;=0.1,"Insufficient data",Task[[#This Row],[Task success1]])</f>
        <v>Insufficient data</v>
      </c>
      <c r="K993" s="7">
        <f>IF(Task[[#This Row],[Task success1]]&gt;0,1.96*SQRT((Task[[#This Row],[Task success1]]*(1-Task[[#This Row],[Task success1]]))/Task[[#This Row],[Responses]]),"")</f>
        <v>0.25922962793631454</v>
      </c>
      <c r="L993" s="7">
        <f>VLOOKUP(Task[[#This Row],[Reason of visit]],'Data-Task'!C:G,4,)</f>
        <v>0.71428571428571397</v>
      </c>
      <c r="M993" s="7" t="str">
        <f>IF(Task[[#This Row],[Margin of Error1]]&gt;=0.1,"Insufficient data",Task[[#This Row],[Ease1]])</f>
        <v>Insufficient data</v>
      </c>
      <c r="N993" s="7">
        <f>IF(Task[[#This Row],[Ease1]]&gt;0,1.96*SQRT((Task[[#This Row],[Ease1]]*(1-Task[[#This Row],[Ease1]]))/Task[[#This Row],[Responses]]),"")</f>
        <v>0.33466401061363032</v>
      </c>
      <c r="O993" s="7">
        <f>VLOOKUP(Task[[#This Row],[Reason of visit]],'Data-Task'!C:G,5,)</f>
        <v>0.42857142857142899</v>
      </c>
      <c r="P993" s="7" t="str">
        <f>IF(Task[[#This Row],[Margin of Error1]]&gt;=0.1,"Insufficient data",Task[[#This Row],[Satisfaction1]])</f>
        <v>Insufficient data</v>
      </c>
      <c r="Q993" s="7">
        <f>IF(Task[[#This Row],[Satisfaction1]]&gt;0,1.96*SQRT((Task[[#This Row],[Satisfaction1]]*(1-Task[[#This Row],[Satisfaction1]]))/Task[[#This Row],[Responses]]),"")</f>
        <v>0.36660605559646725</v>
      </c>
      <c r="R993" s="7" t="str">
        <f>IF(OR(Task[[#This Row],[Margin of Error1]]&gt;=0.1,Task[[#This Row],[Margin of Error1]]=0),"Insufficient data",Task[[#This Row],[Margin of Error1]])</f>
        <v>Insufficient data</v>
      </c>
      <c r="S9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4" spans="3:19" x14ac:dyDescent="0.5">
      <c r="C994" s="129" t="str">
        <f>IF(ISBLANK('Data-Task'!C991),"",'Data-Task'!C991)</f>
        <v>NRCan:Environment:Learn about the origins of Canada's georgraphical names</v>
      </c>
      <c r="D994" s="441" t="str">
        <f t="shared" si="48"/>
        <v>Learn about the origins of Canada's georgraphical names</v>
      </c>
      <c r="E994" s="6" t="str">
        <f t="shared" si="49"/>
        <v>Environment</v>
      </c>
      <c r="F994" s="6" t="str">
        <f t="shared" si="50"/>
        <v>NRCan</v>
      </c>
      <c r="G994" s="442">
        <f>VLOOKUP(Task[[#This Row],[Reason of visit]],'Data-Task'!C:G,2,)</f>
        <v>7</v>
      </c>
      <c r="H99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4" s="444">
        <f>VLOOKUP(Task[[#This Row],[Reason of visit]],'Data-Task'!C:G,3,)</f>
        <v>0.85714285714285698</v>
      </c>
      <c r="J994" s="444" t="str">
        <f>IF(Task[[#This Row],[Margin of Error1]]&gt;=0.1,"Insufficient data",Task[[#This Row],[Task success1]])</f>
        <v>Insufficient data</v>
      </c>
      <c r="K994" s="444">
        <f>IF(Task[[#This Row],[Task success1]]&gt;0,1.96*SQRT((Task[[#This Row],[Task success1]]*(1-Task[[#This Row],[Task success1]]))/Task[[#This Row],[Responses]]),"")</f>
        <v>0.25922962793631454</v>
      </c>
      <c r="L994" s="444">
        <f>VLOOKUP(Task[[#This Row],[Reason of visit]],'Data-Task'!C:G,4,)</f>
        <v>0.57142857142857095</v>
      </c>
      <c r="M994" s="444" t="str">
        <f>IF(Task[[#This Row],[Margin of Error1]]&gt;=0.1,"Insufficient data",Task[[#This Row],[Ease1]])</f>
        <v>Insufficient data</v>
      </c>
      <c r="N994" s="444">
        <f>IF(Task[[#This Row],[Ease1]]&gt;0,1.96*SQRT((Task[[#This Row],[Ease1]]*(1-Task[[#This Row],[Ease1]]))/Task[[#This Row],[Responses]]),"")</f>
        <v>0.36660605559646725</v>
      </c>
      <c r="O994" s="444">
        <f>VLOOKUP(Task[[#This Row],[Reason of visit]],'Data-Task'!C:G,5,)</f>
        <v>0.57142857142857095</v>
      </c>
      <c r="P994" s="444" t="str">
        <f>IF(Task[[#This Row],[Margin of Error1]]&gt;=0.1,"Insufficient data",Task[[#This Row],[Satisfaction1]])</f>
        <v>Insufficient data</v>
      </c>
      <c r="Q994" s="444">
        <f>IF(Task[[#This Row],[Satisfaction1]]&gt;0,1.96*SQRT((Task[[#This Row],[Satisfaction1]]*(1-Task[[#This Row],[Satisfaction1]]))/Task[[#This Row],[Responses]]),"")</f>
        <v>0.36660605559646725</v>
      </c>
      <c r="R994" s="444" t="str">
        <f>IF(OR(Task[[#This Row],[Margin of Error1]]&gt;=0.1,Task[[#This Row],[Margin of Error1]]=0),"Insufficient data",Task[[#This Row],[Margin of Error1]])</f>
        <v>Insufficient data</v>
      </c>
      <c r="S9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5" spans="3:19" x14ac:dyDescent="0.5">
      <c r="C995" s="129" t="str">
        <f>IF(ISBLANK('Data-Task'!C1070),"",'Data-Task'!C1070)</f>
        <v>PCH:Culture:Find Canadian protocol guidelines</v>
      </c>
      <c r="D995" s="441" t="str">
        <f t="shared" si="48"/>
        <v>Find Canadian protocol guidelines</v>
      </c>
      <c r="E995" s="447" t="str">
        <f t="shared" si="49"/>
        <v>Culture</v>
      </c>
      <c r="F995" s="447" t="str">
        <f t="shared" si="50"/>
        <v>PCH</v>
      </c>
      <c r="G995" s="442">
        <f>VLOOKUP(Task[[#This Row],[Reason of visit]],'Data-Task'!C:G,2,)</f>
        <v>7</v>
      </c>
      <c r="H99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5" s="444">
        <f>VLOOKUP(Task[[#This Row],[Reason of visit]],'Data-Task'!C:G,3,)</f>
        <v>0.85714285714285698</v>
      </c>
      <c r="J995" s="444" t="str">
        <f>IF(Task[[#This Row],[Margin of Error1]]&gt;=0.1,"Insufficient data",Task[[#This Row],[Task success1]])</f>
        <v>Insufficient data</v>
      </c>
      <c r="K995" s="444">
        <f>IF(Task[[#This Row],[Task success1]]&gt;0,1.96*SQRT((Task[[#This Row],[Task success1]]*(1-Task[[#This Row],[Task success1]]))/Task[[#This Row],[Responses]]),"")</f>
        <v>0.25922962793631454</v>
      </c>
      <c r="L995" s="444">
        <f>VLOOKUP(Task[[#This Row],[Reason of visit]],'Data-Task'!C:G,4,)</f>
        <v>0.71428571428571397</v>
      </c>
      <c r="M995" s="444" t="str">
        <f>IF(Task[[#This Row],[Margin of Error1]]&gt;=0.1,"Insufficient data",Task[[#This Row],[Ease1]])</f>
        <v>Insufficient data</v>
      </c>
      <c r="N995" s="444">
        <f>IF(Task[[#This Row],[Ease1]]&gt;0,1.96*SQRT((Task[[#This Row],[Ease1]]*(1-Task[[#This Row],[Ease1]]))/Task[[#This Row],[Responses]]),"")</f>
        <v>0.33466401061363032</v>
      </c>
      <c r="O995" s="444">
        <f>VLOOKUP(Task[[#This Row],[Reason of visit]],'Data-Task'!C:G,5,)</f>
        <v>0.85714285714285698</v>
      </c>
      <c r="P995" s="444" t="str">
        <f>IF(Task[[#This Row],[Margin of Error1]]&gt;=0.1,"Insufficient data",Task[[#This Row],[Satisfaction1]])</f>
        <v>Insufficient data</v>
      </c>
      <c r="Q995" s="444">
        <f>IF(Task[[#This Row],[Satisfaction1]]&gt;0,1.96*SQRT((Task[[#This Row],[Satisfaction1]]*(1-Task[[#This Row],[Satisfaction1]]))/Task[[#This Row],[Responses]]),"")</f>
        <v>0.25922962793631454</v>
      </c>
      <c r="R995" s="444" t="str">
        <f>IF(OR(Task[[#This Row],[Margin of Error1]]&gt;=0.1,Task[[#This Row],[Margin of Error1]]=0),"Insufficient data",Task[[#This Row],[Margin of Error1]])</f>
        <v>Insufficient data</v>
      </c>
      <c r="S9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6" spans="3:19" ht="27.75" x14ac:dyDescent="0.5">
      <c r="C996" s="129" t="str">
        <f>IF(ISBLANK('Data-Task'!C1087),"",'Data-Task'!C1087)</f>
        <v>PCO:AboutGov:Examine the activities of the Independent Advisory Board for Senate Appointments</v>
      </c>
      <c r="D996" s="441" t="str">
        <f t="shared" si="48"/>
        <v>Examine the activities of the Independent Advisory Board for Senate Appointments</v>
      </c>
      <c r="E996" s="447" t="str">
        <f t="shared" si="49"/>
        <v>AboutGov</v>
      </c>
      <c r="F996" s="447" t="str">
        <f t="shared" si="50"/>
        <v>PCO</v>
      </c>
      <c r="G996" s="442">
        <f>VLOOKUP(Task[[#This Row],[Reason of visit]],'Data-Task'!C:G,2,)</f>
        <v>7</v>
      </c>
      <c r="H99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6" s="444">
        <f>VLOOKUP(Task[[#This Row],[Reason of visit]],'Data-Task'!C:G,3,)</f>
        <v>0.42857142857142899</v>
      </c>
      <c r="J996" s="444" t="str">
        <f>IF(Task[[#This Row],[Margin of Error1]]&gt;=0.1,"Insufficient data",Task[[#This Row],[Task success1]])</f>
        <v>Insufficient data</v>
      </c>
      <c r="K996" s="444">
        <f>IF(Task[[#This Row],[Task success1]]&gt;0,1.96*SQRT((Task[[#This Row],[Task success1]]*(1-Task[[#This Row],[Task success1]]))/Task[[#This Row],[Responses]]),"")</f>
        <v>0.36660605559646725</v>
      </c>
      <c r="L996" s="444">
        <f>VLOOKUP(Task[[#This Row],[Reason of visit]],'Data-Task'!C:G,4,)</f>
        <v>0.57142857142857095</v>
      </c>
      <c r="M996" s="444" t="str">
        <f>IF(Task[[#This Row],[Margin of Error1]]&gt;=0.1,"Insufficient data",Task[[#This Row],[Ease1]])</f>
        <v>Insufficient data</v>
      </c>
      <c r="N996" s="444">
        <f>IF(Task[[#This Row],[Ease1]]&gt;0,1.96*SQRT((Task[[#This Row],[Ease1]]*(1-Task[[#This Row],[Ease1]]))/Task[[#This Row],[Responses]]),"")</f>
        <v>0.36660605559646725</v>
      </c>
      <c r="O996" s="444">
        <f>VLOOKUP(Task[[#This Row],[Reason of visit]],'Data-Task'!C:G,5,)</f>
        <v>0.57142857142857095</v>
      </c>
      <c r="P996" s="444" t="str">
        <f>IF(Task[[#This Row],[Margin of Error1]]&gt;=0.1,"Insufficient data",Task[[#This Row],[Satisfaction1]])</f>
        <v>Insufficient data</v>
      </c>
      <c r="Q996" s="444">
        <f>IF(Task[[#This Row],[Satisfaction1]]&gt;0,1.96*SQRT((Task[[#This Row],[Satisfaction1]]*(1-Task[[#This Row],[Satisfaction1]]))/Task[[#This Row],[Responses]]),"")</f>
        <v>0.36660605559646725</v>
      </c>
      <c r="R996" s="444" t="str">
        <f>IF(OR(Task[[#This Row],[Margin of Error1]]&gt;=0.1,Task[[#This Row],[Margin of Error1]]=0),"Insufficient data",Task[[#This Row],[Margin of Error1]])</f>
        <v>Insufficient data</v>
      </c>
      <c r="S9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7" spans="3:19" ht="27.75" x14ac:dyDescent="0.5">
      <c r="C997" s="129" t="str">
        <f>IF(ISBLANK('Data-Task'!C1208),"",'Data-Task'!C1208)</f>
        <v>PSPC:Business:Learn more about the Standing Offer and Supply Arrangement Application (SOSA App)</v>
      </c>
      <c r="D997" s="457" t="str">
        <f t="shared" si="48"/>
        <v>Learn more about the Standing Offer and Supply Arrangement Application (SOSA App)</v>
      </c>
      <c r="E997" s="458" t="str">
        <f t="shared" si="49"/>
        <v>Business</v>
      </c>
      <c r="F997" s="458" t="str">
        <f t="shared" si="50"/>
        <v>PSPC</v>
      </c>
      <c r="G997" s="442">
        <f>VLOOKUP(Task[[#This Row],[Reason of visit]],'Data-Task'!C:G,2,)</f>
        <v>7</v>
      </c>
      <c r="H99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7" s="444">
        <f>VLOOKUP(Task[[#This Row],[Reason of visit]],'Data-Task'!C:G,3,)</f>
        <v>0.42857142857142899</v>
      </c>
      <c r="J997" s="444" t="str">
        <f>IF(Task[[#This Row],[Margin of Error1]]&gt;=0.1,"Insufficient data",Task[[#This Row],[Task success1]])</f>
        <v>Insufficient data</v>
      </c>
      <c r="K997" s="444">
        <f>IF(Task[[#This Row],[Task success1]]&gt;0,1.96*SQRT((Task[[#This Row],[Task success1]]*(1-Task[[#This Row],[Task success1]]))/Task[[#This Row],[Responses]]),"")</f>
        <v>0.36660605559646725</v>
      </c>
      <c r="L997" s="444">
        <f>VLOOKUP(Task[[#This Row],[Reason of visit]],'Data-Task'!C:G,4,)</f>
        <v>0.14285714285714299</v>
      </c>
      <c r="M997" s="444" t="str">
        <f>IF(Task[[#This Row],[Margin of Error1]]&gt;=0.1,"Insufficient data",Task[[#This Row],[Ease1]])</f>
        <v>Insufficient data</v>
      </c>
      <c r="N997" s="444">
        <f>IF(Task[[#This Row],[Ease1]]&gt;0,1.96*SQRT((Task[[#This Row],[Ease1]]*(1-Task[[#This Row],[Ease1]]))/Task[[#This Row],[Responses]]),"")</f>
        <v>0.25922962793631454</v>
      </c>
      <c r="O997" s="444">
        <f>VLOOKUP(Task[[#This Row],[Reason of visit]],'Data-Task'!C:G,5,)</f>
        <v>0.14285714285714299</v>
      </c>
      <c r="P997" s="444" t="str">
        <f>IF(Task[[#This Row],[Margin of Error1]]&gt;=0.1,"Insufficient data",Task[[#This Row],[Satisfaction1]])</f>
        <v>Insufficient data</v>
      </c>
      <c r="Q997" s="444">
        <f>IF(Task[[#This Row],[Satisfaction1]]&gt;0,1.96*SQRT((Task[[#This Row],[Satisfaction1]]*(1-Task[[#This Row],[Satisfaction1]]))/Task[[#This Row],[Responses]]),"")</f>
        <v>0.25922962793631454</v>
      </c>
      <c r="R997" s="444" t="str">
        <f>IF(OR(Task[[#This Row],[Margin of Error1]]&gt;=0.1,Task[[#This Row],[Margin of Error1]]=0),"Insufficient data",Task[[#This Row],[Margin of Error1]])</f>
        <v>Insufficient data</v>
      </c>
      <c r="S9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8" spans="3:19" x14ac:dyDescent="0.5">
      <c r="C998" s="129" t="str">
        <f>IF(ISBLANK('Data-Task'!C1352),"",'Data-Task'!C1352)</f>
        <v>TC:N/A:Learn about advanced vehicle technologies</v>
      </c>
      <c r="D998" s="457" t="str">
        <f t="shared" si="48"/>
        <v>Learn about advanced vehicle technologies</v>
      </c>
      <c r="E998" s="458" t="str">
        <f t="shared" si="49"/>
        <v>N/A</v>
      </c>
      <c r="F998" s="458" t="str">
        <f t="shared" si="50"/>
        <v>TC</v>
      </c>
      <c r="G998" s="442">
        <f>VLOOKUP(Task[[#This Row],[Reason of visit]],'Data-Task'!C:G,2,)</f>
        <v>7</v>
      </c>
      <c r="H99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8" s="444">
        <f>VLOOKUP(Task[[#This Row],[Reason of visit]],'Data-Task'!C:G,3,)</f>
        <v>0.57142857142857095</v>
      </c>
      <c r="J998" s="444" t="str">
        <f>IF(Task[[#This Row],[Margin of Error1]]&gt;=0.1,"Insufficient data",Task[[#This Row],[Task success1]])</f>
        <v>Insufficient data</v>
      </c>
      <c r="K998" s="444">
        <f>IF(Task[[#This Row],[Task success1]]&gt;0,1.96*SQRT((Task[[#This Row],[Task success1]]*(1-Task[[#This Row],[Task success1]]))/Task[[#This Row],[Responses]]),"")</f>
        <v>0.36660605559646725</v>
      </c>
      <c r="L998" s="444">
        <f>VLOOKUP(Task[[#This Row],[Reason of visit]],'Data-Task'!C:G,4,)</f>
        <v>0.42857142857142899</v>
      </c>
      <c r="M998" s="444" t="str">
        <f>IF(Task[[#This Row],[Margin of Error1]]&gt;=0.1,"Insufficient data",Task[[#This Row],[Ease1]])</f>
        <v>Insufficient data</v>
      </c>
      <c r="N998" s="444">
        <f>IF(Task[[#This Row],[Ease1]]&gt;0,1.96*SQRT((Task[[#This Row],[Ease1]]*(1-Task[[#This Row],[Ease1]]))/Task[[#This Row],[Responses]]),"")</f>
        <v>0.36660605559646725</v>
      </c>
      <c r="O998" s="444">
        <f>VLOOKUP(Task[[#This Row],[Reason of visit]],'Data-Task'!C:G,5,)</f>
        <v>0.42857142857142899</v>
      </c>
      <c r="P998" s="444" t="str">
        <f>IF(Task[[#This Row],[Margin of Error1]]&gt;=0.1,"Insufficient data",Task[[#This Row],[Satisfaction1]])</f>
        <v>Insufficient data</v>
      </c>
      <c r="Q998" s="444">
        <f>IF(Task[[#This Row],[Satisfaction1]]&gt;0,1.96*SQRT((Task[[#This Row],[Satisfaction1]]*(1-Task[[#This Row],[Satisfaction1]]))/Task[[#This Row],[Responses]]),"")</f>
        <v>0.36660605559646725</v>
      </c>
      <c r="R998" s="444" t="str">
        <f>IF(OR(Task[[#This Row],[Margin of Error1]]&gt;=0.1,Task[[#This Row],[Margin of Error1]]=0),"Insufficient data",Task[[#This Row],[Margin of Error1]])</f>
        <v>Insufficient data</v>
      </c>
      <c r="S9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999" spans="3:19" x14ac:dyDescent="0.5">
      <c r="C999" s="129" t="str">
        <f>IF(ISBLANK('Data-Task'!C1379),"",'Data-Task'!C1379)</f>
        <v>TC:Transport:Learn about advanced vehicle technologies</v>
      </c>
      <c r="D999" s="457" t="str">
        <f t="shared" si="48"/>
        <v>Learn about advanced vehicle technologies</v>
      </c>
      <c r="E999" s="458" t="str">
        <f t="shared" si="49"/>
        <v>Transport</v>
      </c>
      <c r="F999" s="458" t="str">
        <f t="shared" si="50"/>
        <v>TC</v>
      </c>
      <c r="G999" s="442">
        <f>VLOOKUP(Task[[#This Row],[Reason of visit]],'Data-Task'!C:G,2,)</f>
        <v>7</v>
      </c>
      <c r="H99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999" s="444">
        <f>VLOOKUP(Task[[#This Row],[Reason of visit]],'Data-Task'!C:G,3,)</f>
        <v>0.42857142857142899</v>
      </c>
      <c r="J999" s="444" t="str">
        <f>IF(Task[[#This Row],[Margin of Error1]]&gt;=0.1,"Insufficient data",Task[[#This Row],[Task success1]])</f>
        <v>Insufficient data</v>
      </c>
      <c r="K999" s="444">
        <f>IF(Task[[#This Row],[Task success1]]&gt;0,1.96*SQRT((Task[[#This Row],[Task success1]]*(1-Task[[#This Row],[Task success1]]))/Task[[#This Row],[Responses]]),"")</f>
        <v>0.36660605559646725</v>
      </c>
      <c r="L999" s="444">
        <f>VLOOKUP(Task[[#This Row],[Reason of visit]],'Data-Task'!C:G,4,)</f>
        <v>0.71428571428571397</v>
      </c>
      <c r="M999" s="444" t="str">
        <f>IF(Task[[#This Row],[Margin of Error1]]&gt;=0.1,"Insufficient data",Task[[#This Row],[Ease1]])</f>
        <v>Insufficient data</v>
      </c>
      <c r="N999" s="444">
        <f>IF(Task[[#This Row],[Ease1]]&gt;0,1.96*SQRT((Task[[#This Row],[Ease1]]*(1-Task[[#This Row],[Ease1]]))/Task[[#This Row],[Responses]]),"")</f>
        <v>0.33466401061363032</v>
      </c>
      <c r="O999" s="444">
        <f>VLOOKUP(Task[[#This Row],[Reason of visit]],'Data-Task'!C:G,5,)</f>
        <v>0.57142857142857095</v>
      </c>
      <c r="P999" s="444" t="str">
        <f>IF(Task[[#This Row],[Margin of Error1]]&gt;=0.1,"Insufficient data",Task[[#This Row],[Satisfaction1]])</f>
        <v>Insufficient data</v>
      </c>
      <c r="Q999" s="444">
        <f>IF(Task[[#This Row],[Satisfaction1]]&gt;0,1.96*SQRT((Task[[#This Row],[Satisfaction1]]*(1-Task[[#This Row],[Satisfaction1]]))/Task[[#This Row],[Responses]]),"")</f>
        <v>0.36660605559646725</v>
      </c>
      <c r="R999" s="444" t="str">
        <f>IF(OR(Task[[#This Row],[Margin of Error1]]&gt;=0.1,Task[[#This Row],[Margin of Error1]]=0),"Insufficient data",Task[[#This Row],[Margin of Error1]])</f>
        <v>Insufficient data</v>
      </c>
      <c r="S9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0" spans="3:19" x14ac:dyDescent="0.5">
      <c r="C1000" s="129" t="str">
        <f>IF(ISBLANK('Data-Task'!C26),"",'Data-Task'!C26)</f>
        <v>CBSA:Business:Consult advance tariff classification rulings</v>
      </c>
      <c r="D1000" s="68" t="str">
        <f t="shared" si="48"/>
        <v>Consult advance tariff classification rulings</v>
      </c>
      <c r="E1000" s="6" t="str">
        <f t="shared" si="49"/>
        <v>Business</v>
      </c>
      <c r="F1000" s="6" t="str">
        <f t="shared" si="50"/>
        <v>CBSA</v>
      </c>
      <c r="G1000" s="8">
        <f>VLOOKUP(Task[[#This Row],[Reason of visit]],'Data-Task'!C:G,2,)</f>
        <v>6</v>
      </c>
      <c r="H100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0" s="7">
        <f>VLOOKUP(Task[[#This Row],[Reason of visit]],'Data-Task'!C:G,3,)</f>
        <v>1</v>
      </c>
      <c r="J1000" s="7" t="str">
        <f>IF(Task[[#This Row],[Margin of Error1]]&gt;=0.1,"Insufficient data",Task[[#This Row],[Task success1]])</f>
        <v>Insufficient data</v>
      </c>
      <c r="K1000" s="7">
        <f>IF(Task[[#This Row],[Task success1]]&gt;0,1.96*SQRT((Task[[#This Row],[Task success1]]*(1-Task[[#This Row],[Task success1]]))/Task[[#This Row],[Responses]]),"")</f>
        <v>0</v>
      </c>
      <c r="L1000" s="7">
        <f>VLOOKUP(Task[[#This Row],[Reason of visit]],'Data-Task'!C:G,4,)</f>
        <v>0.5</v>
      </c>
      <c r="M1000" s="7" t="str">
        <f>IF(Task[[#This Row],[Margin of Error1]]&gt;=0.1,"Insufficient data",Task[[#This Row],[Ease1]])</f>
        <v>Insufficient data</v>
      </c>
      <c r="N1000" s="7">
        <f>IF(Task[[#This Row],[Ease1]]&gt;0,1.96*SQRT((Task[[#This Row],[Ease1]]*(1-Task[[#This Row],[Ease1]]))/Task[[#This Row],[Responses]]),"")</f>
        <v>0.40008332465458574</v>
      </c>
      <c r="O1000" s="7">
        <f>VLOOKUP(Task[[#This Row],[Reason of visit]],'Data-Task'!C:G,5,)</f>
        <v>0.33333333333333298</v>
      </c>
      <c r="P1000" s="7" t="str">
        <f>IF(Task[[#This Row],[Margin of Error1]]&gt;=0.1,"Insufficient data",Task[[#This Row],[Satisfaction1]])</f>
        <v>Insufficient data</v>
      </c>
      <c r="Q1000" s="7">
        <f>IF(Task[[#This Row],[Satisfaction1]]&gt;0,1.96*SQRT((Task[[#This Row],[Satisfaction1]]*(1-Task[[#This Row],[Satisfaction1]]))/Task[[#This Row],[Responses]]),"")</f>
        <v>0.37720217587055538</v>
      </c>
      <c r="R1000" s="7" t="str">
        <f>IF(OR(Task[[#This Row],[Margin of Error1]]&gt;=0.1,Task[[#This Row],[Margin of Error1]]=0),"Insufficient data",Task[[#This Row],[Margin of Error1]])</f>
        <v>Insufficient data</v>
      </c>
      <c r="S10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1" spans="3:19" x14ac:dyDescent="0.5">
      <c r="C1001" s="129" t="str">
        <f>IF(ISBLANK('Data-Task'!C55),"",'Data-Task'!C55)</f>
        <v>CBSA:Travel:Check requirements when entering Canadian waters by boat</v>
      </c>
      <c r="D1001" s="68" t="str">
        <f t="shared" si="48"/>
        <v>Check requirements when entering Canadian waters by boat</v>
      </c>
      <c r="E1001" s="6" t="str">
        <f t="shared" si="49"/>
        <v>Travel</v>
      </c>
      <c r="F1001" s="6" t="str">
        <f t="shared" si="50"/>
        <v>CBSA</v>
      </c>
      <c r="G1001" s="8">
        <f>VLOOKUP(Task[[#This Row],[Reason of visit]],'Data-Task'!C:G,2,)</f>
        <v>6</v>
      </c>
      <c r="H100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1" s="7">
        <f>VLOOKUP(Task[[#This Row],[Reason of visit]],'Data-Task'!C:G,3,)</f>
        <v>0.33333333333333298</v>
      </c>
      <c r="J1001" s="7" t="str">
        <f>IF(Task[[#This Row],[Margin of Error1]]&gt;=0.1,"Insufficient data",Task[[#This Row],[Task success1]])</f>
        <v>Insufficient data</v>
      </c>
      <c r="K1001" s="7">
        <f>IF(Task[[#This Row],[Task success1]]&gt;0,1.96*SQRT((Task[[#This Row],[Task success1]]*(1-Task[[#This Row],[Task success1]]))/Task[[#This Row],[Responses]]),"")</f>
        <v>0.37720217587055538</v>
      </c>
      <c r="L1001" s="7">
        <f>VLOOKUP(Task[[#This Row],[Reason of visit]],'Data-Task'!C:G,4,)</f>
        <v>0.16666666666666699</v>
      </c>
      <c r="M1001" s="7" t="str">
        <f>IF(Task[[#This Row],[Margin of Error1]]&gt;=0.1,"Insufficient data",Task[[#This Row],[Ease1]])</f>
        <v>Insufficient data</v>
      </c>
      <c r="N1001" s="7">
        <f>IF(Task[[#This Row],[Ease1]]&gt;0,1.96*SQRT((Task[[#This Row],[Ease1]]*(1-Task[[#This Row],[Ease1]]))/Task[[#This Row],[Responses]]),"")</f>
        <v>0.29820450353059069</v>
      </c>
      <c r="O1001" s="7">
        <f>VLOOKUP(Task[[#This Row],[Reason of visit]],'Data-Task'!C:G,5,)</f>
        <v>0.16666666666666699</v>
      </c>
      <c r="P1001" s="7" t="str">
        <f>IF(Task[[#This Row],[Margin of Error1]]&gt;=0.1,"Insufficient data",Task[[#This Row],[Satisfaction1]])</f>
        <v>Insufficient data</v>
      </c>
      <c r="Q1001" s="7">
        <f>IF(Task[[#This Row],[Satisfaction1]]&gt;0,1.96*SQRT((Task[[#This Row],[Satisfaction1]]*(1-Task[[#This Row],[Satisfaction1]]))/Task[[#This Row],[Responses]]),"")</f>
        <v>0.29820450353059069</v>
      </c>
      <c r="R1001" s="7" t="str">
        <f>IF(OR(Task[[#This Row],[Margin of Error1]]&gt;=0.1,Task[[#This Row],[Margin of Error1]]=0),"Insufficient data",Task[[#This Row],[Margin of Error1]])</f>
        <v>Insufficient data</v>
      </c>
      <c r="S10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2" spans="3:19" x14ac:dyDescent="0.5">
      <c r="C1002" s="129" t="str">
        <f>IF(ISBLANK('Data-Task'!C70),"",'Data-Task'!C70)</f>
        <v>CBSA:Travel:Import a personal vehicle into Canada</v>
      </c>
      <c r="D1002" s="68" t="str">
        <f t="shared" si="48"/>
        <v>Import a personal vehicle into Canada</v>
      </c>
      <c r="E1002" s="6" t="str">
        <f t="shared" si="49"/>
        <v>Travel</v>
      </c>
      <c r="F1002" s="6" t="str">
        <f t="shared" si="50"/>
        <v>CBSA</v>
      </c>
      <c r="G1002" s="8">
        <f>VLOOKUP(Task[[#This Row],[Reason of visit]],'Data-Task'!C:G,2,)</f>
        <v>6</v>
      </c>
      <c r="H100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2" s="7">
        <f>VLOOKUP(Task[[#This Row],[Reason of visit]],'Data-Task'!C:G,3,)</f>
        <v>0.33333333333333298</v>
      </c>
      <c r="J1002" s="7" t="str">
        <f>IF(Task[[#This Row],[Margin of Error1]]&gt;=0.1,"Insufficient data",Task[[#This Row],[Task success1]])</f>
        <v>Insufficient data</v>
      </c>
      <c r="K1002" s="7">
        <f>IF(Task[[#This Row],[Task success1]]&gt;0,1.96*SQRT((Task[[#This Row],[Task success1]]*(1-Task[[#This Row],[Task success1]]))/Task[[#This Row],[Responses]]),"")</f>
        <v>0.37720217587055538</v>
      </c>
      <c r="L1002" s="7">
        <f>VLOOKUP(Task[[#This Row],[Reason of visit]],'Data-Task'!C:G,4,)</f>
        <v>0.5</v>
      </c>
      <c r="M1002" s="7" t="str">
        <f>IF(Task[[#This Row],[Margin of Error1]]&gt;=0.1,"Insufficient data",Task[[#This Row],[Ease1]])</f>
        <v>Insufficient data</v>
      </c>
      <c r="N1002" s="7">
        <f>IF(Task[[#This Row],[Ease1]]&gt;0,1.96*SQRT((Task[[#This Row],[Ease1]]*(1-Task[[#This Row],[Ease1]]))/Task[[#This Row],[Responses]]),"")</f>
        <v>0.40008332465458574</v>
      </c>
      <c r="O1002" s="7">
        <f>VLOOKUP(Task[[#This Row],[Reason of visit]],'Data-Task'!C:G,5,)</f>
        <v>0.33333333333333298</v>
      </c>
      <c r="P1002" s="7" t="str">
        <f>IF(Task[[#This Row],[Margin of Error1]]&gt;=0.1,"Insufficient data",Task[[#This Row],[Satisfaction1]])</f>
        <v>Insufficient data</v>
      </c>
      <c r="Q1002" s="7">
        <f>IF(Task[[#This Row],[Satisfaction1]]&gt;0,1.96*SQRT((Task[[#This Row],[Satisfaction1]]*(1-Task[[#This Row],[Satisfaction1]]))/Task[[#This Row],[Responses]]),"")</f>
        <v>0.37720217587055538</v>
      </c>
      <c r="R1002" s="7" t="str">
        <f>IF(OR(Task[[#This Row],[Margin of Error1]]&gt;=0.1,Task[[#This Row],[Margin of Error1]]=0),"Insufficient data",Task[[#This Row],[Margin of Error1]])</f>
        <v>Insufficient data</v>
      </c>
      <c r="S10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3" spans="3:19" x14ac:dyDescent="0.5">
      <c r="C1003" s="129" t="str">
        <f>IF(ISBLANK('Data-Task'!C79),"",'Data-Task'!C79)</f>
        <v>CBSA:Travel:Submit a comment or complaint</v>
      </c>
      <c r="D1003" s="68" t="str">
        <f t="shared" si="48"/>
        <v>Submit a comment or complaint</v>
      </c>
      <c r="E1003" s="6" t="str">
        <f t="shared" si="49"/>
        <v>Travel</v>
      </c>
      <c r="F1003" s="6" t="str">
        <f t="shared" si="50"/>
        <v>CBSA</v>
      </c>
      <c r="G1003" s="8">
        <f>VLOOKUP(Task[[#This Row],[Reason of visit]],'Data-Task'!C:G,2,)</f>
        <v>6</v>
      </c>
      <c r="H100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3" s="7">
        <f>VLOOKUP(Task[[#This Row],[Reason of visit]],'Data-Task'!C:G,3,)</f>
        <v>0.83333333333333304</v>
      </c>
      <c r="J1003" s="7" t="str">
        <f>IF(Task[[#This Row],[Margin of Error1]]&gt;=0.1,"Insufficient data",Task[[#This Row],[Task success1]])</f>
        <v>Insufficient data</v>
      </c>
      <c r="K1003" s="7">
        <f>IF(Task[[#This Row],[Task success1]]&gt;0,1.96*SQRT((Task[[#This Row],[Task success1]]*(1-Task[[#This Row],[Task success1]]))/Task[[#This Row],[Responses]]),"")</f>
        <v>0.29820450353059069</v>
      </c>
      <c r="L1003" s="7">
        <f>VLOOKUP(Task[[#This Row],[Reason of visit]],'Data-Task'!C:G,4,)</f>
        <v>0.5</v>
      </c>
      <c r="M1003" s="7" t="str">
        <f>IF(Task[[#This Row],[Margin of Error1]]&gt;=0.1,"Insufficient data",Task[[#This Row],[Ease1]])</f>
        <v>Insufficient data</v>
      </c>
      <c r="N1003" s="7">
        <f>IF(Task[[#This Row],[Ease1]]&gt;0,1.96*SQRT((Task[[#This Row],[Ease1]]*(1-Task[[#This Row],[Ease1]]))/Task[[#This Row],[Responses]]),"")</f>
        <v>0.40008332465458574</v>
      </c>
      <c r="O1003" s="7">
        <f>VLOOKUP(Task[[#This Row],[Reason of visit]],'Data-Task'!C:G,5,)</f>
        <v>0.33333333333333298</v>
      </c>
      <c r="P1003" s="7" t="str">
        <f>IF(Task[[#This Row],[Margin of Error1]]&gt;=0.1,"Insufficient data",Task[[#This Row],[Satisfaction1]])</f>
        <v>Insufficient data</v>
      </c>
      <c r="Q1003" s="7">
        <f>IF(Task[[#This Row],[Satisfaction1]]&gt;0,1.96*SQRT((Task[[#This Row],[Satisfaction1]]*(1-Task[[#This Row],[Satisfaction1]]))/Task[[#This Row],[Responses]]),"")</f>
        <v>0.37720217587055538</v>
      </c>
      <c r="R1003" s="7" t="str">
        <f>IF(OR(Task[[#This Row],[Margin of Error1]]&gt;=0.1,Task[[#This Row],[Margin of Error1]]=0),"Insufficient data",Task[[#This Row],[Margin of Error1]])</f>
        <v>Insufficient data</v>
      </c>
      <c r="S10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4" spans="3:19" x14ac:dyDescent="0.5">
      <c r="C1004" s="129" t="str">
        <f>IF(ISBLANK('Data-Task'!C218),"",'Data-Task'!C218)</f>
        <v>CSC:N/A:Find number of inmates who have tested positive for COVID-19</v>
      </c>
      <c r="D1004" s="68" t="str">
        <f t="shared" si="48"/>
        <v>Find number of inmates who have tested positive for COVID-19</v>
      </c>
      <c r="E1004" s="6" t="str">
        <f t="shared" si="49"/>
        <v>N/A</v>
      </c>
      <c r="F1004" s="6" t="str">
        <f t="shared" si="50"/>
        <v>CSC</v>
      </c>
      <c r="G1004" s="8">
        <f>VLOOKUP(Task[[#This Row],[Reason of visit]],'Data-Task'!C:G,2,)</f>
        <v>6</v>
      </c>
      <c r="H100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4" s="7">
        <f>VLOOKUP(Task[[#This Row],[Reason of visit]],'Data-Task'!C:G,3,)</f>
        <v>0.5</v>
      </c>
      <c r="J1004" s="7" t="str">
        <f>IF(Task[[#This Row],[Margin of Error1]]&gt;=0.1,"Insufficient data",Task[[#This Row],[Task success1]])</f>
        <v>Insufficient data</v>
      </c>
      <c r="K1004" s="7">
        <f>IF(Task[[#This Row],[Task success1]]&gt;0,1.96*SQRT((Task[[#This Row],[Task success1]]*(1-Task[[#This Row],[Task success1]]))/Task[[#This Row],[Responses]]),"")</f>
        <v>0.40008332465458574</v>
      </c>
      <c r="L1004" s="7">
        <f>VLOOKUP(Task[[#This Row],[Reason of visit]],'Data-Task'!C:G,4,)</f>
        <v>0.33333333333333298</v>
      </c>
      <c r="M1004" s="7" t="str">
        <f>IF(Task[[#This Row],[Margin of Error1]]&gt;=0.1,"Insufficient data",Task[[#This Row],[Ease1]])</f>
        <v>Insufficient data</v>
      </c>
      <c r="N1004" s="7">
        <f>IF(Task[[#This Row],[Ease1]]&gt;0,1.96*SQRT((Task[[#This Row],[Ease1]]*(1-Task[[#This Row],[Ease1]]))/Task[[#This Row],[Responses]]),"")</f>
        <v>0.37720217587055538</v>
      </c>
      <c r="O1004" s="7">
        <f>VLOOKUP(Task[[#This Row],[Reason of visit]],'Data-Task'!C:G,5,)</f>
        <v>0.33333333333333298</v>
      </c>
      <c r="P1004" s="7" t="str">
        <f>IF(Task[[#This Row],[Margin of Error1]]&gt;=0.1,"Insufficient data",Task[[#This Row],[Satisfaction1]])</f>
        <v>Insufficient data</v>
      </c>
      <c r="Q1004" s="7">
        <f>IF(Task[[#This Row],[Satisfaction1]]&gt;0,1.96*SQRT((Task[[#This Row],[Satisfaction1]]*(1-Task[[#This Row],[Satisfaction1]]))/Task[[#This Row],[Responses]]),"")</f>
        <v>0.37720217587055538</v>
      </c>
      <c r="R1004" s="7" t="str">
        <f>IF(OR(Task[[#This Row],[Margin of Error1]]&gt;=0.1,Task[[#This Row],[Margin of Error1]]=0),"Insufficient data",Task[[#This Row],[Margin of Error1]])</f>
        <v>Insufficient data</v>
      </c>
      <c r="S10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5" spans="3:19" x14ac:dyDescent="0.5">
      <c r="C1005" s="129" t="str">
        <f>IF(ISBLANK('Data-Task'!C304),"",'Data-Task'!C304)</f>
        <v>DND:Security:Medical and dental benefits</v>
      </c>
      <c r="D1005" s="68" t="str">
        <f t="shared" si="48"/>
        <v>Medical and dental benefits</v>
      </c>
      <c r="E1005" s="6" t="str">
        <f t="shared" si="49"/>
        <v>Security</v>
      </c>
      <c r="F1005" s="6" t="str">
        <f t="shared" si="50"/>
        <v>DND</v>
      </c>
      <c r="G1005" s="8">
        <f>VLOOKUP(Task[[#This Row],[Reason of visit]],'Data-Task'!C:G,2,)</f>
        <v>6</v>
      </c>
      <c r="H100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5" s="7">
        <f>VLOOKUP(Task[[#This Row],[Reason of visit]],'Data-Task'!C:G,3,)</f>
        <v>0.5</v>
      </c>
      <c r="J1005" s="7" t="str">
        <f>IF(Task[[#This Row],[Margin of Error1]]&gt;=0.1,"Insufficient data",Task[[#This Row],[Task success1]])</f>
        <v>Insufficient data</v>
      </c>
      <c r="K1005" s="7">
        <f>IF(Task[[#This Row],[Task success1]]&gt;0,1.96*SQRT((Task[[#This Row],[Task success1]]*(1-Task[[#This Row],[Task success1]]))/Task[[#This Row],[Responses]]),"")</f>
        <v>0.40008332465458574</v>
      </c>
      <c r="L1005" s="7">
        <f>VLOOKUP(Task[[#This Row],[Reason of visit]],'Data-Task'!C:G,4,)</f>
        <v>0.16666666666666699</v>
      </c>
      <c r="M1005" s="7" t="str">
        <f>IF(Task[[#This Row],[Margin of Error1]]&gt;=0.1,"Insufficient data",Task[[#This Row],[Ease1]])</f>
        <v>Insufficient data</v>
      </c>
      <c r="N1005" s="7">
        <f>IF(Task[[#This Row],[Ease1]]&gt;0,1.96*SQRT((Task[[#This Row],[Ease1]]*(1-Task[[#This Row],[Ease1]]))/Task[[#This Row],[Responses]]),"")</f>
        <v>0.29820450353059069</v>
      </c>
      <c r="O1005" s="7">
        <f>VLOOKUP(Task[[#This Row],[Reason of visit]],'Data-Task'!C:G,5,)</f>
        <v>0.16666666666666699</v>
      </c>
      <c r="P1005" s="7" t="str">
        <f>IF(Task[[#This Row],[Margin of Error1]]&gt;=0.1,"Insufficient data",Task[[#This Row],[Satisfaction1]])</f>
        <v>Insufficient data</v>
      </c>
      <c r="Q1005" s="7">
        <f>IF(Task[[#This Row],[Satisfaction1]]&gt;0,1.96*SQRT((Task[[#This Row],[Satisfaction1]]*(1-Task[[#This Row],[Satisfaction1]]))/Task[[#This Row],[Responses]]),"")</f>
        <v>0.29820450353059069</v>
      </c>
      <c r="R1005" s="7" t="str">
        <f>IF(OR(Task[[#This Row],[Margin of Error1]]&gt;=0.1,Task[[#This Row],[Margin of Error1]]=0),"Insufficient data",Task[[#This Row],[Margin of Error1]])</f>
        <v>Insufficient data</v>
      </c>
      <c r="S10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6" spans="3:19" x14ac:dyDescent="0.5">
      <c r="C1006" s="129" t="str">
        <f>IF(ISBLANK('Data-Task'!C306),"",'Data-Task'!C306)</f>
        <v>DND:Security:Military service records</v>
      </c>
      <c r="D1006" s="68" t="str">
        <f t="shared" si="48"/>
        <v>Military service records</v>
      </c>
      <c r="E1006" s="6" t="str">
        <f t="shared" si="49"/>
        <v>Security</v>
      </c>
      <c r="F1006" s="6" t="str">
        <f t="shared" si="50"/>
        <v>DND</v>
      </c>
      <c r="G1006" s="8">
        <f>VLOOKUP(Task[[#This Row],[Reason of visit]],'Data-Task'!C:G,2,)</f>
        <v>6</v>
      </c>
      <c r="H100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6" s="7">
        <f>VLOOKUP(Task[[#This Row],[Reason of visit]],'Data-Task'!C:G,3,)</f>
        <v>0.66666666666666696</v>
      </c>
      <c r="J1006" s="7" t="str">
        <f>IF(Task[[#This Row],[Margin of Error1]]&gt;=0.1,"Insufficient data",Task[[#This Row],[Task success1]])</f>
        <v>Insufficient data</v>
      </c>
      <c r="K1006" s="7">
        <f>IF(Task[[#This Row],[Task success1]]&gt;0,1.96*SQRT((Task[[#This Row],[Task success1]]*(1-Task[[#This Row],[Task success1]]))/Task[[#This Row],[Responses]]),"")</f>
        <v>0.37720217587055538</v>
      </c>
      <c r="L1006" s="7">
        <f>VLOOKUP(Task[[#This Row],[Reason of visit]],'Data-Task'!C:G,4,)</f>
        <v>0.83333333333333304</v>
      </c>
      <c r="M1006" s="7" t="str">
        <f>IF(Task[[#This Row],[Margin of Error1]]&gt;=0.1,"Insufficient data",Task[[#This Row],[Ease1]])</f>
        <v>Insufficient data</v>
      </c>
      <c r="N1006" s="7">
        <f>IF(Task[[#This Row],[Ease1]]&gt;0,1.96*SQRT((Task[[#This Row],[Ease1]]*(1-Task[[#This Row],[Ease1]]))/Task[[#This Row],[Responses]]),"")</f>
        <v>0.29820450353059069</v>
      </c>
      <c r="O1006" s="7">
        <f>VLOOKUP(Task[[#This Row],[Reason of visit]],'Data-Task'!C:G,5,)</f>
        <v>0.66666666666666696</v>
      </c>
      <c r="P1006" s="7" t="str">
        <f>IF(Task[[#This Row],[Margin of Error1]]&gt;=0.1,"Insufficient data",Task[[#This Row],[Satisfaction1]])</f>
        <v>Insufficient data</v>
      </c>
      <c r="Q1006" s="7">
        <f>IF(Task[[#This Row],[Satisfaction1]]&gt;0,1.96*SQRT((Task[[#This Row],[Satisfaction1]]*(1-Task[[#This Row],[Satisfaction1]]))/Task[[#This Row],[Responses]]),"")</f>
        <v>0.37720217587055538</v>
      </c>
      <c r="R1006" s="7" t="str">
        <f>IF(OR(Task[[#This Row],[Margin of Error1]]&gt;=0.1,Task[[#This Row],[Margin of Error1]]=0),"Insufficient data",Task[[#This Row],[Margin of Error1]])</f>
        <v>Insufficient data</v>
      </c>
      <c r="S10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7" spans="3:19" x14ac:dyDescent="0.5">
      <c r="C1007" s="129" t="str">
        <f>IF(ISBLANK('Data-Task'!C323),"",'Data-Task'!C323)</f>
        <v>DND:Security:Snowbirds and Skyhawks</v>
      </c>
      <c r="D1007" s="68" t="str">
        <f t="shared" si="48"/>
        <v>Snowbirds and Skyhawks</v>
      </c>
      <c r="E1007" s="6" t="str">
        <f t="shared" si="49"/>
        <v>Security</v>
      </c>
      <c r="F1007" s="6" t="str">
        <f t="shared" si="50"/>
        <v>DND</v>
      </c>
      <c r="G1007" s="8">
        <f>VLOOKUP(Task[[#This Row],[Reason of visit]],'Data-Task'!C:G,2,)</f>
        <v>6</v>
      </c>
      <c r="H100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7" s="7">
        <f>VLOOKUP(Task[[#This Row],[Reason of visit]],'Data-Task'!C:G,3,)</f>
        <v>0.83333333333333304</v>
      </c>
      <c r="J1007" s="7" t="str">
        <f>IF(Task[[#This Row],[Margin of Error1]]&gt;=0.1,"Insufficient data",Task[[#This Row],[Task success1]])</f>
        <v>Insufficient data</v>
      </c>
      <c r="K1007" s="7">
        <f>IF(Task[[#This Row],[Task success1]]&gt;0,1.96*SQRT((Task[[#This Row],[Task success1]]*(1-Task[[#This Row],[Task success1]]))/Task[[#This Row],[Responses]]),"")</f>
        <v>0.29820450353059069</v>
      </c>
      <c r="L1007" s="7">
        <f>VLOOKUP(Task[[#This Row],[Reason of visit]],'Data-Task'!C:G,4,)</f>
        <v>0.83333333333333304</v>
      </c>
      <c r="M1007" s="7" t="str">
        <f>IF(Task[[#This Row],[Margin of Error1]]&gt;=0.1,"Insufficient data",Task[[#This Row],[Ease1]])</f>
        <v>Insufficient data</v>
      </c>
      <c r="N1007" s="7">
        <f>IF(Task[[#This Row],[Ease1]]&gt;0,1.96*SQRT((Task[[#This Row],[Ease1]]*(1-Task[[#This Row],[Ease1]]))/Task[[#This Row],[Responses]]),"")</f>
        <v>0.29820450353059069</v>
      </c>
      <c r="O1007" s="7">
        <f>VLOOKUP(Task[[#This Row],[Reason of visit]],'Data-Task'!C:G,5,)</f>
        <v>0.5</v>
      </c>
      <c r="P1007" s="7" t="str">
        <f>IF(Task[[#This Row],[Margin of Error1]]&gt;=0.1,"Insufficient data",Task[[#This Row],[Satisfaction1]])</f>
        <v>Insufficient data</v>
      </c>
      <c r="Q1007" s="7">
        <f>IF(Task[[#This Row],[Satisfaction1]]&gt;0,1.96*SQRT((Task[[#This Row],[Satisfaction1]]*(1-Task[[#This Row],[Satisfaction1]]))/Task[[#This Row],[Responses]]),"")</f>
        <v>0.40008332465458574</v>
      </c>
      <c r="R1007" s="7" t="str">
        <f>IF(OR(Task[[#This Row],[Margin of Error1]]&gt;=0.1,Task[[#This Row],[Margin of Error1]]=0),"Insufficient data",Task[[#This Row],[Margin of Error1]])</f>
        <v>Insufficient data</v>
      </c>
      <c r="S10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8" spans="3:19" x14ac:dyDescent="0.5">
      <c r="C1008" s="129" t="str">
        <f>IF(ISBLANK('Data-Task'!C339),"",'Data-Task'!C339)</f>
        <v>ECCC:Environment:Find out about Canada's international action on climate change</v>
      </c>
      <c r="D1008" s="68" t="str">
        <f t="shared" si="48"/>
        <v>Find out about Canada's international action on climate change</v>
      </c>
      <c r="E1008" s="6" t="str">
        <f t="shared" si="49"/>
        <v>Environment</v>
      </c>
      <c r="F1008" s="6" t="str">
        <f t="shared" si="50"/>
        <v>ECCC</v>
      </c>
      <c r="G1008" s="8">
        <f>VLOOKUP(Task[[#This Row],[Reason of visit]],'Data-Task'!C:G,2,)</f>
        <v>6</v>
      </c>
      <c r="H100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8" s="7">
        <f>VLOOKUP(Task[[#This Row],[Reason of visit]],'Data-Task'!C:G,3,)</f>
        <v>0.83333333333333304</v>
      </c>
      <c r="J1008" s="7" t="str">
        <f>IF(Task[[#This Row],[Margin of Error1]]&gt;=0.1,"Insufficient data",Task[[#This Row],[Task success1]])</f>
        <v>Insufficient data</v>
      </c>
      <c r="K1008" s="7">
        <f>IF(Task[[#This Row],[Task success1]]&gt;0,1.96*SQRT((Task[[#This Row],[Task success1]]*(1-Task[[#This Row],[Task success1]]))/Task[[#This Row],[Responses]]),"")</f>
        <v>0.29820450353059069</v>
      </c>
      <c r="L1008" s="7">
        <f>VLOOKUP(Task[[#This Row],[Reason of visit]],'Data-Task'!C:G,4,)</f>
        <v>0.66666666666666696</v>
      </c>
      <c r="M1008" s="7" t="str">
        <f>IF(Task[[#This Row],[Margin of Error1]]&gt;=0.1,"Insufficient data",Task[[#This Row],[Ease1]])</f>
        <v>Insufficient data</v>
      </c>
      <c r="N1008" s="7">
        <f>IF(Task[[#This Row],[Ease1]]&gt;0,1.96*SQRT((Task[[#This Row],[Ease1]]*(1-Task[[#This Row],[Ease1]]))/Task[[#This Row],[Responses]]),"")</f>
        <v>0.37720217587055538</v>
      </c>
      <c r="O1008" s="7">
        <f>VLOOKUP(Task[[#This Row],[Reason of visit]],'Data-Task'!C:G,5,)</f>
        <v>0.66666666666666696</v>
      </c>
      <c r="P1008" s="7" t="str">
        <f>IF(Task[[#This Row],[Margin of Error1]]&gt;=0.1,"Insufficient data",Task[[#This Row],[Satisfaction1]])</f>
        <v>Insufficient data</v>
      </c>
      <c r="Q1008" s="7">
        <f>IF(Task[[#This Row],[Satisfaction1]]&gt;0,1.96*SQRT((Task[[#This Row],[Satisfaction1]]*(1-Task[[#This Row],[Satisfaction1]]))/Task[[#This Row],[Responses]]),"")</f>
        <v>0.37720217587055538</v>
      </c>
      <c r="R1008" s="7" t="str">
        <f>IF(OR(Task[[#This Row],[Margin of Error1]]&gt;=0.1,Task[[#This Row],[Margin of Error1]]=0),"Insufficient data",Task[[#This Row],[Margin of Error1]])</f>
        <v>Insufficient data</v>
      </c>
      <c r="S10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09" spans="3:19" ht="27.75" x14ac:dyDescent="0.5">
      <c r="C1009" s="129" t="str">
        <f>IF(ISBLANK('Data-Task'!C363),"",'Data-Task'!C363)</f>
        <v>ECCC:Environment:Learn about Pan-Canadian Framework - plan for reducing emissions, economy growth, building resilience</v>
      </c>
      <c r="D1009" s="68" t="str">
        <f t="shared" si="48"/>
        <v>Learn about Pan-Canadian Framework - plan for reducing emissions, economy growth, building resilience</v>
      </c>
      <c r="E1009" s="6" t="str">
        <f t="shared" si="49"/>
        <v>Environment</v>
      </c>
      <c r="F1009" s="6" t="str">
        <f t="shared" si="50"/>
        <v>ECCC</v>
      </c>
      <c r="G1009" s="8">
        <f>VLOOKUP(Task[[#This Row],[Reason of visit]],'Data-Task'!C:G,2,)</f>
        <v>6</v>
      </c>
      <c r="H10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09" s="7">
        <f>VLOOKUP(Task[[#This Row],[Reason of visit]],'Data-Task'!C:G,3,)</f>
        <v>1</v>
      </c>
      <c r="J1009" s="7" t="str">
        <f>IF(Task[[#This Row],[Margin of Error1]]&gt;=0.1,"Insufficient data",Task[[#This Row],[Task success1]])</f>
        <v>Insufficient data</v>
      </c>
      <c r="K1009" s="7">
        <f>IF(Task[[#This Row],[Task success1]]&gt;0,1.96*SQRT((Task[[#This Row],[Task success1]]*(1-Task[[#This Row],[Task success1]]))/Task[[#This Row],[Responses]]),"")</f>
        <v>0</v>
      </c>
      <c r="L1009" s="7">
        <f>VLOOKUP(Task[[#This Row],[Reason of visit]],'Data-Task'!C:G,4,)</f>
        <v>0.66666666666666696</v>
      </c>
      <c r="M1009" s="7" t="str">
        <f>IF(Task[[#This Row],[Margin of Error1]]&gt;=0.1,"Insufficient data",Task[[#This Row],[Ease1]])</f>
        <v>Insufficient data</v>
      </c>
      <c r="N1009" s="7">
        <f>IF(Task[[#This Row],[Ease1]]&gt;0,1.96*SQRT((Task[[#This Row],[Ease1]]*(1-Task[[#This Row],[Ease1]]))/Task[[#This Row],[Responses]]),"")</f>
        <v>0.37720217587055538</v>
      </c>
      <c r="O1009" s="7">
        <f>VLOOKUP(Task[[#This Row],[Reason of visit]],'Data-Task'!C:G,5,)</f>
        <v>0.66666666666666696</v>
      </c>
      <c r="P1009" s="7" t="str">
        <f>IF(Task[[#This Row],[Margin of Error1]]&gt;=0.1,"Insufficient data",Task[[#This Row],[Satisfaction1]])</f>
        <v>Insufficient data</v>
      </c>
      <c r="Q1009" s="7">
        <f>IF(Task[[#This Row],[Satisfaction1]]&gt;0,1.96*SQRT((Task[[#This Row],[Satisfaction1]]*(1-Task[[#This Row],[Satisfaction1]]))/Task[[#This Row],[Responses]]),"")</f>
        <v>0.37720217587055538</v>
      </c>
      <c r="R1009" s="7" t="str">
        <f>IF(OR(Task[[#This Row],[Margin of Error1]]&gt;=0.1,Task[[#This Row],[Margin of Error1]]=0),"Insufficient data",Task[[#This Row],[Margin of Error1]])</f>
        <v>Insufficient data</v>
      </c>
      <c r="S10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0" spans="3:19" x14ac:dyDescent="0.5">
      <c r="C1010" s="129" t="str">
        <f>IF(ISBLANK('Data-Task'!C369),"",'Data-Task'!C369)</f>
        <v>ECCC:Environment:Managing pollution sources</v>
      </c>
      <c r="D1010" s="68" t="str">
        <f t="shared" si="48"/>
        <v>Managing pollution sources</v>
      </c>
      <c r="E1010" s="6" t="str">
        <f t="shared" si="49"/>
        <v>Environment</v>
      </c>
      <c r="F1010" s="6" t="str">
        <f t="shared" si="50"/>
        <v>ECCC</v>
      </c>
      <c r="G1010" s="8">
        <f>VLOOKUP(Task[[#This Row],[Reason of visit]],'Data-Task'!C:G,2,)</f>
        <v>6</v>
      </c>
      <c r="H10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0" s="7">
        <f>VLOOKUP(Task[[#This Row],[Reason of visit]],'Data-Task'!C:G,3,)</f>
        <v>1</v>
      </c>
      <c r="J1010" s="7" t="str">
        <f>IF(Task[[#This Row],[Margin of Error1]]&gt;=0.1,"Insufficient data",Task[[#This Row],[Task success1]])</f>
        <v>Insufficient data</v>
      </c>
      <c r="K1010" s="7">
        <f>IF(Task[[#This Row],[Task success1]]&gt;0,1.96*SQRT((Task[[#This Row],[Task success1]]*(1-Task[[#This Row],[Task success1]]))/Task[[#This Row],[Responses]]),"")</f>
        <v>0</v>
      </c>
      <c r="L1010" s="7">
        <f>VLOOKUP(Task[[#This Row],[Reason of visit]],'Data-Task'!C:G,4,)</f>
        <v>0.83333333333333304</v>
      </c>
      <c r="M1010" s="7" t="str">
        <f>IF(Task[[#This Row],[Margin of Error1]]&gt;=0.1,"Insufficient data",Task[[#This Row],[Ease1]])</f>
        <v>Insufficient data</v>
      </c>
      <c r="N1010" s="7">
        <f>IF(Task[[#This Row],[Ease1]]&gt;0,1.96*SQRT((Task[[#This Row],[Ease1]]*(1-Task[[#This Row],[Ease1]]))/Task[[#This Row],[Responses]]),"")</f>
        <v>0.29820450353059069</v>
      </c>
      <c r="O1010" s="7">
        <f>VLOOKUP(Task[[#This Row],[Reason of visit]],'Data-Task'!C:G,5,)</f>
        <v>0.66666666666666696</v>
      </c>
      <c r="P1010" s="7" t="str">
        <f>IF(Task[[#This Row],[Margin of Error1]]&gt;=0.1,"Insufficient data",Task[[#This Row],[Satisfaction1]])</f>
        <v>Insufficient data</v>
      </c>
      <c r="Q1010" s="7">
        <f>IF(Task[[#This Row],[Satisfaction1]]&gt;0,1.96*SQRT((Task[[#This Row],[Satisfaction1]]*(1-Task[[#This Row],[Satisfaction1]]))/Task[[#This Row],[Responses]]),"")</f>
        <v>0.37720217587055538</v>
      </c>
      <c r="R1010" s="7" t="str">
        <f>IF(OR(Task[[#This Row],[Margin of Error1]]&gt;=0.1,Task[[#This Row],[Margin of Error1]]=0),"Insufficient data",Task[[#This Row],[Margin of Error1]])</f>
        <v>Insufficient data</v>
      </c>
      <c r="S10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1" spans="3:19" ht="27.75" x14ac:dyDescent="0.5">
      <c r="C1011" s="129" t="str">
        <f>IF(ISBLANK('Data-Task'!C372),"",'Data-Task'!C372)</f>
        <v>ECCC:Environment:Reporting and understanding data in the National Pollutant Release Inventory (NPRI)</v>
      </c>
      <c r="D1011" s="68" t="str">
        <f t="shared" si="48"/>
        <v>Reporting and understanding data in the National Pollutant Release Inventory (NPRI)</v>
      </c>
      <c r="E1011" s="6" t="str">
        <f t="shared" si="49"/>
        <v>Environment</v>
      </c>
      <c r="F1011" s="6" t="str">
        <f t="shared" si="50"/>
        <v>ECCC</v>
      </c>
      <c r="G1011" s="8">
        <f>VLOOKUP(Task[[#This Row],[Reason of visit]],'Data-Task'!C:G,2,)</f>
        <v>6</v>
      </c>
      <c r="H10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1" s="7">
        <f>VLOOKUP(Task[[#This Row],[Reason of visit]],'Data-Task'!C:G,3,)</f>
        <v>0.33333333333333298</v>
      </c>
      <c r="J1011" s="7" t="str">
        <f>IF(Task[[#This Row],[Margin of Error1]]&gt;=0.1,"Insufficient data",Task[[#This Row],[Task success1]])</f>
        <v>Insufficient data</v>
      </c>
      <c r="K1011" s="7">
        <f>IF(Task[[#This Row],[Task success1]]&gt;0,1.96*SQRT((Task[[#This Row],[Task success1]]*(1-Task[[#This Row],[Task success1]]))/Task[[#This Row],[Responses]]),"")</f>
        <v>0.37720217587055538</v>
      </c>
      <c r="L1011" s="7">
        <f>VLOOKUP(Task[[#This Row],[Reason of visit]],'Data-Task'!C:G,4,)</f>
        <v>0.5</v>
      </c>
      <c r="M1011" s="7" t="str">
        <f>IF(Task[[#This Row],[Margin of Error1]]&gt;=0.1,"Insufficient data",Task[[#This Row],[Ease1]])</f>
        <v>Insufficient data</v>
      </c>
      <c r="N1011" s="7">
        <f>IF(Task[[#This Row],[Ease1]]&gt;0,1.96*SQRT((Task[[#This Row],[Ease1]]*(1-Task[[#This Row],[Ease1]]))/Task[[#This Row],[Responses]]),"")</f>
        <v>0.40008332465458574</v>
      </c>
      <c r="O1011" s="7">
        <f>VLOOKUP(Task[[#This Row],[Reason of visit]],'Data-Task'!C:G,5,)</f>
        <v>0.33333333333333298</v>
      </c>
      <c r="P1011" s="7" t="str">
        <f>IF(Task[[#This Row],[Margin of Error1]]&gt;=0.1,"Insufficient data",Task[[#This Row],[Satisfaction1]])</f>
        <v>Insufficient data</v>
      </c>
      <c r="Q1011" s="7">
        <f>IF(Task[[#This Row],[Satisfaction1]]&gt;0,1.96*SQRT((Task[[#This Row],[Satisfaction1]]*(1-Task[[#This Row],[Satisfaction1]]))/Task[[#This Row],[Responses]]),"")</f>
        <v>0.37720217587055538</v>
      </c>
      <c r="R1011" s="7" t="str">
        <f>IF(OR(Task[[#This Row],[Margin of Error1]]&gt;=0.1,Task[[#This Row],[Margin of Error1]]=0),"Insufficient data",Task[[#This Row],[Margin of Error1]])</f>
        <v>Insufficient data</v>
      </c>
      <c r="S10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2" spans="3:19" x14ac:dyDescent="0.5">
      <c r="C1012" s="129" t="str">
        <f>IF(ISBLANK('Data-Task'!C445),"",'Data-Task'!C445)</f>
        <v>ESDC:Jobs:Vacation and holiday for federally regulated employees</v>
      </c>
      <c r="D1012" s="68" t="str">
        <f t="shared" si="48"/>
        <v>Vacation and holiday for federally regulated employees</v>
      </c>
      <c r="E1012" s="6" t="str">
        <f t="shared" si="49"/>
        <v>Jobs</v>
      </c>
      <c r="F1012" s="6" t="str">
        <f t="shared" si="50"/>
        <v>ESDC</v>
      </c>
      <c r="G1012" s="8">
        <f>VLOOKUP(Task[[#This Row],[Reason of visit]],'Data-Task'!C:G,2,)</f>
        <v>6</v>
      </c>
      <c r="H10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2" s="7">
        <f>VLOOKUP(Task[[#This Row],[Reason of visit]],'Data-Task'!C:G,3,)</f>
        <v>0.5</v>
      </c>
      <c r="J1012" s="7" t="str">
        <f>IF(Task[[#This Row],[Margin of Error1]]&gt;=0.1,"Insufficient data",Task[[#This Row],[Task success1]])</f>
        <v>Insufficient data</v>
      </c>
      <c r="K1012" s="7">
        <f>IF(Task[[#This Row],[Task success1]]&gt;0,1.96*SQRT((Task[[#This Row],[Task success1]]*(1-Task[[#This Row],[Task success1]]))/Task[[#This Row],[Responses]]),"")</f>
        <v>0.40008332465458574</v>
      </c>
      <c r="L1012" s="7">
        <f>VLOOKUP(Task[[#This Row],[Reason of visit]],'Data-Task'!C:G,4,)</f>
        <v>0.16666666666666699</v>
      </c>
      <c r="M1012" s="7" t="str">
        <f>IF(Task[[#This Row],[Margin of Error1]]&gt;=0.1,"Insufficient data",Task[[#This Row],[Ease1]])</f>
        <v>Insufficient data</v>
      </c>
      <c r="N1012" s="7">
        <f>IF(Task[[#This Row],[Ease1]]&gt;0,1.96*SQRT((Task[[#This Row],[Ease1]]*(1-Task[[#This Row],[Ease1]]))/Task[[#This Row],[Responses]]),"")</f>
        <v>0.29820450353059069</v>
      </c>
      <c r="O1012" s="7">
        <f>VLOOKUP(Task[[#This Row],[Reason of visit]],'Data-Task'!C:G,5,)</f>
        <v>0.66666666666666696</v>
      </c>
      <c r="P1012" s="7" t="str">
        <f>IF(Task[[#This Row],[Margin of Error1]]&gt;=0.1,"Insufficient data",Task[[#This Row],[Satisfaction1]])</f>
        <v>Insufficient data</v>
      </c>
      <c r="Q1012" s="7">
        <f>IF(Task[[#This Row],[Satisfaction1]]&gt;0,1.96*SQRT((Task[[#This Row],[Satisfaction1]]*(1-Task[[#This Row],[Satisfaction1]]))/Task[[#This Row],[Responses]]),"")</f>
        <v>0.37720217587055538</v>
      </c>
      <c r="R1012" s="7" t="str">
        <f>IF(OR(Task[[#This Row],[Margin of Error1]]&gt;=0.1,Task[[#This Row],[Margin of Error1]]=0),"Insufficient data",Task[[#This Row],[Margin of Error1]])</f>
        <v>Insufficient data</v>
      </c>
      <c r="S10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3" spans="3:19" x14ac:dyDescent="0.5">
      <c r="C1013" s="129" t="str">
        <f>IF(ISBLANK('Data-Task'!C461),"",'Data-Task'!C461)</f>
        <v>FCAC:Money:Depositing a cheque with your mobile device</v>
      </c>
      <c r="D1013" s="68" t="str">
        <f t="shared" si="48"/>
        <v>Depositing a cheque with your mobile device</v>
      </c>
      <c r="E1013" s="6" t="str">
        <f t="shared" si="49"/>
        <v>Money</v>
      </c>
      <c r="F1013" s="6" t="str">
        <f t="shared" si="50"/>
        <v>FCAC</v>
      </c>
      <c r="G1013" s="8">
        <f>VLOOKUP(Task[[#This Row],[Reason of visit]],'Data-Task'!C:G,2,)</f>
        <v>6</v>
      </c>
      <c r="H10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3" s="7">
        <f>VLOOKUP(Task[[#This Row],[Reason of visit]],'Data-Task'!C:G,3,)</f>
        <v>0.5</v>
      </c>
      <c r="J1013" s="7" t="str">
        <f>IF(Task[[#This Row],[Margin of Error1]]&gt;=0.1,"Insufficient data",Task[[#This Row],[Task success1]])</f>
        <v>Insufficient data</v>
      </c>
      <c r="K1013" s="7">
        <f>IF(Task[[#This Row],[Task success1]]&gt;0,1.96*SQRT((Task[[#This Row],[Task success1]]*(1-Task[[#This Row],[Task success1]]))/Task[[#This Row],[Responses]]),"")</f>
        <v>0.40008332465458574</v>
      </c>
      <c r="L1013" s="7">
        <f>VLOOKUP(Task[[#This Row],[Reason of visit]],'Data-Task'!C:G,4,)</f>
        <v>0.83333333333333304</v>
      </c>
      <c r="M1013" s="7" t="str">
        <f>IF(Task[[#This Row],[Margin of Error1]]&gt;=0.1,"Insufficient data",Task[[#This Row],[Ease1]])</f>
        <v>Insufficient data</v>
      </c>
      <c r="N1013" s="7">
        <f>IF(Task[[#This Row],[Ease1]]&gt;0,1.96*SQRT((Task[[#This Row],[Ease1]]*(1-Task[[#This Row],[Ease1]]))/Task[[#This Row],[Responses]]),"")</f>
        <v>0.29820450353059069</v>
      </c>
      <c r="O1013" s="7">
        <f>VLOOKUP(Task[[#This Row],[Reason of visit]],'Data-Task'!C:G,5,)</f>
        <v>0.66666666666666696</v>
      </c>
      <c r="P1013" s="7" t="str">
        <f>IF(Task[[#This Row],[Margin of Error1]]&gt;=0.1,"Insufficient data",Task[[#This Row],[Satisfaction1]])</f>
        <v>Insufficient data</v>
      </c>
      <c r="Q1013" s="7">
        <f>IF(Task[[#This Row],[Satisfaction1]]&gt;0,1.96*SQRT((Task[[#This Row],[Satisfaction1]]*(1-Task[[#This Row],[Satisfaction1]]))/Task[[#This Row],[Responses]]),"")</f>
        <v>0.37720217587055538</v>
      </c>
      <c r="R1013" s="7" t="str">
        <f>IF(OR(Task[[#This Row],[Margin of Error1]]&gt;=0.1,Task[[#This Row],[Margin of Error1]]=0),"Insufficient data",Task[[#This Row],[Margin of Error1]])</f>
        <v>Insufficient data</v>
      </c>
      <c r="S10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4" spans="3:19" x14ac:dyDescent="0.5">
      <c r="C1014" s="129" t="str">
        <f>IF(ISBLANK('Data-Task'!C496),"",'Data-Task'!C496)</f>
        <v>FIN:Taxes:Other - Reason for my visit is not in this list</v>
      </c>
      <c r="D1014" s="68" t="str">
        <f t="shared" si="48"/>
        <v>Other - Reason for my visit is not in this list</v>
      </c>
      <c r="E1014" s="6" t="str">
        <f t="shared" si="49"/>
        <v>Taxes</v>
      </c>
      <c r="F1014" s="6" t="str">
        <f t="shared" si="50"/>
        <v>FIN</v>
      </c>
      <c r="G1014" s="8">
        <f>VLOOKUP(Task[[#This Row],[Reason of visit]],'Data-Task'!C:G,2,)</f>
        <v>6</v>
      </c>
      <c r="H10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4" s="7">
        <f>VLOOKUP(Task[[#This Row],[Reason of visit]],'Data-Task'!C:G,3,)</f>
        <v>0.5</v>
      </c>
      <c r="J1014" s="7" t="str">
        <f>IF(Task[[#This Row],[Margin of Error1]]&gt;=0.1,"Insufficient data",Task[[#This Row],[Task success1]])</f>
        <v>Insufficient data</v>
      </c>
      <c r="K1014" s="7">
        <f>IF(Task[[#This Row],[Task success1]]&gt;0,1.96*SQRT((Task[[#This Row],[Task success1]]*(1-Task[[#This Row],[Task success1]]))/Task[[#This Row],[Responses]]),"")</f>
        <v>0.40008332465458574</v>
      </c>
      <c r="L1014" s="7">
        <f>VLOOKUP(Task[[#This Row],[Reason of visit]],'Data-Task'!C:G,4,)</f>
        <v>0.33333333333333298</v>
      </c>
      <c r="M1014" s="7" t="str">
        <f>IF(Task[[#This Row],[Margin of Error1]]&gt;=0.1,"Insufficient data",Task[[#This Row],[Ease1]])</f>
        <v>Insufficient data</v>
      </c>
      <c r="N1014" s="7">
        <f>IF(Task[[#This Row],[Ease1]]&gt;0,1.96*SQRT((Task[[#This Row],[Ease1]]*(1-Task[[#This Row],[Ease1]]))/Task[[#This Row],[Responses]]),"")</f>
        <v>0.37720217587055538</v>
      </c>
      <c r="O1014" s="7">
        <f>VLOOKUP(Task[[#This Row],[Reason of visit]],'Data-Task'!C:G,5,)</f>
        <v>0.33333333333333298</v>
      </c>
      <c r="P1014" s="7" t="str">
        <f>IF(Task[[#This Row],[Margin of Error1]]&gt;=0.1,"Insufficient data",Task[[#This Row],[Satisfaction1]])</f>
        <v>Insufficient data</v>
      </c>
      <c r="Q1014" s="7">
        <f>IF(Task[[#This Row],[Satisfaction1]]&gt;0,1.96*SQRT((Task[[#This Row],[Satisfaction1]]*(1-Task[[#This Row],[Satisfaction1]]))/Task[[#This Row],[Responses]]),"")</f>
        <v>0.37720217587055538</v>
      </c>
      <c r="R1014" s="7" t="str">
        <f>IF(OR(Task[[#This Row],[Margin of Error1]]&gt;=0.1,Task[[#This Row],[Margin of Error1]]=0),"Insufficient data",Task[[#This Row],[Margin of Error1]])</f>
        <v>Insufficient data</v>
      </c>
      <c r="S10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5" spans="3:19" x14ac:dyDescent="0.5">
      <c r="C1015" s="129" t="str">
        <f>IF(ISBLANK('Data-Task'!C562),"",'Data-Task'!C562)</f>
        <v>GAC:Business:Review customs tariffs for exporting goods from Canada</v>
      </c>
      <c r="D1015" s="68" t="str">
        <f t="shared" si="48"/>
        <v>Review customs tariffs for exporting goods from Canada</v>
      </c>
      <c r="E1015" s="6" t="str">
        <f t="shared" si="49"/>
        <v>Business</v>
      </c>
      <c r="F1015" s="6" t="str">
        <f t="shared" si="50"/>
        <v>GAC</v>
      </c>
      <c r="G1015" s="8">
        <f>VLOOKUP(Task[[#This Row],[Reason of visit]],'Data-Task'!C:G,2,)</f>
        <v>6</v>
      </c>
      <c r="H10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5" s="7">
        <f>VLOOKUP(Task[[#This Row],[Reason of visit]],'Data-Task'!C:G,3,)</f>
        <v>0.66666666666666696</v>
      </c>
      <c r="J1015" s="7" t="str">
        <f>IF(Task[[#This Row],[Margin of Error1]]&gt;=0.1,"Insufficient data",Task[[#This Row],[Task success1]])</f>
        <v>Insufficient data</v>
      </c>
      <c r="K1015" s="7">
        <f>IF(Task[[#This Row],[Task success1]]&gt;0,1.96*SQRT((Task[[#This Row],[Task success1]]*(1-Task[[#This Row],[Task success1]]))/Task[[#This Row],[Responses]]),"")</f>
        <v>0.37720217587055538</v>
      </c>
      <c r="L1015" s="7">
        <f>VLOOKUP(Task[[#This Row],[Reason of visit]],'Data-Task'!C:G,4,)</f>
        <v>0.66666666666666696</v>
      </c>
      <c r="M1015" s="7" t="str">
        <f>IF(Task[[#This Row],[Margin of Error1]]&gt;=0.1,"Insufficient data",Task[[#This Row],[Ease1]])</f>
        <v>Insufficient data</v>
      </c>
      <c r="N1015" s="7">
        <f>IF(Task[[#This Row],[Ease1]]&gt;0,1.96*SQRT((Task[[#This Row],[Ease1]]*(1-Task[[#This Row],[Ease1]]))/Task[[#This Row],[Responses]]),"")</f>
        <v>0.37720217587055538</v>
      </c>
      <c r="O1015" s="7">
        <f>VLOOKUP(Task[[#This Row],[Reason of visit]],'Data-Task'!C:G,5,)</f>
        <v>0.5</v>
      </c>
      <c r="P1015" s="7" t="str">
        <f>IF(Task[[#This Row],[Margin of Error1]]&gt;=0.1,"Insufficient data",Task[[#This Row],[Satisfaction1]])</f>
        <v>Insufficient data</v>
      </c>
      <c r="Q1015" s="7">
        <f>IF(Task[[#This Row],[Satisfaction1]]&gt;0,1.96*SQRT((Task[[#This Row],[Satisfaction1]]*(1-Task[[#This Row],[Satisfaction1]]))/Task[[#This Row],[Responses]]),"")</f>
        <v>0.40008332465458574</v>
      </c>
      <c r="R1015" s="7" t="str">
        <f>IF(OR(Task[[#This Row],[Margin of Error1]]&gt;=0.1,Task[[#This Row],[Margin of Error1]]=0),"Insufficient data",Task[[#This Row],[Margin of Error1]])</f>
        <v>Insufficient data</v>
      </c>
      <c r="S10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6" spans="3:19" x14ac:dyDescent="0.5">
      <c r="C1016" s="129" t="str">
        <f>IF(ISBLANK('Data-Task'!C582),"",'Data-Task'!C582)</f>
        <v>GAC:Business:Trade topic – E-commerce</v>
      </c>
      <c r="D1016" s="68" t="str">
        <f t="shared" si="48"/>
        <v>Trade topic – E-commerce</v>
      </c>
      <c r="E1016" s="6" t="str">
        <f t="shared" si="49"/>
        <v>Business</v>
      </c>
      <c r="F1016" s="6" t="str">
        <f t="shared" si="50"/>
        <v>GAC</v>
      </c>
      <c r="G1016" s="8">
        <f>VLOOKUP(Task[[#This Row],[Reason of visit]],'Data-Task'!C:G,2,)</f>
        <v>6</v>
      </c>
      <c r="H101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6" s="7">
        <f>VLOOKUP(Task[[#This Row],[Reason of visit]],'Data-Task'!C:G,3,)</f>
        <v>1</v>
      </c>
      <c r="J1016" s="7" t="str">
        <f>IF(Task[[#This Row],[Margin of Error1]]&gt;=0.1,"Insufficient data",Task[[#This Row],[Task success1]])</f>
        <v>Insufficient data</v>
      </c>
      <c r="K1016" s="7">
        <f>IF(Task[[#This Row],[Task success1]]&gt;0,1.96*SQRT((Task[[#This Row],[Task success1]]*(1-Task[[#This Row],[Task success1]]))/Task[[#This Row],[Responses]]),"")</f>
        <v>0</v>
      </c>
      <c r="L1016" s="7">
        <f>VLOOKUP(Task[[#This Row],[Reason of visit]],'Data-Task'!C:G,4,)</f>
        <v>0.66666666666666696</v>
      </c>
      <c r="M1016" s="7" t="str">
        <f>IF(Task[[#This Row],[Margin of Error1]]&gt;=0.1,"Insufficient data",Task[[#This Row],[Ease1]])</f>
        <v>Insufficient data</v>
      </c>
      <c r="N1016" s="7">
        <f>IF(Task[[#This Row],[Ease1]]&gt;0,1.96*SQRT((Task[[#This Row],[Ease1]]*(1-Task[[#This Row],[Ease1]]))/Task[[#This Row],[Responses]]),"")</f>
        <v>0.37720217587055538</v>
      </c>
      <c r="O1016" s="7">
        <f>VLOOKUP(Task[[#This Row],[Reason of visit]],'Data-Task'!C:G,5,)</f>
        <v>0.66666666666666696</v>
      </c>
      <c r="P1016" s="7" t="str">
        <f>IF(Task[[#This Row],[Margin of Error1]]&gt;=0.1,"Insufficient data",Task[[#This Row],[Satisfaction1]])</f>
        <v>Insufficient data</v>
      </c>
      <c r="Q1016" s="7">
        <f>IF(Task[[#This Row],[Satisfaction1]]&gt;0,1.96*SQRT((Task[[#This Row],[Satisfaction1]]*(1-Task[[#This Row],[Satisfaction1]]))/Task[[#This Row],[Responses]]),"")</f>
        <v>0.37720217587055538</v>
      </c>
      <c r="R1016" s="7" t="str">
        <f>IF(OR(Task[[#This Row],[Margin of Error1]]&gt;=0.1,Task[[#This Row],[Margin of Error1]]=0),"Insufficient data",Task[[#This Row],[Margin of Error1]])</f>
        <v>Insufficient data</v>
      </c>
      <c r="S10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7" spans="3:19" x14ac:dyDescent="0.5">
      <c r="C1017" s="129" t="str">
        <f>IF(ISBLANK('Data-Task'!C595),"",'Data-Task'!C595)</f>
        <v>GAC:Business:Trade topic – Responsible business conduct</v>
      </c>
      <c r="D1017" s="68" t="str">
        <f t="shared" si="48"/>
        <v>Trade topic – Responsible business conduct</v>
      </c>
      <c r="E1017" s="6" t="str">
        <f t="shared" si="49"/>
        <v>Business</v>
      </c>
      <c r="F1017" s="6" t="str">
        <f t="shared" si="50"/>
        <v>GAC</v>
      </c>
      <c r="G1017" s="8">
        <f>VLOOKUP(Task[[#This Row],[Reason of visit]],'Data-Task'!C:G,2,)</f>
        <v>6</v>
      </c>
      <c r="H101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7" s="7">
        <f>VLOOKUP(Task[[#This Row],[Reason of visit]],'Data-Task'!C:G,3,)</f>
        <v>0.5</v>
      </c>
      <c r="J1017" s="7" t="str">
        <f>IF(Task[[#This Row],[Margin of Error1]]&gt;=0.1,"Insufficient data",Task[[#This Row],[Task success1]])</f>
        <v>Insufficient data</v>
      </c>
      <c r="K1017" s="7">
        <f>IF(Task[[#This Row],[Task success1]]&gt;0,1.96*SQRT((Task[[#This Row],[Task success1]]*(1-Task[[#This Row],[Task success1]]))/Task[[#This Row],[Responses]]),"")</f>
        <v>0.40008332465458574</v>
      </c>
      <c r="L1017" s="7">
        <f>VLOOKUP(Task[[#This Row],[Reason of visit]],'Data-Task'!C:G,4,)</f>
        <v>0.33333333333333298</v>
      </c>
      <c r="M1017" s="7" t="str">
        <f>IF(Task[[#This Row],[Margin of Error1]]&gt;=0.1,"Insufficient data",Task[[#This Row],[Ease1]])</f>
        <v>Insufficient data</v>
      </c>
      <c r="N1017" s="7">
        <f>IF(Task[[#This Row],[Ease1]]&gt;0,1.96*SQRT((Task[[#This Row],[Ease1]]*(1-Task[[#This Row],[Ease1]]))/Task[[#This Row],[Responses]]),"")</f>
        <v>0.37720217587055538</v>
      </c>
      <c r="O1017" s="7">
        <f>VLOOKUP(Task[[#This Row],[Reason of visit]],'Data-Task'!C:G,5,)</f>
        <v>0.16666666666666699</v>
      </c>
      <c r="P1017" s="7" t="str">
        <f>IF(Task[[#This Row],[Margin of Error1]]&gt;=0.1,"Insufficient data",Task[[#This Row],[Satisfaction1]])</f>
        <v>Insufficient data</v>
      </c>
      <c r="Q1017" s="7">
        <f>IF(Task[[#This Row],[Satisfaction1]]&gt;0,1.96*SQRT((Task[[#This Row],[Satisfaction1]]*(1-Task[[#This Row],[Satisfaction1]]))/Task[[#This Row],[Responses]]),"")</f>
        <v>0.29820450353059069</v>
      </c>
      <c r="R1017" s="7" t="str">
        <f>IF(OR(Task[[#This Row],[Margin of Error1]]&gt;=0.1,Task[[#This Row],[Margin of Error1]]=0),"Insufficient data",Task[[#This Row],[Margin of Error1]])</f>
        <v>Insufficient data</v>
      </c>
      <c r="S10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8" spans="3:19" ht="27.75" x14ac:dyDescent="0.5">
      <c r="C1018" s="129" t="str">
        <f>IF(ISBLANK('Data-Task'!C612),"",'Data-Task'!C612)</f>
        <v>GAC:Travel:Information about a Government of Canada representative (ambassador, consulate general, etc.)</v>
      </c>
      <c r="D1018" s="68" t="str">
        <f t="shared" si="48"/>
        <v>Information about a Government of Canada representative (ambassador, consulate general, etc.)</v>
      </c>
      <c r="E1018" s="6" t="str">
        <f t="shared" si="49"/>
        <v>Travel</v>
      </c>
      <c r="F1018" s="6" t="str">
        <f t="shared" si="50"/>
        <v>GAC</v>
      </c>
      <c r="G1018" s="8">
        <f>VLOOKUP(Task[[#This Row],[Reason of visit]],'Data-Task'!C:G,2,)</f>
        <v>6</v>
      </c>
      <c r="H101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8" s="7">
        <f>VLOOKUP(Task[[#This Row],[Reason of visit]],'Data-Task'!C:G,3,)</f>
        <v>0.66666666666666696</v>
      </c>
      <c r="J1018" s="7" t="str">
        <f>IF(Task[[#This Row],[Margin of Error1]]&gt;=0.1,"Insufficient data",Task[[#This Row],[Task success1]])</f>
        <v>Insufficient data</v>
      </c>
      <c r="K1018" s="7">
        <f>IF(Task[[#This Row],[Task success1]]&gt;0,1.96*SQRT((Task[[#This Row],[Task success1]]*(1-Task[[#This Row],[Task success1]]))/Task[[#This Row],[Responses]]),"")</f>
        <v>0.37720217587055538</v>
      </c>
      <c r="L1018" s="7">
        <f>VLOOKUP(Task[[#This Row],[Reason of visit]],'Data-Task'!C:G,4,)</f>
        <v>0.5</v>
      </c>
      <c r="M1018" s="7" t="str">
        <f>IF(Task[[#This Row],[Margin of Error1]]&gt;=0.1,"Insufficient data",Task[[#This Row],[Ease1]])</f>
        <v>Insufficient data</v>
      </c>
      <c r="N1018" s="7">
        <f>IF(Task[[#This Row],[Ease1]]&gt;0,1.96*SQRT((Task[[#This Row],[Ease1]]*(1-Task[[#This Row],[Ease1]]))/Task[[#This Row],[Responses]]),"")</f>
        <v>0.40008332465458574</v>
      </c>
      <c r="O1018" s="7">
        <f>VLOOKUP(Task[[#This Row],[Reason of visit]],'Data-Task'!C:G,5,)</f>
        <v>0.5</v>
      </c>
      <c r="P1018" s="7" t="str">
        <f>IF(Task[[#This Row],[Margin of Error1]]&gt;=0.1,"Insufficient data",Task[[#This Row],[Satisfaction1]])</f>
        <v>Insufficient data</v>
      </c>
      <c r="Q1018" s="7">
        <f>IF(Task[[#This Row],[Satisfaction1]]&gt;0,1.96*SQRT((Task[[#This Row],[Satisfaction1]]*(1-Task[[#This Row],[Satisfaction1]]))/Task[[#This Row],[Responses]]),"")</f>
        <v>0.40008332465458574</v>
      </c>
      <c r="R1018" s="7" t="str">
        <f>IF(OR(Task[[#This Row],[Margin of Error1]]&gt;=0.1,Task[[#This Row],[Margin of Error1]]=0),"Insufficient data",Task[[#This Row],[Margin of Error1]])</f>
        <v>Insufficient data</v>
      </c>
      <c r="S10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19" spans="3:19" x14ac:dyDescent="0.5">
      <c r="C1019" s="129" t="str">
        <f>IF(ISBLANK('Data-Task'!C736),"",'Data-Task'!C736)</f>
        <v>INFC:Transport:Project signage requirements and guidelines</v>
      </c>
      <c r="D1019" s="68" t="str">
        <f t="shared" si="48"/>
        <v>Project signage requirements and guidelines</v>
      </c>
      <c r="E1019" s="6" t="str">
        <f t="shared" si="49"/>
        <v>Transport</v>
      </c>
      <c r="F1019" s="6" t="str">
        <f t="shared" si="50"/>
        <v>INFC</v>
      </c>
      <c r="G1019" s="8">
        <f>VLOOKUP(Task[[#This Row],[Reason of visit]],'Data-Task'!C:G,2,)</f>
        <v>6</v>
      </c>
      <c r="H101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19" s="7">
        <f>VLOOKUP(Task[[#This Row],[Reason of visit]],'Data-Task'!C:G,3,)</f>
        <v>0.66666666666666696</v>
      </c>
      <c r="J1019" s="7" t="str">
        <f>IF(Task[[#This Row],[Margin of Error1]]&gt;=0.1,"Insufficient data",Task[[#This Row],[Task success1]])</f>
        <v>Insufficient data</v>
      </c>
      <c r="K1019" s="7">
        <f>IF(Task[[#This Row],[Task success1]]&gt;0,1.96*SQRT((Task[[#This Row],[Task success1]]*(1-Task[[#This Row],[Task success1]]))/Task[[#This Row],[Responses]]),"")</f>
        <v>0.37720217587055538</v>
      </c>
      <c r="L1019" s="7">
        <f>VLOOKUP(Task[[#This Row],[Reason of visit]],'Data-Task'!C:G,4,)</f>
        <v>0.33333333333333298</v>
      </c>
      <c r="M1019" s="7" t="str">
        <f>IF(Task[[#This Row],[Margin of Error1]]&gt;=0.1,"Insufficient data",Task[[#This Row],[Ease1]])</f>
        <v>Insufficient data</v>
      </c>
      <c r="N1019" s="7">
        <f>IF(Task[[#This Row],[Ease1]]&gt;0,1.96*SQRT((Task[[#This Row],[Ease1]]*(1-Task[[#This Row],[Ease1]]))/Task[[#This Row],[Responses]]),"")</f>
        <v>0.37720217587055538</v>
      </c>
      <c r="O1019" s="7">
        <f>VLOOKUP(Task[[#This Row],[Reason of visit]],'Data-Task'!C:G,5,)</f>
        <v>0.5</v>
      </c>
      <c r="P1019" s="7" t="str">
        <f>IF(Task[[#This Row],[Margin of Error1]]&gt;=0.1,"Insufficient data",Task[[#This Row],[Satisfaction1]])</f>
        <v>Insufficient data</v>
      </c>
      <c r="Q1019" s="7">
        <f>IF(Task[[#This Row],[Satisfaction1]]&gt;0,1.96*SQRT((Task[[#This Row],[Satisfaction1]]*(1-Task[[#This Row],[Satisfaction1]]))/Task[[#This Row],[Responses]]),"")</f>
        <v>0.40008332465458574</v>
      </c>
      <c r="R1019" s="7" t="str">
        <f>IF(OR(Task[[#This Row],[Margin of Error1]]&gt;=0.1,Task[[#This Row],[Margin of Error1]]=0),"Insufficient data",Task[[#This Row],[Margin of Error1]])</f>
        <v>Insufficient data</v>
      </c>
      <c r="S10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0" spans="3:19" x14ac:dyDescent="0.5">
      <c r="C1020" s="129" t="str">
        <f>IF(ISBLANK('Data-Task'!C809),"",'Data-Task'!C809)</f>
        <v>IRCC:Travel:Visa and immigration services</v>
      </c>
      <c r="D1020" s="68" t="str">
        <f t="shared" si="48"/>
        <v>Visa and immigration services</v>
      </c>
      <c r="E1020" s="6" t="str">
        <f t="shared" si="49"/>
        <v>Travel</v>
      </c>
      <c r="F1020" s="6" t="str">
        <f t="shared" si="50"/>
        <v>IRCC</v>
      </c>
      <c r="G1020" s="8">
        <f>VLOOKUP(Task[[#This Row],[Reason of visit]],'Data-Task'!C:G,2,)</f>
        <v>6</v>
      </c>
      <c r="H10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0" s="7">
        <f>VLOOKUP(Task[[#This Row],[Reason of visit]],'Data-Task'!C:G,3,)</f>
        <v>0.83333333333333304</v>
      </c>
      <c r="J1020" s="7" t="str">
        <f>IF(Task[[#This Row],[Margin of Error1]]&gt;=0.1,"Insufficient data",Task[[#This Row],[Task success1]])</f>
        <v>Insufficient data</v>
      </c>
      <c r="K1020" s="7">
        <f>IF(Task[[#This Row],[Task success1]]&gt;0,1.96*SQRT((Task[[#This Row],[Task success1]]*(1-Task[[#This Row],[Task success1]]))/Task[[#This Row],[Responses]]),"")</f>
        <v>0.29820450353059069</v>
      </c>
      <c r="L1020" s="7">
        <f>VLOOKUP(Task[[#This Row],[Reason of visit]],'Data-Task'!C:G,4,)</f>
        <v>0.5</v>
      </c>
      <c r="M1020" s="7" t="str">
        <f>IF(Task[[#This Row],[Margin of Error1]]&gt;=0.1,"Insufficient data",Task[[#This Row],[Ease1]])</f>
        <v>Insufficient data</v>
      </c>
      <c r="N1020" s="7">
        <f>IF(Task[[#This Row],[Ease1]]&gt;0,1.96*SQRT((Task[[#This Row],[Ease1]]*(1-Task[[#This Row],[Ease1]]))/Task[[#This Row],[Responses]]),"")</f>
        <v>0.40008332465458574</v>
      </c>
      <c r="O1020" s="7">
        <f>VLOOKUP(Task[[#This Row],[Reason of visit]],'Data-Task'!C:G,5,)</f>
        <v>0.83333333333333304</v>
      </c>
      <c r="P1020" s="7" t="str">
        <f>IF(Task[[#This Row],[Margin of Error1]]&gt;=0.1,"Insufficient data",Task[[#This Row],[Satisfaction1]])</f>
        <v>Insufficient data</v>
      </c>
      <c r="Q1020" s="7">
        <f>IF(Task[[#This Row],[Satisfaction1]]&gt;0,1.96*SQRT((Task[[#This Row],[Satisfaction1]]*(1-Task[[#This Row],[Satisfaction1]]))/Task[[#This Row],[Responses]]),"")</f>
        <v>0.29820450353059069</v>
      </c>
      <c r="R1020" s="7" t="str">
        <f>IF(OR(Task[[#This Row],[Margin of Error1]]&gt;=0.1,Task[[#This Row],[Margin of Error1]]=0),"Insufficient data",Task[[#This Row],[Margin of Error1]])</f>
        <v>Insufficient data</v>
      </c>
      <c r="S10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1" spans="3:19" x14ac:dyDescent="0.5">
      <c r="C1021" s="129" t="str">
        <f>IF(ISBLANK('Data-Task'!C853),"",'Data-Task'!C853)</f>
        <v>ISED:N/A:Mandate and mission of the Strategic Innovation Fund</v>
      </c>
      <c r="D1021" s="68" t="str">
        <f t="shared" si="48"/>
        <v>Mandate and mission of the Strategic Innovation Fund</v>
      </c>
      <c r="E1021" s="6" t="str">
        <f t="shared" si="49"/>
        <v>N/A</v>
      </c>
      <c r="F1021" s="6" t="str">
        <f t="shared" si="50"/>
        <v>ISED</v>
      </c>
      <c r="G1021" s="8">
        <f>VLOOKUP(Task[[#This Row],[Reason of visit]],'Data-Task'!C:G,2,)</f>
        <v>6</v>
      </c>
      <c r="H10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1" s="7">
        <f>VLOOKUP(Task[[#This Row],[Reason of visit]],'Data-Task'!C:G,3,)</f>
        <v>1</v>
      </c>
      <c r="J1021" s="7" t="str">
        <f>IF(Task[[#This Row],[Margin of Error1]]&gt;=0.1,"Insufficient data",Task[[#This Row],[Task success1]])</f>
        <v>Insufficient data</v>
      </c>
      <c r="K1021" s="7">
        <f>IF(Task[[#This Row],[Task success1]]&gt;0,1.96*SQRT((Task[[#This Row],[Task success1]]*(1-Task[[#This Row],[Task success1]]))/Task[[#This Row],[Responses]]),"")</f>
        <v>0</v>
      </c>
      <c r="L1021" s="7">
        <f>VLOOKUP(Task[[#This Row],[Reason of visit]],'Data-Task'!C:G,4,)</f>
        <v>1</v>
      </c>
      <c r="M1021" s="7" t="str">
        <f>IF(Task[[#This Row],[Margin of Error1]]&gt;=0.1,"Insufficient data",Task[[#This Row],[Ease1]])</f>
        <v>Insufficient data</v>
      </c>
      <c r="N1021" s="7">
        <f>IF(Task[[#This Row],[Ease1]]&gt;0,1.96*SQRT((Task[[#This Row],[Ease1]]*(1-Task[[#This Row],[Ease1]]))/Task[[#This Row],[Responses]]),"")</f>
        <v>0</v>
      </c>
      <c r="O1021" s="7">
        <f>VLOOKUP(Task[[#This Row],[Reason of visit]],'Data-Task'!C:G,5,)</f>
        <v>0.83333333333333304</v>
      </c>
      <c r="P1021" s="7" t="str">
        <f>IF(Task[[#This Row],[Margin of Error1]]&gt;=0.1,"Insufficient data",Task[[#This Row],[Satisfaction1]])</f>
        <v>Insufficient data</v>
      </c>
      <c r="Q1021" s="7">
        <f>IF(Task[[#This Row],[Satisfaction1]]&gt;0,1.96*SQRT((Task[[#This Row],[Satisfaction1]]*(1-Task[[#This Row],[Satisfaction1]]))/Task[[#This Row],[Responses]]),"")</f>
        <v>0.29820450353059069</v>
      </c>
      <c r="R1021" s="7" t="str">
        <f>IF(OR(Task[[#This Row],[Margin of Error1]]&gt;=0.1,Task[[#This Row],[Margin of Error1]]=0),"Insufficient data",Task[[#This Row],[Margin of Error1]])</f>
        <v>Insufficient data</v>
      </c>
      <c r="S10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2" spans="3:19" x14ac:dyDescent="0.5">
      <c r="C1022" s="129" t="str">
        <f>IF(ISBLANK('Data-Task'!C855),"",'Data-Task'!C855)</f>
        <v>ISED:N/A:Projects funded by the Strategic Innovation Fund</v>
      </c>
      <c r="D1022" s="68" t="str">
        <f t="shared" si="48"/>
        <v>Projects funded by the Strategic Innovation Fund</v>
      </c>
      <c r="E1022" s="6" t="str">
        <f t="shared" si="49"/>
        <v>N/A</v>
      </c>
      <c r="F1022" s="6" t="str">
        <f t="shared" si="50"/>
        <v>ISED</v>
      </c>
      <c r="G1022" s="8">
        <f>VLOOKUP(Task[[#This Row],[Reason of visit]],'Data-Task'!C:G,2,)</f>
        <v>6</v>
      </c>
      <c r="H10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2" s="7">
        <f>VLOOKUP(Task[[#This Row],[Reason of visit]],'Data-Task'!C:G,3,)</f>
        <v>0.66666666666666696</v>
      </c>
      <c r="J1022" s="7" t="str">
        <f>IF(Task[[#This Row],[Margin of Error1]]&gt;=0.1,"Insufficient data",Task[[#This Row],[Task success1]])</f>
        <v>Insufficient data</v>
      </c>
      <c r="K1022" s="7">
        <f>IF(Task[[#This Row],[Task success1]]&gt;0,1.96*SQRT((Task[[#This Row],[Task success1]]*(1-Task[[#This Row],[Task success1]]))/Task[[#This Row],[Responses]]),"")</f>
        <v>0.37720217587055538</v>
      </c>
      <c r="L1022" s="7">
        <f>VLOOKUP(Task[[#This Row],[Reason of visit]],'Data-Task'!C:G,4,)</f>
        <v>0.33333333333333298</v>
      </c>
      <c r="M1022" s="7" t="str">
        <f>IF(Task[[#This Row],[Margin of Error1]]&gt;=0.1,"Insufficient data",Task[[#This Row],[Ease1]])</f>
        <v>Insufficient data</v>
      </c>
      <c r="N1022" s="7">
        <f>IF(Task[[#This Row],[Ease1]]&gt;0,1.96*SQRT((Task[[#This Row],[Ease1]]*(1-Task[[#This Row],[Ease1]]))/Task[[#This Row],[Responses]]),"")</f>
        <v>0.37720217587055538</v>
      </c>
      <c r="O1022" s="7">
        <f>VLOOKUP(Task[[#This Row],[Reason of visit]],'Data-Task'!C:G,5,)</f>
        <v>0.83333333333333304</v>
      </c>
      <c r="P1022" s="7" t="str">
        <f>IF(Task[[#This Row],[Margin of Error1]]&gt;=0.1,"Insufficient data",Task[[#This Row],[Satisfaction1]])</f>
        <v>Insufficient data</v>
      </c>
      <c r="Q1022" s="7">
        <f>IF(Task[[#This Row],[Satisfaction1]]&gt;0,1.96*SQRT((Task[[#This Row],[Satisfaction1]]*(1-Task[[#This Row],[Satisfaction1]]))/Task[[#This Row],[Responses]]),"")</f>
        <v>0.29820450353059069</v>
      </c>
      <c r="R1022" s="7" t="str">
        <f>IF(OR(Task[[#This Row],[Margin of Error1]]&gt;=0.1,Task[[#This Row],[Margin of Error1]]=0),"Insufficient data",Task[[#This Row],[Margin of Error1]])</f>
        <v>Insufficient data</v>
      </c>
      <c r="S10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3" spans="3:19" x14ac:dyDescent="0.5">
      <c r="C1023" s="129" t="str">
        <f>IF(ISBLANK('Data-Task'!C920),"",'Data-Task'!C920)</f>
        <v>NRC:Science:Express interest to collaborate with a Challenge program</v>
      </c>
      <c r="D1023" s="68" t="str">
        <f t="shared" si="48"/>
        <v>Express interest to collaborate with a Challenge program</v>
      </c>
      <c r="E1023" s="6" t="str">
        <f t="shared" si="49"/>
        <v>Science</v>
      </c>
      <c r="F1023" s="6" t="str">
        <f t="shared" si="50"/>
        <v>NRC</v>
      </c>
      <c r="G1023" s="8">
        <f>VLOOKUP(Task[[#This Row],[Reason of visit]],'Data-Task'!C:G,2,)</f>
        <v>6</v>
      </c>
      <c r="H10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3" s="7">
        <f>VLOOKUP(Task[[#This Row],[Reason of visit]],'Data-Task'!C:G,3,)</f>
        <v>0.83333333333333304</v>
      </c>
      <c r="J1023" s="7" t="str">
        <f>IF(Task[[#This Row],[Margin of Error1]]&gt;=0.1,"Insufficient data",Task[[#This Row],[Task success1]])</f>
        <v>Insufficient data</v>
      </c>
      <c r="K1023" s="7">
        <f>IF(Task[[#This Row],[Task success1]]&gt;0,1.96*SQRT((Task[[#This Row],[Task success1]]*(1-Task[[#This Row],[Task success1]]))/Task[[#This Row],[Responses]]),"")</f>
        <v>0.29820450353059069</v>
      </c>
      <c r="L1023" s="7">
        <f>VLOOKUP(Task[[#This Row],[Reason of visit]],'Data-Task'!C:G,4,)</f>
        <v>0.5</v>
      </c>
      <c r="M1023" s="7" t="str">
        <f>IF(Task[[#This Row],[Margin of Error1]]&gt;=0.1,"Insufficient data",Task[[#This Row],[Ease1]])</f>
        <v>Insufficient data</v>
      </c>
      <c r="N1023" s="7">
        <f>IF(Task[[#This Row],[Ease1]]&gt;0,1.96*SQRT((Task[[#This Row],[Ease1]]*(1-Task[[#This Row],[Ease1]]))/Task[[#This Row],[Responses]]),"")</f>
        <v>0.40008332465458574</v>
      </c>
      <c r="O1023" s="7">
        <f>VLOOKUP(Task[[#This Row],[Reason of visit]],'Data-Task'!C:G,5,)</f>
        <v>0.5</v>
      </c>
      <c r="P1023" s="7" t="str">
        <f>IF(Task[[#This Row],[Margin of Error1]]&gt;=0.1,"Insufficient data",Task[[#This Row],[Satisfaction1]])</f>
        <v>Insufficient data</v>
      </c>
      <c r="Q1023" s="7">
        <f>IF(Task[[#This Row],[Satisfaction1]]&gt;0,1.96*SQRT((Task[[#This Row],[Satisfaction1]]*(1-Task[[#This Row],[Satisfaction1]]))/Task[[#This Row],[Responses]]),"")</f>
        <v>0.40008332465458574</v>
      </c>
      <c r="R1023" s="7" t="str">
        <f>IF(OR(Task[[#This Row],[Margin of Error1]]&gt;=0.1,Task[[#This Row],[Margin of Error1]]=0),"Insufficient data",Task[[#This Row],[Margin of Error1]])</f>
        <v>Insufficient data</v>
      </c>
      <c r="S10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4" spans="3:19" x14ac:dyDescent="0.5">
      <c r="C1024" s="129" t="str">
        <f>IF(ISBLANK('Data-Task'!C923),"",'Data-Task'!C923)</f>
        <v>NRC:Science:Find an accredited calibration laboratory</v>
      </c>
      <c r="D1024" s="68" t="str">
        <f t="shared" si="48"/>
        <v>Find an accredited calibration laboratory</v>
      </c>
      <c r="E1024" s="6" t="str">
        <f t="shared" si="49"/>
        <v>Science</v>
      </c>
      <c r="F1024" s="6" t="str">
        <f t="shared" si="50"/>
        <v>NRC</v>
      </c>
      <c r="G1024" s="8">
        <f>VLOOKUP(Task[[#This Row],[Reason of visit]],'Data-Task'!C:G,2,)</f>
        <v>6</v>
      </c>
      <c r="H10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4" s="7">
        <f>VLOOKUP(Task[[#This Row],[Reason of visit]],'Data-Task'!C:G,3,)</f>
        <v>0.66666666666666696</v>
      </c>
      <c r="J1024" s="7" t="str">
        <f>IF(Task[[#This Row],[Margin of Error1]]&gt;=0.1,"Insufficient data",Task[[#This Row],[Task success1]])</f>
        <v>Insufficient data</v>
      </c>
      <c r="K1024" s="7">
        <f>IF(Task[[#This Row],[Task success1]]&gt;0,1.96*SQRT((Task[[#This Row],[Task success1]]*(1-Task[[#This Row],[Task success1]]))/Task[[#This Row],[Responses]]),"")</f>
        <v>0.37720217587055538</v>
      </c>
      <c r="L1024" s="7">
        <f>VLOOKUP(Task[[#This Row],[Reason of visit]],'Data-Task'!C:G,4,)</f>
        <v>1</v>
      </c>
      <c r="M1024" s="7" t="str">
        <f>IF(Task[[#This Row],[Margin of Error1]]&gt;=0.1,"Insufficient data",Task[[#This Row],[Ease1]])</f>
        <v>Insufficient data</v>
      </c>
      <c r="N1024" s="7">
        <f>IF(Task[[#This Row],[Ease1]]&gt;0,1.96*SQRT((Task[[#This Row],[Ease1]]*(1-Task[[#This Row],[Ease1]]))/Task[[#This Row],[Responses]]),"")</f>
        <v>0</v>
      </c>
      <c r="O1024" s="7">
        <f>VLOOKUP(Task[[#This Row],[Reason of visit]],'Data-Task'!C:G,5,)</f>
        <v>0.66666666666666696</v>
      </c>
      <c r="P1024" s="7" t="str">
        <f>IF(Task[[#This Row],[Margin of Error1]]&gt;=0.1,"Insufficient data",Task[[#This Row],[Satisfaction1]])</f>
        <v>Insufficient data</v>
      </c>
      <c r="Q1024" s="7">
        <f>IF(Task[[#This Row],[Satisfaction1]]&gt;0,1.96*SQRT((Task[[#This Row],[Satisfaction1]]*(1-Task[[#This Row],[Satisfaction1]]))/Task[[#This Row],[Responses]]),"")</f>
        <v>0.37720217587055538</v>
      </c>
      <c r="R1024" s="7" t="str">
        <f>IF(OR(Task[[#This Row],[Margin of Error1]]&gt;=0.1,Task[[#This Row],[Margin of Error1]]=0),"Insufficient data",Task[[#This Row],[Margin of Error1]])</f>
        <v>Insufficient data</v>
      </c>
      <c r="S10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5" spans="3:19" ht="27.75" x14ac:dyDescent="0.5">
      <c r="C1025" s="129" t="str">
        <f>IF(ISBLANK('Data-Task'!C950),"",'Data-Task'!C950)</f>
        <v>NRC:Science:National Research Council of Canada general information (contacts, locations, mandate, stories)</v>
      </c>
      <c r="D1025" s="68" t="str">
        <f t="shared" si="48"/>
        <v>National Research Council of Canada general information (contacts, locations, mandate, stories)</v>
      </c>
      <c r="E1025" s="6" t="str">
        <f t="shared" si="49"/>
        <v>Science</v>
      </c>
      <c r="F1025" s="6" t="str">
        <f t="shared" si="50"/>
        <v>NRC</v>
      </c>
      <c r="G1025" s="8">
        <f>VLOOKUP(Task[[#This Row],[Reason of visit]],'Data-Task'!C:G,2,)</f>
        <v>6</v>
      </c>
      <c r="H10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5" s="7">
        <f>VLOOKUP(Task[[#This Row],[Reason of visit]],'Data-Task'!C:G,3,)</f>
        <v>0.83333333333333304</v>
      </c>
      <c r="J1025" s="7" t="str">
        <f>IF(Task[[#This Row],[Margin of Error1]]&gt;=0.1,"Insufficient data",Task[[#This Row],[Task success1]])</f>
        <v>Insufficient data</v>
      </c>
      <c r="K1025" s="7">
        <f>IF(Task[[#This Row],[Task success1]]&gt;0,1.96*SQRT((Task[[#This Row],[Task success1]]*(1-Task[[#This Row],[Task success1]]))/Task[[#This Row],[Responses]]),"")</f>
        <v>0.29820450353059069</v>
      </c>
      <c r="L1025" s="7">
        <f>VLOOKUP(Task[[#This Row],[Reason of visit]],'Data-Task'!C:G,4,)</f>
        <v>0.66666666666666696</v>
      </c>
      <c r="M1025" s="7" t="str">
        <f>IF(Task[[#This Row],[Margin of Error1]]&gt;=0.1,"Insufficient data",Task[[#This Row],[Ease1]])</f>
        <v>Insufficient data</v>
      </c>
      <c r="N1025" s="7">
        <f>IF(Task[[#This Row],[Ease1]]&gt;0,1.96*SQRT((Task[[#This Row],[Ease1]]*(1-Task[[#This Row],[Ease1]]))/Task[[#This Row],[Responses]]),"")</f>
        <v>0.37720217587055538</v>
      </c>
      <c r="O1025" s="7">
        <f>VLOOKUP(Task[[#This Row],[Reason of visit]],'Data-Task'!C:G,5,)</f>
        <v>0.66666666666666696</v>
      </c>
      <c r="P1025" s="7" t="str">
        <f>IF(Task[[#This Row],[Margin of Error1]]&gt;=0.1,"Insufficient data",Task[[#This Row],[Satisfaction1]])</f>
        <v>Insufficient data</v>
      </c>
      <c r="Q1025" s="7">
        <f>IF(Task[[#This Row],[Satisfaction1]]&gt;0,1.96*SQRT((Task[[#This Row],[Satisfaction1]]*(1-Task[[#This Row],[Satisfaction1]]))/Task[[#This Row],[Responses]]),"")</f>
        <v>0.37720217587055538</v>
      </c>
      <c r="R1025" s="7" t="str">
        <f>IF(OR(Task[[#This Row],[Margin of Error1]]&gt;=0.1,Task[[#This Row],[Margin of Error1]]=0),"Insufficient data",Task[[#This Row],[Margin of Error1]])</f>
        <v>Insufficient data</v>
      </c>
      <c r="S10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6" spans="3:19" ht="27.75" x14ac:dyDescent="0.5">
      <c r="C1026" s="129" t="str">
        <f>IF(ISBLANK('Data-Task'!C986),"",'Data-Task'!C986)</f>
        <v>NRCan:Environment:Learn about COVID-19 resources for Canada's Natural Resources sectors</v>
      </c>
      <c r="D1026" s="441" t="str">
        <f t="shared" si="48"/>
        <v>Learn about COVID-19 resources for Canada's Natural Resources sectors</v>
      </c>
      <c r="E1026" s="6" t="str">
        <f t="shared" si="49"/>
        <v>Environment</v>
      </c>
      <c r="F1026" s="6" t="str">
        <f t="shared" si="50"/>
        <v>NRCan</v>
      </c>
      <c r="G1026" s="442">
        <f>VLOOKUP(Task[[#This Row],[Reason of visit]],'Data-Task'!C:G,2,)</f>
        <v>6</v>
      </c>
      <c r="H102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6" s="444">
        <f>VLOOKUP(Task[[#This Row],[Reason of visit]],'Data-Task'!C:G,3,)</f>
        <v>0.83333333333333304</v>
      </c>
      <c r="J1026" s="444" t="str">
        <f>IF(Task[[#This Row],[Margin of Error1]]&gt;=0.1,"Insufficient data",Task[[#This Row],[Task success1]])</f>
        <v>Insufficient data</v>
      </c>
      <c r="K1026" s="444">
        <f>IF(Task[[#This Row],[Task success1]]&gt;0,1.96*SQRT((Task[[#This Row],[Task success1]]*(1-Task[[#This Row],[Task success1]]))/Task[[#This Row],[Responses]]),"")</f>
        <v>0.29820450353059069</v>
      </c>
      <c r="L1026" s="444">
        <f>VLOOKUP(Task[[#This Row],[Reason of visit]],'Data-Task'!C:G,4,)</f>
        <v>0.33333333333333298</v>
      </c>
      <c r="M1026" s="444" t="str">
        <f>IF(Task[[#This Row],[Margin of Error1]]&gt;=0.1,"Insufficient data",Task[[#This Row],[Ease1]])</f>
        <v>Insufficient data</v>
      </c>
      <c r="N1026" s="444">
        <f>IF(Task[[#This Row],[Ease1]]&gt;0,1.96*SQRT((Task[[#This Row],[Ease1]]*(1-Task[[#This Row],[Ease1]]))/Task[[#This Row],[Responses]]),"")</f>
        <v>0.37720217587055538</v>
      </c>
      <c r="O1026" s="444">
        <f>VLOOKUP(Task[[#This Row],[Reason of visit]],'Data-Task'!C:G,5,)</f>
        <v>0.5</v>
      </c>
      <c r="P1026" s="444" t="str">
        <f>IF(Task[[#This Row],[Margin of Error1]]&gt;=0.1,"Insufficient data",Task[[#This Row],[Satisfaction1]])</f>
        <v>Insufficient data</v>
      </c>
      <c r="Q1026" s="444">
        <f>IF(Task[[#This Row],[Satisfaction1]]&gt;0,1.96*SQRT((Task[[#This Row],[Satisfaction1]]*(1-Task[[#This Row],[Satisfaction1]]))/Task[[#This Row],[Responses]]),"")</f>
        <v>0.40008332465458574</v>
      </c>
      <c r="R1026" s="444" t="str">
        <f>IF(OR(Task[[#This Row],[Margin of Error1]]&gt;=0.1,Task[[#This Row],[Margin of Error1]]=0),"Insufficient data",Task[[#This Row],[Margin of Error1]])</f>
        <v>Insufficient data</v>
      </c>
      <c r="S102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7" spans="3:19" x14ac:dyDescent="0.5">
      <c r="C1027" s="129" t="str">
        <f>IF(ISBLANK('Data-Task'!C1001),"",'Data-Task'!C1001)</f>
        <v>NRCan:Money:Other - Reason for my visit is not in this list</v>
      </c>
      <c r="D1027" s="441" t="str">
        <f t="shared" si="48"/>
        <v>Other - Reason for my visit is not in this list</v>
      </c>
      <c r="E1027" s="6" t="str">
        <f t="shared" si="49"/>
        <v>Money</v>
      </c>
      <c r="F1027" s="6" t="str">
        <f t="shared" si="50"/>
        <v>NRCan</v>
      </c>
      <c r="G1027" s="442">
        <f>VLOOKUP(Task[[#This Row],[Reason of visit]],'Data-Task'!C:G,2,)</f>
        <v>6</v>
      </c>
      <c r="H102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7" s="444">
        <f>VLOOKUP(Task[[#This Row],[Reason of visit]],'Data-Task'!C:G,3,)</f>
        <v>0.5</v>
      </c>
      <c r="J1027" s="444" t="str">
        <f>IF(Task[[#This Row],[Margin of Error1]]&gt;=0.1,"Insufficient data",Task[[#This Row],[Task success1]])</f>
        <v>Insufficient data</v>
      </c>
      <c r="K1027" s="444">
        <f>IF(Task[[#This Row],[Task success1]]&gt;0,1.96*SQRT((Task[[#This Row],[Task success1]]*(1-Task[[#This Row],[Task success1]]))/Task[[#This Row],[Responses]]),"")</f>
        <v>0.40008332465458574</v>
      </c>
      <c r="L1027" s="444">
        <f>VLOOKUP(Task[[#This Row],[Reason of visit]],'Data-Task'!C:G,4,)</f>
        <v>0.83333333333333304</v>
      </c>
      <c r="M1027" s="444" t="str">
        <f>IF(Task[[#This Row],[Margin of Error1]]&gt;=0.1,"Insufficient data",Task[[#This Row],[Ease1]])</f>
        <v>Insufficient data</v>
      </c>
      <c r="N1027" s="444">
        <f>IF(Task[[#This Row],[Ease1]]&gt;0,1.96*SQRT((Task[[#This Row],[Ease1]]*(1-Task[[#This Row],[Ease1]]))/Task[[#This Row],[Responses]]),"")</f>
        <v>0.29820450353059069</v>
      </c>
      <c r="O1027" s="444">
        <f>VLOOKUP(Task[[#This Row],[Reason of visit]],'Data-Task'!C:G,5,)</f>
        <v>0.33333333333333298</v>
      </c>
      <c r="P1027" s="444" t="str">
        <f>IF(Task[[#This Row],[Margin of Error1]]&gt;=0.1,"Insufficient data",Task[[#This Row],[Satisfaction1]])</f>
        <v>Insufficient data</v>
      </c>
      <c r="Q1027" s="444">
        <f>IF(Task[[#This Row],[Satisfaction1]]&gt;0,1.96*SQRT((Task[[#This Row],[Satisfaction1]]*(1-Task[[#This Row],[Satisfaction1]]))/Task[[#This Row],[Responses]]),"")</f>
        <v>0.37720217587055538</v>
      </c>
      <c r="R1027" s="444" t="str">
        <f>IF(OR(Task[[#This Row],[Margin of Error1]]&gt;=0.1,Task[[#This Row],[Margin of Error1]]=0),"Insufficient data",Task[[#This Row],[Margin of Error1]])</f>
        <v>Insufficient data</v>
      </c>
      <c r="S102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8" spans="3:19" x14ac:dyDescent="0.5">
      <c r="C1028" s="129" t="str">
        <f>IF(ISBLANK('Data-Task'!C1008),"",'Data-Task'!C1008)</f>
        <v>PacifiCan:Business:Other - Reason for my visit is not in this list</v>
      </c>
      <c r="D1028" s="441" t="str">
        <f t="shared" si="48"/>
        <v>Other - Reason for my visit is not in this list</v>
      </c>
      <c r="E1028" s="6" t="str">
        <f t="shared" si="49"/>
        <v>Business</v>
      </c>
      <c r="F1028" s="6" t="str">
        <f t="shared" si="50"/>
        <v>PacifiCan</v>
      </c>
      <c r="G1028" s="442">
        <f>VLOOKUP(Task[[#This Row],[Reason of visit]],'Data-Task'!C:G,2,)</f>
        <v>6</v>
      </c>
      <c r="H102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8" s="444">
        <f>VLOOKUP(Task[[#This Row],[Reason of visit]],'Data-Task'!C:G,3,)</f>
        <v>0.83333333333333304</v>
      </c>
      <c r="J1028" s="444" t="str">
        <f>IF(Task[[#This Row],[Margin of Error1]]&gt;=0.1,"Insufficient data",Task[[#This Row],[Task success1]])</f>
        <v>Insufficient data</v>
      </c>
      <c r="K1028" s="444">
        <f>IF(Task[[#This Row],[Task success1]]&gt;0,1.96*SQRT((Task[[#This Row],[Task success1]]*(1-Task[[#This Row],[Task success1]]))/Task[[#This Row],[Responses]]),"")</f>
        <v>0.29820450353059069</v>
      </c>
      <c r="L1028" s="444">
        <f>VLOOKUP(Task[[#This Row],[Reason of visit]],'Data-Task'!C:G,4,)</f>
        <v>0.66666666666666696</v>
      </c>
      <c r="M1028" s="444" t="str">
        <f>IF(Task[[#This Row],[Margin of Error1]]&gt;=0.1,"Insufficient data",Task[[#This Row],[Ease1]])</f>
        <v>Insufficient data</v>
      </c>
      <c r="N1028" s="444">
        <f>IF(Task[[#This Row],[Ease1]]&gt;0,1.96*SQRT((Task[[#This Row],[Ease1]]*(1-Task[[#This Row],[Ease1]]))/Task[[#This Row],[Responses]]),"")</f>
        <v>0.37720217587055538</v>
      </c>
      <c r="O1028" s="444">
        <f>VLOOKUP(Task[[#This Row],[Reason of visit]],'Data-Task'!C:G,5,)</f>
        <v>0.33333333333333298</v>
      </c>
      <c r="P1028" s="444" t="str">
        <f>IF(Task[[#This Row],[Margin of Error1]]&gt;=0.1,"Insufficient data",Task[[#This Row],[Satisfaction1]])</f>
        <v>Insufficient data</v>
      </c>
      <c r="Q1028" s="444">
        <f>IF(Task[[#This Row],[Satisfaction1]]&gt;0,1.96*SQRT((Task[[#This Row],[Satisfaction1]]*(1-Task[[#This Row],[Satisfaction1]]))/Task[[#This Row],[Responses]]),"")</f>
        <v>0.37720217587055538</v>
      </c>
      <c r="R1028" s="444" t="str">
        <f>IF(OR(Task[[#This Row],[Margin of Error1]]&gt;=0.1,Task[[#This Row],[Margin of Error1]]=0),"Insufficient data",Task[[#This Row],[Margin of Error1]])</f>
        <v>Insufficient data</v>
      </c>
      <c r="S102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29" spans="3:19" x14ac:dyDescent="0.5">
      <c r="C1029" s="129" t="str">
        <f>IF(ISBLANK('Data-Task'!C1011),"",'Data-Task'!C1011)</f>
        <v>PBC:Policing:Apply for a cannabis record suspension</v>
      </c>
      <c r="D1029" s="441" t="str">
        <f t="shared" si="48"/>
        <v>Apply for a cannabis record suspension</v>
      </c>
      <c r="E1029" s="6" t="str">
        <f t="shared" si="49"/>
        <v>Policing</v>
      </c>
      <c r="F1029" s="6" t="str">
        <f t="shared" si="50"/>
        <v>PBC</v>
      </c>
      <c r="G1029" s="442">
        <f>VLOOKUP(Task[[#This Row],[Reason of visit]],'Data-Task'!C:G,2,)</f>
        <v>6</v>
      </c>
      <c r="H102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29" s="444">
        <f>VLOOKUP(Task[[#This Row],[Reason of visit]],'Data-Task'!C:G,3,)</f>
        <v>0.5</v>
      </c>
      <c r="J1029" s="444" t="str">
        <f>IF(Task[[#This Row],[Margin of Error1]]&gt;=0.1,"Insufficient data",Task[[#This Row],[Task success1]])</f>
        <v>Insufficient data</v>
      </c>
      <c r="K1029" s="444">
        <f>IF(Task[[#This Row],[Task success1]]&gt;0,1.96*SQRT((Task[[#This Row],[Task success1]]*(1-Task[[#This Row],[Task success1]]))/Task[[#This Row],[Responses]]),"")</f>
        <v>0.40008332465458574</v>
      </c>
      <c r="L1029" s="444">
        <f>VLOOKUP(Task[[#This Row],[Reason of visit]],'Data-Task'!C:G,4,)</f>
        <v>0.66666666666666696</v>
      </c>
      <c r="M1029" s="444" t="str">
        <f>IF(Task[[#This Row],[Margin of Error1]]&gt;=0.1,"Insufficient data",Task[[#This Row],[Ease1]])</f>
        <v>Insufficient data</v>
      </c>
      <c r="N1029" s="444">
        <f>IF(Task[[#This Row],[Ease1]]&gt;0,1.96*SQRT((Task[[#This Row],[Ease1]]*(1-Task[[#This Row],[Ease1]]))/Task[[#This Row],[Responses]]),"")</f>
        <v>0.37720217587055538</v>
      </c>
      <c r="O1029" s="444">
        <f>VLOOKUP(Task[[#This Row],[Reason of visit]],'Data-Task'!C:G,5,)</f>
        <v>0.66666666666666696</v>
      </c>
      <c r="P1029" s="444" t="str">
        <f>IF(Task[[#This Row],[Margin of Error1]]&gt;=0.1,"Insufficient data",Task[[#This Row],[Satisfaction1]])</f>
        <v>Insufficient data</v>
      </c>
      <c r="Q1029" s="444">
        <f>IF(Task[[#This Row],[Satisfaction1]]&gt;0,1.96*SQRT((Task[[#This Row],[Satisfaction1]]*(1-Task[[#This Row],[Satisfaction1]]))/Task[[#This Row],[Responses]]),"")</f>
        <v>0.37720217587055538</v>
      </c>
      <c r="R1029" s="444" t="str">
        <f>IF(OR(Task[[#This Row],[Margin of Error1]]&gt;=0.1,Task[[#This Row],[Margin of Error1]]=0),"Insufficient data",Task[[#This Row],[Margin of Error1]])</f>
        <v>Insufficient data</v>
      </c>
      <c r="S102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0" spans="3:19" x14ac:dyDescent="0.5">
      <c r="C1030" s="129" t="str">
        <f>IF(ISBLANK('Data-Task'!C1041),"",'Data-Task'!C1041)</f>
        <v>PC:N/A:Jobs or volunteering with Parks Canada</v>
      </c>
      <c r="D1030" s="441" t="str">
        <f t="shared" si="48"/>
        <v>Jobs or volunteering with Parks Canada</v>
      </c>
      <c r="E1030" s="6" t="str">
        <f t="shared" si="49"/>
        <v>N/A</v>
      </c>
      <c r="F1030" s="6" t="str">
        <f t="shared" si="50"/>
        <v>PC</v>
      </c>
      <c r="G1030" s="442">
        <f>VLOOKUP(Task[[#This Row],[Reason of visit]],'Data-Task'!C:G,2,)</f>
        <v>6</v>
      </c>
      <c r="H103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0" s="444">
        <f>VLOOKUP(Task[[#This Row],[Reason of visit]],'Data-Task'!C:G,3,)</f>
        <v>0.66666666666666696</v>
      </c>
      <c r="J1030" s="444" t="str">
        <f>IF(Task[[#This Row],[Margin of Error1]]&gt;=0.1,"Insufficient data",Task[[#This Row],[Task success1]])</f>
        <v>Insufficient data</v>
      </c>
      <c r="K1030" s="444">
        <f>IF(Task[[#This Row],[Task success1]]&gt;0,1.96*SQRT((Task[[#This Row],[Task success1]]*(1-Task[[#This Row],[Task success1]]))/Task[[#This Row],[Responses]]),"")</f>
        <v>0.37720217587055538</v>
      </c>
      <c r="L1030" s="444">
        <f>VLOOKUP(Task[[#This Row],[Reason of visit]],'Data-Task'!C:G,4,)</f>
        <v>0.83333333333333304</v>
      </c>
      <c r="M1030" s="444" t="str">
        <f>IF(Task[[#This Row],[Margin of Error1]]&gt;=0.1,"Insufficient data",Task[[#This Row],[Ease1]])</f>
        <v>Insufficient data</v>
      </c>
      <c r="N1030" s="444">
        <f>IF(Task[[#This Row],[Ease1]]&gt;0,1.96*SQRT((Task[[#This Row],[Ease1]]*(1-Task[[#This Row],[Ease1]]))/Task[[#This Row],[Responses]]),"")</f>
        <v>0.29820450353059069</v>
      </c>
      <c r="O1030" s="444">
        <f>VLOOKUP(Task[[#This Row],[Reason of visit]],'Data-Task'!C:G,5,)</f>
        <v>1</v>
      </c>
      <c r="P1030" s="444" t="str">
        <f>IF(Task[[#This Row],[Margin of Error1]]&gt;=0.1,"Insufficient data",Task[[#This Row],[Satisfaction1]])</f>
        <v>Insufficient data</v>
      </c>
      <c r="Q1030" s="444">
        <f>IF(Task[[#This Row],[Satisfaction1]]&gt;0,1.96*SQRT((Task[[#This Row],[Satisfaction1]]*(1-Task[[#This Row],[Satisfaction1]]))/Task[[#This Row],[Responses]]),"")</f>
        <v>0</v>
      </c>
      <c r="R1030" s="444" t="str">
        <f>IF(OR(Task[[#This Row],[Margin of Error1]]&gt;=0.1,Task[[#This Row],[Margin of Error1]]=0),"Insufficient data",Task[[#This Row],[Margin of Error1]])</f>
        <v>Insufficient data</v>
      </c>
      <c r="S103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1" spans="3:19" ht="27.75" x14ac:dyDescent="0.5">
      <c r="C1031" s="129" t="str">
        <f>IF(ISBLANK('Data-Task'!C1075),"",'Data-Task'!C1075)</f>
        <v>PCH:Culture:How Canadian Heritage promotes Canada's official languages and bilingualism</v>
      </c>
      <c r="D1031" s="441" t="str">
        <f t="shared" si="48"/>
        <v>How Canadian Heritage promotes Canada's official languages and bilingualism</v>
      </c>
      <c r="E1031" s="447" t="str">
        <f t="shared" si="49"/>
        <v>Culture</v>
      </c>
      <c r="F1031" s="447" t="str">
        <f t="shared" si="50"/>
        <v>PCH</v>
      </c>
      <c r="G1031" s="442">
        <f>VLOOKUP(Task[[#This Row],[Reason of visit]],'Data-Task'!C:G,2,)</f>
        <v>6</v>
      </c>
      <c r="H103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1" s="444">
        <f>VLOOKUP(Task[[#This Row],[Reason of visit]],'Data-Task'!C:G,3,)</f>
        <v>1</v>
      </c>
      <c r="J1031" s="444" t="str">
        <f>IF(Task[[#This Row],[Margin of Error1]]&gt;=0.1,"Insufficient data",Task[[#This Row],[Task success1]])</f>
        <v>Insufficient data</v>
      </c>
      <c r="K1031" s="444">
        <f>IF(Task[[#This Row],[Task success1]]&gt;0,1.96*SQRT((Task[[#This Row],[Task success1]]*(1-Task[[#This Row],[Task success1]]))/Task[[#This Row],[Responses]]),"")</f>
        <v>0</v>
      </c>
      <c r="L1031" s="444">
        <f>VLOOKUP(Task[[#This Row],[Reason of visit]],'Data-Task'!C:G,4,)</f>
        <v>0.83333333333333304</v>
      </c>
      <c r="M1031" s="444" t="str">
        <f>IF(Task[[#This Row],[Margin of Error1]]&gt;=0.1,"Insufficient data",Task[[#This Row],[Ease1]])</f>
        <v>Insufficient data</v>
      </c>
      <c r="N1031" s="444">
        <f>IF(Task[[#This Row],[Ease1]]&gt;0,1.96*SQRT((Task[[#This Row],[Ease1]]*(1-Task[[#This Row],[Ease1]]))/Task[[#This Row],[Responses]]),"")</f>
        <v>0.29820450353059069</v>
      </c>
      <c r="O1031" s="444">
        <f>VLOOKUP(Task[[#This Row],[Reason of visit]],'Data-Task'!C:G,5,)</f>
        <v>0.66666666666666696</v>
      </c>
      <c r="P1031" s="444" t="str">
        <f>IF(Task[[#This Row],[Margin of Error1]]&gt;=0.1,"Insufficient data",Task[[#This Row],[Satisfaction1]])</f>
        <v>Insufficient data</v>
      </c>
      <c r="Q1031" s="444">
        <f>IF(Task[[#This Row],[Satisfaction1]]&gt;0,1.96*SQRT((Task[[#This Row],[Satisfaction1]]*(1-Task[[#This Row],[Satisfaction1]]))/Task[[#This Row],[Responses]]),"")</f>
        <v>0.37720217587055538</v>
      </c>
      <c r="R1031" s="444" t="str">
        <f>IF(OR(Task[[#This Row],[Margin of Error1]]&gt;=0.1,Task[[#This Row],[Margin of Error1]]=0),"Insufficient data",Task[[#This Row],[Margin of Error1]])</f>
        <v>Insufficient data</v>
      </c>
      <c r="S103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2" spans="3:19" x14ac:dyDescent="0.5">
      <c r="C1032" s="129" t="str">
        <f>IF(ISBLANK('Data-Task'!C1130),"",'Data-Task'!C1130)</f>
        <v>PS:N/A:Other - Reason for my visit is not in this list</v>
      </c>
      <c r="D1032" s="457" t="str">
        <f t="shared" si="48"/>
        <v>Other - Reason for my visit is not in this list</v>
      </c>
      <c r="E1032" s="458" t="str">
        <f t="shared" si="49"/>
        <v>N/A</v>
      </c>
      <c r="F1032" s="458" t="str">
        <f t="shared" si="50"/>
        <v>PS</v>
      </c>
      <c r="G1032" s="442">
        <f>VLOOKUP(Task[[#This Row],[Reason of visit]],'Data-Task'!C:G,2,)</f>
        <v>6</v>
      </c>
      <c r="H103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2" s="444">
        <f>VLOOKUP(Task[[#This Row],[Reason of visit]],'Data-Task'!C:G,3,)</f>
        <v>0.33333333333333298</v>
      </c>
      <c r="J1032" s="444" t="str">
        <f>IF(Task[[#This Row],[Margin of Error1]]&gt;=0.1,"Insufficient data",Task[[#This Row],[Task success1]])</f>
        <v>Insufficient data</v>
      </c>
      <c r="K1032" s="444">
        <f>IF(Task[[#This Row],[Task success1]]&gt;0,1.96*SQRT((Task[[#This Row],[Task success1]]*(1-Task[[#This Row],[Task success1]]))/Task[[#This Row],[Responses]]),"")</f>
        <v>0.37720217587055538</v>
      </c>
      <c r="L1032" s="444">
        <f>VLOOKUP(Task[[#This Row],[Reason of visit]],'Data-Task'!C:G,4,)</f>
        <v>0.33333333333333298</v>
      </c>
      <c r="M1032" s="444" t="str">
        <f>IF(Task[[#This Row],[Margin of Error1]]&gt;=0.1,"Insufficient data",Task[[#This Row],[Ease1]])</f>
        <v>Insufficient data</v>
      </c>
      <c r="N1032" s="444">
        <f>IF(Task[[#This Row],[Ease1]]&gt;0,1.96*SQRT((Task[[#This Row],[Ease1]]*(1-Task[[#This Row],[Ease1]]))/Task[[#This Row],[Responses]]),"")</f>
        <v>0.37720217587055538</v>
      </c>
      <c r="O1032" s="444">
        <f>VLOOKUP(Task[[#This Row],[Reason of visit]],'Data-Task'!C:G,5,)</f>
        <v>0.16666666666666699</v>
      </c>
      <c r="P1032" s="444" t="str">
        <f>IF(Task[[#This Row],[Margin of Error1]]&gt;=0.1,"Insufficient data",Task[[#This Row],[Satisfaction1]])</f>
        <v>Insufficient data</v>
      </c>
      <c r="Q1032" s="444">
        <f>IF(Task[[#This Row],[Satisfaction1]]&gt;0,1.96*SQRT((Task[[#This Row],[Satisfaction1]]*(1-Task[[#This Row],[Satisfaction1]]))/Task[[#This Row],[Responses]]),"")</f>
        <v>0.29820450353059069</v>
      </c>
      <c r="R1032" s="444" t="str">
        <f>IF(OR(Task[[#This Row],[Margin of Error1]]&gt;=0.1,Task[[#This Row],[Margin of Error1]]=0),"Insufficient data",Task[[#This Row],[Margin of Error1]])</f>
        <v>Insufficient data</v>
      </c>
      <c r="S103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3" spans="3:19" x14ac:dyDescent="0.5">
      <c r="C1033" s="129" t="str">
        <f>IF(ISBLANK('Data-Task'!C1133),"",'Data-Task'!C1133)</f>
        <v>PS:Policing:Consult a research report or publication</v>
      </c>
      <c r="D1033" s="457" t="str">
        <f t="shared" si="48"/>
        <v>Consult a research report or publication</v>
      </c>
      <c r="E1033" s="458" t="str">
        <f t="shared" si="49"/>
        <v>Policing</v>
      </c>
      <c r="F1033" s="458" t="str">
        <f t="shared" si="50"/>
        <v>PS</v>
      </c>
      <c r="G1033" s="442">
        <f>VLOOKUP(Task[[#This Row],[Reason of visit]],'Data-Task'!C:G,2,)</f>
        <v>6</v>
      </c>
      <c r="H103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3" s="444">
        <f>VLOOKUP(Task[[#This Row],[Reason of visit]],'Data-Task'!C:G,3,)</f>
        <v>0.83333333333333304</v>
      </c>
      <c r="J1033" s="444" t="str">
        <f>IF(Task[[#This Row],[Margin of Error1]]&gt;=0.1,"Insufficient data",Task[[#This Row],[Task success1]])</f>
        <v>Insufficient data</v>
      </c>
      <c r="K1033" s="444">
        <f>IF(Task[[#This Row],[Task success1]]&gt;0,1.96*SQRT((Task[[#This Row],[Task success1]]*(1-Task[[#This Row],[Task success1]]))/Task[[#This Row],[Responses]]),"")</f>
        <v>0.29820450353059069</v>
      </c>
      <c r="L1033" s="444">
        <f>VLOOKUP(Task[[#This Row],[Reason of visit]],'Data-Task'!C:G,4,)</f>
        <v>0.66666666666666696</v>
      </c>
      <c r="M1033" s="444" t="str">
        <f>IF(Task[[#This Row],[Margin of Error1]]&gt;=0.1,"Insufficient data",Task[[#This Row],[Ease1]])</f>
        <v>Insufficient data</v>
      </c>
      <c r="N1033" s="444">
        <f>IF(Task[[#This Row],[Ease1]]&gt;0,1.96*SQRT((Task[[#This Row],[Ease1]]*(1-Task[[#This Row],[Ease1]]))/Task[[#This Row],[Responses]]),"")</f>
        <v>0.37720217587055538</v>
      </c>
      <c r="O1033" s="444">
        <f>VLOOKUP(Task[[#This Row],[Reason of visit]],'Data-Task'!C:G,5,)</f>
        <v>0.83333333333333304</v>
      </c>
      <c r="P1033" s="444" t="str">
        <f>IF(Task[[#This Row],[Margin of Error1]]&gt;=0.1,"Insufficient data",Task[[#This Row],[Satisfaction1]])</f>
        <v>Insufficient data</v>
      </c>
      <c r="Q1033" s="444">
        <f>IF(Task[[#This Row],[Satisfaction1]]&gt;0,1.96*SQRT((Task[[#This Row],[Satisfaction1]]*(1-Task[[#This Row],[Satisfaction1]]))/Task[[#This Row],[Responses]]),"")</f>
        <v>0.29820450353059069</v>
      </c>
      <c r="R1033" s="444" t="str">
        <f>IF(OR(Task[[#This Row],[Margin of Error1]]&gt;=0.1,Task[[#This Row],[Margin of Error1]]=0),"Insufficient data",Task[[#This Row],[Margin of Error1]])</f>
        <v>Insufficient data</v>
      </c>
      <c r="S103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4" spans="3:19" x14ac:dyDescent="0.5">
      <c r="C1034" s="129" t="str">
        <f>IF(ISBLANK('Data-Task'!C1189),"",'Data-Task'!C1189)</f>
        <v>PSPC:Business:Attend a seminar</v>
      </c>
      <c r="D1034" s="457" t="str">
        <f t="shared" si="48"/>
        <v>Attend a seminar</v>
      </c>
      <c r="E1034" s="458" t="str">
        <f t="shared" si="49"/>
        <v>Business</v>
      </c>
      <c r="F1034" s="458" t="str">
        <f t="shared" si="50"/>
        <v>PSPC</v>
      </c>
      <c r="G1034" s="442">
        <f>VLOOKUP(Task[[#This Row],[Reason of visit]],'Data-Task'!C:G,2,)</f>
        <v>6</v>
      </c>
      <c r="H103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4" s="444">
        <f>VLOOKUP(Task[[#This Row],[Reason of visit]],'Data-Task'!C:G,3,)</f>
        <v>0.66666666666666696</v>
      </c>
      <c r="J1034" s="444" t="str">
        <f>IF(Task[[#This Row],[Margin of Error1]]&gt;=0.1,"Insufficient data",Task[[#This Row],[Task success1]])</f>
        <v>Insufficient data</v>
      </c>
      <c r="K1034" s="444">
        <f>IF(Task[[#This Row],[Task success1]]&gt;0,1.96*SQRT((Task[[#This Row],[Task success1]]*(1-Task[[#This Row],[Task success1]]))/Task[[#This Row],[Responses]]),"")</f>
        <v>0.37720217587055538</v>
      </c>
      <c r="L1034" s="444">
        <f>VLOOKUP(Task[[#This Row],[Reason of visit]],'Data-Task'!C:G,4,)</f>
        <v>0.16666666666666699</v>
      </c>
      <c r="M1034" s="444" t="str">
        <f>IF(Task[[#This Row],[Margin of Error1]]&gt;=0.1,"Insufficient data",Task[[#This Row],[Ease1]])</f>
        <v>Insufficient data</v>
      </c>
      <c r="N1034" s="444">
        <f>IF(Task[[#This Row],[Ease1]]&gt;0,1.96*SQRT((Task[[#This Row],[Ease1]]*(1-Task[[#This Row],[Ease1]]))/Task[[#This Row],[Responses]]),"")</f>
        <v>0.29820450353059069</v>
      </c>
      <c r="O1034" s="444">
        <f>VLOOKUP(Task[[#This Row],[Reason of visit]],'Data-Task'!C:G,5,)</f>
        <v>0.16666666666666699</v>
      </c>
      <c r="P1034" s="444" t="str">
        <f>IF(Task[[#This Row],[Margin of Error1]]&gt;=0.1,"Insufficient data",Task[[#This Row],[Satisfaction1]])</f>
        <v>Insufficient data</v>
      </c>
      <c r="Q1034" s="444">
        <f>IF(Task[[#This Row],[Satisfaction1]]&gt;0,1.96*SQRT((Task[[#This Row],[Satisfaction1]]*(1-Task[[#This Row],[Satisfaction1]]))/Task[[#This Row],[Responses]]),"")</f>
        <v>0.29820450353059069</v>
      </c>
      <c r="R1034" s="444" t="str">
        <f>IF(OR(Task[[#This Row],[Margin of Error1]]&gt;=0.1,Task[[#This Row],[Margin of Error1]]=0),"Insufficient data",Task[[#This Row],[Margin of Error1]])</f>
        <v>Insufficient data</v>
      </c>
      <c r="S103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5" spans="3:19" x14ac:dyDescent="0.5">
      <c r="C1035" s="129" t="str">
        <f>IF(ISBLANK('Data-Task'!C1244),"",'Data-Task'!C1244)</f>
        <v>PSPC:PublicService:Access pay centre resources and tools</v>
      </c>
      <c r="D1035" s="457" t="str">
        <f t="shared" si="48"/>
        <v>Access pay centre resources and tools</v>
      </c>
      <c r="E1035" s="458" t="str">
        <f t="shared" si="49"/>
        <v>PublicService</v>
      </c>
      <c r="F1035" s="458" t="str">
        <f t="shared" si="50"/>
        <v>PSPC</v>
      </c>
      <c r="G1035" s="442">
        <f>VLOOKUP(Task[[#This Row],[Reason of visit]],'Data-Task'!C:G,2,)</f>
        <v>6</v>
      </c>
      <c r="H103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5" s="444">
        <f>VLOOKUP(Task[[#This Row],[Reason of visit]],'Data-Task'!C:G,3,)</f>
        <v>0.83333333333333304</v>
      </c>
      <c r="J1035" s="444" t="str">
        <f>IF(Task[[#This Row],[Margin of Error1]]&gt;=0.1,"Insufficient data",Task[[#This Row],[Task success1]])</f>
        <v>Insufficient data</v>
      </c>
      <c r="K1035" s="444">
        <f>IF(Task[[#This Row],[Task success1]]&gt;0,1.96*SQRT((Task[[#This Row],[Task success1]]*(1-Task[[#This Row],[Task success1]]))/Task[[#This Row],[Responses]]),"")</f>
        <v>0.29820450353059069</v>
      </c>
      <c r="L1035" s="444">
        <f>VLOOKUP(Task[[#This Row],[Reason of visit]],'Data-Task'!C:G,4,)</f>
        <v>0.5</v>
      </c>
      <c r="M1035" s="444" t="str">
        <f>IF(Task[[#This Row],[Margin of Error1]]&gt;=0.1,"Insufficient data",Task[[#This Row],[Ease1]])</f>
        <v>Insufficient data</v>
      </c>
      <c r="N1035" s="444">
        <f>IF(Task[[#This Row],[Ease1]]&gt;0,1.96*SQRT((Task[[#This Row],[Ease1]]*(1-Task[[#This Row],[Ease1]]))/Task[[#This Row],[Responses]]),"")</f>
        <v>0.40008332465458574</v>
      </c>
      <c r="O1035" s="444">
        <f>VLOOKUP(Task[[#This Row],[Reason of visit]],'Data-Task'!C:G,5,)</f>
        <v>0.5</v>
      </c>
      <c r="P1035" s="444" t="str">
        <f>IF(Task[[#This Row],[Margin of Error1]]&gt;=0.1,"Insufficient data",Task[[#This Row],[Satisfaction1]])</f>
        <v>Insufficient data</v>
      </c>
      <c r="Q1035" s="444">
        <f>IF(Task[[#This Row],[Satisfaction1]]&gt;0,1.96*SQRT((Task[[#This Row],[Satisfaction1]]*(1-Task[[#This Row],[Satisfaction1]]))/Task[[#This Row],[Responses]]),"")</f>
        <v>0.40008332465458574</v>
      </c>
      <c r="R1035" s="444" t="str">
        <f>IF(OR(Task[[#This Row],[Margin of Error1]]&gt;=0.1,Task[[#This Row],[Margin of Error1]]=0),"Insufficient data",Task[[#This Row],[Margin of Error1]])</f>
        <v>Insufficient data</v>
      </c>
      <c r="S103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6" spans="3:19" x14ac:dyDescent="0.5">
      <c r="C1036" s="129" t="str">
        <f>IF(ISBLANK('Data-Task'!C1277),"",'Data-Task'!C1277)</f>
        <v>RCMP:Policing:Other - Reason for my visit is not in this list</v>
      </c>
      <c r="D1036" s="457" t="str">
        <f t="shared" si="48"/>
        <v>Other - Reason for my visit is not in this list</v>
      </c>
      <c r="E1036" s="458" t="str">
        <f t="shared" si="49"/>
        <v>Policing</v>
      </c>
      <c r="F1036" s="458" t="str">
        <f t="shared" si="50"/>
        <v>RCMP</v>
      </c>
      <c r="G1036" s="442">
        <f>VLOOKUP(Task[[#This Row],[Reason of visit]],'Data-Task'!C:G,2,)</f>
        <v>6</v>
      </c>
      <c r="H103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6" s="444">
        <f>VLOOKUP(Task[[#This Row],[Reason of visit]],'Data-Task'!C:G,3,)</f>
        <v>0.5</v>
      </c>
      <c r="J1036" s="444" t="str">
        <f>IF(Task[[#This Row],[Margin of Error1]]&gt;=0.1,"Insufficient data",Task[[#This Row],[Task success1]])</f>
        <v>Insufficient data</v>
      </c>
      <c r="K1036" s="444">
        <f>IF(Task[[#This Row],[Task success1]]&gt;0,1.96*SQRT((Task[[#This Row],[Task success1]]*(1-Task[[#This Row],[Task success1]]))/Task[[#This Row],[Responses]]),"")</f>
        <v>0.40008332465458574</v>
      </c>
      <c r="L1036" s="444">
        <f>VLOOKUP(Task[[#This Row],[Reason of visit]],'Data-Task'!C:G,4,)</f>
        <v>0.66666666666666696</v>
      </c>
      <c r="M1036" s="444" t="str">
        <f>IF(Task[[#This Row],[Margin of Error1]]&gt;=0.1,"Insufficient data",Task[[#This Row],[Ease1]])</f>
        <v>Insufficient data</v>
      </c>
      <c r="N1036" s="444">
        <f>IF(Task[[#This Row],[Ease1]]&gt;0,1.96*SQRT((Task[[#This Row],[Ease1]]*(1-Task[[#This Row],[Ease1]]))/Task[[#This Row],[Responses]]),"")</f>
        <v>0.37720217587055538</v>
      </c>
      <c r="O1036" s="444">
        <f>VLOOKUP(Task[[#This Row],[Reason of visit]],'Data-Task'!C:G,5,)</f>
        <v>0.16666666666666699</v>
      </c>
      <c r="P1036" s="444" t="str">
        <f>IF(Task[[#This Row],[Margin of Error1]]&gt;=0.1,"Insufficient data",Task[[#This Row],[Satisfaction1]])</f>
        <v>Insufficient data</v>
      </c>
      <c r="Q1036" s="444">
        <f>IF(Task[[#This Row],[Satisfaction1]]&gt;0,1.96*SQRT((Task[[#This Row],[Satisfaction1]]*(1-Task[[#This Row],[Satisfaction1]]))/Task[[#This Row],[Responses]]),"")</f>
        <v>0.29820450353059069</v>
      </c>
      <c r="R1036" s="444" t="str">
        <f>IF(OR(Task[[#This Row],[Margin of Error1]]&gt;=0.1,Task[[#This Row],[Margin of Error1]]=0),"Insufficient data",Task[[#This Row],[Margin of Error1]])</f>
        <v>Insufficient data</v>
      </c>
      <c r="S103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7" spans="3:19" ht="27.75" x14ac:dyDescent="0.5">
      <c r="C1037" s="129" t="str">
        <f>IF(ISBLANK('Data-Task'!C1346),"",'Data-Task'!C1346)</f>
        <v>TC:N/A:Find if there is a defect or recall for your vehicle, tires or child car seat</v>
      </c>
      <c r="D1037" s="457" t="str">
        <f t="shared" si="48"/>
        <v>Find if there is a defect or recall for your vehicle, tires or child car seat</v>
      </c>
      <c r="E1037" s="458" t="str">
        <f t="shared" si="49"/>
        <v>N/A</v>
      </c>
      <c r="F1037" s="458" t="str">
        <f t="shared" si="50"/>
        <v>TC</v>
      </c>
      <c r="G1037" s="442">
        <f>VLOOKUP(Task[[#This Row],[Reason of visit]],'Data-Task'!C:G,2,)</f>
        <v>6</v>
      </c>
      <c r="H103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7" s="444">
        <f>VLOOKUP(Task[[#This Row],[Reason of visit]],'Data-Task'!C:G,3,)</f>
        <v>0.83333333333333304</v>
      </c>
      <c r="J1037" s="444" t="str">
        <f>IF(Task[[#This Row],[Margin of Error1]]&gt;=0.1,"Insufficient data",Task[[#This Row],[Task success1]])</f>
        <v>Insufficient data</v>
      </c>
      <c r="K1037" s="444">
        <f>IF(Task[[#This Row],[Task success1]]&gt;0,1.96*SQRT((Task[[#This Row],[Task success1]]*(1-Task[[#This Row],[Task success1]]))/Task[[#This Row],[Responses]]),"")</f>
        <v>0.29820450353059069</v>
      </c>
      <c r="L1037" s="444">
        <f>VLOOKUP(Task[[#This Row],[Reason of visit]],'Data-Task'!C:G,4,)</f>
        <v>0.83333333333333304</v>
      </c>
      <c r="M1037" s="444" t="str">
        <f>IF(Task[[#This Row],[Margin of Error1]]&gt;=0.1,"Insufficient data",Task[[#This Row],[Ease1]])</f>
        <v>Insufficient data</v>
      </c>
      <c r="N1037" s="444">
        <f>IF(Task[[#This Row],[Ease1]]&gt;0,1.96*SQRT((Task[[#This Row],[Ease1]]*(1-Task[[#This Row],[Ease1]]))/Task[[#This Row],[Responses]]),"")</f>
        <v>0.29820450353059069</v>
      </c>
      <c r="O1037" s="444">
        <f>VLOOKUP(Task[[#This Row],[Reason of visit]],'Data-Task'!C:G,5,)</f>
        <v>0.83333333333333304</v>
      </c>
      <c r="P1037" s="444" t="str">
        <f>IF(Task[[#This Row],[Margin of Error1]]&gt;=0.1,"Insufficient data",Task[[#This Row],[Satisfaction1]])</f>
        <v>Insufficient data</v>
      </c>
      <c r="Q1037" s="444">
        <f>IF(Task[[#This Row],[Satisfaction1]]&gt;0,1.96*SQRT((Task[[#This Row],[Satisfaction1]]*(1-Task[[#This Row],[Satisfaction1]]))/Task[[#This Row],[Responses]]),"")</f>
        <v>0.29820450353059069</v>
      </c>
      <c r="R1037" s="444" t="str">
        <f>IF(OR(Task[[#This Row],[Margin of Error1]]&gt;=0.1,Task[[#This Row],[Margin of Error1]]=0),"Insufficient data",Task[[#This Row],[Margin of Error1]])</f>
        <v>Insufficient data</v>
      </c>
      <c r="S103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8" spans="3:19" x14ac:dyDescent="0.5">
      <c r="C1038" s="129" t="str">
        <f>IF(ISBLANK('Data-Task'!C1348),"",'Data-Task'!C1348)</f>
        <v>TC:N/A:Find out what you can bring on a plane</v>
      </c>
      <c r="D1038" s="457" t="str">
        <f t="shared" si="48"/>
        <v>Find out what you can bring on a plane</v>
      </c>
      <c r="E1038" s="458" t="str">
        <f t="shared" si="49"/>
        <v>N/A</v>
      </c>
      <c r="F1038" s="458" t="str">
        <f t="shared" si="50"/>
        <v>TC</v>
      </c>
      <c r="G1038" s="442">
        <f>VLOOKUP(Task[[#This Row],[Reason of visit]],'Data-Task'!C:G,2,)</f>
        <v>6</v>
      </c>
      <c r="H103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8" s="444">
        <f>VLOOKUP(Task[[#This Row],[Reason of visit]],'Data-Task'!C:G,3,)</f>
        <v>0.83333333333333304</v>
      </c>
      <c r="J1038" s="444" t="str">
        <f>IF(Task[[#This Row],[Margin of Error1]]&gt;=0.1,"Insufficient data",Task[[#This Row],[Task success1]])</f>
        <v>Insufficient data</v>
      </c>
      <c r="K1038" s="444">
        <f>IF(Task[[#This Row],[Task success1]]&gt;0,1.96*SQRT((Task[[#This Row],[Task success1]]*(1-Task[[#This Row],[Task success1]]))/Task[[#This Row],[Responses]]),"")</f>
        <v>0.29820450353059069</v>
      </c>
      <c r="L1038" s="444">
        <f>VLOOKUP(Task[[#This Row],[Reason of visit]],'Data-Task'!C:G,4,)</f>
        <v>0.5</v>
      </c>
      <c r="M1038" s="444" t="str">
        <f>IF(Task[[#This Row],[Margin of Error1]]&gt;=0.1,"Insufficient data",Task[[#This Row],[Ease1]])</f>
        <v>Insufficient data</v>
      </c>
      <c r="N1038" s="444">
        <f>IF(Task[[#This Row],[Ease1]]&gt;0,1.96*SQRT((Task[[#This Row],[Ease1]]*(1-Task[[#This Row],[Ease1]]))/Task[[#This Row],[Responses]]),"")</f>
        <v>0.40008332465458574</v>
      </c>
      <c r="O1038" s="444">
        <f>VLOOKUP(Task[[#This Row],[Reason of visit]],'Data-Task'!C:G,5,)</f>
        <v>0.33333333333333298</v>
      </c>
      <c r="P1038" s="444" t="str">
        <f>IF(Task[[#This Row],[Margin of Error1]]&gt;=0.1,"Insufficient data",Task[[#This Row],[Satisfaction1]])</f>
        <v>Insufficient data</v>
      </c>
      <c r="Q1038" s="444">
        <f>IF(Task[[#This Row],[Satisfaction1]]&gt;0,1.96*SQRT((Task[[#This Row],[Satisfaction1]]*(1-Task[[#This Row],[Satisfaction1]]))/Task[[#This Row],[Responses]]),"")</f>
        <v>0.37720217587055538</v>
      </c>
      <c r="R1038" s="444" t="str">
        <f>IF(OR(Task[[#This Row],[Margin of Error1]]&gt;=0.1,Task[[#This Row],[Margin of Error1]]=0),"Insufficient data",Task[[#This Row],[Margin of Error1]])</f>
        <v>Insufficient data</v>
      </c>
      <c r="S103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39" spans="3:19" x14ac:dyDescent="0.5">
      <c r="C1039" s="129" t="str">
        <f>IF(ISBLANK('Data-Task'!C1363),"",'Data-Task'!C1363)</f>
        <v>TC:N/A:Read the regulations for transporting dangerous goods</v>
      </c>
      <c r="D1039" s="457" t="str">
        <f t="shared" si="48"/>
        <v>Read the regulations for transporting dangerous goods</v>
      </c>
      <c r="E1039" s="458" t="str">
        <f t="shared" si="49"/>
        <v>N/A</v>
      </c>
      <c r="F1039" s="458" t="str">
        <f t="shared" si="50"/>
        <v>TC</v>
      </c>
      <c r="G1039" s="442">
        <f>VLOOKUP(Task[[#This Row],[Reason of visit]],'Data-Task'!C:G,2,)</f>
        <v>6</v>
      </c>
      <c r="H103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39" s="444">
        <f>VLOOKUP(Task[[#This Row],[Reason of visit]],'Data-Task'!C:G,3,)</f>
        <v>0.66666666666666696</v>
      </c>
      <c r="J1039" s="444" t="str">
        <f>IF(Task[[#This Row],[Margin of Error1]]&gt;=0.1,"Insufficient data",Task[[#This Row],[Task success1]])</f>
        <v>Insufficient data</v>
      </c>
      <c r="K1039" s="444">
        <f>IF(Task[[#This Row],[Task success1]]&gt;0,1.96*SQRT((Task[[#This Row],[Task success1]]*(1-Task[[#This Row],[Task success1]]))/Task[[#This Row],[Responses]]),"")</f>
        <v>0.37720217587055538</v>
      </c>
      <c r="L1039" s="444">
        <f>VLOOKUP(Task[[#This Row],[Reason of visit]],'Data-Task'!C:G,4,)</f>
        <v>0.66666666666666696</v>
      </c>
      <c r="M1039" s="444" t="str">
        <f>IF(Task[[#This Row],[Margin of Error1]]&gt;=0.1,"Insufficient data",Task[[#This Row],[Ease1]])</f>
        <v>Insufficient data</v>
      </c>
      <c r="N1039" s="444">
        <f>IF(Task[[#This Row],[Ease1]]&gt;0,1.96*SQRT((Task[[#This Row],[Ease1]]*(1-Task[[#This Row],[Ease1]]))/Task[[#This Row],[Responses]]),"")</f>
        <v>0.37720217587055538</v>
      </c>
      <c r="O1039" s="444">
        <f>VLOOKUP(Task[[#This Row],[Reason of visit]],'Data-Task'!C:G,5,)</f>
        <v>0.83333333333333304</v>
      </c>
      <c r="P1039" s="444" t="str">
        <f>IF(Task[[#This Row],[Margin of Error1]]&gt;=0.1,"Insufficient data",Task[[#This Row],[Satisfaction1]])</f>
        <v>Insufficient data</v>
      </c>
      <c r="Q1039" s="444">
        <f>IF(Task[[#This Row],[Satisfaction1]]&gt;0,1.96*SQRT((Task[[#This Row],[Satisfaction1]]*(1-Task[[#This Row],[Satisfaction1]]))/Task[[#This Row],[Responses]]),"")</f>
        <v>0.29820450353059069</v>
      </c>
      <c r="R1039" s="444" t="str">
        <f>IF(OR(Task[[#This Row],[Margin of Error1]]&gt;=0.1,Task[[#This Row],[Margin of Error1]]=0),"Insufficient data",Task[[#This Row],[Margin of Error1]])</f>
        <v>Insufficient data</v>
      </c>
      <c r="S10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0" spans="3:19" x14ac:dyDescent="0.5">
      <c r="C1040" s="129" t="str">
        <f>IF(ISBLANK('Data-Task'!C1370),"",'Data-Task'!C1370)</f>
        <v>TC:Transport:Find a drone flight school</v>
      </c>
      <c r="D1040" s="457" t="str">
        <f t="shared" si="48"/>
        <v>Find a drone flight school</v>
      </c>
      <c r="E1040" s="458" t="str">
        <f t="shared" si="49"/>
        <v>Transport</v>
      </c>
      <c r="F1040" s="458" t="str">
        <f t="shared" si="50"/>
        <v>TC</v>
      </c>
      <c r="G1040" s="442">
        <f>VLOOKUP(Task[[#This Row],[Reason of visit]],'Data-Task'!C:G,2,)</f>
        <v>6</v>
      </c>
      <c r="H104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0" s="444">
        <f>VLOOKUP(Task[[#This Row],[Reason of visit]],'Data-Task'!C:G,3,)</f>
        <v>0.83333333333333304</v>
      </c>
      <c r="J1040" s="444" t="str">
        <f>IF(Task[[#This Row],[Margin of Error1]]&gt;=0.1,"Insufficient data",Task[[#This Row],[Task success1]])</f>
        <v>Insufficient data</v>
      </c>
      <c r="K1040" s="444">
        <f>IF(Task[[#This Row],[Task success1]]&gt;0,1.96*SQRT((Task[[#This Row],[Task success1]]*(1-Task[[#This Row],[Task success1]]))/Task[[#This Row],[Responses]]),"")</f>
        <v>0.29820450353059069</v>
      </c>
      <c r="L1040" s="444">
        <f>VLOOKUP(Task[[#This Row],[Reason of visit]],'Data-Task'!C:G,4,)</f>
        <v>0.66666666666666696</v>
      </c>
      <c r="M1040" s="444" t="str">
        <f>IF(Task[[#This Row],[Margin of Error1]]&gt;=0.1,"Insufficient data",Task[[#This Row],[Ease1]])</f>
        <v>Insufficient data</v>
      </c>
      <c r="N1040" s="444">
        <f>IF(Task[[#This Row],[Ease1]]&gt;0,1.96*SQRT((Task[[#This Row],[Ease1]]*(1-Task[[#This Row],[Ease1]]))/Task[[#This Row],[Responses]]),"")</f>
        <v>0.37720217587055538</v>
      </c>
      <c r="O1040" s="444">
        <f>VLOOKUP(Task[[#This Row],[Reason of visit]],'Data-Task'!C:G,5,)</f>
        <v>0.33333333333333298</v>
      </c>
      <c r="P1040" s="444" t="str">
        <f>IF(Task[[#This Row],[Margin of Error1]]&gt;=0.1,"Insufficient data",Task[[#This Row],[Satisfaction1]])</f>
        <v>Insufficient data</v>
      </c>
      <c r="Q1040" s="444">
        <f>IF(Task[[#This Row],[Satisfaction1]]&gt;0,1.96*SQRT((Task[[#This Row],[Satisfaction1]]*(1-Task[[#This Row],[Satisfaction1]]))/Task[[#This Row],[Responses]]),"")</f>
        <v>0.37720217587055538</v>
      </c>
      <c r="R1040" s="444" t="str">
        <f>IF(OR(Task[[#This Row],[Margin of Error1]]&gt;=0.1,Task[[#This Row],[Margin of Error1]]=0),"Insufficient data",Task[[#This Row],[Margin of Error1]])</f>
        <v>Insufficient data</v>
      </c>
      <c r="S104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1" spans="3:19" x14ac:dyDescent="0.5">
      <c r="C1041" s="129" t="str">
        <f>IF(ISBLANK('Data-Task'!C1373),"",'Data-Task'!C1373)</f>
        <v>TC:Transport:Find out how to import or bring a vehicle into Canada</v>
      </c>
      <c r="D1041" s="457" t="str">
        <f t="shared" si="48"/>
        <v>Find out how to import or bring a vehicle into Canada</v>
      </c>
      <c r="E1041" s="458" t="str">
        <f t="shared" si="49"/>
        <v>Transport</v>
      </c>
      <c r="F1041" s="458" t="str">
        <f t="shared" si="50"/>
        <v>TC</v>
      </c>
      <c r="G1041" s="442">
        <f>VLOOKUP(Task[[#This Row],[Reason of visit]],'Data-Task'!C:G,2,)</f>
        <v>6</v>
      </c>
      <c r="H104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1" s="444">
        <f>VLOOKUP(Task[[#This Row],[Reason of visit]],'Data-Task'!C:G,3,)</f>
        <v>0.66666666666666696</v>
      </c>
      <c r="J1041" s="444" t="str">
        <f>IF(Task[[#This Row],[Margin of Error1]]&gt;=0.1,"Insufficient data",Task[[#This Row],[Task success1]])</f>
        <v>Insufficient data</v>
      </c>
      <c r="K1041" s="444">
        <f>IF(Task[[#This Row],[Task success1]]&gt;0,1.96*SQRT((Task[[#This Row],[Task success1]]*(1-Task[[#This Row],[Task success1]]))/Task[[#This Row],[Responses]]),"")</f>
        <v>0.37720217587055538</v>
      </c>
      <c r="L1041" s="444">
        <f>VLOOKUP(Task[[#This Row],[Reason of visit]],'Data-Task'!C:G,4,)</f>
        <v>0.5</v>
      </c>
      <c r="M1041" s="444" t="str">
        <f>IF(Task[[#This Row],[Margin of Error1]]&gt;=0.1,"Insufficient data",Task[[#This Row],[Ease1]])</f>
        <v>Insufficient data</v>
      </c>
      <c r="N1041" s="444">
        <f>IF(Task[[#This Row],[Ease1]]&gt;0,1.96*SQRT((Task[[#This Row],[Ease1]]*(1-Task[[#This Row],[Ease1]]))/Task[[#This Row],[Responses]]),"")</f>
        <v>0.40008332465458574</v>
      </c>
      <c r="O1041" s="444">
        <f>VLOOKUP(Task[[#This Row],[Reason of visit]],'Data-Task'!C:G,5,)</f>
        <v>0.33333333333333298</v>
      </c>
      <c r="P1041" s="444" t="str">
        <f>IF(Task[[#This Row],[Margin of Error1]]&gt;=0.1,"Insufficient data",Task[[#This Row],[Satisfaction1]])</f>
        <v>Insufficient data</v>
      </c>
      <c r="Q1041" s="444">
        <f>IF(Task[[#This Row],[Satisfaction1]]&gt;0,1.96*SQRT((Task[[#This Row],[Satisfaction1]]*(1-Task[[#This Row],[Satisfaction1]]))/Task[[#This Row],[Responses]]),"")</f>
        <v>0.37720217587055538</v>
      </c>
      <c r="R1041" s="444" t="str">
        <f>IF(OR(Task[[#This Row],[Margin of Error1]]&gt;=0.1,Task[[#This Row],[Margin of Error1]]=0),"Insufficient data",Task[[#This Row],[Margin of Error1]])</f>
        <v>Insufficient data</v>
      </c>
      <c r="S10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2" spans="3:19" ht="27.75" x14ac:dyDescent="0.5">
      <c r="C1042" s="129" t="str">
        <f>IF(ISBLANK('Data-Task'!C1386),"",'Data-Task'!C1386)</f>
        <v>TC:Transport:Learn about the containers required to transport dangerous goods by rail</v>
      </c>
      <c r="D1042" s="457" t="str">
        <f t="shared" si="48"/>
        <v>Learn about the containers required to transport dangerous goods by rail</v>
      </c>
      <c r="E1042" s="458" t="str">
        <f t="shared" si="49"/>
        <v>Transport</v>
      </c>
      <c r="F1042" s="458" t="str">
        <f t="shared" si="50"/>
        <v>TC</v>
      </c>
      <c r="G1042" s="442">
        <f>VLOOKUP(Task[[#This Row],[Reason of visit]],'Data-Task'!C:G,2,)</f>
        <v>6</v>
      </c>
      <c r="H104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2" s="444">
        <f>VLOOKUP(Task[[#This Row],[Reason of visit]],'Data-Task'!C:G,3,)</f>
        <v>0.5</v>
      </c>
      <c r="J1042" s="444" t="str">
        <f>IF(Task[[#This Row],[Margin of Error1]]&gt;=0.1,"Insufficient data",Task[[#This Row],[Task success1]])</f>
        <v>Insufficient data</v>
      </c>
      <c r="K1042" s="444">
        <f>IF(Task[[#This Row],[Task success1]]&gt;0,1.96*SQRT((Task[[#This Row],[Task success1]]*(1-Task[[#This Row],[Task success1]]))/Task[[#This Row],[Responses]]),"")</f>
        <v>0.40008332465458574</v>
      </c>
      <c r="L1042" s="444">
        <f>VLOOKUP(Task[[#This Row],[Reason of visit]],'Data-Task'!C:G,4,)</f>
        <v>0.66666666666666696</v>
      </c>
      <c r="M1042" s="444" t="str">
        <f>IF(Task[[#This Row],[Margin of Error1]]&gt;=0.1,"Insufficient data",Task[[#This Row],[Ease1]])</f>
        <v>Insufficient data</v>
      </c>
      <c r="N1042" s="444">
        <f>IF(Task[[#This Row],[Ease1]]&gt;0,1.96*SQRT((Task[[#This Row],[Ease1]]*(1-Task[[#This Row],[Ease1]]))/Task[[#This Row],[Responses]]),"")</f>
        <v>0.37720217587055538</v>
      </c>
      <c r="O1042" s="444">
        <f>VLOOKUP(Task[[#This Row],[Reason of visit]],'Data-Task'!C:G,5,)</f>
        <v>0.5</v>
      </c>
      <c r="P1042" s="444" t="str">
        <f>IF(Task[[#This Row],[Margin of Error1]]&gt;=0.1,"Insufficient data",Task[[#This Row],[Satisfaction1]])</f>
        <v>Insufficient data</v>
      </c>
      <c r="Q1042" s="444">
        <f>IF(Task[[#This Row],[Satisfaction1]]&gt;0,1.96*SQRT((Task[[#This Row],[Satisfaction1]]*(1-Task[[#This Row],[Satisfaction1]]))/Task[[#This Row],[Responses]]),"")</f>
        <v>0.40008332465458574</v>
      </c>
      <c r="R1042" s="444" t="str">
        <f>IF(OR(Task[[#This Row],[Margin of Error1]]&gt;=0.1,Task[[#This Row],[Margin of Error1]]=0),"Insufficient data",Task[[#This Row],[Margin of Error1]])</f>
        <v>Insufficient data</v>
      </c>
      <c r="S10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3" spans="3:19" x14ac:dyDescent="0.5">
      <c r="C1043" s="129" t="str">
        <f>IF(ISBLANK('Data-Task'!C1393),"",'Data-Task'!C1393)</f>
        <v>TC:Transport:Learn how to get your transportation security clearance</v>
      </c>
      <c r="D1043" s="457" t="str">
        <f t="shared" si="48"/>
        <v>Learn how to get your transportation security clearance</v>
      </c>
      <c r="E1043" s="458" t="str">
        <f t="shared" si="49"/>
        <v>Transport</v>
      </c>
      <c r="F1043" s="458" t="str">
        <f t="shared" si="50"/>
        <v>TC</v>
      </c>
      <c r="G1043" s="442">
        <f>VLOOKUP(Task[[#This Row],[Reason of visit]],'Data-Task'!C:G,2,)</f>
        <v>6</v>
      </c>
      <c r="H104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3" s="444">
        <f>VLOOKUP(Task[[#This Row],[Reason of visit]],'Data-Task'!C:G,3,)</f>
        <v>0.66666666666666696</v>
      </c>
      <c r="J1043" s="444" t="str">
        <f>IF(Task[[#This Row],[Margin of Error1]]&gt;=0.1,"Insufficient data",Task[[#This Row],[Task success1]])</f>
        <v>Insufficient data</v>
      </c>
      <c r="K1043" s="444">
        <f>IF(Task[[#This Row],[Task success1]]&gt;0,1.96*SQRT((Task[[#This Row],[Task success1]]*(1-Task[[#This Row],[Task success1]]))/Task[[#This Row],[Responses]]),"")</f>
        <v>0.37720217587055538</v>
      </c>
      <c r="L1043" s="444">
        <f>VLOOKUP(Task[[#This Row],[Reason of visit]],'Data-Task'!C:G,4,)</f>
        <v>0.5</v>
      </c>
      <c r="M1043" s="444" t="str">
        <f>IF(Task[[#This Row],[Margin of Error1]]&gt;=0.1,"Insufficient data",Task[[#This Row],[Ease1]])</f>
        <v>Insufficient data</v>
      </c>
      <c r="N1043" s="444">
        <f>IF(Task[[#This Row],[Ease1]]&gt;0,1.96*SQRT((Task[[#This Row],[Ease1]]*(1-Task[[#This Row],[Ease1]]))/Task[[#This Row],[Responses]]),"")</f>
        <v>0.40008332465458574</v>
      </c>
      <c r="O1043" s="444">
        <f>VLOOKUP(Task[[#This Row],[Reason of visit]],'Data-Task'!C:G,5,)</f>
        <v>0.5</v>
      </c>
      <c r="P1043" s="444" t="str">
        <f>IF(Task[[#This Row],[Margin of Error1]]&gt;=0.1,"Insufficient data",Task[[#This Row],[Satisfaction1]])</f>
        <v>Insufficient data</v>
      </c>
      <c r="Q1043" s="444">
        <f>IF(Task[[#This Row],[Satisfaction1]]&gt;0,1.96*SQRT((Task[[#This Row],[Satisfaction1]]*(1-Task[[#This Row],[Satisfaction1]]))/Task[[#This Row],[Responses]]),"")</f>
        <v>0.40008332465458574</v>
      </c>
      <c r="R1043" s="444" t="str">
        <f>IF(OR(Task[[#This Row],[Margin of Error1]]&gt;=0.1,Task[[#This Row],[Margin of Error1]]=0),"Insufficient data",Task[[#This Row],[Margin of Error1]])</f>
        <v>Insufficient data</v>
      </c>
      <c r="S104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4" spans="3:19" x14ac:dyDescent="0.5">
      <c r="C1044" s="129" t="str">
        <f>IF(ISBLANK('Data-Task'!C19),"",'Data-Task'!C19)</f>
        <v>AAFC:Business:Sector overviews, data, and reports</v>
      </c>
      <c r="D1044" s="68" t="str">
        <f t="shared" si="48"/>
        <v>Sector overviews, data, and reports</v>
      </c>
      <c r="E1044" s="6" t="str">
        <f t="shared" si="49"/>
        <v>Business</v>
      </c>
      <c r="F1044" s="6" t="str">
        <f t="shared" si="50"/>
        <v>AAFC</v>
      </c>
      <c r="G1044" s="8">
        <f>VLOOKUP(Task[[#This Row],[Reason of visit]],'Data-Task'!C:G,2,)</f>
        <v>5</v>
      </c>
      <c r="H104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4" s="7">
        <f>VLOOKUP(Task[[#This Row],[Reason of visit]],'Data-Task'!C:G,3,)</f>
        <v>0.8</v>
      </c>
      <c r="J1044" s="7" t="str">
        <f>IF(Task[[#This Row],[Margin of Error1]]&gt;=0.1,"Insufficient data",Task[[#This Row],[Task success1]])</f>
        <v>Insufficient data</v>
      </c>
      <c r="K1044" s="7">
        <f>IF(Task[[#This Row],[Task success1]]&gt;0,1.96*SQRT((Task[[#This Row],[Task success1]]*(1-Task[[#This Row],[Task success1]]))/Task[[#This Row],[Responses]]),"")</f>
        <v>0.35061545887196699</v>
      </c>
      <c r="L1044" s="7">
        <f>VLOOKUP(Task[[#This Row],[Reason of visit]],'Data-Task'!C:G,4,)</f>
        <v>0.6</v>
      </c>
      <c r="M1044" s="7" t="str">
        <f>IF(Task[[#This Row],[Margin of Error1]]&gt;=0.1,"Insufficient data",Task[[#This Row],[Ease1]])</f>
        <v>Insufficient data</v>
      </c>
      <c r="N1044" s="7">
        <f>IF(Task[[#This Row],[Ease1]]&gt;0,1.96*SQRT((Task[[#This Row],[Ease1]]*(1-Task[[#This Row],[Ease1]]))/Task[[#This Row],[Responses]]),"")</f>
        <v>0.42941448508405022</v>
      </c>
      <c r="O1044" s="7">
        <f>VLOOKUP(Task[[#This Row],[Reason of visit]],'Data-Task'!C:G,5,)</f>
        <v>0.4</v>
      </c>
      <c r="P1044" s="7" t="str">
        <f>IF(Task[[#This Row],[Margin of Error1]]&gt;=0.1,"Insufficient data",Task[[#This Row],[Satisfaction1]])</f>
        <v>Insufficient data</v>
      </c>
      <c r="Q1044" s="7">
        <f>IF(Task[[#This Row],[Satisfaction1]]&gt;0,1.96*SQRT((Task[[#This Row],[Satisfaction1]]*(1-Task[[#This Row],[Satisfaction1]]))/Task[[#This Row],[Responses]]),"")</f>
        <v>0.42941448508405022</v>
      </c>
      <c r="R1044" s="7" t="str">
        <f>IF(OR(Task[[#This Row],[Margin of Error1]]&gt;=0.1,Task[[#This Row],[Margin of Error1]]=0),"Insufficient data",Task[[#This Row],[Margin of Error1]])</f>
        <v>Insufficient data</v>
      </c>
      <c r="S10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5" spans="3:19" x14ac:dyDescent="0.5">
      <c r="C1045" s="129" t="str">
        <f>IF(ISBLANK('Data-Task'!C240),"",'Data-Task'!C240)</f>
        <v>CSPS:PublicService:Contact the School</v>
      </c>
      <c r="D1045" s="68" t="str">
        <f t="shared" si="48"/>
        <v>Contact the School</v>
      </c>
      <c r="E1045" s="6" t="str">
        <f t="shared" si="49"/>
        <v>PublicService</v>
      </c>
      <c r="F1045" s="6" t="str">
        <f t="shared" si="50"/>
        <v>CSPS</v>
      </c>
      <c r="G1045" s="8">
        <f>VLOOKUP(Task[[#This Row],[Reason of visit]],'Data-Task'!C:G,2,)</f>
        <v>5</v>
      </c>
      <c r="H10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5" s="7">
        <f>VLOOKUP(Task[[#This Row],[Reason of visit]],'Data-Task'!C:G,3,)</f>
        <v>0.6</v>
      </c>
      <c r="J1045" s="7" t="str">
        <f>IF(Task[[#This Row],[Margin of Error1]]&gt;=0.1,"Insufficient data",Task[[#This Row],[Task success1]])</f>
        <v>Insufficient data</v>
      </c>
      <c r="K1045" s="7">
        <f>IF(Task[[#This Row],[Task success1]]&gt;0,1.96*SQRT((Task[[#This Row],[Task success1]]*(1-Task[[#This Row],[Task success1]]))/Task[[#This Row],[Responses]]),"")</f>
        <v>0.42941448508405022</v>
      </c>
      <c r="L1045" s="7">
        <f>VLOOKUP(Task[[#This Row],[Reason of visit]],'Data-Task'!C:G,4,)</f>
        <v>0.4</v>
      </c>
      <c r="M1045" s="7" t="str">
        <f>IF(Task[[#This Row],[Margin of Error1]]&gt;=0.1,"Insufficient data",Task[[#This Row],[Ease1]])</f>
        <v>Insufficient data</v>
      </c>
      <c r="N1045" s="7">
        <f>IF(Task[[#This Row],[Ease1]]&gt;0,1.96*SQRT((Task[[#This Row],[Ease1]]*(1-Task[[#This Row],[Ease1]]))/Task[[#This Row],[Responses]]),"")</f>
        <v>0.42941448508405022</v>
      </c>
      <c r="O1045" s="7">
        <f>VLOOKUP(Task[[#This Row],[Reason of visit]],'Data-Task'!C:G,5,)</f>
        <v>0.2</v>
      </c>
      <c r="P1045" s="7" t="str">
        <f>IF(Task[[#This Row],[Margin of Error1]]&gt;=0.1,"Insufficient data",Task[[#This Row],[Satisfaction1]])</f>
        <v>Insufficient data</v>
      </c>
      <c r="Q1045" s="7">
        <f>IF(Task[[#This Row],[Satisfaction1]]&gt;0,1.96*SQRT((Task[[#This Row],[Satisfaction1]]*(1-Task[[#This Row],[Satisfaction1]]))/Task[[#This Row],[Responses]]),"")</f>
        <v>0.3506154588719671</v>
      </c>
      <c r="R1045" s="7" t="str">
        <f>IF(OR(Task[[#This Row],[Margin of Error1]]&gt;=0.1,Task[[#This Row],[Margin of Error1]]=0),"Insufficient data",Task[[#This Row],[Margin of Error1]])</f>
        <v>Insufficient data</v>
      </c>
      <c r="S10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6" spans="3:19" x14ac:dyDescent="0.5">
      <c r="C1046" s="129" t="str">
        <f>IF(ISBLANK('Data-Task'!C244),"",'Data-Task'!C244)</f>
        <v>CSPS:PublicService:Find a program or series</v>
      </c>
      <c r="D1046" s="68" t="str">
        <f t="shared" ref="D1046:D1109" si="51">IF(ISBLANK(C1046),"",MID(C1046,FIND("#",SUBSTITUTE(C1046,":","#",2))+1,500))</f>
        <v>Find a program or series</v>
      </c>
      <c r="E1046" s="6" t="str">
        <f t="shared" ref="E1046:E1109" si="52">IF(ISBLANK(C1046),"",MID(C1046,FIND("#",SUBSTITUTE(C1046,":","#",1))+1,FIND("#",SUBSTITUTE(C1046,":","#",2))-FIND("#",SUBSTITUTE(C1046,":","#",1))-1))</f>
        <v>PublicService</v>
      </c>
      <c r="F1046" s="6" t="str">
        <f t="shared" ref="F1046:F1109" si="53">IF(ISBLANK(C1046),"",LEFT(C1046,FIND("#",SUBSTITUTE(C1046,":","#"))-1))</f>
        <v>CSPS</v>
      </c>
      <c r="G1046" s="8">
        <f>VLOOKUP(Task[[#This Row],[Reason of visit]],'Data-Task'!C:G,2,)</f>
        <v>5</v>
      </c>
      <c r="H10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6" s="7">
        <f>VLOOKUP(Task[[#This Row],[Reason of visit]],'Data-Task'!C:G,3,)</f>
        <v>0.4</v>
      </c>
      <c r="J1046" s="7" t="str">
        <f>IF(Task[[#This Row],[Margin of Error1]]&gt;=0.1,"Insufficient data",Task[[#This Row],[Task success1]])</f>
        <v>Insufficient data</v>
      </c>
      <c r="K1046" s="7">
        <f>IF(Task[[#This Row],[Task success1]]&gt;0,1.96*SQRT((Task[[#This Row],[Task success1]]*(1-Task[[#This Row],[Task success1]]))/Task[[#This Row],[Responses]]),"")</f>
        <v>0.42941448508405022</v>
      </c>
      <c r="L1046" s="7">
        <f>VLOOKUP(Task[[#This Row],[Reason of visit]],'Data-Task'!C:G,4,)</f>
        <v>0.2</v>
      </c>
      <c r="M1046" s="7" t="str">
        <f>IF(Task[[#This Row],[Margin of Error1]]&gt;=0.1,"Insufficient data",Task[[#This Row],[Ease1]])</f>
        <v>Insufficient data</v>
      </c>
      <c r="N1046" s="7">
        <f>IF(Task[[#This Row],[Ease1]]&gt;0,1.96*SQRT((Task[[#This Row],[Ease1]]*(1-Task[[#This Row],[Ease1]]))/Task[[#This Row],[Responses]]),"")</f>
        <v>0.3506154588719671</v>
      </c>
      <c r="O1046" s="7">
        <f>VLOOKUP(Task[[#This Row],[Reason of visit]],'Data-Task'!C:G,5,)</f>
        <v>0.4</v>
      </c>
      <c r="P1046" s="7" t="str">
        <f>IF(Task[[#This Row],[Margin of Error1]]&gt;=0.1,"Insufficient data",Task[[#This Row],[Satisfaction1]])</f>
        <v>Insufficient data</v>
      </c>
      <c r="Q1046" s="7">
        <f>IF(Task[[#This Row],[Satisfaction1]]&gt;0,1.96*SQRT((Task[[#This Row],[Satisfaction1]]*(1-Task[[#This Row],[Satisfaction1]]))/Task[[#This Row],[Responses]]),"")</f>
        <v>0.42941448508405022</v>
      </c>
      <c r="R1046" s="7" t="str">
        <f>IF(OR(Task[[#This Row],[Margin of Error1]]&gt;=0.1,Task[[#This Row],[Margin of Error1]]=0),"Insufficient data",Task[[#This Row],[Margin of Error1]])</f>
        <v>Insufficient data</v>
      </c>
      <c r="S10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7" spans="3:19" x14ac:dyDescent="0.5">
      <c r="C1047" s="129" t="str">
        <f>IF(ISBLANK('Data-Task'!C262),"",'Data-Task'!C262)</f>
        <v>DFO:Environment:Get maps for fishery areas</v>
      </c>
      <c r="D1047" s="68" t="str">
        <f t="shared" si="51"/>
        <v>Get maps for fishery areas</v>
      </c>
      <c r="E1047" s="6" t="str">
        <f t="shared" si="52"/>
        <v>Environment</v>
      </c>
      <c r="F1047" s="6" t="str">
        <f t="shared" si="53"/>
        <v>DFO</v>
      </c>
      <c r="G1047" s="8">
        <f>VLOOKUP(Task[[#This Row],[Reason of visit]],'Data-Task'!C:G,2,)</f>
        <v>5</v>
      </c>
      <c r="H10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7" s="7">
        <f>VLOOKUP(Task[[#This Row],[Reason of visit]],'Data-Task'!C:G,3,)</f>
        <v>0.6</v>
      </c>
      <c r="J1047" s="7" t="str">
        <f>IF(Task[[#This Row],[Margin of Error1]]&gt;=0.1,"Insufficient data",Task[[#This Row],[Task success1]])</f>
        <v>Insufficient data</v>
      </c>
      <c r="K1047" s="7">
        <f>IF(Task[[#This Row],[Task success1]]&gt;0,1.96*SQRT((Task[[#This Row],[Task success1]]*(1-Task[[#This Row],[Task success1]]))/Task[[#This Row],[Responses]]),"")</f>
        <v>0.42941448508405022</v>
      </c>
      <c r="L1047" s="7">
        <f>VLOOKUP(Task[[#This Row],[Reason of visit]],'Data-Task'!C:G,4,)</f>
        <v>0.4</v>
      </c>
      <c r="M1047" s="7" t="str">
        <f>IF(Task[[#This Row],[Margin of Error1]]&gt;=0.1,"Insufficient data",Task[[#This Row],[Ease1]])</f>
        <v>Insufficient data</v>
      </c>
      <c r="N1047" s="7">
        <f>IF(Task[[#This Row],[Ease1]]&gt;0,1.96*SQRT((Task[[#This Row],[Ease1]]*(1-Task[[#This Row],[Ease1]]))/Task[[#This Row],[Responses]]),"")</f>
        <v>0.42941448508405022</v>
      </c>
      <c r="O1047" s="7">
        <f>VLOOKUP(Task[[#This Row],[Reason of visit]],'Data-Task'!C:G,5,)</f>
        <v>0.2</v>
      </c>
      <c r="P1047" s="7" t="str">
        <f>IF(Task[[#This Row],[Margin of Error1]]&gt;=0.1,"Insufficient data",Task[[#This Row],[Satisfaction1]])</f>
        <v>Insufficient data</v>
      </c>
      <c r="Q1047" s="7">
        <f>IF(Task[[#This Row],[Satisfaction1]]&gt;0,1.96*SQRT((Task[[#This Row],[Satisfaction1]]*(1-Task[[#This Row],[Satisfaction1]]))/Task[[#This Row],[Responses]]),"")</f>
        <v>0.3506154588719671</v>
      </c>
      <c r="R1047" s="7" t="str">
        <f>IF(OR(Task[[#This Row],[Margin of Error1]]&gt;=0.1,Task[[#This Row],[Margin of Error1]]=0),"Insufficient data",Task[[#This Row],[Margin of Error1]])</f>
        <v>Insufficient data</v>
      </c>
      <c r="S10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8" spans="3:19" x14ac:dyDescent="0.5">
      <c r="C1048" s="129" t="str">
        <f>IF(ISBLANK('Data-Task'!C275),"",'Data-Task'!C275)</f>
        <v>DND:Security:Become a Junior Canadian Ranger</v>
      </c>
      <c r="D1048" s="68" t="str">
        <f t="shared" si="51"/>
        <v>Become a Junior Canadian Ranger</v>
      </c>
      <c r="E1048" s="6" t="str">
        <f t="shared" si="52"/>
        <v>Security</v>
      </c>
      <c r="F1048" s="6" t="str">
        <f t="shared" si="53"/>
        <v>DND</v>
      </c>
      <c r="G1048" s="8">
        <f>VLOOKUP(Task[[#This Row],[Reason of visit]],'Data-Task'!C:G,2,)</f>
        <v>5</v>
      </c>
      <c r="H10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8" s="7">
        <f>VLOOKUP(Task[[#This Row],[Reason of visit]],'Data-Task'!C:G,3,)</f>
        <v>0.8</v>
      </c>
      <c r="J1048" s="7" t="str">
        <f>IF(Task[[#This Row],[Margin of Error1]]&gt;=0.1,"Insufficient data",Task[[#This Row],[Task success1]])</f>
        <v>Insufficient data</v>
      </c>
      <c r="K1048" s="7">
        <f>IF(Task[[#This Row],[Task success1]]&gt;0,1.96*SQRT((Task[[#This Row],[Task success1]]*(1-Task[[#This Row],[Task success1]]))/Task[[#This Row],[Responses]]),"")</f>
        <v>0.35061545887196699</v>
      </c>
      <c r="L1048" s="7">
        <f>VLOOKUP(Task[[#This Row],[Reason of visit]],'Data-Task'!C:G,4,)</f>
        <v>0.6</v>
      </c>
      <c r="M1048" s="7" t="str">
        <f>IF(Task[[#This Row],[Margin of Error1]]&gt;=0.1,"Insufficient data",Task[[#This Row],[Ease1]])</f>
        <v>Insufficient data</v>
      </c>
      <c r="N1048" s="7">
        <f>IF(Task[[#This Row],[Ease1]]&gt;0,1.96*SQRT((Task[[#This Row],[Ease1]]*(1-Task[[#This Row],[Ease1]]))/Task[[#This Row],[Responses]]),"")</f>
        <v>0.42941448508405022</v>
      </c>
      <c r="O1048" s="7">
        <f>VLOOKUP(Task[[#This Row],[Reason of visit]],'Data-Task'!C:G,5,)</f>
        <v>0.6</v>
      </c>
      <c r="P1048" s="7" t="str">
        <f>IF(Task[[#This Row],[Margin of Error1]]&gt;=0.1,"Insufficient data",Task[[#This Row],[Satisfaction1]])</f>
        <v>Insufficient data</v>
      </c>
      <c r="Q1048" s="7">
        <f>IF(Task[[#This Row],[Satisfaction1]]&gt;0,1.96*SQRT((Task[[#This Row],[Satisfaction1]]*(1-Task[[#This Row],[Satisfaction1]]))/Task[[#This Row],[Responses]]),"")</f>
        <v>0.42941448508405022</v>
      </c>
      <c r="R1048" s="7" t="str">
        <f>IF(OR(Task[[#This Row],[Margin of Error1]]&gt;=0.1,Task[[#This Row],[Margin of Error1]]=0),"Insufficient data",Task[[#This Row],[Margin of Error1]])</f>
        <v>Insufficient data</v>
      </c>
      <c r="S10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49" spans="3:19" x14ac:dyDescent="0.5">
      <c r="C1049" s="129" t="str">
        <f>IF(ISBLANK('Data-Task'!C288),"",'Data-Task'!C288)</f>
        <v>DND:Security:Current military operations and deployments</v>
      </c>
      <c r="D1049" s="68" t="str">
        <f t="shared" si="51"/>
        <v>Current military operations and deployments</v>
      </c>
      <c r="E1049" s="6" t="str">
        <f t="shared" si="52"/>
        <v>Security</v>
      </c>
      <c r="F1049" s="6" t="str">
        <f t="shared" si="53"/>
        <v>DND</v>
      </c>
      <c r="G1049" s="8">
        <f>VLOOKUP(Task[[#This Row],[Reason of visit]],'Data-Task'!C:G,2,)</f>
        <v>5</v>
      </c>
      <c r="H10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49" s="7">
        <f>VLOOKUP(Task[[#This Row],[Reason of visit]],'Data-Task'!C:G,3,)</f>
        <v>1</v>
      </c>
      <c r="J1049" s="7" t="str">
        <f>IF(Task[[#This Row],[Margin of Error1]]&gt;=0.1,"Insufficient data",Task[[#This Row],[Task success1]])</f>
        <v>Insufficient data</v>
      </c>
      <c r="K1049" s="7">
        <f>IF(Task[[#This Row],[Task success1]]&gt;0,1.96*SQRT((Task[[#This Row],[Task success1]]*(1-Task[[#This Row],[Task success1]]))/Task[[#This Row],[Responses]]),"")</f>
        <v>0</v>
      </c>
      <c r="L1049" s="7">
        <f>VLOOKUP(Task[[#This Row],[Reason of visit]],'Data-Task'!C:G,4,)</f>
        <v>1</v>
      </c>
      <c r="M1049" s="7" t="str">
        <f>IF(Task[[#This Row],[Margin of Error1]]&gt;=0.1,"Insufficient data",Task[[#This Row],[Ease1]])</f>
        <v>Insufficient data</v>
      </c>
      <c r="N1049" s="7">
        <f>IF(Task[[#This Row],[Ease1]]&gt;0,1.96*SQRT((Task[[#This Row],[Ease1]]*(1-Task[[#This Row],[Ease1]]))/Task[[#This Row],[Responses]]),"")</f>
        <v>0</v>
      </c>
      <c r="O1049" s="7">
        <f>VLOOKUP(Task[[#This Row],[Reason of visit]],'Data-Task'!C:G,5,)</f>
        <v>1</v>
      </c>
      <c r="P1049" s="7" t="str">
        <f>IF(Task[[#This Row],[Margin of Error1]]&gt;=0.1,"Insufficient data",Task[[#This Row],[Satisfaction1]])</f>
        <v>Insufficient data</v>
      </c>
      <c r="Q1049" s="7">
        <f>IF(Task[[#This Row],[Satisfaction1]]&gt;0,1.96*SQRT((Task[[#This Row],[Satisfaction1]]*(1-Task[[#This Row],[Satisfaction1]]))/Task[[#This Row],[Responses]]),"")</f>
        <v>0</v>
      </c>
      <c r="R1049" s="7" t="str">
        <f>IF(OR(Task[[#This Row],[Margin of Error1]]&gt;=0.1,Task[[#This Row],[Margin of Error1]]=0),"Insufficient data",Task[[#This Row],[Margin of Error1]])</f>
        <v>Insufficient data</v>
      </c>
      <c r="S10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0" spans="3:19" ht="27.75" x14ac:dyDescent="0.5">
      <c r="C1050" s="129" t="str">
        <f>IF(ISBLANK('Data-Task'!C335),"",'Data-Task'!C335)</f>
        <v>ECCC:Environment:Find out about assessing and managing substances in the environment</v>
      </c>
      <c r="D1050" s="68" t="str">
        <f t="shared" si="51"/>
        <v>Find out about assessing and managing substances in the environment</v>
      </c>
      <c r="E1050" s="6" t="str">
        <f t="shared" si="52"/>
        <v>Environment</v>
      </c>
      <c r="F1050" s="6" t="str">
        <f t="shared" si="53"/>
        <v>ECCC</v>
      </c>
      <c r="G1050" s="8">
        <f>VLOOKUP(Task[[#This Row],[Reason of visit]],'Data-Task'!C:G,2,)</f>
        <v>5</v>
      </c>
      <c r="H10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0" s="7">
        <f>VLOOKUP(Task[[#This Row],[Reason of visit]],'Data-Task'!C:G,3,)</f>
        <v>1</v>
      </c>
      <c r="J1050" s="7" t="str">
        <f>IF(Task[[#This Row],[Margin of Error1]]&gt;=0.1,"Insufficient data",Task[[#This Row],[Task success1]])</f>
        <v>Insufficient data</v>
      </c>
      <c r="K1050" s="7">
        <f>IF(Task[[#This Row],[Task success1]]&gt;0,1.96*SQRT((Task[[#This Row],[Task success1]]*(1-Task[[#This Row],[Task success1]]))/Task[[#This Row],[Responses]]),"")</f>
        <v>0</v>
      </c>
      <c r="L1050" s="7">
        <f>VLOOKUP(Task[[#This Row],[Reason of visit]],'Data-Task'!C:G,4,)</f>
        <v>1</v>
      </c>
      <c r="M1050" s="7" t="str">
        <f>IF(Task[[#This Row],[Margin of Error1]]&gt;=0.1,"Insufficient data",Task[[#This Row],[Ease1]])</f>
        <v>Insufficient data</v>
      </c>
      <c r="N1050" s="7">
        <f>IF(Task[[#This Row],[Ease1]]&gt;0,1.96*SQRT((Task[[#This Row],[Ease1]]*(1-Task[[#This Row],[Ease1]]))/Task[[#This Row],[Responses]]),"")</f>
        <v>0</v>
      </c>
      <c r="O1050" s="7">
        <f>VLOOKUP(Task[[#This Row],[Reason of visit]],'Data-Task'!C:G,5,)</f>
        <v>0.8</v>
      </c>
      <c r="P1050" s="7" t="str">
        <f>IF(Task[[#This Row],[Margin of Error1]]&gt;=0.1,"Insufficient data",Task[[#This Row],[Satisfaction1]])</f>
        <v>Insufficient data</v>
      </c>
      <c r="Q1050" s="7">
        <f>IF(Task[[#This Row],[Satisfaction1]]&gt;0,1.96*SQRT((Task[[#This Row],[Satisfaction1]]*(1-Task[[#This Row],[Satisfaction1]]))/Task[[#This Row],[Responses]]),"")</f>
        <v>0.35061545887196699</v>
      </c>
      <c r="R1050" s="7" t="str">
        <f>IF(OR(Task[[#This Row],[Margin of Error1]]&gt;=0.1,Task[[#This Row],[Margin of Error1]]=0),"Insufficient data",Task[[#This Row],[Margin of Error1]])</f>
        <v>Insufficient data</v>
      </c>
      <c r="S10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1" spans="3:19" x14ac:dyDescent="0.5">
      <c r="C1051" s="129" t="str">
        <f>IF(ISBLANK('Data-Task'!C360),"",'Data-Task'!C360)</f>
        <v>ECCC:Environment:Learn about ECCC's departmental plans and priorities</v>
      </c>
      <c r="D1051" s="68" t="str">
        <f t="shared" si="51"/>
        <v>Learn about ECCC's departmental plans and priorities</v>
      </c>
      <c r="E1051" s="6" t="str">
        <f t="shared" si="52"/>
        <v>Environment</v>
      </c>
      <c r="F1051" s="6" t="str">
        <f t="shared" si="53"/>
        <v>ECCC</v>
      </c>
      <c r="G1051" s="8">
        <f>VLOOKUP(Task[[#This Row],[Reason of visit]],'Data-Task'!C:G,2,)</f>
        <v>5</v>
      </c>
      <c r="H10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1" s="7">
        <f>VLOOKUP(Task[[#This Row],[Reason of visit]],'Data-Task'!C:G,3,)</f>
        <v>0.8</v>
      </c>
      <c r="J1051" s="7" t="str">
        <f>IF(Task[[#This Row],[Margin of Error1]]&gt;=0.1,"Insufficient data",Task[[#This Row],[Task success1]])</f>
        <v>Insufficient data</v>
      </c>
      <c r="K1051" s="7">
        <f>IF(Task[[#This Row],[Task success1]]&gt;0,1.96*SQRT((Task[[#This Row],[Task success1]]*(1-Task[[#This Row],[Task success1]]))/Task[[#This Row],[Responses]]),"")</f>
        <v>0.35061545887196699</v>
      </c>
      <c r="L1051" s="7">
        <f>VLOOKUP(Task[[#This Row],[Reason of visit]],'Data-Task'!C:G,4,)</f>
        <v>0.8</v>
      </c>
      <c r="M1051" s="7" t="str">
        <f>IF(Task[[#This Row],[Margin of Error1]]&gt;=0.1,"Insufficient data",Task[[#This Row],[Ease1]])</f>
        <v>Insufficient data</v>
      </c>
      <c r="N1051" s="7">
        <f>IF(Task[[#This Row],[Ease1]]&gt;0,1.96*SQRT((Task[[#This Row],[Ease1]]*(1-Task[[#This Row],[Ease1]]))/Task[[#This Row],[Responses]]),"")</f>
        <v>0.35061545887196699</v>
      </c>
      <c r="O1051" s="7">
        <f>VLOOKUP(Task[[#This Row],[Reason of visit]],'Data-Task'!C:G,5,)</f>
        <v>1</v>
      </c>
      <c r="P1051" s="7" t="str">
        <f>IF(Task[[#This Row],[Margin of Error1]]&gt;=0.1,"Insufficient data",Task[[#This Row],[Satisfaction1]])</f>
        <v>Insufficient data</v>
      </c>
      <c r="Q1051" s="7">
        <f>IF(Task[[#This Row],[Satisfaction1]]&gt;0,1.96*SQRT((Task[[#This Row],[Satisfaction1]]*(1-Task[[#This Row],[Satisfaction1]]))/Task[[#This Row],[Responses]]),"")</f>
        <v>0</v>
      </c>
      <c r="R1051" s="7" t="str">
        <f>IF(OR(Task[[#This Row],[Margin of Error1]]&gt;=0.1,Task[[#This Row],[Margin of Error1]]=0),"Insufficient data",Task[[#This Row],[Margin of Error1]])</f>
        <v>Insufficient data</v>
      </c>
      <c r="S10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2" spans="3:19" x14ac:dyDescent="0.5">
      <c r="C1052" s="129" t="str">
        <f>IF(ISBLANK('Data-Task'!C397),"",'Data-Task'!C397)</f>
        <v>ESDC:Benefits:Learn about the Child Disability Benefit (CDB)</v>
      </c>
      <c r="D1052" s="68" t="str">
        <f t="shared" si="51"/>
        <v>Learn about the Child Disability Benefit (CDB)</v>
      </c>
      <c r="E1052" s="6" t="str">
        <f t="shared" si="52"/>
        <v>Benefits</v>
      </c>
      <c r="F1052" s="6" t="str">
        <f t="shared" si="53"/>
        <v>ESDC</v>
      </c>
      <c r="G1052" s="8">
        <f>VLOOKUP(Task[[#This Row],[Reason of visit]],'Data-Task'!C:G,2,)</f>
        <v>5</v>
      </c>
      <c r="H10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2" s="7">
        <f>VLOOKUP(Task[[#This Row],[Reason of visit]],'Data-Task'!C:G,3,)</f>
        <v>0.6</v>
      </c>
      <c r="J1052" s="7" t="str">
        <f>IF(Task[[#This Row],[Margin of Error1]]&gt;=0.1,"Insufficient data",Task[[#This Row],[Task success1]])</f>
        <v>Insufficient data</v>
      </c>
      <c r="K1052" s="7">
        <f>IF(Task[[#This Row],[Task success1]]&gt;0,1.96*SQRT((Task[[#This Row],[Task success1]]*(1-Task[[#This Row],[Task success1]]))/Task[[#This Row],[Responses]]),"")</f>
        <v>0.42941448508405022</v>
      </c>
      <c r="L1052" s="7">
        <f>VLOOKUP(Task[[#This Row],[Reason of visit]],'Data-Task'!C:G,4,)</f>
        <v>0.4</v>
      </c>
      <c r="M1052" s="7" t="str">
        <f>IF(Task[[#This Row],[Margin of Error1]]&gt;=0.1,"Insufficient data",Task[[#This Row],[Ease1]])</f>
        <v>Insufficient data</v>
      </c>
      <c r="N1052" s="7">
        <f>IF(Task[[#This Row],[Ease1]]&gt;0,1.96*SQRT((Task[[#This Row],[Ease1]]*(1-Task[[#This Row],[Ease1]]))/Task[[#This Row],[Responses]]),"")</f>
        <v>0.42941448508405022</v>
      </c>
      <c r="O1052" s="7">
        <f>VLOOKUP(Task[[#This Row],[Reason of visit]],'Data-Task'!C:G,5,)</f>
        <v>0.4</v>
      </c>
      <c r="P1052" s="7" t="str">
        <f>IF(Task[[#This Row],[Margin of Error1]]&gt;=0.1,"Insufficient data",Task[[#This Row],[Satisfaction1]])</f>
        <v>Insufficient data</v>
      </c>
      <c r="Q1052" s="7">
        <f>IF(Task[[#This Row],[Satisfaction1]]&gt;0,1.96*SQRT((Task[[#This Row],[Satisfaction1]]*(1-Task[[#This Row],[Satisfaction1]]))/Task[[#This Row],[Responses]]),"")</f>
        <v>0.42941448508405022</v>
      </c>
      <c r="R1052" s="7" t="str">
        <f>IF(OR(Task[[#This Row],[Margin of Error1]]&gt;=0.1,Task[[#This Row],[Margin of Error1]]=0),"Insufficient data",Task[[#This Row],[Margin of Error1]])</f>
        <v>Insufficient data</v>
      </c>
      <c r="S10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3" spans="3:19" x14ac:dyDescent="0.5">
      <c r="C1053" s="129" t="str">
        <f>IF(ISBLANK('Data-Task'!C502),"",'Data-Task'!C502)</f>
        <v>FINTRAC:N/A:Learn what FINTRAC does</v>
      </c>
      <c r="D1053" s="68" t="str">
        <f t="shared" si="51"/>
        <v>Learn what FINTRAC does</v>
      </c>
      <c r="E1053" s="6" t="str">
        <f t="shared" si="52"/>
        <v>N/A</v>
      </c>
      <c r="F1053" s="6" t="str">
        <f t="shared" si="53"/>
        <v>FINTRAC</v>
      </c>
      <c r="G1053" s="8">
        <f>VLOOKUP(Task[[#This Row],[Reason of visit]],'Data-Task'!C:G,2,)</f>
        <v>5</v>
      </c>
      <c r="H10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3" s="7">
        <f>VLOOKUP(Task[[#This Row],[Reason of visit]],'Data-Task'!C:G,3,)</f>
        <v>0.8</v>
      </c>
      <c r="J1053" s="7" t="str">
        <f>IF(Task[[#This Row],[Margin of Error1]]&gt;=0.1,"Insufficient data",Task[[#This Row],[Task success1]])</f>
        <v>Insufficient data</v>
      </c>
      <c r="K1053" s="7">
        <f>IF(Task[[#This Row],[Task success1]]&gt;0,1.96*SQRT((Task[[#This Row],[Task success1]]*(1-Task[[#This Row],[Task success1]]))/Task[[#This Row],[Responses]]),"")</f>
        <v>0.35061545887196699</v>
      </c>
      <c r="L1053" s="7">
        <f>VLOOKUP(Task[[#This Row],[Reason of visit]],'Data-Task'!C:G,4,)</f>
        <v>0.2</v>
      </c>
      <c r="M1053" s="7" t="str">
        <f>IF(Task[[#This Row],[Margin of Error1]]&gt;=0.1,"Insufficient data",Task[[#This Row],[Ease1]])</f>
        <v>Insufficient data</v>
      </c>
      <c r="N1053" s="7">
        <f>IF(Task[[#This Row],[Ease1]]&gt;0,1.96*SQRT((Task[[#This Row],[Ease1]]*(1-Task[[#This Row],[Ease1]]))/Task[[#This Row],[Responses]]),"")</f>
        <v>0.3506154588719671</v>
      </c>
      <c r="O1053" s="7">
        <f>VLOOKUP(Task[[#This Row],[Reason of visit]],'Data-Task'!C:G,5,)</f>
        <v>0.6</v>
      </c>
      <c r="P1053" s="7" t="str">
        <f>IF(Task[[#This Row],[Margin of Error1]]&gt;=0.1,"Insufficient data",Task[[#This Row],[Satisfaction1]])</f>
        <v>Insufficient data</v>
      </c>
      <c r="Q1053" s="7">
        <f>IF(Task[[#This Row],[Satisfaction1]]&gt;0,1.96*SQRT((Task[[#This Row],[Satisfaction1]]*(1-Task[[#This Row],[Satisfaction1]]))/Task[[#This Row],[Responses]]),"")</f>
        <v>0.42941448508405022</v>
      </c>
      <c r="R1053" s="7" t="str">
        <f>IF(OR(Task[[#This Row],[Margin of Error1]]&gt;=0.1,Task[[#This Row],[Margin of Error1]]=0),"Insufficient data",Task[[#This Row],[Margin of Error1]])</f>
        <v>Insufficient data</v>
      </c>
      <c r="S10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4" spans="3:19" x14ac:dyDescent="0.5">
      <c r="C1054" s="129" t="str">
        <f>IF(ISBLANK('Data-Task'!C512),"",'Data-Task'!C512)</f>
        <v>GAC:Business:Canada's State of Trade</v>
      </c>
      <c r="D1054" s="68" t="str">
        <f t="shared" si="51"/>
        <v>Canada's State of Trade</v>
      </c>
      <c r="E1054" s="6" t="str">
        <f t="shared" si="52"/>
        <v>Business</v>
      </c>
      <c r="F1054" s="6" t="str">
        <f t="shared" si="53"/>
        <v>GAC</v>
      </c>
      <c r="G1054" s="8">
        <f>VLOOKUP(Task[[#This Row],[Reason of visit]],'Data-Task'!C:G,2,)</f>
        <v>5</v>
      </c>
      <c r="H10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4" s="7">
        <f>VLOOKUP(Task[[#This Row],[Reason of visit]],'Data-Task'!C:G,3,)</f>
        <v>0.6</v>
      </c>
      <c r="J1054" s="7" t="str">
        <f>IF(Task[[#This Row],[Margin of Error1]]&gt;=0.1,"Insufficient data",Task[[#This Row],[Task success1]])</f>
        <v>Insufficient data</v>
      </c>
      <c r="K1054" s="7">
        <f>IF(Task[[#This Row],[Task success1]]&gt;0,1.96*SQRT((Task[[#This Row],[Task success1]]*(1-Task[[#This Row],[Task success1]]))/Task[[#This Row],[Responses]]),"")</f>
        <v>0.42941448508405022</v>
      </c>
      <c r="L1054" s="7">
        <f>VLOOKUP(Task[[#This Row],[Reason of visit]],'Data-Task'!C:G,4,)</f>
        <v>0.4</v>
      </c>
      <c r="M1054" s="7" t="str">
        <f>IF(Task[[#This Row],[Margin of Error1]]&gt;=0.1,"Insufficient data",Task[[#This Row],[Ease1]])</f>
        <v>Insufficient data</v>
      </c>
      <c r="N1054" s="7">
        <f>IF(Task[[#This Row],[Ease1]]&gt;0,1.96*SQRT((Task[[#This Row],[Ease1]]*(1-Task[[#This Row],[Ease1]]))/Task[[#This Row],[Responses]]),"")</f>
        <v>0.42941448508405022</v>
      </c>
      <c r="O1054" s="7">
        <f>VLOOKUP(Task[[#This Row],[Reason of visit]],'Data-Task'!C:G,5,)</f>
        <v>0.4</v>
      </c>
      <c r="P1054" s="7" t="str">
        <f>IF(Task[[#This Row],[Margin of Error1]]&gt;=0.1,"Insufficient data",Task[[#This Row],[Satisfaction1]])</f>
        <v>Insufficient data</v>
      </c>
      <c r="Q1054" s="7">
        <f>IF(Task[[#This Row],[Satisfaction1]]&gt;0,1.96*SQRT((Task[[#This Row],[Satisfaction1]]*(1-Task[[#This Row],[Satisfaction1]]))/Task[[#This Row],[Responses]]),"")</f>
        <v>0.42941448508405022</v>
      </c>
      <c r="R1054" s="7" t="str">
        <f>IF(OR(Task[[#This Row],[Margin of Error1]]&gt;=0.1,Task[[#This Row],[Margin of Error1]]=0),"Insufficient data",Task[[#This Row],[Margin of Error1]])</f>
        <v>Insufficient data</v>
      </c>
      <c r="S10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5" spans="3:19" x14ac:dyDescent="0.5">
      <c r="C1055" s="129" t="str">
        <f>IF(ISBLANK('Data-Task'!C522),"",'Data-Task'!C522)</f>
        <v>GAC:Business:COVID-19 – Support for businesses</v>
      </c>
      <c r="D1055" s="68" t="str">
        <f t="shared" si="51"/>
        <v>COVID-19 – Support for businesses</v>
      </c>
      <c r="E1055" s="6" t="str">
        <f t="shared" si="52"/>
        <v>Business</v>
      </c>
      <c r="F1055" s="6" t="str">
        <f t="shared" si="53"/>
        <v>GAC</v>
      </c>
      <c r="G1055" s="8">
        <f>VLOOKUP(Task[[#This Row],[Reason of visit]],'Data-Task'!C:G,2,)</f>
        <v>5</v>
      </c>
      <c r="H10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5" s="7">
        <f>VLOOKUP(Task[[#This Row],[Reason of visit]],'Data-Task'!C:G,3,)</f>
        <v>1</v>
      </c>
      <c r="J1055" s="7" t="str">
        <f>IF(Task[[#This Row],[Margin of Error1]]&gt;=0.1,"Insufficient data",Task[[#This Row],[Task success1]])</f>
        <v>Insufficient data</v>
      </c>
      <c r="K1055" s="7">
        <f>IF(Task[[#This Row],[Task success1]]&gt;0,1.96*SQRT((Task[[#This Row],[Task success1]]*(1-Task[[#This Row],[Task success1]]))/Task[[#This Row],[Responses]]),"")</f>
        <v>0</v>
      </c>
      <c r="L1055" s="7">
        <f>VLOOKUP(Task[[#This Row],[Reason of visit]],'Data-Task'!C:G,4,)</f>
        <v>0.6</v>
      </c>
      <c r="M1055" s="7" t="str">
        <f>IF(Task[[#This Row],[Margin of Error1]]&gt;=0.1,"Insufficient data",Task[[#This Row],[Ease1]])</f>
        <v>Insufficient data</v>
      </c>
      <c r="N1055" s="7">
        <f>IF(Task[[#This Row],[Ease1]]&gt;0,1.96*SQRT((Task[[#This Row],[Ease1]]*(1-Task[[#This Row],[Ease1]]))/Task[[#This Row],[Responses]]),"")</f>
        <v>0.42941448508405022</v>
      </c>
      <c r="O1055" s="7">
        <f>VLOOKUP(Task[[#This Row],[Reason of visit]],'Data-Task'!C:G,5,)</f>
        <v>0.8</v>
      </c>
      <c r="P1055" s="7" t="str">
        <f>IF(Task[[#This Row],[Margin of Error1]]&gt;=0.1,"Insufficient data",Task[[#This Row],[Satisfaction1]])</f>
        <v>Insufficient data</v>
      </c>
      <c r="Q1055" s="7">
        <f>IF(Task[[#This Row],[Satisfaction1]]&gt;0,1.96*SQRT((Task[[#This Row],[Satisfaction1]]*(1-Task[[#This Row],[Satisfaction1]]))/Task[[#This Row],[Responses]]),"")</f>
        <v>0.35061545887196699</v>
      </c>
      <c r="R1055" s="7" t="str">
        <f>IF(OR(Task[[#This Row],[Margin of Error1]]&gt;=0.1,Task[[#This Row],[Margin of Error1]]=0),"Insufficient data",Task[[#This Row],[Margin of Error1]])</f>
        <v>Insufficient data</v>
      </c>
      <c r="S10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6" spans="3:19" x14ac:dyDescent="0.5">
      <c r="C1056" s="129" t="str">
        <f>IF(ISBLANK('Data-Task'!C527),"",'Data-Task'!C527)</f>
        <v>GAC:Business:Export and import permits and certificates fees</v>
      </c>
      <c r="D1056" s="68" t="str">
        <f t="shared" si="51"/>
        <v>Export and import permits and certificates fees</v>
      </c>
      <c r="E1056" s="6" t="str">
        <f t="shared" si="52"/>
        <v>Business</v>
      </c>
      <c r="F1056" s="6" t="str">
        <f t="shared" si="53"/>
        <v>GAC</v>
      </c>
      <c r="G1056" s="8">
        <f>VLOOKUP(Task[[#This Row],[Reason of visit]],'Data-Task'!C:G,2,)</f>
        <v>5</v>
      </c>
      <c r="H10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6" s="7">
        <f>VLOOKUP(Task[[#This Row],[Reason of visit]],'Data-Task'!C:G,3,)</f>
        <v>0.6</v>
      </c>
      <c r="J1056" s="7" t="str">
        <f>IF(Task[[#This Row],[Margin of Error1]]&gt;=0.1,"Insufficient data",Task[[#This Row],[Task success1]])</f>
        <v>Insufficient data</v>
      </c>
      <c r="K1056" s="7">
        <f>IF(Task[[#This Row],[Task success1]]&gt;0,1.96*SQRT((Task[[#This Row],[Task success1]]*(1-Task[[#This Row],[Task success1]]))/Task[[#This Row],[Responses]]),"")</f>
        <v>0.42941448508405022</v>
      </c>
      <c r="L1056" s="7">
        <f>VLOOKUP(Task[[#This Row],[Reason of visit]],'Data-Task'!C:G,4,)</f>
        <v>0.8</v>
      </c>
      <c r="M1056" s="7" t="str">
        <f>IF(Task[[#This Row],[Margin of Error1]]&gt;=0.1,"Insufficient data",Task[[#This Row],[Ease1]])</f>
        <v>Insufficient data</v>
      </c>
      <c r="N1056" s="7">
        <f>IF(Task[[#This Row],[Ease1]]&gt;0,1.96*SQRT((Task[[#This Row],[Ease1]]*(1-Task[[#This Row],[Ease1]]))/Task[[#This Row],[Responses]]),"")</f>
        <v>0.35061545887196699</v>
      </c>
      <c r="O1056" s="7">
        <f>VLOOKUP(Task[[#This Row],[Reason of visit]],'Data-Task'!C:G,5,)</f>
        <v>0.6</v>
      </c>
      <c r="P1056" s="7" t="str">
        <f>IF(Task[[#This Row],[Margin of Error1]]&gt;=0.1,"Insufficient data",Task[[#This Row],[Satisfaction1]])</f>
        <v>Insufficient data</v>
      </c>
      <c r="Q1056" s="7">
        <f>IF(Task[[#This Row],[Satisfaction1]]&gt;0,1.96*SQRT((Task[[#This Row],[Satisfaction1]]*(1-Task[[#This Row],[Satisfaction1]]))/Task[[#This Row],[Responses]]),"")</f>
        <v>0.42941448508405022</v>
      </c>
      <c r="R1056" s="7" t="str">
        <f>IF(OR(Task[[#This Row],[Margin of Error1]]&gt;=0.1,Task[[#This Row],[Margin of Error1]]=0),"Insufficient data",Task[[#This Row],[Margin of Error1]])</f>
        <v>Insufficient data</v>
      </c>
      <c r="S10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7" spans="3:19" x14ac:dyDescent="0.5">
      <c r="C1057" s="129" t="str">
        <f>IF(ISBLANK('Data-Task'!C529),"",'Data-Task'!C529)</f>
        <v>GAC:Business:Find business opportunities</v>
      </c>
      <c r="D1057" s="68" t="str">
        <f t="shared" si="51"/>
        <v>Find business opportunities</v>
      </c>
      <c r="E1057" s="6" t="str">
        <f t="shared" si="52"/>
        <v>Business</v>
      </c>
      <c r="F1057" s="6" t="str">
        <f t="shared" si="53"/>
        <v>GAC</v>
      </c>
      <c r="G1057" s="8">
        <f>VLOOKUP(Task[[#This Row],[Reason of visit]],'Data-Task'!C:G,2,)</f>
        <v>5</v>
      </c>
      <c r="H10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7" s="7">
        <f>VLOOKUP(Task[[#This Row],[Reason of visit]],'Data-Task'!C:G,3,)</f>
        <v>0.4</v>
      </c>
      <c r="J1057" s="7" t="str">
        <f>IF(Task[[#This Row],[Margin of Error1]]&gt;=0.1,"Insufficient data",Task[[#This Row],[Task success1]])</f>
        <v>Insufficient data</v>
      </c>
      <c r="K1057" s="7">
        <f>IF(Task[[#This Row],[Task success1]]&gt;0,1.96*SQRT((Task[[#This Row],[Task success1]]*(1-Task[[#This Row],[Task success1]]))/Task[[#This Row],[Responses]]),"")</f>
        <v>0.42941448508405022</v>
      </c>
      <c r="L1057" s="7">
        <f>VLOOKUP(Task[[#This Row],[Reason of visit]],'Data-Task'!C:G,4,)</f>
        <v>0.6</v>
      </c>
      <c r="M1057" s="7" t="str">
        <f>IF(Task[[#This Row],[Margin of Error1]]&gt;=0.1,"Insufficient data",Task[[#This Row],[Ease1]])</f>
        <v>Insufficient data</v>
      </c>
      <c r="N1057" s="7">
        <f>IF(Task[[#This Row],[Ease1]]&gt;0,1.96*SQRT((Task[[#This Row],[Ease1]]*(1-Task[[#This Row],[Ease1]]))/Task[[#This Row],[Responses]]),"")</f>
        <v>0.42941448508405022</v>
      </c>
      <c r="O1057" s="7">
        <f>VLOOKUP(Task[[#This Row],[Reason of visit]],'Data-Task'!C:G,5,)</f>
        <v>0.6</v>
      </c>
      <c r="P1057" s="7" t="str">
        <f>IF(Task[[#This Row],[Margin of Error1]]&gt;=0.1,"Insufficient data",Task[[#This Row],[Satisfaction1]])</f>
        <v>Insufficient data</v>
      </c>
      <c r="Q1057" s="7">
        <f>IF(Task[[#This Row],[Satisfaction1]]&gt;0,1.96*SQRT((Task[[#This Row],[Satisfaction1]]*(1-Task[[#This Row],[Satisfaction1]]))/Task[[#This Row],[Responses]]),"")</f>
        <v>0.42941448508405022</v>
      </c>
      <c r="R1057" s="7" t="str">
        <f>IF(OR(Task[[#This Row],[Margin of Error1]]&gt;=0.1,Task[[#This Row],[Margin of Error1]]=0),"Insufficient data",Task[[#This Row],[Margin of Error1]])</f>
        <v>Insufficient data</v>
      </c>
      <c r="S10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8" spans="3:19" ht="27.75" x14ac:dyDescent="0.5">
      <c r="C1058" s="129" t="str">
        <f>IF(ISBLANK('Data-Task'!C569),"",'Data-Task'!C569)</f>
        <v>GAC:Business:Support for Canadian technology businesses (Canadian Technology Accelerators)</v>
      </c>
      <c r="D1058" s="68" t="str">
        <f t="shared" si="51"/>
        <v>Support for Canadian technology businesses (Canadian Technology Accelerators)</v>
      </c>
      <c r="E1058" s="6" t="str">
        <f t="shared" si="52"/>
        <v>Business</v>
      </c>
      <c r="F1058" s="6" t="str">
        <f t="shared" si="53"/>
        <v>GAC</v>
      </c>
      <c r="G1058" s="8">
        <f>VLOOKUP(Task[[#This Row],[Reason of visit]],'Data-Task'!C:G,2,)</f>
        <v>5</v>
      </c>
      <c r="H10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8" s="7">
        <f>VLOOKUP(Task[[#This Row],[Reason of visit]],'Data-Task'!C:G,3,)</f>
        <v>0.8</v>
      </c>
      <c r="J1058" s="7" t="str">
        <f>IF(Task[[#This Row],[Margin of Error1]]&gt;=0.1,"Insufficient data",Task[[#This Row],[Task success1]])</f>
        <v>Insufficient data</v>
      </c>
      <c r="K1058" s="7">
        <f>IF(Task[[#This Row],[Task success1]]&gt;0,1.96*SQRT((Task[[#This Row],[Task success1]]*(1-Task[[#This Row],[Task success1]]))/Task[[#This Row],[Responses]]),"")</f>
        <v>0.35061545887196699</v>
      </c>
      <c r="L1058" s="7">
        <f>VLOOKUP(Task[[#This Row],[Reason of visit]],'Data-Task'!C:G,4,)</f>
        <v>0.8</v>
      </c>
      <c r="M1058" s="7" t="str">
        <f>IF(Task[[#This Row],[Margin of Error1]]&gt;=0.1,"Insufficient data",Task[[#This Row],[Ease1]])</f>
        <v>Insufficient data</v>
      </c>
      <c r="N1058" s="7">
        <f>IF(Task[[#This Row],[Ease1]]&gt;0,1.96*SQRT((Task[[#This Row],[Ease1]]*(1-Task[[#This Row],[Ease1]]))/Task[[#This Row],[Responses]]),"")</f>
        <v>0.35061545887196699</v>
      </c>
      <c r="O1058" s="7">
        <f>VLOOKUP(Task[[#This Row],[Reason of visit]],'Data-Task'!C:G,5,)</f>
        <v>0.6</v>
      </c>
      <c r="P1058" s="7" t="str">
        <f>IF(Task[[#This Row],[Margin of Error1]]&gt;=0.1,"Insufficient data",Task[[#This Row],[Satisfaction1]])</f>
        <v>Insufficient data</v>
      </c>
      <c r="Q1058" s="7">
        <f>IF(Task[[#This Row],[Satisfaction1]]&gt;0,1.96*SQRT((Task[[#This Row],[Satisfaction1]]*(1-Task[[#This Row],[Satisfaction1]]))/Task[[#This Row],[Responses]]),"")</f>
        <v>0.42941448508405022</v>
      </c>
      <c r="R1058" s="7" t="str">
        <f>IF(OR(Task[[#This Row],[Margin of Error1]]&gt;=0.1,Task[[#This Row],[Margin of Error1]]=0),"Insufficient data",Task[[#This Row],[Margin of Error1]])</f>
        <v>Insufficient data</v>
      </c>
      <c r="S10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59" spans="3:19" x14ac:dyDescent="0.5">
      <c r="C1059" s="129" t="str">
        <f>IF(ISBLANK('Data-Task'!C584),"",'Data-Task'!C584)</f>
        <v>GAC:Business:Trade topic – Export financing</v>
      </c>
      <c r="D1059" s="68" t="str">
        <f t="shared" si="51"/>
        <v>Trade topic – Export financing</v>
      </c>
      <c r="E1059" s="6" t="str">
        <f t="shared" si="52"/>
        <v>Business</v>
      </c>
      <c r="F1059" s="6" t="str">
        <f t="shared" si="53"/>
        <v>GAC</v>
      </c>
      <c r="G1059" s="8">
        <f>VLOOKUP(Task[[#This Row],[Reason of visit]],'Data-Task'!C:G,2,)</f>
        <v>5</v>
      </c>
      <c r="H10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59" s="7">
        <f>VLOOKUP(Task[[#This Row],[Reason of visit]],'Data-Task'!C:G,3,)</f>
        <v>0.8</v>
      </c>
      <c r="J1059" s="7" t="str">
        <f>IF(Task[[#This Row],[Margin of Error1]]&gt;=0.1,"Insufficient data",Task[[#This Row],[Task success1]])</f>
        <v>Insufficient data</v>
      </c>
      <c r="K1059" s="7">
        <f>IF(Task[[#This Row],[Task success1]]&gt;0,1.96*SQRT((Task[[#This Row],[Task success1]]*(1-Task[[#This Row],[Task success1]]))/Task[[#This Row],[Responses]]),"")</f>
        <v>0.35061545887196699</v>
      </c>
      <c r="L1059" s="7">
        <f>VLOOKUP(Task[[#This Row],[Reason of visit]],'Data-Task'!C:G,4,)</f>
        <v>0.6</v>
      </c>
      <c r="M1059" s="7" t="str">
        <f>IF(Task[[#This Row],[Margin of Error1]]&gt;=0.1,"Insufficient data",Task[[#This Row],[Ease1]])</f>
        <v>Insufficient data</v>
      </c>
      <c r="N1059" s="7">
        <f>IF(Task[[#This Row],[Ease1]]&gt;0,1.96*SQRT((Task[[#This Row],[Ease1]]*(1-Task[[#This Row],[Ease1]]))/Task[[#This Row],[Responses]]),"")</f>
        <v>0.42941448508405022</v>
      </c>
      <c r="O1059" s="7">
        <f>VLOOKUP(Task[[#This Row],[Reason of visit]],'Data-Task'!C:G,5,)</f>
        <v>0.6</v>
      </c>
      <c r="P1059" s="7" t="str">
        <f>IF(Task[[#This Row],[Margin of Error1]]&gt;=0.1,"Insufficient data",Task[[#This Row],[Satisfaction1]])</f>
        <v>Insufficient data</v>
      </c>
      <c r="Q1059" s="7">
        <f>IF(Task[[#This Row],[Satisfaction1]]&gt;0,1.96*SQRT((Task[[#This Row],[Satisfaction1]]*(1-Task[[#This Row],[Satisfaction1]]))/Task[[#This Row],[Responses]]),"")</f>
        <v>0.42941448508405022</v>
      </c>
      <c r="R1059" s="7" t="str">
        <f>IF(OR(Task[[#This Row],[Margin of Error1]]&gt;=0.1,Task[[#This Row],[Margin of Error1]]=0),"Insufficient data",Task[[#This Row],[Margin of Error1]])</f>
        <v>Insufficient data</v>
      </c>
      <c r="S10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0" spans="3:19" x14ac:dyDescent="0.5">
      <c r="C1060" s="129" t="str">
        <f>IF(ISBLANK('Data-Task'!C609),"",'Data-Task'!C609)</f>
        <v>GAC:Travel:Canada's response to conflicts, crisis and disasters</v>
      </c>
      <c r="D1060" s="68" t="str">
        <f t="shared" si="51"/>
        <v>Canada's response to conflicts, crisis and disasters</v>
      </c>
      <c r="E1060" s="6" t="str">
        <f t="shared" si="52"/>
        <v>Travel</v>
      </c>
      <c r="F1060" s="6" t="str">
        <f t="shared" si="53"/>
        <v>GAC</v>
      </c>
      <c r="G1060" s="8">
        <f>VLOOKUP(Task[[#This Row],[Reason of visit]],'Data-Task'!C:G,2,)</f>
        <v>5</v>
      </c>
      <c r="H10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0" s="7">
        <f>VLOOKUP(Task[[#This Row],[Reason of visit]],'Data-Task'!C:G,3,)</f>
        <v>0.4</v>
      </c>
      <c r="J1060" s="7" t="str">
        <f>IF(Task[[#This Row],[Margin of Error1]]&gt;=0.1,"Insufficient data",Task[[#This Row],[Task success1]])</f>
        <v>Insufficient data</v>
      </c>
      <c r="K1060" s="7">
        <f>IF(Task[[#This Row],[Task success1]]&gt;0,1.96*SQRT((Task[[#This Row],[Task success1]]*(1-Task[[#This Row],[Task success1]]))/Task[[#This Row],[Responses]]),"")</f>
        <v>0.42941448508405022</v>
      </c>
      <c r="L1060" s="7">
        <f>VLOOKUP(Task[[#This Row],[Reason of visit]],'Data-Task'!C:G,4,)</f>
        <v>0.6</v>
      </c>
      <c r="M1060" s="7" t="str">
        <f>IF(Task[[#This Row],[Margin of Error1]]&gt;=0.1,"Insufficient data",Task[[#This Row],[Ease1]])</f>
        <v>Insufficient data</v>
      </c>
      <c r="N1060" s="7">
        <f>IF(Task[[#This Row],[Ease1]]&gt;0,1.96*SQRT((Task[[#This Row],[Ease1]]*(1-Task[[#This Row],[Ease1]]))/Task[[#This Row],[Responses]]),"")</f>
        <v>0.42941448508405022</v>
      </c>
      <c r="O1060" s="7">
        <f>VLOOKUP(Task[[#This Row],[Reason of visit]],'Data-Task'!C:G,5,)</f>
        <v>0</v>
      </c>
      <c r="P1060" s="7" t="str">
        <f>IF(Task[[#This Row],[Margin of Error1]]&gt;=0.1,"Insufficient data",Task[[#This Row],[Satisfaction1]])</f>
        <v>Insufficient data</v>
      </c>
      <c r="Q1060" s="7" t="str">
        <f>IF(Task[[#This Row],[Satisfaction1]]&gt;0,1.96*SQRT((Task[[#This Row],[Satisfaction1]]*(1-Task[[#This Row],[Satisfaction1]]))/Task[[#This Row],[Responses]]),"")</f>
        <v/>
      </c>
      <c r="R1060" s="7" t="str">
        <f>IF(OR(Task[[#This Row],[Margin of Error1]]&gt;=0.1,Task[[#This Row],[Margin of Error1]]=0),"Insufficient data",Task[[#This Row],[Margin of Error1]])</f>
        <v>Insufficient data</v>
      </c>
      <c r="S10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1" spans="3:19" x14ac:dyDescent="0.5">
      <c r="C1061" s="129" t="str">
        <f>IF(ISBLANK('Data-Task'!C646),"",'Data-Task'!C646)</f>
        <v>GAC:World:G7</v>
      </c>
      <c r="D1061" s="68" t="str">
        <f t="shared" si="51"/>
        <v>G7</v>
      </c>
      <c r="E1061" s="6" t="str">
        <f t="shared" si="52"/>
        <v>World</v>
      </c>
      <c r="F1061" s="6" t="str">
        <f t="shared" si="53"/>
        <v>GAC</v>
      </c>
      <c r="G1061" s="8">
        <f>VLOOKUP(Task[[#This Row],[Reason of visit]],'Data-Task'!C:G,2,)</f>
        <v>5</v>
      </c>
      <c r="H10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1" s="7">
        <f>VLOOKUP(Task[[#This Row],[Reason of visit]],'Data-Task'!C:G,3,)</f>
        <v>0.8</v>
      </c>
      <c r="J1061" s="7" t="str">
        <f>IF(Task[[#This Row],[Margin of Error1]]&gt;=0.1,"Insufficient data",Task[[#This Row],[Task success1]])</f>
        <v>Insufficient data</v>
      </c>
      <c r="K1061" s="7">
        <f>IF(Task[[#This Row],[Task success1]]&gt;0,1.96*SQRT((Task[[#This Row],[Task success1]]*(1-Task[[#This Row],[Task success1]]))/Task[[#This Row],[Responses]]),"")</f>
        <v>0.35061545887196699</v>
      </c>
      <c r="L1061" s="7">
        <f>VLOOKUP(Task[[#This Row],[Reason of visit]],'Data-Task'!C:G,4,)</f>
        <v>0.8</v>
      </c>
      <c r="M1061" s="7" t="str">
        <f>IF(Task[[#This Row],[Margin of Error1]]&gt;=0.1,"Insufficient data",Task[[#This Row],[Ease1]])</f>
        <v>Insufficient data</v>
      </c>
      <c r="N1061" s="7">
        <f>IF(Task[[#This Row],[Ease1]]&gt;0,1.96*SQRT((Task[[#This Row],[Ease1]]*(1-Task[[#This Row],[Ease1]]))/Task[[#This Row],[Responses]]),"")</f>
        <v>0.35061545887196699</v>
      </c>
      <c r="O1061" s="7">
        <f>VLOOKUP(Task[[#This Row],[Reason of visit]],'Data-Task'!C:G,5,)</f>
        <v>0.6</v>
      </c>
      <c r="P1061" s="7" t="str">
        <f>IF(Task[[#This Row],[Margin of Error1]]&gt;=0.1,"Insufficient data",Task[[#This Row],[Satisfaction1]])</f>
        <v>Insufficient data</v>
      </c>
      <c r="Q1061" s="7">
        <f>IF(Task[[#This Row],[Satisfaction1]]&gt;0,1.96*SQRT((Task[[#This Row],[Satisfaction1]]*(1-Task[[#This Row],[Satisfaction1]]))/Task[[#This Row],[Responses]]),"")</f>
        <v>0.42941448508405022</v>
      </c>
      <c r="R1061" s="7" t="str">
        <f>IF(OR(Task[[#This Row],[Margin of Error1]]&gt;=0.1,Task[[#This Row],[Margin of Error1]]=0),"Insufficient data",Task[[#This Row],[Margin of Error1]])</f>
        <v>Insufficient data</v>
      </c>
      <c r="S10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2" spans="3:19" ht="27.75" x14ac:dyDescent="0.5">
      <c r="C1062" s="129" t="str">
        <f>IF(ISBLANK('Data-Task'!C693),"",'Data-Task'!C693)</f>
        <v>GAC:World:Testimonials from students who have chosen Canada as a study destination</v>
      </c>
      <c r="D1062" s="68" t="str">
        <f t="shared" si="51"/>
        <v>Testimonials from students who have chosen Canada as a study destination</v>
      </c>
      <c r="E1062" s="6" t="str">
        <f t="shared" si="52"/>
        <v>World</v>
      </c>
      <c r="F1062" s="6" t="str">
        <f t="shared" si="53"/>
        <v>GAC</v>
      </c>
      <c r="G1062" s="8">
        <f>VLOOKUP(Task[[#This Row],[Reason of visit]],'Data-Task'!C:G,2,)</f>
        <v>5</v>
      </c>
      <c r="H106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2" s="7">
        <f>VLOOKUP(Task[[#This Row],[Reason of visit]],'Data-Task'!C:G,3,)</f>
        <v>0.8</v>
      </c>
      <c r="J1062" s="7" t="str">
        <f>IF(Task[[#This Row],[Margin of Error1]]&gt;=0.1,"Insufficient data",Task[[#This Row],[Task success1]])</f>
        <v>Insufficient data</v>
      </c>
      <c r="K1062" s="7">
        <f>IF(Task[[#This Row],[Task success1]]&gt;0,1.96*SQRT((Task[[#This Row],[Task success1]]*(1-Task[[#This Row],[Task success1]]))/Task[[#This Row],[Responses]]),"")</f>
        <v>0.35061545887196699</v>
      </c>
      <c r="L1062" s="7">
        <f>VLOOKUP(Task[[#This Row],[Reason of visit]],'Data-Task'!C:G,4,)</f>
        <v>0.4</v>
      </c>
      <c r="M1062" s="7" t="str">
        <f>IF(Task[[#This Row],[Margin of Error1]]&gt;=0.1,"Insufficient data",Task[[#This Row],[Ease1]])</f>
        <v>Insufficient data</v>
      </c>
      <c r="N1062" s="7">
        <f>IF(Task[[#This Row],[Ease1]]&gt;0,1.96*SQRT((Task[[#This Row],[Ease1]]*(1-Task[[#This Row],[Ease1]]))/Task[[#This Row],[Responses]]),"")</f>
        <v>0.42941448508405022</v>
      </c>
      <c r="O1062" s="7">
        <f>VLOOKUP(Task[[#This Row],[Reason of visit]],'Data-Task'!C:G,5,)</f>
        <v>0.4</v>
      </c>
      <c r="P1062" s="7" t="str">
        <f>IF(Task[[#This Row],[Margin of Error1]]&gt;=0.1,"Insufficient data",Task[[#This Row],[Satisfaction1]])</f>
        <v>Insufficient data</v>
      </c>
      <c r="Q1062" s="7">
        <f>IF(Task[[#This Row],[Satisfaction1]]&gt;0,1.96*SQRT((Task[[#This Row],[Satisfaction1]]*(1-Task[[#This Row],[Satisfaction1]]))/Task[[#This Row],[Responses]]),"")</f>
        <v>0.42941448508405022</v>
      </c>
      <c r="R1062" s="7" t="str">
        <f>IF(OR(Task[[#This Row],[Margin of Error1]]&gt;=0.1,Task[[#This Row],[Margin of Error1]]=0),"Insufficient data",Task[[#This Row],[Margin of Error1]])</f>
        <v>Insufficient data</v>
      </c>
      <c r="S10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3" spans="3:19" ht="27.75" x14ac:dyDescent="0.5">
      <c r="C1063" s="129" t="str">
        <f>IF(ISBLANK('Data-Task'!C697),"",'Data-Task'!C697)</f>
        <v>GAC:World:United Nations Educational, Scientific and Cultural Organization (UNESCO)</v>
      </c>
      <c r="D1063" s="68" t="str">
        <f t="shared" si="51"/>
        <v>United Nations Educational, Scientific and Cultural Organization (UNESCO)</v>
      </c>
      <c r="E1063" s="6" t="str">
        <f t="shared" si="52"/>
        <v>World</v>
      </c>
      <c r="F1063" s="6" t="str">
        <f t="shared" si="53"/>
        <v>GAC</v>
      </c>
      <c r="G1063" s="8">
        <f>VLOOKUP(Task[[#This Row],[Reason of visit]],'Data-Task'!C:G,2,)</f>
        <v>5</v>
      </c>
      <c r="H106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3" s="7">
        <f>VLOOKUP(Task[[#This Row],[Reason of visit]],'Data-Task'!C:G,3,)</f>
        <v>0.6</v>
      </c>
      <c r="J1063" s="7" t="str">
        <f>IF(Task[[#This Row],[Margin of Error1]]&gt;=0.1,"Insufficient data",Task[[#This Row],[Task success1]])</f>
        <v>Insufficient data</v>
      </c>
      <c r="K1063" s="7">
        <f>IF(Task[[#This Row],[Task success1]]&gt;0,1.96*SQRT((Task[[#This Row],[Task success1]]*(1-Task[[#This Row],[Task success1]]))/Task[[#This Row],[Responses]]),"")</f>
        <v>0.42941448508405022</v>
      </c>
      <c r="L1063" s="7">
        <f>VLOOKUP(Task[[#This Row],[Reason of visit]],'Data-Task'!C:G,4,)</f>
        <v>0.6</v>
      </c>
      <c r="M1063" s="7" t="str">
        <f>IF(Task[[#This Row],[Margin of Error1]]&gt;=0.1,"Insufficient data",Task[[#This Row],[Ease1]])</f>
        <v>Insufficient data</v>
      </c>
      <c r="N1063" s="7">
        <f>IF(Task[[#This Row],[Ease1]]&gt;0,1.96*SQRT((Task[[#This Row],[Ease1]]*(1-Task[[#This Row],[Ease1]]))/Task[[#This Row],[Responses]]),"")</f>
        <v>0.42941448508405022</v>
      </c>
      <c r="O1063" s="7">
        <f>VLOOKUP(Task[[#This Row],[Reason of visit]],'Data-Task'!C:G,5,)</f>
        <v>0.4</v>
      </c>
      <c r="P1063" s="7" t="str">
        <f>IF(Task[[#This Row],[Margin of Error1]]&gt;=0.1,"Insufficient data",Task[[#This Row],[Satisfaction1]])</f>
        <v>Insufficient data</v>
      </c>
      <c r="Q1063" s="7">
        <f>IF(Task[[#This Row],[Satisfaction1]]&gt;0,1.96*SQRT((Task[[#This Row],[Satisfaction1]]*(1-Task[[#This Row],[Satisfaction1]]))/Task[[#This Row],[Responses]]),"")</f>
        <v>0.42941448508405022</v>
      </c>
      <c r="R1063" s="7" t="str">
        <f>IF(OR(Task[[#This Row],[Margin of Error1]]&gt;=0.1,Task[[#This Row],[Margin of Error1]]=0),"Insufficient data",Task[[#This Row],[Margin of Error1]])</f>
        <v>Insufficient data</v>
      </c>
      <c r="S10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4" spans="3:19" x14ac:dyDescent="0.5">
      <c r="C1064" s="129" t="str">
        <f>IF(ISBLANK('Data-Task'!C768),"",'Data-Task'!C768)</f>
        <v>IRCC:Immigration:Immigrate to Canada</v>
      </c>
      <c r="D1064" s="68" t="str">
        <f t="shared" si="51"/>
        <v>Immigrate to Canada</v>
      </c>
      <c r="E1064" s="6" t="str">
        <f t="shared" si="52"/>
        <v>Immigration</v>
      </c>
      <c r="F1064" s="6" t="str">
        <f t="shared" si="53"/>
        <v>IRCC</v>
      </c>
      <c r="G1064" s="8">
        <f>VLOOKUP(Task[[#This Row],[Reason of visit]],'Data-Task'!C:G,2,)</f>
        <v>5</v>
      </c>
      <c r="H106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4" s="7">
        <f>VLOOKUP(Task[[#This Row],[Reason of visit]],'Data-Task'!C:G,3,)</f>
        <v>0.6</v>
      </c>
      <c r="J1064" s="7" t="str">
        <f>IF(Task[[#This Row],[Margin of Error1]]&gt;=0.1,"Insufficient data",Task[[#This Row],[Task success1]])</f>
        <v>Insufficient data</v>
      </c>
      <c r="K1064" s="7">
        <f>IF(Task[[#This Row],[Task success1]]&gt;0,1.96*SQRT((Task[[#This Row],[Task success1]]*(1-Task[[#This Row],[Task success1]]))/Task[[#This Row],[Responses]]),"")</f>
        <v>0.42941448508405022</v>
      </c>
      <c r="L1064" s="7">
        <f>VLOOKUP(Task[[#This Row],[Reason of visit]],'Data-Task'!C:G,4,)</f>
        <v>0.2</v>
      </c>
      <c r="M1064" s="7" t="str">
        <f>IF(Task[[#This Row],[Margin of Error1]]&gt;=0.1,"Insufficient data",Task[[#This Row],[Ease1]])</f>
        <v>Insufficient data</v>
      </c>
      <c r="N1064" s="7">
        <f>IF(Task[[#This Row],[Ease1]]&gt;0,1.96*SQRT((Task[[#This Row],[Ease1]]*(1-Task[[#This Row],[Ease1]]))/Task[[#This Row],[Responses]]),"")</f>
        <v>0.3506154588719671</v>
      </c>
      <c r="O1064" s="7">
        <f>VLOOKUP(Task[[#This Row],[Reason of visit]],'Data-Task'!C:G,5,)</f>
        <v>0.6</v>
      </c>
      <c r="P1064" s="7" t="str">
        <f>IF(Task[[#This Row],[Margin of Error1]]&gt;=0.1,"Insufficient data",Task[[#This Row],[Satisfaction1]])</f>
        <v>Insufficient data</v>
      </c>
      <c r="Q1064" s="7">
        <f>IF(Task[[#This Row],[Satisfaction1]]&gt;0,1.96*SQRT((Task[[#This Row],[Satisfaction1]]*(1-Task[[#This Row],[Satisfaction1]]))/Task[[#This Row],[Responses]]),"")</f>
        <v>0.42941448508405022</v>
      </c>
      <c r="R1064" s="7" t="str">
        <f>IF(OR(Task[[#This Row],[Margin of Error1]]&gt;=0.1,Task[[#This Row],[Margin of Error1]]=0),"Insufficient data",Task[[#This Row],[Margin of Error1]])</f>
        <v>Insufficient data</v>
      </c>
      <c r="S10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5" spans="3:19" x14ac:dyDescent="0.5">
      <c r="C1065" s="129" t="str">
        <f>IF(ISBLANK('Data-Task'!C798),"",'Data-Task'!C798)</f>
        <v>IRCC:Travel:Get, renew or replace a permanent resident card</v>
      </c>
      <c r="D1065" s="68" t="str">
        <f t="shared" si="51"/>
        <v>Get, renew or replace a permanent resident card</v>
      </c>
      <c r="E1065" s="6" t="str">
        <f t="shared" si="52"/>
        <v>Travel</v>
      </c>
      <c r="F1065" s="6" t="str">
        <f t="shared" si="53"/>
        <v>IRCC</v>
      </c>
      <c r="G1065" s="8">
        <f>VLOOKUP(Task[[#This Row],[Reason of visit]],'Data-Task'!C:G,2,)</f>
        <v>5</v>
      </c>
      <c r="H106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5" s="7">
        <f>VLOOKUP(Task[[#This Row],[Reason of visit]],'Data-Task'!C:G,3,)</f>
        <v>0.2</v>
      </c>
      <c r="J1065" s="7" t="str">
        <f>IF(Task[[#This Row],[Margin of Error1]]&gt;=0.1,"Insufficient data",Task[[#This Row],[Task success1]])</f>
        <v>Insufficient data</v>
      </c>
      <c r="K1065" s="7">
        <f>IF(Task[[#This Row],[Task success1]]&gt;0,1.96*SQRT((Task[[#This Row],[Task success1]]*(1-Task[[#This Row],[Task success1]]))/Task[[#This Row],[Responses]]),"")</f>
        <v>0.3506154588719671</v>
      </c>
      <c r="L1065" s="7">
        <f>VLOOKUP(Task[[#This Row],[Reason of visit]],'Data-Task'!C:G,4,)</f>
        <v>0.2</v>
      </c>
      <c r="M1065" s="7" t="str">
        <f>IF(Task[[#This Row],[Margin of Error1]]&gt;=0.1,"Insufficient data",Task[[#This Row],[Ease1]])</f>
        <v>Insufficient data</v>
      </c>
      <c r="N1065" s="7">
        <f>IF(Task[[#This Row],[Ease1]]&gt;0,1.96*SQRT((Task[[#This Row],[Ease1]]*(1-Task[[#This Row],[Ease1]]))/Task[[#This Row],[Responses]]),"")</f>
        <v>0.3506154588719671</v>
      </c>
      <c r="O1065" s="7">
        <f>VLOOKUP(Task[[#This Row],[Reason of visit]],'Data-Task'!C:G,5,)</f>
        <v>0.2</v>
      </c>
      <c r="P1065" s="7" t="str">
        <f>IF(Task[[#This Row],[Margin of Error1]]&gt;=0.1,"Insufficient data",Task[[#This Row],[Satisfaction1]])</f>
        <v>Insufficient data</v>
      </c>
      <c r="Q1065" s="7">
        <f>IF(Task[[#This Row],[Satisfaction1]]&gt;0,1.96*SQRT((Task[[#This Row],[Satisfaction1]]*(1-Task[[#This Row],[Satisfaction1]]))/Task[[#This Row],[Responses]]),"")</f>
        <v>0.3506154588719671</v>
      </c>
      <c r="R1065" s="7" t="str">
        <f>IF(OR(Task[[#This Row],[Margin of Error1]]&gt;=0.1,Task[[#This Row],[Margin of Error1]]=0),"Insufficient data",Task[[#This Row],[Margin of Error1]])</f>
        <v>Insufficient data</v>
      </c>
      <c r="S10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6" spans="3:19" x14ac:dyDescent="0.5">
      <c r="C1066" s="129" t="str">
        <f>IF(ISBLANK('Data-Task'!C841),"",'Data-Task'!C841)</f>
        <v>ISED:N/A:Apply to the Strategic Innovation Fund</v>
      </c>
      <c r="D1066" s="68" t="str">
        <f t="shared" si="51"/>
        <v>Apply to the Strategic Innovation Fund</v>
      </c>
      <c r="E1066" s="6" t="str">
        <f t="shared" si="52"/>
        <v>N/A</v>
      </c>
      <c r="F1066" s="6" t="str">
        <f t="shared" si="53"/>
        <v>ISED</v>
      </c>
      <c r="G1066" s="8">
        <f>VLOOKUP(Task[[#This Row],[Reason of visit]],'Data-Task'!C:G,2,)</f>
        <v>5</v>
      </c>
      <c r="H106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6" s="7">
        <f>VLOOKUP(Task[[#This Row],[Reason of visit]],'Data-Task'!C:G,3,)</f>
        <v>0.8</v>
      </c>
      <c r="J1066" s="7" t="str">
        <f>IF(Task[[#This Row],[Margin of Error1]]&gt;=0.1,"Insufficient data",Task[[#This Row],[Task success1]])</f>
        <v>Insufficient data</v>
      </c>
      <c r="K1066" s="7">
        <f>IF(Task[[#This Row],[Task success1]]&gt;0,1.96*SQRT((Task[[#This Row],[Task success1]]*(1-Task[[#This Row],[Task success1]]))/Task[[#This Row],[Responses]]),"")</f>
        <v>0.35061545887196699</v>
      </c>
      <c r="L1066" s="7">
        <f>VLOOKUP(Task[[#This Row],[Reason of visit]],'Data-Task'!C:G,4,)</f>
        <v>0.6</v>
      </c>
      <c r="M1066" s="7" t="str">
        <f>IF(Task[[#This Row],[Margin of Error1]]&gt;=0.1,"Insufficient data",Task[[#This Row],[Ease1]])</f>
        <v>Insufficient data</v>
      </c>
      <c r="N1066" s="7">
        <f>IF(Task[[#This Row],[Ease1]]&gt;0,1.96*SQRT((Task[[#This Row],[Ease1]]*(1-Task[[#This Row],[Ease1]]))/Task[[#This Row],[Responses]]),"")</f>
        <v>0.42941448508405022</v>
      </c>
      <c r="O1066" s="7">
        <f>VLOOKUP(Task[[#This Row],[Reason of visit]],'Data-Task'!C:G,5,)</f>
        <v>0.4</v>
      </c>
      <c r="P1066" s="7" t="str">
        <f>IF(Task[[#This Row],[Margin of Error1]]&gt;=0.1,"Insufficient data",Task[[#This Row],[Satisfaction1]])</f>
        <v>Insufficient data</v>
      </c>
      <c r="Q1066" s="7">
        <f>IF(Task[[#This Row],[Satisfaction1]]&gt;0,1.96*SQRT((Task[[#This Row],[Satisfaction1]]*(1-Task[[#This Row],[Satisfaction1]]))/Task[[#This Row],[Responses]]),"")</f>
        <v>0.42941448508405022</v>
      </c>
      <c r="R1066" s="7" t="str">
        <f>IF(OR(Task[[#This Row],[Margin of Error1]]&gt;=0.1,Task[[#This Row],[Margin of Error1]]=0),"Insufficient data",Task[[#This Row],[Margin of Error1]])</f>
        <v>Insufficient data</v>
      </c>
      <c r="S10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7" spans="3:19" x14ac:dyDescent="0.5">
      <c r="C1067" s="129" t="str">
        <f>IF(ISBLANK('Data-Task'!C885),"",'Data-Task'!C885)</f>
        <v>NRC:Business:Learn about international research collaboration opportunities</v>
      </c>
      <c r="D1067" s="68" t="str">
        <f t="shared" si="51"/>
        <v>Learn about international research collaboration opportunities</v>
      </c>
      <c r="E1067" s="6" t="str">
        <f t="shared" si="52"/>
        <v>Business</v>
      </c>
      <c r="F1067" s="6" t="str">
        <f t="shared" si="53"/>
        <v>NRC</v>
      </c>
      <c r="G1067" s="8">
        <f>VLOOKUP(Task[[#This Row],[Reason of visit]],'Data-Task'!C:G,2,)</f>
        <v>5</v>
      </c>
      <c r="H106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7" s="7">
        <f>VLOOKUP(Task[[#This Row],[Reason of visit]],'Data-Task'!C:G,3,)</f>
        <v>0.8</v>
      </c>
      <c r="J1067" s="7" t="str">
        <f>IF(Task[[#This Row],[Margin of Error1]]&gt;=0.1,"Insufficient data",Task[[#This Row],[Task success1]])</f>
        <v>Insufficient data</v>
      </c>
      <c r="K1067" s="7">
        <f>IF(Task[[#This Row],[Task success1]]&gt;0,1.96*SQRT((Task[[#This Row],[Task success1]]*(1-Task[[#This Row],[Task success1]]))/Task[[#This Row],[Responses]]),"")</f>
        <v>0.35061545887196699</v>
      </c>
      <c r="L1067" s="7">
        <f>VLOOKUP(Task[[#This Row],[Reason of visit]],'Data-Task'!C:G,4,)</f>
        <v>0.6</v>
      </c>
      <c r="M1067" s="7" t="str">
        <f>IF(Task[[#This Row],[Margin of Error1]]&gt;=0.1,"Insufficient data",Task[[#This Row],[Ease1]])</f>
        <v>Insufficient data</v>
      </c>
      <c r="N1067" s="7">
        <f>IF(Task[[#This Row],[Ease1]]&gt;0,1.96*SQRT((Task[[#This Row],[Ease1]]*(1-Task[[#This Row],[Ease1]]))/Task[[#This Row],[Responses]]),"")</f>
        <v>0.42941448508405022</v>
      </c>
      <c r="O1067" s="7">
        <f>VLOOKUP(Task[[#This Row],[Reason of visit]],'Data-Task'!C:G,5,)</f>
        <v>0.8</v>
      </c>
      <c r="P1067" s="7" t="str">
        <f>IF(Task[[#This Row],[Margin of Error1]]&gt;=0.1,"Insufficient data",Task[[#This Row],[Satisfaction1]])</f>
        <v>Insufficient data</v>
      </c>
      <c r="Q1067" s="7">
        <f>IF(Task[[#This Row],[Satisfaction1]]&gt;0,1.96*SQRT((Task[[#This Row],[Satisfaction1]]*(1-Task[[#This Row],[Satisfaction1]]))/Task[[#This Row],[Responses]]),"")</f>
        <v>0.35061545887196699</v>
      </c>
      <c r="R1067" s="7" t="str">
        <f>IF(OR(Task[[#This Row],[Margin of Error1]]&gt;=0.1,Task[[#This Row],[Margin of Error1]]=0),"Insufficient data",Task[[#This Row],[Margin of Error1]])</f>
        <v>Insufficient data</v>
      </c>
      <c r="S10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8" spans="3:19" x14ac:dyDescent="0.5">
      <c r="C1068" s="129" t="str">
        <f>IF(ISBLANK('Data-Task'!C891),"",'Data-Task'!C891)</f>
        <v>NRC:Jobs:Consult the collective agreements and compensation plans</v>
      </c>
      <c r="D1068" s="68" t="str">
        <f t="shared" si="51"/>
        <v>Consult the collective agreements and compensation plans</v>
      </c>
      <c r="E1068" s="6" t="str">
        <f t="shared" si="52"/>
        <v>Jobs</v>
      </c>
      <c r="F1068" s="6" t="str">
        <f t="shared" si="53"/>
        <v>NRC</v>
      </c>
      <c r="G1068" s="8">
        <f>VLOOKUP(Task[[#This Row],[Reason of visit]],'Data-Task'!C:G,2,)</f>
        <v>5</v>
      </c>
      <c r="H106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8" s="7">
        <f>VLOOKUP(Task[[#This Row],[Reason of visit]],'Data-Task'!C:G,3,)</f>
        <v>0.8</v>
      </c>
      <c r="J1068" s="7" t="str">
        <f>IF(Task[[#This Row],[Margin of Error1]]&gt;=0.1,"Insufficient data",Task[[#This Row],[Task success1]])</f>
        <v>Insufficient data</v>
      </c>
      <c r="K1068" s="7">
        <f>IF(Task[[#This Row],[Task success1]]&gt;0,1.96*SQRT((Task[[#This Row],[Task success1]]*(1-Task[[#This Row],[Task success1]]))/Task[[#This Row],[Responses]]),"")</f>
        <v>0.35061545887196699</v>
      </c>
      <c r="L1068" s="7">
        <f>VLOOKUP(Task[[#This Row],[Reason of visit]],'Data-Task'!C:G,4,)</f>
        <v>0.4</v>
      </c>
      <c r="M1068" s="7" t="str">
        <f>IF(Task[[#This Row],[Margin of Error1]]&gt;=0.1,"Insufficient data",Task[[#This Row],[Ease1]])</f>
        <v>Insufficient data</v>
      </c>
      <c r="N1068" s="7">
        <f>IF(Task[[#This Row],[Ease1]]&gt;0,1.96*SQRT((Task[[#This Row],[Ease1]]*(1-Task[[#This Row],[Ease1]]))/Task[[#This Row],[Responses]]),"")</f>
        <v>0.42941448508405022</v>
      </c>
      <c r="O1068" s="7">
        <f>VLOOKUP(Task[[#This Row],[Reason of visit]],'Data-Task'!C:G,5,)</f>
        <v>0.8</v>
      </c>
      <c r="P1068" s="7" t="str">
        <f>IF(Task[[#This Row],[Margin of Error1]]&gt;=0.1,"Insufficient data",Task[[#This Row],[Satisfaction1]])</f>
        <v>Insufficient data</v>
      </c>
      <c r="Q1068" s="7">
        <f>IF(Task[[#This Row],[Satisfaction1]]&gt;0,1.96*SQRT((Task[[#This Row],[Satisfaction1]]*(1-Task[[#This Row],[Satisfaction1]]))/Task[[#This Row],[Responses]]),"")</f>
        <v>0.35061545887196699</v>
      </c>
      <c r="R1068" s="7" t="str">
        <f>IF(OR(Task[[#This Row],[Margin of Error1]]&gt;=0.1,Task[[#This Row],[Margin of Error1]]=0),"Insufficient data",Task[[#This Row],[Margin of Error1]])</f>
        <v>Insufficient data</v>
      </c>
      <c r="S10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69" spans="3:19" x14ac:dyDescent="0.5">
      <c r="C1069" s="129" t="str">
        <f>IF(ISBLANK('Data-Task'!C896),"",'Data-Task'!C896)</f>
        <v>NRC:Jobs:Learn about the NRC's student employment program</v>
      </c>
      <c r="D1069" s="68" t="str">
        <f t="shared" si="51"/>
        <v>Learn about the NRC's student employment program</v>
      </c>
      <c r="E1069" s="6" t="str">
        <f t="shared" si="52"/>
        <v>Jobs</v>
      </c>
      <c r="F1069" s="6" t="str">
        <f t="shared" si="53"/>
        <v>NRC</v>
      </c>
      <c r="G1069" s="8">
        <f>VLOOKUP(Task[[#This Row],[Reason of visit]],'Data-Task'!C:G,2,)</f>
        <v>5</v>
      </c>
      <c r="H106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69" s="7">
        <f>VLOOKUP(Task[[#This Row],[Reason of visit]],'Data-Task'!C:G,3,)</f>
        <v>0.8</v>
      </c>
      <c r="J1069" s="7" t="str">
        <f>IF(Task[[#This Row],[Margin of Error1]]&gt;=0.1,"Insufficient data",Task[[#This Row],[Task success1]])</f>
        <v>Insufficient data</v>
      </c>
      <c r="K1069" s="7">
        <f>IF(Task[[#This Row],[Task success1]]&gt;0,1.96*SQRT((Task[[#This Row],[Task success1]]*(1-Task[[#This Row],[Task success1]]))/Task[[#This Row],[Responses]]),"")</f>
        <v>0.35061545887196699</v>
      </c>
      <c r="L1069" s="7">
        <f>VLOOKUP(Task[[#This Row],[Reason of visit]],'Data-Task'!C:G,4,)</f>
        <v>0.6</v>
      </c>
      <c r="M1069" s="7" t="str">
        <f>IF(Task[[#This Row],[Margin of Error1]]&gt;=0.1,"Insufficient data",Task[[#This Row],[Ease1]])</f>
        <v>Insufficient data</v>
      </c>
      <c r="N1069" s="7">
        <f>IF(Task[[#This Row],[Ease1]]&gt;0,1.96*SQRT((Task[[#This Row],[Ease1]]*(1-Task[[#This Row],[Ease1]]))/Task[[#This Row],[Responses]]),"")</f>
        <v>0.42941448508405022</v>
      </c>
      <c r="O1069" s="7">
        <f>VLOOKUP(Task[[#This Row],[Reason of visit]],'Data-Task'!C:G,5,)</f>
        <v>0.6</v>
      </c>
      <c r="P1069" s="7" t="str">
        <f>IF(Task[[#This Row],[Margin of Error1]]&gt;=0.1,"Insufficient data",Task[[#This Row],[Satisfaction1]])</f>
        <v>Insufficient data</v>
      </c>
      <c r="Q1069" s="7">
        <f>IF(Task[[#This Row],[Satisfaction1]]&gt;0,1.96*SQRT((Task[[#This Row],[Satisfaction1]]*(1-Task[[#This Row],[Satisfaction1]]))/Task[[#This Row],[Responses]]),"")</f>
        <v>0.42941448508405022</v>
      </c>
      <c r="R1069" s="7" t="str">
        <f>IF(OR(Task[[#This Row],[Margin of Error1]]&gt;=0.1,Task[[#This Row],[Margin of Error1]]=0),"Insufficient data",Task[[#This Row],[Margin of Error1]])</f>
        <v>Insufficient data</v>
      </c>
      <c r="S10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0" spans="3:19" x14ac:dyDescent="0.5">
      <c r="C1070" s="129" t="str">
        <f>IF(ISBLANK('Data-Task'!C899),"",'Data-Task'!C899)</f>
        <v>NRC:Jobs:Other - Reason for my visit is not in this list</v>
      </c>
      <c r="D1070" s="68" t="str">
        <f t="shared" si="51"/>
        <v>Other - Reason for my visit is not in this list</v>
      </c>
      <c r="E1070" s="6" t="str">
        <f t="shared" si="52"/>
        <v>Jobs</v>
      </c>
      <c r="F1070" s="6" t="str">
        <f t="shared" si="53"/>
        <v>NRC</v>
      </c>
      <c r="G1070" s="8">
        <f>VLOOKUP(Task[[#This Row],[Reason of visit]],'Data-Task'!C:G,2,)</f>
        <v>5</v>
      </c>
      <c r="H10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0" s="7">
        <f>VLOOKUP(Task[[#This Row],[Reason of visit]],'Data-Task'!C:G,3,)</f>
        <v>0.8</v>
      </c>
      <c r="J1070" s="7" t="str">
        <f>IF(Task[[#This Row],[Margin of Error1]]&gt;=0.1,"Insufficient data",Task[[#This Row],[Task success1]])</f>
        <v>Insufficient data</v>
      </c>
      <c r="K1070" s="7">
        <f>IF(Task[[#This Row],[Task success1]]&gt;0,1.96*SQRT((Task[[#This Row],[Task success1]]*(1-Task[[#This Row],[Task success1]]))/Task[[#This Row],[Responses]]),"")</f>
        <v>0.35061545887196699</v>
      </c>
      <c r="L1070" s="7">
        <f>VLOOKUP(Task[[#This Row],[Reason of visit]],'Data-Task'!C:G,4,)</f>
        <v>0.6</v>
      </c>
      <c r="M1070" s="7" t="str">
        <f>IF(Task[[#This Row],[Margin of Error1]]&gt;=0.1,"Insufficient data",Task[[#This Row],[Ease1]])</f>
        <v>Insufficient data</v>
      </c>
      <c r="N1070" s="7">
        <f>IF(Task[[#This Row],[Ease1]]&gt;0,1.96*SQRT((Task[[#This Row],[Ease1]]*(1-Task[[#This Row],[Ease1]]))/Task[[#This Row],[Responses]]),"")</f>
        <v>0.42941448508405022</v>
      </c>
      <c r="O1070" s="7">
        <f>VLOOKUP(Task[[#This Row],[Reason of visit]],'Data-Task'!C:G,5,)</f>
        <v>0.6</v>
      </c>
      <c r="P1070" s="7" t="str">
        <f>IF(Task[[#This Row],[Margin of Error1]]&gt;=0.1,"Insufficient data",Task[[#This Row],[Satisfaction1]])</f>
        <v>Insufficient data</v>
      </c>
      <c r="Q1070" s="7">
        <f>IF(Task[[#This Row],[Satisfaction1]]&gt;0,1.96*SQRT((Task[[#This Row],[Satisfaction1]]*(1-Task[[#This Row],[Satisfaction1]]))/Task[[#This Row],[Responses]]),"")</f>
        <v>0.42941448508405022</v>
      </c>
      <c r="R1070" s="7" t="str">
        <f>IF(OR(Task[[#This Row],[Margin of Error1]]&gt;=0.1,Task[[#This Row],[Margin of Error1]]=0),"Insufficient data",Task[[#This Row],[Margin of Error1]])</f>
        <v>Insufficient data</v>
      </c>
      <c r="S10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1" spans="3:19" x14ac:dyDescent="0.5">
      <c r="C1071" s="129" t="str">
        <f>IF(ISBLANK('Data-Task'!C930),"",'Data-Task'!C930)</f>
        <v>NRC:Science:Learn about funded collaborative R&amp;D programs and initiatives</v>
      </c>
      <c r="D1071" s="68" t="str">
        <f t="shared" si="51"/>
        <v>Learn about funded collaborative R&amp;D programs and initiatives</v>
      </c>
      <c r="E1071" s="6" t="str">
        <f t="shared" si="52"/>
        <v>Science</v>
      </c>
      <c r="F1071" s="6" t="str">
        <f t="shared" si="53"/>
        <v>NRC</v>
      </c>
      <c r="G1071" s="8">
        <f>VLOOKUP(Task[[#This Row],[Reason of visit]],'Data-Task'!C:G,2,)</f>
        <v>5</v>
      </c>
      <c r="H10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1" s="7">
        <f>VLOOKUP(Task[[#This Row],[Reason of visit]],'Data-Task'!C:G,3,)</f>
        <v>0.4</v>
      </c>
      <c r="J1071" s="7" t="str">
        <f>IF(Task[[#This Row],[Margin of Error1]]&gt;=0.1,"Insufficient data",Task[[#This Row],[Task success1]])</f>
        <v>Insufficient data</v>
      </c>
      <c r="K1071" s="7">
        <f>IF(Task[[#This Row],[Task success1]]&gt;0,1.96*SQRT((Task[[#This Row],[Task success1]]*(1-Task[[#This Row],[Task success1]]))/Task[[#This Row],[Responses]]),"")</f>
        <v>0.42941448508405022</v>
      </c>
      <c r="L1071" s="7">
        <f>VLOOKUP(Task[[#This Row],[Reason of visit]],'Data-Task'!C:G,4,)</f>
        <v>0.4</v>
      </c>
      <c r="M1071" s="7" t="str">
        <f>IF(Task[[#This Row],[Margin of Error1]]&gt;=0.1,"Insufficient data",Task[[#This Row],[Ease1]])</f>
        <v>Insufficient data</v>
      </c>
      <c r="N1071" s="7">
        <f>IF(Task[[#This Row],[Ease1]]&gt;0,1.96*SQRT((Task[[#This Row],[Ease1]]*(1-Task[[#This Row],[Ease1]]))/Task[[#This Row],[Responses]]),"")</f>
        <v>0.42941448508405022</v>
      </c>
      <c r="O1071" s="7">
        <f>VLOOKUP(Task[[#This Row],[Reason of visit]],'Data-Task'!C:G,5,)</f>
        <v>0.4</v>
      </c>
      <c r="P1071" s="7" t="str">
        <f>IF(Task[[#This Row],[Margin of Error1]]&gt;=0.1,"Insufficient data",Task[[#This Row],[Satisfaction1]])</f>
        <v>Insufficient data</v>
      </c>
      <c r="Q1071" s="7">
        <f>IF(Task[[#This Row],[Satisfaction1]]&gt;0,1.96*SQRT((Task[[#This Row],[Satisfaction1]]*(1-Task[[#This Row],[Satisfaction1]]))/Task[[#This Row],[Responses]]),"")</f>
        <v>0.42941448508405022</v>
      </c>
      <c r="R1071" s="7" t="str">
        <f>IF(OR(Task[[#This Row],[Margin of Error1]]&gt;=0.1,Task[[#This Row],[Margin of Error1]]=0),"Insufficient data",Task[[#This Row],[Margin of Error1]])</f>
        <v>Insufficient data</v>
      </c>
      <c r="S10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2" spans="3:19" x14ac:dyDescent="0.5">
      <c r="C1072" s="129" t="str">
        <f>IF(ISBLANK('Data-Task'!C941),"",'Data-Task'!C941)</f>
        <v>NRC:Science:Learn about the collaboration centres</v>
      </c>
      <c r="D1072" s="68" t="str">
        <f t="shared" si="51"/>
        <v>Learn about the collaboration centres</v>
      </c>
      <c r="E1072" s="6" t="str">
        <f t="shared" si="52"/>
        <v>Science</v>
      </c>
      <c r="F1072" s="6" t="str">
        <f t="shared" si="53"/>
        <v>NRC</v>
      </c>
      <c r="G1072" s="8">
        <f>VLOOKUP(Task[[#This Row],[Reason of visit]],'Data-Task'!C:G,2,)</f>
        <v>5</v>
      </c>
      <c r="H10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2" s="7">
        <f>VLOOKUP(Task[[#This Row],[Reason of visit]],'Data-Task'!C:G,3,)</f>
        <v>0.6</v>
      </c>
      <c r="J1072" s="7" t="str">
        <f>IF(Task[[#This Row],[Margin of Error1]]&gt;=0.1,"Insufficient data",Task[[#This Row],[Task success1]])</f>
        <v>Insufficient data</v>
      </c>
      <c r="K1072" s="7">
        <f>IF(Task[[#This Row],[Task success1]]&gt;0,1.96*SQRT((Task[[#This Row],[Task success1]]*(1-Task[[#This Row],[Task success1]]))/Task[[#This Row],[Responses]]),"")</f>
        <v>0.42941448508405022</v>
      </c>
      <c r="L1072" s="7">
        <f>VLOOKUP(Task[[#This Row],[Reason of visit]],'Data-Task'!C:G,4,)</f>
        <v>0.6</v>
      </c>
      <c r="M1072" s="7" t="str">
        <f>IF(Task[[#This Row],[Margin of Error1]]&gt;=0.1,"Insufficient data",Task[[#This Row],[Ease1]])</f>
        <v>Insufficient data</v>
      </c>
      <c r="N1072" s="7">
        <f>IF(Task[[#This Row],[Ease1]]&gt;0,1.96*SQRT((Task[[#This Row],[Ease1]]*(1-Task[[#This Row],[Ease1]]))/Task[[#This Row],[Responses]]),"")</f>
        <v>0.42941448508405022</v>
      </c>
      <c r="O1072" s="7">
        <f>VLOOKUP(Task[[#This Row],[Reason of visit]],'Data-Task'!C:G,5,)</f>
        <v>0.6</v>
      </c>
      <c r="P1072" s="7" t="str">
        <f>IF(Task[[#This Row],[Margin of Error1]]&gt;=0.1,"Insufficient data",Task[[#This Row],[Satisfaction1]])</f>
        <v>Insufficient data</v>
      </c>
      <c r="Q1072" s="7">
        <f>IF(Task[[#This Row],[Satisfaction1]]&gt;0,1.96*SQRT((Task[[#This Row],[Satisfaction1]]*(1-Task[[#This Row],[Satisfaction1]]))/Task[[#This Row],[Responses]]),"")</f>
        <v>0.42941448508405022</v>
      </c>
      <c r="R1072" s="7" t="str">
        <f>IF(OR(Task[[#This Row],[Margin of Error1]]&gt;=0.1,Task[[#This Row],[Margin of Error1]]=0),"Insufficient data",Task[[#This Row],[Margin of Error1]])</f>
        <v>Insufficient data</v>
      </c>
      <c r="S10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3" spans="3:19" x14ac:dyDescent="0.5">
      <c r="C1073" s="129" t="str">
        <f>IF(ISBLANK('Data-Task'!C1026),"",'Data-Task'!C1026)</f>
        <v>PBC:Policing:Learn if you might be eligible for a record suspension</v>
      </c>
      <c r="D1073" s="441" t="str">
        <f t="shared" si="51"/>
        <v>Learn if you might be eligible for a record suspension</v>
      </c>
      <c r="E1073" s="6" t="str">
        <f t="shared" si="52"/>
        <v>Policing</v>
      </c>
      <c r="F1073" s="6" t="str">
        <f t="shared" si="53"/>
        <v>PBC</v>
      </c>
      <c r="G1073" s="442">
        <f>VLOOKUP(Task[[#This Row],[Reason of visit]],'Data-Task'!C:G,2,)</f>
        <v>5</v>
      </c>
      <c r="H107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3" s="444">
        <f>VLOOKUP(Task[[#This Row],[Reason of visit]],'Data-Task'!C:G,3,)</f>
        <v>0.2</v>
      </c>
      <c r="J1073" s="444" t="str">
        <f>IF(Task[[#This Row],[Margin of Error1]]&gt;=0.1,"Insufficient data",Task[[#This Row],[Task success1]])</f>
        <v>Insufficient data</v>
      </c>
      <c r="K1073" s="444">
        <f>IF(Task[[#This Row],[Task success1]]&gt;0,1.96*SQRT((Task[[#This Row],[Task success1]]*(1-Task[[#This Row],[Task success1]]))/Task[[#This Row],[Responses]]),"")</f>
        <v>0.3506154588719671</v>
      </c>
      <c r="L1073" s="444">
        <f>VLOOKUP(Task[[#This Row],[Reason of visit]],'Data-Task'!C:G,4,)</f>
        <v>0</v>
      </c>
      <c r="M1073" s="444" t="str">
        <f>IF(Task[[#This Row],[Margin of Error1]]&gt;=0.1,"Insufficient data",Task[[#This Row],[Ease1]])</f>
        <v>Insufficient data</v>
      </c>
      <c r="N1073" s="444" t="str">
        <f>IF(Task[[#This Row],[Ease1]]&gt;0,1.96*SQRT((Task[[#This Row],[Ease1]]*(1-Task[[#This Row],[Ease1]]))/Task[[#This Row],[Responses]]),"")</f>
        <v/>
      </c>
      <c r="O1073" s="444">
        <f>VLOOKUP(Task[[#This Row],[Reason of visit]],'Data-Task'!C:G,5,)</f>
        <v>0.2</v>
      </c>
      <c r="P1073" s="444" t="str">
        <f>IF(Task[[#This Row],[Margin of Error1]]&gt;=0.1,"Insufficient data",Task[[#This Row],[Satisfaction1]])</f>
        <v>Insufficient data</v>
      </c>
      <c r="Q1073" s="444">
        <f>IF(Task[[#This Row],[Satisfaction1]]&gt;0,1.96*SQRT((Task[[#This Row],[Satisfaction1]]*(1-Task[[#This Row],[Satisfaction1]]))/Task[[#This Row],[Responses]]),"")</f>
        <v>0.3506154588719671</v>
      </c>
      <c r="R1073" s="444" t="str">
        <f>IF(OR(Task[[#This Row],[Margin of Error1]]&gt;=0.1,Task[[#This Row],[Margin of Error1]]=0),"Insufficient data",Task[[#This Row],[Margin of Error1]])</f>
        <v>Insufficient data</v>
      </c>
      <c r="S107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4" spans="3:19" x14ac:dyDescent="0.5">
      <c r="C1074" s="129" t="str">
        <f>IF(ISBLANK('Data-Task'!C1029),"",'Data-Task'!C1029)</f>
        <v>PC:Culture:Other - Reason for my visit is not in this list</v>
      </c>
      <c r="D1074" s="441" t="str">
        <f t="shared" si="51"/>
        <v>Other - Reason for my visit is not in this list</v>
      </c>
      <c r="E1074" s="6" t="str">
        <f t="shared" si="52"/>
        <v>Culture</v>
      </c>
      <c r="F1074" s="6" t="str">
        <f t="shared" si="53"/>
        <v>PC</v>
      </c>
      <c r="G1074" s="442">
        <f>VLOOKUP(Task[[#This Row],[Reason of visit]],'Data-Task'!C:G,2,)</f>
        <v>5</v>
      </c>
      <c r="H107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4" s="444">
        <f>VLOOKUP(Task[[#This Row],[Reason of visit]],'Data-Task'!C:G,3,)</f>
        <v>1</v>
      </c>
      <c r="J1074" s="444" t="str">
        <f>IF(Task[[#This Row],[Margin of Error1]]&gt;=0.1,"Insufficient data",Task[[#This Row],[Task success1]])</f>
        <v>Insufficient data</v>
      </c>
      <c r="K1074" s="444">
        <f>IF(Task[[#This Row],[Task success1]]&gt;0,1.96*SQRT((Task[[#This Row],[Task success1]]*(1-Task[[#This Row],[Task success1]]))/Task[[#This Row],[Responses]]),"")</f>
        <v>0</v>
      </c>
      <c r="L1074" s="444">
        <f>VLOOKUP(Task[[#This Row],[Reason of visit]],'Data-Task'!C:G,4,)</f>
        <v>1</v>
      </c>
      <c r="M1074" s="444" t="str">
        <f>IF(Task[[#This Row],[Margin of Error1]]&gt;=0.1,"Insufficient data",Task[[#This Row],[Ease1]])</f>
        <v>Insufficient data</v>
      </c>
      <c r="N1074" s="444">
        <f>IF(Task[[#This Row],[Ease1]]&gt;0,1.96*SQRT((Task[[#This Row],[Ease1]]*(1-Task[[#This Row],[Ease1]]))/Task[[#This Row],[Responses]]),"")</f>
        <v>0</v>
      </c>
      <c r="O1074" s="444">
        <f>VLOOKUP(Task[[#This Row],[Reason of visit]],'Data-Task'!C:G,5,)</f>
        <v>0.6</v>
      </c>
      <c r="P1074" s="444" t="str">
        <f>IF(Task[[#This Row],[Margin of Error1]]&gt;=0.1,"Insufficient data",Task[[#This Row],[Satisfaction1]])</f>
        <v>Insufficient data</v>
      </c>
      <c r="Q1074" s="444">
        <f>IF(Task[[#This Row],[Satisfaction1]]&gt;0,1.96*SQRT((Task[[#This Row],[Satisfaction1]]*(1-Task[[#This Row],[Satisfaction1]]))/Task[[#This Row],[Responses]]),"")</f>
        <v>0.42941448508405022</v>
      </c>
      <c r="R1074" s="444" t="str">
        <f>IF(OR(Task[[#This Row],[Margin of Error1]]&gt;=0.1,Task[[#This Row],[Margin of Error1]]=0),"Insufficient data",Task[[#This Row],[Margin of Error1]])</f>
        <v>Insufficient data</v>
      </c>
      <c r="S107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5" spans="3:19" ht="27.75" x14ac:dyDescent="0.5">
      <c r="C1075" s="129" t="str">
        <f>IF(ISBLANK('Data-Task'!C1032),"",'Data-Task'!C1032)</f>
        <v>PC:Environment:Learn about history, nature, culture, or science and conservation</v>
      </c>
      <c r="D1075" s="441" t="str">
        <f t="shared" si="51"/>
        <v>Learn about history, nature, culture, or science and conservation</v>
      </c>
      <c r="E1075" s="6" t="str">
        <f t="shared" si="52"/>
        <v>Environment</v>
      </c>
      <c r="F1075" s="6" t="str">
        <f t="shared" si="53"/>
        <v>PC</v>
      </c>
      <c r="G1075" s="442">
        <f>VLOOKUP(Task[[#This Row],[Reason of visit]],'Data-Task'!C:G,2,)</f>
        <v>5</v>
      </c>
      <c r="H107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5" s="444">
        <f>VLOOKUP(Task[[#This Row],[Reason of visit]],'Data-Task'!C:G,3,)</f>
        <v>1</v>
      </c>
      <c r="J1075" s="444" t="str">
        <f>IF(Task[[#This Row],[Margin of Error1]]&gt;=0.1,"Insufficient data",Task[[#This Row],[Task success1]])</f>
        <v>Insufficient data</v>
      </c>
      <c r="K1075" s="444">
        <f>IF(Task[[#This Row],[Task success1]]&gt;0,1.96*SQRT((Task[[#This Row],[Task success1]]*(1-Task[[#This Row],[Task success1]]))/Task[[#This Row],[Responses]]),"")</f>
        <v>0</v>
      </c>
      <c r="L1075" s="444">
        <f>VLOOKUP(Task[[#This Row],[Reason of visit]],'Data-Task'!C:G,4,)</f>
        <v>0.8</v>
      </c>
      <c r="M1075" s="444" t="str">
        <f>IF(Task[[#This Row],[Margin of Error1]]&gt;=0.1,"Insufficient data",Task[[#This Row],[Ease1]])</f>
        <v>Insufficient data</v>
      </c>
      <c r="N1075" s="444">
        <f>IF(Task[[#This Row],[Ease1]]&gt;0,1.96*SQRT((Task[[#This Row],[Ease1]]*(1-Task[[#This Row],[Ease1]]))/Task[[#This Row],[Responses]]),"")</f>
        <v>0.35061545887196699</v>
      </c>
      <c r="O1075" s="444">
        <f>VLOOKUP(Task[[#This Row],[Reason of visit]],'Data-Task'!C:G,5,)</f>
        <v>0.6</v>
      </c>
      <c r="P1075" s="444" t="str">
        <f>IF(Task[[#This Row],[Margin of Error1]]&gt;=0.1,"Insufficient data",Task[[#This Row],[Satisfaction1]])</f>
        <v>Insufficient data</v>
      </c>
      <c r="Q1075" s="444">
        <f>IF(Task[[#This Row],[Satisfaction1]]&gt;0,1.96*SQRT((Task[[#This Row],[Satisfaction1]]*(1-Task[[#This Row],[Satisfaction1]]))/Task[[#This Row],[Responses]]),"")</f>
        <v>0.42941448508405022</v>
      </c>
      <c r="R1075" s="444" t="str">
        <f>IF(OR(Task[[#This Row],[Margin of Error1]]&gt;=0.1,Task[[#This Row],[Margin of Error1]]=0),"Insufficient data",Task[[#This Row],[Margin of Error1]])</f>
        <v>Insufficient data</v>
      </c>
      <c r="S107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6" spans="3:19" x14ac:dyDescent="0.5">
      <c r="C1076" s="129" t="str">
        <f>IF(ISBLANK('Data-Task'!C1066),"",'Data-Task'!C1066)</f>
        <v>PCH:Culture:Contact the Department of Canadian Heritage</v>
      </c>
      <c r="D1076" s="441" t="str">
        <f t="shared" si="51"/>
        <v>Contact the Department of Canadian Heritage</v>
      </c>
      <c r="E1076" s="6" t="str">
        <f t="shared" si="52"/>
        <v>Culture</v>
      </c>
      <c r="F1076" s="6" t="str">
        <f t="shared" si="53"/>
        <v>PCH</v>
      </c>
      <c r="G1076" s="442">
        <f>VLOOKUP(Task[[#This Row],[Reason of visit]],'Data-Task'!C:G,2,)</f>
        <v>5</v>
      </c>
      <c r="H107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6" s="444">
        <f>VLOOKUP(Task[[#This Row],[Reason of visit]],'Data-Task'!C:G,3,)</f>
        <v>0.6</v>
      </c>
      <c r="J1076" s="444" t="str">
        <f>IF(Task[[#This Row],[Margin of Error1]]&gt;=0.1,"Insufficient data",Task[[#This Row],[Task success1]])</f>
        <v>Insufficient data</v>
      </c>
      <c r="K1076" s="444">
        <f>IF(Task[[#This Row],[Task success1]]&gt;0,1.96*SQRT((Task[[#This Row],[Task success1]]*(1-Task[[#This Row],[Task success1]]))/Task[[#This Row],[Responses]]),"")</f>
        <v>0.42941448508405022</v>
      </c>
      <c r="L1076" s="444">
        <f>VLOOKUP(Task[[#This Row],[Reason of visit]],'Data-Task'!C:G,4,)</f>
        <v>0.4</v>
      </c>
      <c r="M1076" s="444" t="str">
        <f>IF(Task[[#This Row],[Margin of Error1]]&gt;=0.1,"Insufficient data",Task[[#This Row],[Ease1]])</f>
        <v>Insufficient data</v>
      </c>
      <c r="N1076" s="444">
        <f>IF(Task[[#This Row],[Ease1]]&gt;0,1.96*SQRT((Task[[#This Row],[Ease1]]*(1-Task[[#This Row],[Ease1]]))/Task[[#This Row],[Responses]]),"")</f>
        <v>0.42941448508405022</v>
      </c>
      <c r="O1076" s="444">
        <f>VLOOKUP(Task[[#This Row],[Reason of visit]],'Data-Task'!C:G,5,)</f>
        <v>0.2</v>
      </c>
      <c r="P1076" s="444" t="str">
        <f>IF(Task[[#This Row],[Margin of Error1]]&gt;=0.1,"Insufficient data",Task[[#This Row],[Satisfaction1]])</f>
        <v>Insufficient data</v>
      </c>
      <c r="Q1076" s="444">
        <f>IF(Task[[#This Row],[Satisfaction1]]&gt;0,1.96*SQRT((Task[[#This Row],[Satisfaction1]]*(1-Task[[#This Row],[Satisfaction1]]))/Task[[#This Row],[Responses]]),"")</f>
        <v>0.3506154588719671</v>
      </c>
      <c r="R1076" s="444" t="str">
        <f>IF(OR(Task[[#This Row],[Margin of Error1]]&gt;=0.1,Task[[#This Row],[Margin of Error1]]=0),"Insufficient data",Task[[#This Row],[Margin of Error1]])</f>
        <v>Insufficient data</v>
      </c>
      <c r="S107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7" spans="3:19" x14ac:dyDescent="0.5">
      <c r="C1077" s="129" t="str">
        <f>IF(ISBLANK('Data-Task'!C1159),"",'Data-Task'!C1159)</f>
        <v>PSPC:AboutGov:Direct deposit for individuals with a foreign bank account</v>
      </c>
      <c r="D1077" s="457" t="str">
        <f t="shared" si="51"/>
        <v>Direct deposit for individuals with a foreign bank account</v>
      </c>
      <c r="E1077" s="458" t="str">
        <f t="shared" si="52"/>
        <v>AboutGov</v>
      </c>
      <c r="F1077" s="458" t="str">
        <f t="shared" si="53"/>
        <v>PSPC</v>
      </c>
      <c r="G1077" s="442">
        <f>VLOOKUP(Task[[#This Row],[Reason of visit]],'Data-Task'!C:G,2,)</f>
        <v>5</v>
      </c>
      <c r="H107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7" s="444">
        <f>VLOOKUP(Task[[#This Row],[Reason of visit]],'Data-Task'!C:G,3,)</f>
        <v>1</v>
      </c>
      <c r="J1077" s="444" t="str">
        <f>IF(Task[[#This Row],[Margin of Error1]]&gt;=0.1,"Insufficient data",Task[[#This Row],[Task success1]])</f>
        <v>Insufficient data</v>
      </c>
      <c r="K1077" s="444">
        <f>IF(Task[[#This Row],[Task success1]]&gt;0,1.96*SQRT((Task[[#This Row],[Task success1]]*(1-Task[[#This Row],[Task success1]]))/Task[[#This Row],[Responses]]),"")</f>
        <v>0</v>
      </c>
      <c r="L1077" s="444">
        <f>VLOOKUP(Task[[#This Row],[Reason of visit]],'Data-Task'!C:G,4,)</f>
        <v>0.8</v>
      </c>
      <c r="M1077" s="444" t="str">
        <f>IF(Task[[#This Row],[Margin of Error1]]&gt;=0.1,"Insufficient data",Task[[#This Row],[Ease1]])</f>
        <v>Insufficient data</v>
      </c>
      <c r="N1077" s="444">
        <f>IF(Task[[#This Row],[Ease1]]&gt;0,1.96*SQRT((Task[[#This Row],[Ease1]]*(1-Task[[#This Row],[Ease1]]))/Task[[#This Row],[Responses]]),"")</f>
        <v>0.35061545887196699</v>
      </c>
      <c r="O1077" s="444">
        <f>VLOOKUP(Task[[#This Row],[Reason of visit]],'Data-Task'!C:G,5,)</f>
        <v>0.6</v>
      </c>
      <c r="P1077" s="444" t="str">
        <f>IF(Task[[#This Row],[Margin of Error1]]&gt;=0.1,"Insufficient data",Task[[#This Row],[Satisfaction1]])</f>
        <v>Insufficient data</v>
      </c>
      <c r="Q1077" s="444">
        <f>IF(Task[[#This Row],[Satisfaction1]]&gt;0,1.96*SQRT((Task[[#This Row],[Satisfaction1]]*(1-Task[[#This Row],[Satisfaction1]]))/Task[[#This Row],[Responses]]),"")</f>
        <v>0.42941448508405022</v>
      </c>
      <c r="R1077" s="444" t="str">
        <f>IF(OR(Task[[#This Row],[Margin of Error1]]&gt;=0.1,Task[[#This Row],[Margin of Error1]]=0),"Insufficient data",Task[[#This Row],[Margin of Error1]])</f>
        <v>Insufficient data</v>
      </c>
      <c r="S107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8" spans="3:19" x14ac:dyDescent="0.5">
      <c r="C1078" s="129" t="str">
        <f>IF(ISBLANK('Data-Task'!C1178),"",'Data-Task'!C1178)</f>
        <v>PSPC:AboutGov:Review payments to and from government</v>
      </c>
      <c r="D1078" s="457" t="str">
        <f t="shared" si="51"/>
        <v>Review payments to and from government</v>
      </c>
      <c r="E1078" s="458" t="str">
        <f t="shared" si="52"/>
        <v>AboutGov</v>
      </c>
      <c r="F1078" s="458" t="str">
        <f t="shared" si="53"/>
        <v>PSPC</v>
      </c>
      <c r="G1078" s="442">
        <f>VLOOKUP(Task[[#This Row],[Reason of visit]],'Data-Task'!C:G,2,)</f>
        <v>5</v>
      </c>
      <c r="H107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8" s="444">
        <f>VLOOKUP(Task[[#This Row],[Reason of visit]],'Data-Task'!C:G,3,)</f>
        <v>0.4</v>
      </c>
      <c r="J1078" s="444" t="str">
        <f>IF(Task[[#This Row],[Margin of Error1]]&gt;=0.1,"Insufficient data",Task[[#This Row],[Task success1]])</f>
        <v>Insufficient data</v>
      </c>
      <c r="K1078" s="444">
        <f>IF(Task[[#This Row],[Task success1]]&gt;0,1.96*SQRT((Task[[#This Row],[Task success1]]*(1-Task[[#This Row],[Task success1]]))/Task[[#This Row],[Responses]]),"")</f>
        <v>0.42941448508405022</v>
      </c>
      <c r="L1078" s="444">
        <f>VLOOKUP(Task[[#This Row],[Reason of visit]],'Data-Task'!C:G,4,)</f>
        <v>0.6</v>
      </c>
      <c r="M1078" s="444" t="str">
        <f>IF(Task[[#This Row],[Margin of Error1]]&gt;=0.1,"Insufficient data",Task[[#This Row],[Ease1]])</f>
        <v>Insufficient data</v>
      </c>
      <c r="N1078" s="444">
        <f>IF(Task[[#This Row],[Ease1]]&gt;0,1.96*SQRT((Task[[#This Row],[Ease1]]*(1-Task[[#This Row],[Ease1]]))/Task[[#This Row],[Responses]]),"")</f>
        <v>0.42941448508405022</v>
      </c>
      <c r="O1078" s="444">
        <f>VLOOKUP(Task[[#This Row],[Reason of visit]],'Data-Task'!C:G,5,)</f>
        <v>0.4</v>
      </c>
      <c r="P1078" s="444" t="str">
        <f>IF(Task[[#This Row],[Margin of Error1]]&gt;=0.1,"Insufficient data",Task[[#This Row],[Satisfaction1]])</f>
        <v>Insufficient data</v>
      </c>
      <c r="Q1078" s="444">
        <f>IF(Task[[#This Row],[Satisfaction1]]&gt;0,1.96*SQRT((Task[[#This Row],[Satisfaction1]]*(1-Task[[#This Row],[Satisfaction1]]))/Task[[#This Row],[Responses]]),"")</f>
        <v>0.42941448508405022</v>
      </c>
      <c r="R1078" s="444" t="str">
        <f>IF(OR(Task[[#This Row],[Margin of Error1]]&gt;=0.1,Task[[#This Row],[Margin of Error1]]=0),"Insufficient data",Task[[#This Row],[Margin of Error1]])</f>
        <v>Insufficient data</v>
      </c>
      <c r="S10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79" spans="3:19" x14ac:dyDescent="0.5">
      <c r="C1079" s="129" t="str">
        <f>IF(ISBLANK('Data-Task'!C1183),"",'Data-Task'!C1183)</f>
        <v>PSPC:AboutGov:View federal properties for sale</v>
      </c>
      <c r="D1079" s="457" t="str">
        <f t="shared" si="51"/>
        <v>View federal properties for sale</v>
      </c>
      <c r="E1079" s="458" t="str">
        <f t="shared" si="52"/>
        <v>AboutGov</v>
      </c>
      <c r="F1079" s="458" t="str">
        <f t="shared" si="53"/>
        <v>PSPC</v>
      </c>
      <c r="G1079" s="442">
        <f>VLOOKUP(Task[[#This Row],[Reason of visit]],'Data-Task'!C:G,2,)</f>
        <v>5</v>
      </c>
      <c r="H107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79" s="444">
        <f>VLOOKUP(Task[[#This Row],[Reason of visit]],'Data-Task'!C:G,3,)</f>
        <v>0.2</v>
      </c>
      <c r="J1079" s="444" t="str">
        <f>IF(Task[[#This Row],[Margin of Error1]]&gt;=0.1,"Insufficient data",Task[[#This Row],[Task success1]])</f>
        <v>Insufficient data</v>
      </c>
      <c r="K1079" s="444">
        <f>IF(Task[[#This Row],[Task success1]]&gt;0,1.96*SQRT((Task[[#This Row],[Task success1]]*(1-Task[[#This Row],[Task success1]]))/Task[[#This Row],[Responses]]),"")</f>
        <v>0.3506154588719671</v>
      </c>
      <c r="L1079" s="444">
        <f>VLOOKUP(Task[[#This Row],[Reason of visit]],'Data-Task'!C:G,4,)</f>
        <v>0.2</v>
      </c>
      <c r="M1079" s="444" t="str">
        <f>IF(Task[[#This Row],[Margin of Error1]]&gt;=0.1,"Insufficient data",Task[[#This Row],[Ease1]])</f>
        <v>Insufficient data</v>
      </c>
      <c r="N1079" s="444">
        <f>IF(Task[[#This Row],[Ease1]]&gt;0,1.96*SQRT((Task[[#This Row],[Ease1]]*(1-Task[[#This Row],[Ease1]]))/Task[[#This Row],[Responses]]),"")</f>
        <v>0.3506154588719671</v>
      </c>
      <c r="O1079" s="444">
        <f>VLOOKUP(Task[[#This Row],[Reason of visit]],'Data-Task'!C:G,5,)</f>
        <v>0.2</v>
      </c>
      <c r="P1079" s="444" t="str">
        <f>IF(Task[[#This Row],[Margin of Error1]]&gt;=0.1,"Insufficient data",Task[[#This Row],[Satisfaction1]])</f>
        <v>Insufficient data</v>
      </c>
      <c r="Q1079" s="444">
        <f>IF(Task[[#This Row],[Satisfaction1]]&gt;0,1.96*SQRT((Task[[#This Row],[Satisfaction1]]*(1-Task[[#This Row],[Satisfaction1]]))/Task[[#This Row],[Responses]]),"")</f>
        <v>0.3506154588719671</v>
      </c>
      <c r="R1079" s="444" t="str">
        <f>IF(OR(Task[[#This Row],[Margin of Error1]]&gt;=0.1,Task[[#This Row],[Margin of Error1]]=0),"Insufficient data",Task[[#This Row],[Margin of Error1]])</f>
        <v>Insufficient data</v>
      </c>
      <c r="S107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0" spans="3:19" x14ac:dyDescent="0.5">
      <c r="C1080" s="129" t="str">
        <f>IF(ISBLANK('Data-Task'!C1188),"",'Data-Task'!C1188)</f>
        <v>PSPC:Business:Access the Tender Management Application</v>
      </c>
      <c r="D1080" s="457" t="str">
        <f t="shared" si="51"/>
        <v>Access the Tender Management Application</v>
      </c>
      <c r="E1080" s="458" t="str">
        <f t="shared" si="52"/>
        <v>Business</v>
      </c>
      <c r="F1080" s="458" t="str">
        <f t="shared" si="53"/>
        <v>PSPC</v>
      </c>
      <c r="G1080" s="442">
        <f>VLOOKUP(Task[[#This Row],[Reason of visit]],'Data-Task'!C:G,2,)</f>
        <v>5</v>
      </c>
      <c r="H108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0" s="444">
        <f>VLOOKUP(Task[[#This Row],[Reason of visit]],'Data-Task'!C:G,3,)</f>
        <v>0.8</v>
      </c>
      <c r="J1080" s="444" t="str">
        <f>IF(Task[[#This Row],[Margin of Error1]]&gt;=0.1,"Insufficient data",Task[[#This Row],[Task success1]])</f>
        <v>Insufficient data</v>
      </c>
      <c r="K1080" s="444">
        <f>IF(Task[[#This Row],[Task success1]]&gt;0,1.96*SQRT((Task[[#This Row],[Task success1]]*(1-Task[[#This Row],[Task success1]]))/Task[[#This Row],[Responses]]),"")</f>
        <v>0.35061545887196699</v>
      </c>
      <c r="L1080" s="444">
        <f>VLOOKUP(Task[[#This Row],[Reason of visit]],'Data-Task'!C:G,4,)</f>
        <v>0</v>
      </c>
      <c r="M1080" s="444" t="str">
        <f>IF(Task[[#This Row],[Margin of Error1]]&gt;=0.1,"Insufficient data",Task[[#This Row],[Ease1]])</f>
        <v>Insufficient data</v>
      </c>
      <c r="N1080" s="444" t="str">
        <f>IF(Task[[#This Row],[Ease1]]&gt;0,1.96*SQRT((Task[[#This Row],[Ease1]]*(1-Task[[#This Row],[Ease1]]))/Task[[#This Row],[Responses]]),"")</f>
        <v/>
      </c>
      <c r="O1080" s="444">
        <f>VLOOKUP(Task[[#This Row],[Reason of visit]],'Data-Task'!C:G,5,)</f>
        <v>0.4</v>
      </c>
      <c r="P1080" s="444" t="str">
        <f>IF(Task[[#This Row],[Margin of Error1]]&gt;=0.1,"Insufficient data",Task[[#This Row],[Satisfaction1]])</f>
        <v>Insufficient data</v>
      </c>
      <c r="Q1080" s="444">
        <f>IF(Task[[#This Row],[Satisfaction1]]&gt;0,1.96*SQRT((Task[[#This Row],[Satisfaction1]]*(1-Task[[#This Row],[Satisfaction1]]))/Task[[#This Row],[Responses]]),"")</f>
        <v>0.42941448508405022</v>
      </c>
      <c r="R1080" s="444" t="str">
        <f>IF(OR(Task[[#This Row],[Margin of Error1]]&gt;=0.1,Task[[#This Row],[Margin of Error1]]=0),"Insufficient data",Task[[#This Row],[Margin of Error1]])</f>
        <v>Insufficient data</v>
      </c>
      <c r="S108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1" spans="3:19" x14ac:dyDescent="0.5">
      <c r="C1081" s="129" t="str">
        <f>IF(ISBLANK('Data-Task'!C1193),"",'Data-Task'!C1193)</f>
        <v>PSPC:Business:Consultations and Reports</v>
      </c>
      <c r="D1081" s="457" t="str">
        <f t="shared" si="51"/>
        <v>Consultations and Reports</v>
      </c>
      <c r="E1081" s="458" t="str">
        <f t="shared" si="52"/>
        <v>Business</v>
      </c>
      <c r="F1081" s="458" t="str">
        <f t="shared" si="53"/>
        <v>PSPC</v>
      </c>
      <c r="G1081" s="442">
        <f>VLOOKUP(Task[[#This Row],[Reason of visit]],'Data-Task'!C:G,2,)</f>
        <v>5</v>
      </c>
      <c r="H108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1" s="444">
        <f>VLOOKUP(Task[[#This Row],[Reason of visit]],'Data-Task'!C:G,3,)</f>
        <v>0.6</v>
      </c>
      <c r="J1081" s="444" t="str">
        <f>IF(Task[[#This Row],[Margin of Error1]]&gt;=0.1,"Insufficient data",Task[[#This Row],[Task success1]])</f>
        <v>Insufficient data</v>
      </c>
      <c r="K1081" s="444">
        <f>IF(Task[[#This Row],[Task success1]]&gt;0,1.96*SQRT((Task[[#This Row],[Task success1]]*(1-Task[[#This Row],[Task success1]]))/Task[[#This Row],[Responses]]),"")</f>
        <v>0.42941448508405022</v>
      </c>
      <c r="L1081" s="444">
        <f>VLOOKUP(Task[[#This Row],[Reason of visit]],'Data-Task'!C:G,4,)</f>
        <v>0.4</v>
      </c>
      <c r="M1081" s="444" t="str">
        <f>IF(Task[[#This Row],[Margin of Error1]]&gt;=0.1,"Insufficient data",Task[[#This Row],[Ease1]])</f>
        <v>Insufficient data</v>
      </c>
      <c r="N1081" s="444">
        <f>IF(Task[[#This Row],[Ease1]]&gt;0,1.96*SQRT((Task[[#This Row],[Ease1]]*(1-Task[[#This Row],[Ease1]]))/Task[[#This Row],[Responses]]),"")</f>
        <v>0.42941448508405022</v>
      </c>
      <c r="O1081" s="444">
        <f>VLOOKUP(Task[[#This Row],[Reason of visit]],'Data-Task'!C:G,5,)</f>
        <v>0.4</v>
      </c>
      <c r="P1081" s="444" t="str">
        <f>IF(Task[[#This Row],[Margin of Error1]]&gt;=0.1,"Insufficient data",Task[[#This Row],[Satisfaction1]])</f>
        <v>Insufficient data</v>
      </c>
      <c r="Q1081" s="444">
        <f>IF(Task[[#This Row],[Satisfaction1]]&gt;0,1.96*SQRT((Task[[#This Row],[Satisfaction1]]*(1-Task[[#This Row],[Satisfaction1]]))/Task[[#This Row],[Responses]]),"")</f>
        <v>0.42941448508405022</v>
      </c>
      <c r="R1081" s="444" t="str">
        <f>IF(OR(Task[[#This Row],[Margin of Error1]]&gt;=0.1,Task[[#This Row],[Margin of Error1]]=0),"Insufficient data",Task[[#This Row],[Margin of Error1]])</f>
        <v>Insufficient data</v>
      </c>
      <c r="S108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2" spans="3:19" x14ac:dyDescent="0.5">
      <c r="C1082" s="129" t="str">
        <f>IF(ISBLANK('Data-Task'!C1219),"",'Data-Task'!C1219)</f>
        <v>PSPC:Business:Services for smaller businesses</v>
      </c>
      <c r="D1082" s="457" t="str">
        <f t="shared" si="51"/>
        <v>Services for smaller businesses</v>
      </c>
      <c r="E1082" s="458" t="str">
        <f t="shared" si="52"/>
        <v>Business</v>
      </c>
      <c r="F1082" s="458" t="str">
        <f t="shared" si="53"/>
        <v>PSPC</v>
      </c>
      <c r="G1082" s="442">
        <f>VLOOKUP(Task[[#This Row],[Reason of visit]],'Data-Task'!C:G,2,)</f>
        <v>5</v>
      </c>
      <c r="H108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2" s="444">
        <f>VLOOKUP(Task[[#This Row],[Reason of visit]],'Data-Task'!C:G,3,)</f>
        <v>0.4</v>
      </c>
      <c r="J1082" s="444" t="str">
        <f>IF(Task[[#This Row],[Margin of Error1]]&gt;=0.1,"Insufficient data",Task[[#This Row],[Task success1]])</f>
        <v>Insufficient data</v>
      </c>
      <c r="K1082" s="444">
        <f>IF(Task[[#This Row],[Task success1]]&gt;0,1.96*SQRT((Task[[#This Row],[Task success1]]*(1-Task[[#This Row],[Task success1]]))/Task[[#This Row],[Responses]]),"")</f>
        <v>0.42941448508405022</v>
      </c>
      <c r="L1082" s="444">
        <f>VLOOKUP(Task[[#This Row],[Reason of visit]],'Data-Task'!C:G,4,)</f>
        <v>0.6</v>
      </c>
      <c r="M1082" s="444" t="str">
        <f>IF(Task[[#This Row],[Margin of Error1]]&gt;=0.1,"Insufficient data",Task[[#This Row],[Ease1]])</f>
        <v>Insufficient data</v>
      </c>
      <c r="N1082" s="444">
        <f>IF(Task[[#This Row],[Ease1]]&gt;0,1.96*SQRT((Task[[#This Row],[Ease1]]*(1-Task[[#This Row],[Ease1]]))/Task[[#This Row],[Responses]]),"")</f>
        <v>0.42941448508405022</v>
      </c>
      <c r="O1082" s="444">
        <f>VLOOKUP(Task[[#This Row],[Reason of visit]],'Data-Task'!C:G,5,)</f>
        <v>0.4</v>
      </c>
      <c r="P1082" s="444" t="str">
        <f>IF(Task[[#This Row],[Margin of Error1]]&gt;=0.1,"Insufficient data",Task[[#This Row],[Satisfaction1]])</f>
        <v>Insufficient data</v>
      </c>
      <c r="Q1082" s="444">
        <f>IF(Task[[#This Row],[Satisfaction1]]&gt;0,1.96*SQRT((Task[[#This Row],[Satisfaction1]]*(1-Task[[#This Row],[Satisfaction1]]))/Task[[#This Row],[Responses]]),"")</f>
        <v>0.42941448508405022</v>
      </c>
      <c r="R1082" s="444" t="str">
        <f>IF(OR(Task[[#This Row],[Margin of Error1]]&gt;=0.1,Task[[#This Row],[Margin of Error1]]=0),"Insufficient data",Task[[#This Row],[Margin of Error1]])</f>
        <v>Insufficient data</v>
      </c>
      <c r="S108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3" spans="3:19" x14ac:dyDescent="0.5">
      <c r="C1083" s="129" t="str">
        <f>IF(ISBLANK('Data-Task'!C1222),"",'Data-Task'!C1222)</f>
        <v>PSPC:Business:Trade agreements</v>
      </c>
      <c r="D1083" s="457" t="str">
        <f t="shared" si="51"/>
        <v>Trade agreements</v>
      </c>
      <c r="E1083" s="458" t="str">
        <f t="shared" si="52"/>
        <v>Business</v>
      </c>
      <c r="F1083" s="458" t="str">
        <f t="shared" si="53"/>
        <v>PSPC</v>
      </c>
      <c r="G1083" s="442">
        <f>VLOOKUP(Task[[#This Row],[Reason of visit]],'Data-Task'!C:G,2,)</f>
        <v>5</v>
      </c>
      <c r="H108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3" s="444">
        <f>VLOOKUP(Task[[#This Row],[Reason of visit]],'Data-Task'!C:G,3,)</f>
        <v>0.6</v>
      </c>
      <c r="J1083" s="444" t="str">
        <f>IF(Task[[#This Row],[Margin of Error1]]&gt;=0.1,"Insufficient data",Task[[#This Row],[Task success1]])</f>
        <v>Insufficient data</v>
      </c>
      <c r="K1083" s="444">
        <f>IF(Task[[#This Row],[Task success1]]&gt;0,1.96*SQRT((Task[[#This Row],[Task success1]]*(1-Task[[#This Row],[Task success1]]))/Task[[#This Row],[Responses]]),"")</f>
        <v>0.42941448508405022</v>
      </c>
      <c r="L1083" s="444">
        <f>VLOOKUP(Task[[#This Row],[Reason of visit]],'Data-Task'!C:G,4,)</f>
        <v>0.4</v>
      </c>
      <c r="M1083" s="444" t="str">
        <f>IF(Task[[#This Row],[Margin of Error1]]&gt;=0.1,"Insufficient data",Task[[#This Row],[Ease1]])</f>
        <v>Insufficient data</v>
      </c>
      <c r="N1083" s="444">
        <f>IF(Task[[#This Row],[Ease1]]&gt;0,1.96*SQRT((Task[[#This Row],[Ease1]]*(1-Task[[#This Row],[Ease1]]))/Task[[#This Row],[Responses]]),"")</f>
        <v>0.42941448508405022</v>
      </c>
      <c r="O1083" s="444">
        <f>VLOOKUP(Task[[#This Row],[Reason of visit]],'Data-Task'!C:G,5,)</f>
        <v>0.4</v>
      </c>
      <c r="P1083" s="444" t="str">
        <f>IF(Task[[#This Row],[Margin of Error1]]&gt;=0.1,"Insufficient data",Task[[#This Row],[Satisfaction1]])</f>
        <v>Insufficient data</v>
      </c>
      <c r="Q1083" s="444">
        <f>IF(Task[[#This Row],[Satisfaction1]]&gt;0,1.96*SQRT((Task[[#This Row],[Satisfaction1]]*(1-Task[[#This Row],[Satisfaction1]]))/Task[[#This Row],[Responses]]),"")</f>
        <v>0.42941448508405022</v>
      </c>
      <c r="R1083" s="444" t="str">
        <f>IF(OR(Task[[#This Row],[Margin of Error1]]&gt;=0.1,Task[[#This Row],[Margin of Error1]]=0),"Insufficient data",Task[[#This Row],[Margin of Error1]])</f>
        <v>Insufficient data</v>
      </c>
      <c r="S10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4" spans="3:19" x14ac:dyDescent="0.5">
      <c r="C1084" s="129" t="str">
        <f>IF(ISBLANK('Data-Task'!C1239),"",'Data-Task'!C1239)</f>
        <v>PSPC:Jobs:Other - Reason for my visit is not in this list</v>
      </c>
      <c r="D1084" s="457" t="str">
        <f t="shared" si="51"/>
        <v>Other - Reason for my visit is not in this list</v>
      </c>
      <c r="E1084" s="458" t="str">
        <f t="shared" si="52"/>
        <v>Jobs</v>
      </c>
      <c r="F1084" s="458" t="str">
        <f t="shared" si="53"/>
        <v>PSPC</v>
      </c>
      <c r="G1084" s="442">
        <f>VLOOKUP(Task[[#This Row],[Reason of visit]],'Data-Task'!C:G,2,)</f>
        <v>5</v>
      </c>
      <c r="H108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4" s="444">
        <f>VLOOKUP(Task[[#This Row],[Reason of visit]],'Data-Task'!C:G,3,)</f>
        <v>0.8</v>
      </c>
      <c r="J1084" s="444" t="str">
        <f>IF(Task[[#This Row],[Margin of Error1]]&gt;=0.1,"Insufficient data",Task[[#This Row],[Task success1]])</f>
        <v>Insufficient data</v>
      </c>
      <c r="K1084" s="444">
        <f>IF(Task[[#This Row],[Task success1]]&gt;0,1.96*SQRT((Task[[#This Row],[Task success1]]*(1-Task[[#This Row],[Task success1]]))/Task[[#This Row],[Responses]]),"")</f>
        <v>0.35061545887196699</v>
      </c>
      <c r="L1084" s="444">
        <f>VLOOKUP(Task[[#This Row],[Reason of visit]],'Data-Task'!C:G,4,)</f>
        <v>0.6</v>
      </c>
      <c r="M1084" s="444" t="str">
        <f>IF(Task[[#This Row],[Margin of Error1]]&gt;=0.1,"Insufficient data",Task[[#This Row],[Ease1]])</f>
        <v>Insufficient data</v>
      </c>
      <c r="N1084" s="444">
        <f>IF(Task[[#This Row],[Ease1]]&gt;0,1.96*SQRT((Task[[#This Row],[Ease1]]*(1-Task[[#This Row],[Ease1]]))/Task[[#This Row],[Responses]]),"")</f>
        <v>0.42941448508405022</v>
      </c>
      <c r="O1084" s="444">
        <f>VLOOKUP(Task[[#This Row],[Reason of visit]],'Data-Task'!C:G,5,)</f>
        <v>0.2</v>
      </c>
      <c r="P1084" s="444" t="str">
        <f>IF(Task[[#This Row],[Margin of Error1]]&gt;=0.1,"Insufficient data",Task[[#This Row],[Satisfaction1]])</f>
        <v>Insufficient data</v>
      </c>
      <c r="Q1084" s="444">
        <f>IF(Task[[#This Row],[Satisfaction1]]&gt;0,1.96*SQRT((Task[[#This Row],[Satisfaction1]]*(1-Task[[#This Row],[Satisfaction1]]))/Task[[#This Row],[Responses]]),"")</f>
        <v>0.3506154588719671</v>
      </c>
      <c r="R1084" s="444" t="str">
        <f>IF(OR(Task[[#This Row],[Margin of Error1]]&gt;=0.1,Task[[#This Row],[Margin of Error1]]=0),"Insufficient data",Task[[#This Row],[Margin of Error1]])</f>
        <v>Insufficient data</v>
      </c>
      <c r="S108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5" spans="3:19" x14ac:dyDescent="0.5">
      <c r="C1085" s="129" t="str">
        <f>IF(ISBLANK('Data-Task'!C1240),"",'Data-Task'!C1240)</f>
        <v>PSPC:Money:Other - Reason for my visit is not in this list</v>
      </c>
      <c r="D1085" s="457" t="str">
        <f t="shared" si="51"/>
        <v>Other - Reason for my visit is not in this list</v>
      </c>
      <c r="E1085" s="458" t="str">
        <f t="shared" si="52"/>
        <v>Money</v>
      </c>
      <c r="F1085" s="458" t="str">
        <f t="shared" si="53"/>
        <v>PSPC</v>
      </c>
      <c r="G1085" s="442">
        <f>VLOOKUP(Task[[#This Row],[Reason of visit]],'Data-Task'!C:G,2,)</f>
        <v>5</v>
      </c>
      <c r="H108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5" s="444">
        <f>VLOOKUP(Task[[#This Row],[Reason of visit]],'Data-Task'!C:G,3,)</f>
        <v>0.8</v>
      </c>
      <c r="J1085" s="444" t="str">
        <f>IF(Task[[#This Row],[Margin of Error1]]&gt;=0.1,"Insufficient data",Task[[#This Row],[Task success1]])</f>
        <v>Insufficient data</v>
      </c>
      <c r="K1085" s="444">
        <f>IF(Task[[#This Row],[Task success1]]&gt;0,1.96*SQRT((Task[[#This Row],[Task success1]]*(1-Task[[#This Row],[Task success1]]))/Task[[#This Row],[Responses]]),"")</f>
        <v>0.35061545887196699</v>
      </c>
      <c r="L1085" s="444">
        <f>VLOOKUP(Task[[#This Row],[Reason of visit]],'Data-Task'!C:G,4,)</f>
        <v>0.6</v>
      </c>
      <c r="M1085" s="444" t="str">
        <f>IF(Task[[#This Row],[Margin of Error1]]&gt;=0.1,"Insufficient data",Task[[#This Row],[Ease1]])</f>
        <v>Insufficient data</v>
      </c>
      <c r="N1085" s="444">
        <f>IF(Task[[#This Row],[Ease1]]&gt;0,1.96*SQRT((Task[[#This Row],[Ease1]]*(1-Task[[#This Row],[Ease1]]))/Task[[#This Row],[Responses]]),"")</f>
        <v>0.42941448508405022</v>
      </c>
      <c r="O1085" s="444">
        <f>VLOOKUP(Task[[#This Row],[Reason of visit]],'Data-Task'!C:G,5,)</f>
        <v>0.4</v>
      </c>
      <c r="P1085" s="444" t="str">
        <f>IF(Task[[#This Row],[Margin of Error1]]&gt;=0.1,"Insufficient data",Task[[#This Row],[Satisfaction1]])</f>
        <v>Insufficient data</v>
      </c>
      <c r="Q1085" s="444">
        <f>IF(Task[[#This Row],[Satisfaction1]]&gt;0,1.96*SQRT((Task[[#This Row],[Satisfaction1]]*(1-Task[[#This Row],[Satisfaction1]]))/Task[[#This Row],[Responses]]),"")</f>
        <v>0.42941448508405022</v>
      </c>
      <c r="R1085" s="444" t="str">
        <f>IF(OR(Task[[#This Row],[Margin of Error1]]&gt;=0.1,Task[[#This Row],[Margin of Error1]]=0),"Insufficient data",Task[[#This Row],[Margin of Error1]])</f>
        <v>Insufficient data</v>
      </c>
      <c r="S108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6" spans="3:19" x14ac:dyDescent="0.5">
      <c r="C1086" s="129" t="str">
        <f>IF(ISBLANK('Data-Task'!C1273),"",'Data-Task'!C1273)</f>
        <v>RCMP:Policing:Find your local RCMP detachment (police service)</v>
      </c>
      <c r="D1086" s="457" t="str">
        <f t="shared" si="51"/>
        <v>Find your local RCMP detachment (police service)</v>
      </c>
      <c r="E1086" s="458" t="str">
        <f t="shared" si="52"/>
        <v>Policing</v>
      </c>
      <c r="F1086" s="458" t="str">
        <f t="shared" si="53"/>
        <v>RCMP</v>
      </c>
      <c r="G1086" s="442">
        <f>VLOOKUP(Task[[#This Row],[Reason of visit]],'Data-Task'!C:G,2,)</f>
        <v>5</v>
      </c>
      <c r="H108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6" s="444">
        <f>VLOOKUP(Task[[#This Row],[Reason of visit]],'Data-Task'!C:G,3,)</f>
        <v>0.6</v>
      </c>
      <c r="J1086" s="444" t="str">
        <f>IF(Task[[#This Row],[Margin of Error1]]&gt;=0.1,"Insufficient data",Task[[#This Row],[Task success1]])</f>
        <v>Insufficient data</v>
      </c>
      <c r="K1086" s="444">
        <f>IF(Task[[#This Row],[Task success1]]&gt;0,1.96*SQRT((Task[[#This Row],[Task success1]]*(1-Task[[#This Row],[Task success1]]))/Task[[#This Row],[Responses]]),"")</f>
        <v>0.42941448508405022</v>
      </c>
      <c r="L1086" s="444">
        <f>VLOOKUP(Task[[#This Row],[Reason of visit]],'Data-Task'!C:G,4,)</f>
        <v>0.6</v>
      </c>
      <c r="M1086" s="444" t="str">
        <f>IF(Task[[#This Row],[Margin of Error1]]&gt;=0.1,"Insufficient data",Task[[#This Row],[Ease1]])</f>
        <v>Insufficient data</v>
      </c>
      <c r="N1086" s="444">
        <f>IF(Task[[#This Row],[Ease1]]&gt;0,1.96*SQRT((Task[[#This Row],[Ease1]]*(1-Task[[#This Row],[Ease1]]))/Task[[#This Row],[Responses]]),"")</f>
        <v>0.42941448508405022</v>
      </c>
      <c r="O1086" s="444">
        <f>VLOOKUP(Task[[#This Row],[Reason of visit]],'Data-Task'!C:G,5,)</f>
        <v>0.4</v>
      </c>
      <c r="P1086" s="444" t="str">
        <f>IF(Task[[#This Row],[Margin of Error1]]&gt;=0.1,"Insufficient data",Task[[#This Row],[Satisfaction1]])</f>
        <v>Insufficient data</v>
      </c>
      <c r="Q1086" s="444">
        <f>IF(Task[[#This Row],[Satisfaction1]]&gt;0,1.96*SQRT((Task[[#This Row],[Satisfaction1]]*(1-Task[[#This Row],[Satisfaction1]]))/Task[[#This Row],[Responses]]),"")</f>
        <v>0.42941448508405022</v>
      </c>
      <c r="R1086" s="444" t="str">
        <f>IF(OR(Task[[#This Row],[Margin of Error1]]&gt;=0.1,Task[[#This Row],[Margin of Error1]]=0),"Insufficient data",Task[[#This Row],[Margin of Error1]])</f>
        <v>Insufficient data</v>
      </c>
      <c r="S108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7" spans="3:19" ht="27.75" x14ac:dyDescent="0.5">
      <c r="C1087" s="129" t="str">
        <f>IF(ISBLANK('Data-Task'!C1354),"",'Data-Task'!C1354)</f>
        <v>TC:N/A:Learn about safety awareness when transporting dangerous goods</v>
      </c>
      <c r="D1087" s="457" t="str">
        <f t="shared" si="51"/>
        <v>Learn about safety awareness when transporting dangerous goods</v>
      </c>
      <c r="E1087" s="458" t="str">
        <f t="shared" si="52"/>
        <v>N/A</v>
      </c>
      <c r="F1087" s="458" t="str">
        <f t="shared" si="53"/>
        <v>TC</v>
      </c>
      <c r="G1087" s="442">
        <f>VLOOKUP(Task[[#This Row],[Reason of visit]],'Data-Task'!C:G,2,)</f>
        <v>5</v>
      </c>
      <c r="H108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7" s="444">
        <f>VLOOKUP(Task[[#This Row],[Reason of visit]],'Data-Task'!C:G,3,)</f>
        <v>0.8</v>
      </c>
      <c r="J1087" s="444" t="str">
        <f>IF(Task[[#This Row],[Margin of Error1]]&gt;=0.1,"Insufficient data",Task[[#This Row],[Task success1]])</f>
        <v>Insufficient data</v>
      </c>
      <c r="K1087" s="444">
        <f>IF(Task[[#This Row],[Task success1]]&gt;0,1.96*SQRT((Task[[#This Row],[Task success1]]*(1-Task[[#This Row],[Task success1]]))/Task[[#This Row],[Responses]]),"")</f>
        <v>0.35061545887196699</v>
      </c>
      <c r="L1087" s="444">
        <f>VLOOKUP(Task[[#This Row],[Reason of visit]],'Data-Task'!C:G,4,)</f>
        <v>0.6</v>
      </c>
      <c r="M1087" s="444" t="str">
        <f>IF(Task[[#This Row],[Margin of Error1]]&gt;=0.1,"Insufficient data",Task[[#This Row],[Ease1]])</f>
        <v>Insufficient data</v>
      </c>
      <c r="N1087" s="444">
        <f>IF(Task[[#This Row],[Ease1]]&gt;0,1.96*SQRT((Task[[#This Row],[Ease1]]*(1-Task[[#This Row],[Ease1]]))/Task[[#This Row],[Responses]]),"")</f>
        <v>0.42941448508405022</v>
      </c>
      <c r="O1087" s="444">
        <f>VLOOKUP(Task[[#This Row],[Reason of visit]],'Data-Task'!C:G,5,)</f>
        <v>0.8</v>
      </c>
      <c r="P1087" s="444" t="str">
        <f>IF(Task[[#This Row],[Margin of Error1]]&gt;=0.1,"Insufficient data",Task[[#This Row],[Satisfaction1]])</f>
        <v>Insufficient data</v>
      </c>
      <c r="Q1087" s="444">
        <f>IF(Task[[#This Row],[Satisfaction1]]&gt;0,1.96*SQRT((Task[[#This Row],[Satisfaction1]]*(1-Task[[#This Row],[Satisfaction1]]))/Task[[#This Row],[Responses]]),"")</f>
        <v>0.35061545887196699</v>
      </c>
      <c r="R1087" s="444" t="str">
        <f>IF(OR(Task[[#This Row],[Margin of Error1]]&gt;=0.1,Task[[#This Row],[Margin of Error1]]=0),"Insufficient data",Task[[#This Row],[Margin of Error1]])</f>
        <v>Insufficient data</v>
      </c>
      <c r="S10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8" spans="3:19" x14ac:dyDescent="0.5">
      <c r="C1088" s="129" t="str">
        <f>IF(ISBLANK('Data-Task'!C1381),"",'Data-Task'!C1381)</f>
        <v>TC:Transport:Learn about connected and automated vehicles</v>
      </c>
      <c r="D1088" s="457" t="str">
        <f t="shared" si="51"/>
        <v>Learn about connected and automated vehicles</v>
      </c>
      <c r="E1088" s="458" t="str">
        <f t="shared" si="52"/>
        <v>Transport</v>
      </c>
      <c r="F1088" s="458" t="str">
        <f t="shared" si="53"/>
        <v>TC</v>
      </c>
      <c r="G1088" s="442">
        <f>VLOOKUP(Task[[#This Row],[Reason of visit]],'Data-Task'!C:G,2,)</f>
        <v>5</v>
      </c>
      <c r="H108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8" s="444">
        <f>VLOOKUP(Task[[#This Row],[Reason of visit]],'Data-Task'!C:G,3,)</f>
        <v>1</v>
      </c>
      <c r="J1088" s="444" t="str">
        <f>IF(Task[[#This Row],[Margin of Error1]]&gt;=0.1,"Insufficient data",Task[[#This Row],[Task success1]])</f>
        <v>Insufficient data</v>
      </c>
      <c r="K1088" s="444">
        <f>IF(Task[[#This Row],[Task success1]]&gt;0,1.96*SQRT((Task[[#This Row],[Task success1]]*(1-Task[[#This Row],[Task success1]]))/Task[[#This Row],[Responses]]),"")</f>
        <v>0</v>
      </c>
      <c r="L1088" s="444">
        <f>VLOOKUP(Task[[#This Row],[Reason of visit]],'Data-Task'!C:G,4,)</f>
        <v>0.8</v>
      </c>
      <c r="M1088" s="444" t="str">
        <f>IF(Task[[#This Row],[Margin of Error1]]&gt;=0.1,"Insufficient data",Task[[#This Row],[Ease1]])</f>
        <v>Insufficient data</v>
      </c>
      <c r="N1088" s="444">
        <f>IF(Task[[#This Row],[Ease1]]&gt;0,1.96*SQRT((Task[[#This Row],[Ease1]]*(1-Task[[#This Row],[Ease1]]))/Task[[#This Row],[Responses]]),"")</f>
        <v>0.35061545887196699</v>
      </c>
      <c r="O1088" s="444">
        <f>VLOOKUP(Task[[#This Row],[Reason of visit]],'Data-Task'!C:G,5,)</f>
        <v>0.6</v>
      </c>
      <c r="P1088" s="444" t="str">
        <f>IF(Task[[#This Row],[Margin of Error1]]&gt;=0.1,"Insufficient data",Task[[#This Row],[Satisfaction1]])</f>
        <v>Insufficient data</v>
      </c>
      <c r="Q1088" s="444">
        <f>IF(Task[[#This Row],[Satisfaction1]]&gt;0,1.96*SQRT((Task[[#This Row],[Satisfaction1]]*(1-Task[[#This Row],[Satisfaction1]]))/Task[[#This Row],[Responses]]),"")</f>
        <v>0.42941448508405022</v>
      </c>
      <c r="R1088" s="444" t="str">
        <f>IF(OR(Task[[#This Row],[Margin of Error1]]&gt;=0.1,Task[[#This Row],[Margin of Error1]]=0),"Insufficient data",Task[[#This Row],[Margin of Error1]])</f>
        <v>Insufficient data</v>
      </c>
      <c r="S108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89" spans="3:19" x14ac:dyDescent="0.5">
      <c r="C1089" s="129" t="str">
        <f>IF(ISBLANK('Data-Task'!C1388),"",'Data-Task'!C1388)</f>
        <v>TC:Transport:Learn how to bring your vehicle into Canada permanently</v>
      </c>
      <c r="D1089" s="457" t="str">
        <f t="shared" si="51"/>
        <v>Learn how to bring your vehicle into Canada permanently</v>
      </c>
      <c r="E1089" s="458" t="str">
        <f t="shared" si="52"/>
        <v>Transport</v>
      </c>
      <c r="F1089" s="458" t="str">
        <f t="shared" si="53"/>
        <v>TC</v>
      </c>
      <c r="G1089" s="442">
        <f>VLOOKUP(Task[[#This Row],[Reason of visit]],'Data-Task'!C:G,2,)</f>
        <v>5</v>
      </c>
      <c r="H108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89" s="444">
        <f>VLOOKUP(Task[[#This Row],[Reason of visit]],'Data-Task'!C:G,3,)</f>
        <v>0.6</v>
      </c>
      <c r="J1089" s="444" t="str">
        <f>IF(Task[[#This Row],[Margin of Error1]]&gt;=0.1,"Insufficient data",Task[[#This Row],[Task success1]])</f>
        <v>Insufficient data</v>
      </c>
      <c r="K1089" s="444">
        <f>IF(Task[[#This Row],[Task success1]]&gt;0,1.96*SQRT((Task[[#This Row],[Task success1]]*(1-Task[[#This Row],[Task success1]]))/Task[[#This Row],[Responses]]),"")</f>
        <v>0.42941448508405022</v>
      </c>
      <c r="L1089" s="444">
        <f>VLOOKUP(Task[[#This Row],[Reason of visit]],'Data-Task'!C:G,4,)</f>
        <v>0.8</v>
      </c>
      <c r="M1089" s="444" t="str">
        <f>IF(Task[[#This Row],[Margin of Error1]]&gt;=0.1,"Insufficient data",Task[[#This Row],[Ease1]])</f>
        <v>Insufficient data</v>
      </c>
      <c r="N1089" s="444">
        <f>IF(Task[[#This Row],[Ease1]]&gt;0,1.96*SQRT((Task[[#This Row],[Ease1]]*(1-Task[[#This Row],[Ease1]]))/Task[[#This Row],[Responses]]),"")</f>
        <v>0.35061545887196699</v>
      </c>
      <c r="O1089" s="444">
        <f>VLOOKUP(Task[[#This Row],[Reason of visit]],'Data-Task'!C:G,5,)</f>
        <v>0.4</v>
      </c>
      <c r="P1089" s="444" t="str">
        <f>IF(Task[[#This Row],[Margin of Error1]]&gt;=0.1,"Insufficient data",Task[[#This Row],[Satisfaction1]])</f>
        <v>Insufficient data</v>
      </c>
      <c r="Q1089" s="444">
        <f>IF(Task[[#This Row],[Satisfaction1]]&gt;0,1.96*SQRT((Task[[#This Row],[Satisfaction1]]*(1-Task[[#This Row],[Satisfaction1]]))/Task[[#This Row],[Responses]]),"")</f>
        <v>0.42941448508405022</v>
      </c>
      <c r="R1089" s="444" t="str">
        <f>IF(OR(Task[[#This Row],[Margin of Error1]]&gt;=0.1,Task[[#This Row],[Margin of Error1]]=0),"Insufficient data",Task[[#This Row],[Margin of Error1]])</f>
        <v>Insufficient data</v>
      </c>
      <c r="S108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0" spans="3:19" x14ac:dyDescent="0.5">
      <c r="C1090" s="129" t="str">
        <f>IF(ISBLANK('Data-Task'!C1412),"",'Data-Task'!C1412)</f>
        <v>WD:N/A:Other - Reason for my visit is not in this list</v>
      </c>
      <c r="D1090" s="457" t="str">
        <f t="shared" si="51"/>
        <v>Other - Reason for my visit is not in this list</v>
      </c>
      <c r="E1090" s="458" t="str">
        <f t="shared" si="52"/>
        <v>N/A</v>
      </c>
      <c r="F1090" s="458" t="str">
        <f t="shared" si="53"/>
        <v>WD</v>
      </c>
      <c r="G1090" s="442">
        <f>VLOOKUP(Task[[#This Row],[Reason of visit]],'Data-Task'!C:G,2,)</f>
        <v>5</v>
      </c>
      <c r="H109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0" s="444">
        <f>VLOOKUP(Task[[#This Row],[Reason of visit]],'Data-Task'!C:G,3,)</f>
        <v>0.6</v>
      </c>
      <c r="J1090" s="444" t="str">
        <f>IF(Task[[#This Row],[Margin of Error1]]&gt;=0.1,"Insufficient data",Task[[#This Row],[Task success1]])</f>
        <v>Insufficient data</v>
      </c>
      <c r="K1090" s="444">
        <f>IF(Task[[#This Row],[Task success1]]&gt;0,1.96*SQRT((Task[[#This Row],[Task success1]]*(1-Task[[#This Row],[Task success1]]))/Task[[#This Row],[Responses]]),"")</f>
        <v>0.42941448508405022</v>
      </c>
      <c r="L1090" s="444">
        <f>VLOOKUP(Task[[#This Row],[Reason of visit]],'Data-Task'!C:G,4,)</f>
        <v>0.4</v>
      </c>
      <c r="M1090" s="444" t="str">
        <f>IF(Task[[#This Row],[Margin of Error1]]&gt;=0.1,"Insufficient data",Task[[#This Row],[Ease1]])</f>
        <v>Insufficient data</v>
      </c>
      <c r="N1090" s="444">
        <f>IF(Task[[#This Row],[Ease1]]&gt;0,1.96*SQRT((Task[[#This Row],[Ease1]]*(1-Task[[#This Row],[Ease1]]))/Task[[#This Row],[Responses]]),"")</f>
        <v>0.42941448508405022</v>
      </c>
      <c r="O1090" s="444">
        <f>VLOOKUP(Task[[#This Row],[Reason of visit]],'Data-Task'!C:G,5,)</f>
        <v>0</v>
      </c>
      <c r="P1090" s="444" t="str">
        <f>IF(Task[[#This Row],[Margin of Error1]]&gt;=0.1,"Insufficient data",Task[[#This Row],[Satisfaction1]])</f>
        <v>Insufficient data</v>
      </c>
      <c r="Q1090" s="444" t="str">
        <f>IF(Task[[#This Row],[Satisfaction1]]&gt;0,1.96*SQRT((Task[[#This Row],[Satisfaction1]]*(1-Task[[#This Row],[Satisfaction1]]))/Task[[#This Row],[Responses]]),"")</f>
        <v/>
      </c>
      <c r="R1090" s="444" t="str">
        <f>IF(OR(Task[[#This Row],[Margin of Error1]]&gt;=0.1,Task[[#This Row],[Margin of Error1]]=0),"Insufficient data",Task[[#This Row],[Margin of Error1]])</f>
        <v>Insufficient data</v>
      </c>
      <c r="S10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1" spans="3:19" x14ac:dyDescent="0.5">
      <c r="C1091" s="129" t="str">
        <f>IF(ISBLANK('Data-Task'!C14),"",'Data-Task'!C14)</f>
        <v>AAFC:Business:Food processing industry</v>
      </c>
      <c r="D1091" s="68" t="str">
        <f t="shared" si="51"/>
        <v>Food processing industry</v>
      </c>
      <c r="E1091" s="6" t="str">
        <f t="shared" si="52"/>
        <v>Business</v>
      </c>
      <c r="F1091" s="6" t="str">
        <f t="shared" si="53"/>
        <v>AAFC</v>
      </c>
      <c r="G1091" s="8">
        <f>VLOOKUP(Task[[#This Row],[Reason of visit]],'Data-Task'!C:G,2,)</f>
        <v>4</v>
      </c>
      <c r="H109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1" s="7">
        <f>VLOOKUP(Task[[#This Row],[Reason of visit]],'Data-Task'!C:G,3,)</f>
        <v>0.75</v>
      </c>
      <c r="J1091" s="7" t="str">
        <f>IF(Task[[#This Row],[Margin of Error1]]&gt;=0.1,"Insufficient data",Task[[#This Row],[Task success1]])</f>
        <v>Insufficient data</v>
      </c>
      <c r="K1091" s="7">
        <f>IF(Task[[#This Row],[Task success1]]&gt;0,1.96*SQRT((Task[[#This Row],[Task success1]]*(1-Task[[#This Row],[Task success1]]))/Task[[#This Row],[Responses]]),"")</f>
        <v>0.42435244785437493</v>
      </c>
      <c r="L1091" s="7">
        <f>VLOOKUP(Task[[#This Row],[Reason of visit]],'Data-Task'!C:G,4,)</f>
        <v>0.75</v>
      </c>
      <c r="M1091" s="7" t="str">
        <f>IF(Task[[#This Row],[Margin of Error1]]&gt;=0.1,"Insufficient data",Task[[#This Row],[Ease1]])</f>
        <v>Insufficient data</v>
      </c>
      <c r="N1091" s="7">
        <f>IF(Task[[#This Row],[Ease1]]&gt;0,1.96*SQRT((Task[[#This Row],[Ease1]]*(1-Task[[#This Row],[Ease1]]))/Task[[#This Row],[Responses]]),"")</f>
        <v>0.42435244785437493</v>
      </c>
      <c r="O1091" s="7">
        <f>VLOOKUP(Task[[#This Row],[Reason of visit]],'Data-Task'!C:G,5,)</f>
        <v>0.5</v>
      </c>
      <c r="P1091" s="7" t="str">
        <f>IF(Task[[#This Row],[Margin of Error1]]&gt;=0.1,"Insufficient data",Task[[#This Row],[Satisfaction1]])</f>
        <v>Insufficient data</v>
      </c>
      <c r="Q1091" s="7">
        <f>IF(Task[[#This Row],[Satisfaction1]]&gt;0,1.96*SQRT((Task[[#This Row],[Satisfaction1]]*(1-Task[[#This Row],[Satisfaction1]]))/Task[[#This Row],[Responses]]),"")</f>
        <v>0.49</v>
      </c>
      <c r="R1091" s="7" t="str">
        <f>IF(OR(Task[[#This Row],[Margin of Error1]]&gt;=0.1,Task[[#This Row],[Margin of Error1]]=0),"Insufficient data",Task[[#This Row],[Margin of Error1]])</f>
        <v>Insufficient data</v>
      </c>
      <c r="S109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2" spans="3:19" x14ac:dyDescent="0.5">
      <c r="C1092" s="129" t="str">
        <f>IF(ISBLANK('Data-Task'!C80),"",'Data-Task'!C80)</f>
        <v>CBSA:Travel:Transit through Canada</v>
      </c>
      <c r="D1092" s="68" t="str">
        <f t="shared" si="51"/>
        <v>Transit through Canada</v>
      </c>
      <c r="E1092" s="6" t="str">
        <f t="shared" si="52"/>
        <v>Travel</v>
      </c>
      <c r="F1092" s="6" t="str">
        <f t="shared" si="53"/>
        <v>CBSA</v>
      </c>
      <c r="G1092" s="8">
        <f>VLOOKUP(Task[[#This Row],[Reason of visit]],'Data-Task'!C:G,2,)</f>
        <v>4</v>
      </c>
      <c r="H109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2" s="7">
        <f>VLOOKUP(Task[[#This Row],[Reason of visit]],'Data-Task'!C:G,3,)</f>
        <v>0.75</v>
      </c>
      <c r="J1092" s="7" t="str">
        <f>IF(Task[[#This Row],[Margin of Error1]]&gt;=0.1,"Insufficient data",Task[[#This Row],[Task success1]])</f>
        <v>Insufficient data</v>
      </c>
      <c r="K1092" s="7">
        <f>IF(Task[[#This Row],[Task success1]]&gt;0,1.96*SQRT((Task[[#This Row],[Task success1]]*(1-Task[[#This Row],[Task success1]]))/Task[[#This Row],[Responses]]),"")</f>
        <v>0.42435244785437493</v>
      </c>
      <c r="L1092" s="7">
        <f>VLOOKUP(Task[[#This Row],[Reason of visit]],'Data-Task'!C:G,4,)</f>
        <v>0.75</v>
      </c>
      <c r="M1092" s="7" t="str">
        <f>IF(Task[[#This Row],[Margin of Error1]]&gt;=0.1,"Insufficient data",Task[[#This Row],[Ease1]])</f>
        <v>Insufficient data</v>
      </c>
      <c r="N1092" s="7">
        <f>IF(Task[[#This Row],[Ease1]]&gt;0,1.96*SQRT((Task[[#This Row],[Ease1]]*(1-Task[[#This Row],[Ease1]]))/Task[[#This Row],[Responses]]),"")</f>
        <v>0.42435244785437493</v>
      </c>
      <c r="O1092" s="7">
        <f>VLOOKUP(Task[[#This Row],[Reason of visit]],'Data-Task'!C:G,5,)</f>
        <v>0.75</v>
      </c>
      <c r="P1092" s="7" t="str">
        <f>IF(Task[[#This Row],[Margin of Error1]]&gt;=0.1,"Insufficient data",Task[[#This Row],[Satisfaction1]])</f>
        <v>Insufficient data</v>
      </c>
      <c r="Q1092" s="7">
        <f>IF(Task[[#This Row],[Satisfaction1]]&gt;0,1.96*SQRT((Task[[#This Row],[Satisfaction1]]*(1-Task[[#This Row],[Satisfaction1]]))/Task[[#This Row],[Responses]]),"")</f>
        <v>0.42435244785437493</v>
      </c>
      <c r="R1092" s="7" t="str">
        <f>IF(OR(Task[[#This Row],[Margin of Error1]]&gt;=0.1,Task[[#This Row],[Margin of Error1]]=0),"Insufficient data",Task[[#This Row],[Margin of Error1]])</f>
        <v>Insufficient data</v>
      </c>
      <c r="S109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3" spans="3:19" ht="27.75" x14ac:dyDescent="0.5">
      <c r="C1093" s="129" t="str">
        <f>IF(ISBLANK('Data-Task'!C101),"",'Data-Task'!C101)</f>
        <v>CGC:N/A:Online reporting service for primary and process elevator weekly reports</v>
      </c>
      <c r="D1093" s="68" t="str">
        <f t="shared" si="51"/>
        <v>Online reporting service for primary and process elevator weekly reports</v>
      </c>
      <c r="E1093" s="6" t="str">
        <f t="shared" si="52"/>
        <v>N/A</v>
      </c>
      <c r="F1093" s="6" t="str">
        <f t="shared" si="53"/>
        <v>CGC</v>
      </c>
      <c r="G1093" s="8">
        <f>VLOOKUP(Task[[#This Row],[Reason of visit]],'Data-Task'!C:G,2,)</f>
        <v>4</v>
      </c>
      <c r="H109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3" s="7">
        <f>VLOOKUP(Task[[#This Row],[Reason of visit]],'Data-Task'!C:G,3,)</f>
        <v>1</v>
      </c>
      <c r="J1093" s="7" t="str">
        <f>IF(Task[[#This Row],[Margin of Error1]]&gt;=0.1,"Insufficient data",Task[[#This Row],[Task success1]])</f>
        <v>Insufficient data</v>
      </c>
      <c r="K1093" s="7">
        <f>IF(Task[[#This Row],[Task success1]]&gt;0,1.96*SQRT((Task[[#This Row],[Task success1]]*(1-Task[[#This Row],[Task success1]]))/Task[[#This Row],[Responses]]),"")</f>
        <v>0</v>
      </c>
      <c r="L1093" s="7">
        <f>VLOOKUP(Task[[#This Row],[Reason of visit]],'Data-Task'!C:G,4,)</f>
        <v>0.75</v>
      </c>
      <c r="M1093" s="7" t="str">
        <f>IF(Task[[#This Row],[Margin of Error1]]&gt;=0.1,"Insufficient data",Task[[#This Row],[Ease1]])</f>
        <v>Insufficient data</v>
      </c>
      <c r="N1093" s="7">
        <f>IF(Task[[#This Row],[Ease1]]&gt;0,1.96*SQRT((Task[[#This Row],[Ease1]]*(1-Task[[#This Row],[Ease1]]))/Task[[#This Row],[Responses]]),"")</f>
        <v>0.42435244785437493</v>
      </c>
      <c r="O1093" s="7">
        <f>VLOOKUP(Task[[#This Row],[Reason of visit]],'Data-Task'!C:G,5,)</f>
        <v>0.75</v>
      </c>
      <c r="P1093" s="7" t="str">
        <f>IF(Task[[#This Row],[Margin of Error1]]&gt;=0.1,"Insufficient data",Task[[#This Row],[Satisfaction1]])</f>
        <v>Insufficient data</v>
      </c>
      <c r="Q1093" s="7">
        <f>IF(Task[[#This Row],[Satisfaction1]]&gt;0,1.96*SQRT((Task[[#This Row],[Satisfaction1]]*(1-Task[[#This Row],[Satisfaction1]]))/Task[[#This Row],[Responses]]),"")</f>
        <v>0.42435244785437493</v>
      </c>
      <c r="R1093" s="7" t="str">
        <f>IF(OR(Task[[#This Row],[Margin of Error1]]&gt;=0.1,Task[[#This Row],[Margin of Error1]]=0),"Insufficient data",Task[[#This Row],[Margin of Error1]])</f>
        <v>Insufficient data</v>
      </c>
      <c r="S109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4" spans="3:19" x14ac:dyDescent="0.5">
      <c r="C1094" s="129" t="str">
        <f>IF(ISBLANK('Data-Task'!C127),"",'Data-Task'!C127)</f>
        <v>CIHR:Health:Infection and Immunity</v>
      </c>
      <c r="D1094" s="68" t="str">
        <f t="shared" si="51"/>
        <v>Infection and Immunity</v>
      </c>
      <c r="E1094" s="6" t="str">
        <f t="shared" si="52"/>
        <v>Health</v>
      </c>
      <c r="F1094" s="6" t="str">
        <f t="shared" si="53"/>
        <v>CIHR</v>
      </c>
      <c r="G1094" s="8">
        <f>VLOOKUP(Task[[#This Row],[Reason of visit]],'Data-Task'!C:G,2,)</f>
        <v>4</v>
      </c>
      <c r="H109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4" s="7">
        <f>VLOOKUP(Task[[#This Row],[Reason of visit]],'Data-Task'!C:G,3,)</f>
        <v>0.5</v>
      </c>
      <c r="J1094" s="7" t="str">
        <f>IF(Task[[#This Row],[Margin of Error1]]&gt;=0.1,"Insufficient data",Task[[#This Row],[Task success1]])</f>
        <v>Insufficient data</v>
      </c>
      <c r="K1094" s="7">
        <f>IF(Task[[#This Row],[Task success1]]&gt;0,1.96*SQRT((Task[[#This Row],[Task success1]]*(1-Task[[#This Row],[Task success1]]))/Task[[#This Row],[Responses]]),"")</f>
        <v>0.49</v>
      </c>
      <c r="L1094" s="7">
        <f>VLOOKUP(Task[[#This Row],[Reason of visit]],'Data-Task'!C:G,4,)</f>
        <v>0.5</v>
      </c>
      <c r="M1094" s="7" t="str">
        <f>IF(Task[[#This Row],[Margin of Error1]]&gt;=0.1,"Insufficient data",Task[[#This Row],[Ease1]])</f>
        <v>Insufficient data</v>
      </c>
      <c r="N1094" s="7">
        <f>IF(Task[[#This Row],[Ease1]]&gt;0,1.96*SQRT((Task[[#This Row],[Ease1]]*(1-Task[[#This Row],[Ease1]]))/Task[[#This Row],[Responses]]),"")</f>
        <v>0.49</v>
      </c>
      <c r="O1094" s="7">
        <f>VLOOKUP(Task[[#This Row],[Reason of visit]],'Data-Task'!C:G,5,)</f>
        <v>0.5</v>
      </c>
      <c r="P1094" s="7" t="str">
        <f>IF(Task[[#This Row],[Margin of Error1]]&gt;=0.1,"Insufficient data",Task[[#This Row],[Satisfaction1]])</f>
        <v>Insufficient data</v>
      </c>
      <c r="Q1094" s="7">
        <f>IF(Task[[#This Row],[Satisfaction1]]&gt;0,1.96*SQRT((Task[[#This Row],[Satisfaction1]]*(1-Task[[#This Row],[Satisfaction1]]))/Task[[#This Row],[Responses]]),"")</f>
        <v>0.49</v>
      </c>
      <c r="R1094" s="7" t="str">
        <f>IF(OR(Task[[#This Row],[Margin of Error1]]&gt;=0.1,Task[[#This Row],[Margin of Error1]]=0),"Insufficient data",Task[[#This Row],[Margin of Error1]])</f>
        <v>Insufficient data</v>
      </c>
      <c r="S109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5" spans="3:19" x14ac:dyDescent="0.5">
      <c r="C1095" s="129" t="str">
        <f>IF(ISBLANK('Data-Task'!C133),"",'Data-Task'!C133)</f>
        <v>CIHR:Health:Nutrition, Metabolism and Diabetes</v>
      </c>
      <c r="D1095" s="68" t="str">
        <f t="shared" si="51"/>
        <v>Nutrition, Metabolism and Diabetes</v>
      </c>
      <c r="E1095" s="6" t="str">
        <f t="shared" si="52"/>
        <v>Health</v>
      </c>
      <c r="F1095" s="6" t="str">
        <f t="shared" si="53"/>
        <v>CIHR</v>
      </c>
      <c r="G1095" s="8">
        <f>VLOOKUP(Task[[#This Row],[Reason of visit]],'Data-Task'!C:G,2,)</f>
        <v>4</v>
      </c>
      <c r="H109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5" s="7">
        <f>VLOOKUP(Task[[#This Row],[Reason of visit]],'Data-Task'!C:G,3,)</f>
        <v>1</v>
      </c>
      <c r="J1095" s="7" t="str">
        <f>IF(Task[[#This Row],[Margin of Error1]]&gt;=0.1,"Insufficient data",Task[[#This Row],[Task success1]])</f>
        <v>Insufficient data</v>
      </c>
      <c r="K1095" s="7">
        <f>IF(Task[[#This Row],[Task success1]]&gt;0,1.96*SQRT((Task[[#This Row],[Task success1]]*(1-Task[[#This Row],[Task success1]]))/Task[[#This Row],[Responses]]),"")</f>
        <v>0</v>
      </c>
      <c r="L1095" s="7">
        <f>VLOOKUP(Task[[#This Row],[Reason of visit]],'Data-Task'!C:G,4,)</f>
        <v>0.75</v>
      </c>
      <c r="M1095" s="7" t="str">
        <f>IF(Task[[#This Row],[Margin of Error1]]&gt;=0.1,"Insufficient data",Task[[#This Row],[Ease1]])</f>
        <v>Insufficient data</v>
      </c>
      <c r="N1095" s="7">
        <f>IF(Task[[#This Row],[Ease1]]&gt;0,1.96*SQRT((Task[[#This Row],[Ease1]]*(1-Task[[#This Row],[Ease1]]))/Task[[#This Row],[Responses]]),"")</f>
        <v>0.42435244785437493</v>
      </c>
      <c r="O1095" s="7">
        <f>VLOOKUP(Task[[#This Row],[Reason of visit]],'Data-Task'!C:G,5,)</f>
        <v>1</v>
      </c>
      <c r="P1095" s="7" t="str">
        <f>IF(Task[[#This Row],[Margin of Error1]]&gt;=0.1,"Insufficient data",Task[[#This Row],[Satisfaction1]])</f>
        <v>Insufficient data</v>
      </c>
      <c r="Q1095" s="7">
        <f>IF(Task[[#This Row],[Satisfaction1]]&gt;0,1.96*SQRT((Task[[#This Row],[Satisfaction1]]*(1-Task[[#This Row],[Satisfaction1]]))/Task[[#This Row],[Responses]]),"")</f>
        <v>0</v>
      </c>
      <c r="R1095" s="7" t="str">
        <f>IF(OR(Task[[#This Row],[Margin of Error1]]&gt;=0.1,Task[[#This Row],[Margin of Error1]]=0),"Insufficient data",Task[[#This Row],[Margin of Error1]])</f>
        <v>Insufficient data</v>
      </c>
      <c r="S109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6" spans="3:19" x14ac:dyDescent="0.5">
      <c r="C1096" s="129" t="str">
        <f>IF(ISBLANK('Data-Task'!C237),"",'Data-Task'!C237)</f>
        <v>CSEC:Security:Secure your device (phone, router etc)</v>
      </c>
      <c r="D1096" s="68" t="str">
        <f t="shared" si="51"/>
        <v>Secure your device (phone, router etc)</v>
      </c>
      <c r="E1096" s="6" t="str">
        <f t="shared" si="52"/>
        <v>Security</v>
      </c>
      <c r="F1096" s="6" t="str">
        <f t="shared" si="53"/>
        <v>CSEC</v>
      </c>
      <c r="G1096" s="8">
        <f>VLOOKUP(Task[[#This Row],[Reason of visit]],'Data-Task'!C:G,2,)</f>
        <v>4</v>
      </c>
      <c r="H109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6" s="7">
        <f>VLOOKUP(Task[[#This Row],[Reason of visit]],'Data-Task'!C:G,3,)</f>
        <v>0.5</v>
      </c>
      <c r="J1096" s="7" t="str">
        <f>IF(Task[[#This Row],[Margin of Error1]]&gt;=0.1,"Insufficient data",Task[[#This Row],[Task success1]])</f>
        <v>Insufficient data</v>
      </c>
      <c r="K1096" s="7">
        <f>IF(Task[[#This Row],[Task success1]]&gt;0,1.96*SQRT((Task[[#This Row],[Task success1]]*(1-Task[[#This Row],[Task success1]]))/Task[[#This Row],[Responses]]),"")</f>
        <v>0.49</v>
      </c>
      <c r="L1096" s="7">
        <f>VLOOKUP(Task[[#This Row],[Reason of visit]],'Data-Task'!C:G,4,)</f>
        <v>0.5</v>
      </c>
      <c r="M1096" s="7" t="str">
        <f>IF(Task[[#This Row],[Margin of Error1]]&gt;=0.1,"Insufficient data",Task[[#This Row],[Ease1]])</f>
        <v>Insufficient data</v>
      </c>
      <c r="N1096" s="7">
        <f>IF(Task[[#This Row],[Ease1]]&gt;0,1.96*SQRT((Task[[#This Row],[Ease1]]*(1-Task[[#This Row],[Ease1]]))/Task[[#This Row],[Responses]]),"")</f>
        <v>0.49</v>
      </c>
      <c r="O1096" s="7">
        <f>VLOOKUP(Task[[#This Row],[Reason of visit]],'Data-Task'!C:G,5,)</f>
        <v>0.75</v>
      </c>
      <c r="P1096" s="7" t="str">
        <f>IF(Task[[#This Row],[Margin of Error1]]&gt;=0.1,"Insufficient data",Task[[#This Row],[Satisfaction1]])</f>
        <v>Insufficient data</v>
      </c>
      <c r="Q1096" s="7">
        <f>IF(Task[[#This Row],[Satisfaction1]]&gt;0,1.96*SQRT((Task[[#This Row],[Satisfaction1]]*(1-Task[[#This Row],[Satisfaction1]]))/Task[[#This Row],[Responses]]),"")</f>
        <v>0.42435244785437493</v>
      </c>
      <c r="R1096" s="7" t="str">
        <f>IF(OR(Task[[#This Row],[Margin of Error1]]&gt;=0.1,Task[[#This Row],[Margin of Error1]]=0),"Insufficient data",Task[[#This Row],[Margin of Error1]])</f>
        <v>Insufficient data</v>
      </c>
      <c r="S109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7" spans="3:19" x14ac:dyDescent="0.5">
      <c r="C1097" s="129" t="str">
        <f>IF(ISBLANK('Data-Task'!C243),"",'Data-Task'!C243)</f>
        <v>CSPS:PublicService:Find a learning path</v>
      </c>
      <c r="D1097" s="68" t="str">
        <f t="shared" si="51"/>
        <v>Find a learning path</v>
      </c>
      <c r="E1097" s="6" t="str">
        <f t="shared" si="52"/>
        <v>PublicService</v>
      </c>
      <c r="F1097" s="6" t="str">
        <f t="shared" si="53"/>
        <v>CSPS</v>
      </c>
      <c r="G1097" s="8">
        <f>VLOOKUP(Task[[#This Row],[Reason of visit]],'Data-Task'!C:G,2,)</f>
        <v>4</v>
      </c>
      <c r="H109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7" s="7">
        <f>VLOOKUP(Task[[#This Row],[Reason of visit]],'Data-Task'!C:G,3,)</f>
        <v>1</v>
      </c>
      <c r="J1097" s="7" t="str">
        <f>IF(Task[[#This Row],[Margin of Error1]]&gt;=0.1,"Insufficient data",Task[[#This Row],[Task success1]])</f>
        <v>Insufficient data</v>
      </c>
      <c r="K1097" s="7">
        <f>IF(Task[[#This Row],[Task success1]]&gt;0,1.96*SQRT((Task[[#This Row],[Task success1]]*(1-Task[[#This Row],[Task success1]]))/Task[[#This Row],[Responses]]),"")</f>
        <v>0</v>
      </c>
      <c r="L1097" s="7">
        <f>VLOOKUP(Task[[#This Row],[Reason of visit]],'Data-Task'!C:G,4,)</f>
        <v>0.75</v>
      </c>
      <c r="M1097" s="7" t="str">
        <f>IF(Task[[#This Row],[Margin of Error1]]&gt;=0.1,"Insufficient data",Task[[#This Row],[Ease1]])</f>
        <v>Insufficient data</v>
      </c>
      <c r="N1097" s="7">
        <f>IF(Task[[#This Row],[Ease1]]&gt;0,1.96*SQRT((Task[[#This Row],[Ease1]]*(1-Task[[#This Row],[Ease1]]))/Task[[#This Row],[Responses]]),"")</f>
        <v>0.42435244785437493</v>
      </c>
      <c r="O1097" s="7">
        <f>VLOOKUP(Task[[#This Row],[Reason of visit]],'Data-Task'!C:G,5,)</f>
        <v>0.5</v>
      </c>
      <c r="P1097" s="7" t="str">
        <f>IF(Task[[#This Row],[Margin of Error1]]&gt;=0.1,"Insufficient data",Task[[#This Row],[Satisfaction1]])</f>
        <v>Insufficient data</v>
      </c>
      <c r="Q1097" s="7">
        <f>IF(Task[[#This Row],[Satisfaction1]]&gt;0,1.96*SQRT((Task[[#This Row],[Satisfaction1]]*(1-Task[[#This Row],[Satisfaction1]]))/Task[[#This Row],[Responses]]),"")</f>
        <v>0.49</v>
      </c>
      <c r="R1097" s="7" t="str">
        <f>IF(OR(Task[[#This Row],[Margin of Error1]]&gt;=0.1,Task[[#This Row],[Margin of Error1]]=0),"Insufficient data",Task[[#This Row],[Margin of Error1]])</f>
        <v>Insufficient data</v>
      </c>
      <c r="S109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8" spans="3:19" x14ac:dyDescent="0.5">
      <c r="C1098" s="129" t="str">
        <f>IF(ISBLANK('Data-Task'!C246),"",'Data-Task'!C246)</f>
        <v>CSPS:PublicService:Find an upcoming event</v>
      </c>
      <c r="D1098" s="68" t="str">
        <f t="shared" si="51"/>
        <v>Find an upcoming event</v>
      </c>
      <c r="E1098" s="6" t="str">
        <f t="shared" si="52"/>
        <v>PublicService</v>
      </c>
      <c r="F1098" s="6" t="str">
        <f t="shared" si="53"/>
        <v>CSPS</v>
      </c>
      <c r="G1098" s="8">
        <f>VLOOKUP(Task[[#This Row],[Reason of visit]],'Data-Task'!C:G,2,)</f>
        <v>4</v>
      </c>
      <c r="H109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8" s="7">
        <f>VLOOKUP(Task[[#This Row],[Reason of visit]],'Data-Task'!C:G,3,)</f>
        <v>1</v>
      </c>
      <c r="J1098" s="7" t="str">
        <f>IF(Task[[#This Row],[Margin of Error1]]&gt;=0.1,"Insufficient data",Task[[#This Row],[Task success1]])</f>
        <v>Insufficient data</v>
      </c>
      <c r="K1098" s="7">
        <f>IF(Task[[#This Row],[Task success1]]&gt;0,1.96*SQRT((Task[[#This Row],[Task success1]]*(1-Task[[#This Row],[Task success1]]))/Task[[#This Row],[Responses]]),"")</f>
        <v>0</v>
      </c>
      <c r="L1098" s="7">
        <f>VLOOKUP(Task[[#This Row],[Reason of visit]],'Data-Task'!C:G,4,)</f>
        <v>0.5</v>
      </c>
      <c r="M1098" s="7" t="str">
        <f>IF(Task[[#This Row],[Margin of Error1]]&gt;=0.1,"Insufficient data",Task[[#This Row],[Ease1]])</f>
        <v>Insufficient data</v>
      </c>
      <c r="N1098" s="7">
        <f>IF(Task[[#This Row],[Ease1]]&gt;0,1.96*SQRT((Task[[#This Row],[Ease1]]*(1-Task[[#This Row],[Ease1]]))/Task[[#This Row],[Responses]]),"")</f>
        <v>0.49</v>
      </c>
      <c r="O1098" s="7">
        <f>VLOOKUP(Task[[#This Row],[Reason of visit]],'Data-Task'!C:G,5,)</f>
        <v>0.5</v>
      </c>
      <c r="P1098" s="7" t="str">
        <f>IF(Task[[#This Row],[Margin of Error1]]&gt;=0.1,"Insufficient data",Task[[#This Row],[Satisfaction1]])</f>
        <v>Insufficient data</v>
      </c>
      <c r="Q1098" s="7">
        <f>IF(Task[[#This Row],[Satisfaction1]]&gt;0,1.96*SQRT((Task[[#This Row],[Satisfaction1]]*(1-Task[[#This Row],[Satisfaction1]]))/Task[[#This Row],[Responses]]),"")</f>
        <v>0.49</v>
      </c>
      <c r="R1098" s="7" t="str">
        <f>IF(OR(Task[[#This Row],[Margin of Error1]]&gt;=0.1,Task[[#This Row],[Margin of Error1]]=0),"Insufficient data",Task[[#This Row],[Margin of Error1]])</f>
        <v>Insufficient data</v>
      </c>
      <c r="S109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099" spans="3:19" x14ac:dyDescent="0.5">
      <c r="C1099" s="129" t="str">
        <f>IF(ISBLANK('Data-Task'!C250),"",'Data-Task'!C250)</f>
        <v>CSPS:PublicService:View the Indigenous Learning learning path</v>
      </c>
      <c r="D1099" s="68" t="str">
        <f t="shared" si="51"/>
        <v>View the Indigenous Learning learning path</v>
      </c>
      <c r="E1099" s="6" t="str">
        <f t="shared" si="52"/>
        <v>PublicService</v>
      </c>
      <c r="F1099" s="6" t="str">
        <f t="shared" si="53"/>
        <v>CSPS</v>
      </c>
      <c r="G1099" s="8">
        <f>VLOOKUP(Task[[#This Row],[Reason of visit]],'Data-Task'!C:G,2,)</f>
        <v>4</v>
      </c>
      <c r="H109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099" s="7">
        <f>VLOOKUP(Task[[#This Row],[Reason of visit]],'Data-Task'!C:G,3,)</f>
        <v>1</v>
      </c>
      <c r="J1099" s="7" t="str">
        <f>IF(Task[[#This Row],[Margin of Error1]]&gt;=0.1,"Insufficient data",Task[[#This Row],[Task success1]])</f>
        <v>Insufficient data</v>
      </c>
      <c r="K1099" s="7">
        <f>IF(Task[[#This Row],[Task success1]]&gt;0,1.96*SQRT((Task[[#This Row],[Task success1]]*(1-Task[[#This Row],[Task success1]]))/Task[[#This Row],[Responses]]),"")</f>
        <v>0</v>
      </c>
      <c r="L1099" s="7">
        <f>VLOOKUP(Task[[#This Row],[Reason of visit]],'Data-Task'!C:G,4,)</f>
        <v>0.5</v>
      </c>
      <c r="M1099" s="7" t="str">
        <f>IF(Task[[#This Row],[Margin of Error1]]&gt;=0.1,"Insufficient data",Task[[#This Row],[Ease1]])</f>
        <v>Insufficient data</v>
      </c>
      <c r="N1099" s="7">
        <f>IF(Task[[#This Row],[Ease1]]&gt;0,1.96*SQRT((Task[[#This Row],[Ease1]]*(1-Task[[#This Row],[Ease1]]))/Task[[#This Row],[Responses]]),"")</f>
        <v>0.49</v>
      </c>
      <c r="O1099" s="7">
        <f>VLOOKUP(Task[[#This Row],[Reason of visit]],'Data-Task'!C:G,5,)</f>
        <v>1</v>
      </c>
      <c r="P1099" s="7" t="str">
        <f>IF(Task[[#This Row],[Margin of Error1]]&gt;=0.1,"Insufficient data",Task[[#This Row],[Satisfaction1]])</f>
        <v>Insufficient data</v>
      </c>
      <c r="Q1099" s="7">
        <f>IF(Task[[#This Row],[Satisfaction1]]&gt;0,1.96*SQRT((Task[[#This Row],[Satisfaction1]]*(1-Task[[#This Row],[Satisfaction1]]))/Task[[#This Row],[Responses]]),"")</f>
        <v>0</v>
      </c>
      <c r="R1099" s="7" t="str">
        <f>IF(OR(Task[[#This Row],[Margin of Error1]]&gt;=0.1,Task[[#This Row],[Margin of Error1]]=0),"Insufficient data",Task[[#This Row],[Margin of Error1]])</f>
        <v>Insufficient data</v>
      </c>
      <c r="S109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0" spans="3:19" x14ac:dyDescent="0.5">
      <c r="C1100" s="129" t="str">
        <f>IF(ISBLANK('Data-Task'!C277),"",'Data-Task'!C277)</f>
        <v>DND:Security:Cadet365 account</v>
      </c>
      <c r="D1100" s="68" t="str">
        <f t="shared" si="51"/>
        <v>Cadet365 account</v>
      </c>
      <c r="E1100" s="6" t="str">
        <f t="shared" si="52"/>
        <v>Security</v>
      </c>
      <c r="F1100" s="6" t="str">
        <f t="shared" si="53"/>
        <v>DND</v>
      </c>
      <c r="G1100" s="8">
        <f>VLOOKUP(Task[[#This Row],[Reason of visit]],'Data-Task'!C:G,2,)</f>
        <v>4</v>
      </c>
      <c r="H110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0" s="7">
        <f>VLOOKUP(Task[[#This Row],[Reason of visit]],'Data-Task'!C:G,3,)</f>
        <v>0.75</v>
      </c>
      <c r="J1100" s="7" t="str">
        <f>IF(Task[[#This Row],[Margin of Error1]]&gt;=0.1,"Insufficient data",Task[[#This Row],[Task success1]])</f>
        <v>Insufficient data</v>
      </c>
      <c r="K1100" s="7">
        <f>IF(Task[[#This Row],[Task success1]]&gt;0,1.96*SQRT((Task[[#This Row],[Task success1]]*(1-Task[[#This Row],[Task success1]]))/Task[[#This Row],[Responses]]),"")</f>
        <v>0.42435244785437493</v>
      </c>
      <c r="L1100" s="7">
        <f>VLOOKUP(Task[[#This Row],[Reason of visit]],'Data-Task'!C:G,4,)</f>
        <v>0.25</v>
      </c>
      <c r="M1100" s="7" t="str">
        <f>IF(Task[[#This Row],[Margin of Error1]]&gt;=0.1,"Insufficient data",Task[[#This Row],[Ease1]])</f>
        <v>Insufficient data</v>
      </c>
      <c r="N1100" s="7">
        <f>IF(Task[[#This Row],[Ease1]]&gt;0,1.96*SQRT((Task[[#This Row],[Ease1]]*(1-Task[[#This Row],[Ease1]]))/Task[[#This Row],[Responses]]),"")</f>
        <v>0.42435244785437493</v>
      </c>
      <c r="O1100" s="7">
        <f>VLOOKUP(Task[[#This Row],[Reason of visit]],'Data-Task'!C:G,5,)</f>
        <v>0.5</v>
      </c>
      <c r="P1100" s="7" t="str">
        <f>IF(Task[[#This Row],[Margin of Error1]]&gt;=0.1,"Insufficient data",Task[[#This Row],[Satisfaction1]])</f>
        <v>Insufficient data</v>
      </c>
      <c r="Q1100" s="7">
        <f>IF(Task[[#This Row],[Satisfaction1]]&gt;0,1.96*SQRT((Task[[#This Row],[Satisfaction1]]*(1-Task[[#This Row],[Satisfaction1]]))/Task[[#This Row],[Responses]]),"")</f>
        <v>0.49</v>
      </c>
      <c r="R1100" s="7" t="str">
        <f>IF(OR(Task[[#This Row],[Margin of Error1]]&gt;=0.1,Task[[#This Row],[Margin of Error1]]=0),"Insufficient data",Task[[#This Row],[Margin of Error1]])</f>
        <v>Insufficient data</v>
      </c>
      <c r="S110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1" spans="3:19" ht="27.75" x14ac:dyDescent="0.5">
      <c r="C1101" s="129" t="str">
        <f>IF(ISBLANK('Data-Task'!C287),"",'Data-Task'!C287)</f>
        <v>DND:Security:Contact the Department of National Defence and the Canadian Armed Forces</v>
      </c>
      <c r="D1101" s="68" t="str">
        <f t="shared" si="51"/>
        <v>Contact the Department of National Defence and the Canadian Armed Forces</v>
      </c>
      <c r="E1101" s="6" t="str">
        <f t="shared" si="52"/>
        <v>Security</v>
      </c>
      <c r="F1101" s="6" t="str">
        <f t="shared" si="53"/>
        <v>DND</v>
      </c>
      <c r="G1101" s="8">
        <f>VLOOKUP(Task[[#This Row],[Reason of visit]],'Data-Task'!C:G,2,)</f>
        <v>4</v>
      </c>
      <c r="H110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1" s="7">
        <f>VLOOKUP(Task[[#This Row],[Reason of visit]],'Data-Task'!C:G,3,)</f>
        <v>1</v>
      </c>
      <c r="J1101" s="7" t="str">
        <f>IF(Task[[#This Row],[Margin of Error1]]&gt;=0.1,"Insufficient data",Task[[#This Row],[Task success1]])</f>
        <v>Insufficient data</v>
      </c>
      <c r="K1101" s="7">
        <f>IF(Task[[#This Row],[Task success1]]&gt;0,1.96*SQRT((Task[[#This Row],[Task success1]]*(1-Task[[#This Row],[Task success1]]))/Task[[#This Row],[Responses]]),"")</f>
        <v>0</v>
      </c>
      <c r="L1101" s="7">
        <f>VLOOKUP(Task[[#This Row],[Reason of visit]],'Data-Task'!C:G,4,)</f>
        <v>1</v>
      </c>
      <c r="M1101" s="7" t="str">
        <f>IF(Task[[#This Row],[Margin of Error1]]&gt;=0.1,"Insufficient data",Task[[#This Row],[Ease1]])</f>
        <v>Insufficient data</v>
      </c>
      <c r="N1101" s="7">
        <f>IF(Task[[#This Row],[Ease1]]&gt;0,1.96*SQRT((Task[[#This Row],[Ease1]]*(1-Task[[#This Row],[Ease1]]))/Task[[#This Row],[Responses]]),"")</f>
        <v>0</v>
      </c>
      <c r="O1101" s="7">
        <f>VLOOKUP(Task[[#This Row],[Reason of visit]],'Data-Task'!C:G,5,)</f>
        <v>1</v>
      </c>
      <c r="P1101" s="7" t="str">
        <f>IF(Task[[#This Row],[Margin of Error1]]&gt;=0.1,"Insufficient data",Task[[#This Row],[Satisfaction1]])</f>
        <v>Insufficient data</v>
      </c>
      <c r="Q1101" s="7">
        <f>IF(Task[[#This Row],[Satisfaction1]]&gt;0,1.96*SQRT((Task[[#This Row],[Satisfaction1]]*(1-Task[[#This Row],[Satisfaction1]]))/Task[[#This Row],[Responses]]),"")</f>
        <v>0</v>
      </c>
      <c r="R1101" s="7" t="str">
        <f>IF(OR(Task[[#This Row],[Margin of Error1]]&gt;=0.1,Task[[#This Row],[Margin of Error1]]=0),"Insufficient data",Task[[#This Row],[Margin of Error1]])</f>
        <v>Insufficient data</v>
      </c>
      <c r="S110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2" spans="3:19" x14ac:dyDescent="0.5">
      <c r="C1102" s="129" t="str">
        <f>IF(ISBLANK('Data-Task'!C298),"",'Data-Task'!C298)</f>
        <v>DND:Security:Innovation for Defence Excellence and Security (IDEaS)</v>
      </c>
      <c r="D1102" s="68" t="str">
        <f t="shared" si="51"/>
        <v>Innovation for Defence Excellence and Security (IDEaS)</v>
      </c>
      <c r="E1102" s="6" t="str">
        <f t="shared" si="52"/>
        <v>Security</v>
      </c>
      <c r="F1102" s="6" t="str">
        <f t="shared" si="53"/>
        <v>DND</v>
      </c>
      <c r="G1102" s="8">
        <f>VLOOKUP(Task[[#This Row],[Reason of visit]],'Data-Task'!C:G,2,)</f>
        <v>4</v>
      </c>
      <c r="H110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2" s="7">
        <f>VLOOKUP(Task[[#This Row],[Reason of visit]],'Data-Task'!C:G,3,)</f>
        <v>1</v>
      </c>
      <c r="J1102" s="7" t="str">
        <f>IF(Task[[#This Row],[Margin of Error1]]&gt;=0.1,"Insufficient data",Task[[#This Row],[Task success1]])</f>
        <v>Insufficient data</v>
      </c>
      <c r="K1102" s="7">
        <f>IF(Task[[#This Row],[Task success1]]&gt;0,1.96*SQRT((Task[[#This Row],[Task success1]]*(1-Task[[#This Row],[Task success1]]))/Task[[#This Row],[Responses]]),"")</f>
        <v>0</v>
      </c>
      <c r="L1102" s="7">
        <f>VLOOKUP(Task[[#This Row],[Reason of visit]],'Data-Task'!C:G,4,)</f>
        <v>0.5</v>
      </c>
      <c r="M1102" s="7" t="str">
        <f>IF(Task[[#This Row],[Margin of Error1]]&gt;=0.1,"Insufficient data",Task[[#This Row],[Ease1]])</f>
        <v>Insufficient data</v>
      </c>
      <c r="N1102" s="7">
        <f>IF(Task[[#This Row],[Ease1]]&gt;0,1.96*SQRT((Task[[#This Row],[Ease1]]*(1-Task[[#This Row],[Ease1]]))/Task[[#This Row],[Responses]]),"")</f>
        <v>0.49</v>
      </c>
      <c r="O1102" s="7">
        <f>VLOOKUP(Task[[#This Row],[Reason of visit]],'Data-Task'!C:G,5,)</f>
        <v>0.5</v>
      </c>
      <c r="P1102" s="7" t="str">
        <f>IF(Task[[#This Row],[Margin of Error1]]&gt;=0.1,"Insufficient data",Task[[#This Row],[Satisfaction1]])</f>
        <v>Insufficient data</v>
      </c>
      <c r="Q1102" s="7">
        <f>IF(Task[[#This Row],[Satisfaction1]]&gt;0,1.96*SQRT((Task[[#This Row],[Satisfaction1]]*(1-Task[[#This Row],[Satisfaction1]]))/Task[[#This Row],[Responses]]),"")</f>
        <v>0.49</v>
      </c>
      <c r="R1102" s="7" t="str">
        <f>IF(OR(Task[[#This Row],[Margin of Error1]]&gt;=0.1,Task[[#This Row],[Margin of Error1]]=0),"Insufficient data",Task[[#This Row],[Margin of Error1]])</f>
        <v>Insufficient data</v>
      </c>
      <c r="S11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3" spans="3:19" x14ac:dyDescent="0.5">
      <c r="C1103" s="129" t="str">
        <f>IF(ISBLANK('Data-Task'!C318),"",'Data-Task'!C318)</f>
        <v>DND:Security:Remberance Day or Veterans Day</v>
      </c>
      <c r="D1103" s="68" t="str">
        <f t="shared" si="51"/>
        <v>Remberance Day or Veterans Day</v>
      </c>
      <c r="E1103" s="6" t="str">
        <f t="shared" si="52"/>
        <v>Security</v>
      </c>
      <c r="F1103" s="6" t="str">
        <f t="shared" si="53"/>
        <v>DND</v>
      </c>
      <c r="G1103" s="8">
        <f>VLOOKUP(Task[[#This Row],[Reason of visit]],'Data-Task'!C:G,2,)</f>
        <v>4</v>
      </c>
      <c r="H110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3" s="7">
        <f>VLOOKUP(Task[[#This Row],[Reason of visit]],'Data-Task'!C:G,3,)</f>
        <v>1</v>
      </c>
      <c r="J1103" s="7" t="str">
        <f>IF(Task[[#This Row],[Margin of Error1]]&gt;=0.1,"Insufficient data",Task[[#This Row],[Task success1]])</f>
        <v>Insufficient data</v>
      </c>
      <c r="K1103" s="7">
        <f>IF(Task[[#This Row],[Task success1]]&gt;0,1.96*SQRT((Task[[#This Row],[Task success1]]*(1-Task[[#This Row],[Task success1]]))/Task[[#This Row],[Responses]]),"")</f>
        <v>0</v>
      </c>
      <c r="L1103" s="7">
        <f>VLOOKUP(Task[[#This Row],[Reason of visit]],'Data-Task'!C:G,4,)</f>
        <v>0.5</v>
      </c>
      <c r="M1103" s="7" t="str">
        <f>IF(Task[[#This Row],[Margin of Error1]]&gt;=0.1,"Insufficient data",Task[[#This Row],[Ease1]])</f>
        <v>Insufficient data</v>
      </c>
      <c r="N1103" s="7">
        <f>IF(Task[[#This Row],[Ease1]]&gt;0,1.96*SQRT((Task[[#This Row],[Ease1]]*(1-Task[[#This Row],[Ease1]]))/Task[[#This Row],[Responses]]),"")</f>
        <v>0.49</v>
      </c>
      <c r="O1103" s="7">
        <f>VLOOKUP(Task[[#This Row],[Reason of visit]],'Data-Task'!C:G,5,)</f>
        <v>1</v>
      </c>
      <c r="P1103" s="7" t="str">
        <f>IF(Task[[#This Row],[Margin of Error1]]&gt;=0.1,"Insufficient data",Task[[#This Row],[Satisfaction1]])</f>
        <v>Insufficient data</v>
      </c>
      <c r="Q1103" s="7">
        <f>IF(Task[[#This Row],[Satisfaction1]]&gt;0,1.96*SQRT((Task[[#This Row],[Satisfaction1]]*(1-Task[[#This Row],[Satisfaction1]]))/Task[[#This Row],[Responses]]),"")</f>
        <v>0</v>
      </c>
      <c r="R1103" s="7" t="str">
        <f>IF(OR(Task[[#This Row],[Margin of Error1]]&gt;=0.1,Task[[#This Row],[Margin of Error1]]=0),"Insufficient data",Task[[#This Row],[Margin of Error1]])</f>
        <v>Insufficient data</v>
      </c>
      <c r="S11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4" spans="3:19" ht="27.75" x14ac:dyDescent="0.5">
      <c r="C1104" s="129" t="str">
        <f>IF(ISBLANK('Data-Task'!C322),"",'Data-Task'!C322)</f>
        <v>DND:Security:Send an email to the Department of National Defence or the Canadian Armed Forces</v>
      </c>
      <c r="D1104" s="68" t="str">
        <f t="shared" si="51"/>
        <v>Send an email to the Department of National Defence or the Canadian Armed Forces</v>
      </c>
      <c r="E1104" s="6" t="str">
        <f t="shared" si="52"/>
        <v>Security</v>
      </c>
      <c r="F1104" s="6" t="str">
        <f t="shared" si="53"/>
        <v>DND</v>
      </c>
      <c r="G1104" s="8">
        <f>VLOOKUP(Task[[#This Row],[Reason of visit]],'Data-Task'!C:G,2,)</f>
        <v>4</v>
      </c>
      <c r="H110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4" s="7">
        <f>VLOOKUP(Task[[#This Row],[Reason of visit]],'Data-Task'!C:G,3,)</f>
        <v>0.75</v>
      </c>
      <c r="J1104" s="7" t="str">
        <f>IF(Task[[#This Row],[Margin of Error1]]&gt;=0.1,"Insufficient data",Task[[#This Row],[Task success1]])</f>
        <v>Insufficient data</v>
      </c>
      <c r="K1104" s="7">
        <f>IF(Task[[#This Row],[Task success1]]&gt;0,1.96*SQRT((Task[[#This Row],[Task success1]]*(1-Task[[#This Row],[Task success1]]))/Task[[#This Row],[Responses]]),"")</f>
        <v>0.42435244785437493</v>
      </c>
      <c r="L1104" s="7">
        <f>VLOOKUP(Task[[#This Row],[Reason of visit]],'Data-Task'!C:G,4,)</f>
        <v>0.75</v>
      </c>
      <c r="M1104" s="7" t="str">
        <f>IF(Task[[#This Row],[Margin of Error1]]&gt;=0.1,"Insufficient data",Task[[#This Row],[Ease1]])</f>
        <v>Insufficient data</v>
      </c>
      <c r="N1104" s="7">
        <f>IF(Task[[#This Row],[Ease1]]&gt;0,1.96*SQRT((Task[[#This Row],[Ease1]]*(1-Task[[#This Row],[Ease1]]))/Task[[#This Row],[Responses]]),"")</f>
        <v>0.42435244785437493</v>
      </c>
      <c r="O1104" s="7">
        <f>VLOOKUP(Task[[#This Row],[Reason of visit]],'Data-Task'!C:G,5,)</f>
        <v>0.75</v>
      </c>
      <c r="P1104" s="7" t="str">
        <f>IF(Task[[#This Row],[Margin of Error1]]&gt;=0.1,"Insufficient data",Task[[#This Row],[Satisfaction1]])</f>
        <v>Insufficient data</v>
      </c>
      <c r="Q1104" s="7">
        <f>IF(Task[[#This Row],[Satisfaction1]]&gt;0,1.96*SQRT((Task[[#This Row],[Satisfaction1]]*(1-Task[[#This Row],[Satisfaction1]]))/Task[[#This Row],[Responses]]),"")</f>
        <v>0.42435244785437493</v>
      </c>
      <c r="R1104" s="7" t="str">
        <f>IF(OR(Task[[#This Row],[Margin of Error1]]&gt;=0.1,Task[[#This Row],[Margin of Error1]]=0),"Insufficient data",Task[[#This Row],[Margin of Error1]])</f>
        <v>Insufficient data</v>
      </c>
      <c r="S11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5" spans="3:19" ht="27.75" x14ac:dyDescent="0.5">
      <c r="C1105" s="129" t="str">
        <f>IF(ISBLANK('Data-Task'!C410),"",'Data-Task'!C410)</f>
        <v>ESDC:Benefits:Registered Disability Savings Plan (RDSP) - How much you could get in grants and bonds</v>
      </c>
      <c r="D1105" s="68" t="str">
        <f t="shared" si="51"/>
        <v>Registered Disability Savings Plan (RDSP) - How much you could get in grants and bonds</v>
      </c>
      <c r="E1105" s="6" t="str">
        <f t="shared" si="52"/>
        <v>Benefits</v>
      </c>
      <c r="F1105" s="6" t="str">
        <f t="shared" si="53"/>
        <v>ESDC</v>
      </c>
      <c r="G1105" s="8">
        <f>VLOOKUP(Task[[#This Row],[Reason of visit]],'Data-Task'!C:G,2,)</f>
        <v>4</v>
      </c>
      <c r="H110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5" s="7">
        <f>VLOOKUP(Task[[#This Row],[Reason of visit]],'Data-Task'!C:G,3,)</f>
        <v>0.75</v>
      </c>
      <c r="J1105" s="7" t="str">
        <f>IF(Task[[#This Row],[Margin of Error1]]&gt;=0.1,"Insufficient data",Task[[#This Row],[Task success1]])</f>
        <v>Insufficient data</v>
      </c>
      <c r="K1105" s="7">
        <f>IF(Task[[#This Row],[Task success1]]&gt;0,1.96*SQRT((Task[[#This Row],[Task success1]]*(1-Task[[#This Row],[Task success1]]))/Task[[#This Row],[Responses]]),"")</f>
        <v>0.42435244785437493</v>
      </c>
      <c r="L1105" s="7">
        <f>VLOOKUP(Task[[#This Row],[Reason of visit]],'Data-Task'!C:G,4,)</f>
        <v>0</v>
      </c>
      <c r="M1105" s="7" t="str">
        <f>IF(Task[[#This Row],[Margin of Error1]]&gt;=0.1,"Insufficient data",Task[[#This Row],[Ease1]])</f>
        <v>Insufficient data</v>
      </c>
      <c r="N1105" s="7" t="str">
        <f>IF(Task[[#This Row],[Ease1]]&gt;0,1.96*SQRT((Task[[#This Row],[Ease1]]*(1-Task[[#This Row],[Ease1]]))/Task[[#This Row],[Responses]]),"")</f>
        <v/>
      </c>
      <c r="O1105" s="7">
        <f>VLOOKUP(Task[[#This Row],[Reason of visit]],'Data-Task'!C:G,5,)</f>
        <v>0</v>
      </c>
      <c r="P1105" s="7" t="str">
        <f>IF(Task[[#This Row],[Margin of Error1]]&gt;=0.1,"Insufficient data",Task[[#This Row],[Satisfaction1]])</f>
        <v>Insufficient data</v>
      </c>
      <c r="Q1105" s="7" t="str">
        <f>IF(Task[[#This Row],[Satisfaction1]]&gt;0,1.96*SQRT((Task[[#This Row],[Satisfaction1]]*(1-Task[[#This Row],[Satisfaction1]]))/Task[[#This Row],[Responses]]),"")</f>
        <v/>
      </c>
      <c r="R1105" s="7" t="str">
        <f>IF(OR(Task[[#This Row],[Margin of Error1]]&gt;=0.1,Task[[#This Row],[Margin of Error1]]=0),"Insufficient data",Task[[#This Row],[Margin of Error1]])</f>
        <v>Insufficient data</v>
      </c>
      <c r="S11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6" spans="3:19" x14ac:dyDescent="0.5">
      <c r="C1106" s="129" t="str">
        <f>IF(ISBLANK('Data-Task'!C423),"",'Data-Task'!C423)</f>
        <v>ESDC:Jobs:File a workplace harassment and violence complaint</v>
      </c>
      <c r="D1106" s="68" t="str">
        <f t="shared" si="51"/>
        <v>File a workplace harassment and violence complaint</v>
      </c>
      <c r="E1106" s="6" t="str">
        <f t="shared" si="52"/>
        <v>Jobs</v>
      </c>
      <c r="F1106" s="6" t="str">
        <f t="shared" si="53"/>
        <v>ESDC</v>
      </c>
      <c r="G1106" s="8">
        <f>VLOOKUP(Task[[#This Row],[Reason of visit]],'Data-Task'!C:G,2,)</f>
        <v>4</v>
      </c>
      <c r="H110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6" s="7">
        <f>VLOOKUP(Task[[#This Row],[Reason of visit]],'Data-Task'!C:G,3,)</f>
        <v>0.75</v>
      </c>
      <c r="J1106" s="7" t="str">
        <f>IF(Task[[#This Row],[Margin of Error1]]&gt;=0.1,"Insufficient data",Task[[#This Row],[Task success1]])</f>
        <v>Insufficient data</v>
      </c>
      <c r="K1106" s="7">
        <f>IF(Task[[#This Row],[Task success1]]&gt;0,1.96*SQRT((Task[[#This Row],[Task success1]]*(1-Task[[#This Row],[Task success1]]))/Task[[#This Row],[Responses]]),"")</f>
        <v>0.42435244785437493</v>
      </c>
      <c r="L1106" s="7">
        <f>VLOOKUP(Task[[#This Row],[Reason of visit]],'Data-Task'!C:G,4,)</f>
        <v>0.5</v>
      </c>
      <c r="M1106" s="7" t="str">
        <f>IF(Task[[#This Row],[Margin of Error1]]&gt;=0.1,"Insufficient data",Task[[#This Row],[Ease1]])</f>
        <v>Insufficient data</v>
      </c>
      <c r="N1106" s="7">
        <f>IF(Task[[#This Row],[Ease1]]&gt;0,1.96*SQRT((Task[[#This Row],[Ease1]]*(1-Task[[#This Row],[Ease1]]))/Task[[#This Row],[Responses]]),"")</f>
        <v>0.49</v>
      </c>
      <c r="O1106" s="7">
        <f>VLOOKUP(Task[[#This Row],[Reason of visit]],'Data-Task'!C:G,5,)</f>
        <v>0.5</v>
      </c>
      <c r="P1106" s="7" t="str">
        <f>IF(Task[[#This Row],[Margin of Error1]]&gt;=0.1,"Insufficient data",Task[[#This Row],[Satisfaction1]])</f>
        <v>Insufficient data</v>
      </c>
      <c r="Q1106" s="7">
        <f>IF(Task[[#This Row],[Satisfaction1]]&gt;0,1.96*SQRT((Task[[#This Row],[Satisfaction1]]*(1-Task[[#This Row],[Satisfaction1]]))/Task[[#This Row],[Responses]]),"")</f>
        <v>0.49</v>
      </c>
      <c r="R1106" s="7" t="str">
        <f>IF(OR(Task[[#This Row],[Margin of Error1]]&gt;=0.1,Task[[#This Row],[Margin of Error1]]=0),"Insufficient data",Task[[#This Row],[Margin of Error1]])</f>
        <v>Insufficient data</v>
      </c>
      <c r="S11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7" spans="3:19" x14ac:dyDescent="0.5">
      <c r="C1107" s="129" t="str">
        <f>IF(ISBLANK('Data-Task'!C431),"",'Data-Task'!C431)</f>
        <v>ESDC:Jobs:Hours of work, breaks</v>
      </c>
      <c r="D1107" s="68" t="str">
        <f t="shared" si="51"/>
        <v>Hours of work, breaks</v>
      </c>
      <c r="E1107" s="6" t="str">
        <f t="shared" si="52"/>
        <v>Jobs</v>
      </c>
      <c r="F1107" s="6" t="str">
        <f t="shared" si="53"/>
        <v>ESDC</v>
      </c>
      <c r="G1107" s="8">
        <f>VLOOKUP(Task[[#This Row],[Reason of visit]],'Data-Task'!C:G,2,)</f>
        <v>4</v>
      </c>
      <c r="H110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7" s="7">
        <f>VLOOKUP(Task[[#This Row],[Reason of visit]],'Data-Task'!C:G,3,)</f>
        <v>0.5</v>
      </c>
      <c r="J1107" s="7" t="str">
        <f>IF(Task[[#This Row],[Margin of Error1]]&gt;=0.1,"Insufficient data",Task[[#This Row],[Task success1]])</f>
        <v>Insufficient data</v>
      </c>
      <c r="K1107" s="7">
        <f>IF(Task[[#This Row],[Task success1]]&gt;0,1.96*SQRT((Task[[#This Row],[Task success1]]*(1-Task[[#This Row],[Task success1]]))/Task[[#This Row],[Responses]]),"")</f>
        <v>0.49</v>
      </c>
      <c r="L1107" s="7">
        <f>VLOOKUP(Task[[#This Row],[Reason of visit]],'Data-Task'!C:G,4,)</f>
        <v>0.75</v>
      </c>
      <c r="M1107" s="7" t="str">
        <f>IF(Task[[#This Row],[Margin of Error1]]&gt;=0.1,"Insufficient data",Task[[#This Row],[Ease1]])</f>
        <v>Insufficient data</v>
      </c>
      <c r="N1107" s="7">
        <f>IF(Task[[#This Row],[Ease1]]&gt;0,1.96*SQRT((Task[[#This Row],[Ease1]]*(1-Task[[#This Row],[Ease1]]))/Task[[#This Row],[Responses]]),"")</f>
        <v>0.42435244785437493</v>
      </c>
      <c r="O1107" s="7">
        <f>VLOOKUP(Task[[#This Row],[Reason of visit]],'Data-Task'!C:G,5,)</f>
        <v>0.25</v>
      </c>
      <c r="P1107" s="7" t="str">
        <f>IF(Task[[#This Row],[Margin of Error1]]&gt;=0.1,"Insufficient data",Task[[#This Row],[Satisfaction1]])</f>
        <v>Insufficient data</v>
      </c>
      <c r="Q1107" s="7">
        <f>IF(Task[[#This Row],[Satisfaction1]]&gt;0,1.96*SQRT((Task[[#This Row],[Satisfaction1]]*(1-Task[[#This Row],[Satisfaction1]]))/Task[[#This Row],[Responses]]),"")</f>
        <v>0.42435244785437493</v>
      </c>
      <c r="R1107" s="7" t="str">
        <f>IF(OR(Task[[#This Row],[Margin of Error1]]&gt;=0.1,Task[[#This Row],[Margin of Error1]]=0),"Insufficient data",Task[[#This Row],[Margin of Error1]])</f>
        <v>Insufficient data</v>
      </c>
      <c r="S11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8" spans="3:19" x14ac:dyDescent="0.5">
      <c r="C1108" s="129" t="str">
        <f>IF(ISBLANK('Data-Task'!C444),"",'Data-Task'!C444)</f>
        <v>ESDC:Jobs:Types of leaves for federally regulated employees</v>
      </c>
      <c r="D1108" s="68" t="str">
        <f t="shared" si="51"/>
        <v>Types of leaves for federally regulated employees</v>
      </c>
      <c r="E1108" s="6" t="str">
        <f t="shared" si="52"/>
        <v>Jobs</v>
      </c>
      <c r="F1108" s="6" t="str">
        <f t="shared" si="53"/>
        <v>ESDC</v>
      </c>
      <c r="G1108" s="8">
        <f>VLOOKUP(Task[[#This Row],[Reason of visit]],'Data-Task'!C:G,2,)</f>
        <v>4</v>
      </c>
      <c r="H110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8" s="7">
        <f>VLOOKUP(Task[[#This Row],[Reason of visit]],'Data-Task'!C:G,3,)</f>
        <v>0.75</v>
      </c>
      <c r="J1108" s="7" t="str">
        <f>IF(Task[[#This Row],[Margin of Error1]]&gt;=0.1,"Insufficient data",Task[[#This Row],[Task success1]])</f>
        <v>Insufficient data</v>
      </c>
      <c r="K1108" s="7">
        <f>IF(Task[[#This Row],[Task success1]]&gt;0,1.96*SQRT((Task[[#This Row],[Task success1]]*(1-Task[[#This Row],[Task success1]]))/Task[[#This Row],[Responses]]),"")</f>
        <v>0.42435244785437493</v>
      </c>
      <c r="L1108" s="7">
        <f>VLOOKUP(Task[[#This Row],[Reason of visit]],'Data-Task'!C:G,4,)</f>
        <v>0.5</v>
      </c>
      <c r="M1108" s="7" t="str">
        <f>IF(Task[[#This Row],[Margin of Error1]]&gt;=0.1,"Insufficient data",Task[[#This Row],[Ease1]])</f>
        <v>Insufficient data</v>
      </c>
      <c r="N1108" s="7">
        <f>IF(Task[[#This Row],[Ease1]]&gt;0,1.96*SQRT((Task[[#This Row],[Ease1]]*(1-Task[[#This Row],[Ease1]]))/Task[[#This Row],[Responses]]),"")</f>
        <v>0.49</v>
      </c>
      <c r="O1108" s="7">
        <f>VLOOKUP(Task[[#This Row],[Reason of visit]],'Data-Task'!C:G,5,)</f>
        <v>0.5</v>
      </c>
      <c r="P1108" s="7" t="str">
        <f>IF(Task[[#This Row],[Margin of Error1]]&gt;=0.1,"Insufficient data",Task[[#This Row],[Satisfaction1]])</f>
        <v>Insufficient data</v>
      </c>
      <c r="Q1108" s="7">
        <f>IF(Task[[#This Row],[Satisfaction1]]&gt;0,1.96*SQRT((Task[[#This Row],[Satisfaction1]]*(1-Task[[#This Row],[Satisfaction1]]))/Task[[#This Row],[Responses]]),"")</f>
        <v>0.49</v>
      </c>
      <c r="R1108" s="7" t="str">
        <f>IF(OR(Task[[#This Row],[Margin of Error1]]&gt;=0.1,Task[[#This Row],[Margin of Error1]]=0),"Insufficient data",Task[[#This Row],[Margin of Error1]])</f>
        <v>Insufficient data</v>
      </c>
      <c r="S11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09" spans="3:19" x14ac:dyDescent="0.5">
      <c r="C1109" s="129" t="str">
        <f>IF(ISBLANK('Data-Task'!C519),"",'Data-Task'!C519)</f>
        <v>GAC:Business:Controlled product – Softwood</v>
      </c>
      <c r="D1109" s="68" t="str">
        <f t="shared" si="51"/>
        <v>Controlled product – Softwood</v>
      </c>
      <c r="E1109" s="6" t="str">
        <f t="shared" si="52"/>
        <v>Business</v>
      </c>
      <c r="F1109" s="6" t="str">
        <f t="shared" si="53"/>
        <v>GAC</v>
      </c>
      <c r="G1109" s="8">
        <f>VLOOKUP(Task[[#This Row],[Reason of visit]],'Data-Task'!C:G,2,)</f>
        <v>4</v>
      </c>
      <c r="H11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09" s="7">
        <f>VLOOKUP(Task[[#This Row],[Reason of visit]],'Data-Task'!C:G,3,)</f>
        <v>1</v>
      </c>
      <c r="J1109" s="7" t="str">
        <f>IF(Task[[#This Row],[Margin of Error1]]&gt;=0.1,"Insufficient data",Task[[#This Row],[Task success1]])</f>
        <v>Insufficient data</v>
      </c>
      <c r="K1109" s="7">
        <f>IF(Task[[#This Row],[Task success1]]&gt;0,1.96*SQRT((Task[[#This Row],[Task success1]]*(1-Task[[#This Row],[Task success1]]))/Task[[#This Row],[Responses]]),"")</f>
        <v>0</v>
      </c>
      <c r="L1109" s="7">
        <f>VLOOKUP(Task[[#This Row],[Reason of visit]],'Data-Task'!C:G,4,)</f>
        <v>0.75</v>
      </c>
      <c r="M1109" s="7" t="str">
        <f>IF(Task[[#This Row],[Margin of Error1]]&gt;=0.1,"Insufficient data",Task[[#This Row],[Ease1]])</f>
        <v>Insufficient data</v>
      </c>
      <c r="N1109" s="7">
        <f>IF(Task[[#This Row],[Ease1]]&gt;0,1.96*SQRT((Task[[#This Row],[Ease1]]*(1-Task[[#This Row],[Ease1]]))/Task[[#This Row],[Responses]]),"")</f>
        <v>0.42435244785437493</v>
      </c>
      <c r="O1109" s="7">
        <f>VLOOKUP(Task[[#This Row],[Reason of visit]],'Data-Task'!C:G,5,)</f>
        <v>0.5</v>
      </c>
      <c r="P1109" s="7" t="str">
        <f>IF(Task[[#This Row],[Margin of Error1]]&gt;=0.1,"Insufficient data",Task[[#This Row],[Satisfaction1]])</f>
        <v>Insufficient data</v>
      </c>
      <c r="Q1109" s="7">
        <f>IF(Task[[#This Row],[Satisfaction1]]&gt;0,1.96*SQRT((Task[[#This Row],[Satisfaction1]]*(1-Task[[#This Row],[Satisfaction1]]))/Task[[#This Row],[Responses]]),"")</f>
        <v>0.49</v>
      </c>
      <c r="R1109" s="7" t="str">
        <f>IF(OR(Task[[#This Row],[Margin of Error1]]&gt;=0.1,Task[[#This Row],[Margin of Error1]]=0),"Insufficient data",Task[[#This Row],[Margin of Error1]])</f>
        <v>Insufficient data</v>
      </c>
      <c r="S11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0" spans="3:19" x14ac:dyDescent="0.5">
      <c r="C1110" s="129" t="str">
        <f>IF(ISBLANK('Data-Task'!C557),"",'Data-Task'!C557)</f>
        <v>GAC:Business:Market information about the United States</v>
      </c>
      <c r="D1110" s="68" t="str">
        <f t="shared" ref="D1110:D1173" si="54">IF(ISBLANK(C1110),"",MID(C1110,FIND("#",SUBSTITUTE(C1110,":","#",2))+1,500))</f>
        <v>Market information about the United States</v>
      </c>
      <c r="E1110" s="6" t="str">
        <f t="shared" ref="E1110:E1173" si="55">IF(ISBLANK(C1110),"",MID(C1110,FIND("#",SUBSTITUTE(C1110,":","#",1))+1,FIND("#",SUBSTITUTE(C1110,":","#",2))-FIND("#",SUBSTITUTE(C1110,":","#",1))-1))</f>
        <v>Business</v>
      </c>
      <c r="F1110" s="6" t="str">
        <f t="shared" ref="F1110:F1173" si="56">IF(ISBLANK(C1110),"",LEFT(C1110,FIND("#",SUBSTITUTE(C1110,":","#"))-1))</f>
        <v>GAC</v>
      </c>
      <c r="G1110" s="8">
        <f>VLOOKUP(Task[[#This Row],[Reason of visit]],'Data-Task'!C:G,2,)</f>
        <v>4</v>
      </c>
      <c r="H11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0" s="7">
        <f>VLOOKUP(Task[[#This Row],[Reason of visit]],'Data-Task'!C:G,3,)</f>
        <v>0.75</v>
      </c>
      <c r="J1110" s="7" t="str">
        <f>IF(Task[[#This Row],[Margin of Error1]]&gt;=0.1,"Insufficient data",Task[[#This Row],[Task success1]])</f>
        <v>Insufficient data</v>
      </c>
      <c r="K1110" s="7">
        <f>IF(Task[[#This Row],[Task success1]]&gt;0,1.96*SQRT((Task[[#This Row],[Task success1]]*(1-Task[[#This Row],[Task success1]]))/Task[[#This Row],[Responses]]),"")</f>
        <v>0.42435244785437493</v>
      </c>
      <c r="L1110" s="7">
        <f>VLOOKUP(Task[[#This Row],[Reason of visit]],'Data-Task'!C:G,4,)</f>
        <v>1</v>
      </c>
      <c r="M1110" s="7" t="str">
        <f>IF(Task[[#This Row],[Margin of Error1]]&gt;=0.1,"Insufficient data",Task[[#This Row],[Ease1]])</f>
        <v>Insufficient data</v>
      </c>
      <c r="N1110" s="7">
        <f>IF(Task[[#This Row],[Ease1]]&gt;0,1.96*SQRT((Task[[#This Row],[Ease1]]*(1-Task[[#This Row],[Ease1]]))/Task[[#This Row],[Responses]]),"")</f>
        <v>0</v>
      </c>
      <c r="O1110" s="7">
        <f>VLOOKUP(Task[[#This Row],[Reason of visit]],'Data-Task'!C:G,5,)</f>
        <v>0.75</v>
      </c>
      <c r="P1110" s="7" t="str">
        <f>IF(Task[[#This Row],[Margin of Error1]]&gt;=0.1,"Insufficient data",Task[[#This Row],[Satisfaction1]])</f>
        <v>Insufficient data</v>
      </c>
      <c r="Q1110" s="7">
        <f>IF(Task[[#This Row],[Satisfaction1]]&gt;0,1.96*SQRT((Task[[#This Row],[Satisfaction1]]*(1-Task[[#This Row],[Satisfaction1]]))/Task[[#This Row],[Responses]]),"")</f>
        <v>0.42435244785437493</v>
      </c>
      <c r="R1110" s="7" t="str">
        <f>IF(OR(Task[[#This Row],[Margin of Error1]]&gt;=0.1,Task[[#This Row],[Margin of Error1]]=0),"Insufficient data",Task[[#This Row],[Margin of Error1]])</f>
        <v>Insufficient data</v>
      </c>
      <c r="S11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1" spans="3:19" x14ac:dyDescent="0.5">
      <c r="C1111" s="129" t="str">
        <f>IF(ISBLANK('Data-Task'!C590),"",'Data-Task'!C590)</f>
        <v>GAC:Business:Trade topic – Intellectual properties</v>
      </c>
      <c r="D1111" s="68" t="str">
        <f t="shared" si="54"/>
        <v>Trade topic – Intellectual properties</v>
      </c>
      <c r="E1111" s="6" t="str">
        <f t="shared" si="55"/>
        <v>Business</v>
      </c>
      <c r="F1111" s="6" t="str">
        <f t="shared" si="56"/>
        <v>GAC</v>
      </c>
      <c r="G1111" s="8">
        <f>VLOOKUP(Task[[#This Row],[Reason of visit]],'Data-Task'!C:G,2,)</f>
        <v>4</v>
      </c>
      <c r="H11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1" s="7">
        <f>VLOOKUP(Task[[#This Row],[Reason of visit]],'Data-Task'!C:G,3,)</f>
        <v>1</v>
      </c>
      <c r="J1111" s="7" t="str">
        <f>IF(Task[[#This Row],[Margin of Error1]]&gt;=0.1,"Insufficient data",Task[[#This Row],[Task success1]])</f>
        <v>Insufficient data</v>
      </c>
      <c r="K1111" s="7">
        <f>IF(Task[[#This Row],[Task success1]]&gt;0,1.96*SQRT((Task[[#This Row],[Task success1]]*(1-Task[[#This Row],[Task success1]]))/Task[[#This Row],[Responses]]),"")</f>
        <v>0</v>
      </c>
      <c r="L1111" s="7">
        <f>VLOOKUP(Task[[#This Row],[Reason of visit]],'Data-Task'!C:G,4,)</f>
        <v>1</v>
      </c>
      <c r="M1111" s="7" t="str">
        <f>IF(Task[[#This Row],[Margin of Error1]]&gt;=0.1,"Insufficient data",Task[[#This Row],[Ease1]])</f>
        <v>Insufficient data</v>
      </c>
      <c r="N1111" s="7">
        <f>IF(Task[[#This Row],[Ease1]]&gt;0,1.96*SQRT((Task[[#This Row],[Ease1]]*(1-Task[[#This Row],[Ease1]]))/Task[[#This Row],[Responses]]),"")</f>
        <v>0</v>
      </c>
      <c r="O1111" s="7">
        <f>VLOOKUP(Task[[#This Row],[Reason of visit]],'Data-Task'!C:G,5,)</f>
        <v>0.75</v>
      </c>
      <c r="P1111" s="7" t="str">
        <f>IF(Task[[#This Row],[Margin of Error1]]&gt;=0.1,"Insufficient data",Task[[#This Row],[Satisfaction1]])</f>
        <v>Insufficient data</v>
      </c>
      <c r="Q1111" s="7">
        <f>IF(Task[[#This Row],[Satisfaction1]]&gt;0,1.96*SQRT((Task[[#This Row],[Satisfaction1]]*(1-Task[[#This Row],[Satisfaction1]]))/Task[[#This Row],[Responses]]),"")</f>
        <v>0.42435244785437493</v>
      </c>
      <c r="R1111" s="7" t="str">
        <f>IF(OR(Task[[#This Row],[Margin of Error1]]&gt;=0.1,Task[[#This Row],[Margin of Error1]]=0),"Insufficient data",Task[[#This Row],[Margin of Error1]])</f>
        <v>Insufficient data</v>
      </c>
      <c r="S11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2" spans="3:19" x14ac:dyDescent="0.5">
      <c r="C1112" s="129" t="str">
        <f>IF(ISBLANK('Data-Task'!C593),"",'Data-Task'!C593)</f>
        <v>GAC:Business:Trade topic – Investment</v>
      </c>
      <c r="D1112" s="68" t="str">
        <f t="shared" si="54"/>
        <v>Trade topic – Investment</v>
      </c>
      <c r="E1112" s="6" t="str">
        <f t="shared" si="55"/>
        <v>Business</v>
      </c>
      <c r="F1112" s="6" t="str">
        <f t="shared" si="56"/>
        <v>GAC</v>
      </c>
      <c r="G1112" s="8">
        <f>VLOOKUP(Task[[#This Row],[Reason of visit]],'Data-Task'!C:G,2,)</f>
        <v>4</v>
      </c>
      <c r="H11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2" s="7">
        <f>VLOOKUP(Task[[#This Row],[Reason of visit]],'Data-Task'!C:G,3,)</f>
        <v>0.5</v>
      </c>
      <c r="J1112" s="7" t="str">
        <f>IF(Task[[#This Row],[Margin of Error1]]&gt;=0.1,"Insufficient data",Task[[#This Row],[Task success1]])</f>
        <v>Insufficient data</v>
      </c>
      <c r="K1112" s="7">
        <f>IF(Task[[#This Row],[Task success1]]&gt;0,1.96*SQRT((Task[[#This Row],[Task success1]]*(1-Task[[#This Row],[Task success1]]))/Task[[#This Row],[Responses]]),"")</f>
        <v>0.49</v>
      </c>
      <c r="L1112" s="7">
        <f>VLOOKUP(Task[[#This Row],[Reason of visit]],'Data-Task'!C:G,4,)</f>
        <v>0.5</v>
      </c>
      <c r="M1112" s="7" t="str">
        <f>IF(Task[[#This Row],[Margin of Error1]]&gt;=0.1,"Insufficient data",Task[[#This Row],[Ease1]])</f>
        <v>Insufficient data</v>
      </c>
      <c r="N1112" s="7">
        <f>IF(Task[[#This Row],[Ease1]]&gt;0,1.96*SQRT((Task[[#This Row],[Ease1]]*(1-Task[[#This Row],[Ease1]]))/Task[[#This Row],[Responses]]),"")</f>
        <v>0.49</v>
      </c>
      <c r="O1112" s="7">
        <f>VLOOKUP(Task[[#This Row],[Reason of visit]],'Data-Task'!C:G,5,)</f>
        <v>0.25</v>
      </c>
      <c r="P1112" s="7" t="str">
        <f>IF(Task[[#This Row],[Margin of Error1]]&gt;=0.1,"Insufficient data",Task[[#This Row],[Satisfaction1]])</f>
        <v>Insufficient data</v>
      </c>
      <c r="Q1112" s="7">
        <f>IF(Task[[#This Row],[Satisfaction1]]&gt;0,1.96*SQRT((Task[[#This Row],[Satisfaction1]]*(1-Task[[#This Row],[Satisfaction1]]))/Task[[#This Row],[Responses]]),"")</f>
        <v>0.42435244785437493</v>
      </c>
      <c r="R1112" s="7" t="str">
        <f>IF(OR(Task[[#This Row],[Margin of Error1]]&gt;=0.1,Task[[#This Row],[Margin of Error1]]=0),"Insufficient data",Task[[#This Row],[Margin of Error1]])</f>
        <v>Insufficient data</v>
      </c>
      <c r="S11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3" spans="3:19" x14ac:dyDescent="0.5">
      <c r="C1113" s="129" t="str">
        <f>IF(ISBLANK('Data-Task'!C596),"",'Data-Task'!C596)</f>
        <v>GAC:Business:Trade topic – Services</v>
      </c>
      <c r="D1113" s="68" t="str">
        <f t="shared" si="54"/>
        <v>Trade topic – Services</v>
      </c>
      <c r="E1113" s="6" t="str">
        <f t="shared" si="55"/>
        <v>Business</v>
      </c>
      <c r="F1113" s="6" t="str">
        <f t="shared" si="56"/>
        <v>GAC</v>
      </c>
      <c r="G1113" s="8">
        <f>VLOOKUP(Task[[#This Row],[Reason of visit]],'Data-Task'!C:G,2,)</f>
        <v>4</v>
      </c>
      <c r="H11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3" s="7">
        <f>VLOOKUP(Task[[#This Row],[Reason of visit]],'Data-Task'!C:G,3,)</f>
        <v>0.75</v>
      </c>
      <c r="J1113" s="7" t="str">
        <f>IF(Task[[#This Row],[Margin of Error1]]&gt;=0.1,"Insufficient data",Task[[#This Row],[Task success1]])</f>
        <v>Insufficient data</v>
      </c>
      <c r="K1113" s="7">
        <f>IF(Task[[#This Row],[Task success1]]&gt;0,1.96*SQRT((Task[[#This Row],[Task success1]]*(1-Task[[#This Row],[Task success1]]))/Task[[#This Row],[Responses]]),"")</f>
        <v>0.42435244785437493</v>
      </c>
      <c r="L1113" s="7">
        <f>VLOOKUP(Task[[#This Row],[Reason of visit]],'Data-Task'!C:G,4,)</f>
        <v>0.75</v>
      </c>
      <c r="M1113" s="7" t="str">
        <f>IF(Task[[#This Row],[Margin of Error1]]&gt;=0.1,"Insufficient data",Task[[#This Row],[Ease1]])</f>
        <v>Insufficient data</v>
      </c>
      <c r="N1113" s="7">
        <f>IF(Task[[#This Row],[Ease1]]&gt;0,1.96*SQRT((Task[[#This Row],[Ease1]]*(1-Task[[#This Row],[Ease1]]))/Task[[#This Row],[Responses]]),"")</f>
        <v>0.42435244785437493</v>
      </c>
      <c r="O1113" s="7">
        <f>VLOOKUP(Task[[#This Row],[Reason of visit]],'Data-Task'!C:G,5,)</f>
        <v>0.75</v>
      </c>
      <c r="P1113" s="7" t="str">
        <f>IF(Task[[#This Row],[Margin of Error1]]&gt;=0.1,"Insufficient data",Task[[#This Row],[Satisfaction1]])</f>
        <v>Insufficient data</v>
      </c>
      <c r="Q1113" s="7">
        <f>IF(Task[[#This Row],[Satisfaction1]]&gt;0,1.96*SQRT((Task[[#This Row],[Satisfaction1]]*(1-Task[[#This Row],[Satisfaction1]]))/Task[[#This Row],[Responses]]),"")</f>
        <v>0.42435244785437493</v>
      </c>
      <c r="R1113" s="7" t="str">
        <f>IF(OR(Task[[#This Row],[Margin of Error1]]&gt;=0.1,Task[[#This Row],[Margin of Error1]]=0),"Insufficient data",Task[[#This Row],[Margin of Error1]])</f>
        <v>Insufficient data</v>
      </c>
      <c r="S11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4" spans="3:19" ht="27.75" x14ac:dyDescent="0.5">
      <c r="C1114" s="129" t="str">
        <f>IF(ISBLANK('Data-Task'!C633),"",'Data-Task'!C633)</f>
        <v>GAC:World:Canada's aid and development assistance in response to the COVID-19 pandemic</v>
      </c>
      <c r="D1114" s="68" t="str">
        <f t="shared" si="54"/>
        <v>Canada's aid and development assistance in response to the COVID-19 pandemic</v>
      </c>
      <c r="E1114" s="6" t="str">
        <f t="shared" si="55"/>
        <v>World</v>
      </c>
      <c r="F1114" s="6" t="str">
        <f t="shared" si="56"/>
        <v>GAC</v>
      </c>
      <c r="G1114" s="8">
        <f>VLOOKUP(Task[[#This Row],[Reason of visit]],'Data-Task'!C:G,2,)</f>
        <v>4</v>
      </c>
      <c r="H11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4" s="7">
        <f>VLOOKUP(Task[[#This Row],[Reason of visit]],'Data-Task'!C:G,3,)</f>
        <v>1</v>
      </c>
      <c r="J1114" s="7" t="str">
        <f>IF(Task[[#This Row],[Margin of Error1]]&gt;=0.1,"Insufficient data",Task[[#This Row],[Task success1]])</f>
        <v>Insufficient data</v>
      </c>
      <c r="K1114" s="7">
        <f>IF(Task[[#This Row],[Task success1]]&gt;0,1.96*SQRT((Task[[#This Row],[Task success1]]*(1-Task[[#This Row],[Task success1]]))/Task[[#This Row],[Responses]]),"")</f>
        <v>0</v>
      </c>
      <c r="L1114" s="7">
        <f>VLOOKUP(Task[[#This Row],[Reason of visit]],'Data-Task'!C:G,4,)</f>
        <v>1</v>
      </c>
      <c r="M1114" s="7" t="str">
        <f>IF(Task[[#This Row],[Margin of Error1]]&gt;=0.1,"Insufficient data",Task[[#This Row],[Ease1]])</f>
        <v>Insufficient data</v>
      </c>
      <c r="N1114" s="7">
        <f>IF(Task[[#This Row],[Ease1]]&gt;0,1.96*SQRT((Task[[#This Row],[Ease1]]*(1-Task[[#This Row],[Ease1]]))/Task[[#This Row],[Responses]]),"")</f>
        <v>0</v>
      </c>
      <c r="O1114" s="7">
        <f>VLOOKUP(Task[[#This Row],[Reason of visit]],'Data-Task'!C:G,5,)</f>
        <v>0.5</v>
      </c>
      <c r="P1114" s="7" t="str">
        <f>IF(Task[[#This Row],[Margin of Error1]]&gt;=0.1,"Insufficient data",Task[[#This Row],[Satisfaction1]])</f>
        <v>Insufficient data</v>
      </c>
      <c r="Q1114" s="7">
        <f>IF(Task[[#This Row],[Satisfaction1]]&gt;0,1.96*SQRT((Task[[#This Row],[Satisfaction1]]*(1-Task[[#This Row],[Satisfaction1]]))/Task[[#This Row],[Responses]]),"")</f>
        <v>0.49</v>
      </c>
      <c r="R1114" s="7" t="str">
        <f>IF(OR(Task[[#This Row],[Margin of Error1]]&gt;=0.1,Task[[#This Row],[Margin of Error1]]=0),"Insufficient data",Task[[#This Row],[Margin of Error1]])</f>
        <v>Insufficient data</v>
      </c>
      <c r="S11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5" spans="3:19" x14ac:dyDescent="0.5">
      <c r="C1115" s="129" t="str">
        <f>IF(ISBLANK('Data-Task'!C662),"",'Data-Task'!C662)</f>
        <v>GAC:World:North Atlantic Treaty Organization (NATO)</v>
      </c>
      <c r="D1115" s="68" t="str">
        <f t="shared" si="54"/>
        <v>North Atlantic Treaty Organization (NATO)</v>
      </c>
      <c r="E1115" s="6" t="str">
        <f t="shared" si="55"/>
        <v>World</v>
      </c>
      <c r="F1115" s="6" t="str">
        <f t="shared" si="56"/>
        <v>GAC</v>
      </c>
      <c r="G1115" s="8">
        <f>VLOOKUP(Task[[#This Row],[Reason of visit]],'Data-Task'!C:G,2,)</f>
        <v>4</v>
      </c>
      <c r="H11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5" s="7">
        <f>VLOOKUP(Task[[#This Row],[Reason of visit]],'Data-Task'!C:G,3,)</f>
        <v>0.75</v>
      </c>
      <c r="J1115" s="7" t="str">
        <f>IF(Task[[#This Row],[Margin of Error1]]&gt;=0.1,"Insufficient data",Task[[#This Row],[Task success1]])</f>
        <v>Insufficient data</v>
      </c>
      <c r="K1115" s="7">
        <f>IF(Task[[#This Row],[Task success1]]&gt;0,1.96*SQRT((Task[[#This Row],[Task success1]]*(1-Task[[#This Row],[Task success1]]))/Task[[#This Row],[Responses]]),"")</f>
        <v>0.42435244785437493</v>
      </c>
      <c r="L1115" s="7">
        <f>VLOOKUP(Task[[#This Row],[Reason of visit]],'Data-Task'!C:G,4,)</f>
        <v>0.75</v>
      </c>
      <c r="M1115" s="7" t="str">
        <f>IF(Task[[#This Row],[Margin of Error1]]&gt;=0.1,"Insufficient data",Task[[#This Row],[Ease1]])</f>
        <v>Insufficient data</v>
      </c>
      <c r="N1115" s="7">
        <f>IF(Task[[#This Row],[Ease1]]&gt;0,1.96*SQRT((Task[[#This Row],[Ease1]]*(1-Task[[#This Row],[Ease1]]))/Task[[#This Row],[Responses]]),"")</f>
        <v>0.42435244785437493</v>
      </c>
      <c r="O1115" s="7">
        <f>VLOOKUP(Task[[#This Row],[Reason of visit]],'Data-Task'!C:G,5,)</f>
        <v>0.25</v>
      </c>
      <c r="P1115" s="7" t="str">
        <f>IF(Task[[#This Row],[Margin of Error1]]&gt;=0.1,"Insufficient data",Task[[#This Row],[Satisfaction1]])</f>
        <v>Insufficient data</v>
      </c>
      <c r="Q1115" s="7">
        <f>IF(Task[[#This Row],[Satisfaction1]]&gt;0,1.96*SQRT((Task[[#This Row],[Satisfaction1]]*(1-Task[[#This Row],[Satisfaction1]]))/Task[[#This Row],[Responses]]),"")</f>
        <v>0.42435244785437493</v>
      </c>
      <c r="R1115" s="7" t="str">
        <f>IF(OR(Task[[#This Row],[Margin of Error1]]&gt;=0.1,Task[[#This Row],[Margin of Error1]]=0),"Insufficient data",Task[[#This Row],[Margin of Error1]])</f>
        <v>Insufficient data</v>
      </c>
      <c r="S11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6" spans="3:19" x14ac:dyDescent="0.5">
      <c r="C1116" s="129" t="str">
        <f>IF(ISBLANK('Data-Task'!C669),"",'Data-Task'!C669)</f>
        <v>GAC:World:Read success stories</v>
      </c>
      <c r="D1116" s="68" t="str">
        <f t="shared" si="54"/>
        <v>Read success stories</v>
      </c>
      <c r="E1116" s="6" t="str">
        <f t="shared" si="55"/>
        <v>World</v>
      </c>
      <c r="F1116" s="6" t="str">
        <f t="shared" si="56"/>
        <v>GAC</v>
      </c>
      <c r="G1116" s="8">
        <f>VLOOKUP(Task[[#This Row],[Reason of visit]],'Data-Task'!C:G,2,)</f>
        <v>4</v>
      </c>
      <c r="H111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6" s="7">
        <f>VLOOKUP(Task[[#This Row],[Reason of visit]],'Data-Task'!C:G,3,)</f>
        <v>1</v>
      </c>
      <c r="J1116" s="7" t="str">
        <f>IF(Task[[#This Row],[Margin of Error1]]&gt;=0.1,"Insufficient data",Task[[#This Row],[Task success1]])</f>
        <v>Insufficient data</v>
      </c>
      <c r="K1116" s="7">
        <f>IF(Task[[#This Row],[Task success1]]&gt;0,1.96*SQRT((Task[[#This Row],[Task success1]]*(1-Task[[#This Row],[Task success1]]))/Task[[#This Row],[Responses]]),"")</f>
        <v>0</v>
      </c>
      <c r="L1116" s="7">
        <f>VLOOKUP(Task[[#This Row],[Reason of visit]],'Data-Task'!C:G,4,)</f>
        <v>0.5</v>
      </c>
      <c r="M1116" s="7" t="str">
        <f>IF(Task[[#This Row],[Margin of Error1]]&gt;=0.1,"Insufficient data",Task[[#This Row],[Ease1]])</f>
        <v>Insufficient data</v>
      </c>
      <c r="N1116" s="7">
        <f>IF(Task[[#This Row],[Ease1]]&gt;0,1.96*SQRT((Task[[#This Row],[Ease1]]*(1-Task[[#This Row],[Ease1]]))/Task[[#This Row],[Responses]]),"")</f>
        <v>0.49</v>
      </c>
      <c r="O1116" s="7">
        <f>VLOOKUP(Task[[#This Row],[Reason of visit]],'Data-Task'!C:G,5,)</f>
        <v>0.5</v>
      </c>
      <c r="P1116" s="7" t="str">
        <f>IF(Task[[#This Row],[Margin of Error1]]&gt;=0.1,"Insufficient data",Task[[#This Row],[Satisfaction1]])</f>
        <v>Insufficient data</v>
      </c>
      <c r="Q1116" s="7">
        <f>IF(Task[[#This Row],[Satisfaction1]]&gt;0,1.96*SQRT((Task[[#This Row],[Satisfaction1]]*(1-Task[[#This Row],[Satisfaction1]]))/Task[[#This Row],[Responses]]),"")</f>
        <v>0.49</v>
      </c>
      <c r="R1116" s="7" t="str">
        <f>IF(OR(Task[[#This Row],[Margin of Error1]]&gt;=0.1,Task[[#This Row],[Margin of Error1]]=0),"Insufficient data",Task[[#This Row],[Margin of Error1]])</f>
        <v>Insufficient data</v>
      </c>
      <c r="S11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7" spans="3:19" x14ac:dyDescent="0.5">
      <c r="C1117" s="129" t="str">
        <f>IF(ISBLANK('Data-Task'!C730),"",'Data-Task'!C730)</f>
        <v>HC:Immigration:Other - Reason for my visit is not in this list</v>
      </c>
      <c r="D1117" s="68" t="str">
        <f t="shared" si="54"/>
        <v>Other - Reason for my visit is not in this list</v>
      </c>
      <c r="E1117" s="6" t="str">
        <f t="shared" si="55"/>
        <v>Immigration</v>
      </c>
      <c r="F1117" s="6" t="str">
        <f t="shared" si="56"/>
        <v>HC</v>
      </c>
      <c r="G1117" s="8">
        <f>VLOOKUP(Task[[#This Row],[Reason of visit]],'Data-Task'!C:G,2,)</f>
        <v>4</v>
      </c>
      <c r="H111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7" s="7">
        <f>VLOOKUP(Task[[#This Row],[Reason of visit]],'Data-Task'!C:G,3,)</f>
        <v>0.75</v>
      </c>
      <c r="J1117" s="7" t="str">
        <f>IF(Task[[#This Row],[Margin of Error1]]&gt;=0.1,"Insufficient data",Task[[#This Row],[Task success1]])</f>
        <v>Insufficient data</v>
      </c>
      <c r="K1117" s="7">
        <f>IF(Task[[#This Row],[Task success1]]&gt;0,1.96*SQRT((Task[[#This Row],[Task success1]]*(1-Task[[#This Row],[Task success1]]))/Task[[#This Row],[Responses]]),"")</f>
        <v>0.42435244785437493</v>
      </c>
      <c r="L1117" s="7">
        <f>VLOOKUP(Task[[#This Row],[Reason of visit]],'Data-Task'!C:G,4,)</f>
        <v>0.5</v>
      </c>
      <c r="M1117" s="7" t="str">
        <f>IF(Task[[#This Row],[Margin of Error1]]&gt;=0.1,"Insufficient data",Task[[#This Row],[Ease1]])</f>
        <v>Insufficient data</v>
      </c>
      <c r="N1117" s="7">
        <f>IF(Task[[#This Row],[Ease1]]&gt;0,1.96*SQRT((Task[[#This Row],[Ease1]]*(1-Task[[#This Row],[Ease1]]))/Task[[#This Row],[Responses]]),"")</f>
        <v>0.49</v>
      </c>
      <c r="O1117" s="7">
        <f>VLOOKUP(Task[[#This Row],[Reason of visit]],'Data-Task'!C:G,5,)</f>
        <v>0.25</v>
      </c>
      <c r="P1117" s="7" t="str">
        <f>IF(Task[[#This Row],[Margin of Error1]]&gt;=0.1,"Insufficient data",Task[[#This Row],[Satisfaction1]])</f>
        <v>Insufficient data</v>
      </c>
      <c r="Q1117" s="7">
        <f>IF(Task[[#This Row],[Satisfaction1]]&gt;0,1.96*SQRT((Task[[#This Row],[Satisfaction1]]*(1-Task[[#This Row],[Satisfaction1]]))/Task[[#This Row],[Responses]]),"")</f>
        <v>0.42435244785437493</v>
      </c>
      <c r="R1117" s="7" t="str">
        <f>IF(OR(Task[[#This Row],[Margin of Error1]]&gt;=0.1,Task[[#This Row],[Margin of Error1]]=0),"Insufficient data",Task[[#This Row],[Margin of Error1]])</f>
        <v>Insufficient data</v>
      </c>
      <c r="S11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8" spans="3:19" x14ac:dyDescent="0.5">
      <c r="C1118" s="129" t="str">
        <f>IF(ISBLANK('Data-Task'!C799),"",'Data-Task'!C799)</f>
        <v>IRCC:Travel:Hire foreign workers</v>
      </c>
      <c r="D1118" s="68" t="str">
        <f t="shared" si="54"/>
        <v>Hire foreign workers</v>
      </c>
      <c r="E1118" s="6" t="str">
        <f t="shared" si="55"/>
        <v>Travel</v>
      </c>
      <c r="F1118" s="6" t="str">
        <f t="shared" si="56"/>
        <v>IRCC</v>
      </c>
      <c r="G1118" s="8">
        <f>VLOOKUP(Task[[#This Row],[Reason of visit]],'Data-Task'!C:G,2,)</f>
        <v>4</v>
      </c>
      <c r="H111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8" s="7">
        <f>VLOOKUP(Task[[#This Row],[Reason of visit]],'Data-Task'!C:G,3,)</f>
        <v>1</v>
      </c>
      <c r="J1118" s="7" t="str">
        <f>IF(Task[[#This Row],[Margin of Error1]]&gt;=0.1,"Insufficient data",Task[[#This Row],[Task success1]])</f>
        <v>Insufficient data</v>
      </c>
      <c r="K1118" s="7">
        <f>IF(Task[[#This Row],[Task success1]]&gt;0,1.96*SQRT((Task[[#This Row],[Task success1]]*(1-Task[[#This Row],[Task success1]]))/Task[[#This Row],[Responses]]),"")</f>
        <v>0</v>
      </c>
      <c r="L1118" s="7">
        <f>VLOOKUP(Task[[#This Row],[Reason of visit]],'Data-Task'!C:G,4,)</f>
        <v>0.25</v>
      </c>
      <c r="M1118" s="7" t="str">
        <f>IF(Task[[#This Row],[Margin of Error1]]&gt;=0.1,"Insufficient data",Task[[#This Row],[Ease1]])</f>
        <v>Insufficient data</v>
      </c>
      <c r="N1118" s="7">
        <f>IF(Task[[#This Row],[Ease1]]&gt;0,1.96*SQRT((Task[[#This Row],[Ease1]]*(1-Task[[#This Row],[Ease1]]))/Task[[#This Row],[Responses]]),"")</f>
        <v>0.42435244785437493</v>
      </c>
      <c r="O1118" s="7">
        <f>VLOOKUP(Task[[#This Row],[Reason of visit]],'Data-Task'!C:G,5,)</f>
        <v>0.75</v>
      </c>
      <c r="P1118" s="7" t="str">
        <f>IF(Task[[#This Row],[Margin of Error1]]&gt;=0.1,"Insufficient data",Task[[#This Row],[Satisfaction1]])</f>
        <v>Insufficient data</v>
      </c>
      <c r="Q1118" s="7">
        <f>IF(Task[[#This Row],[Satisfaction1]]&gt;0,1.96*SQRT((Task[[#This Row],[Satisfaction1]]*(1-Task[[#This Row],[Satisfaction1]]))/Task[[#This Row],[Responses]]),"")</f>
        <v>0.42435244785437493</v>
      </c>
      <c r="R1118" s="7" t="str">
        <f>IF(OR(Task[[#This Row],[Margin of Error1]]&gt;=0.1,Task[[#This Row],[Margin of Error1]]=0),"Insufficient data",Task[[#This Row],[Margin of Error1]])</f>
        <v>Insufficient data</v>
      </c>
      <c r="S11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19" spans="3:19" x14ac:dyDescent="0.5">
      <c r="C1119" s="129" t="str">
        <f>IF(ISBLANK('Data-Task'!C800),"",'Data-Task'!C800)</f>
        <v>IRCC:Travel:Immigrate as a provincial nominee</v>
      </c>
      <c r="D1119" s="68" t="str">
        <f t="shared" si="54"/>
        <v>Immigrate as a provincial nominee</v>
      </c>
      <c r="E1119" s="6" t="str">
        <f t="shared" si="55"/>
        <v>Travel</v>
      </c>
      <c r="F1119" s="6" t="str">
        <f t="shared" si="56"/>
        <v>IRCC</v>
      </c>
      <c r="G1119" s="8">
        <f>VLOOKUP(Task[[#This Row],[Reason of visit]],'Data-Task'!C:G,2,)</f>
        <v>4</v>
      </c>
      <c r="H111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19" s="7">
        <f>VLOOKUP(Task[[#This Row],[Reason of visit]],'Data-Task'!C:G,3,)</f>
        <v>0.75</v>
      </c>
      <c r="J1119" s="7" t="str">
        <f>IF(Task[[#This Row],[Margin of Error1]]&gt;=0.1,"Insufficient data",Task[[#This Row],[Task success1]])</f>
        <v>Insufficient data</v>
      </c>
      <c r="K1119" s="7">
        <f>IF(Task[[#This Row],[Task success1]]&gt;0,1.96*SQRT((Task[[#This Row],[Task success1]]*(1-Task[[#This Row],[Task success1]]))/Task[[#This Row],[Responses]]),"")</f>
        <v>0.42435244785437493</v>
      </c>
      <c r="L1119" s="7">
        <f>VLOOKUP(Task[[#This Row],[Reason of visit]],'Data-Task'!C:G,4,)</f>
        <v>0.5</v>
      </c>
      <c r="M1119" s="7" t="str">
        <f>IF(Task[[#This Row],[Margin of Error1]]&gt;=0.1,"Insufficient data",Task[[#This Row],[Ease1]])</f>
        <v>Insufficient data</v>
      </c>
      <c r="N1119" s="7">
        <f>IF(Task[[#This Row],[Ease1]]&gt;0,1.96*SQRT((Task[[#This Row],[Ease1]]*(1-Task[[#This Row],[Ease1]]))/Task[[#This Row],[Responses]]),"")</f>
        <v>0.49</v>
      </c>
      <c r="O1119" s="7">
        <f>VLOOKUP(Task[[#This Row],[Reason of visit]],'Data-Task'!C:G,5,)</f>
        <v>0.5</v>
      </c>
      <c r="P1119" s="7" t="str">
        <f>IF(Task[[#This Row],[Margin of Error1]]&gt;=0.1,"Insufficient data",Task[[#This Row],[Satisfaction1]])</f>
        <v>Insufficient data</v>
      </c>
      <c r="Q1119" s="7">
        <f>IF(Task[[#This Row],[Satisfaction1]]&gt;0,1.96*SQRT((Task[[#This Row],[Satisfaction1]]*(1-Task[[#This Row],[Satisfaction1]]))/Task[[#This Row],[Responses]]),"")</f>
        <v>0.49</v>
      </c>
      <c r="R1119" s="7" t="str">
        <f>IF(OR(Task[[#This Row],[Margin of Error1]]&gt;=0.1,Task[[#This Row],[Margin of Error1]]=0),"Insufficient data",Task[[#This Row],[Margin of Error1]])</f>
        <v>Insufficient data</v>
      </c>
      <c r="S11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0" spans="3:19" x14ac:dyDescent="0.5">
      <c r="C1120" s="129" t="str">
        <f>IF(ISBLANK('Data-Task'!C859),"",'Data-Task'!C859)</f>
        <v>JUS:N/A:Other - Reason for my visit is not in this list</v>
      </c>
      <c r="D1120" s="68" t="str">
        <f t="shared" si="54"/>
        <v>Other - Reason for my visit is not in this list</v>
      </c>
      <c r="E1120" s="6" t="str">
        <f t="shared" si="55"/>
        <v>N/A</v>
      </c>
      <c r="F1120" s="6" t="str">
        <f t="shared" si="56"/>
        <v>JUS</v>
      </c>
      <c r="G1120" s="8">
        <f>VLOOKUP(Task[[#This Row],[Reason of visit]],'Data-Task'!C:G,2,)</f>
        <v>4</v>
      </c>
      <c r="H11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0" s="7">
        <f>VLOOKUP(Task[[#This Row],[Reason of visit]],'Data-Task'!C:G,3,)</f>
        <v>0.5</v>
      </c>
      <c r="J1120" s="7" t="str">
        <f>IF(Task[[#This Row],[Margin of Error1]]&gt;=0.1,"Insufficient data",Task[[#This Row],[Task success1]])</f>
        <v>Insufficient data</v>
      </c>
      <c r="K1120" s="7">
        <f>IF(Task[[#This Row],[Task success1]]&gt;0,1.96*SQRT((Task[[#This Row],[Task success1]]*(1-Task[[#This Row],[Task success1]]))/Task[[#This Row],[Responses]]),"")</f>
        <v>0.49</v>
      </c>
      <c r="L1120" s="7">
        <f>VLOOKUP(Task[[#This Row],[Reason of visit]],'Data-Task'!C:G,4,)</f>
        <v>0.25</v>
      </c>
      <c r="M1120" s="7" t="str">
        <f>IF(Task[[#This Row],[Margin of Error1]]&gt;=0.1,"Insufficient data",Task[[#This Row],[Ease1]])</f>
        <v>Insufficient data</v>
      </c>
      <c r="N1120" s="7">
        <f>IF(Task[[#This Row],[Ease1]]&gt;0,1.96*SQRT((Task[[#This Row],[Ease1]]*(1-Task[[#This Row],[Ease1]]))/Task[[#This Row],[Responses]]),"")</f>
        <v>0.42435244785437493</v>
      </c>
      <c r="O1120" s="7">
        <f>VLOOKUP(Task[[#This Row],[Reason of visit]],'Data-Task'!C:G,5,)</f>
        <v>0.25</v>
      </c>
      <c r="P1120" s="7" t="str">
        <f>IF(Task[[#This Row],[Margin of Error1]]&gt;=0.1,"Insufficient data",Task[[#This Row],[Satisfaction1]])</f>
        <v>Insufficient data</v>
      </c>
      <c r="Q1120" s="7">
        <f>IF(Task[[#This Row],[Satisfaction1]]&gt;0,1.96*SQRT((Task[[#This Row],[Satisfaction1]]*(1-Task[[#This Row],[Satisfaction1]]))/Task[[#This Row],[Responses]]),"")</f>
        <v>0.42435244785437493</v>
      </c>
      <c r="R1120" s="7" t="str">
        <f>IF(OR(Task[[#This Row],[Margin of Error1]]&gt;=0.1,Task[[#This Row],[Margin of Error1]]=0),"Insufficient data",Task[[#This Row],[Margin of Error1]])</f>
        <v>Insufficient data</v>
      </c>
      <c r="S11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1" spans="3:19" x14ac:dyDescent="0.5">
      <c r="C1121" s="129" t="str">
        <f>IF(ISBLANK('Data-Task'!C886),"",'Data-Task'!C886)</f>
        <v>NRC:Business:Learn about IRAP's funding to hire young graduates</v>
      </c>
      <c r="D1121" s="68" t="str">
        <f t="shared" si="54"/>
        <v>Learn about IRAP's funding to hire young graduates</v>
      </c>
      <c r="E1121" s="6" t="str">
        <f t="shared" si="55"/>
        <v>Business</v>
      </c>
      <c r="F1121" s="6" t="str">
        <f t="shared" si="56"/>
        <v>NRC</v>
      </c>
      <c r="G1121" s="8">
        <f>VLOOKUP(Task[[#This Row],[Reason of visit]],'Data-Task'!C:G,2,)</f>
        <v>4</v>
      </c>
      <c r="H11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1" s="7">
        <f>VLOOKUP(Task[[#This Row],[Reason of visit]],'Data-Task'!C:G,3,)</f>
        <v>1</v>
      </c>
      <c r="J1121" s="7" t="str">
        <f>IF(Task[[#This Row],[Margin of Error1]]&gt;=0.1,"Insufficient data",Task[[#This Row],[Task success1]])</f>
        <v>Insufficient data</v>
      </c>
      <c r="K1121" s="7">
        <f>IF(Task[[#This Row],[Task success1]]&gt;0,1.96*SQRT((Task[[#This Row],[Task success1]]*(1-Task[[#This Row],[Task success1]]))/Task[[#This Row],[Responses]]),"")</f>
        <v>0</v>
      </c>
      <c r="L1121" s="7">
        <f>VLOOKUP(Task[[#This Row],[Reason of visit]],'Data-Task'!C:G,4,)</f>
        <v>0.75</v>
      </c>
      <c r="M1121" s="7" t="str">
        <f>IF(Task[[#This Row],[Margin of Error1]]&gt;=0.1,"Insufficient data",Task[[#This Row],[Ease1]])</f>
        <v>Insufficient data</v>
      </c>
      <c r="N1121" s="7">
        <f>IF(Task[[#This Row],[Ease1]]&gt;0,1.96*SQRT((Task[[#This Row],[Ease1]]*(1-Task[[#This Row],[Ease1]]))/Task[[#This Row],[Responses]]),"")</f>
        <v>0.42435244785437493</v>
      </c>
      <c r="O1121" s="7">
        <f>VLOOKUP(Task[[#This Row],[Reason of visit]],'Data-Task'!C:G,5,)</f>
        <v>0.25</v>
      </c>
      <c r="P1121" s="7" t="str">
        <f>IF(Task[[#This Row],[Margin of Error1]]&gt;=0.1,"Insufficient data",Task[[#This Row],[Satisfaction1]])</f>
        <v>Insufficient data</v>
      </c>
      <c r="Q1121" s="7">
        <f>IF(Task[[#This Row],[Satisfaction1]]&gt;0,1.96*SQRT((Task[[#This Row],[Satisfaction1]]*(1-Task[[#This Row],[Satisfaction1]]))/Task[[#This Row],[Responses]]),"")</f>
        <v>0.42435244785437493</v>
      </c>
      <c r="R1121" s="7" t="str">
        <f>IF(OR(Task[[#This Row],[Margin of Error1]]&gt;=0.1,Task[[#This Row],[Margin of Error1]]=0),"Insufficient data",Task[[#This Row],[Margin of Error1]])</f>
        <v>Insufficient data</v>
      </c>
      <c r="S11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2" spans="3:19" x14ac:dyDescent="0.5">
      <c r="C1122" s="129" t="str">
        <f>IF(ISBLANK('Data-Task'!C897),"",'Data-Task'!C897)</f>
        <v>NRC:Jobs:Learn about the postdoctoral fellowship program</v>
      </c>
      <c r="D1122" s="68" t="str">
        <f t="shared" si="54"/>
        <v>Learn about the postdoctoral fellowship program</v>
      </c>
      <c r="E1122" s="6" t="str">
        <f t="shared" si="55"/>
        <v>Jobs</v>
      </c>
      <c r="F1122" s="6" t="str">
        <f t="shared" si="56"/>
        <v>NRC</v>
      </c>
      <c r="G1122" s="8">
        <f>VLOOKUP(Task[[#This Row],[Reason of visit]],'Data-Task'!C:G,2,)</f>
        <v>4</v>
      </c>
      <c r="H11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2" s="7">
        <f>VLOOKUP(Task[[#This Row],[Reason of visit]],'Data-Task'!C:G,3,)</f>
        <v>0.5</v>
      </c>
      <c r="J1122" s="7" t="str">
        <f>IF(Task[[#This Row],[Margin of Error1]]&gt;=0.1,"Insufficient data",Task[[#This Row],[Task success1]])</f>
        <v>Insufficient data</v>
      </c>
      <c r="K1122" s="7">
        <f>IF(Task[[#This Row],[Task success1]]&gt;0,1.96*SQRT((Task[[#This Row],[Task success1]]*(1-Task[[#This Row],[Task success1]]))/Task[[#This Row],[Responses]]),"")</f>
        <v>0.49</v>
      </c>
      <c r="L1122" s="7">
        <f>VLOOKUP(Task[[#This Row],[Reason of visit]],'Data-Task'!C:G,4,)</f>
        <v>0.75</v>
      </c>
      <c r="M1122" s="7" t="str">
        <f>IF(Task[[#This Row],[Margin of Error1]]&gt;=0.1,"Insufficient data",Task[[#This Row],[Ease1]])</f>
        <v>Insufficient data</v>
      </c>
      <c r="N1122" s="7">
        <f>IF(Task[[#This Row],[Ease1]]&gt;0,1.96*SQRT((Task[[#This Row],[Ease1]]*(1-Task[[#This Row],[Ease1]]))/Task[[#This Row],[Responses]]),"")</f>
        <v>0.42435244785437493</v>
      </c>
      <c r="O1122" s="7">
        <f>VLOOKUP(Task[[#This Row],[Reason of visit]],'Data-Task'!C:G,5,)</f>
        <v>0.5</v>
      </c>
      <c r="P1122" s="7" t="str">
        <f>IF(Task[[#This Row],[Margin of Error1]]&gt;=0.1,"Insufficient data",Task[[#This Row],[Satisfaction1]])</f>
        <v>Insufficient data</v>
      </c>
      <c r="Q1122" s="7">
        <f>IF(Task[[#This Row],[Satisfaction1]]&gt;0,1.96*SQRT((Task[[#This Row],[Satisfaction1]]*(1-Task[[#This Row],[Satisfaction1]]))/Task[[#This Row],[Responses]]),"")</f>
        <v>0.49</v>
      </c>
      <c r="R1122" s="7" t="str">
        <f>IF(OR(Task[[#This Row],[Margin of Error1]]&gt;=0.1,Task[[#This Row],[Margin of Error1]]=0),"Insufficient data",Task[[#This Row],[Margin of Error1]])</f>
        <v>Insufficient data</v>
      </c>
      <c r="S11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3" spans="3:19" x14ac:dyDescent="0.5">
      <c r="C1123" s="129" t="str">
        <f>IF(ISBLANK('Data-Task'!C903),"",'Data-Task'!C903)</f>
        <v>NRC:Science:Apply for CLAS certification</v>
      </c>
      <c r="D1123" s="68" t="str">
        <f t="shared" si="54"/>
        <v>Apply for CLAS certification</v>
      </c>
      <c r="E1123" s="6" t="str">
        <f t="shared" si="55"/>
        <v>Science</v>
      </c>
      <c r="F1123" s="6" t="str">
        <f t="shared" si="56"/>
        <v>NRC</v>
      </c>
      <c r="G1123" s="8">
        <f>VLOOKUP(Task[[#This Row],[Reason of visit]],'Data-Task'!C:G,2,)</f>
        <v>4</v>
      </c>
      <c r="H11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3" s="7">
        <f>VLOOKUP(Task[[#This Row],[Reason of visit]],'Data-Task'!C:G,3,)</f>
        <v>0.75</v>
      </c>
      <c r="J1123" s="7" t="str">
        <f>IF(Task[[#This Row],[Margin of Error1]]&gt;=0.1,"Insufficient data",Task[[#This Row],[Task success1]])</f>
        <v>Insufficient data</v>
      </c>
      <c r="K1123" s="7">
        <f>IF(Task[[#This Row],[Task success1]]&gt;0,1.96*SQRT((Task[[#This Row],[Task success1]]*(1-Task[[#This Row],[Task success1]]))/Task[[#This Row],[Responses]]),"")</f>
        <v>0.42435244785437493</v>
      </c>
      <c r="L1123" s="7">
        <f>VLOOKUP(Task[[#This Row],[Reason of visit]],'Data-Task'!C:G,4,)</f>
        <v>0.5</v>
      </c>
      <c r="M1123" s="7" t="str">
        <f>IF(Task[[#This Row],[Margin of Error1]]&gt;=0.1,"Insufficient data",Task[[#This Row],[Ease1]])</f>
        <v>Insufficient data</v>
      </c>
      <c r="N1123" s="7">
        <f>IF(Task[[#This Row],[Ease1]]&gt;0,1.96*SQRT((Task[[#This Row],[Ease1]]*(1-Task[[#This Row],[Ease1]]))/Task[[#This Row],[Responses]]),"")</f>
        <v>0.49</v>
      </c>
      <c r="O1123" s="7">
        <f>VLOOKUP(Task[[#This Row],[Reason of visit]],'Data-Task'!C:G,5,)</f>
        <v>0.5</v>
      </c>
      <c r="P1123" s="7" t="str">
        <f>IF(Task[[#This Row],[Margin of Error1]]&gt;=0.1,"Insufficient data",Task[[#This Row],[Satisfaction1]])</f>
        <v>Insufficient data</v>
      </c>
      <c r="Q1123" s="7">
        <f>IF(Task[[#This Row],[Satisfaction1]]&gt;0,1.96*SQRT((Task[[#This Row],[Satisfaction1]]*(1-Task[[#This Row],[Satisfaction1]]))/Task[[#This Row],[Responses]]),"")</f>
        <v>0.49</v>
      </c>
      <c r="R1123" s="7" t="str">
        <f>IF(OR(Task[[#This Row],[Margin of Error1]]&gt;=0.1,Task[[#This Row],[Margin of Error1]]=0),"Insufficient data",Task[[#This Row],[Margin of Error1]])</f>
        <v>Insufficient data</v>
      </c>
      <c r="S11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4" spans="3:19" x14ac:dyDescent="0.5">
      <c r="C1124" s="129" t="str">
        <f>IF(ISBLANK('Data-Task'!C916),"",'Data-Task'!C916)</f>
        <v>NRC:Science:Consult the NMS User's Guide</v>
      </c>
      <c r="D1124" s="68" t="str">
        <f t="shared" si="54"/>
        <v>Consult the NMS User's Guide</v>
      </c>
      <c r="E1124" s="6" t="str">
        <f t="shared" si="55"/>
        <v>Science</v>
      </c>
      <c r="F1124" s="6" t="str">
        <f t="shared" si="56"/>
        <v>NRC</v>
      </c>
      <c r="G1124" s="8">
        <f>VLOOKUP(Task[[#This Row],[Reason of visit]],'Data-Task'!C:G,2,)</f>
        <v>4</v>
      </c>
      <c r="H11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4" s="7">
        <f>VLOOKUP(Task[[#This Row],[Reason of visit]],'Data-Task'!C:G,3,)</f>
        <v>1</v>
      </c>
      <c r="J1124" s="7" t="str">
        <f>IF(Task[[#This Row],[Margin of Error1]]&gt;=0.1,"Insufficient data",Task[[#This Row],[Task success1]])</f>
        <v>Insufficient data</v>
      </c>
      <c r="K1124" s="7">
        <f>IF(Task[[#This Row],[Task success1]]&gt;0,1.96*SQRT((Task[[#This Row],[Task success1]]*(1-Task[[#This Row],[Task success1]]))/Task[[#This Row],[Responses]]),"")</f>
        <v>0</v>
      </c>
      <c r="L1124" s="7">
        <f>VLOOKUP(Task[[#This Row],[Reason of visit]],'Data-Task'!C:G,4,)</f>
        <v>0.75</v>
      </c>
      <c r="M1124" s="7" t="str">
        <f>IF(Task[[#This Row],[Margin of Error1]]&gt;=0.1,"Insufficient data",Task[[#This Row],[Ease1]])</f>
        <v>Insufficient data</v>
      </c>
      <c r="N1124" s="7">
        <f>IF(Task[[#This Row],[Ease1]]&gt;0,1.96*SQRT((Task[[#This Row],[Ease1]]*(1-Task[[#This Row],[Ease1]]))/Task[[#This Row],[Responses]]),"")</f>
        <v>0.42435244785437493</v>
      </c>
      <c r="O1124" s="7">
        <f>VLOOKUP(Task[[#This Row],[Reason of visit]],'Data-Task'!C:G,5,)</f>
        <v>0.75</v>
      </c>
      <c r="P1124" s="7" t="str">
        <f>IF(Task[[#This Row],[Margin of Error1]]&gt;=0.1,"Insufficient data",Task[[#This Row],[Satisfaction1]])</f>
        <v>Insufficient data</v>
      </c>
      <c r="Q1124" s="7">
        <f>IF(Task[[#This Row],[Satisfaction1]]&gt;0,1.96*SQRT((Task[[#This Row],[Satisfaction1]]*(1-Task[[#This Row],[Satisfaction1]]))/Task[[#This Row],[Responses]]),"")</f>
        <v>0.42435244785437493</v>
      </c>
      <c r="R1124" s="7" t="str">
        <f>IF(OR(Task[[#This Row],[Margin of Error1]]&gt;=0.1,Task[[#This Row],[Margin of Error1]]=0),"Insufficient data",Task[[#This Row],[Margin of Error1]])</f>
        <v>Insufficient data</v>
      </c>
      <c r="S11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5" spans="3:19" x14ac:dyDescent="0.5">
      <c r="C1125" s="129" t="str">
        <f>IF(ISBLANK('Data-Task'!C917),"",'Data-Task'!C917)</f>
        <v>NRC:Science:Consult the NRC directory of science professionals</v>
      </c>
      <c r="D1125" s="68" t="str">
        <f t="shared" si="54"/>
        <v>Consult the NRC directory of science professionals</v>
      </c>
      <c r="E1125" s="6" t="str">
        <f t="shared" si="55"/>
        <v>Science</v>
      </c>
      <c r="F1125" s="6" t="str">
        <f t="shared" si="56"/>
        <v>NRC</v>
      </c>
      <c r="G1125" s="8">
        <f>VLOOKUP(Task[[#This Row],[Reason of visit]],'Data-Task'!C:G,2,)</f>
        <v>4</v>
      </c>
      <c r="H11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5" s="7">
        <f>VLOOKUP(Task[[#This Row],[Reason of visit]],'Data-Task'!C:G,3,)</f>
        <v>0.75</v>
      </c>
      <c r="J1125" s="7" t="str">
        <f>IF(Task[[#This Row],[Margin of Error1]]&gt;=0.1,"Insufficient data",Task[[#This Row],[Task success1]])</f>
        <v>Insufficient data</v>
      </c>
      <c r="K1125" s="7">
        <f>IF(Task[[#This Row],[Task success1]]&gt;0,1.96*SQRT((Task[[#This Row],[Task success1]]*(1-Task[[#This Row],[Task success1]]))/Task[[#This Row],[Responses]]),"")</f>
        <v>0.42435244785437493</v>
      </c>
      <c r="L1125" s="7">
        <f>VLOOKUP(Task[[#This Row],[Reason of visit]],'Data-Task'!C:G,4,)</f>
        <v>0.5</v>
      </c>
      <c r="M1125" s="7" t="str">
        <f>IF(Task[[#This Row],[Margin of Error1]]&gt;=0.1,"Insufficient data",Task[[#This Row],[Ease1]])</f>
        <v>Insufficient data</v>
      </c>
      <c r="N1125" s="7">
        <f>IF(Task[[#This Row],[Ease1]]&gt;0,1.96*SQRT((Task[[#This Row],[Ease1]]*(1-Task[[#This Row],[Ease1]]))/Task[[#This Row],[Responses]]),"")</f>
        <v>0.49</v>
      </c>
      <c r="O1125" s="7">
        <f>VLOOKUP(Task[[#This Row],[Reason of visit]],'Data-Task'!C:G,5,)</f>
        <v>0.5</v>
      </c>
      <c r="P1125" s="7" t="str">
        <f>IF(Task[[#This Row],[Margin of Error1]]&gt;=0.1,"Insufficient data",Task[[#This Row],[Satisfaction1]])</f>
        <v>Insufficient data</v>
      </c>
      <c r="Q1125" s="7">
        <f>IF(Task[[#This Row],[Satisfaction1]]&gt;0,1.96*SQRT((Task[[#This Row],[Satisfaction1]]*(1-Task[[#This Row],[Satisfaction1]]))/Task[[#This Row],[Responses]]),"")</f>
        <v>0.49</v>
      </c>
      <c r="R1125" s="7" t="str">
        <f>IF(OR(Task[[#This Row],[Margin of Error1]]&gt;=0.1,Task[[#This Row],[Margin of Error1]]=0),"Insufficient data",Task[[#This Row],[Margin of Error1]])</f>
        <v>Insufficient data</v>
      </c>
      <c r="S11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6" spans="3:19" x14ac:dyDescent="0.5">
      <c r="C1126" s="129" t="str">
        <f>IF(ISBLANK('Data-Task'!C932),"",'Data-Task'!C932)</f>
        <v>NRC:Science:Learn about NRC's radio time signals</v>
      </c>
      <c r="D1126" s="68" t="str">
        <f t="shared" si="54"/>
        <v>Learn about NRC's radio time signals</v>
      </c>
      <c r="E1126" s="6" t="str">
        <f t="shared" si="55"/>
        <v>Science</v>
      </c>
      <c r="F1126" s="6" t="str">
        <f t="shared" si="56"/>
        <v>NRC</v>
      </c>
      <c r="G1126" s="8">
        <f>VLOOKUP(Task[[#This Row],[Reason of visit]],'Data-Task'!C:G,2,)</f>
        <v>4</v>
      </c>
      <c r="H112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6" s="7">
        <f>VLOOKUP(Task[[#This Row],[Reason of visit]],'Data-Task'!C:G,3,)</f>
        <v>1</v>
      </c>
      <c r="J1126" s="7" t="str">
        <f>IF(Task[[#This Row],[Margin of Error1]]&gt;=0.1,"Insufficient data",Task[[#This Row],[Task success1]])</f>
        <v>Insufficient data</v>
      </c>
      <c r="K1126" s="7">
        <f>IF(Task[[#This Row],[Task success1]]&gt;0,1.96*SQRT((Task[[#This Row],[Task success1]]*(1-Task[[#This Row],[Task success1]]))/Task[[#This Row],[Responses]]),"")</f>
        <v>0</v>
      </c>
      <c r="L1126" s="7">
        <f>VLOOKUP(Task[[#This Row],[Reason of visit]],'Data-Task'!C:G,4,)</f>
        <v>1</v>
      </c>
      <c r="M1126" s="7" t="str">
        <f>IF(Task[[#This Row],[Margin of Error1]]&gt;=0.1,"Insufficient data",Task[[#This Row],[Ease1]])</f>
        <v>Insufficient data</v>
      </c>
      <c r="N1126" s="7">
        <f>IF(Task[[#This Row],[Ease1]]&gt;0,1.96*SQRT((Task[[#This Row],[Ease1]]*(1-Task[[#This Row],[Ease1]]))/Task[[#This Row],[Responses]]),"")</f>
        <v>0</v>
      </c>
      <c r="O1126" s="7">
        <f>VLOOKUP(Task[[#This Row],[Reason of visit]],'Data-Task'!C:G,5,)</f>
        <v>1</v>
      </c>
      <c r="P1126" s="7" t="str">
        <f>IF(Task[[#This Row],[Margin of Error1]]&gt;=0.1,"Insufficient data",Task[[#This Row],[Satisfaction1]])</f>
        <v>Insufficient data</v>
      </c>
      <c r="Q1126" s="7">
        <f>IF(Task[[#This Row],[Satisfaction1]]&gt;0,1.96*SQRT((Task[[#This Row],[Satisfaction1]]*(1-Task[[#This Row],[Satisfaction1]]))/Task[[#This Row],[Responses]]),"")</f>
        <v>0</v>
      </c>
      <c r="R1126" s="7" t="str">
        <f>IF(OR(Task[[#This Row],[Margin of Error1]]&gt;=0.1,Task[[#This Row],[Margin of Error1]]=0),"Insufficient data",Task[[#This Row],[Margin of Error1]])</f>
        <v>Insufficient data</v>
      </c>
      <c r="S11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7" spans="3:19" x14ac:dyDescent="0.5">
      <c r="C1127" s="129" t="str">
        <f>IF(ISBLANK('Data-Task'!C936),"",'Data-Task'!C936)</f>
        <v>NRC:Science:Learn about radio time signals</v>
      </c>
      <c r="D1127" s="68" t="str">
        <f t="shared" si="54"/>
        <v>Learn about radio time signals</v>
      </c>
      <c r="E1127" s="6" t="str">
        <f t="shared" si="55"/>
        <v>Science</v>
      </c>
      <c r="F1127" s="6" t="str">
        <f t="shared" si="56"/>
        <v>NRC</v>
      </c>
      <c r="G1127" s="8">
        <f>VLOOKUP(Task[[#This Row],[Reason of visit]],'Data-Task'!C:G,2,)</f>
        <v>4</v>
      </c>
      <c r="H112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7" s="7">
        <f>VLOOKUP(Task[[#This Row],[Reason of visit]],'Data-Task'!C:G,3,)</f>
        <v>1</v>
      </c>
      <c r="J1127" s="7" t="str">
        <f>IF(Task[[#This Row],[Margin of Error1]]&gt;=0.1,"Insufficient data",Task[[#This Row],[Task success1]])</f>
        <v>Insufficient data</v>
      </c>
      <c r="K1127" s="7">
        <f>IF(Task[[#This Row],[Task success1]]&gt;0,1.96*SQRT((Task[[#This Row],[Task success1]]*(1-Task[[#This Row],[Task success1]]))/Task[[#This Row],[Responses]]),"")</f>
        <v>0</v>
      </c>
      <c r="L1127" s="7">
        <f>VLOOKUP(Task[[#This Row],[Reason of visit]],'Data-Task'!C:G,4,)</f>
        <v>1</v>
      </c>
      <c r="M1127" s="7" t="str">
        <f>IF(Task[[#This Row],[Margin of Error1]]&gt;=0.1,"Insufficient data",Task[[#This Row],[Ease1]])</f>
        <v>Insufficient data</v>
      </c>
      <c r="N1127" s="7">
        <f>IF(Task[[#This Row],[Ease1]]&gt;0,1.96*SQRT((Task[[#This Row],[Ease1]]*(1-Task[[#This Row],[Ease1]]))/Task[[#This Row],[Responses]]),"")</f>
        <v>0</v>
      </c>
      <c r="O1127" s="7">
        <f>VLOOKUP(Task[[#This Row],[Reason of visit]],'Data-Task'!C:G,5,)</f>
        <v>1</v>
      </c>
      <c r="P1127" s="7" t="str">
        <f>IF(Task[[#This Row],[Margin of Error1]]&gt;=0.1,"Insufficient data",Task[[#This Row],[Satisfaction1]])</f>
        <v>Insufficient data</v>
      </c>
      <c r="Q1127" s="7">
        <f>IF(Task[[#This Row],[Satisfaction1]]&gt;0,1.96*SQRT((Task[[#This Row],[Satisfaction1]]*(1-Task[[#This Row],[Satisfaction1]]))/Task[[#This Row],[Responses]]),"")</f>
        <v>0</v>
      </c>
      <c r="R1127" s="7" t="str">
        <f>IF(OR(Task[[#This Row],[Margin of Error1]]&gt;=0.1,Task[[#This Row],[Margin of Error1]]=0),"Insufficient data",Task[[#This Row],[Margin of Error1]])</f>
        <v>Insufficient data</v>
      </c>
      <c r="S11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8" spans="3:19" ht="27.75" x14ac:dyDescent="0.5">
      <c r="C1128" s="129" t="str">
        <f>IF(ISBLANK('Data-Task'!C949),"",'Data-Task'!C949)</f>
        <v>NRC:Science:National Research Council (NRC) software, applications and tools</v>
      </c>
      <c r="D1128" s="68" t="str">
        <f t="shared" si="54"/>
        <v>National Research Council (NRC) software, applications and tools</v>
      </c>
      <c r="E1128" s="6" t="str">
        <f t="shared" si="55"/>
        <v>Science</v>
      </c>
      <c r="F1128" s="6" t="str">
        <f t="shared" si="56"/>
        <v>NRC</v>
      </c>
      <c r="G1128" s="8">
        <f>VLOOKUP(Task[[#This Row],[Reason of visit]],'Data-Task'!C:G,2,)</f>
        <v>4</v>
      </c>
      <c r="H112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8" s="7">
        <f>VLOOKUP(Task[[#This Row],[Reason of visit]],'Data-Task'!C:G,3,)</f>
        <v>0.75</v>
      </c>
      <c r="J1128" s="7" t="str">
        <f>IF(Task[[#This Row],[Margin of Error1]]&gt;=0.1,"Insufficient data",Task[[#This Row],[Task success1]])</f>
        <v>Insufficient data</v>
      </c>
      <c r="K1128" s="7">
        <f>IF(Task[[#This Row],[Task success1]]&gt;0,1.96*SQRT((Task[[#This Row],[Task success1]]*(1-Task[[#This Row],[Task success1]]))/Task[[#This Row],[Responses]]),"")</f>
        <v>0.42435244785437493</v>
      </c>
      <c r="L1128" s="7">
        <f>VLOOKUP(Task[[#This Row],[Reason of visit]],'Data-Task'!C:G,4,)</f>
        <v>1</v>
      </c>
      <c r="M1128" s="7" t="str">
        <f>IF(Task[[#This Row],[Margin of Error1]]&gt;=0.1,"Insufficient data",Task[[#This Row],[Ease1]])</f>
        <v>Insufficient data</v>
      </c>
      <c r="N1128" s="7">
        <f>IF(Task[[#This Row],[Ease1]]&gt;0,1.96*SQRT((Task[[#This Row],[Ease1]]*(1-Task[[#This Row],[Ease1]]))/Task[[#This Row],[Responses]]),"")</f>
        <v>0</v>
      </c>
      <c r="O1128" s="7">
        <f>VLOOKUP(Task[[#This Row],[Reason of visit]],'Data-Task'!C:G,5,)</f>
        <v>0.25</v>
      </c>
      <c r="P1128" s="7" t="str">
        <f>IF(Task[[#This Row],[Margin of Error1]]&gt;=0.1,"Insufficient data",Task[[#This Row],[Satisfaction1]])</f>
        <v>Insufficient data</v>
      </c>
      <c r="Q1128" s="7">
        <f>IF(Task[[#This Row],[Satisfaction1]]&gt;0,1.96*SQRT((Task[[#This Row],[Satisfaction1]]*(1-Task[[#This Row],[Satisfaction1]]))/Task[[#This Row],[Responses]]),"")</f>
        <v>0.42435244785437493</v>
      </c>
      <c r="R1128" s="7" t="str">
        <f>IF(OR(Task[[#This Row],[Margin of Error1]]&gt;=0.1,Task[[#This Row],[Margin of Error1]]=0),"Insufficient data",Task[[#This Row],[Margin of Error1]])</f>
        <v>Insufficient data</v>
      </c>
      <c r="S11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29" spans="3:19" x14ac:dyDescent="0.5">
      <c r="C1129" s="129" t="str">
        <f>IF(ISBLANK('Data-Task'!C959),"",'Data-Task'!C959)</f>
        <v>NRCan:AboutGov:Other - Reason for my visit is not in this list</v>
      </c>
      <c r="D1129" s="68" t="str">
        <f t="shared" si="54"/>
        <v>Other - Reason for my visit is not in this list</v>
      </c>
      <c r="E1129" s="6" t="str">
        <f t="shared" si="55"/>
        <v>AboutGov</v>
      </c>
      <c r="F1129" s="6" t="str">
        <f t="shared" si="56"/>
        <v>NRCan</v>
      </c>
      <c r="G1129" s="8">
        <f>VLOOKUP(Task[[#This Row],[Reason of visit]],'Data-Task'!C:G,2,)</f>
        <v>4</v>
      </c>
      <c r="H112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29" s="7">
        <f>VLOOKUP(Task[[#This Row],[Reason of visit]],'Data-Task'!C:G,3,)</f>
        <v>1</v>
      </c>
      <c r="J1129" s="7" t="str">
        <f>IF(Task[[#This Row],[Margin of Error1]]&gt;=0.1,"Insufficient data",Task[[#This Row],[Task success1]])</f>
        <v>Insufficient data</v>
      </c>
      <c r="K1129" s="7">
        <f>IF(Task[[#This Row],[Task success1]]&gt;0,1.96*SQRT((Task[[#This Row],[Task success1]]*(1-Task[[#This Row],[Task success1]]))/Task[[#This Row],[Responses]]),"")</f>
        <v>0</v>
      </c>
      <c r="L1129" s="7">
        <f>VLOOKUP(Task[[#This Row],[Reason of visit]],'Data-Task'!C:G,4,)</f>
        <v>0.75</v>
      </c>
      <c r="M1129" s="7" t="str">
        <f>IF(Task[[#This Row],[Margin of Error1]]&gt;=0.1,"Insufficient data",Task[[#This Row],[Ease1]])</f>
        <v>Insufficient data</v>
      </c>
      <c r="N1129" s="7">
        <f>IF(Task[[#This Row],[Ease1]]&gt;0,1.96*SQRT((Task[[#This Row],[Ease1]]*(1-Task[[#This Row],[Ease1]]))/Task[[#This Row],[Responses]]),"")</f>
        <v>0.42435244785437493</v>
      </c>
      <c r="O1129" s="7">
        <f>VLOOKUP(Task[[#This Row],[Reason of visit]],'Data-Task'!C:G,5,)</f>
        <v>1</v>
      </c>
      <c r="P1129" s="7" t="str">
        <f>IF(Task[[#This Row],[Margin of Error1]]&gt;=0.1,"Insufficient data",Task[[#This Row],[Satisfaction1]])</f>
        <v>Insufficient data</v>
      </c>
      <c r="Q1129" s="7">
        <f>IF(Task[[#This Row],[Satisfaction1]]&gt;0,1.96*SQRT((Task[[#This Row],[Satisfaction1]]*(1-Task[[#This Row],[Satisfaction1]]))/Task[[#This Row],[Responses]]),"")</f>
        <v>0</v>
      </c>
      <c r="R1129" s="7" t="str">
        <f>IF(OR(Task[[#This Row],[Margin of Error1]]&gt;=0.1,Task[[#This Row],[Margin of Error1]]=0),"Insufficient data",Task[[#This Row],[Margin of Error1]])</f>
        <v>Insufficient data</v>
      </c>
      <c r="S11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0" spans="3:19" x14ac:dyDescent="0.5">
      <c r="C1130" s="129" t="str">
        <f>IF(ISBLANK('Data-Task'!C969),"",'Data-Task'!C969)</f>
        <v>NRCan:Environment:Find a research centre</v>
      </c>
      <c r="D1130" s="68" t="str">
        <f t="shared" si="54"/>
        <v>Find a research centre</v>
      </c>
      <c r="E1130" s="6" t="str">
        <f t="shared" si="55"/>
        <v>Environment</v>
      </c>
      <c r="F1130" s="6" t="str">
        <f t="shared" si="56"/>
        <v>NRCan</v>
      </c>
      <c r="G1130" s="8">
        <f>VLOOKUP(Task[[#This Row],[Reason of visit]],'Data-Task'!C:G,2,)</f>
        <v>4</v>
      </c>
      <c r="H113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0" s="7">
        <f>VLOOKUP(Task[[#This Row],[Reason of visit]],'Data-Task'!C:G,3,)</f>
        <v>0.25</v>
      </c>
      <c r="J1130" s="7" t="str">
        <f>IF(Task[[#This Row],[Margin of Error1]]&gt;=0.1,"Insufficient data",Task[[#This Row],[Task success1]])</f>
        <v>Insufficient data</v>
      </c>
      <c r="K1130" s="7">
        <f>IF(Task[[#This Row],[Task success1]]&gt;0,1.96*SQRT((Task[[#This Row],[Task success1]]*(1-Task[[#This Row],[Task success1]]))/Task[[#This Row],[Responses]]),"")</f>
        <v>0.42435244785437493</v>
      </c>
      <c r="L1130" s="7">
        <f>VLOOKUP(Task[[#This Row],[Reason of visit]],'Data-Task'!C:G,4,)</f>
        <v>0</v>
      </c>
      <c r="M1130" s="7" t="str">
        <f>IF(Task[[#This Row],[Margin of Error1]]&gt;=0.1,"Insufficient data",Task[[#This Row],[Ease1]])</f>
        <v>Insufficient data</v>
      </c>
      <c r="N1130" s="7" t="str">
        <f>IF(Task[[#This Row],[Ease1]]&gt;0,1.96*SQRT((Task[[#This Row],[Ease1]]*(1-Task[[#This Row],[Ease1]]))/Task[[#This Row],[Responses]]),"")</f>
        <v/>
      </c>
      <c r="O1130" s="7">
        <f>VLOOKUP(Task[[#This Row],[Reason of visit]],'Data-Task'!C:G,5,)</f>
        <v>1</v>
      </c>
      <c r="P1130" s="7" t="str">
        <f>IF(Task[[#This Row],[Margin of Error1]]&gt;=0.1,"Insufficient data",Task[[#This Row],[Satisfaction1]])</f>
        <v>Insufficient data</v>
      </c>
      <c r="Q1130" s="7">
        <f>IF(Task[[#This Row],[Satisfaction1]]&gt;0,1.96*SQRT((Task[[#This Row],[Satisfaction1]]*(1-Task[[#This Row],[Satisfaction1]]))/Task[[#This Row],[Responses]]),"")</f>
        <v>0</v>
      </c>
      <c r="R1130" s="7" t="str">
        <f>IF(OR(Task[[#This Row],[Margin of Error1]]&gt;=0.1,Task[[#This Row],[Margin of Error1]]=0),"Insufficient data",Task[[#This Row],[Margin of Error1]])</f>
        <v>Insufficient data</v>
      </c>
      <c r="S11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1" spans="3:19" x14ac:dyDescent="0.5">
      <c r="C1131" s="129" t="str">
        <f>IF(ISBLANK('Data-Task'!C984),"",'Data-Task'!C984)</f>
        <v>NRCan:Environment:Learn about Canada's past and current wildfires</v>
      </c>
      <c r="D1131" s="441" t="str">
        <f t="shared" si="54"/>
        <v>Learn about Canada's past and current wildfires</v>
      </c>
      <c r="E1131" s="6" t="str">
        <f t="shared" si="55"/>
        <v>Environment</v>
      </c>
      <c r="F1131" s="6" t="str">
        <f t="shared" si="56"/>
        <v>NRCan</v>
      </c>
      <c r="G1131" s="442">
        <f>VLOOKUP(Task[[#This Row],[Reason of visit]],'Data-Task'!C:G,2,)</f>
        <v>4</v>
      </c>
      <c r="H113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1" s="444">
        <f>VLOOKUP(Task[[#This Row],[Reason of visit]],'Data-Task'!C:G,3,)</f>
        <v>0.5</v>
      </c>
      <c r="J1131" s="444" t="str">
        <f>IF(Task[[#This Row],[Margin of Error1]]&gt;=0.1,"Insufficient data",Task[[#This Row],[Task success1]])</f>
        <v>Insufficient data</v>
      </c>
      <c r="K1131" s="444">
        <f>IF(Task[[#This Row],[Task success1]]&gt;0,1.96*SQRT((Task[[#This Row],[Task success1]]*(1-Task[[#This Row],[Task success1]]))/Task[[#This Row],[Responses]]),"")</f>
        <v>0.49</v>
      </c>
      <c r="L1131" s="444">
        <f>VLOOKUP(Task[[#This Row],[Reason of visit]],'Data-Task'!C:G,4,)</f>
        <v>0.75</v>
      </c>
      <c r="M1131" s="444" t="str">
        <f>IF(Task[[#This Row],[Margin of Error1]]&gt;=0.1,"Insufficient data",Task[[#This Row],[Ease1]])</f>
        <v>Insufficient data</v>
      </c>
      <c r="N1131" s="444">
        <f>IF(Task[[#This Row],[Ease1]]&gt;0,1.96*SQRT((Task[[#This Row],[Ease1]]*(1-Task[[#This Row],[Ease1]]))/Task[[#This Row],[Responses]]),"")</f>
        <v>0.42435244785437493</v>
      </c>
      <c r="O1131" s="444">
        <f>VLOOKUP(Task[[#This Row],[Reason of visit]],'Data-Task'!C:G,5,)</f>
        <v>0.5</v>
      </c>
      <c r="P1131" s="444" t="str">
        <f>IF(Task[[#This Row],[Margin of Error1]]&gt;=0.1,"Insufficient data",Task[[#This Row],[Satisfaction1]])</f>
        <v>Insufficient data</v>
      </c>
      <c r="Q1131" s="444">
        <f>IF(Task[[#This Row],[Satisfaction1]]&gt;0,1.96*SQRT((Task[[#This Row],[Satisfaction1]]*(1-Task[[#This Row],[Satisfaction1]]))/Task[[#This Row],[Responses]]),"")</f>
        <v>0.49</v>
      </c>
      <c r="R1131" s="444" t="str">
        <f>IF(OR(Task[[#This Row],[Margin of Error1]]&gt;=0.1,Task[[#This Row],[Margin of Error1]]=0),"Insufficient data",Task[[#This Row],[Margin of Error1]])</f>
        <v>Insufficient data</v>
      </c>
      <c r="S113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2" spans="3:19" x14ac:dyDescent="0.5">
      <c r="C1132" s="129" t="str">
        <f>IF(ISBLANK('Data-Task'!C997),"",'Data-Task'!C997)</f>
        <v>NRCan:Indigenous:Learn about Indigenous Natural Resource Partnerships</v>
      </c>
      <c r="D1132" s="441" t="str">
        <f t="shared" si="54"/>
        <v>Learn about Indigenous Natural Resource Partnerships</v>
      </c>
      <c r="E1132" s="6" t="str">
        <f t="shared" si="55"/>
        <v>Indigenous</v>
      </c>
      <c r="F1132" s="6" t="str">
        <f t="shared" si="56"/>
        <v>NRCan</v>
      </c>
      <c r="G1132" s="442">
        <f>VLOOKUP(Task[[#This Row],[Reason of visit]],'Data-Task'!C:G,2,)</f>
        <v>4</v>
      </c>
      <c r="H113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2" s="444">
        <f>VLOOKUP(Task[[#This Row],[Reason of visit]],'Data-Task'!C:G,3,)</f>
        <v>0.75</v>
      </c>
      <c r="J1132" s="444" t="str">
        <f>IF(Task[[#This Row],[Margin of Error1]]&gt;=0.1,"Insufficient data",Task[[#This Row],[Task success1]])</f>
        <v>Insufficient data</v>
      </c>
      <c r="K1132" s="444">
        <f>IF(Task[[#This Row],[Task success1]]&gt;0,1.96*SQRT((Task[[#This Row],[Task success1]]*(1-Task[[#This Row],[Task success1]]))/Task[[#This Row],[Responses]]),"")</f>
        <v>0.42435244785437493</v>
      </c>
      <c r="L1132" s="444">
        <f>VLOOKUP(Task[[#This Row],[Reason of visit]],'Data-Task'!C:G,4,)</f>
        <v>0.75</v>
      </c>
      <c r="M1132" s="444" t="str">
        <f>IF(Task[[#This Row],[Margin of Error1]]&gt;=0.1,"Insufficient data",Task[[#This Row],[Ease1]])</f>
        <v>Insufficient data</v>
      </c>
      <c r="N1132" s="444">
        <f>IF(Task[[#This Row],[Ease1]]&gt;0,1.96*SQRT((Task[[#This Row],[Ease1]]*(1-Task[[#This Row],[Ease1]]))/Task[[#This Row],[Responses]]),"")</f>
        <v>0.42435244785437493</v>
      </c>
      <c r="O1132" s="444">
        <f>VLOOKUP(Task[[#This Row],[Reason of visit]],'Data-Task'!C:G,5,)</f>
        <v>0.5</v>
      </c>
      <c r="P1132" s="444" t="str">
        <f>IF(Task[[#This Row],[Margin of Error1]]&gt;=0.1,"Insufficient data",Task[[#This Row],[Satisfaction1]])</f>
        <v>Insufficient data</v>
      </c>
      <c r="Q1132" s="444">
        <f>IF(Task[[#This Row],[Satisfaction1]]&gt;0,1.96*SQRT((Task[[#This Row],[Satisfaction1]]*(1-Task[[#This Row],[Satisfaction1]]))/Task[[#This Row],[Responses]]),"")</f>
        <v>0.49</v>
      </c>
      <c r="R1132" s="444" t="str">
        <f>IF(OR(Task[[#This Row],[Margin of Error1]]&gt;=0.1,Task[[#This Row],[Margin of Error1]]=0),"Insufficient data",Task[[#This Row],[Margin of Error1]])</f>
        <v>Insufficient data</v>
      </c>
      <c r="S113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3" spans="3:19" x14ac:dyDescent="0.5">
      <c r="C1133" s="129" t="str">
        <f>IF(ISBLANK('Data-Task'!C1005),"",'Data-Task'!C1005)</f>
        <v>PacifiCan:Business:Apply for funding with PacifiCan</v>
      </c>
      <c r="D1133" s="441" t="str">
        <f t="shared" si="54"/>
        <v>Apply for funding with PacifiCan</v>
      </c>
      <c r="E1133" s="6" t="str">
        <f t="shared" si="55"/>
        <v>Business</v>
      </c>
      <c r="F1133" s="6" t="str">
        <f t="shared" si="56"/>
        <v>PacifiCan</v>
      </c>
      <c r="G1133" s="442">
        <f>VLOOKUP(Task[[#This Row],[Reason of visit]],'Data-Task'!C:G,2,)</f>
        <v>4</v>
      </c>
      <c r="H113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3" s="444">
        <f>VLOOKUP(Task[[#This Row],[Reason of visit]],'Data-Task'!C:G,3,)</f>
        <v>0.25</v>
      </c>
      <c r="J1133" s="444" t="str">
        <f>IF(Task[[#This Row],[Margin of Error1]]&gt;=0.1,"Insufficient data",Task[[#This Row],[Task success1]])</f>
        <v>Insufficient data</v>
      </c>
      <c r="K1133" s="444">
        <f>IF(Task[[#This Row],[Task success1]]&gt;0,1.96*SQRT((Task[[#This Row],[Task success1]]*(1-Task[[#This Row],[Task success1]]))/Task[[#This Row],[Responses]]),"")</f>
        <v>0.42435244785437493</v>
      </c>
      <c r="L1133" s="444">
        <f>VLOOKUP(Task[[#This Row],[Reason of visit]],'Data-Task'!C:G,4,)</f>
        <v>0.25</v>
      </c>
      <c r="M1133" s="444" t="str">
        <f>IF(Task[[#This Row],[Margin of Error1]]&gt;=0.1,"Insufficient data",Task[[#This Row],[Ease1]])</f>
        <v>Insufficient data</v>
      </c>
      <c r="N1133" s="444">
        <f>IF(Task[[#This Row],[Ease1]]&gt;0,1.96*SQRT((Task[[#This Row],[Ease1]]*(1-Task[[#This Row],[Ease1]]))/Task[[#This Row],[Responses]]),"")</f>
        <v>0.42435244785437493</v>
      </c>
      <c r="O1133" s="444">
        <f>VLOOKUP(Task[[#This Row],[Reason of visit]],'Data-Task'!C:G,5,)</f>
        <v>0.25</v>
      </c>
      <c r="P1133" s="444" t="str">
        <f>IF(Task[[#This Row],[Margin of Error1]]&gt;=0.1,"Insufficient data",Task[[#This Row],[Satisfaction1]])</f>
        <v>Insufficient data</v>
      </c>
      <c r="Q1133" s="444">
        <f>IF(Task[[#This Row],[Satisfaction1]]&gt;0,1.96*SQRT((Task[[#This Row],[Satisfaction1]]*(1-Task[[#This Row],[Satisfaction1]]))/Task[[#This Row],[Responses]]),"")</f>
        <v>0.42435244785437493</v>
      </c>
      <c r="R1133" s="444" t="str">
        <f>IF(OR(Task[[#This Row],[Margin of Error1]]&gt;=0.1,Task[[#This Row],[Margin of Error1]]=0),"Insufficient data",Task[[#This Row],[Margin of Error1]])</f>
        <v>Insufficient data</v>
      </c>
      <c r="S113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4" spans="3:19" x14ac:dyDescent="0.5">
      <c r="C1134" s="129" t="str">
        <f>IF(ISBLANK('Data-Task'!C1062),"",'Data-Task'!C1062)</f>
        <v>PCH:Culture:Apply to Young Canada Works — for employers</v>
      </c>
      <c r="D1134" s="441" t="str">
        <f t="shared" si="54"/>
        <v>Apply to Young Canada Works — for employers</v>
      </c>
      <c r="E1134" s="6" t="str">
        <f t="shared" si="55"/>
        <v>Culture</v>
      </c>
      <c r="F1134" s="6" t="str">
        <f t="shared" si="56"/>
        <v>PCH</v>
      </c>
      <c r="G1134" s="442">
        <f>VLOOKUP(Task[[#This Row],[Reason of visit]],'Data-Task'!C:G,2,)</f>
        <v>4</v>
      </c>
      <c r="H113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4" s="444">
        <f>VLOOKUP(Task[[#This Row],[Reason of visit]],'Data-Task'!C:G,3,)</f>
        <v>1</v>
      </c>
      <c r="J1134" s="444" t="str">
        <f>IF(Task[[#This Row],[Margin of Error1]]&gt;=0.1,"Insufficient data",Task[[#This Row],[Task success1]])</f>
        <v>Insufficient data</v>
      </c>
      <c r="K1134" s="444">
        <f>IF(Task[[#This Row],[Task success1]]&gt;0,1.96*SQRT((Task[[#This Row],[Task success1]]*(1-Task[[#This Row],[Task success1]]))/Task[[#This Row],[Responses]]),"")</f>
        <v>0</v>
      </c>
      <c r="L1134" s="444">
        <f>VLOOKUP(Task[[#This Row],[Reason of visit]],'Data-Task'!C:G,4,)</f>
        <v>1</v>
      </c>
      <c r="M1134" s="444" t="str">
        <f>IF(Task[[#This Row],[Margin of Error1]]&gt;=0.1,"Insufficient data",Task[[#This Row],[Ease1]])</f>
        <v>Insufficient data</v>
      </c>
      <c r="N1134" s="444">
        <f>IF(Task[[#This Row],[Ease1]]&gt;0,1.96*SQRT((Task[[#This Row],[Ease1]]*(1-Task[[#This Row],[Ease1]]))/Task[[#This Row],[Responses]]),"")</f>
        <v>0</v>
      </c>
      <c r="O1134" s="444">
        <f>VLOOKUP(Task[[#This Row],[Reason of visit]],'Data-Task'!C:G,5,)</f>
        <v>0.75</v>
      </c>
      <c r="P1134" s="444" t="str">
        <f>IF(Task[[#This Row],[Margin of Error1]]&gt;=0.1,"Insufficient data",Task[[#This Row],[Satisfaction1]])</f>
        <v>Insufficient data</v>
      </c>
      <c r="Q1134" s="444">
        <f>IF(Task[[#This Row],[Satisfaction1]]&gt;0,1.96*SQRT((Task[[#This Row],[Satisfaction1]]*(1-Task[[#This Row],[Satisfaction1]]))/Task[[#This Row],[Responses]]),"")</f>
        <v>0.42435244785437493</v>
      </c>
      <c r="R1134" s="444" t="str">
        <f>IF(OR(Task[[#This Row],[Margin of Error1]]&gt;=0.1,Task[[#This Row],[Margin of Error1]]=0),"Insufficient data",Task[[#This Row],[Margin of Error1]])</f>
        <v>Insufficient data</v>
      </c>
      <c r="S113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5" spans="3:19" x14ac:dyDescent="0.5">
      <c r="C1135" s="129" t="str">
        <f>IF(ISBLANK('Data-Task'!C1063),"",'Data-Task'!C1063)</f>
        <v>PCH:Culture:Apply to Young Canada Works — for students</v>
      </c>
      <c r="D1135" s="441" t="str">
        <f t="shared" si="54"/>
        <v>Apply to Young Canada Works — for students</v>
      </c>
      <c r="E1135" s="6" t="str">
        <f t="shared" si="55"/>
        <v>Culture</v>
      </c>
      <c r="F1135" s="6" t="str">
        <f t="shared" si="56"/>
        <v>PCH</v>
      </c>
      <c r="G1135" s="442">
        <f>VLOOKUP(Task[[#This Row],[Reason of visit]],'Data-Task'!C:G,2,)</f>
        <v>4</v>
      </c>
      <c r="H113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5" s="444">
        <f>VLOOKUP(Task[[#This Row],[Reason of visit]],'Data-Task'!C:G,3,)</f>
        <v>0.75</v>
      </c>
      <c r="J1135" s="444" t="str">
        <f>IF(Task[[#This Row],[Margin of Error1]]&gt;=0.1,"Insufficient data",Task[[#This Row],[Task success1]])</f>
        <v>Insufficient data</v>
      </c>
      <c r="K1135" s="444">
        <f>IF(Task[[#This Row],[Task success1]]&gt;0,1.96*SQRT((Task[[#This Row],[Task success1]]*(1-Task[[#This Row],[Task success1]]))/Task[[#This Row],[Responses]]),"")</f>
        <v>0.42435244785437493</v>
      </c>
      <c r="L1135" s="444">
        <f>VLOOKUP(Task[[#This Row],[Reason of visit]],'Data-Task'!C:G,4,)</f>
        <v>0</v>
      </c>
      <c r="M1135" s="444" t="str">
        <f>IF(Task[[#This Row],[Margin of Error1]]&gt;=0.1,"Insufficient data",Task[[#This Row],[Ease1]])</f>
        <v>Insufficient data</v>
      </c>
      <c r="N1135" s="444" t="str">
        <f>IF(Task[[#This Row],[Ease1]]&gt;0,1.96*SQRT((Task[[#This Row],[Ease1]]*(1-Task[[#This Row],[Ease1]]))/Task[[#This Row],[Responses]]),"")</f>
        <v/>
      </c>
      <c r="O1135" s="444">
        <f>VLOOKUP(Task[[#This Row],[Reason of visit]],'Data-Task'!C:G,5,)</f>
        <v>0</v>
      </c>
      <c r="P1135" s="444" t="str">
        <f>IF(Task[[#This Row],[Margin of Error1]]&gt;=0.1,"Insufficient data",Task[[#This Row],[Satisfaction1]])</f>
        <v>Insufficient data</v>
      </c>
      <c r="Q1135" s="444" t="str">
        <f>IF(Task[[#This Row],[Satisfaction1]]&gt;0,1.96*SQRT((Task[[#This Row],[Satisfaction1]]*(1-Task[[#This Row],[Satisfaction1]]))/Task[[#This Row],[Responses]]),"")</f>
        <v/>
      </c>
      <c r="R1135" s="444" t="str">
        <f>IF(OR(Task[[#This Row],[Margin of Error1]]&gt;=0.1,Task[[#This Row],[Margin of Error1]]=0),"Insufficient data",Task[[#This Row],[Margin of Error1]])</f>
        <v>Insufficient data</v>
      </c>
      <c r="S113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6" spans="3:19" x14ac:dyDescent="0.5">
      <c r="C1136" s="129" t="str">
        <f>IF(ISBLANK('Data-Task'!C1079),"",'Data-Task'!C1079)</f>
        <v>PCH:Culture:Obtain a CAVCO Personnel Number</v>
      </c>
      <c r="D1136" s="441" t="str">
        <f t="shared" si="54"/>
        <v>Obtain a CAVCO Personnel Number</v>
      </c>
      <c r="E1136" s="447" t="str">
        <f t="shared" si="55"/>
        <v>Culture</v>
      </c>
      <c r="F1136" s="447" t="str">
        <f t="shared" si="56"/>
        <v>PCH</v>
      </c>
      <c r="G1136" s="442">
        <f>VLOOKUP(Task[[#This Row],[Reason of visit]],'Data-Task'!C:G,2,)</f>
        <v>4</v>
      </c>
      <c r="H113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6" s="444">
        <f>VLOOKUP(Task[[#This Row],[Reason of visit]],'Data-Task'!C:G,3,)</f>
        <v>0.75</v>
      </c>
      <c r="J1136" s="444" t="str">
        <f>IF(Task[[#This Row],[Margin of Error1]]&gt;=0.1,"Insufficient data",Task[[#This Row],[Task success1]])</f>
        <v>Insufficient data</v>
      </c>
      <c r="K1136" s="444">
        <f>IF(Task[[#This Row],[Task success1]]&gt;0,1.96*SQRT((Task[[#This Row],[Task success1]]*(1-Task[[#This Row],[Task success1]]))/Task[[#This Row],[Responses]]),"")</f>
        <v>0.42435244785437493</v>
      </c>
      <c r="L1136" s="444">
        <f>VLOOKUP(Task[[#This Row],[Reason of visit]],'Data-Task'!C:G,4,)</f>
        <v>0.25</v>
      </c>
      <c r="M1136" s="444" t="str">
        <f>IF(Task[[#This Row],[Margin of Error1]]&gt;=0.1,"Insufficient data",Task[[#This Row],[Ease1]])</f>
        <v>Insufficient data</v>
      </c>
      <c r="N1136" s="444">
        <f>IF(Task[[#This Row],[Ease1]]&gt;0,1.96*SQRT((Task[[#This Row],[Ease1]]*(1-Task[[#This Row],[Ease1]]))/Task[[#This Row],[Responses]]),"")</f>
        <v>0.42435244785437493</v>
      </c>
      <c r="O1136" s="444">
        <f>VLOOKUP(Task[[#This Row],[Reason of visit]],'Data-Task'!C:G,5,)</f>
        <v>0.25</v>
      </c>
      <c r="P1136" s="444" t="str">
        <f>IF(Task[[#This Row],[Margin of Error1]]&gt;=0.1,"Insufficient data",Task[[#This Row],[Satisfaction1]])</f>
        <v>Insufficient data</v>
      </c>
      <c r="Q1136" s="444">
        <f>IF(Task[[#This Row],[Satisfaction1]]&gt;0,1.96*SQRT((Task[[#This Row],[Satisfaction1]]*(1-Task[[#This Row],[Satisfaction1]]))/Task[[#This Row],[Responses]]),"")</f>
        <v>0.42435244785437493</v>
      </c>
      <c r="R1136" s="444" t="str">
        <f>IF(OR(Task[[#This Row],[Margin of Error1]]&gt;=0.1,Task[[#This Row],[Margin of Error1]]=0),"Insufficient data",Task[[#This Row],[Margin of Error1]])</f>
        <v>Insufficient data</v>
      </c>
      <c r="S113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7" spans="3:19" x14ac:dyDescent="0.5">
      <c r="C1137" s="129" t="str">
        <f>IF(ISBLANK('Data-Task'!C1123),"",'Data-Task'!C1123)</f>
        <v>PHAC:Travel:Get your Canadian COVID-19 proof of vaccination</v>
      </c>
      <c r="D1137" s="457" t="str">
        <f t="shared" si="54"/>
        <v>Get your Canadian COVID-19 proof of vaccination</v>
      </c>
      <c r="E1137" s="458" t="str">
        <f t="shared" si="55"/>
        <v>Travel</v>
      </c>
      <c r="F1137" s="458" t="str">
        <f t="shared" si="56"/>
        <v>PHAC</v>
      </c>
      <c r="G1137" s="442">
        <f>VLOOKUP(Task[[#This Row],[Reason of visit]],'Data-Task'!C:G,2,)</f>
        <v>4</v>
      </c>
      <c r="H113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7" s="444">
        <f>VLOOKUP(Task[[#This Row],[Reason of visit]],'Data-Task'!C:G,3,)</f>
        <v>1</v>
      </c>
      <c r="J1137" s="444" t="str">
        <f>IF(Task[[#This Row],[Margin of Error1]]&gt;=0.1,"Insufficient data",Task[[#This Row],[Task success1]])</f>
        <v>Insufficient data</v>
      </c>
      <c r="K1137" s="444">
        <f>IF(Task[[#This Row],[Task success1]]&gt;0,1.96*SQRT((Task[[#This Row],[Task success1]]*(1-Task[[#This Row],[Task success1]]))/Task[[#This Row],[Responses]]),"")</f>
        <v>0</v>
      </c>
      <c r="L1137" s="444">
        <f>VLOOKUP(Task[[#This Row],[Reason of visit]],'Data-Task'!C:G,4,)</f>
        <v>1</v>
      </c>
      <c r="M1137" s="444" t="str">
        <f>IF(Task[[#This Row],[Margin of Error1]]&gt;=0.1,"Insufficient data",Task[[#This Row],[Ease1]])</f>
        <v>Insufficient data</v>
      </c>
      <c r="N1137" s="444">
        <f>IF(Task[[#This Row],[Ease1]]&gt;0,1.96*SQRT((Task[[#This Row],[Ease1]]*(1-Task[[#This Row],[Ease1]]))/Task[[#This Row],[Responses]]),"")</f>
        <v>0</v>
      </c>
      <c r="O1137" s="444">
        <f>VLOOKUP(Task[[#This Row],[Reason of visit]],'Data-Task'!C:G,5,)</f>
        <v>0.75</v>
      </c>
      <c r="P1137" s="444" t="str">
        <f>IF(Task[[#This Row],[Margin of Error1]]&gt;=0.1,"Insufficient data",Task[[#This Row],[Satisfaction1]])</f>
        <v>Insufficient data</v>
      </c>
      <c r="Q1137" s="444">
        <f>IF(Task[[#This Row],[Satisfaction1]]&gt;0,1.96*SQRT((Task[[#This Row],[Satisfaction1]]*(1-Task[[#This Row],[Satisfaction1]]))/Task[[#This Row],[Responses]]),"")</f>
        <v>0.42435244785437493</v>
      </c>
      <c r="R1137" s="444" t="str">
        <f>IF(OR(Task[[#This Row],[Margin of Error1]]&gt;=0.1,Task[[#This Row],[Margin of Error1]]=0),"Insufficient data",Task[[#This Row],[Margin of Error1]])</f>
        <v>Insufficient data</v>
      </c>
      <c r="S113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8" spans="3:19" x14ac:dyDescent="0.5">
      <c r="C1138" s="129" t="str">
        <f>IF(ISBLANK('Data-Task'!C1199),"",'Data-Task'!C1199)</f>
        <v>PSPC:Business:Getting Started wth SOSA</v>
      </c>
      <c r="D1138" s="457" t="str">
        <f t="shared" si="54"/>
        <v>Getting Started wth SOSA</v>
      </c>
      <c r="E1138" s="458" t="str">
        <f t="shared" si="55"/>
        <v>Business</v>
      </c>
      <c r="F1138" s="458" t="str">
        <f t="shared" si="56"/>
        <v>PSPC</v>
      </c>
      <c r="G1138" s="442">
        <f>VLOOKUP(Task[[#This Row],[Reason of visit]],'Data-Task'!C:G,2,)</f>
        <v>4</v>
      </c>
      <c r="H113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8" s="444">
        <f>VLOOKUP(Task[[#This Row],[Reason of visit]],'Data-Task'!C:G,3,)</f>
        <v>0</v>
      </c>
      <c r="J1138" s="444" t="str">
        <f>IF(Task[[#This Row],[Margin of Error1]]&gt;=0.1,"Insufficient data",Task[[#This Row],[Task success1]])</f>
        <v>Insufficient data</v>
      </c>
      <c r="K1138" s="444" t="str">
        <f>IF(Task[[#This Row],[Task success1]]&gt;0,1.96*SQRT((Task[[#This Row],[Task success1]]*(1-Task[[#This Row],[Task success1]]))/Task[[#This Row],[Responses]]),"")</f>
        <v/>
      </c>
      <c r="L1138" s="444">
        <f>VLOOKUP(Task[[#This Row],[Reason of visit]],'Data-Task'!C:G,4,)</f>
        <v>0.25</v>
      </c>
      <c r="M1138" s="444" t="str">
        <f>IF(Task[[#This Row],[Margin of Error1]]&gt;=0.1,"Insufficient data",Task[[#This Row],[Ease1]])</f>
        <v>Insufficient data</v>
      </c>
      <c r="N1138" s="444">
        <f>IF(Task[[#This Row],[Ease1]]&gt;0,1.96*SQRT((Task[[#This Row],[Ease1]]*(1-Task[[#This Row],[Ease1]]))/Task[[#This Row],[Responses]]),"")</f>
        <v>0.42435244785437493</v>
      </c>
      <c r="O1138" s="444">
        <f>VLOOKUP(Task[[#This Row],[Reason of visit]],'Data-Task'!C:G,5,)</f>
        <v>0</v>
      </c>
      <c r="P1138" s="444" t="str">
        <f>IF(Task[[#This Row],[Margin of Error1]]&gt;=0.1,"Insufficient data",Task[[#This Row],[Satisfaction1]])</f>
        <v>Insufficient data</v>
      </c>
      <c r="Q1138" s="444" t="str">
        <f>IF(Task[[#This Row],[Satisfaction1]]&gt;0,1.96*SQRT((Task[[#This Row],[Satisfaction1]]*(1-Task[[#This Row],[Satisfaction1]]))/Task[[#This Row],[Responses]]),"")</f>
        <v/>
      </c>
      <c r="R1138" s="444" t="str">
        <f>IF(OR(Task[[#This Row],[Margin of Error1]]&gt;=0.1,Task[[#This Row],[Margin of Error1]]=0),"Insufficient data",Task[[#This Row],[Margin of Error1]])</f>
        <v>Insufficient data</v>
      </c>
      <c r="S113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39" spans="3:19" x14ac:dyDescent="0.5">
      <c r="C1139" s="129" t="str">
        <f>IF(ISBLANK('Data-Task'!C1225),"",'Data-Task'!C1225)</f>
        <v>PSPC:Business:What the government buys</v>
      </c>
      <c r="D1139" s="457" t="str">
        <f t="shared" si="54"/>
        <v>What the government buys</v>
      </c>
      <c r="E1139" s="458" t="str">
        <f t="shared" si="55"/>
        <v>Business</v>
      </c>
      <c r="F1139" s="458" t="str">
        <f t="shared" si="56"/>
        <v>PSPC</v>
      </c>
      <c r="G1139" s="442">
        <f>VLOOKUP(Task[[#This Row],[Reason of visit]],'Data-Task'!C:G,2,)</f>
        <v>4</v>
      </c>
      <c r="H113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39" s="444">
        <f>VLOOKUP(Task[[#This Row],[Reason of visit]],'Data-Task'!C:G,3,)</f>
        <v>0.75</v>
      </c>
      <c r="J1139" s="444" t="str">
        <f>IF(Task[[#This Row],[Margin of Error1]]&gt;=0.1,"Insufficient data",Task[[#This Row],[Task success1]])</f>
        <v>Insufficient data</v>
      </c>
      <c r="K1139" s="444">
        <f>IF(Task[[#This Row],[Task success1]]&gt;0,1.96*SQRT((Task[[#This Row],[Task success1]]*(1-Task[[#This Row],[Task success1]]))/Task[[#This Row],[Responses]]),"")</f>
        <v>0.42435244785437493</v>
      </c>
      <c r="L1139" s="444">
        <f>VLOOKUP(Task[[#This Row],[Reason of visit]],'Data-Task'!C:G,4,)</f>
        <v>0.5</v>
      </c>
      <c r="M1139" s="444" t="str">
        <f>IF(Task[[#This Row],[Margin of Error1]]&gt;=0.1,"Insufficient data",Task[[#This Row],[Ease1]])</f>
        <v>Insufficient data</v>
      </c>
      <c r="N1139" s="444">
        <f>IF(Task[[#This Row],[Ease1]]&gt;0,1.96*SQRT((Task[[#This Row],[Ease1]]*(1-Task[[#This Row],[Ease1]]))/Task[[#This Row],[Responses]]),"")</f>
        <v>0.49</v>
      </c>
      <c r="O1139" s="444">
        <f>VLOOKUP(Task[[#This Row],[Reason of visit]],'Data-Task'!C:G,5,)</f>
        <v>0.75</v>
      </c>
      <c r="P1139" s="444" t="str">
        <f>IF(Task[[#This Row],[Margin of Error1]]&gt;=0.1,"Insufficient data",Task[[#This Row],[Satisfaction1]])</f>
        <v>Insufficient data</v>
      </c>
      <c r="Q1139" s="444">
        <f>IF(Task[[#This Row],[Satisfaction1]]&gt;0,1.96*SQRT((Task[[#This Row],[Satisfaction1]]*(1-Task[[#This Row],[Satisfaction1]]))/Task[[#This Row],[Responses]]),"")</f>
        <v>0.42435244785437493</v>
      </c>
      <c r="R1139" s="444" t="str">
        <f>IF(OR(Task[[#This Row],[Margin of Error1]]&gt;=0.1,Task[[#This Row],[Margin of Error1]]=0),"Insufficient data",Task[[#This Row],[Margin of Error1]])</f>
        <v>Insufficient data</v>
      </c>
      <c r="S113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0" spans="3:19" x14ac:dyDescent="0.5">
      <c r="C1140" s="129" t="str">
        <f>IF(ISBLANK('Data-Task'!C1253),"",'Data-Task'!C1253)</f>
        <v>PSPC:PublicService:Find guidance as a manager or advisor served by the Pay Centre</v>
      </c>
      <c r="D1140" s="457" t="str">
        <f t="shared" si="54"/>
        <v>Find guidance as a manager or advisor served by the Pay Centre</v>
      </c>
      <c r="E1140" s="458" t="str">
        <f t="shared" si="55"/>
        <v>PublicService</v>
      </c>
      <c r="F1140" s="458" t="str">
        <f t="shared" si="56"/>
        <v>PSPC</v>
      </c>
      <c r="G1140" s="442">
        <f>VLOOKUP(Task[[#This Row],[Reason of visit]],'Data-Task'!C:G,2,)</f>
        <v>4</v>
      </c>
      <c r="H114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0" s="444">
        <f>VLOOKUP(Task[[#This Row],[Reason of visit]],'Data-Task'!C:G,3,)</f>
        <v>0.5</v>
      </c>
      <c r="J1140" s="444" t="str">
        <f>IF(Task[[#This Row],[Margin of Error1]]&gt;=0.1,"Insufficient data",Task[[#This Row],[Task success1]])</f>
        <v>Insufficient data</v>
      </c>
      <c r="K1140" s="444">
        <f>IF(Task[[#This Row],[Task success1]]&gt;0,1.96*SQRT((Task[[#This Row],[Task success1]]*(1-Task[[#This Row],[Task success1]]))/Task[[#This Row],[Responses]]),"")</f>
        <v>0.49</v>
      </c>
      <c r="L1140" s="444">
        <f>VLOOKUP(Task[[#This Row],[Reason of visit]],'Data-Task'!C:G,4,)</f>
        <v>0.5</v>
      </c>
      <c r="M1140" s="444" t="str">
        <f>IF(Task[[#This Row],[Margin of Error1]]&gt;=0.1,"Insufficient data",Task[[#This Row],[Ease1]])</f>
        <v>Insufficient data</v>
      </c>
      <c r="N1140" s="444">
        <f>IF(Task[[#This Row],[Ease1]]&gt;0,1.96*SQRT((Task[[#This Row],[Ease1]]*(1-Task[[#This Row],[Ease1]]))/Task[[#This Row],[Responses]]),"")</f>
        <v>0.49</v>
      </c>
      <c r="O1140" s="444">
        <f>VLOOKUP(Task[[#This Row],[Reason of visit]],'Data-Task'!C:G,5,)</f>
        <v>0.25</v>
      </c>
      <c r="P1140" s="444" t="str">
        <f>IF(Task[[#This Row],[Margin of Error1]]&gt;=0.1,"Insufficient data",Task[[#This Row],[Satisfaction1]])</f>
        <v>Insufficient data</v>
      </c>
      <c r="Q1140" s="444">
        <f>IF(Task[[#This Row],[Satisfaction1]]&gt;0,1.96*SQRT((Task[[#This Row],[Satisfaction1]]*(1-Task[[#This Row],[Satisfaction1]]))/Task[[#This Row],[Responses]]),"")</f>
        <v>0.42435244785437493</v>
      </c>
      <c r="R1140" s="444" t="str">
        <f>IF(OR(Task[[#This Row],[Margin of Error1]]&gt;=0.1,Task[[#This Row],[Margin of Error1]]=0),"Insufficient data",Task[[#This Row],[Margin of Error1]])</f>
        <v>Insufficient data</v>
      </c>
      <c r="S114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1" spans="3:19" x14ac:dyDescent="0.5">
      <c r="C1141" s="129" t="str">
        <f>IF(ISBLANK('Data-Task'!C1266),"",'Data-Task'!C1266)</f>
        <v>PSPC:PublicService:What to do if you are having pay issues</v>
      </c>
      <c r="D1141" s="457" t="str">
        <f t="shared" si="54"/>
        <v>What to do if you are having pay issues</v>
      </c>
      <c r="E1141" s="458" t="str">
        <f t="shared" si="55"/>
        <v>PublicService</v>
      </c>
      <c r="F1141" s="458" t="str">
        <f t="shared" si="56"/>
        <v>PSPC</v>
      </c>
      <c r="G1141" s="442">
        <f>VLOOKUP(Task[[#This Row],[Reason of visit]],'Data-Task'!C:G,2,)</f>
        <v>4</v>
      </c>
      <c r="H114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1" s="444">
        <f>VLOOKUP(Task[[#This Row],[Reason of visit]],'Data-Task'!C:G,3,)</f>
        <v>0.75</v>
      </c>
      <c r="J1141" s="444" t="str">
        <f>IF(Task[[#This Row],[Margin of Error1]]&gt;=0.1,"Insufficient data",Task[[#This Row],[Task success1]])</f>
        <v>Insufficient data</v>
      </c>
      <c r="K1141" s="444">
        <f>IF(Task[[#This Row],[Task success1]]&gt;0,1.96*SQRT((Task[[#This Row],[Task success1]]*(1-Task[[#This Row],[Task success1]]))/Task[[#This Row],[Responses]]),"")</f>
        <v>0.42435244785437493</v>
      </c>
      <c r="L1141" s="444">
        <f>VLOOKUP(Task[[#This Row],[Reason of visit]],'Data-Task'!C:G,4,)</f>
        <v>0.25</v>
      </c>
      <c r="M1141" s="444" t="str">
        <f>IF(Task[[#This Row],[Margin of Error1]]&gt;=0.1,"Insufficient data",Task[[#This Row],[Ease1]])</f>
        <v>Insufficient data</v>
      </c>
      <c r="N1141" s="444">
        <f>IF(Task[[#This Row],[Ease1]]&gt;0,1.96*SQRT((Task[[#This Row],[Ease1]]*(1-Task[[#This Row],[Ease1]]))/Task[[#This Row],[Responses]]),"")</f>
        <v>0.42435244785437493</v>
      </c>
      <c r="O1141" s="444">
        <f>VLOOKUP(Task[[#This Row],[Reason of visit]],'Data-Task'!C:G,5,)</f>
        <v>0.25</v>
      </c>
      <c r="P1141" s="444" t="str">
        <f>IF(Task[[#This Row],[Margin of Error1]]&gt;=0.1,"Insufficient data",Task[[#This Row],[Satisfaction1]])</f>
        <v>Insufficient data</v>
      </c>
      <c r="Q1141" s="444">
        <f>IF(Task[[#This Row],[Satisfaction1]]&gt;0,1.96*SQRT((Task[[#This Row],[Satisfaction1]]*(1-Task[[#This Row],[Satisfaction1]]))/Task[[#This Row],[Responses]]),"")</f>
        <v>0.42435244785437493</v>
      </c>
      <c r="R1141" s="444" t="str">
        <f>IF(OR(Task[[#This Row],[Margin of Error1]]&gt;=0.1,Task[[#This Row],[Margin of Error1]]=0),"Insufficient data",Task[[#This Row],[Margin of Error1]])</f>
        <v>Insufficient data</v>
      </c>
      <c r="S114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2" spans="3:19" x14ac:dyDescent="0.5">
      <c r="C1142" s="129" t="str">
        <f>IF(ISBLANK('Data-Task'!C1284),"",'Data-Task'!C1284)</f>
        <v>StatCan:N/A:Data Liberation Initiative</v>
      </c>
      <c r="D1142" s="457" t="str">
        <f t="shared" si="54"/>
        <v>Data Liberation Initiative</v>
      </c>
      <c r="E1142" s="458" t="str">
        <f t="shared" si="55"/>
        <v>N/A</v>
      </c>
      <c r="F1142" s="458" t="str">
        <f t="shared" si="56"/>
        <v>StatCan</v>
      </c>
      <c r="G1142" s="442">
        <f>VLOOKUP(Task[[#This Row],[Reason of visit]],'Data-Task'!C:G,2,)</f>
        <v>4</v>
      </c>
      <c r="H114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2" s="444">
        <f>VLOOKUP(Task[[#This Row],[Reason of visit]],'Data-Task'!C:G,3,)</f>
        <v>0.75</v>
      </c>
      <c r="J1142" s="444" t="str">
        <f>IF(Task[[#This Row],[Margin of Error1]]&gt;=0.1,"Insufficient data",Task[[#This Row],[Task success1]])</f>
        <v>Insufficient data</v>
      </c>
      <c r="K1142" s="444">
        <f>IF(Task[[#This Row],[Task success1]]&gt;0,1.96*SQRT((Task[[#This Row],[Task success1]]*(1-Task[[#This Row],[Task success1]]))/Task[[#This Row],[Responses]]),"")</f>
        <v>0.42435244785437493</v>
      </c>
      <c r="L1142" s="444">
        <f>VLOOKUP(Task[[#This Row],[Reason of visit]],'Data-Task'!C:G,4,)</f>
        <v>0.25</v>
      </c>
      <c r="M1142" s="444" t="str">
        <f>IF(Task[[#This Row],[Margin of Error1]]&gt;=0.1,"Insufficient data",Task[[#This Row],[Ease1]])</f>
        <v>Insufficient data</v>
      </c>
      <c r="N1142" s="444">
        <f>IF(Task[[#This Row],[Ease1]]&gt;0,1.96*SQRT((Task[[#This Row],[Ease1]]*(1-Task[[#This Row],[Ease1]]))/Task[[#This Row],[Responses]]),"")</f>
        <v>0.42435244785437493</v>
      </c>
      <c r="O1142" s="444">
        <f>VLOOKUP(Task[[#This Row],[Reason of visit]],'Data-Task'!C:G,5,)</f>
        <v>0.25</v>
      </c>
      <c r="P1142" s="444" t="str">
        <f>IF(Task[[#This Row],[Margin of Error1]]&gt;=0.1,"Insufficient data",Task[[#This Row],[Satisfaction1]])</f>
        <v>Insufficient data</v>
      </c>
      <c r="Q1142" s="444">
        <f>IF(Task[[#This Row],[Satisfaction1]]&gt;0,1.96*SQRT((Task[[#This Row],[Satisfaction1]]*(1-Task[[#This Row],[Satisfaction1]]))/Task[[#This Row],[Responses]]),"")</f>
        <v>0.42435244785437493</v>
      </c>
      <c r="R1142" s="444" t="str">
        <f>IF(OR(Task[[#This Row],[Margin of Error1]]&gt;=0.1,Task[[#This Row],[Margin of Error1]]=0),"Insufficient data",Task[[#This Row],[Margin of Error1]])</f>
        <v>Insufficient data</v>
      </c>
      <c r="S114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3" spans="3:19" x14ac:dyDescent="0.5">
      <c r="C1143" s="129" t="str">
        <f>IF(ISBLANK('Data-Task'!C1311),"",'Data-Task'!C1311)</f>
        <v>StatCan:N/A:Virtual Data Lab</v>
      </c>
      <c r="D1143" s="457" t="str">
        <f t="shared" si="54"/>
        <v>Virtual Data Lab</v>
      </c>
      <c r="E1143" s="458" t="str">
        <f t="shared" si="55"/>
        <v>N/A</v>
      </c>
      <c r="F1143" s="458" t="str">
        <f t="shared" si="56"/>
        <v>StatCan</v>
      </c>
      <c r="G1143" s="442">
        <f>VLOOKUP(Task[[#This Row],[Reason of visit]],'Data-Task'!C:G,2,)</f>
        <v>4</v>
      </c>
      <c r="H114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3" s="444">
        <f>VLOOKUP(Task[[#This Row],[Reason of visit]],'Data-Task'!C:G,3,)</f>
        <v>0.5</v>
      </c>
      <c r="J1143" s="444" t="str">
        <f>IF(Task[[#This Row],[Margin of Error1]]&gt;=0.1,"Insufficient data",Task[[#This Row],[Task success1]])</f>
        <v>Insufficient data</v>
      </c>
      <c r="K1143" s="444">
        <f>IF(Task[[#This Row],[Task success1]]&gt;0,1.96*SQRT((Task[[#This Row],[Task success1]]*(1-Task[[#This Row],[Task success1]]))/Task[[#This Row],[Responses]]),"")</f>
        <v>0.49</v>
      </c>
      <c r="L1143" s="444">
        <f>VLOOKUP(Task[[#This Row],[Reason of visit]],'Data-Task'!C:G,4,)</f>
        <v>0.75</v>
      </c>
      <c r="M1143" s="444" t="str">
        <f>IF(Task[[#This Row],[Margin of Error1]]&gt;=0.1,"Insufficient data",Task[[#This Row],[Ease1]])</f>
        <v>Insufficient data</v>
      </c>
      <c r="N1143" s="444">
        <f>IF(Task[[#This Row],[Ease1]]&gt;0,1.96*SQRT((Task[[#This Row],[Ease1]]*(1-Task[[#This Row],[Ease1]]))/Task[[#This Row],[Responses]]),"")</f>
        <v>0.42435244785437493</v>
      </c>
      <c r="O1143" s="444">
        <f>VLOOKUP(Task[[#This Row],[Reason of visit]],'Data-Task'!C:G,5,)</f>
        <v>0.75</v>
      </c>
      <c r="P1143" s="444" t="str">
        <f>IF(Task[[#This Row],[Margin of Error1]]&gt;=0.1,"Insufficient data",Task[[#This Row],[Satisfaction1]])</f>
        <v>Insufficient data</v>
      </c>
      <c r="Q1143" s="444">
        <f>IF(Task[[#This Row],[Satisfaction1]]&gt;0,1.96*SQRT((Task[[#This Row],[Satisfaction1]]*(1-Task[[#This Row],[Satisfaction1]]))/Task[[#This Row],[Responses]]),"")</f>
        <v>0.42435244785437493</v>
      </c>
      <c r="R1143" s="444" t="str">
        <f>IF(OR(Task[[#This Row],[Margin of Error1]]&gt;=0.1,Task[[#This Row],[Margin of Error1]]=0),"Insufficient data",Task[[#This Row],[Margin of Error1]])</f>
        <v>Insufficient data</v>
      </c>
      <c r="S114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4" spans="3:19" x14ac:dyDescent="0.5">
      <c r="C1144" s="129" t="str">
        <f>IF(ISBLANK('Data-Task'!C1345),"",'Data-Task'!C1345)</f>
        <v>TC:N/A:Building, maintaining and registering an aircraft</v>
      </c>
      <c r="D1144" s="457" t="str">
        <f t="shared" si="54"/>
        <v>Building, maintaining and registering an aircraft</v>
      </c>
      <c r="E1144" s="458" t="str">
        <f t="shared" si="55"/>
        <v>N/A</v>
      </c>
      <c r="F1144" s="458" t="str">
        <f t="shared" si="56"/>
        <v>TC</v>
      </c>
      <c r="G1144" s="442">
        <f>VLOOKUP(Task[[#This Row],[Reason of visit]],'Data-Task'!C:G,2,)</f>
        <v>4</v>
      </c>
      <c r="H114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4" s="444">
        <f>VLOOKUP(Task[[#This Row],[Reason of visit]],'Data-Task'!C:G,3,)</f>
        <v>1</v>
      </c>
      <c r="J1144" s="444" t="str">
        <f>IF(Task[[#This Row],[Margin of Error1]]&gt;=0.1,"Insufficient data",Task[[#This Row],[Task success1]])</f>
        <v>Insufficient data</v>
      </c>
      <c r="K1144" s="444">
        <f>IF(Task[[#This Row],[Task success1]]&gt;0,1.96*SQRT((Task[[#This Row],[Task success1]]*(1-Task[[#This Row],[Task success1]]))/Task[[#This Row],[Responses]]),"")</f>
        <v>0</v>
      </c>
      <c r="L1144" s="444">
        <f>VLOOKUP(Task[[#This Row],[Reason of visit]],'Data-Task'!C:G,4,)</f>
        <v>0.5</v>
      </c>
      <c r="M1144" s="444" t="str">
        <f>IF(Task[[#This Row],[Margin of Error1]]&gt;=0.1,"Insufficient data",Task[[#This Row],[Ease1]])</f>
        <v>Insufficient data</v>
      </c>
      <c r="N1144" s="444">
        <f>IF(Task[[#This Row],[Ease1]]&gt;0,1.96*SQRT((Task[[#This Row],[Ease1]]*(1-Task[[#This Row],[Ease1]]))/Task[[#This Row],[Responses]]),"")</f>
        <v>0.49</v>
      </c>
      <c r="O1144" s="444">
        <f>VLOOKUP(Task[[#This Row],[Reason of visit]],'Data-Task'!C:G,5,)</f>
        <v>0.25</v>
      </c>
      <c r="P1144" s="444" t="str">
        <f>IF(Task[[#This Row],[Margin of Error1]]&gt;=0.1,"Insufficient data",Task[[#This Row],[Satisfaction1]])</f>
        <v>Insufficient data</v>
      </c>
      <c r="Q1144" s="444">
        <f>IF(Task[[#This Row],[Satisfaction1]]&gt;0,1.96*SQRT((Task[[#This Row],[Satisfaction1]]*(1-Task[[#This Row],[Satisfaction1]]))/Task[[#This Row],[Responses]]),"")</f>
        <v>0.42435244785437493</v>
      </c>
      <c r="R1144" s="444" t="str">
        <f>IF(OR(Task[[#This Row],[Margin of Error1]]&gt;=0.1,Task[[#This Row],[Margin of Error1]]=0),"Insufficient data",Task[[#This Row],[Margin of Error1]])</f>
        <v>Insufficient data</v>
      </c>
      <c r="S114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5" spans="3:19" x14ac:dyDescent="0.5">
      <c r="C1145" s="129" t="str">
        <f>IF(ISBLANK('Data-Task'!C3),"",'Data-Task'!C3)</f>
        <v>AAFC:Business:Agricultural Climate Solutions (ACS) program</v>
      </c>
      <c r="D1145" s="68" t="str">
        <f t="shared" si="54"/>
        <v>Agricultural Climate Solutions (ACS) program</v>
      </c>
      <c r="E1145" s="6" t="str">
        <f t="shared" si="55"/>
        <v>Business</v>
      </c>
      <c r="F1145" s="6" t="str">
        <f t="shared" si="56"/>
        <v>AAFC</v>
      </c>
      <c r="G1145" s="8">
        <f>VLOOKUP(Task[[#This Row],[Reason of visit]],'Data-Task'!C:G,2,)</f>
        <v>3</v>
      </c>
      <c r="H11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5" s="7">
        <f>VLOOKUP(Task[[#This Row],[Reason of visit]],'Data-Task'!C:G,3,)</f>
        <v>0.66666666666666696</v>
      </c>
      <c r="J1145" s="7" t="str">
        <f>IF(Task[[#This Row],[Margin of Error1]]&gt;=0.1,"Insufficient data",Task[[#This Row],[Task success1]])</f>
        <v>Insufficient data</v>
      </c>
      <c r="K1145" s="7">
        <f>IF(Task[[#This Row],[Task success1]]&gt;0,1.96*SQRT((Task[[#This Row],[Task success1]]*(1-Task[[#This Row],[Task success1]]))/Task[[#This Row],[Responses]]),"")</f>
        <v>0.53344443287278087</v>
      </c>
      <c r="L1145" s="7">
        <f>VLOOKUP(Task[[#This Row],[Reason of visit]],'Data-Task'!C:G,4,)</f>
        <v>0.33333333333333298</v>
      </c>
      <c r="M1145" s="7" t="str">
        <f>IF(Task[[#This Row],[Margin of Error1]]&gt;=0.1,"Insufficient data",Task[[#This Row],[Ease1]])</f>
        <v>Insufficient data</v>
      </c>
      <c r="N1145" s="7">
        <f>IF(Task[[#This Row],[Ease1]]&gt;0,1.96*SQRT((Task[[#This Row],[Ease1]]*(1-Task[[#This Row],[Ease1]]))/Task[[#This Row],[Responses]]),"")</f>
        <v>0.53344443287278076</v>
      </c>
      <c r="O1145" s="7">
        <f>VLOOKUP(Task[[#This Row],[Reason of visit]],'Data-Task'!C:G,5,)</f>
        <v>0.33333333333333298</v>
      </c>
      <c r="P1145" s="7" t="str">
        <f>IF(Task[[#This Row],[Margin of Error1]]&gt;=0.1,"Insufficient data",Task[[#This Row],[Satisfaction1]])</f>
        <v>Insufficient data</v>
      </c>
      <c r="Q1145" s="7">
        <f>IF(Task[[#This Row],[Satisfaction1]]&gt;0,1.96*SQRT((Task[[#This Row],[Satisfaction1]]*(1-Task[[#This Row],[Satisfaction1]]))/Task[[#This Row],[Responses]]),"")</f>
        <v>0.53344443287278076</v>
      </c>
      <c r="R1145" s="7" t="str">
        <f>IF(OR(Task[[#This Row],[Margin of Error1]]&gt;=0.1,Task[[#This Row],[Margin of Error1]]=0),"Insufficient data",Task[[#This Row],[Margin of Error1]])</f>
        <v>Insufficient data</v>
      </c>
      <c r="S11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6" spans="3:19" x14ac:dyDescent="0.5">
      <c r="C1146" s="129" t="str">
        <f>IF(ISBLANK('Data-Task'!C6),"",'Data-Task'!C6)</f>
        <v>AAFC:Business:Animal industry</v>
      </c>
      <c r="D1146" s="68" t="str">
        <f t="shared" si="54"/>
        <v>Animal industry</v>
      </c>
      <c r="E1146" s="6" t="str">
        <f t="shared" si="55"/>
        <v>Business</v>
      </c>
      <c r="F1146" s="6" t="str">
        <f t="shared" si="56"/>
        <v>AAFC</v>
      </c>
      <c r="G1146" s="8">
        <f>VLOOKUP(Task[[#This Row],[Reason of visit]],'Data-Task'!C:G,2,)</f>
        <v>3</v>
      </c>
      <c r="H11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6" s="7">
        <f>VLOOKUP(Task[[#This Row],[Reason of visit]],'Data-Task'!C:G,3,)</f>
        <v>1</v>
      </c>
      <c r="J1146" s="7" t="str">
        <f>IF(Task[[#This Row],[Margin of Error1]]&gt;=0.1,"Insufficient data",Task[[#This Row],[Task success1]])</f>
        <v>Insufficient data</v>
      </c>
      <c r="K1146" s="7">
        <f>IF(Task[[#This Row],[Task success1]]&gt;0,1.96*SQRT((Task[[#This Row],[Task success1]]*(1-Task[[#This Row],[Task success1]]))/Task[[#This Row],[Responses]]),"")</f>
        <v>0</v>
      </c>
      <c r="L1146" s="7">
        <f>VLOOKUP(Task[[#This Row],[Reason of visit]],'Data-Task'!C:G,4,)</f>
        <v>1</v>
      </c>
      <c r="M1146" s="7" t="str">
        <f>IF(Task[[#This Row],[Margin of Error1]]&gt;=0.1,"Insufficient data",Task[[#This Row],[Ease1]])</f>
        <v>Insufficient data</v>
      </c>
      <c r="N1146" s="7">
        <f>IF(Task[[#This Row],[Ease1]]&gt;0,1.96*SQRT((Task[[#This Row],[Ease1]]*(1-Task[[#This Row],[Ease1]]))/Task[[#This Row],[Responses]]),"")</f>
        <v>0</v>
      </c>
      <c r="O1146" s="7">
        <f>VLOOKUP(Task[[#This Row],[Reason of visit]],'Data-Task'!C:G,5,)</f>
        <v>0</v>
      </c>
      <c r="P1146" s="7" t="str">
        <f>IF(Task[[#This Row],[Margin of Error1]]&gt;=0.1,"Insufficient data",Task[[#This Row],[Satisfaction1]])</f>
        <v>Insufficient data</v>
      </c>
      <c r="Q1146" s="7" t="str">
        <f>IF(Task[[#This Row],[Satisfaction1]]&gt;0,1.96*SQRT((Task[[#This Row],[Satisfaction1]]*(1-Task[[#This Row],[Satisfaction1]]))/Task[[#This Row],[Responses]]),"")</f>
        <v/>
      </c>
      <c r="R1146" s="7" t="str">
        <f>IF(OR(Task[[#This Row],[Margin of Error1]]&gt;=0.1,Task[[#This Row],[Margin of Error1]]=0),"Insufficient data",Task[[#This Row],[Margin of Error1]])</f>
        <v>Insufficient data</v>
      </c>
      <c r="S11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7" spans="3:19" x14ac:dyDescent="0.5">
      <c r="C1147" s="129" t="str">
        <f>IF(ISBLANK('Data-Task'!C18),"",'Data-Task'!C18)</f>
        <v>AAFC:Business:Pest Management</v>
      </c>
      <c r="D1147" s="68" t="str">
        <f t="shared" si="54"/>
        <v>Pest Management</v>
      </c>
      <c r="E1147" s="6" t="str">
        <f t="shared" si="55"/>
        <v>Business</v>
      </c>
      <c r="F1147" s="6" t="str">
        <f t="shared" si="56"/>
        <v>AAFC</v>
      </c>
      <c r="G1147" s="8">
        <f>VLOOKUP(Task[[#This Row],[Reason of visit]],'Data-Task'!C:G,2,)</f>
        <v>3</v>
      </c>
      <c r="H11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7" s="7">
        <f>VLOOKUP(Task[[#This Row],[Reason of visit]],'Data-Task'!C:G,3,)</f>
        <v>0.33333333333333298</v>
      </c>
      <c r="J1147" s="7" t="str">
        <f>IF(Task[[#This Row],[Margin of Error1]]&gt;=0.1,"Insufficient data",Task[[#This Row],[Task success1]])</f>
        <v>Insufficient data</v>
      </c>
      <c r="K1147" s="7">
        <f>IF(Task[[#This Row],[Task success1]]&gt;0,1.96*SQRT((Task[[#This Row],[Task success1]]*(1-Task[[#This Row],[Task success1]]))/Task[[#This Row],[Responses]]),"")</f>
        <v>0.53344443287278076</v>
      </c>
      <c r="L1147" s="7">
        <f>VLOOKUP(Task[[#This Row],[Reason of visit]],'Data-Task'!C:G,4,)</f>
        <v>0.33333333333333298</v>
      </c>
      <c r="M1147" s="7" t="str">
        <f>IF(Task[[#This Row],[Margin of Error1]]&gt;=0.1,"Insufficient data",Task[[#This Row],[Ease1]])</f>
        <v>Insufficient data</v>
      </c>
      <c r="N1147" s="7">
        <f>IF(Task[[#This Row],[Ease1]]&gt;0,1.96*SQRT((Task[[#This Row],[Ease1]]*(1-Task[[#This Row],[Ease1]]))/Task[[#This Row],[Responses]]),"")</f>
        <v>0.53344443287278076</v>
      </c>
      <c r="O1147" s="7">
        <f>VLOOKUP(Task[[#This Row],[Reason of visit]],'Data-Task'!C:G,5,)</f>
        <v>0.33333333333333298</v>
      </c>
      <c r="P1147" s="7" t="str">
        <f>IF(Task[[#This Row],[Margin of Error1]]&gt;=0.1,"Insufficient data",Task[[#This Row],[Satisfaction1]])</f>
        <v>Insufficient data</v>
      </c>
      <c r="Q1147" s="7">
        <f>IF(Task[[#This Row],[Satisfaction1]]&gt;0,1.96*SQRT((Task[[#This Row],[Satisfaction1]]*(1-Task[[#This Row],[Satisfaction1]]))/Task[[#This Row],[Responses]]),"")</f>
        <v>0.53344443287278076</v>
      </c>
      <c r="R1147" s="7" t="str">
        <f>IF(OR(Task[[#This Row],[Margin of Error1]]&gt;=0.1,Task[[#This Row],[Margin of Error1]]=0),"Insufficient data",Task[[#This Row],[Margin of Error1]])</f>
        <v>Insufficient data</v>
      </c>
      <c r="S11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8" spans="3:19" ht="27.75" x14ac:dyDescent="0.5">
      <c r="C1148" s="129" t="str">
        <f>IF(ISBLANK('Data-Task'!C22),"",'Data-Task'!C22)</f>
        <v>ATSSC:PublicService:Learn what the Administrative Tribunals Support Service of Canada (ATSSC) does</v>
      </c>
      <c r="D1148" s="68" t="str">
        <f t="shared" si="54"/>
        <v>Learn what the Administrative Tribunals Support Service of Canada (ATSSC) does</v>
      </c>
      <c r="E1148" s="6" t="str">
        <f t="shared" si="55"/>
        <v>PublicService</v>
      </c>
      <c r="F1148" s="6" t="str">
        <f t="shared" si="56"/>
        <v>ATSSC</v>
      </c>
      <c r="G1148" s="8">
        <f>VLOOKUP(Task[[#This Row],[Reason of visit]],'Data-Task'!C:G,2,)</f>
        <v>3</v>
      </c>
      <c r="H11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8" s="7">
        <f>VLOOKUP(Task[[#This Row],[Reason of visit]],'Data-Task'!C:G,3,)</f>
        <v>1</v>
      </c>
      <c r="J1148" s="7" t="str">
        <f>IF(Task[[#This Row],[Margin of Error1]]&gt;=0.1,"Insufficient data",Task[[#This Row],[Task success1]])</f>
        <v>Insufficient data</v>
      </c>
      <c r="K1148" s="7">
        <f>IF(Task[[#This Row],[Task success1]]&gt;0,1.96*SQRT((Task[[#This Row],[Task success1]]*(1-Task[[#This Row],[Task success1]]))/Task[[#This Row],[Responses]]),"")</f>
        <v>0</v>
      </c>
      <c r="L1148" s="7">
        <f>VLOOKUP(Task[[#This Row],[Reason of visit]],'Data-Task'!C:G,4,)</f>
        <v>0.66666666666666696</v>
      </c>
      <c r="M1148" s="7" t="str">
        <f>IF(Task[[#This Row],[Margin of Error1]]&gt;=0.1,"Insufficient data",Task[[#This Row],[Ease1]])</f>
        <v>Insufficient data</v>
      </c>
      <c r="N1148" s="7">
        <f>IF(Task[[#This Row],[Ease1]]&gt;0,1.96*SQRT((Task[[#This Row],[Ease1]]*(1-Task[[#This Row],[Ease1]]))/Task[[#This Row],[Responses]]),"")</f>
        <v>0.53344443287278087</v>
      </c>
      <c r="O1148" s="7">
        <f>VLOOKUP(Task[[#This Row],[Reason of visit]],'Data-Task'!C:G,5,)</f>
        <v>1</v>
      </c>
      <c r="P1148" s="7" t="str">
        <f>IF(Task[[#This Row],[Margin of Error1]]&gt;=0.1,"Insufficient data",Task[[#This Row],[Satisfaction1]])</f>
        <v>Insufficient data</v>
      </c>
      <c r="Q1148" s="7">
        <f>IF(Task[[#This Row],[Satisfaction1]]&gt;0,1.96*SQRT((Task[[#This Row],[Satisfaction1]]*(1-Task[[#This Row],[Satisfaction1]]))/Task[[#This Row],[Responses]]),"")</f>
        <v>0</v>
      </c>
      <c r="R1148" s="7" t="str">
        <f>IF(OR(Task[[#This Row],[Margin of Error1]]&gt;=0.1,Task[[#This Row],[Margin of Error1]]=0),"Insufficient data",Task[[#This Row],[Margin of Error1]])</f>
        <v>Insufficient data</v>
      </c>
      <c r="S11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49" spans="3:19" x14ac:dyDescent="0.5">
      <c r="C1149" s="129" t="str">
        <f>IF(ISBLANK('Data-Task'!C28),"",'Data-Task'!C28)</f>
        <v>CBSA:Business:Estimate duty and taxes for imported goods</v>
      </c>
      <c r="D1149" s="68" t="str">
        <f t="shared" si="54"/>
        <v>Estimate duty and taxes for imported goods</v>
      </c>
      <c r="E1149" s="6" t="str">
        <f t="shared" si="55"/>
        <v>Business</v>
      </c>
      <c r="F1149" s="6" t="str">
        <f t="shared" si="56"/>
        <v>CBSA</v>
      </c>
      <c r="G1149" s="8">
        <f>VLOOKUP(Task[[#This Row],[Reason of visit]],'Data-Task'!C:G,2,)</f>
        <v>3</v>
      </c>
      <c r="H11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49" s="7">
        <f>VLOOKUP(Task[[#This Row],[Reason of visit]],'Data-Task'!C:G,3,)</f>
        <v>0.66666666666666696</v>
      </c>
      <c r="J1149" s="7" t="str">
        <f>IF(Task[[#This Row],[Margin of Error1]]&gt;=0.1,"Insufficient data",Task[[#This Row],[Task success1]])</f>
        <v>Insufficient data</v>
      </c>
      <c r="K1149" s="7">
        <f>IF(Task[[#This Row],[Task success1]]&gt;0,1.96*SQRT((Task[[#This Row],[Task success1]]*(1-Task[[#This Row],[Task success1]]))/Task[[#This Row],[Responses]]),"")</f>
        <v>0.53344443287278087</v>
      </c>
      <c r="L1149" s="7">
        <f>VLOOKUP(Task[[#This Row],[Reason of visit]],'Data-Task'!C:G,4,)</f>
        <v>1</v>
      </c>
      <c r="M1149" s="7" t="str">
        <f>IF(Task[[#This Row],[Margin of Error1]]&gt;=0.1,"Insufficient data",Task[[#This Row],[Ease1]])</f>
        <v>Insufficient data</v>
      </c>
      <c r="N1149" s="7">
        <f>IF(Task[[#This Row],[Ease1]]&gt;0,1.96*SQRT((Task[[#This Row],[Ease1]]*(1-Task[[#This Row],[Ease1]]))/Task[[#This Row],[Responses]]),"")</f>
        <v>0</v>
      </c>
      <c r="O1149" s="7">
        <f>VLOOKUP(Task[[#This Row],[Reason of visit]],'Data-Task'!C:G,5,)</f>
        <v>0.66666666666666696</v>
      </c>
      <c r="P1149" s="7" t="str">
        <f>IF(Task[[#This Row],[Margin of Error1]]&gt;=0.1,"Insufficient data",Task[[#This Row],[Satisfaction1]])</f>
        <v>Insufficient data</v>
      </c>
      <c r="Q1149" s="7">
        <f>IF(Task[[#This Row],[Satisfaction1]]&gt;0,1.96*SQRT((Task[[#This Row],[Satisfaction1]]*(1-Task[[#This Row],[Satisfaction1]]))/Task[[#This Row],[Responses]]),"")</f>
        <v>0.53344443287278087</v>
      </c>
      <c r="R1149" s="7" t="str">
        <f>IF(OR(Task[[#This Row],[Margin of Error1]]&gt;=0.1,Task[[#This Row],[Margin of Error1]]=0),"Insufficient data",Task[[#This Row],[Margin of Error1]])</f>
        <v>Insufficient data</v>
      </c>
      <c r="S11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0" spans="3:19" x14ac:dyDescent="0.5">
      <c r="C1150" s="129" t="str">
        <f>IF(ISBLANK('Data-Task'!C102),"",'Data-Task'!C102)</f>
        <v>CGC:N/A:Other - Reason for my visit is not in this list</v>
      </c>
      <c r="D1150" s="68" t="str">
        <f t="shared" si="54"/>
        <v>Other - Reason for my visit is not in this list</v>
      </c>
      <c r="E1150" s="6" t="str">
        <f t="shared" si="55"/>
        <v>N/A</v>
      </c>
      <c r="F1150" s="6" t="str">
        <f t="shared" si="56"/>
        <v>CGC</v>
      </c>
      <c r="G1150" s="8">
        <f>VLOOKUP(Task[[#This Row],[Reason of visit]],'Data-Task'!C:G,2,)</f>
        <v>3</v>
      </c>
      <c r="H11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0" s="7">
        <f>VLOOKUP(Task[[#This Row],[Reason of visit]],'Data-Task'!C:G,3,)</f>
        <v>0.66666666666666696</v>
      </c>
      <c r="J1150" s="7" t="str">
        <f>IF(Task[[#This Row],[Margin of Error1]]&gt;=0.1,"Insufficient data",Task[[#This Row],[Task success1]])</f>
        <v>Insufficient data</v>
      </c>
      <c r="K1150" s="7">
        <f>IF(Task[[#This Row],[Task success1]]&gt;0,1.96*SQRT((Task[[#This Row],[Task success1]]*(1-Task[[#This Row],[Task success1]]))/Task[[#This Row],[Responses]]),"")</f>
        <v>0.53344443287278087</v>
      </c>
      <c r="L1150" s="7">
        <f>VLOOKUP(Task[[#This Row],[Reason of visit]],'Data-Task'!C:G,4,)</f>
        <v>1</v>
      </c>
      <c r="M1150" s="7" t="str">
        <f>IF(Task[[#This Row],[Margin of Error1]]&gt;=0.1,"Insufficient data",Task[[#This Row],[Ease1]])</f>
        <v>Insufficient data</v>
      </c>
      <c r="N1150" s="7">
        <f>IF(Task[[#This Row],[Ease1]]&gt;0,1.96*SQRT((Task[[#This Row],[Ease1]]*(1-Task[[#This Row],[Ease1]]))/Task[[#This Row],[Responses]]),"")</f>
        <v>0</v>
      </c>
      <c r="O1150" s="7">
        <f>VLOOKUP(Task[[#This Row],[Reason of visit]],'Data-Task'!C:G,5,)</f>
        <v>0.66666666666666696</v>
      </c>
      <c r="P1150" s="7" t="str">
        <f>IF(Task[[#This Row],[Margin of Error1]]&gt;=0.1,"Insufficient data",Task[[#This Row],[Satisfaction1]])</f>
        <v>Insufficient data</v>
      </c>
      <c r="Q1150" s="7">
        <f>IF(Task[[#This Row],[Satisfaction1]]&gt;0,1.96*SQRT((Task[[#This Row],[Satisfaction1]]*(1-Task[[#This Row],[Satisfaction1]]))/Task[[#This Row],[Responses]]),"")</f>
        <v>0.53344443287278087</v>
      </c>
      <c r="R1150" s="7" t="str">
        <f>IF(OR(Task[[#This Row],[Margin of Error1]]&gt;=0.1,Task[[#This Row],[Margin of Error1]]=0),"Insufficient data",Task[[#This Row],[Margin of Error1]])</f>
        <v>Insufficient data</v>
      </c>
      <c r="S11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1" spans="3:19" x14ac:dyDescent="0.5">
      <c r="C1151" s="129" t="str">
        <f>IF(ISBLANK('Data-Task'!C116),"",'Data-Task'!C116)</f>
        <v>CIHR:Health:Find out about Learning activities and resources</v>
      </c>
      <c r="D1151" s="68" t="str">
        <f t="shared" si="54"/>
        <v>Find out about Learning activities and resources</v>
      </c>
      <c r="E1151" s="6" t="str">
        <f t="shared" si="55"/>
        <v>Health</v>
      </c>
      <c r="F1151" s="6" t="str">
        <f t="shared" si="56"/>
        <v>CIHR</v>
      </c>
      <c r="G1151" s="8">
        <f>VLOOKUP(Task[[#This Row],[Reason of visit]],'Data-Task'!C:G,2,)</f>
        <v>3</v>
      </c>
      <c r="H11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1" s="7">
        <f>VLOOKUP(Task[[#This Row],[Reason of visit]],'Data-Task'!C:G,3,)</f>
        <v>0.66666666666666696</v>
      </c>
      <c r="J1151" s="7" t="str">
        <f>IF(Task[[#This Row],[Margin of Error1]]&gt;=0.1,"Insufficient data",Task[[#This Row],[Task success1]])</f>
        <v>Insufficient data</v>
      </c>
      <c r="K1151" s="7">
        <f>IF(Task[[#This Row],[Task success1]]&gt;0,1.96*SQRT((Task[[#This Row],[Task success1]]*(1-Task[[#This Row],[Task success1]]))/Task[[#This Row],[Responses]]),"")</f>
        <v>0.53344443287278087</v>
      </c>
      <c r="L1151" s="7">
        <f>VLOOKUP(Task[[#This Row],[Reason of visit]],'Data-Task'!C:G,4,)</f>
        <v>0.66666666666666696</v>
      </c>
      <c r="M1151" s="7" t="str">
        <f>IF(Task[[#This Row],[Margin of Error1]]&gt;=0.1,"Insufficient data",Task[[#This Row],[Ease1]])</f>
        <v>Insufficient data</v>
      </c>
      <c r="N1151" s="7">
        <f>IF(Task[[#This Row],[Ease1]]&gt;0,1.96*SQRT((Task[[#This Row],[Ease1]]*(1-Task[[#This Row],[Ease1]]))/Task[[#This Row],[Responses]]),"")</f>
        <v>0.53344443287278087</v>
      </c>
      <c r="O1151" s="7">
        <f>VLOOKUP(Task[[#This Row],[Reason of visit]],'Data-Task'!C:G,5,)</f>
        <v>0.33333333333333298</v>
      </c>
      <c r="P1151" s="7" t="str">
        <f>IF(Task[[#This Row],[Margin of Error1]]&gt;=0.1,"Insufficient data",Task[[#This Row],[Satisfaction1]])</f>
        <v>Insufficient data</v>
      </c>
      <c r="Q1151" s="7">
        <f>IF(Task[[#This Row],[Satisfaction1]]&gt;0,1.96*SQRT((Task[[#This Row],[Satisfaction1]]*(1-Task[[#This Row],[Satisfaction1]]))/Task[[#This Row],[Responses]]),"")</f>
        <v>0.53344443287278076</v>
      </c>
      <c r="R1151" s="7" t="str">
        <f>IF(OR(Task[[#This Row],[Margin of Error1]]&gt;=0.1,Task[[#This Row],[Margin of Error1]]=0),"Insufficient data",Task[[#This Row],[Margin of Error1]])</f>
        <v>Insufficient data</v>
      </c>
      <c r="S11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2" spans="3:19" x14ac:dyDescent="0.5">
      <c r="C1152" s="129" t="str">
        <f>IF(ISBLANK('Data-Task'!C117),"",'Data-Task'!C117)</f>
        <v>CIHR:Health:Find out about Peer review</v>
      </c>
      <c r="D1152" s="68" t="str">
        <f t="shared" si="54"/>
        <v>Find out about Peer review</v>
      </c>
      <c r="E1152" s="6" t="str">
        <f t="shared" si="55"/>
        <v>Health</v>
      </c>
      <c r="F1152" s="6" t="str">
        <f t="shared" si="56"/>
        <v>CIHR</v>
      </c>
      <c r="G1152" s="8">
        <f>VLOOKUP(Task[[#This Row],[Reason of visit]],'Data-Task'!C:G,2,)</f>
        <v>3</v>
      </c>
      <c r="H11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2" s="7">
        <f>VLOOKUP(Task[[#This Row],[Reason of visit]],'Data-Task'!C:G,3,)</f>
        <v>1</v>
      </c>
      <c r="J1152" s="7" t="str">
        <f>IF(Task[[#This Row],[Margin of Error1]]&gt;=0.1,"Insufficient data",Task[[#This Row],[Task success1]])</f>
        <v>Insufficient data</v>
      </c>
      <c r="K1152" s="7">
        <f>IF(Task[[#This Row],[Task success1]]&gt;0,1.96*SQRT((Task[[#This Row],[Task success1]]*(1-Task[[#This Row],[Task success1]]))/Task[[#This Row],[Responses]]),"")</f>
        <v>0</v>
      </c>
      <c r="L1152" s="7">
        <f>VLOOKUP(Task[[#This Row],[Reason of visit]],'Data-Task'!C:G,4,)</f>
        <v>0.66666666666666696</v>
      </c>
      <c r="M1152" s="7" t="str">
        <f>IF(Task[[#This Row],[Margin of Error1]]&gt;=0.1,"Insufficient data",Task[[#This Row],[Ease1]])</f>
        <v>Insufficient data</v>
      </c>
      <c r="N1152" s="7">
        <f>IF(Task[[#This Row],[Ease1]]&gt;0,1.96*SQRT((Task[[#This Row],[Ease1]]*(1-Task[[#This Row],[Ease1]]))/Task[[#This Row],[Responses]]),"")</f>
        <v>0.53344443287278087</v>
      </c>
      <c r="O1152" s="7">
        <f>VLOOKUP(Task[[#This Row],[Reason of visit]],'Data-Task'!C:G,5,)</f>
        <v>1</v>
      </c>
      <c r="P1152" s="7" t="str">
        <f>IF(Task[[#This Row],[Margin of Error1]]&gt;=0.1,"Insufficient data",Task[[#This Row],[Satisfaction1]])</f>
        <v>Insufficient data</v>
      </c>
      <c r="Q1152" s="7">
        <f>IF(Task[[#This Row],[Satisfaction1]]&gt;0,1.96*SQRT((Task[[#This Row],[Satisfaction1]]*(1-Task[[#This Row],[Satisfaction1]]))/Task[[#This Row],[Responses]]),"")</f>
        <v>0</v>
      </c>
      <c r="R1152" s="7" t="str">
        <f>IF(OR(Task[[#This Row],[Margin of Error1]]&gt;=0.1,Task[[#This Row],[Margin of Error1]]=0),"Insufficient data",Task[[#This Row],[Margin of Error1]])</f>
        <v>Insufficient data</v>
      </c>
      <c r="S11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3" spans="3:19" x14ac:dyDescent="0.5">
      <c r="C1153" s="129" t="str">
        <f>IF(ISBLANK('Data-Task'!C119),"",'Data-Task'!C119)</f>
        <v>CIHR:Health:Gender and Health</v>
      </c>
      <c r="D1153" s="68" t="str">
        <f t="shared" si="54"/>
        <v>Gender and Health</v>
      </c>
      <c r="E1153" s="6" t="str">
        <f t="shared" si="55"/>
        <v>Health</v>
      </c>
      <c r="F1153" s="6" t="str">
        <f t="shared" si="56"/>
        <v>CIHR</v>
      </c>
      <c r="G1153" s="8">
        <f>VLOOKUP(Task[[#This Row],[Reason of visit]],'Data-Task'!C:G,2,)</f>
        <v>3</v>
      </c>
      <c r="H11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3" s="7">
        <f>VLOOKUP(Task[[#This Row],[Reason of visit]],'Data-Task'!C:G,3,)</f>
        <v>1</v>
      </c>
      <c r="J1153" s="7" t="str">
        <f>IF(Task[[#This Row],[Margin of Error1]]&gt;=0.1,"Insufficient data",Task[[#This Row],[Task success1]])</f>
        <v>Insufficient data</v>
      </c>
      <c r="K1153" s="7">
        <f>IF(Task[[#This Row],[Task success1]]&gt;0,1.96*SQRT((Task[[#This Row],[Task success1]]*(1-Task[[#This Row],[Task success1]]))/Task[[#This Row],[Responses]]),"")</f>
        <v>0</v>
      </c>
      <c r="L1153" s="7">
        <f>VLOOKUP(Task[[#This Row],[Reason of visit]],'Data-Task'!C:G,4,)</f>
        <v>1</v>
      </c>
      <c r="M1153" s="7" t="str">
        <f>IF(Task[[#This Row],[Margin of Error1]]&gt;=0.1,"Insufficient data",Task[[#This Row],[Ease1]])</f>
        <v>Insufficient data</v>
      </c>
      <c r="N1153" s="7">
        <f>IF(Task[[#This Row],[Ease1]]&gt;0,1.96*SQRT((Task[[#This Row],[Ease1]]*(1-Task[[#This Row],[Ease1]]))/Task[[#This Row],[Responses]]),"")</f>
        <v>0</v>
      </c>
      <c r="O1153" s="7">
        <f>VLOOKUP(Task[[#This Row],[Reason of visit]],'Data-Task'!C:G,5,)</f>
        <v>1</v>
      </c>
      <c r="P1153" s="7" t="str">
        <f>IF(Task[[#This Row],[Margin of Error1]]&gt;=0.1,"Insufficient data",Task[[#This Row],[Satisfaction1]])</f>
        <v>Insufficient data</v>
      </c>
      <c r="Q1153" s="7">
        <f>IF(Task[[#This Row],[Satisfaction1]]&gt;0,1.96*SQRT((Task[[#This Row],[Satisfaction1]]*(1-Task[[#This Row],[Satisfaction1]]))/Task[[#This Row],[Responses]]),"")</f>
        <v>0</v>
      </c>
      <c r="R1153" s="7" t="str">
        <f>IF(OR(Task[[#This Row],[Margin of Error1]]&gt;=0.1,Task[[#This Row],[Margin of Error1]]=0),"Insufficient data",Task[[#This Row],[Margin of Error1]])</f>
        <v>Insufficient data</v>
      </c>
      <c r="S11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4" spans="3:19" x14ac:dyDescent="0.5">
      <c r="C1154" s="129" t="str">
        <f>IF(ISBLANK('Data-Task'!C124),"",'Data-Task'!C124)</f>
        <v>CIHR:Health:Health Services and Policy Research</v>
      </c>
      <c r="D1154" s="68" t="str">
        <f t="shared" si="54"/>
        <v>Health Services and Policy Research</v>
      </c>
      <c r="E1154" s="6" t="str">
        <f t="shared" si="55"/>
        <v>Health</v>
      </c>
      <c r="F1154" s="6" t="str">
        <f t="shared" si="56"/>
        <v>CIHR</v>
      </c>
      <c r="G1154" s="8">
        <f>VLOOKUP(Task[[#This Row],[Reason of visit]],'Data-Task'!C:G,2,)</f>
        <v>3</v>
      </c>
      <c r="H11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4" s="7">
        <f>VLOOKUP(Task[[#This Row],[Reason of visit]],'Data-Task'!C:G,3,)</f>
        <v>0.66666666666666696</v>
      </c>
      <c r="J1154" s="7" t="str">
        <f>IF(Task[[#This Row],[Margin of Error1]]&gt;=0.1,"Insufficient data",Task[[#This Row],[Task success1]])</f>
        <v>Insufficient data</v>
      </c>
      <c r="K1154" s="7">
        <f>IF(Task[[#This Row],[Task success1]]&gt;0,1.96*SQRT((Task[[#This Row],[Task success1]]*(1-Task[[#This Row],[Task success1]]))/Task[[#This Row],[Responses]]),"")</f>
        <v>0.53344443287278087</v>
      </c>
      <c r="L1154" s="7">
        <f>VLOOKUP(Task[[#This Row],[Reason of visit]],'Data-Task'!C:G,4,)</f>
        <v>0.33333333333333298</v>
      </c>
      <c r="M1154" s="7" t="str">
        <f>IF(Task[[#This Row],[Margin of Error1]]&gt;=0.1,"Insufficient data",Task[[#This Row],[Ease1]])</f>
        <v>Insufficient data</v>
      </c>
      <c r="N1154" s="7">
        <f>IF(Task[[#This Row],[Ease1]]&gt;0,1.96*SQRT((Task[[#This Row],[Ease1]]*(1-Task[[#This Row],[Ease1]]))/Task[[#This Row],[Responses]]),"")</f>
        <v>0.53344443287278076</v>
      </c>
      <c r="O1154" s="7">
        <f>VLOOKUP(Task[[#This Row],[Reason of visit]],'Data-Task'!C:G,5,)</f>
        <v>0.66666666666666696</v>
      </c>
      <c r="P1154" s="7" t="str">
        <f>IF(Task[[#This Row],[Margin of Error1]]&gt;=0.1,"Insufficient data",Task[[#This Row],[Satisfaction1]])</f>
        <v>Insufficient data</v>
      </c>
      <c r="Q1154" s="7">
        <f>IF(Task[[#This Row],[Satisfaction1]]&gt;0,1.96*SQRT((Task[[#This Row],[Satisfaction1]]*(1-Task[[#This Row],[Satisfaction1]]))/Task[[#This Row],[Responses]]),"")</f>
        <v>0.53344443287278087</v>
      </c>
      <c r="R1154" s="7" t="str">
        <f>IF(OR(Task[[#This Row],[Margin of Error1]]&gt;=0.1,Task[[#This Row],[Margin of Error1]]=0),"Insufficient data",Task[[#This Row],[Margin of Error1]])</f>
        <v>Insufficient data</v>
      </c>
      <c r="S11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5" spans="3:19" x14ac:dyDescent="0.5">
      <c r="C1155" s="129" t="str">
        <f>IF(ISBLANK('Data-Task'!C286),"",'Data-Task'!C286)</f>
        <v>DND:Security:Conduct and culture change in the Canadian Armed Forces</v>
      </c>
      <c r="D1155" s="68" t="str">
        <f t="shared" si="54"/>
        <v>Conduct and culture change in the Canadian Armed Forces</v>
      </c>
      <c r="E1155" s="6" t="str">
        <f t="shared" si="55"/>
        <v>Security</v>
      </c>
      <c r="F1155" s="6" t="str">
        <f t="shared" si="56"/>
        <v>DND</v>
      </c>
      <c r="G1155" s="8">
        <f>VLOOKUP(Task[[#This Row],[Reason of visit]],'Data-Task'!C:G,2,)</f>
        <v>3</v>
      </c>
      <c r="H11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5" s="7">
        <f>VLOOKUP(Task[[#This Row],[Reason of visit]],'Data-Task'!C:G,3,)</f>
        <v>0.66666666666666696</v>
      </c>
      <c r="J1155" s="7" t="str">
        <f>IF(Task[[#This Row],[Margin of Error1]]&gt;=0.1,"Insufficient data",Task[[#This Row],[Task success1]])</f>
        <v>Insufficient data</v>
      </c>
      <c r="K1155" s="7">
        <f>IF(Task[[#This Row],[Task success1]]&gt;0,1.96*SQRT((Task[[#This Row],[Task success1]]*(1-Task[[#This Row],[Task success1]]))/Task[[#This Row],[Responses]]),"")</f>
        <v>0.53344443287278087</v>
      </c>
      <c r="L1155" s="7">
        <f>VLOOKUP(Task[[#This Row],[Reason of visit]],'Data-Task'!C:G,4,)</f>
        <v>1</v>
      </c>
      <c r="M1155" s="7" t="str">
        <f>IF(Task[[#This Row],[Margin of Error1]]&gt;=0.1,"Insufficient data",Task[[#This Row],[Ease1]])</f>
        <v>Insufficient data</v>
      </c>
      <c r="N1155" s="7">
        <f>IF(Task[[#This Row],[Ease1]]&gt;0,1.96*SQRT((Task[[#This Row],[Ease1]]*(1-Task[[#This Row],[Ease1]]))/Task[[#This Row],[Responses]]),"")</f>
        <v>0</v>
      </c>
      <c r="O1155" s="7">
        <f>VLOOKUP(Task[[#This Row],[Reason of visit]],'Data-Task'!C:G,5,)</f>
        <v>0.33333333333333298</v>
      </c>
      <c r="P1155" s="7" t="str">
        <f>IF(Task[[#This Row],[Margin of Error1]]&gt;=0.1,"Insufficient data",Task[[#This Row],[Satisfaction1]])</f>
        <v>Insufficient data</v>
      </c>
      <c r="Q1155" s="7">
        <f>IF(Task[[#This Row],[Satisfaction1]]&gt;0,1.96*SQRT((Task[[#This Row],[Satisfaction1]]*(1-Task[[#This Row],[Satisfaction1]]))/Task[[#This Row],[Responses]]),"")</f>
        <v>0.53344443287278076</v>
      </c>
      <c r="R1155" s="7" t="str">
        <f>IF(OR(Task[[#This Row],[Margin of Error1]]&gt;=0.1,Task[[#This Row],[Margin of Error1]]=0),"Insufficient data",Task[[#This Row],[Margin of Error1]])</f>
        <v>Insufficient data</v>
      </c>
      <c r="S11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6" spans="3:19" ht="27.75" x14ac:dyDescent="0.5">
      <c r="C1156" s="129" t="str">
        <f>IF(ISBLANK('Data-Task'!C294),"",'Data-Task'!C294)</f>
        <v>DND:Security:Find the address of an office, base, support unit, or recruiting centre</v>
      </c>
      <c r="D1156" s="68" t="str">
        <f t="shared" si="54"/>
        <v>Find the address of an office, base, support unit, or recruiting centre</v>
      </c>
      <c r="E1156" s="6" t="str">
        <f t="shared" si="55"/>
        <v>Security</v>
      </c>
      <c r="F1156" s="6" t="str">
        <f t="shared" si="56"/>
        <v>DND</v>
      </c>
      <c r="G1156" s="8">
        <f>VLOOKUP(Task[[#This Row],[Reason of visit]],'Data-Task'!C:G,2,)</f>
        <v>3</v>
      </c>
      <c r="H11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6" s="7">
        <f>VLOOKUP(Task[[#This Row],[Reason of visit]],'Data-Task'!C:G,3,)</f>
        <v>0.66666666666666696</v>
      </c>
      <c r="J1156" s="7" t="str">
        <f>IF(Task[[#This Row],[Margin of Error1]]&gt;=0.1,"Insufficient data",Task[[#This Row],[Task success1]])</f>
        <v>Insufficient data</v>
      </c>
      <c r="K1156" s="7">
        <f>IF(Task[[#This Row],[Task success1]]&gt;0,1.96*SQRT((Task[[#This Row],[Task success1]]*(1-Task[[#This Row],[Task success1]]))/Task[[#This Row],[Responses]]),"")</f>
        <v>0.53344443287278087</v>
      </c>
      <c r="L1156" s="7">
        <f>VLOOKUP(Task[[#This Row],[Reason of visit]],'Data-Task'!C:G,4,)</f>
        <v>1</v>
      </c>
      <c r="M1156" s="7" t="str">
        <f>IF(Task[[#This Row],[Margin of Error1]]&gt;=0.1,"Insufficient data",Task[[#This Row],[Ease1]])</f>
        <v>Insufficient data</v>
      </c>
      <c r="N1156" s="7">
        <f>IF(Task[[#This Row],[Ease1]]&gt;0,1.96*SQRT((Task[[#This Row],[Ease1]]*(1-Task[[#This Row],[Ease1]]))/Task[[#This Row],[Responses]]),"")</f>
        <v>0</v>
      </c>
      <c r="O1156" s="7">
        <f>VLOOKUP(Task[[#This Row],[Reason of visit]],'Data-Task'!C:G,5,)</f>
        <v>0.66666666666666696</v>
      </c>
      <c r="P1156" s="7" t="str">
        <f>IF(Task[[#This Row],[Margin of Error1]]&gt;=0.1,"Insufficient data",Task[[#This Row],[Satisfaction1]])</f>
        <v>Insufficient data</v>
      </c>
      <c r="Q1156" s="7">
        <f>IF(Task[[#This Row],[Satisfaction1]]&gt;0,1.96*SQRT((Task[[#This Row],[Satisfaction1]]*(1-Task[[#This Row],[Satisfaction1]]))/Task[[#This Row],[Responses]]),"")</f>
        <v>0.53344443287278087</v>
      </c>
      <c r="R1156" s="7" t="str">
        <f>IF(OR(Task[[#This Row],[Margin of Error1]]&gt;=0.1,Task[[#This Row],[Margin of Error1]]=0),"Insufficient data",Task[[#This Row],[Margin of Error1]])</f>
        <v>Insufficient data</v>
      </c>
      <c r="S11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7" spans="3:19" x14ac:dyDescent="0.5">
      <c r="C1157" s="129" t="str">
        <f>IF(ISBLANK('Data-Task'!C418),"",'Data-Task'!C418)</f>
        <v>ESDC:Jobs:Dismissals, layoffs, termination, and quitting</v>
      </c>
      <c r="D1157" s="68" t="str">
        <f t="shared" si="54"/>
        <v>Dismissals, layoffs, termination, and quitting</v>
      </c>
      <c r="E1157" s="6" t="str">
        <f t="shared" si="55"/>
        <v>Jobs</v>
      </c>
      <c r="F1157" s="6" t="str">
        <f t="shared" si="56"/>
        <v>ESDC</v>
      </c>
      <c r="G1157" s="8">
        <f>VLOOKUP(Task[[#This Row],[Reason of visit]],'Data-Task'!C:G,2,)</f>
        <v>3</v>
      </c>
      <c r="H11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7" s="7">
        <f>VLOOKUP(Task[[#This Row],[Reason of visit]],'Data-Task'!C:G,3,)</f>
        <v>1</v>
      </c>
      <c r="J1157" s="7" t="str">
        <f>IF(Task[[#This Row],[Margin of Error1]]&gt;=0.1,"Insufficient data",Task[[#This Row],[Task success1]])</f>
        <v>Insufficient data</v>
      </c>
      <c r="K1157" s="7">
        <f>IF(Task[[#This Row],[Task success1]]&gt;0,1.96*SQRT((Task[[#This Row],[Task success1]]*(1-Task[[#This Row],[Task success1]]))/Task[[#This Row],[Responses]]),"")</f>
        <v>0</v>
      </c>
      <c r="L1157" s="7">
        <f>VLOOKUP(Task[[#This Row],[Reason of visit]],'Data-Task'!C:G,4,)</f>
        <v>1</v>
      </c>
      <c r="M1157" s="7" t="str">
        <f>IF(Task[[#This Row],[Margin of Error1]]&gt;=0.1,"Insufficient data",Task[[#This Row],[Ease1]])</f>
        <v>Insufficient data</v>
      </c>
      <c r="N1157" s="7">
        <f>IF(Task[[#This Row],[Ease1]]&gt;0,1.96*SQRT((Task[[#This Row],[Ease1]]*(1-Task[[#This Row],[Ease1]]))/Task[[#This Row],[Responses]]),"")</f>
        <v>0</v>
      </c>
      <c r="O1157" s="7">
        <f>VLOOKUP(Task[[#This Row],[Reason of visit]],'Data-Task'!C:G,5,)</f>
        <v>0.66666666666666696</v>
      </c>
      <c r="P1157" s="7" t="str">
        <f>IF(Task[[#This Row],[Margin of Error1]]&gt;=0.1,"Insufficient data",Task[[#This Row],[Satisfaction1]])</f>
        <v>Insufficient data</v>
      </c>
      <c r="Q1157" s="7">
        <f>IF(Task[[#This Row],[Satisfaction1]]&gt;0,1.96*SQRT((Task[[#This Row],[Satisfaction1]]*(1-Task[[#This Row],[Satisfaction1]]))/Task[[#This Row],[Responses]]),"")</f>
        <v>0.53344443287278087</v>
      </c>
      <c r="R1157" s="7" t="str">
        <f>IF(OR(Task[[#This Row],[Margin of Error1]]&gt;=0.1,Task[[#This Row],[Margin of Error1]]=0),"Insufficient data",Task[[#This Row],[Margin of Error1]])</f>
        <v>Insufficient data</v>
      </c>
      <c r="S11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8" spans="3:19" ht="27.75" x14ac:dyDescent="0.5">
      <c r="C1158" s="129" t="str">
        <f>IF(ISBLANK('Data-Task'!C419),"",'Data-Task'!C419)</f>
        <v>ESDC:Jobs:Employment equity for organizations who do business with the Government of Canada</v>
      </c>
      <c r="D1158" s="68" t="str">
        <f t="shared" si="54"/>
        <v>Employment equity for organizations who do business with the Government of Canada</v>
      </c>
      <c r="E1158" s="6" t="str">
        <f t="shared" si="55"/>
        <v>Jobs</v>
      </c>
      <c r="F1158" s="6" t="str">
        <f t="shared" si="56"/>
        <v>ESDC</v>
      </c>
      <c r="G1158" s="8">
        <f>VLOOKUP(Task[[#This Row],[Reason of visit]],'Data-Task'!C:G,2,)</f>
        <v>3</v>
      </c>
      <c r="H11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8" s="7">
        <f>VLOOKUP(Task[[#This Row],[Reason of visit]],'Data-Task'!C:G,3,)</f>
        <v>1</v>
      </c>
      <c r="J1158" s="7" t="str">
        <f>IF(Task[[#This Row],[Margin of Error1]]&gt;=0.1,"Insufficient data",Task[[#This Row],[Task success1]])</f>
        <v>Insufficient data</v>
      </c>
      <c r="K1158" s="7">
        <f>IF(Task[[#This Row],[Task success1]]&gt;0,1.96*SQRT((Task[[#This Row],[Task success1]]*(1-Task[[#This Row],[Task success1]]))/Task[[#This Row],[Responses]]),"")</f>
        <v>0</v>
      </c>
      <c r="L1158" s="7">
        <f>VLOOKUP(Task[[#This Row],[Reason of visit]],'Data-Task'!C:G,4,)</f>
        <v>1</v>
      </c>
      <c r="M1158" s="7" t="str">
        <f>IF(Task[[#This Row],[Margin of Error1]]&gt;=0.1,"Insufficient data",Task[[#This Row],[Ease1]])</f>
        <v>Insufficient data</v>
      </c>
      <c r="N1158" s="7">
        <f>IF(Task[[#This Row],[Ease1]]&gt;0,1.96*SQRT((Task[[#This Row],[Ease1]]*(1-Task[[#This Row],[Ease1]]))/Task[[#This Row],[Responses]]),"")</f>
        <v>0</v>
      </c>
      <c r="O1158" s="7">
        <f>VLOOKUP(Task[[#This Row],[Reason of visit]],'Data-Task'!C:G,5,)</f>
        <v>1</v>
      </c>
      <c r="P1158" s="7" t="str">
        <f>IF(Task[[#This Row],[Margin of Error1]]&gt;=0.1,"Insufficient data",Task[[#This Row],[Satisfaction1]])</f>
        <v>Insufficient data</v>
      </c>
      <c r="Q1158" s="7">
        <f>IF(Task[[#This Row],[Satisfaction1]]&gt;0,1.96*SQRT((Task[[#This Row],[Satisfaction1]]*(1-Task[[#This Row],[Satisfaction1]]))/Task[[#This Row],[Responses]]),"")</f>
        <v>0</v>
      </c>
      <c r="R1158" s="7" t="str">
        <f>IF(OR(Task[[#This Row],[Margin of Error1]]&gt;=0.1,Task[[#This Row],[Margin of Error1]]=0),"Insufficient data",Task[[#This Row],[Margin of Error1]])</f>
        <v>Insufficient data</v>
      </c>
      <c r="S11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59" spans="3:19" x14ac:dyDescent="0.5">
      <c r="C1159" s="129" t="str">
        <f>IF(ISBLANK('Data-Task'!C420),"",'Data-Task'!C420)</f>
        <v>ESDC:Jobs:Employment equity in federally regulated workplaces</v>
      </c>
      <c r="D1159" s="68" t="str">
        <f t="shared" si="54"/>
        <v>Employment equity in federally regulated workplaces</v>
      </c>
      <c r="E1159" s="6" t="str">
        <f t="shared" si="55"/>
        <v>Jobs</v>
      </c>
      <c r="F1159" s="6" t="str">
        <f t="shared" si="56"/>
        <v>ESDC</v>
      </c>
      <c r="G1159" s="8">
        <f>VLOOKUP(Task[[#This Row],[Reason of visit]],'Data-Task'!C:G,2,)</f>
        <v>3</v>
      </c>
      <c r="H11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59" s="7">
        <f>VLOOKUP(Task[[#This Row],[Reason of visit]],'Data-Task'!C:G,3,)</f>
        <v>1</v>
      </c>
      <c r="J1159" s="7" t="str">
        <f>IF(Task[[#This Row],[Margin of Error1]]&gt;=0.1,"Insufficient data",Task[[#This Row],[Task success1]])</f>
        <v>Insufficient data</v>
      </c>
      <c r="K1159" s="7">
        <f>IF(Task[[#This Row],[Task success1]]&gt;0,1.96*SQRT((Task[[#This Row],[Task success1]]*(1-Task[[#This Row],[Task success1]]))/Task[[#This Row],[Responses]]),"")</f>
        <v>0</v>
      </c>
      <c r="L1159" s="7">
        <f>VLOOKUP(Task[[#This Row],[Reason of visit]],'Data-Task'!C:G,4,)</f>
        <v>1</v>
      </c>
      <c r="M1159" s="7" t="str">
        <f>IF(Task[[#This Row],[Margin of Error1]]&gt;=0.1,"Insufficient data",Task[[#This Row],[Ease1]])</f>
        <v>Insufficient data</v>
      </c>
      <c r="N1159" s="7">
        <f>IF(Task[[#This Row],[Ease1]]&gt;0,1.96*SQRT((Task[[#This Row],[Ease1]]*(1-Task[[#This Row],[Ease1]]))/Task[[#This Row],[Responses]]),"")</f>
        <v>0</v>
      </c>
      <c r="O1159" s="7">
        <f>VLOOKUP(Task[[#This Row],[Reason of visit]],'Data-Task'!C:G,5,)</f>
        <v>1</v>
      </c>
      <c r="P1159" s="7" t="str">
        <f>IF(Task[[#This Row],[Margin of Error1]]&gt;=0.1,"Insufficient data",Task[[#This Row],[Satisfaction1]])</f>
        <v>Insufficient data</v>
      </c>
      <c r="Q1159" s="7">
        <f>IF(Task[[#This Row],[Satisfaction1]]&gt;0,1.96*SQRT((Task[[#This Row],[Satisfaction1]]*(1-Task[[#This Row],[Satisfaction1]]))/Task[[#This Row],[Responses]]),"")</f>
        <v>0</v>
      </c>
      <c r="R1159" s="7" t="str">
        <f>IF(OR(Task[[#This Row],[Margin of Error1]]&gt;=0.1,Task[[#This Row],[Margin of Error1]]=0),"Insufficient data",Task[[#This Row],[Margin of Error1]])</f>
        <v>Insufficient data</v>
      </c>
      <c r="S11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0" spans="3:19" x14ac:dyDescent="0.5">
      <c r="C1160" s="129" t="str">
        <f>IF(ISBLANK('Data-Task'!C448),"",'Data-Task'!C448)</f>
        <v>ESDC:Jobs:Workers' compensation eligibility</v>
      </c>
      <c r="D1160" s="68" t="str">
        <f t="shared" si="54"/>
        <v>Workers' compensation eligibility</v>
      </c>
      <c r="E1160" s="6" t="str">
        <f t="shared" si="55"/>
        <v>Jobs</v>
      </c>
      <c r="F1160" s="6" t="str">
        <f t="shared" si="56"/>
        <v>ESDC</v>
      </c>
      <c r="G1160" s="8">
        <f>VLOOKUP(Task[[#This Row],[Reason of visit]],'Data-Task'!C:G,2,)</f>
        <v>3</v>
      </c>
      <c r="H11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0" s="7">
        <f>VLOOKUP(Task[[#This Row],[Reason of visit]],'Data-Task'!C:G,3,)</f>
        <v>1</v>
      </c>
      <c r="J1160" s="7" t="str">
        <f>IF(Task[[#This Row],[Margin of Error1]]&gt;=0.1,"Insufficient data",Task[[#This Row],[Task success1]])</f>
        <v>Insufficient data</v>
      </c>
      <c r="K1160" s="7">
        <f>IF(Task[[#This Row],[Task success1]]&gt;0,1.96*SQRT((Task[[#This Row],[Task success1]]*(1-Task[[#This Row],[Task success1]]))/Task[[#This Row],[Responses]]),"")</f>
        <v>0</v>
      </c>
      <c r="L1160" s="7">
        <f>VLOOKUP(Task[[#This Row],[Reason of visit]],'Data-Task'!C:G,4,)</f>
        <v>1</v>
      </c>
      <c r="M1160" s="7" t="str">
        <f>IF(Task[[#This Row],[Margin of Error1]]&gt;=0.1,"Insufficient data",Task[[#This Row],[Ease1]])</f>
        <v>Insufficient data</v>
      </c>
      <c r="N1160" s="7">
        <f>IF(Task[[#This Row],[Ease1]]&gt;0,1.96*SQRT((Task[[#This Row],[Ease1]]*(1-Task[[#This Row],[Ease1]]))/Task[[#This Row],[Responses]]),"")</f>
        <v>0</v>
      </c>
      <c r="O1160" s="7">
        <f>VLOOKUP(Task[[#This Row],[Reason of visit]],'Data-Task'!C:G,5,)</f>
        <v>0.66666666666666696</v>
      </c>
      <c r="P1160" s="7" t="str">
        <f>IF(Task[[#This Row],[Margin of Error1]]&gt;=0.1,"Insufficient data",Task[[#This Row],[Satisfaction1]])</f>
        <v>Insufficient data</v>
      </c>
      <c r="Q1160" s="7">
        <f>IF(Task[[#This Row],[Satisfaction1]]&gt;0,1.96*SQRT((Task[[#This Row],[Satisfaction1]]*(1-Task[[#This Row],[Satisfaction1]]))/Task[[#This Row],[Responses]]),"")</f>
        <v>0.53344443287278087</v>
      </c>
      <c r="R1160" s="7" t="str">
        <f>IF(OR(Task[[#This Row],[Margin of Error1]]&gt;=0.1,Task[[#This Row],[Margin of Error1]]=0),"Insufficient data",Task[[#This Row],[Margin of Error1]])</f>
        <v>Insufficient data</v>
      </c>
      <c r="S11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1" spans="3:19" x14ac:dyDescent="0.5">
      <c r="C1161" s="129" t="str">
        <f>IF(ISBLANK('Data-Task'!C504),"",'Data-Task'!C504)</f>
        <v>FINTRAC:N/A:Methods to verify the identity of persons and entities</v>
      </c>
      <c r="D1161" s="68" t="str">
        <f t="shared" si="54"/>
        <v>Methods to verify the identity of persons and entities</v>
      </c>
      <c r="E1161" s="6" t="str">
        <f t="shared" si="55"/>
        <v>N/A</v>
      </c>
      <c r="F1161" s="6" t="str">
        <f t="shared" si="56"/>
        <v>FINTRAC</v>
      </c>
      <c r="G1161" s="8">
        <f>VLOOKUP(Task[[#This Row],[Reason of visit]],'Data-Task'!C:G,2,)</f>
        <v>3</v>
      </c>
      <c r="H11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1" s="7">
        <f>VLOOKUP(Task[[#This Row],[Reason of visit]],'Data-Task'!C:G,3,)</f>
        <v>0.66666666666666696</v>
      </c>
      <c r="J1161" s="7" t="str">
        <f>IF(Task[[#This Row],[Margin of Error1]]&gt;=0.1,"Insufficient data",Task[[#This Row],[Task success1]])</f>
        <v>Insufficient data</v>
      </c>
      <c r="K1161" s="7">
        <f>IF(Task[[#This Row],[Task success1]]&gt;0,1.96*SQRT((Task[[#This Row],[Task success1]]*(1-Task[[#This Row],[Task success1]]))/Task[[#This Row],[Responses]]),"")</f>
        <v>0.53344443287278087</v>
      </c>
      <c r="L1161" s="7">
        <f>VLOOKUP(Task[[#This Row],[Reason of visit]],'Data-Task'!C:G,4,)</f>
        <v>1</v>
      </c>
      <c r="M1161" s="7" t="str">
        <f>IF(Task[[#This Row],[Margin of Error1]]&gt;=0.1,"Insufficient data",Task[[#This Row],[Ease1]])</f>
        <v>Insufficient data</v>
      </c>
      <c r="N1161" s="7">
        <f>IF(Task[[#This Row],[Ease1]]&gt;0,1.96*SQRT((Task[[#This Row],[Ease1]]*(1-Task[[#This Row],[Ease1]]))/Task[[#This Row],[Responses]]),"")</f>
        <v>0</v>
      </c>
      <c r="O1161" s="7">
        <f>VLOOKUP(Task[[#This Row],[Reason of visit]],'Data-Task'!C:G,5,)</f>
        <v>0.66666666666666696</v>
      </c>
      <c r="P1161" s="7" t="str">
        <f>IF(Task[[#This Row],[Margin of Error1]]&gt;=0.1,"Insufficient data",Task[[#This Row],[Satisfaction1]])</f>
        <v>Insufficient data</v>
      </c>
      <c r="Q1161" s="7">
        <f>IF(Task[[#This Row],[Satisfaction1]]&gt;0,1.96*SQRT((Task[[#This Row],[Satisfaction1]]*(1-Task[[#This Row],[Satisfaction1]]))/Task[[#This Row],[Responses]]),"")</f>
        <v>0.53344443287278087</v>
      </c>
      <c r="R1161" s="7" t="str">
        <f>IF(OR(Task[[#This Row],[Margin of Error1]]&gt;=0.1,Task[[#This Row],[Margin of Error1]]=0),"Insufficient data",Task[[#This Row],[Margin of Error1]])</f>
        <v>Insufficient data</v>
      </c>
      <c r="S11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2" spans="3:19" x14ac:dyDescent="0.5">
      <c r="C1162" s="129" t="str">
        <f>IF(ISBLANK('Data-Task'!C508),"",'Data-Task'!C508)</f>
        <v>GAC:Business:Apply for an export permit</v>
      </c>
      <c r="D1162" s="68" t="str">
        <f t="shared" si="54"/>
        <v>Apply for an export permit</v>
      </c>
      <c r="E1162" s="6" t="str">
        <f t="shared" si="55"/>
        <v>Business</v>
      </c>
      <c r="F1162" s="6" t="str">
        <f t="shared" si="56"/>
        <v>GAC</v>
      </c>
      <c r="G1162" s="8">
        <f>VLOOKUP(Task[[#This Row],[Reason of visit]],'Data-Task'!C:G,2,)</f>
        <v>3</v>
      </c>
      <c r="H116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2" s="7">
        <f>VLOOKUP(Task[[#This Row],[Reason of visit]],'Data-Task'!C:G,3,)</f>
        <v>0.66666666666666696</v>
      </c>
      <c r="J1162" s="7" t="str">
        <f>IF(Task[[#This Row],[Margin of Error1]]&gt;=0.1,"Insufficient data",Task[[#This Row],[Task success1]])</f>
        <v>Insufficient data</v>
      </c>
      <c r="K1162" s="7">
        <f>IF(Task[[#This Row],[Task success1]]&gt;0,1.96*SQRT((Task[[#This Row],[Task success1]]*(1-Task[[#This Row],[Task success1]]))/Task[[#This Row],[Responses]]),"")</f>
        <v>0.53344443287278087</v>
      </c>
      <c r="L1162" s="7">
        <f>VLOOKUP(Task[[#This Row],[Reason of visit]],'Data-Task'!C:G,4,)</f>
        <v>0.33333333333333298</v>
      </c>
      <c r="M1162" s="7" t="str">
        <f>IF(Task[[#This Row],[Margin of Error1]]&gt;=0.1,"Insufficient data",Task[[#This Row],[Ease1]])</f>
        <v>Insufficient data</v>
      </c>
      <c r="N1162" s="7">
        <f>IF(Task[[#This Row],[Ease1]]&gt;0,1.96*SQRT((Task[[#This Row],[Ease1]]*(1-Task[[#This Row],[Ease1]]))/Task[[#This Row],[Responses]]),"")</f>
        <v>0.53344443287278076</v>
      </c>
      <c r="O1162" s="7">
        <f>VLOOKUP(Task[[#This Row],[Reason of visit]],'Data-Task'!C:G,5,)</f>
        <v>0.66666666666666696</v>
      </c>
      <c r="P1162" s="7" t="str">
        <f>IF(Task[[#This Row],[Margin of Error1]]&gt;=0.1,"Insufficient data",Task[[#This Row],[Satisfaction1]])</f>
        <v>Insufficient data</v>
      </c>
      <c r="Q1162" s="7">
        <f>IF(Task[[#This Row],[Satisfaction1]]&gt;0,1.96*SQRT((Task[[#This Row],[Satisfaction1]]*(1-Task[[#This Row],[Satisfaction1]]))/Task[[#This Row],[Responses]]),"")</f>
        <v>0.53344443287278087</v>
      </c>
      <c r="R1162" s="7" t="str">
        <f>IF(OR(Task[[#This Row],[Margin of Error1]]&gt;=0.1,Task[[#This Row],[Margin of Error1]]=0),"Insufficient data",Task[[#This Row],[Margin of Error1]])</f>
        <v>Insufficient data</v>
      </c>
      <c r="S11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3" spans="3:19" x14ac:dyDescent="0.5">
      <c r="C1163" s="129" t="str">
        <f>IF(ISBLANK('Data-Task'!C516),"",'Data-Task'!C516)</f>
        <v>GAC:Business:Contact Global Affairs Canada – offices in Canada</v>
      </c>
      <c r="D1163" s="68" t="str">
        <f t="shared" si="54"/>
        <v>Contact Global Affairs Canada – offices in Canada</v>
      </c>
      <c r="E1163" s="6" t="str">
        <f t="shared" si="55"/>
        <v>Business</v>
      </c>
      <c r="F1163" s="6" t="str">
        <f t="shared" si="56"/>
        <v>GAC</v>
      </c>
      <c r="G1163" s="8">
        <f>VLOOKUP(Task[[#This Row],[Reason of visit]],'Data-Task'!C:G,2,)</f>
        <v>3</v>
      </c>
      <c r="H116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3" s="7">
        <f>VLOOKUP(Task[[#This Row],[Reason of visit]],'Data-Task'!C:G,3,)</f>
        <v>0.66666666666666696</v>
      </c>
      <c r="J1163" s="7" t="str">
        <f>IF(Task[[#This Row],[Margin of Error1]]&gt;=0.1,"Insufficient data",Task[[#This Row],[Task success1]])</f>
        <v>Insufficient data</v>
      </c>
      <c r="K1163" s="7">
        <f>IF(Task[[#This Row],[Task success1]]&gt;0,1.96*SQRT((Task[[#This Row],[Task success1]]*(1-Task[[#This Row],[Task success1]]))/Task[[#This Row],[Responses]]),"")</f>
        <v>0.53344443287278087</v>
      </c>
      <c r="L1163" s="7">
        <f>VLOOKUP(Task[[#This Row],[Reason of visit]],'Data-Task'!C:G,4,)</f>
        <v>0</v>
      </c>
      <c r="M1163" s="7" t="str">
        <f>IF(Task[[#This Row],[Margin of Error1]]&gt;=0.1,"Insufficient data",Task[[#This Row],[Ease1]])</f>
        <v>Insufficient data</v>
      </c>
      <c r="N1163" s="7" t="str">
        <f>IF(Task[[#This Row],[Ease1]]&gt;0,1.96*SQRT((Task[[#This Row],[Ease1]]*(1-Task[[#This Row],[Ease1]]))/Task[[#This Row],[Responses]]),"")</f>
        <v/>
      </c>
      <c r="O1163" s="7">
        <f>VLOOKUP(Task[[#This Row],[Reason of visit]],'Data-Task'!C:G,5,)</f>
        <v>0.33333333333333298</v>
      </c>
      <c r="P1163" s="7" t="str">
        <f>IF(Task[[#This Row],[Margin of Error1]]&gt;=0.1,"Insufficient data",Task[[#This Row],[Satisfaction1]])</f>
        <v>Insufficient data</v>
      </c>
      <c r="Q1163" s="7">
        <f>IF(Task[[#This Row],[Satisfaction1]]&gt;0,1.96*SQRT((Task[[#This Row],[Satisfaction1]]*(1-Task[[#This Row],[Satisfaction1]]))/Task[[#This Row],[Responses]]),"")</f>
        <v>0.53344443287278076</v>
      </c>
      <c r="R1163" s="7" t="str">
        <f>IF(OR(Task[[#This Row],[Margin of Error1]]&gt;=0.1,Task[[#This Row],[Margin of Error1]]=0),"Insufficient data",Task[[#This Row],[Margin of Error1]])</f>
        <v>Insufficient data</v>
      </c>
      <c r="S11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4" spans="3:19" x14ac:dyDescent="0.5">
      <c r="C1164" s="129" t="str">
        <f>IF(ISBLANK('Data-Task'!C517),"",'Data-Task'!C517)</f>
        <v>GAC:Business:Contact the Trade Controls Bureau</v>
      </c>
      <c r="D1164" s="68" t="str">
        <f t="shared" si="54"/>
        <v>Contact the Trade Controls Bureau</v>
      </c>
      <c r="E1164" s="6" t="str">
        <f t="shared" si="55"/>
        <v>Business</v>
      </c>
      <c r="F1164" s="6" t="str">
        <f t="shared" si="56"/>
        <v>GAC</v>
      </c>
      <c r="G1164" s="8">
        <f>VLOOKUP(Task[[#This Row],[Reason of visit]],'Data-Task'!C:G,2,)</f>
        <v>3</v>
      </c>
      <c r="H116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4" s="7">
        <f>VLOOKUP(Task[[#This Row],[Reason of visit]],'Data-Task'!C:G,3,)</f>
        <v>0.33333333333333298</v>
      </c>
      <c r="J1164" s="7" t="str">
        <f>IF(Task[[#This Row],[Margin of Error1]]&gt;=0.1,"Insufficient data",Task[[#This Row],[Task success1]])</f>
        <v>Insufficient data</v>
      </c>
      <c r="K1164" s="7">
        <f>IF(Task[[#This Row],[Task success1]]&gt;0,1.96*SQRT((Task[[#This Row],[Task success1]]*(1-Task[[#This Row],[Task success1]]))/Task[[#This Row],[Responses]]),"")</f>
        <v>0.53344443287278076</v>
      </c>
      <c r="L1164" s="7">
        <f>VLOOKUP(Task[[#This Row],[Reason of visit]],'Data-Task'!C:G,4,)</f>
        <v>0.33333333333333298</v>
      </c>
      <c r="M1164" s="7" t="str">
        <f>IF(Task[[#This Row],[Margin of Error1]]&gt;=0.1,"Insufficient data",Task[[#This Row],[Ease1]])</f>
        <v>Insufficient data</v>
      </c>
      <c r="N1164" s="7">
        <f>IF(Task[[#This Row],[Ease1]]&gt;0,1.96*SQRT((Task[[#This Row],[Ease1]]*(1-Task[[#This Row],[Ease1]]))/Task[[#This Row],[Responses]]),"")</f>
        <v>0.53344443287278076</v>
      </c>
      <c r="O1164" s="7">
        <f>VLOOKUP(Task[[#This Row],[Reason of visit]],'Data-Task'!C:G,5,)</f>
        <v>0.66666666666666696</v>
      </c>
      <c r="P1164" s="7" t="str">
        <f>IF(Task[[#This Row],[Margin of Error1]]&gt;=0.1,"Insufficient data",Task[[#This Row],[Satisfaction1]])</f>
        <v>Insufficient data</v>
      </c>
      <c r="Q1164" s="7">
        <f>IF(Task[[#This Row],[Satisfaction1]]&gt;0,1.96*SQRT((Task[[#This Row],[Satisfaction1]]*(1-Task[[#This Row],[Satisfaction1]]))/Task[[#This Row],[Responses]]),"")</f>
        <v>0.53344443287278087</v>
      </c>
      <c r="R1164" s="7" t="str">
        <f>IF(OR(Task[[#This Row],[Margin of Error1]]&gt;=0.1,Task[[#This Row],[Margin of Error1]]=0),"Insufficient data",Task[[#This Row],[Margin of Error1]])</f>
        <v>Insufficient data</v>
      </c>
      <c r="S11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5" spans="3:19" ht="27.75" x14ac:dyDescent="0.5">
      <c r="C1165" s="129" t="str">
        <f>IF(ISBLANK('Data-Task'!C531),"",'Data-Task'!C531)</f>
        <v>GAC:Business:Funding for community and non-profit local based organization initiatives and activities</v>
      </c>
      <c r="D1165" s="68" t="str">
        <f t="shared" si="54"/>
        <v>Funding for community and non-profit local based organization initiatives and activities</v>
      </c>
      <c r="E1165" s="6" t="str">
        <f t="shared" si="55"/>
        <v>Business</v>
      </c>
      <c r="F1165" s="6" t="str">
        <f t="shared" si="56"/>
        <v>GAC</v>
      </c>
      <c r="G1165" s="8">
        <f>VLOOKUP(Task[[#This Row],[Reason of visit]],'Data-Task'!C:G,2,)</f>
        <v>3</v>
      </c>
      <c r="H116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5" s="7">
        <f>VLOOKUP(Task[[#This Row],[Reason of visit]],'Data-Task'!C:G,3,)</f>
        <v>0.66666666666666696</v>
      </c>
      <c r="J1165" s="7" t="str">
        <f>IF(Task[[#This Row],[Margin of Error1]]&gt;=0.1,"Insufficient data",Task[[#This Row],[Task success1]])</f>
        <v>Insufficient data</v>
      </c>
      <c r="K1165" s="7">
        <f>IF(Task[[#This Row],[Task success1]]&gt;0,1.96*SQRT((Task[[#This Row],[Task success1]]*(1-Task[[#This Row],[Task success1]]))/Task[[#This Row],[Responses]]),"")</f>
        <v>0.53344443287278087</v>
      </c>
      <c r="L1165" s="7">
        <f>VLOOKUP(Task[[#This Row],[Reason of visit]],'Data-Task'!C:G,4,)</f>
        <v>0.33333333333333298</v>
      </c>
      <c r="M1165" s="7" t="str">
        <f>IF(Task[[#This Row],[Margin of Error1]]&gt;=0.1,"Insufficient data",Task[[#This Row],[Ease1]])</f>
        <v>Insufficient data</v>
      </c>
      <c r="N1165" s="7">
        <f>IF(Task[[#This Row],[Ease1]]&gt;0,1.96*SQRT((Task[[#This Row],[Ease1]]*(1-Task[[#This Row],[Ease1]]))/Task[[#This Row],[Responses]]),"")</f>
        <v>0.53344443287278076</v>
      </c>
      <c r="O1165" s="7">
        <f>VLOOKUP(Task[[#This Row],[Reason of visit]],'Data-Task'!C:G,5,)</f>
        <v>0</v>
      </c>
      <c r="P1165" s="7" t="str">
        <f>IF(Task[[#This Row],[Margin of Error1]]&gt;=0.1,"Insufficient data",Task[[#This Row],[Satisfaction1]])</f>
        <v>Insufficient data</v>
      </c>
      <c r="Q1165" s="7" t="str">
        <f>IF(Task[[#This Row],[Satisfaction1]]&gt;0,1.96*SQRT((Task[[#This Row],[Satisfaction1]]*(1-Task[[#This Row],[Satisfaction1]]))/Task[[#This Row],[Responses]]),"")</f>
        <v/>
      </c>
      <c r="R1165" s="7" t="str">
        <f>IF(OR(Task[[#This Row],[Margin of Error1]]&gt;=0.1,Task[[#This Row],[Margin of Error1]]=0),"Insufficient data",Task[[#This Row],[Margin of Error1]])</f>
        <v>Insufficient data</v>
      </c>
      <c r="S11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6" spans="3:19" x14ac:dyDescent="0.5">
      <c r="C1166" s="129" t="str">
        <f>IF(ISBLANK('Data-Task'!C540),"",'Data-Task'!C540)</f>
        <v>GAC:Business:Market information – Agriculture and processed foods</v>
      </c>
      <c r="D1166" s="68" t="str">
        <f t="shared" si="54"/>
        <v>Market information – Agriculture and processed foods</v>
      </c>
      <c r="E1166" s="6" t="str">
        <f t="shared" si="55"/>
        <v>Business</v>
      </c>
      <c r="F1166" s="6" t="str">
        <f t="shared" si="56"/>
        <v>GAC</v>
      </c>
      <c r="G1166" s="8">
        <f>VLOOKUP(Task[[#This Row],[Reason of visit]],'Data-Task'!C:G,2,)</f>
        <v>3</v>
      </c>
      <c r="H116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6" s="7">
        <f>VLOOKUP(Task[[#This Row],[Reason of visit]],'Data-Task'!C:G,3,)</f>
        <v>0.66666666666666696</v>
      </c>
      <c r="J1166" s="7" t="str">
        <f>IF(Task[[#This Row],[Margin of Error1]]&gt;=0.1,"Insufficient data",Task[[#This Row],[Task success1]])</f>
        <v>Insufficient data</v>
      </c>
      <c r="K1166" s="7">
        <f>IF(Task[[#This Row],[Task success1]]&gt;0,1.96*SQRT((Task[[#This Row],[Task success1]]*(1-Task[[#This Row],[Task success1]]))/Task[[#This Row],[Responses]]),"")</f>
        <v>0.53344443287278087</v>
      </c>
      <c r="L1166" s="7">
        <f>VLOOKUP(Task[[#This Row],[Reason of visit]],'Data-Task'!C:G,4,)</f>
        <v>1</v>
      </c>
      <c r="M1166" s="7" t="str">
        <f>IF(Task[[#This Row],[Margin of Error1]]&gt;=0.1,"Insufficient data",Task[[#This Row],[Ease1]])</f>
        <v>Insufficient data</v>
      </c>
      <c r="N1166" s="7">
        <f>IF(Task[[#This Row],[Ease1]]&gt;0,1.96*SQRT((Task[[#This Row],[Ease1]]*(1-Task[[#This Row],[Ease1]]))/Task[[#This Row],[Responses]]),"")</f>
        <v>0</v>
      </c>
      <c r="O1166" s="7">
        <f>VLOOKUP(Task[[#This Row],[Reason of visit]],'Data-Task'!C:G,5,)</f>
        <v>1</v>
      </c>
      <c r="P1166" s="7" t="str">
        <f>IF(Task[[#This Row],[Margin of Error1]]&gt;=0.1,"Insufficient data",Task[[#This Row],[Satisfaction1]])</f>
        <v>Insufficient data</v>
      </c>
      <c r="Q1166" s="7">
        <f>IF(Task[[#This Row],[Satisfaction1]]&gt;0,1.96*SQRT((Task[[#This Row],[Satisfaction1]]*(1-Task[[#This Row],[Satisfaction1]]))/Task[[#This Row],[Responses]]),"")</f>
        <v>0</v>
      </c>
      <c r="R1166" s="7" t="str">
        <f>IF(OR(Task[[#This Row],[Margin of Error1]]&gt;=0.1,Task[[#This Row],[Margin of Error1]]=0),"Insufficient data",Task[[#This Row],[Margin of Error1]])</f>
        <v>Insufficient data</v>
      </c>
      <c r="S11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7" spans="3:19" x14ac:dyDescent="0.5">
      <c r="C1167" s="129" t="str">
        <f>IF(ISBLANK('Data-Task'!C554),"",'Data-Task'!C554)</f>
        <v>GAC:Business:Market information about China</v>
      </c>
      <c r="D1167" s="68" t="str">
        <f t="shared" si="54"/>
        <v>Market information about China</v>
      </c>
      <c r="E1167" s="6" t="str">
        <f t="shared" si="55"/>
        <v>Business</v>
      </c>
      <c r="F1167" s="6" t="str">
        <f t="shared" si="56"/>
        <v>GAC</v>
      </c>
      <c r="G1167" s="8">
        <f>VLOOKUP(Task[[#This Row],[Reason of visit]],'Data-Task'!C:G,2,)</f>
        <v>3</v>
      </c>
      <c r="H116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7" s="7">
        <f>VLOOKUP(Task[[#This Row],[Reason of visit]],'Data-Task'!C:G,3,)</f>
        <v>0.66666666666666696</v>
      </c>
      <c r="J1167" s="7" t="str">
        <f>IF(Task[[#This Row],[Margin of Error1]]&gt;=0.1,"Insufficient data",Task[[#This Row],[Task success1]])</f>
        <v>Insufficient data</v>
      </c>
      <c r="K1167" s="7">
        <f>IF(Task[[#This Row],[Task success1]]&gt;0,1.96*SQRT((Task[[#This Row],[Task success1]]*(1-Task[[#This Row],[Task success1]]))/Task[[#This Row],[Responses]]),"")</f>
        <v>0.53344443287278087</v>
      </c>
      <c r="L1167" s="7">
        <f>VLOOKUP(Task[[#This Row],[Reason of visit]],'Data-Task'!C:G,4,)</f>
        <v>0.33333333333333298</v>
      </c>
      <c r="M1167" s="7" t="str">
        <f>IF(Task[[#This Row],[Margin of Error1]]&gt;=0.1,"Insufficient data",Task[[#This Row],[Ease1]])</f>
        <v>Insufficient data</v>
      </c>
      <c r="N1167" s="7">
        <f>IF(Task[[#This Row],[Ease1]]&gt;0,1.96*SQRT((Task[[#This Row],[Ease1]]*(1-Task[[#This Row],[Ease1]]))/Task[[#This Row],[Responses]]),"")</f>
        <v>0.53344443287278076</v>
      </c>
      <c r="O1167" s="7">
        <f>VLOOKUP(Task[[#This Row],[Reason of visit]],'Data-Task'!C:G,5,)</f>
        <v>0.66666666666666696</v>
      </c>
      <c r="P1167" s="7" t="str">
        <f>IF(Task[[#This Row],[Margin of Error1]]&gt;=0.1,"Insufficient data",Task[[#This Row],[Satisfaction1]])</f>
        <v>Insufficient data</v>
      </c>
      <c r="Q1167" s="7">
        <f>IF(Task[[#This Row],[Satisfaction1]]&gt;0,1.96*SQRT((Task[[#This Row],[Satisfaction1]]*(1-Task[[#This Row],[Satisfaction1]]))/Task[[#This Row],[Responses]]),"")</f>
        <v>0.53344443287278087</v>
      </c>
      <c r="R1167" s="7" t="str">
        <f>IF(OR(Task[[#This Row],[Margin of Error1]]&gt;=0.1,Task[[#This Row],[Margin of Error1]]=0),"Insufficient data",Task[[#This Row],[Margin of Error1]])</f>
        <v>Insufficient data</v>
      </c>
      <c r="S11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8" spans="3:19" x14ac:dyDescent="0.5">
      <c r="C1168" s="129" t="str">
        <f>IF(ISBLANK('Data-Task'!C560),"",'Data-Task'!C560)</f>
        <v>GAC:Business:Read success stories</v>
      </c>
      <c r="D1168" s="68" t="str">
        <f t="shared" si="54"/>
        <v>Read success stories</v>
      </c>
      <c r="E1168" s="6" t="str">
        <f t="shared" si="55"/>
        <v>Business</v>
      </c>
      <c r="F1168" s="6" t="str">
        <f t="shared" si="56"/>
        <v>GAC</v>
      </c>
      <c r="G1168" s="8">
        <f>VLOOKUP(Task[[#This Row],[Reason of visit]],'Data-Task'!C:G,2,)</f>
        <v>3</v>
      </c>
      <c r="H116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8" s="7">
        <f>VLOOKUP(Task[[#This Row],[Reason of visit]],'Data-Task'!C:G,3,)</f>
        <v>0.33333333333333298</v>
      </c>
      <c r="J1168" s="7" t="str">
        <f>IF(Task[[#This Row],[Margin of Error1]]&gt;=0.1,"Insufficient data",Task[[#This Row],[Task success1]])</f>
        <v>Insufficient data</v>
      </c>
      <c r="K1168" s="7">
        <f>IF(Task[[#This Row],[Task success1]]&gt;0,1.96*SQRT((Task[[#This Row],[Task success1]]*(1-Task[[#This Row],[Task success1]]))/Task[[#This Row],[Responses]]),"")</f>
        <v>0.53344443287278076</v>
      </c>
      <c r="L1168" s="7">
        <f>VLOOKUP(Task[[#This Row],[Reason of visit]],'Data-Task'!C:G,4,)</f>
        <v>0.33333333333333298</v>
      </c>
      <c r="M1168" s="7" t="str">
        <f>IF(Task[[#This Row],[Margin of Error1]]&gt;=0.1,"Insufficient data",Task[[#This Row],[Ease1]])</f>
        <v>Insufficient data</v>
      </c>
      <c r="N1168" s="7">
        <f>IF(Task[[#This Row],[Ease1]]&gt;0,1.96*SQRT((Task[[#This Row],[Ease1]]*(1-Task[[#This Row],[Ease1]]))/Task[[#This Row],[Responses]]),"")</f>
        <v>0.53344443287278076</v>
      </c>
      <c r="O1168" s="7">
        <f>VLOOKUP(Task[[#This Row],[Reason of visit]],'Data-Task'!C:G,5,)</f>
        <v>0</v>
      </c>
      <c r="P1168" s="7" t="str">
        <f>IF(Task[[#This Row],[Margin of Error1]]&gt;=0.1,"Insufficient data",Task[[#This Row],[Satisfaction1]])</f>
        <v>Insufficient data</v>
      </c>
      <c r="Q1168" s="7" t="str">
        <f>IF(Task[[#This Row],[Satisfaction1]]&gt;0,1.96*SQRT((Task[[#This Row],[Satisfaction1]]*(1-Task[[#This Row],[Satisfaction1]]))/Task[[#This Row],[Responses]]),"")</f>
        <v/>
      </c>
      <c r="R1168" s="7" t="str">
        <f>IF(OR(Task[[#This Row],[Margin of Error1]]&gt;=0.1,Task[[#This Row],[Margin of Error1]]=0),"Insufficient data",Task[[#This Row],[Margin of Error1]])</f>
        <v>Insufficient data</v>
      </c>
      <c r="S11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69" spans="3:19" x14ac:dyDescent="0.5">
      <c r="C1169" s="129" t="str">
        <f>IF(ISBLANK('Data-Task'!C568),"",'Data-Task'!C568)</f>
        <v>GAC:Business:Support for Canadian business women in international trade</v>
      </c>
      <c r="D1169" s="68" t="str">
        <f t="shared" si="54"/>
        <v>Support for Canadian business women in international trade</v>
      </c>
      <c r="E1169" s="6" t="str">
        <f t="shared" si="55"/>
        <v>Business</v>
      </c>
      <c r="F1169" s="6" t="str">
        <f t="shared" si="56"/>
        <v>GAC</v>
      </c>
      <c r="G1169" s="8">
        <f>VLOOKUP(Task[[#This Row],[Reason of visit]],'Data-Task'!C:G,2,)</f>
        <v>3</v>
      </c>
      <c r="H116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69" s="7">
        <f>VLOOKUP(Task[[#This Row],[Reason of visit]],'Data-Task'!C:G,3,)</f>
        <v>0.33333333333333298</v>
      </c>
      <c r="J1169" s="7" t="str">
        <f>IF(Task[[#This Row],[Margin of Error1]]&gt;=0.1,"Insufficient data",Task[[#This Row],[Task success1]])</f>
        <v>Insufficient data</v>
      </c>
      <c r="K1169" s="7">
        <f>IF(Task[[#This Row],[Task success1]]&gt;0,1.96*SQRT((Task[[#This Row],[Task success1]]*(1-Task[[#This Row],[Task success1]]))/Task[[#This Row],[Responses]]),"")</f>
        <v>0.53344443287278076</v>
      </c>
      <c r="L1169" s="7">
        <f>VLOOKUP(Task[[#This Row],[Reason of visit]],'Data-Task'!C:G,4,)</f>
        <v>1</v>
      </c>
      <c r="M1169" s="7" t="str">
        <f>IF(Task[[#This Row],[Margin of Error1]]&gt;=0.1,"Insufficient data",Task[[#This Row],[Ease1]])</f>
        <v>Insufficient data</v>
      </c>
      <c r="N1169" s="7">
        <f>IF(Task[[#This Row],[Ease1]]&gt;0,1.96*SQRT((Task[[#This Row],[Ease1]]*(1-Task[[#This Row],[Ease1]]))/Task[[#This Row],[Responses]]),"")</f>
        <v>0</v>
      </c>
      <c r="O1169" s="7">
        <f>VLOOKUP(Task[[#This Row],[Reason of visit]],'Data-Task'!C:G,5,)</f>
        <v>0.66666666666666696</v>
      </c>
      <c r="P1169" s="7" t="str">
        <f>IF(Task[[#This Row],[Margin of Error1]]&gt;=0.1,"Insufficient data",Task[[#This Row],[Satisfaction1]])</f>
        <v>Insufficient data</v>
      </c>
      <c r="Q1169" s="7">
        <f>IF(Task[[#This Row],[Satisfaction1]]&gt;0,1.96*SQRT((Task[[#This Row],[Satisfaction1]]*(1-Task[[#This Row],[Satisfaction1]]))/Task[[#This Row],[Responses]]),"")</f>
        <v>0.53344443287278087</v>
      </c>
      <c r="R1169" s="7" t="str">
        <f>IF(OR(Task[[#This Row],[Margin of Error1]]&gt;=0.1,Task[[#This Row],[Margin of Error1]]=0),"Insufficient data",Task[[#This Row],[Margin of Error1]])</f>
        <v>Insufficient data</v>
      </c>
      <c r="S11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0" spans="3:19" x14ac:dyDescent="0.5">
      <c r="C1170" s="129" t="str">
        <f>IF(ISBLANK('Data-Task'!C570),"",'Data-Task'!C570)</f>
        <v>GAC:Business:Support for growth-oriented Canadian businesses</v>
      </c>
      <c r="D1170" s="68" t="str">
        <f t="shared" si="54"/>
        <v>Support for growth-oriented Canadian businesses</v>
      </c>
      <c r="E1170" s="6" t="str">
        <f t="shared" si="55"/>
        <v>Business</v>
      </c>
      <c r="F1170" s="6" t="str">
        <f t="shared" si="56"/>
        <v>GAC</v>
      </c>
      <c r="G1170" s="8">
        <f>VLOOKUP(Task[[#This Row],[Reason of visit]],'Data-Task'!C:G,2,)</f>
        <v>3</v>
      </c>
      <c r="H11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0" s="7">
        <f>VLOOKUP(Task[[#This Row],[Reason of visit]],'Data-Task'!C:G,3,)</f>
        <v>0.66666666666666696</v>
      </c>
      <c r="J1170" s="7" t="str">
        <f>IF(Task[[#This Row],[Margin of Error1]]&gt;=0.1,"Insufficient data",Task[[#This Row],[Task success1]])</f>
        <v>Insufficient data</v>
      </c>
      <c r="K1170" s="7">
        <f>IF(Task[[#This Row],[Task success1]]&gt;0,1.96*SQRT((Task[[#This Row],[Task success1]]*(1-Task[[#This Row],[Task success1]]))/Task[[#This Row],[Responses]]),"")</f>
        <v>0.53344443287278087</v>
      </c>
      <c r="L1170" s="7">
        <f>VLOOKUP(Task[[#This Row],[Reason of visit]],'Data-Task'!C:G,4,)</f>
        <v>0.66666666666666696</v>
      </c>
      <c r="M1170" s="7" t="str">
        <f>IF(Task[[#This Row],[Margin of Error1]]&gt;=0.1,"Insufficient data",Task[[#This Row],[Ease1]])</f>
        <v>Insufficient data</v>
      </c>
      <c r="N1170" s="7">
        <f>IF(Task[[#This Row],[Ease1]]&gt;0,1.96*SQRT((Task[[#This Row],[Ease1]]*(1-Task[[#This Row],[Ease1]]))/Task[[#This Row],[Responses]]),"")</f>
        <v>0.53344443287278087</v>
      </c>
      <c r="O1170" s="7">
        <f>VLOOKUP(Task[[#This Row],[Reason of visit]],'Data-Task'!C:G,5,)</f>
        <v>0.66666666666666696</v>
      </c>
      <c r="P1170" s="7" t="str">
        <f>IF(Task[[#This Row],[Margin of Error1]]&gt;=0.1,"Insufficient data",Task[[#This Row],[Satisfaction1]])</f>
        <v>Insufficient data</v>
      </c>
      <c r="Q1170" s="7">
        <f>IF(Task[[#This Row],[Satisfaction1]]&gt;0,1.96*SQRT((Task[[#This Row],[Satisfaction1]]*(1-Task[[#This Row],[Satisfaction1]]))/Task[[#This Row],[Responses]]),"")</f>
        <v>0.53344443287278087</v>
      </c>
      <c r="R1170" s="7" t="str">
        <f>IF(OR(Task[[#This Row],[Margin of Error1]]&gt;=0.1,Task[[#This Row],[Margin of Error1]]=0),"Insufficient data",Task[[#This Row],[Margin of Error1]])</f>
        <v>Insufficient data</v>
      </c>
      <c r="S11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1" spans="3:19" x14ac:dyDescent="0.5">
      <c r="C1171" s="129" t="str">
        <f>IF(ISBLANK('Data-Task'!C586),"",'Data-Task'!C586)</f>
        <v>GAC:Business:Trade topic – Global value chains</v>
      </c>
      <c r="D1171" s="68" t="str">
        <f t="shared" si="54"/>
        <v>Trade topic – Global value chains</v>
      </c>
      <c r="E1171" s="6" t="str">
        <f t="shared" si="55"/>
        <v>Business</v>
      </c>
      <c r="F1171" s="6" t="str">
        <f t="shared" si="56"/>
        <v>GAC</v>
      </c>
      <c r="G1171" s="8">
        <f>VLOOKUP(Task[[#This Row],[Reason of visit]],'Data-Task'!C:G,2,)</f>
        <v>3</v>
      </c>
      <c r="H11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1" s="7">
        <f>VLOOKUP(Task[[#This Row],[Reason of visit]],'Data-Task'!C:G,3,)</f>
        <v>1</v>
      </c>
      <c r="J1171" s="7" t="str">
        <f>IF(Task[[#This Row],[Margin of Error1]]&gt;=0.1,"Insufficient data",Task[[#This Row],[Task success1]])</f>
        <v>Insufficient data</v>
      </c>
      <c r="K1171" s="7">
        <f>IF(Task[[#This Row],[Task success1]]&gt;0,1.96*SQRT((Task[[#This Row],[Task success1]]*(1-Task[[#This Row],[Task success1]]))/Task[[#This Row],[Responses]]),"")</f>
        <v>0</v>
      </c>
      <c r="L1171" s="7">
        <f>VLOOKUP(Task[[#This Row],[Reason of visit]],'Data-Task'!C:G,4,)</f>
        <v>1</v>
      </c>
      <c r="M1171" s="7" t="str">
        <f>IF(Task[[#This Row],[Margin of Error1]]&gt;=0.1,"Insufficient data",Task[[#This Row],[Ease1]])</f>
        <v>Insufficient data</v>
      </c>
      <c r="N1171" s="7">
        <f>IF(Task[[#This Row],[Ease1]]&gt;0,1.96*SQRT((Task[[#This Row],[Ease1]]*(1-Task[[#This Row],[Ease1]]))/Task[[#This Row],[Responses]]),"")</f>
        <v>0</v>
      </c>
      <c r="O1171" s="7">
        <f>VLOOKUP(Task[[#This Row],[Reason of visit]],'Data-Task'!C:G,5,)</f>
        <v>0.66666666666666696</v>
      </c>
      <c r="P1171" s="7" t="str">
        <f>IF(Task[[#This Row],[Margin of Error1]]&gt;=0.1,"Insufficient data",Task[[#This Row],[Satisfaction1]])</f>
        <v>Insufficient data</v>
      </c>
      <c r="Q1171" s="7">
        <f>IF(Task[[#This Row],[Satisfaction1]]&gt;0,1.96*SQRT((Task[[#This Row],[Satisfaction1]]*(1-Task[[#This Row],[Satisfaction1]]))/Task[[#This Row],[Responses]]),"")</f>
        <v>0.53344443287278087</v>
      </c>
      <c r="R1171" s="7" t="str">
        <f>IF(OR(Task[[#This Row],[Margin of Error1]]&gt;=0.1,Task[[#This Row],[Margin of Error1]]=0),"Insufficient data",Task[[#This Row],[Margin of Error1]])</f>
        <v>Insufficient data</v>
      </c>
      <c r="S11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2" spans="3:19" x14ac:dyDescent="0.5">
      <c r="C1172" s="129" t="str">
        <f>IF(ISBLANK('Data-Task'!C599),"",'Data-Task'!C599)</f>
        <v>GAC:Business:Virtual events</v>
      </c>
      <c r="D1172" s="68" t="str">
        <f t="shared" si="54"/>
        <v>Virtual events</v>
      </c>
      <c r="E1172" s="6" t="str">
        <f t="shared" si="55"/>
        <v>Business</v>
      </c>
      <c r="F1172" s="6" t="str">
        <f t="shared" si="56"/>
        <v>GAC</v>
      </c>
      <c r="G1172" s="8">
        <f>VLOOKUP(Task[[#This Row],[Reason of visit]],'Data-Task'!C:G,2,)</f>
        <v>3</v>
      </c>
      <c r="H11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2" s="7">
        <f>VLOOKUP(Task[[#This Row],[Reason of visit]],'Data-Task'!C:G,3,)</f>
        <v>0.66666666666666696</v>
      </c>
      <c r="J1172" s="7" t="str">
        <f>IF(Task[[#This Row],[Margin of Error1]]&gt;=0.1,"Insufficient data",Task[[#This Row],[Task success1]])</f>
        <v>Insufficient data</v>
      </c>
      <c r="K1172" s="7">
        <f>IF(Task[[#This Row],[Task success1]]&gt;0,1.96*SQRT((Task[[#This Row],[Task success1]]*(1-Task[[#This Row],[Task success1]]))/Task[[#This Row],[Responses]]),"")</f>
        <v>0.53344443287278087</v>
      </c>
      <c r="L1172" s="7">
        <f>VLOOKUP(Task[[#This Row],[Reason of visit]],'Data-Task'!C:G,4,)</f>
        <v>0.66666666666666696</v>
      </c>
      <c r="M1172" s="7" t="str">
        <f>IF(Task[[#This Row],[Margin of Error1]]&gt;=0.1,"Insufficient data",Task[[#This Row],[Ease1]])</f>
        <v>Insufficient data</v>
      </c>
      <c r="N1172" s="7">
        <f>IF(Task[[#This Row],[Ease1]]&gt;0,1.96*SQRT((Task[[#This Row],[Ease1]]*(1-Task[[#This Row],[Ease1]]))/Task[[#This Row],[Responses]]),"")</f>
        <v>0.53344443287278087</v>
      </c>
      <c r="O1172" s="7">
        <f>VLOOKUP(Task[[#This Row],[Reason of visit]],'Data-Task'!C:G,5,)</f>
        <v>0.66666666666666696</v>
      </c>
      <c r="P1172" s="7" t="str">
        <f>IF(Task[[#This Row],[Margin of Error1]]&gt;=0.1,"Insufficient data",Task[[#This Row],[Satisfaction1]])</f>
        <v>Insufficient data</v>
      </c>
      <c r="Q1172" s="7">
        <f>IF(Task[[#This Row],[Satisfaction1]]&gt;0,1.96*SQRT((Task[[#This Row],[Satisfaction1]]*(1-Task[[#This Row],[Satisfaction1]]))/Task[[#This Row],[Responses]]),"")</f>
        <v>0.53344443287278087</v>
      </c>
      <c r="R1172" s="7" t="str">
        <f>IF(OR(Task[[#This Row],[Margin of Error1]]&gt;=0.1,Task[[#This Row],[Margin of Error1]]=0),"Insufficient data",Task[[#This Row],[Margin of Error1]])</f>
        <v>Insufficient data</v>
      </c>
      <c r="S11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3" spans="3:19" x14ac:dyDescent="0.5">
      <c r="C1173" s="129" t="str">
        <f>IF(ISBLANK('Data-Task'!C668),"",'Data-Task'!C668)</f>
        <v>GAC:World:Prepare my departure before going to study outside of Canada</v>
      </c>
      <c r="D1173" s="68" t="str">
        <f t="shared" si="54"/>
        <v>Prepare my departure before going to study outside of Canada</v>
      </c>
      <c r="E1173" s="6" t="str">
        <f t="shared" si="55"/>
        <v>World</v>
      </c>
      <c r="F1173" s="6" t="str">
        <f t="shared" si="56"/>
        <v>GAC</v>
      </c>
      <c r="G1173" s="8">
        <f>VLOOKUP(Task[[#This Row],[Reason of visit]],'Data-Task'!C:G,2,)</f>
        <v>3</v>
      </c>
      <c r="H11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3" s="7">
        <f>VLOOKUP(Task[[#This Row],[Reason of visit]],'Data-Task'!C:G,3,)</f>
        <v>0.66666666666666696</v>
      </c>
      <c r="J1173" s="7" t="str">
        <f>IF(Task[[#This Row],[Margin of Error1]]&gt;=0.1,"Insufficient data",Task[[#This Row],[Task success1]])</f>
        <v>Insufficient data</v>
      </c>
      <c r="K1173" s="7">
        <f>IF(Task[[#This Row],[Task success1]]&gt;0,1.96*SQRT((Task[[#This Row],[Task success1]]*(1-Task[[#This Row],[Task success1]]))/Task[[#This Row],[Responses]]),"")</f>
        <v>0.53344443287278087</v>
      </c>
      <c r="L1173" s="7">
        <f>VLOOKUP(Task[[#This Row],[Reason of visit]],'Data-Task'!C:G,4,)</f>
        <v>0.33333333333333298</v>
      </c>
      <c r="M1173" s="7" t="str">
        <f>IF(Task[[#This Row],[Margin of Error1]]&gt;=0.1,"Insufficient data",Task[[#This Row],[Ease1]])</f>
        <v>Insufficient data</v>
      </c>
      <c r="N1173" s="7">
        <f>IF(Task[[#This Row],[Ease1]]&gt;0,1.96*SQRT((Task[[#This Row],[Ease1]]*(1-Task[[#This Row],[Ease1]]))/Task[[#This Row],[Responses]]),"")</f>
        <v>0.53344443287278076</v>
      </c>
      <c r="O1173" s="7">
        <f>VLOOKUP(Task[[#This Row],[Reason of visit]],'Data-Task'!C:G,5,)</f>
        <v>0.66666666666666696</v>
      </c>
      <c r="P1173" s="7" t="str">
        <f>IF(Task[[#This Row],[Margin of Error1]]&gt;=0.1,"Insufficient data",Task[[#This Row],[Satisfaction1]])</f>
        <v>Insufficient data</v>
      </c>
      <c r="Q1173" s="7">
        <f>IF(Task[[#This Row],[Satisfaction1]]&gt;0,1.96*SQRT((Task[[#This Row],[Satisfaction1]]*(1-Task[[#This Row],[Satisfaction1]]))/Task[[#This Row],[Responses]]),"")</f>
        <v>0.53344443287278087</v>
      </c>
      <c r="R1173" s="7" t="str">
        <f>IF(OR(Task[[#This Row],[Margin of Error1]]&gt;=0.1,Task[[#This Row],[Margin of Error1]]=0),"Insufficient data",Task[[#This Row],[Margin of Error1]])</f>
        <v>Insufficient data</v>
      </c>
      <c r="S11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4" spans="3:19" x14ac:dyDescent="0.5">
      <c r="C1174" s="129" t="str">
        <f>IF(ISBLANK('Data-Task'!C699),"",'Data-Task'!C699)</f>
        <v>GAC:World:Why choose Canada for my international studies</v>
      </c>
      <c r="D1174" s="68" t="str">
        <f t="shared" ref="D1174:D1237" si="57">IF(ISBLANK(C1174),"",MID(C1174,FIND("#",SUBSTITUTE(C1174,":","#",2))+1,500))</f>
        <v>Why choose Canada for my international studies</v>
      </c>
      <c r="E1174" s="6" t="str">
        <f t="shared" ref="E1174:E1237" si="58">IF(ISBLANK(C1174),"",MID(C1174,FIND("#",SUBSTITUTE(C1174,":","#",1))+1,FIND("#",SUBSTITUTE(C1174,":","#",2))-FIND("#",SUBSTITUTE(C1174,":","#",1))-1))</f>
        <v>World</v>
      </c>
      <c r="F1174" s="6" t="str">
        <f t="shared" ref="F1174:F1237" si="59">IF(ISBLANK(C1174),"",LEFT(C1174,FIND("#",SUBSTITUTE(C1174,":","#"))-1))</f>
        <v>GAC</v>
      </c>
      <c r="G1174" s="8">
        <f>VLOOKUP(Task[[#This Row],[Reason of visit]],'Data-Task'!C:G,2,)</f>
        <v>3</v>
      </c>
      <c r="H11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4" s="7">
        <f>VLOOKUP(Task[[#This Row],[Reason of visit]],'Data-Task'!C:G,3,)</f>
        <v>0.33333333333333298</v>
      </c>
      <c r="J1174" s="7" t="str">
        <f>IF(Task[[#This Row],[Margin of Error1]]&gt;=0.1,"Insufficient data",Task[[#This Row],[Task success1]])</f>
        <v>Insufficient data</v>
      </c>
      <c r="K1174" s="7">
        <f>IF(Task[[#This Row],[Task success1]]&gt;0,1.96*SQRT((Task[[#This Row],[Task success1]]*(1-Task[[#This Row],[Task success1]]))/Task[[#This Row],[Responses]]),"")</f>
        <v>0.53344443287278076</v>
      </c>
      <c r="L1174" s="7">
        <f>VLOOKUP(Task[[#This Row],[Reason of visit]],'Data-Task'!C:G,4,)</f>
        <v>0.33333333333333298</v>
      </c>
      <c r="M1174" s="7" t="str">
        <f>IF(Task[[#This Row],[Margin of Error1]]&gt;=0.1,"Insufficient data",Task[[#This Row],[Ease1]])</f>
        <v>Insufficient data</v>
      </c>
      <c r="N1174" s="7">
        <f>IF(Task[[#This Row],[Ease1]]&gt;0,1.96*SQRT((Task[[#This Row],[Ease1]]*(1-Task[[#This Row],[Ease1]]))/Task[[#This Row],[Responses]]),"")</f>
        <v>0.53344443287278076</v>
      </c>
      <c r="O1174" s="7">
        <f>VLOOKUP(Task[[#This Row],[Reason of visit]],'Data-Task'!C:G,5,)</f>
        <v>1</v>
      </c>
      <c r="P1174" s="7" t="str">
        <f>IF(Task[[#This Row],[Margin of Error1]]&gt;=0.1,"Insufficient data",Task[[#This Row],[Satisfaction1]])</f>
        <v>Insufficient data</v>
      </c>
      <c r="Q1174" s="7">
        <f>IF(Task[[#This Row],[Satisfaction1]]&gt;0,1.96*SQRT((Task[[#This Row],[Satisfaction1]]*(1-Task[[#This Row],[Satisfaction1]]))/Task[[#This Row],[Responses]]),"")</f>
        <v>0</v>
      </c>
      <c r="R1174" s="7" t="str">
        <f>IF(OR(Task[[#This Row],[Margin of Error1]]&gt;=0.1,Task[[#This Row],[Margin of Error1]]=0),"Insufficient data",Task[[#This Row],[Margin of Error1]])</f>
        <v>Insufficient data</v>
      </c>
      <c r="S11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5" spans="3:19" ht="27.75" x14ac:dyDescent="0.5">
      <c r="C1175" s="129" t="str">
        <f>IF(ISBLANK('Data-Task'!C848),"",'Data-Task'!C848)</f>
        <v>ISED:N/A:Learn about Strategic Innovation Fund's legacy programs and archived initiatives</v>
      </c>
      <c r="D1175" s="68" t="str">
        <f t="shared" si="57"/>
        <v>Learn about Strategic Innovation Fund's legacy programs and archived initiatives</v>
      </c>
      <c r="E1175" s="6" t="str">
        <f t="shared" si="58"/>
        <v>N/A</v>
      </c>
      <c r="F1175" s="6" t="str">
        <f t="shared" si="59"/>
        <v>ISED</v>
      </c>
      <c r="G1175" s="8">
        <f>VLOOKUP(Task[[#This Row],[Reason of visit]],'Data-Task'!C:G,2,)</f>
        <v>3</v>
      </c>
      <c r="H11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5" s="7">
        <f>VLOOKUP(Task[[#This Row],[Reason of visit]],'Data-Task'!C:G,3,)</f>
        <v>0.66666666666666696</v>
      </c>
      <c r="J1175" s="7" t="str">
        <f>IF(Task[[#This Row],[Margin of Error1]]&gt;=0.1,"Insufficient data",Task[[#This Row],[Task success1]])</f>
        <v>Insufficient data</v>
      </c>
      <c r="K1175" s="7">
        <f>IF(Task[[#This Row],[Task success1]]&gt;0,1.96*SQRT((Task[[#This Row],[Task success1]]*(1-Task[[#This Row],[Task success1]]))/Task[[#This Row],[Responses]]),"")</f>
        <v>0.53344443287278087</v>
      </c>
      <c r="L1175" s="7">
        <f>VLOOKUP(Task[[#This Row],[Reason of visit]],'Data-Task'!C:G,4,)</f>
        <v>0.66666666666666696</v>
      </c>
      <c r="M1175" s="7" t="str">
        <f>IF(Task[[#This Row],[Margin of Error1]]&gt;=0.1,"Insufficient data",Task[[#This Row],[Ease1]])</f>
        <v>Insufficient data</v>
      </c>
      <c r="N1175" s="7">
        <f>IF(Task[[#This Row],[Ease1]]&gt;0,1.96*SQRT((Task[[#This Row],[Ease1]]*(1-Task[[#This Row],[Ease1]]))/Task[[#This Row],[Responses]]),"")</f>
        <v>0.53344443287278087</v>
      </c>
      <c r="O1175" s="7">
        <f>VLOOKUP(Task[[#This Row],[Reason of visit]],'Data-Task'!C:G,5,)</f>
        <v>0.66666666666666696</v>
      </c>
      <c r="P1175" s="7" t="str">
        <f>IF(Task[[#This Row],[Margin of Error1]]&gt;=0.1,"Insufficient data",Task[[#This Row],[Satisfaction1]])</f>
        <v>Insufficient data</v>
      </c>
      <c r="Q1175" s="7">
        <f>IF(Task[[#This Row],[Satisfaction1]]&gt;0,1.96*SQRT((Task[[#This Row],[Satisfaction1]]*(1-Task[[#This Row],[Satisfaction1]]))/Task[[#This Row],[Responses]]),"")</f>
        <v>0.53344443287278087</v>
      </c>
      <c r="R1175" s="7" t="str">
        <f>IF(OR(Task[[#This Row],[Margin of Error1]]&gt;=0.1,Task[[#This Row],[Margin of Error1]]=0),"Insufficient data",Task[[#This Row],[Margin of Error1]])</f>
        <v>Insufficient data</v>
      </c>
      <c r="S11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6" spans="3:19" ht="27.75" x14ac:dyDescent="0.5">
      <c r="C1176" s="129" t="str">
        <f>IF(ISBLANK('Data-Task'!C851),"",'Data-Task'!C851)</f>
        <v>ISED:N/A:Learn how the Strategic Innovation Fund has benefitted Canadians</v>
      </c>
      <c r="D1176" s="68" t="str">
        <f t="shared" si="57"/>
        <v>Learn how the Strategic Innovation Fund has benefitted Canadians</v>
      </c>
      <c r="E1176" s="6" t="str">
        <f t="shared" si="58"/>
        <v>N/A</v>
      </c>
      <c r="F1176" s="6" t="str">
        <f t="shared" si="59"/>
        <v>ISED</v>
      </c>
      <c r="G1176" s="8">
        <f>VLOOKUP(Task[[#This Row],[Reason of visit]],'Data-Task'!C:G,2,)</f>
        <v>3</v>
      </c>
      <c r="H11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6" s="7">
        <f>VLOOKUP(Task[[#This Row],[Reason of visit]],'Data-Task'!C:G,3,)</f>
        <v>1</v>
      </c>
      <c r="J1176" s="7" t="str">
        <f>IF(Task[[#This Row],[Margin of Error1]]&gt;=0.1,"Insufficient data",Task[[#This Row],[Task success1]])</f>
        <v>Insufficient data</v>
      </c>
      <c r="K1176" s="7">
        <f>IF(Task[[#This Row],[Task success1]]&gt;0,1.96*SQRT((Task[[#This Row],[Task success1]]*(1-Task[[#This Row],[Task success1]]))/Task[[#This Row],[Responses]]),"")</f>
        <v>0</v>
      </c>
      <c r="L1176" s="7">
        <f>VLOOKUP(Task[[#This Row],[Reason of visit]],'Data-Task'!C:G,4,)</f>
        <v>0.66666666666666696</v>
      </c>
      <c r="M1176" s="7" t="str">
        <f>IF(Task[[#This Row],[Margin of Error1]]&gt;=0.1,"Insufficient data",Task[[#This Row],[Ease1]])</f>
        <v>Insufficient data</v>
      </c>
      <c r="N1176" s="7">
        <f>IF(Task[[#This Row],[Ease1]]&gt;0,1.96*SQRT((Task[[#This Row],[Ease1]]*(1-Task[[#This Row],[Ease1]]))/Task[[#This Row],[Responses]]),"")</f>
        <v>0.53344443287278087</v>
      </c>
      <c r="O1176" s="7">
        <f>VLOOKUP(Task[[#This Row],[Reason of visit]],'Data-Task'!C:G,5,)</f>
        <v>0.66666666666666696</v>
      </c>
      <c r="P1176" s="7" t="str">
        <f>IF(Task[[#This Row],[Margin of Error1]]&gt;=0.1,"Insufficient data",Task[[#This Row],[Satisfaction1]])</f>
        <v>Insufficient data</v>
      </c>
      <c r="Q1176" s="7">
        <f>IF(Task[[#This Row],[Satisfaction1]]&gt;0,1.96*SQRT((Task[[#This Row],[Satisfaction1]]*(1-Task[[#This Row],[Satisfaction1]]))/Task[[#This Row],[Responses]]),"")</f>
        <v>0.53344443287278087</v>
      </c>
      <c r="R1176" s="7" t="str">
        <f>IF(OR(Task[[#This Row],[Margin of Error1]]&gt;=0.1,Task[[#This Row],[Margin of Error1]]=0),"Insufficient data",Task[[#This Row],[Margin of Error1]])</f>
        <v>Insufficient data</v>
      </c>
      <c r="S11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7" spans="3:19" x14ac:dyDescent="0.5">
      <c r="C1177" s="129" t="str">
        <f>IF(ISBLANK('Data-Task'!C862),"",'Data-Task'!C862)</f>
        <v>JUS:Policing:Look up Judicial Appointments</v>
      </c>
      <c r="D1177" s="68" t="str">
        <f t="shared" si="57"/>
        <v>Look up Judicial Appointments</v>
      </c>
      <c r="E1177" s="6" t="str">
        <f t="shared" si="58"/>
        <v>Policing</v>
      </c>
      <c r="F1177" s="6" t="str">
        <f t="shared" si="59"/>
        <v>JUS</v>
      </c>
      <c r="G1177" s="8">
        <f>VLOOKUP(Task[[#This Row],[Reason of visit]],'Data-Task'!C:G,2,)</f>
        <v>3</v>
      </c>
      <c r="H117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7" s="7">
        <f>VLOOKUP(Task[[#This Row],[Reason of visit]],'Data-Task'!C:G,3,)</f>
        <v>1</v>
      </c>
      <c r="J1177" s="7" t="str">
        <f>IF(Task[[#This Row],[Margin of Error1]]&gt;=0.1,"Insufficient data",Task[[#This Row],[Task success1]])</f>
        <v>Insufficient data</v>
      </c>
      <c r="K1177" s="7">
        <f>IF(Task[[#This Row],[Task success1]]&gt;0,1.96*SQRT((Task[[#This Row],[Task success1]]*(1-Task[[#This Row],[Task success1]]))/Task[[#This Row],[Responses]]),"")</f>
        <v>0</v>
      </c>
      <c r="L1177" s="7">
        <f>VLOOKUP(Task[[#This Row],[Reason of visit]],'Data-Task'!C:G,4,)</f>
        <v>0.66666666666666696</v>
      </c>
      <c r="M1177" s="7" t="str">
        <f>IF(Task[[#This Row],[Margin of Error1]]&gt;=0.1,"Insufficient data",Task[[#This Row],[Ease1]])</f>
        <v>Insufficient data</v>
      </c>
      <c r="N1177" s="7">
        <f>IF(Task[[#This Row],[Ease1]]&gt;0,1.96*SQRT((Task[[#This Row],[Ease1]]*(1-Task[[#This Row],[Ease1]]))/Task[[#This Row],[Responses]]),"")</f>
        <v>0.53344443287278087</v>
      </c>
      <c r="O1177" s="7">
        <f>VLOOKUP(Task[[#This Row],[Reason of visit]],'Data-Task'!C:G,5,)</f>
        <v>0.33333333333333298</v>
      </c>
      <c r="P1177" s="7" t="str">
        <f>IF(Task[[#This Row],[Margin of Error1]]&gt;=0.1,"Insufficient data",Task[[#This Row],[Satisfaction1]])</f>
        <v>Insufficient data</v>
      </c>
      <c r="Q1177" s="7">
        <f>IF(Task[[#This Row],[Satisfaction1]]&gt;0,1.96*SQRT((Task[[#This Row],[Satisfaction1]]*(1-Task[[#This Row],[Satisfaction1]]))/Task[[#This Row],[Responses]]),"")</f>
        <v>0.53344443287278076</v>
      </c>
      <c r="R1177" s="7" t="str">
        <f>IF(OR(Task[[#This Row],[Margin of Error1]]&gt;=0.1,Task[[#This Row],[Margin of Error1]]=0),"Insufficient data",Task[[#This Row],[Margin of Error1]])</f>
        <v>Insufficient data</v>
      </c>
      <c r="S11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8" spans="3:19" x14ac:dyDescent="0.5">
      <c r="C1178" s="129" t="str">
        <f>IF(ISBLANK('Data-Task'!C894),"",'Data-Task'!C894)</f>
        <v>NRC:Jobs:Learn about becoming an industrial technology advisor</v>
      </c>
      <c r="D1178" s="68" t="str">
        <f t="shared" si="57"/>
        <v>Learn about becoming an industrial technology advisor</v>
      </c>
      <c r="E1178" s="6" t="str">
        <f t="shared" si="58"/>
        <v>Jobs</v>
      </c>
      <c r="F1178" s="6" t="str">
        <f t="shared" si="59"/>
        <v>NRC</v>
      </c>
      <c r="G1178" s="8">
        <f>VLOOKUP(Task[[#This Row],[Reason of visit]],'Data-Task'!C:G,2,)</f>
        <v>3</v>
      </c>
      <c r="H117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8" s="7">
        <f>VLOOKUP(Task[[#This Row],[Reason of visit]],'Data-Task'!C:G,3,)</f>
        <v>1</v>
      </c>
      <c r="J1178" s="7" t="str">
        <f>IF(Task[[#This Row],[Margin of Error1]]&gt;=0.1,"Insufficient data",Task[[#This Row],[Task success1]])</f>
        <v>Insufficient data</v>
      </c>
      <c r="K1178" s="7">
        <f>IF(Task[[#This Row],[Task success1]]&gt;0,1.96*SQRT((Task[[#This Row],[Task success1]]*(1-Task[[#This Row],[Task success1]]))/Task[[#This Row],[Responses]]),"")</f>
        <v>0</v>
      </c>
      <c r="L1178" s="7">
        <f>VLOOKUP(Task[[#This Row],[Reason of visit]],'Data-Task'!C:G,4,)</f>
        <v>0.66666666666666696</v>
      </c>
      <c r="M1178" s="7" t="str">
        <f>IF(Task[[#This Row],[Margin of Error1]]&gt;=0.1,"Insufficient data",Task[[#This Row],[Ease1]])</f>
        <v>Insufficient data</v>
      </c>
      <c r="N1178" s="7">
        <f>IF(Task[[#This Row],[Ease1]]&gt;0,1.96*SQRT((Task[[#This Row],[Ease1]]*(1-Task[[#This Row],[Ease1]]))/Task[[#This Row],[Responses]]),"")</f>
        <v>0.53344443287278087</v>
      </c>
      <c r="O1178" s="7">
        <f>VLOOKUP(Task[[#This Row],[Reason of visit]],'Data-Task'!C:G,5,)</f>
        <v>0.66666666666666696</v>
      </c>
      <c r="P1178" s="7" t="str">
        <f>IF(Task[[#This Row],[Margin of Error1]]&gt;=0.1,"Insufficient data",Task[[#This Row],[Satisfaction1]])</f>
        <v>Insufficient data</v>
      </c>
      <c r="Q1178" s="7">
        <f>IF(Task[[#This Row],[Satisfaction1]]&gt;0,1.96*SQRT((Task[[#This Row],[Satisfaction1]]*(1-Task[[#This Row],[Satisfaction1]]))/Task[[#This Row],[Responses]]),"")</f>
        <v>0.53344443287278087</v>
      </c>
      <c r="R1178" s="7" t="str">
        <f>IF(OR(Task[[#This Row],[Margin of Error1]]&gt;=0.1,Task[[#This Row],[Margin of Error1]]=0),"Insufficient data",Task[[#This Row],[Margin of Error1]])</f>
        <v>Insufficient data</v>
      </c>
      <c r="S11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79" spans="3:19" x14ac:dyDescent="0.5">
      <c r="C1179" s="129" t="str">
        <f>IF(ISBLANK('Data-Task'!C902),"",'Data-Task'!C902)</f>
        <v>NRC:Science:Activate your Codes Canada subscription</v>
      </c>
      <c r="D1179" s="68" t="str">
        <f t="shared" si="57"/>
        <v>Activate your Codes Canada subscription</v>
      </c>
      <c r="E1179" s="6" t="str">
        <f t="shared" si="58"/>
        <v>Science</v>
      </c>
      <c r="F1179" s="6" t="str">
        <f t="shared" si="59"/>
        <v>NRC</v>
      </c>
      <c r="G1179" s="8">
        <f>VLOOKUP(Task[[#This Row],[Reason of visit]],'Data-Task'!C:G,2,)</f>
        <v>3</v>
      </c>
      <c r="H11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79" s="7">
        <f>VLOOKUP(Task[[#This Row],[Reason of visit]],'Data-Task'!C:G,3,)</f>
        <v>0.66666666666666696</v>
      </c>
      <c r="J1179" s="7" t="str">
        <f>IF(Task[[#This Row],[Margin of Error1]]&gt;=0.1,"Insufficient data",Task[[#This Row],[Task success1]])</f>
        <v>Insufficient data</v>
      </c>
      <c r="K1179" s="7">
        <f>IF(Task[[#This Row],[Task success1]]&gt;0,1.96*SQRT((Task[[#This Row],[Task success1]]*(1-Task[[#This Row],[Task success1]]))/Task[[#This Row],[Responses]]),"")</f>
        <v>0.53344443287278087</v>
      </c>
      <c r="L1179" s="7">
        <f>VLOOKUP(Task[[#This Row],[Reason of visit]],'Data-Task'!C:G,4,)</f>
        <v>0.33333333333333298</v>
      </c>
      <c r="M1179" s="7" t="str">
        <f>IF(Task[[#This Row],[Margin of Error1]]&gt;=0.1,"Insufficient data",Task[[#This Row],[Ease1]])</f>
        <v>Insufficient data</v>
      </c>
      <c r="N1179" s="7">
        <f>IF(Task[[#This Row],[Ease1]]&gt;0,1.96*SQRT((Task[[#This Row],[Ease1]]*(1-Task[[#This Row],[Ease1]]))/Task[[#This Row],[Responses]]),"")</f>
        <v>0.53344443287278076</v>
      </c>
      <c r="O1179" s="7">
        <f>VLOOKUP(Task[[#This Row],[Reason of visit]],'Data-Task'!C:G,5,)</f>
        <v>0.66666666666666696</v>
      </c>
      <c r="P1179" s="7" t="str">
        <f>IF(Task[[#This Row],[Margin of Error1]]&gt;=0.1,"Insufficient data",Task[[#This Row],[Satisfaction1]])</f>
        <v>Insufficient data</v>
      </c>
      <c r="Q1179" s="7">
        <f>IF(Task[[#This Row],[Satisfaction1]]&gt;0,1.96*SQRT((Task[[#This Row],[Satisfaction1]]*(1-Task[[#This Row],[Satisfaction1]]))/Task[[#This Row],[Responses]]),"")</f>
        <v>0.53344443287278087</v>
      </c>
      <c r="R1179" s="7" t="str">
        <f>IF(OR(Task[[#This Row],[Margin of Error1]]&gt;=0.1,Task[[#This Row],[Margin of Error1]]=0),"Insufficient data",Task[[#This Row],[Margin of Error1]])</f>
        <v>Insufficient data</v>
      </c>
      <c r="S11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0" spans="3:19" x14ac:dyDescent="0.5">
      <c r="C1180" s="129" t="str">
        <f>IF(ISBLANK('Data-Task'!C904),"",'Data-Task'!C904)</f>
        <v>NRC:Science:Buy building codes or Certified Reference Materials</v>
      </c>
      <c r="D1180" s="68" t="str">
        <f t="shared" si="57"/>
        <v>Buy building codes or Certified Reference Materials</v>
      </c>
      <c r="E1180" s="6" t="str">
        <f t="shared" si="58"/>
        <v>Science</v>
      </c>
      <c r="F1180" s="6" t="str">
        <f t="shared" si="59"/>
        <v>NRC</v>
      </c>
      <c r="G1180" s="8">
        <f>VLOOKUP(Task[[#This Row],[Reason of visit]],'Data-Task'!C:G,2,)</f>
        <v>3</v>
      </c>
      <c r="H11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0" s="7">
        <f>VLOOKUP(Task[[#This Row],[Reason of visit]],'Data-Task'!C:G,3,)</f>
        <v>0</v>
      </c>
      <c r="J1180" s="7" t="str">
        <f>IF(Task[[#This Row],[Margin of Error1]]&gt;=0.1,"Insufficient data",Task[[#This Row],[Task success1]])</f>
        <v>Insufficient data</v>
      </c>
      <c r="K1180" s="7" t="str">
        <f>IF(Task[[#This Row],[Task success1]]&gt;0,1.96*SQRT((Task[[#This Row],[Task success1]]*(1-Task[[#This Row],[Task success1]]))/Task[[#This Row],[Responses]]),"")</f>
        <v/>
      </c>
      <c r="L1180" s="7">
        <f>VLOOKUP(Task[[#This Row],[Reason of visit]],'Data-Task'!C:G,4,)</f>
        <v>0</v>
      </c>
      <c r="M1180" s="7" t="str">
        <f>IF(Task[[#This Row],[Margin of Error1]]&gt;=0.1,"Insufficient data",Task[[#This Row],[Ease1]])</f>
        <v>Insufficient data</v>
      </c>
      <c r="N1180" s="7" t="str">
        <f>IF(Task[[#This Row],[Ease1]]&gt;0,1.96*SQRT((Task[[#This Row],[Ease1]]*(1-Task[[#This Row],[Ease1]]))/Task[[#This Row],[Responses]]),"")</f>
        <v/>
      </c>
      <c r="O1180" s="7">
        <f>VLOOKUP(Task[[#This Row],[Reason of visit]],'Data-Task'!C:G,5,)</f>
        <v>0.33333333333333298</v>
      </c>
      <c r="P1180" s="7" t="str">
        <f>IF(Task[[#This Row],[Margin of Error1]]&gt;=0.1,"Insufficient data",Task[[#This Row],[Satisfaction1]])</f>
        <v>Insufficient data</v>
      </c>
      <c r="Q1180" s="7">
        <f>IF(Task[[#This Row],[Satisfaction1]]&gt;0,1.96*SQRT((Task[[#This Row],[Satisfaction1]]*(1-Task[[#This Row],[Satisfaction1]]))/Task[[#This Row],[Responses]]),"")</f>
        <v>0.53344443287278076</v>
      </c>
      <c r="R1180" s="7" t="str">
        <f>IF(OR(Task[[#This Row],[Margin of Error1]]&gt;=0.1,Task[[#This Row],[Margin of Error1]]=0),"Insufficient data",Task[[#This Row],[Margin of Error1]])</f>
        <v>Insufficient data</v>
      </c>
      <c r="S11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1" spans="3:19" x14ac:dyDescent="0.5">
      <c r="C1181" s="129" t="str">
        <f>IF(ISBLANK('Data-Task'!C906),"",'Data-Task'!C906)</f>
        <v>NRC:Science:Canadian Construction Materials Centre (CCMC)</v>
      </c>
      <c r="D1181" s="68" t="str">
        <f t="shared" si="57"/>
        <v>Canadian Construction Materials Centre (CCMC)</v>
      </c>
      <c r="E1181" s="6" t="str">
        <f t="shared" si="58"/>
        <v>Science</v>
      </c>
      <c r="F1181" s="6" t="str">
        <f t="shared" si="59"/>
        <v>NRC</v>
      </c>
      <c r="G1181" s="8">
        <f>VLOOKUP(Task[[#This Row],[Reason of visit]],'Data-Task'!C:G,2,)</f>
        <v>3</v>
      </c>
      <c r="H11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1" s="7">
        <f>VLOOKUP(Task[[#This Row],[Reason of visit]],'Data-Task'!C:G,3,)</f>
        <v>1</v>
      </c>
      <c r="J1181" s="7" t="str">
        <f>IF(Task[[#This Row],[Margin of Error1]]&gt;=0.1,"Insufficient data",Task[[#This Row],[Task success1]])</f>
        <v>Insufficient data</v>
      </c>
      <c r="K1181" s="7">
        <f>IF(Task[[#This Row],[Task success1]]&gt;0,1.96*SQRT((Task[[#This Row],[Task success1]]*(1-Task[[#This Row],[Task success1]]))/Task[[#This Row],[Responses]]),"")</f>
        <v>0</v>
      </c>
      <c r="L1181" s="7">
        <f>VLOOKUP(Task[[#This Row],[Reason of visit]],'Data-Task'!C:G,4,)</f>
        <v>0.33333333333333298</v>
      </c>
      <c r="M1181" s="7" t="str">
        <f>IF(Task[[#This Row],[Margin of Error1]]&gt;=0.1,"Insufficient data",Task[[#This Row],[Ease1]])</f>
        <v>Insufficient data</v>
      </c>
      <c r="N1181" s="7">
        <f>IF(Task[[#This Row],[Ease1]]&gt;0,1.96*SQRT((Task[[#This Row],[Ease1]]*(1-Task[[#This Row],[Ease1]]))/Task[[#This Row],[Responses]]),"")</f>
        <v>0.53344443287278076</v>
      </c>
      <c r="O1181" s="7">
        <f>VLOOKUP(Task[[#This Row],[Reason of visit]],'Data-Task'!C:G,5,)</f>
        <v>0.33333333333333298</v>
      </c>
      <c r="P1181" s="7" t="str">
        <f>IF(Task[[#This Row],[Margin of Error1]]&gt;=0.1,"Insufficient data",Task[[#This Row],[Satisfaction1]])</f>
        <v>Insufficient data</v>
      </c>
      <c r="Q1181" s="7">
        <f>IF(Task[[#This Row],[Satisfaction1]]&gt;0,1.96*SQRT((Task[[#This Row],[Satisfaction1]]*(1-Task[[#This Row],[Satisfaction1]]))/Task[[#This Row],[Responses]]),"")</f>
        <v>0.53344443287278076</v>
      </c>
      <c r="R1181" s="7" t="str">
        <f>IF(OR(Task[[#This Row],[Margin of Error1]]&gt;=0.1,Task[[#This Row],[Margin of Error1]]=0),"Insufficient data",Task[[#This Row],[Margin of Error1]])</f>
        <v>Insufficient data</v>
      </c>
      <c r="S11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2" spans="3:19" x14ac:dyDescent="0.5">
      <c r="C1182" s="129" t="str">
        <f>IF(ISBLANK('Data-Task'!C914),"",'Data-Task'!C914)</f>
        <v>NRC:Science:Consult the descriptions of NRC facilities</v>
      </c>
      <c r="D1182" s="68" t="str">
        <f t="shared" si="57"/>
        <v>Consult the descriptions of NRC facilities</v>
      </c>
      <c r="E1182" s="6" t="str">
        <f t="shared" si="58"/>
        <v>Science</v>
      </c>
      <c r="F1182" s="6" t="str">
        <f t="shared" si="59"/>
        <v>NRC</v>
      </c>
      <c r="G1182" s="8">
        <f>VLOOKUP(Task[[#This Row],[Reason of visit]],'Data-Task'!C:G,2,)</f>
        <v>3</v>
      </c>
      <c r="H118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2" s="7">
        <f>VLOOKUP(Task[[#This Row],[Reason of visit]],'Data-Task'!C:G,3,)</f>
        <v>1</v>
      </c>
      <c r="J1182" s="7" t="str">
        <f>IF(Task[[#This Row],[Margin of Error1]]&gt;=0.1,"Insufficient data",Task[[#This Row],[Task success1]])</f>
        <v>Insufficient data</v>
      </c>
      <c r="K1182" s="7">
        <f>IF(Task[[#This Row],[Task success1]]&gt;0,1.96*SQRT((Task[[#This Row],[Task success1]]*(1-Task[[#This Row],[Task success1]]))/Task[[#This Row],[Responses]]),"")</f>
        <v>0</v>
      </c>
      <c r="L1182" s="7">
        <f>VLOOKUP(Task[[#This Row],[Reason of visit]],'Data-Task'!C:G,4,)</f>
        <v>0.66666666666666696</v>
      </c>
      <c r="M1182" s="7" t="str">
        <f>IF(Task[[#This Row],[Margin of Error1]]&gt;=0.1,"Insufficient data",Task[[#This Row],[Ease1]])</f>
        <v>Insufficient data</v>
      </c>
      <c r="N1182" s="7">
        <f>IF(Task[[#This Row],[Ease1]]&gt;0,1.96*SQRT((Task[[#This Row],[Ease1]]*(1-Task[[#This Row],[Ease1]]))/Task[[#This Row],[Responses]]),"")</f>
        <v>0.53344443287278087</v>
      </c>
      <c r="O1182" s="7">
        <f>VLOOKUP(Task[[#This Row],[Reason of visit]],'Data-Task'!C:G,5,)</f>
        <v>0.66666666666666696</v>
      </c>
      <c r="P1182" s="7" t="str">
        <f>IF(Task[[#This Row],[Margin of Error1]]&gt;=0.1,"Insufficient data",Task[[#This Row],[Satisfaction1]])</f>
        <v>Insufficient data</v>
      </c>
      <c r="Q1182" s="7">
        <f>IF(Task[[#This Row],[Satisfaction1]]&gt;0,1.96*SQRT((Task[[#This Row],[Satisfaction1]]*(1-Task[[#This Row],[Satisfaction1]]))/Task[[#This Row],[Responses]]),"")</f>
        <v>0.53344443287278087</v>
      </c>
      <c r="R1182" s="7" t="str">
        <f>IF(OR(Task[[#This Row],[Margin of Error1]]&gt;=0.1,Task[[#This Row],[Margin of Error1]]=0),"Insufficient data",Task[[#This Row],[Margin of Error1]])</f>
        <v>Insufficient data</v>
      </c>
      <c r="S11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3" spans="3:19" x14ac:dyDescent="0.5">
      <c r="C1183" s="129" t="str">
        <f>IF(ISBLANK('Data-Task'!C919),"",'Data-Task'!C919)</f>
        <v>NRC:Science:Download NRC software, applications and tools</v>
      </c>
      <c r="D1183" s="68" t="str">
        <f t="shared" si="57"/>
        <v>Download NRC software, applications and tools</v>
      </c>
      <c r="E1183" s="6" t="str">
        <f t="shared" si="58"/>
        <v>Science</v>
      </c>
      <c r="F1183" s="6" t="str">
        <f t="shared" si="59"/>
        <v>NRC</v>
      </c>
      <c r="G1183" s="8">
        <f>VLOOKUP(Task[[#This Row],[Reason of visit]],'Data-Task'!C:G,2,)</f>
        <v>3</v>
      </c>
      <c r="H118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3" s="7">
        <f>VLOOKUP(Task[[#This Row],[Reason of visit]],'Data-Task'!C:G,3,)</f>
        <v>1</v>
      </c>
      <c r="J1183" s="7" t="str">
        <f>IF(Task[[#This Row],[Margin of Error1]]&gt;=0.1,"Insufficient data",Task[[#This Row],[Task success1]])</f>
        <v>Insufficient data</v>
      </c>
      <c r="K1183" s="7">
        <f>IF(Task[[#This Row],[Task success1]]&gt;0,1.96*SQRT((Task[[#This Row],[Task success1]]*(1-Task[[#This Row],[Task success1]]))/Task[[#This Row],[Responses]]),"")</f>
        <v>0</v>
      </c>
      <c r="L1183" s="7">
        <f>VLOOKUP(Task[[#This Row],[Reason of visit]],'Data-Task'!C:G,4,)</f>
        <v>0.66666666666666696</v>
      </c>
      <c r="M1183" s="7" t="str">
        <f>IF(Task[[#This Row],[Margin of Error1]]&gt;=0.1,"Insufficient data",Task[[#This Row],[Ease1]])</f>
        <v>Insufficient data</v>
      </c>
      <c r="N1183" s="7">
        <f>IF(Task[[#This Row],[Ease1]]&gt;0,1.96*SQRT((Task[[#This Row],[Ease1]]*(1-Task[[#This Row],[Ease1]]))/Task[[#This Row],[Responses]]),"")</f>
        <v>0.53344443287278087</v>
      </c>
      <c r="O1183" s="7">
        <f>VLOOKUP(Task[[#This Row],[Reason of visit]],'Data-Task'!C:G,5,)</f>
        <v>1</v>
      </c>
      <c r="P1183" s="7" t="str">
        <f>IF(Task[[#This Row],[Margin of Error1]]&gt;=0.1,"Insufficient data",Task[[#This Row],[Satisfaction1]])</f>
        <v>Insufficient data</v>
      </c>
      <c r="Q1183" s="7">
        <f>IF(Task[[#This Row],[Satisfaction1]]&gt;0,1.96*SQRT((Task[[#This Row],[Satisfaction1]]*(1-Task[[#This Row],[Satisfaction1]]))/Task[[#This Row],[Responses]]),"")</f>
        <v>0</v>
      </c>
      <c r="R1183" s="7" t="str">
        <f>IF(OR(Task[[#This Row],[Margin of Error1]]&gt;=0.1,Task[[#This Row],[Margin of Error1]]=0),"Insufficient data",Task[[#This Row],[Margin of Error1]])</f>
        <v>Insufficient data</v>
      </c>
      <c r="S11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4" spans="3:19" x14ac:dyDescent="0.5">
      <c r="C1184" s="129" t="str">
        <f>IF(ISBLANK('Data-Task'!C924),"",'Data-Task'!C924)</f>
        <v>NRC:Science:Find NRC locations across Canada</v>
      </c>
      <c r="D1184" s="68" t="str">
        <f t="shared" si="57"/>
        <v>Find NRC locations across Canada</v>
      </c>
      <c r="E1184" s="6" t="str">
        <f t="shared" si="58"/>
        <v>Science</v>
      </c>
      <c r="F1184" s="6" t="str">
        <f t="shared" si="59"/>
        <v>NRC</v>
      </c>
      <c r="G1184" s="8">
        <f>VLOOKUP(Task[[#This Row],[Reason of visit]],'Data-Task'!C:G,2,)</f>
        <v>3</v>
      </c>
      <c r="H118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4" s="7">
        <f>VLOOKUP(Task[[#This Row],[Reason of visit]],'Data-Task'!C:G,3,)</f>
        <v>1</v>
      </c>
      <c r="J1184" s="7" t="str">
        <f>IF(Task[[#This Row],[Margin of Error1]]&gt;=0.1,"Insufficient data",Task[[#This Row],[Task success1]])</f>
        <v>Insufficient data</v>
      </c>
      <c r="K1184" s="7">
        <f>IF(Task[[#This Row],[Task success1]]&gt;0,1.96*SQRT((Task[[#This Row],[Task success1]]*(1-Task[[#This Row],[Task success1]]))/Task[[#This Row],[Responses]]),"")</f>
        <v>0</v>
      </c>
      <c r="L1184" s="7">
        <f>VLOOKUP(Task[[#This Row],[Reason of visit]],'Data-Task'!C:G,4,)</f>
        <v>0.66666666666666696</v>
      </c>
      <c r="M1184" s="7" t="str">
        <f>IF(Task[[#This Row],[Margin of Error1]]&gt;=0.1,"Insufficient data",Task[[#This Row],[Ease1]])</f>
        <v>Insufficient data</v>
      </c>
      <c r="N1184" s="7">
        <f>IF(Task[[#This Row],[Ease1]]&gt;0,1.96*SQRT((Task[[#This Row],[Ease1]]*(1-Task[[#This Row],[Ease1]]))/Task[[#This Row],[Responses]]),"")</f>
        <v>0.53344443287278087</v>
      </c>
      <c r="O1184" s="7">
        <f>VLOOKUP(Task[[#This Row],[Reason of visit]],'Data-Task'!C:G,5,)</f>
        <v>0.66666666666666696</v>
      </c>
      <c r="P1184" s="7" t="str">
        <f>IF(Task[[#This Row],[Margin of Error1]]&gt;=0.1,"Insufficient data",Task[[#This Row],[Satisfaction1]])</f>
        <v>Insufficient data</v>
      </c>
      <c r="Q1184" s="7">
        <f>IF(Task[[#This Row],[Satisfaction1]]&gt;0,1.96*SQRT((Task[[#This Row],[Satisfaction1]]*(1-Task[[#This Row],[Satisfaction1]]))/Task[[#This Row],[Responses]]),"")</f>
        <v>0.53344443287278087</v>
      </c>
      <c r="R1184" s="7" t="str">
        <f>IF(OR(Task[[#This Row],[Margin of Error1]]&gt;=0.1,Task[[#This Row],[Margin of Error1]]=0),"Insufficient data",Task[[#This Row],[Margin of Error1]])</f>
        <v>Insufficient data</v>
      </c>
      <c r="S11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5" spans="3:19" x14ac:dyDescent="0.5">
      <c r="C1185" s="129" t="str">
        <f>IF(ISBLANK('Data-Task'!C926),"",'Data-Task'!C926)</f>
        <v>NRC:Science:Find where you can fly your drone</v>
      </c>
      <c r="D1185" s="68" t="str">
        <f t="shared" si="57"/>
        <v>Find where you can fly your drone</v>
      </c>
      <c r="E1185" s="6" t="str">
        <f t="shared" si="58"/>
        <v>Science</v>
      </c>
      <c r="F1185" s="6" t="str">
        <f t="shared" si="59"/>
        <v>NRC</v>
      </c>
      <c r="G1185" s="8">
        <f>VLOOKUP(Task[[#This Row],[Reason of visit]],'Data-Task'!C:G,2,)</f>
        <v>3</v>
      </c>
      <c r="H118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5" s="7">
        <f>VLOOKUP(Task[[#This Row],[Reason of visit]],'Data-Task'!C:G,3,)</f>
        <v>0.66666666666666696</v>
      </c>
      <c r="J1185" s="7" t="str">
        <f>IF(Task[[#This Row],[Margin of Error1]]&gt;=0.1,"Insufficient data",Task[[#This Row],[Task success1]])</f>
        <v>Insufficient data</v>
      </c>
      <c r="K1185" s="7">
        <f>IF(Task[[#This Row],[Task success1]]&gt;0,1.96*SQRT((Task[[#This Row],[Task success1]]*(1-Task[[#This Row],[Task success1]]))/Task[[#This Row],[Responses]]),"")</f>
        <v>0.53344443287278087</v>
      </c>
      <c r="L1185" s="7">
        <f>VLOOKUP(Task[[#This Row],[Reason of visit]],'Data-Task'!C:G,4,)</f>
        <v>0.33333333333333298</v>
      </c>
      <c r="M1185" s="7" t="str">
        <f>IF(Task[[#This Row],[Margin of Error1]]&gt;=0.1,"Insufficient data",Task[[#This Row],[Ease1]])</f>
        <v>Insufficient data</v>
      </c>
      <c r="N1185" s="7">
        <f>IF(Task[[#This Row],[Ease1]]&gt;0,1.96*SQRT((Task[[#This Row],[Ease1]]*(1-Task[[#This Row],[Ease1]]))/Task[[#This Row],[Responses]]),"")</f>
        <v>0.53344443287278076</v>
      </c>
      <c r="O1185" s="7">
        <f>VLOOKUP(Task[[#This Row],[Reason of visit]],'Data-Task'!C:G,5,)</f>
        <v>0.33333333333333298</v>
      </c>
      <c r="P1185" s="7" t="str">
        <f>IF(Task[[#This Row],[Margin of Error1]]&gt;=0.1,"Insufficient data",Task[[#This Row],[Satisfaction1]])</f>
        <v>Insufficient data</v>
      </c>
      <c r="Q1185" s="7">
        <f>IF(Task[[#This Row],[Satisfaction1]]&gt;0,1.96*SQRT((Task[[#This Row],[Satisfaction1]]*(1-Task[[#This Row],[Satisfaction1]]))/Task[[#This Row],[Responses]]),"")</f>
        <v>0.53344443287278076</v>
      </c>
      <c r="R1185" s="7" t="str">
        <f>IF(OR(Task[[#This Row],[Margin of Error1]]&gt;=0.1,Task[[#This Row],[Margin of Error1]]=0),"Insufficient data",Task[[#This Row],[Margin of Error1]])</f>
        <v>Insufficient data</v>
      </c>
      <c r="S11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6" spans="3:19" x14ac:dyDescent="0.5">
      <c r="C1186" s="129" t="str">
        <f>IF(ISBLANK('Data-Task'!C934),"",'Data-Task'!C934)</f>
        <v>NRC:Science:Learn about NRC research or collaboration activities</v>
      </c>
      <c r="D1186" s="68" t="str">
        <f t="shared" si="57"/>
        <v>Learn about NRC research or collaboration activities</v>
      </c>
      <c r="E1186" s="6" t="str">
        <f t="shared" si="58"/>
        <v>Science</v>
      </c>
      <c r="F1186" s="6" t="str">
        <f t="shared" si="59"/>
        <v>NRC</v>
      </c>
      <c r="G1186" s="8">
        <f>VLOOKUP(Task[[#This Row],[Reason of visit]],'Data-Task'!C:G,2,)</f>
        <v>3</v>
      </c>
      <c r="H118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6" s="7">
        <f>VLOOKUP(Task[[#This Row],[Reason of visit]],'Data-Task'!C:G,3,)</f>
        <v>0.66666666666666696</v>
      </c>
      <c r="J1186" s="7" t="str">
        <f>IF(Task[[#This Row],[Margin of Error1]]&gt;=0.1,"Insufficient data",Task[[#This Row],[Task success1]])</f>
        <v>Insufficient data</v>
      </c>
      <c r="K1186" s="7">
        <f>IF(Task[[#This Row],[Task success1]]&gt;0,1.96*SQRT((Task[[#This Row],[Task success1]]*(1-Task[[#This Row],[Task success1]]))/Task[[#This Row],[Responses]]),"")</f>
        <v>0.53344443287278087</v>
      </c>
      <c r="L1186" s="7">
        <f>VLOOKUP(Task[[#This Row],[Reason of visit]],'Data-Task'!C:G,4,)</f>
        <v>0.33333333333333298</v>
      </c>
      <c r="M1186" s="7" t="str">
        <f>IF(Task[[#This Row],[Margin of Error1]]&gt;=0.1,"Insufficient data",Task[[#This Row],[Ease1]])</f>
        <v>Insufficient data</v>
      </c>
      <c r="N1186" s="7">
        <f>IF(Task[[#This Row],[Ease1]]&gt;0,1.96*SQRT((Task[[#This Row],[Ease1]]*(1-Task[[#This Row],[Ease1]]))/Task[[#This Row],[Responses]]),"")</f>
        <v>0.53344443287278076</v>
      </c>
      <c r="O1186" s="7">
        <f>VLOOKUP(Task[[#This Row],[Reason of visit]],'Data-Task'!C:G,5,)</f>
        <v>0.33333333333333298</v>
      </c>
      <c r="P1186" s="7" t="str">
        <f>IF(Task[[#This Row],[Margin of Error1]]&gt;=0.1,"Insufficient data",Task[[#This Row],[Satisfaction1]])</f>
        <v>Insufficient data</v>
      </c>
      <c r="Q1186" s="7">
        <f>IF(Task[[#This Row],[Satisfaction1]]&gt;0,1.96*SQRT((Task[[#This Row],[Satisfaction1]]*(1-Task[[#This Row],[Satisfaction1]]))/Task[[#This Row],[Responses]]),"")</f>
        <v>0.53344443287278076</v>
      </c>
      <c r="R1186" s="7" t="str">
        <f>IF(OR(Task[[#This Row],[Margin of Error1]]&gt;=0.1,Task[[#This Row],[Margin of Error1]]=0),"Insufficient data",Task[[#This Row],[Margin of Error1]])</f>
        <v>Insufficient data</v>
      </c>
      <c r="S11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7" spans="3:19" x14ac:dyDescent="0.5">
      <c r="C1187" s="129" t="str">
        <f>IF(ISBLANK('Data-Task'!C937),"",'Data-Task'!C937)</f>
        <v>NRC:Science:Learn about seasons start dates</v>
      </c>
      <c r="D1187" s="68" t="str">
        <f t="shared" si="57"/>
        <v>Learn about seasons start dates</v>
      </c>
      <c r="E1187" s="6" t="str">
        <f t="shared" si="58"/>
        <v>Science</v>
      </c>
      <c r="F1187" s="6" t="str">
        <f t="shared" si="59"/>
        <v>NRC</v>
      </c>
      <c r="G1187" s="8">
        <f>VLOOKUP(Task[[#This Row],[Reason of visit]],'Data-Task'!C:G,2,)</f>
        <v>3</v>
      </c>
      <c r="H118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7" s="7">
        <f>VLOOKUP(Task[[#This Row],[Reason of visit]],'Data-Task'!C:G,3,)</f>
        <v>1</v>
      </c>
      <c r="J1187" s="7" t="str">
        <f>IF(Task[[#This Row],[Margin of Error1]]&gt;=0.1,"Insufficient data",Task[[#This Row],[Task success1]])</f>
        <v>Insufficient data</v>
      </c>
      <c r="K1187" s="7">
        <f>IF(Task[[#This Row],[Task success1]]&gt;0,1.96*SQRT((Task[[#This Row],[Task success1]]*(1-Task[[#This Row],[Task success1]]))/Task[[#This Row],[Responses]]),"")</f>
        <v>0</v>
      </c>
      <c r="L1187" s="7">
        <f>VLOOKUP(Task[[#This Row],[Reason of visit]],'Data-Task'!C:G,4,)</f>
        <v>1</v>
      </c>
      <c r="M1187" s="7" t="str">
        <f>IF(Task[[#This Row],[Margin of Error1]]&gt;=0.1,"Insufficient data",Task[[#This Row],[Ease1]])</f>
        <v>Insufficient data</v>
      </c>
      <c r="N1187" s="7">
        <f>IF(Task[[#This Row],[Ease1]]&gt;0,1.96*SQRT((Task[[#This Row],[Ease1]]*(1-Task[[#This Row],[Ease1]]))/Task[[#This Row],[Responses]]),"")</f>
        <v>0</v>
      </c>
      <c r="O1187" s="7">
        <f>VLOOKUP(Task[[#This Row],[Reason of visit]],'Data-Task'!C:G,5,)</f>
        <v>0.66666666666666696</v>
      </c>
      <c r="P1187" s="7" t="str">
        <f>IF(Task[[#This Row],[Margin of Error1]]&gt;=0.1,"Insufficient data",Task[[#This Row],[Satisfaction1]])</f>
        <v>Insufficient data</v>
      </c>
      <c r="Q1187" s="7">
        <f>IF(Task[[#This Row],[Satisfaction1]]&gt;0,1.96*SQRT((Task[[#This Row],[Satisfaction1]]*(1-Task[[#This Row],[Satisfaction1]]))/Task[[#This Row],[Responses]]),"")</f>
        <v>0.53344443287278087</v>
      </c>
      <c r="R1187" s="7" t="str">
        <f>IF(OR(Task[[#This Row],[Margin of Error1]]&gt;=0.1,Task[[#This Row],[Margin of Error1]]=0),"Insufficient data",Task[[#This Row],[Margin of Error1]])</f>
        <v>Insufficient data</v>
      </c>
      <c r="S11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8" spans="3:19" ht="27.75" x14ac:dyDescent="0.5">
      <c r="C1188" s="129" t="str">
        <f>IF(ISBLANK('Data-Task'!C939),"",'Data-Task'!C939)</f>
        <v>NRC:Science:Learn about the Canadian National Master Construction Specifications (NMS)</v>
      </c>
      <c r="D1188" s="68" t="str">
        <f t="shared" si="57"/>
        <v>Learn about the Canadian National Master Construction Specifications (NMS)</v>
      </c>
      <c r="E1188" s="6" t="str">
        <f t="shared" si="58"/>
        <v>Science</v>
      </c>
      <c r="F1188" s="6" t="str">
        <f t="shared" si="59"/>
        <v>NRC</v>
      </c>
      <c r="G1188" s="8">
        <f>VLOOKUP(Task[[#This Row],[Reason of visit]],'Data-Task'!C:G,2,)</f>
        <v>3</v>
      </c>
      <c r="H118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8" s="7">
        <f>VLOOKUP(Task[[#This Row],[Reason of visit]],'Data-Task'!C:G,3,)</f>
        <v>1</v>
      </c>
      <c r="J1188" s="7" t="str">
        <f>IF(Task[[#This Row],[Margin of Error1]]&gt;=0.1,"Insufficient data",Task[[#This Row],[Task success1]])</f>
        <v>Insufficient data</v>
      </c>
      <c r="K1188" s="7">
        <f>IF(Task[[#This Row],[Task success1]]&gt;0,1.96*SQRT((Task[[#This Row],[Task success1]]*(1-Task[[#This Row],[Task success1]]))/Task[[#This Row],[Responses]]),"")</f>
        <v>0</v>
      </c>
      <c r="L1188" s="7">
        <f>VLOOKUP(Task[[#This Row],[Reason of visit]],'Data-Task'!C:G,4,)</f>
        <v>1</v>
      </c>
      <c r="M1188" s="7" t="str">
        <f>IF(Task[[#This Row],[Margin of Error1]]&gt;=0.1,"Insufficient data",Task[[#This Row],[Ease1]])</f>
        <v>Insufficient data</v>
      </c>
      <c r="N1188" s="7">
        <f>IF(Task[[#This Row],[Ease1]]&gt;0,1.96*SQRT((Task[[#This Row],[Ease1]]*(1-Task[[#This Row],[Ease1]]))/Task[[#This Row],[Responses]]),"")</f>
        <v>0</v>
      </c>
      <c r="O1188" s="7">
        <f>VLOOKUP(Task[[#This Row],[Reason of visit]],'Data-Task'!C:G,5,)</f>
        <v>1</v>
      </c>
      <c r="P1188" s="7" t="str">
        <f>IF(Task[[#This Row],[Margin of Error1]]&gt;=0.1,"Insufficient data",Task[[#This Row],[Satisfaction1]])</f>
        <v>Insufficient data</v>
      </c>
      <c r="Q1188" s="7">
        <f>IF(Task[[#This Row],[Satisfaction1]]&gt;0,1.96*SQRT((Task[[#This Row],[Satisfaction1]]*(1-Task[[#This Row],[Satisfaction1]]))/Task[[#This Row],[Responses]]),"")</f>
        <v>0</v>
      </c>
      <c r="R1188" s="7" t="str">
        <f>IF(OR(Task[[#This Row],[Margin of Error1]]&gt;=0.1,Task[[#This Row],[Margin of Error1]]=0),"Insufficient data",Task[[#This Row],[Margin of Error1]])</f>
        <v>Insufficient data</v>
      </c>
      <c r="S11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89" spans="3:19" x14ac:dyDescent="0.5">
      <c r="C1189" s="129" t="str">
        <f>IF(ISBLANK('Data-Task'!C940),"",'Data-Task'!C940)</f>
        <v>NRC:Science:Learn about the certified reference materials (CRM)</v>
      </c>
      <c r="D1189" s="68" t="str">
        <f t="shared" si="57"/>
        <v>Learn about the certified reference materials (CRM)</v>
      </c>
      <c r="E1189" s="6" t="str">
        <f t="shared" si="58"/>
        <v>Science</v>
      </c>
      <c r="F1189" s="6" t="str">
        <f t="shared" si="59"/>
        <v>NRC</v>
      </c>
      <c r="G1189" s="8">
        <f>VLOOKUP(Task[[#This Row],[Reason of visit]],'Data-Task'!C:G,2,)</f>
        <v>3</v>
      </c>
      <c r="H118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89" s="7">
        <f>VLOOKUP(Task[[#This Row],[Reason of visit]],'Data-Task'!C:G,3,)</f>
        <v>0.33333333333333298</v>
      </c>
      <c r="J1189" s="7" t="str">
        <f>IF(Task[[#This Row],[Margin of Error1]]&gt;=0.1,"Insufficient data",Task[[#This Row],[Task success1]])</f>
        <v>Insufficient data</v>
      </c>
      <c r="K1189" s="7">
        <f>IF(Task[[#This Row],[Task success1]]&gt;0,1.96*SQRT((Task[[#This Row],[Task success1]]*(1-Task[[#This Row],[Task success1]]))/Task[[#This Row],[Responses]]),"")</f>
        <v>0.53344443287278076</v>
      </c>
      <c r="L1189" s="7">
        <f>VLOOKUP(Task[[#This Row],[Reason of visit]],'Data-Task'!C:G,4,)</f>
        <v>0.66666666666666696</v>
      </c>
      <c r="M1189" s="7" t="str">
        <f>IF(Task[[#This Row],[Margin of Error1]]&gt;=0.1,"Insufficient data",Task[[#This Row],[Ease1]])</f>
        <v>Insufficient data</v>
      </c>
      <c r="N1189" s="7">
        <f>IF(Task[[#This Row],[Ease1]]&gt;0,1.96*SQRT((Task[[#This Row],[Ease1]]*(1-Task[[#This Row],[Ease1]]))/Task[[#This Row],[Responses]]),"")</f>
        <v>0.53344443287278087</v>
      </c>
      <c r="O1189" s="7">
        <f>VLOOKUP(Task[[#This Row],[Reason of visit]],'Data-Task'!C:G,5,)</f>
        <v>0.33333333333333298</v>
      </c>
      <c r="P1189" s="7" t="str">
        <f>IF(Task[[#This Row],[Margin of Error1]]&gt;=0.1,"Insufficient data",Task[[#This Row],[Satisfaction1]])</f>
        <v>Insufficient data</v>
      </c>
      <c r="Q1189" s="7">
        <f>IF(Task[[#This Row],[Satisfaction1]]&gt;0,1.96*SQRT((Task[[#This Row],[Satisfaction1]]*(1-Task[[#This Row],[Satisfaction1]]))/Task[[#This Row],[Responses]]),"")</f>
        <v>0.53344443287278076</v>
      </c>
      <c r="R1189" s="7" t="str">
        <f>IF(OR(Task[[#This Row],[Margin of Error1]]&gt;=0.1,Task[[#This Row],[Margin of Error1]]=0),"Insufficient data",Task[[#This Row],[Margin of Error1]])</f>
        <v>Insufficient data</v>
      </c>
      <c r="S11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0" spans="3:19" x14ac:dyDescent="0.5">
      <c r="C1190" s="129" t="str">
        <f>IF(ISBLANK('Data-Task'!C957),"",'Data-Task'!C957)</f>
        <v>NRC:Science:Research Centres, programs and facilities</v>
      </c>
      <c r="D1190" s="68" t="str">
        <f t="shared" si="57"/>
        <v>Research Centres, programs and facilities</v>
      </c>
      <c r="E1190" s="6" t="str">
        <f t="shared" si="58"/>
        <v>Science</v>
      </c>
      <c r="F1190" s="6" t="str">
        <f t="shared" si="59"/>
        <v>NRC</v>
      </c>
      <c r="G1190" s="8">
        <f>VLOOKUP(Task[[#This Row],[Reason of visit]],'Data-Task'!C:G,2,)</f>
        <v>3</v>
      </c>
      <c r="H119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0" s="7">
        <f>VLOOKUP(Task[[#This Row],[Reason of visit]],'Data-Task'!C:G,3,)</f>
        <v>1</v>
      </c>
      <c r="J1190" s="7" t="str">
        <f>IF(Task[[#This Row],[Margin of Error1]]&gt;=0.1,"Insufficient data",Task[[#This Row],[Task success1]])</f>
        <v>Insufficient data</v>
      </c>
      <c r="K1190" s="7">
        <f>IF(Task[[#This Row],[Task success1]]&gt;0,1.96*SQRT((Task[[#This Row],[Task success1]]*(1-Task[[#This Row],[Task success1]]))/Task[[#This Row],[Responses]]),"")</f>
        <v>0</v>
      </c>
      <c r="L1190" s="7">
        <f>VLOOKUP(Task[[#This Row],[Reason of visit]],'Data-Task'!C:G,4,)</f>
        <v>1</v>
      </c>
      <c r="M1190" s="7" t="str">
        <f>IF(Task[[#This Row],[Margin of Error1]]&gt;=0.1,"Insufficient data",Task[[#This Row],[Ease1]])</f>
        <v>Insufficient data</v>
      </c>
      <c r="N1190" s="7">
        <f>IF(Task[[#This Row],[Ease1]]&gt;0,1.96*SQRT((Task[[#This Row],[Ease1]]*(1-Task[[#This Row],[Ease1]]))/Task[[#This Row],[Responses]]),"")</f>
        <v>0</v>
      </c>
      <c r="O1190" s="7">
        <f>VLOOKUP(Task[[#This Row],[Reason of visit]],'Data-Task'!C:G,5,)</f>
        <v>1</v>
      </c>
      <c r="P1190" s="7" t="str">
        <f>IF(Task[[#This Row],[Margin of Error1]]&gt;=0.1,"Insufficient data",Task[[#This Row],[Satisfaction1]])</f>
        <v>Insufficient data</v>
      </c>
      <c r="Q1190" s="7">
        <f>IF(Task[[#This Row],[Satisfaction1]]&gt;0,1.96*SQRT((Task[[#This Row],[Satisfaction1]]*(1-Task[[#This Row],[Satisfaction1]]))/Task[[#This Row],[Responses]]),"")</f>
        <v>0</v>
      </c>
      <c r="R1190" s="7" t="str">
        <f>IF(OR(Task[[#This Row],[Margin of Error1]]&gt;=0.1,Task[[#This Row],[Margin of Error1]]=0),"Insufficient data",Task[[#This Row],[Margin of Error1]])</f>
        <v>Insufficient data</v>
      </c>
      <c r="S119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1" spans="3:19" x14ac:dyDescent="0.5">
      <c r="C1191" s="129" t="str">
        <f>IF(ISBLANK('Data-Task'!C1064),"",'Data-Task'!C1064)</f>
        <v>PCH:Culture:Apply to Youth Exchanges Canada</v>
      </c>
      <c r="D1191" s="441" t="str">
        <f t="shared" si="57"/>
        <v>Apply to Youth Exchanges Canada</v>
      </c>
      <c r="E1191" s="6" t="str">
        <f t="shared" si="58"/>
        <v>Culture</v>
      </c>
      <c r="F1191" s="6" t="str">
        <f t="shared" si="59"/>
        <v>PCH</v>
      </c>
      <c r="G1191" s="442">
        <f>VLOOKUP(Task[[#This Row],[Reason of visit]],'Data-Task'!C:G,2,)</f>
        <v>3</v>
      </c>
      <c r="H119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1" s="444">
        <f>VLOOKUP(Task[[#This Row],[Reason of visit]],'Data-Task'!C:G,3,)</f>
        <v>0.66666666666666696</v>
      </c>
      <c r="J1191" s="444" t="str">
        <f>IF(Task[[#This Row],[Margin of Error1]]&gt;=0.1,"Insufficient data",Task[[#This Row],[Task success1]])</f>
        <v>Insufficient data</v>
      </c>
      <c r="K1191" s="444">
        <f>IF(Task[[#This Row],[Task success1]]&gt;0,1.96*SQRT((Task[[#This Row],[Task success1]]*(1-Task[[#This Row],[Task success1]]))/Task[[#This Row],[Responses]]),"")</f>
        <v>0.53344443287278087</v>
      </c>
      <c r="L1191" s="444">
        <f>VLOOKUP(Task[[#This Row],[Reason of visit]],'Data-Task'!C:G,4,)</f>
        <v>0.66666666666666696</v>
      </c>
      <c r="M1191" s="444" t="str">
        <f>IF(Task[[#This Row],[Margin of Error1]]&gt;=0.1,"Insufficient data",Task[[#This Row],[Ease1]])</f>
        <v>Insufficient data</v>
      </c>
      <c r="N1191" s="444">
        <f>IF(Task[[#This Row],[Ease1]]&gt;0,1.96*SQRT((Task[[#This Row],[Ease1]]*(1-Task[[#This Row],[Ease1]]))/Task[[#This Row],[Responses]]),"")</f>
        <v>0.53344443287278087</v>
      </c>
      <c r="O1191" s="444">
        <f>VLOOKUP(Task[[#This Row],[Reason of visit]],'Data-Task'!C:G,5,)</f>
        <v>0.66666666666666696</v>
      </c>
      <c r="P1191" s="444" t="str">
        <f>IF(Task[[#This Row],[Margin of Error1]]&gt;=0.1,"Insufficient data",Task[[#This Row],[Satisfaction1]])</f>
        <v>Insufficient data</v>
      </c>
      <c r="Q1191" s="444">
        <f>IF(Task[[#This Row],[Satisfaction1]]&gt;0,1.96*SQRT((Task[[#This Row],[Satisfaction1]]*(1-Task[[#This Row],[Satisfaction1]]))/Task[[#This Row],[Responses]]),"")</f>
        <v>0.53344443287278087</v>
      </c>
      <c r="R1191" s="444" t="str">
        <f>IF(OR(Task[[#This Row],[Margin of Error1]]&gt;=0.1,Task[[#This Row],[Margin of Error1]]=0),"Insufficient data",Task[[#This Row],[Margin of Error1]])</f>
        <v>Insufficient data</v>
      </c>
      <c r="S11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2" spans="3:19" x14ac:dyDescent="0.5">
      <c r="C1192" s="129" t="str">
        <f>IF(ISBLANK('Data-Task'!C1098),"",'Data-Task'!C1098)</f>
        <v>PCO:Culture:Other - Reason for my visit is not in this list</v>
      </c>
      <c r="D1192" s="457" t="str">
        <f t="shared" si="57"/>
        <v>Other - Reason for my visit is not in this list</v>
      </c>
      <c r="E1192" s="458" t="str">
        <f t="shared" si="58"/>
        <v>Culture</v>
      </c>
      <c r="F1192" s="458" t="str">
        <f t="shared" si="59"/>
        <v>PCO</v>
      </c>
      <c r="G1192" s="442">
        <f>VLOOKUP(Task[[#This Row],[Reason of visit]],'Data-Task'!C:G,2,)</f>
        <v>3</v>
      </c>
      <c r="H11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2" s="444">
        <f>VLOOKUP(Task[[#This Row],[Reason of visit]],'Data-Task'!C:G,3,)</f>
        <v>1</v>
      </c>
      <c r="J1192" s="444" t="str">
        <f>IF(Task[[#This Row],[Margin of Error1]]&gt;=0.1,"Insufficient data",Task[[#This Row],[Task success1]])</f>
        <v>Insufficient data</v>
      </c>
      <c r="K1192" s="444">
        <f>IF(Task[[#This Row],[Task success1]]&gt;0,1.96*SQRT((Task[[#This Row],[Task success1]]*(1-Task[[#This Row],[Task success1]]))/Task[[#This Row],[Responses]]),"")</f>
        <v>0</v>
      </c>
      <c r="L1192" s="444">
        <f>VLOOKUP(Task[[#This Row],[Reason of visit]],'Data-Task'!C:G,4,)</f>
        <v>0.33333333333333298</v>
      </c>
      <c r="M1192" s="444" t="str">
        <f>IF(Task[[#This Row],[Margin of Error1]]&gt;=0.1,"Insufficient data",Task[[#This Row],[Ease1]])</f>
        <v>Insufficient data</v>
      </c>
      <c r="N1192" s="444">
        <f>IF(Task[[#This Row],[Ease1]]&gt;0,1.96*SQRT((Task[[#This Row],[Ease1]]*(1-Task[[#This Row],[Ease1]]))/Task[[#This Row],[Responses]]),"")</f>
        <v>0.53344443287278076</v>
      </c>
      <c r="O1192" s="444">
        <f>VLOOKUP(Task[[#This Row],[Reason of visit]],'Data-Task'!C:G,5,)</f>
        <v>0.66666666666666696</v>
      </c>
      <c r="P1192" s="444" t="str">
        <f>IF(Task[[#This Row],[Margin of Error1]]&gt;=0.1,"Insufficient data",Task[[#This Row],[Satisfaction1]])</f>
        <v>Insufficient data</v>
      </c>
      <c r="Q1192" s="444">
        <f>IF(Task[[#This Row],[Satisfaction1]]&gt;0,1.96*SQRT((Task[[#This Row],[Satisfaction1]]*(1-Task[[#This Row],[Satisfaction1]]))/Task[[#This Row],[Responses]]),"")</f>
        <v>0.53344443287278087</v>
      </c>
      <c r="R1192" s="444" t="str">
        <f>IF(OR(Task[[#This Row],[Margin of Error1]]&gt;=0.1,Task[[#This Row],[Margin of Error1]]=0),"Insufficient data",Task[[#This Row],[Margin of Error1]])</f>
        <v>Insufficient data</v>
      </c>
      <c r="S11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3" spans="3:19" x14ac:dyDescent="0.5">
      <c r="C1193" s="129" t="str">
        <f>IF(ISBLANK('Data-Task'!C1112),"",'Data-Task'!C1112)</f>
        <v>PHAC:Travel:ArriveCAN – Show proof of a molecular test</v>
      </c>
      <c r="D1193" s="457" t="str">
        <f t="shared" si="57"/>
        <v>ArriveCAN – Show proof of a molecular test</v>
      </c>
      <c r="E1193" s="458" t="str">
        <f t="shared" si="58"/>
        <v>Travel</v>
      </c>
      <c r="F1193" s="458" t="str">
        <f t="shared" si="59"/>
        <v>PHAC</v>
      </c>
      <c r="G1193" s="442">
        <f>VLOOKUP(Task[[#This Row],[Reason of visit]],'Data-Task'!C:G,2,)</f>
        <v>3</v>
      </c>
      <c r="H119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3" s="444">
        <f>VLOOKUP(Task[[#This Row],[Reason of visit]],'Data-Task'!C:G,3,)</f>
        <v>0.33333333333333298</v>
      </c>
      <c r="J1193" s="444" t="str">
        <f>IF(Task[[#This Row],[Margin of Error1]]&gt;=0.1,"Insufficient data",Task[[#This Row],[Task success1]])</f>
        <v>Insufficient data</v>
      </c>
      <c r="K1193" s="444">
        <f>IF(Task[[#This Row],[Task success1]]&gt;0,1.96*SQRT((Task[[#This Row],[Task success1]]*(1-Task[[#This Row],[Task success1]]))/Task[[#This Row],[Responses]]),"")</f>
        <v>0.53344443287278076</v>
      </c>
      <c r="L1193" s="444">
        <f>VLOOKUP(Task[[#This Row],[Reason of visit]],'Data-Task'!C:G,4,)</f>
        <v>0</v>
      </c>
      <c r="M1193" s="444" t="str">
        <f>IF(Task[[#This Row],[Margin of Error1]]&gt;=0.1,"Insufficient data",Task[[#This Row],[Ease1]])</f>
        <v>Insufficient data</v>
      </c>
      <c r="N1193" s="444" t="str">
        <f>IF(Task[[#This Row],[Ease1]]&gt;0,1.96*SQRT((Task[[#This Row],[Ease1]]*(1-Task[[#This Row],[Ease1]]))/Task[[#This Row],[Responses]]),"")</f>
        <v/>
      </c>
      <c r="O1193" s="444">
        <f>VLOOKUP(Task[[#This Row],[Reason of visit]],'Data-Task'!C:G,5,)</f>
        <v>0</v>
      </c>
      <c r="P1193" s="444" t="str">
        <f>IF(Task[[#This Row],[Margin of Error1]]&gt;=0.1,"Insufficient data",Task[[#This Row],[Satisfaction1]])</f>
        <v>Insufficient data</v>
      </c>
      <c r="Q1193" s="444" t="str">
        <f>IF(Task[[#This Row],[Satisfaction1]]&gt;0,1.96*SQRT((Task[[#This Row],[Satisfaction1]]*(1-Task[[#This Row],[Satisfaction1]]))/Task[[#This Row],[Responses]]),"")</f>
        <v/>
      </c>
      <c r="R1193" s="444" t="str">
        <f>IF(OR(Task[[#This Row],[Margin of Error1]]&gt;=0.1,Task[[#This Row],[Margin of Error1]]=0),"Insufficient data",Task[[#This Row],[Margin of Error1]])</f>
        <v>Insufficient data</v>
      </c>
      <c r="S11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4" spans="3:19" x14ac:dyDescent="0.5">
      <c r="C1194" s="129" t="str">
        <f>IF(ISBLANK('Data-Task'!C1126),"",'Data-Task'!C1126)</f>
        <v>PrairiesCan:Business:Apply for funding with PrairiesCan</v>
      </c>
      <c r="D1194" s="457" t="str">
        <f t="shared" si="57"/>
        <v>Apply for funding with PrairiesCan</v>
      </c>
      <c r="E1194" s="458" t="str">
        <f t="shared" si="58"/>
        <v>Business</v>
      </c>
      <c r="F1194" s="458" t="str">
        <f t="shared" si="59"/>
        <v>PrairiesCan</v>
      </c>
      <c r="G1194" s="442">
        <f>VLOOKUP(Task[[#This Row],[Reason of visit]],'Data-Task'!C:G,2,)</f>
        <v>3</v>
      </c>
      <c r="H119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4" s="444">
        <f>VLOOKUP(Task[[#This Row],[Reason of visit]],'Data-Task'!C:G,3,)</f>
        <v>1</v>
      </c>
      <c r="J1194" s="444" t="str">
        <f>IF(Task[[#This Row],[Margin of Error1]]&gt;=0.1,"Insufficient data",Task[[#This Row],[Task success1]])</f>
        <v>Insufficient data</v>
      </c>
      <c r="K1194" s="444">
        <f>IF(Task[[#This Row],[Task success1]]&gt;0,1.96*SQRT((Task[[#This Row],[Task success1]]*(1-Task[[#This Row],[Task success1]]))/Task[[#This Row],[Responses]]),"")</f>
        <v>0</v>
      </c>
      <c r="L1194" s="444">
        <f>VLOOKUP(Task[[#This Row],[Reason of visit]],'Data-Task'!C:G,4,)</f>
        <v>0.66666666666666696</v>
      </c>
      <c r="M1194" s="444" t="str">
        <f>IF(Task[[#This Row],[Margin of Error1]]&gt;=0.1,"Insufficient data",Task[[#This Row],[Ease1]])</f>
        <v>Insufficient data</v>
      </c>
      <c r="N1194" s="444">
        <f>IF(Task[[#This Row],[Ease1]]&gt;0,1.96*SQRT((Task[[#This Row],[Ease1]]*(1-Task[[#This Row],[Ease1]]))/Task[[#This Row],[Responses]]),"")</f>
        <v>0.53344443287278087</v>
      </c>
      <c r="O1194" s="444">
        <f>VLOOKUP(Task[[#This Row],[Reason of visit]],'Data-Task'!C:G,5,)</f>
        <v>0.66666666666666696</v>
      </c>
      <c r="P1194" s="444" t="str">
        <f>IF(Task[[#This Row],[Margin of Error1]]&gt;=0.1,"Insufficient data",Task[[#This Row],[Satisfaction1]])</f>
        <v>Insufficient data</v>
      </c>
      <c r="Q1194" s="444">
        <f>IF(Task[[#This Row],[Satisfaction1]]&gt;0,1.96*SQRT((Task[[#This Row],[Satisfaction1]]*(1-Task[[#This Row],[Satisfaction1]]))/Task[[#This Row],[Responses]]),"")</f>
        <v>0.53344443287278087</v>
      </c>
      <c r="R1194" s="444" t="str">
        <f>IF(OR(Task[[#This Row],[Margin of Error1]]&gt;=0.1,Task[[#This Row],[Margin of Error1]]=0),"Insufficient data",Task[[#This Row],[Margin of Error1]])</f>
        <v>Insufficient data</v>
      </c>
      <c r="S11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5" spans="3:19" x14ac:dyDescent="0.5">
      <c r="C1195" s="129" t="str">
        <f>IF(ISBLANK('Data-Task'!C1191),"",'Data-Task'!C1191)</f>
        <v>PSPC:Business:Best Practices in Buying</v>
      </c>
      <c r="D1195" s="457" t="str">
        <f t="shared" si="57"/>
        <v>Best Practices in Buying</v>
      </c>
      <c r="E1195" s="458" t="str">
        <f t="shared" si="58"/>
        <v>Business</v>
      </c>
      <c r="F1195" s="458" t="str">
        <f t="shared" si="59"/>
        <v>PSPC</v>
      </c>
      <c r="G1195" s="442">
        <f>VLOOKUP(Task[[#This Row],[Reason of visit]],'Data-Task'!C:G,2,)</f>
        <v>3</v>
      </c>
      <c r="H119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5" s="444">
        <f>VLOOKUP(Task[[#This Row],[Reason of visit]],'Data-Task'!C:G,3,)</f>
        <v>1</v>
      </c>
      <c r="J1195" s="444" t="str">
        <f>IF(Task[[#This Row],[Margin of Error1]]&gt;=0.1,"Insufficient data",Task[[#This Row],[Task success1]])</f>
        <v>Insufficient data</v>
      </c>
      <c r="K1195" s="444">
        <f>IF(Task[[#This Row],[Task success1]]&gt;0,1.96*SQRT((Task[[#This Row],[Task success1]]*(1-Task[[#This Row],[Task success1]]))/Task[[#This Row],[Responses]]),"")</f>
        <v>0</v>
      </c>
      <c r="L1195" s="444">
        <f>VLOOKUP(Task[[#This Row],[Reason of visit]],'Data-Task'!C:G,4,)</f>
        <v>0.33333333333333298</v>
      </c>
      <c r="M1195" s="444" t="str">
        <f>IF(Task[[#This Row],[Margin of Error1]]&gt;=0.1,"Insufficient data",Task[[#This Row],[Ease1]])</f>
        <v>Insufficient data</v>
      </c>
      <c r="N1195" s="444">
        <f>IF(Task[[#This Row],[Ease1]]&gt;0,1.96*SQRT((Task[[#This Row],[Ease1]]*(1-Task[[#This Row],[Ease1]]))/Task[[#This Row],[Responses]]),"")</f>
        <v>0.53344443287278076</v>
      </c>
      <c r="O1195" s="444">
        <f>VLOOKUP(Task[[#This Row],[Reason of visit]],'Data-Task'!C:G,5,)</f>
        <v>1</v>
      </c>
      <c r="P1195" s="444" t="str">
        <f>IF(Task[[#This Row],[Margin of Error1]]&gt;=0.1,"Insufficient data",Task[[#This Row],[Satisfaction1]])</f>
        <v>Insufficient data</v>
      </c>
      <c r="Q1195" s="444">
        <f>IF(Task[[#This Row],[Satisfaction1]]&gt;0,1.96*SQRT((Task[[#This Row],[Satisfaction1]]*(1-Task[[#This Row],[Satisfaction1]]))/Task[[#This Row],[Responses]]),"")</f>
        <v>0</v>
      </c>
      <c r="R1195" s="444" t="str">
        <f>IF(OR(Task[[#This Row],[Margin of Error1]]&gt;=0.1,Task[[#This Row],[Margin of Error1]]=0),"Insufficient data",Task[[#This Row],[Margin of Error1]])</f>
        <v>Insufficient data</v>
      </c>
      <c r="S11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6" spans="3:19" x14ac:dyDescent="0.5">
      <c r="C1196" s="129" t="str">
        <f>IF(ISBLANK('Data-Task'!C1194),"",'Data-Task'!C1194)</f>
        <v>PSPC:Business:Contact Buy and Sell</v>
      </c>
      <c r="D1196" s="457" t="str">
        <f t="shared" si="57"/>
        <v>Contact Buy and Sell</v>
      </c>
      <c r="E1196" s="458" t="str">
        <f t="shared" si="58"/>
        <v>Business</v>
      </c>
      <c r="F1196" s="458" t="str">
        <f t="shared" si="59"/>
        <v>PSPC</v>
      </c>
      <c r="G1196" s="442">
        <f>VLOOKUP(Task[[#This Row],[Reason of visit]],'Data-Task'!C:G,2,)</f>
        <v>3</v>
      </c>
      <c r="H119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6" s="444">
        <f>VLOOKUP(Task[[#This Row],[Reason of visit]],'Data-Task'!C:G,3,)</f>
        <v>0.33333333333333298</v>
      </c>
      <c r="J1196" s="444" t="str">
        <f>IF(Task[[#This Row],[Margin of Error1]]&gt;=0.1,"Insufficient data",Task[[#This Row],[Task success1]])</f>
        <v>Insufficient data</v>
      </c>
      <c r="K1196" s="444">
        <f>IF(Task[[#This Row],[Task success1]]&gt;0,1.96*SQRT((Task[[#This Row],[Task success1]]*(1-Task[[#This Row],[Task success1]]))/Task[[#This Row],[Responses]]),"")</f>
        <v>0.53344443287278076</v>
      </c>
      <c r="L1196" s="444">
        <f>VLOOKUP(Task[[#This Row],[Reason of visit]],'Data-Task'!C:G,4,)</f>
        <v>0.33333333333333298</v>
      </c>
      <c r="M1196" s="444" t="str">
        <f>IF(Task[[#This Row],[Margin of Error1]]&gt;=0.1,"Insufficient data",Task[[#This Row],[Ease1]])</f>
        <v>Insufficient data</v>
      </c>
      <c r="N1196" s="444">
        <f>IF(Task[[#This Row],[Ease1]]&gt;0,1.96*SQRT((Task[[#This Row],[Ease1]]*(1-Task[[#This Row],[Ease1]]))/Task[[#This Row],[Responses]]),"")</f>
        <v>0.53344443287278076</v>
      </c>
      <c r="O1196" s="444">
        <f>VLOOKUP(Task[[#This Row],[Reason of visit]],'Data-Task'!C:G,5,)</f>
        <v>0.33333333333333298</v>
      </c>
      <c r="P1196" s="444" t="str">
        <f>IF(Task[[#This Row],[Margin of Error1]]&gt;=0.1,"Insufficient data",Task[[#This Row],[Satisfaction1]])</f>
        <v>Insufficient data</v>
      </c>
      <c r="Q1196" s="444">
        <f>IF(Task[[#This Row],[Satisfaction1]]&gt;0,1.96*SQRT((Task[[#This Row],[Satisfaction1]]*(1-Task[[#This Row],[Satisfaction1]]))/Task[[#This Row],[Responses]]),"")</f>
        <v>0.53344443287278076</v>
      </c>
      <c r="R1196" s="444" t="str">
        <f>IF(OR(Task[[#This Row],[Margin of Error1]]&gt;=0.1,Task[[#This Row],[Margin of Error1]]=0),"Insufficient data",Task[[#This Row],[Margin of Error1]])</f>
        <v>Insufficient data</v>
      </c>
      <c r="S11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7" spans="3:19" x14ac:dyDescent="0.5">
      <c r="C1197" s="129" t="str">
        <f>IF(ISBLANK('Data-Task'!C1205),"",'Data-Task'!C1205)</f>
        <v>PSPC:Business:Learn about tendering procedures</v>
      </c>
      <c r="D1197" s="457" t="str">
        <f t="shared" si="57"/>
        <v>Learn about tendering procedures</v>
      </c>
      <c r="E1197" s="458" t="str">
        <f t="shared" si="58"/>
        <v>Business</v>
      </c>
      <c r="F1197" s="458" t="str">
        <f t="shared" si="59"/>
        <v>PSPC</v>
      </c>
      <c r="G1197" s="442">
        <f>VLOOKUP(Task[[#This Row],[Reason of visit]],'Data-Task'!C:G,2,)</f>
        <v>3</v>
      </c>
      <c r="H119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7" s="444">
        <f>VLOOKUP(Task[[#This Row],[Reason of visit]],'Data-Task'!C:G,3,)</f>
        <v>1</v>
      </c>
      <c r="J1197" s="444" t="str">
        <f>IF(Task[[#This Row],[Margin of Error1]]&gt;=0.1,"Insufficient data",Task[[#This Row],[Task success1]])</f>
        <v>Insufficient data</v>
      </c>
      <c r="K1197" s="444">
        <f>IF(Task[[#This Row],[Task success1]]&gt;0,1.96*SQRT((Task[[#This Row],[Task success1]]*(1-Task[[#This Row],[Task success1]]))/Task[[#This Row],[Responses]]),"")</f>
        <v>0</v>
      </c>
      <c r="L1197" s="444">
        <f>VLOOKUP(Task[[#This Row],[Reason of visit]],'Data-Task'!C:G,4,)</f>
        <v>1</v>
      </c>
      <c r="M1197" s="444" t="str">
        <f>IF(Task[[#This Row],[Margin of Error1]]&gt;=0.1,"Insufficient data",Task[[#This Row],[Ease1]])</f>
        <v>Insufficient data</v>
      </c>
      <c r="N1197" s="444">
        <f>IF(Task[[#This Row],[Ease1]]&gt;0,1.96*SQRT((Task[[#This Row],[Ease1]]*(1-Task[[#This Row],[Ease1]]))/Task[[#This Row],[Responses]]),"")</f>
        <v>0</v>
      </c>
      <c r="O1197" s="444">
        <f>VLOOKUP(Task[[#This Row],[Reason of visit]],'Data-Task'!C:G,5,)</f>
        <v>1</v>
      </c>
      <c r="P1197" s="444" t="str">
        <f>IF(Task[[#This Row],[Margin of Error1]]&gt;=0.1,"Insufficient data",Task[[#This Row],[Satisfaction1]])</f>
        <v>Insufficient data</v>
      </c>
      <c r="Q1197" s="444">
        <f>IF(Task[[#This Row],[Satisfaction1]]&gt;0,1.96*SQRT((Task[[#This Row],[Satisfaction1]]*(1-Task[[#This Row],[Satisfaction1]]))/Task[[#This Row],[Responses]]),"")</f>
        <v>0</v>
      </c>
      <c r="R1197" s="444" t="str">
        <f>IF(OR(Task[[#This Row],[Margin of Error1]]&gt;=0.1,Task[[#This Row],[Margin of Error1]]=0),"Insufficient data",Task[[#This Row],[Margin of Error1]])</f>
        <v>Insufficient data</v>
      </c>
      <c r="S11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8" spans="3:19" x14ac:dyDescent="0.5">
      <c r="C1198" s="129" t="str">
        <f>IF(ISBLANK('Data-Task'!C1212),"",'Data-Task'!C1212)</f>
        <v>PSPC:Business:Phases of the Procurement Process</v>
      </c>
      <c r="D1198" s="457" t="str">
        <f t="shared" si="57"/>
        <v>Phases of the Procurement Process</v>
      </c>
      <c r="E1198" s="458" t="str">
        <f t="shared" si="58"/>
        <v>Business</v>
      </c>
      <c r="F1198" s="458" t="str">
        <f t="shared" si="59"/>
        <v>PSPC</v>
      </c>
      <c r="G1198" s="442">
        <f>VLOOKUP(Task[[#This Row],[Reason of visit]],'Data-Task'!C:G,2,)</f>
        <v>3</v>
      </c>
      <c r="H119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8" s="444">
        <f>VLOOKUP(Task[[#This Row],[Reason of visit]],'Data-Task'!C:G,3,)</f>
        <v>0.66666666666666696</v>
      </c>
      <c r="J1198" s="444" t="str">
        <f>IF(Task[[#This Row],[Margin of Error1]]&gt;=0.1,"Insufficient data",Task[[#This Row],[Task success1]])</f>
        <v>Insufficient data</v>
      </c>
      <c r="K1198" s="444">
        <f>IF(Task[[#This Row],[Task success1]]&gt;0,1.96*SQRT((Task[[#This Row],[Task success1]]*(1-Task[[#This Row],[Task success1]]))/Task[[#This Row],[Responses]]),"")</f>
        <v>0.53344443287278087</v>
      </c>
      <c r="L1198" s="444">
        <f>VLOOKUP(Task[[#This Row],[Reason of visit]],'Data-Task'!C:G,4,)</f>
        <v>0.33333333333333298</v>
      </c>
      <c r="M1198" s="444" t="str">
        <f>IF(Task[[#This Row],[Margin of Error1]]&gt;=0.1,"Insufficient data",Task[[#This Row],[Ease1]])</f>
        <v>Insufficient data</v>
      </c>
      <c r="N1198" s="444">
        <f>IF(Task[[#This Row],[Ease1]]&gt;0,1.96*SQRT((Task[[#This Row],[Ease1]]*(1-Task[[#This Row],[Ease1]]))/Task[[#This Row],[Responses]]),"")</f>
        <v>0.53344443287278076</v>
      </c>
      <c r="O1198" s="444">
        <f>VLOOKUP(Task[[#This Row],[Reason of visit]],'Data-Task'!C:G,5,)</f>
        <v>0.33333333333333298</v>
      </c>
      <c r="P1198" s="444" t="str">
        <f>IF(Task[[#This Row],[Margin of Error1]]&gt;=0.1,"Insufficient data",Task[[#This Row],[Satisfaction1]])</f>
        <v>Insufficient data</v>
      </c>
      <c r="Q1198" s="444">
        <f>IF(Task[[#This Row],[Satisfaction1]]&gt;0,1.96*SQRT((Task[[#This Row],[Satisfaction1]]*(1-Task[[#This Row],[Satisfaction1]]))/Task[[#This Row],[Responses]]),"")</f>
        <v>0.53344443287278076</v>
      </c>
      <c r="R1198" s="444" t="str">
        <f>IF(OR(Task[[#This Row],[Margin of Error1]]&gt;=0.1,Task[[#This Row],[Margin of Error1]]=0),"Insufficient data",Task[[#This Row],[Margin of Error1]])</f>
        <v>Insufficient data</v>
      </c>
      <c r="S11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199" spans="3:19" x14ac:dyDescent="0.5">
      <c r="C1199" s="129" t="str">
        <f>IF(ISBLANK('Data-Task'!C1236),"",'Data-Task'!C1236)</f>
        <v>PSPC:Culture:Subscribe to The Portal Weekly</v>
      </c>
      <c r="D1199" s="457" t="str">
        <f t="shared" si="57"/>
        <v>Subscribe to The Portal Weekly</v>
      </c>
      <c r="E1199" s="458" t="str">
        <f t="shared" si="58"/>
        <v>Culture</v>
      </c>
      <c r="F1199" s="458" t="str">
        <f t="shared" si="59"/>
        <v>PSPC</v>
      </c>
      <c r="G1199" s="442">
        <f>VLOOKUP(Task[[#This Row],[Reason of visit]],'Data-Task'!C:G,2,)</f>
        <v>3</v>
      </c>
      <c r="H119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199" s="444">
        <f>VLOOKUP(Task[[#This Row],[Reason of visit]],'Data-Task'!C:G,3,)</f>
        <v>0.66666666666666696</v>
      </c>
      <c r="J1199" s="444" t="str">
        <f>IF(Task[[#This Row],[Margin of Error1]]&gt;=0.1,"Insufficient data",Task[[#This Row],[Task success1]])</f>
        <v>Insufficient data</v>
      </c>
      <c r="K1199" s="444">
        <f>IF(Task[[#This Row],[Task success1]]&gt;0,1.96*SQRT((Task[[#This Row],[Task success1]]*(1-Task[[#This Row],[Task success1]]))/Task[[#This Row],[Responses]]),"")</f>
        <v>0.53344443287278087</v>
      </c>
      <c r="L1199" s="444">
        <f>VLOOKUP(Task[[#This Row],[Reason of visit]],'Data-Task'!C:G,4,)</f>
        <v>0.66666666666666696</v>
      </c>
      <c r="M1199" s="444" t="str">
        <f>IF(Task[[#This Row],[Margin of Error1]]&gt;=0.1,"Insufficient data",Task[[#This Row],[Ease1]])</f>
        <v>Insufficient data</v>
      </c>
      <c r="N1199" s="444">
        <f>IF(Task[[#This Row],[Ease1]]&gt;0,1.96*SQRT((Task[[#This Row],[Ease1]]*(1-Task[[#This Row],[Ease1]]))/Task[[#This Row],[Responses]]),"")</f>
        <v>0.53344443287278087</v>
      </c>
      <c r="O1199" s="444">
        <f>VLOOKUP(Task[[#This Row],[Reason of visit]],'Data-Task'!C:G,5,)</f>
        <v>0.66666666666666696</v>
      </c>
      <c r="P1199" s="444" t="str">
        <f>IF(Task[[#This Row],[Margin of Error1]]&gt;=0.1,"Insufficient data",Task[[#This Row],[Satisfaction1]])</f>
        <v>Insufficient data</v>
      </c>
      <c r="Q1199" s="444">
        <f>IF(Task[[#This Row],[Satisfaction1]]&gt;0,1.96*SQRT((Task[[#This Row],[Satisfaction1]]*(1-Task[[#This Row],[Satisfaction1]]))/Task[[#This Row],[Responses]]),"")</f>
        <v>0.53344443287278087</v>
      </c>
      <c r="R1199" s="444" t="str">
        <f>IF(OR(Task[[#This Row],[Margin of Error1]]&gt;=0.1,Task[[#This Row],[Margin of Error1]]=0),"Insufficient data",Task[[#This Row],[Margin of Error1]])</f>
        <v>Insufficient data</v>
      </c>
      <c r="S11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0" spans="3:19" x14ac:dyDescent="0.5">
      <c r="C1200" s="129" t="str">
        <f>IF(ISBLANK('Data-Task'!C1243),"",'Data-Task'!C1243)</f>
        <v>PSPC:PublicService:Access employer support services forms</v>
      </c>
      <c r="D1200" s="457" t="str">
        <f t="shared" si="57"/>
        <v>Access employer support services forms</v>
      </c>
      <c r="E1200" s="458" t="str">
        <f t="shared" si="58"/>
        <v>PublicService</v>
      </c>
      <c r="F1200" s="458" t="str">
        <f t="shared" si="59"/>
        <v>PSPC</v>
      </c>
      <c r="G1200" s="442">
        <f>VLOOKUP(Task[[#This Row],[Reason of visit]],'Data-Task'!C:G,2,)</f>
        <v>3</v>
      </c>
      <c r="H120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0" s="444">
        <f>VLOOKUP(Task[[#This Row],[Reason of visit]],'Data-Task'!C:G,3,)</f>
        <v>1</v>
      </c>
      <c r="J1200" s="444" t="str">
        <f>IF(Task[[#This Row],[Margin of Error1]]&gt;=0.1,"Insufficient data",Task[[#This Row],[Task success1]])</f>
        <v>Insufficient data</v>
      </c>
      <c r="K1200" s="444">
        <f>IF(Task[[#This Row],[Task success1]]&gt;0,1.96*SQRT((Task[[#This Row],[Task success1]]*(1-Task[[#This Row],[Task success1]]))/Task[[#This Row],[Responses]]),"")</f>
        <v>0</v>
      </c>
      <c r="L1200" s="444">
        <f>VLOOKUP(Task[[#This Row],[Reason of visit]],'Data-Task'!C:G,4,)</f>
        <v>0</v>
      </c>
      <c r="M1200" s="444" t="str">
        <f>IF(Task[[#This Row],[Margin of Error1]]&gt;=0.1,"Insufficient data",Task[[#This Row],[Ease1]])</f>
        <v>Insufficient data</v>
      </c>
      <c r="N1200" s="444" t="str">
        <f>IF(Task[[#This Row],[Ease1]]&gt;0,1.96*SQRT((Task[[#This Row],[Ease1]]*(1-Task[[#This Row],[Ease1]]))/Task[[#This Row],[Responses]]),"")</f>
        <v/>
      </c>
      <c r="O1200" s="444">
        <f>VLOOKUP(Task[[#This Row],[Reason of visit]],'Data-Task'!C:G,5,)</f>
        <v>0.66666666666666696</v>
      </c>
      <c r="P1200" s="444" t="str">
        <f>IF(Task[[#This Row],[Margin of Error1]]&gt;=0.1,"Insufficient data",Task[[#This Row],[Satisfaction1]])</f>
        <v>Insufficient data</v>
      </c>
      <c r="Q1200" s="444">
        <f>IF(Task[[#This Row],[Satisfaction1]]&gt;0,1.96*SQRT((Task[[#This Row],[Satisfaction1]]*(1-Task[[#This Row],[Satisfaction1]]))/Task[[#This Row],[Responses]]),"")</f>
        <v>0.53344443287278087</v>
      </c>
      <c r="R1200" s="444" t="str">
        <f>IF(OR(Task[[#This Row],[Margin of Error1]]&gt;=0.1,Task[[#This Row],[Margin of Error1]]=0),"Insufficient data",Task[[#This Row],[Margin of Error1]])</f>
        <v>Insufficient data</v>
      </c>
      <c r="S12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1" spans="3:19" x14ac:dyDescent="0.5">
      <c r="C1201" s="129" t="str">
        <f>IF(ISBLANK('Data-Task'!C1258),"",'Data-Task'!C1258)</f>
        <v>PSPC:PublicService:How to read your public service pay stub</v>
      </c>
      <c r="D1201" s="457" t="str">
        <f t="shared" si="57"/>
        <v>How to read your public service pay stub</v>
      </c>
      <c r="E1201" s="458" t="str">
        <f t="shared" si="58"/>
        <v>PublicService</v>
      </c>
      <c r="F1201" s="458" t="str">
        <f t="shared" si="59"/>
        <v>PSPC</v>
      </c>
      <c r="G1201" s="442">
        <f>VLOOKUP(Task[[#This Row],[Reason of visit]],'Data-Task'!C:G,2,)</f>
        <v>3</v>
      </c>
      <c r="H120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1" s="444">
        <f>VLOOKUP(Task[[#This Row],[Reason of visit]],'Data-Task'!C:G,3,)</f>
        <v>1</v>
      </c>
      <c r="J1201" s="444" t="str">
        <f>IF(Task[[#This Row],[Margin of Error1]]&gt;=0.1,"Insufficient data",Task[[#This Row],[Task success1]])</f>
        <v>Insufficient data</v>
      </c>
      <c r="K1201" s="444">
        <f>IF(Task[[#This Row],[Task success1]]&gt;0,1.96*SQRT((Task[[#This Row],[Task success1]]*(1-Task[[#This Row],[Task success1]]))/Task[[#This Row],[Responses]]),"")</f>
        <v>0</v>
      </c>
      <c r="L1201" s="444">
        <f>VLOOKUP(Task[[#This Row],[Reason of visit]],'Data-Task'!C:G,4,)</f>
        <v>1</v>
      </c>
      <c r="M1201" s="444" t="str">
        <f>IF(Task[[#This Row],[Margin of Error1]]&gt;=0.1,"Insufficient data",Task[[#This Row],[Ease1]])</f>
        <v>Insufficient data</v>
      </c>
      <c r="N1201" s="444">
        <f>IF(Task[[#This Row],[Ease1]]&gt;0,1.96*SQRT((Task[[#This Row],[Ease1]]*(1-Task[[#This Row],[Ease1]]))/Task[[#This Row],[Responses]]),"")</f>
        <v>0</v>
      </c>
      <c r="O1201" s="444">
        <f>VLOOKUP(Task[[#This Row],[Reason of visit]],'Data-Task'!C:G,5,)</f>
        <v>0.33333333333333298</v>
      </c>
      <c r="P1201" s="444" t="str">
        <f>IF(Task[[#This Row],[Margin of Error1]]&gt;=0.1,"Insufficient data",Task[[#This Row],[Satisfaction1]])</f>
        <v>Insufficient data</v>
      </c>
      <c r="Q1201" s="444">
        <f>IF(Task[[#This Row],[Satisfaction1]]&gt;0,1.96*SQRT((Task[[#This Row],[Satisfaction1]]*(1-Task[[#This Row],[Satisfaction1]]))/Task[[#This Row],[Responses]]),"")</f>
        <v>0.53344443287278076</v>
      </c>
      <c r="R1201" s="444" t="str">
        <f>IF(OR(Task[[#This Row],[Margin of Error1]]&gt;=0.1,Task[[#This Row],[Margin of Error1]]=0),"Insufficient data",Task[[#This Row],[Margin of Error1]])</f>
        <v>Insufficient data</v>
      </c>
      <c r="S12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2" spans="3:19" x14ac:dyDescent="0.5">
      <c r="C1202" s="129" t="str">
        <f>IF(ISBLANK('Data-Task'!C1347),"",'Data-Task'!C1347)</f>
        <v>TC:N/A:Find out how to import or bring a vehicle into Canada</v>
      </c>
      <c r="D1202" s="457" t="str">
        <f t="shared" si="57"/>
        <v>Find out how to import or bring a vehicle into Canada</v>
      </c>
      <c r="E1202" s="458" t="str">
        <f t="shared" si="58"/>
        <v>N/A</v>
      </c>
      <c r="F1202" s="458" t="str">
        <f t="shared" si="59"/>
        <v>TC</v>
      </c>
      <c r="G1202" s="442">
        <f>VLOOKUP(Task[[#This Row],[Reason of visit]],'Data-Task'!C:G,2,)</f>
        <v>3</v>
      </c>
      <c r="H120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2" s="444">
        <f>VLOOKUP(Task[[#This Row],[Reason of visit]],'Data-Task'!C:G,3,)</f>
        <v>0.33333333333333298</v>
      </c>
      <c r="J1202" s="444" t="str">
        <f>IF(Task[[#This Row],[Margin of Error1]]&gt;=0.1,"Insufficient data",Task[[#This Row],[Task success1]])</f>
        <v>Insufficient data</v>
      </c>
      <c r="K1202" s="444">
        <f>IF(Task[[#This Row],[Task success1]]&gt;0,1.96*SQRT((Task[[#This Row],[Task success1]]*(1-Task[[#This Row],[Task success1]]))/Task[[#This Row],[Responses]]),"")</f>
        <v>0.53344443287278076</v>
      </c>
      <c r="L1202" s="444">
        <f>VLOOKUP(Task[[#This Row],[Reason of visit]],'Data-Task'!C:G,4,)</f>
        <v>1</v>
      </c>
      <c r="M1202" s="444" t="str">
        <f>IF(Task[[#This Row],[Margin of Error1]]&gt;=0.1,"Insufficient data",Task[[#This Row],[Ease1]])</f>
        <v>Insufficient data</v>
      </c>
      <c r="N1202" s="444">
        <f>IF(Task[[#This Row],[Ease1]]&gt;0,1.96*SQRT((Task[[#This Row],[Ease1]]*(1-Task[[#This Row],[Ease1]]))/Task[[#This Row],[Responses]]),"")</f>
        <v>0</v>
      </c>
      <c r="O1202" s="444">
        <f>VLOOKUP(Task[[#This Row],[Reason of visit]],'Data-Task'!C:G,5,)</f>
        <v>0.33333333333333298</v>
      </c>
      <c r="P1202" s="444" t="str">
        <f>IF(Task[[#This Row],[Margin of Error1]]&gt;=0.1,"Insufficient data",Task[[#This Row],[Satisfaction1]])</f>
        <v>Insufficient data</v>
      </c>
      <c r="Q1202" s="444">
        <f>IF(Task[[#This Row],[Satisfaction1]]&gt;0,1.96*SQRT((Task[[#This Row],[Satisfaction1]]*(1-Task[[#This Row],[Satisfaction1]]))/Task[[#This Row],[Responses]]),"")</f>
        <v>0.53344443287278076</v>
      </c>
      <c r="R1202" s="444" t="str">
        <f>IF(OR(Task[[#This Row],[Margin of Error1]]&gt;=0.1,Task[[#This Row],[Margin of Error1]]=0),"Insufficient data",Task[[#This Row],[Margin of Error1]])</f>
        <v>Insufficient data</v>
      </c>
      <c r="S12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3" spans="3:19" x14ac:dyDescent="0.5">
      <c r="C1203" s="129" t="str">
        <f>IF(ISBLANK('Data-Task'!C1353),"",'Data-Task'!C1353)</f>
        <v>TC:N/A:Learn about child car seat safety</v>
      </c>
      <c r="D1203" s="457" t="str">
        <f t="shared" si="57"/>
        <v>Learn about child car seat safety</v>
      </c>
      <c r="E1203" s="458" t="str">
        <f t="shared" si="58"/>
        <v>N/A</v>
      </c>
      <c r="F1203" s="458" t="str">
        <f t="shared" si="59"/>
        <v>TC</v>
      </c>
      <c r="G1203" s="442">
        <f>VLOOKUP(Task[[#This Row],[Reason of visit]],'Data-Task'!C:G,2,)</f>
        <v>3</v>
      </c>
      <c r="H120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3" s="444">
        <f>VLOOKUP(Task[[#This Row],[Reason of visit]],'Data-Task'!C:G,3,)</f>
        <v>1</v>
      </c>
      <c r="J1203" s="444" t="str">
        <f>IF(Task[[#This Row],[Margin of Error1]]&gt;=0.1,"Insufficient data",Task[[#This Row],[Task success1]])</f>
        <v>Insufficient data</v>
      </c>
      <c r="K1203" s="444">
        <f>IF(Task[[#This Row],[Task success1]]&gt;0,1.96*SQRT((Task[[#This Row],[Task success1]]*(1-Task[[#This Row],[Task success1]]))/Task[[#This Row],[Responses]]),"")</f>
        <v>0</v>
      </c>
      <c r="L1203" s="444">
        <f>VLOOKUP(Task[[#This Row],[Reason of visit]],'Data-Task'!C:G,4,)</f>
        <v>1</v>
      </c>
      <c r="M1203" s="444" t="str">
        <f>IF(Task[[#This Row],[Margin of Error1]]&gt;=0.1,"Insufficient data",Task[[#This Row],[Ease1]])</f>
        <v>Insufficient data</v>
      </c>
      <c r="N1203" s="444">
        <f>IF(Task[[#This Row],[Ease1]]&gt;0,1.96*SQRT((Task[[#This Row],[Ease1]]*(1-Task[[#This Row],[Ease1]]))/Task[[#This Row],[Responses]]),"")</f>
        <v>0</v>
      </c>
      <c r="O1203" s="444">
        <f>VLOOKUP(Task[[#This Row],[Reason of visit]],'Data-Task'!C:G,5,)</f>
        <v>1</v>
      </c>
      <c r="P1203" s="444" t="str">
        <f>IF(Task[[#This Row],[Margin of Error1]]&gt;=0.1,"Insufficient data",Task[[#This Row],[Satisfaction1]])</f>
        <v>Insufficient data</v>
      </c>
      <c r="Q1203" s="444">
        <f>IF(Task[[#This Row],[Satisfaction1]]&gt;0,1.96*SQRT((Task[[#This Row],[Satisfaction1]]*(1-Task[[#This Row],[Satisfaction1]]))/Task[[#This Row],[Responses]]),"")</f>
        <v>0</v>
      </c>
      <c r="R1203" s="444" t="str">
        <f>IF(OR(Task[[#This Row],[Margin of Error1]]&gt;=0.1,Task[[#This Row],[Margin of Error1]]=0),"Insufficient data",Task[[#This Row],[Margin of Error1]])</f>
        <v>Insufficient data</v>
      </c>
      <c r="S120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4" spans="3:19" x14ac:dyDescent="0.5">
      <c r="C1204" s="129" t="str">
        <f>IF(ISBLANK('Data-Task'!C1360),"",'Data-Task'!C1360)</f>
        <v>TC:N/A:Operating a commercial air service</v>
      </c>
      <c r="D1204" s="457" t="str">
        <f t="shared" si="57"/>
        <v>Operating a commercial air service</v>
      </c>
      <c r="E1204" s="458" t="str">
        <f t="shared" si="58"/>
        <v>N/A</v>
      </c>
      <c r="F1204" s="458" t="str">
        <f t="shared" si="59"/>
        <v>TC</v>
      </c>
      <c r="G1204" s="442">
        <f>VLOOKUP(Task[[#This Row],[Reason of visit]],'Data-Task'!C:G,2,)</f>
        <v>3</v>
      </c>
      <c r="H120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4" s="444">
        <f>VLOOKUP(Task[[#This Row],[Reason of visit]],'Data-Task'!C:G,3,)</f>
        <v>0.66666666666666696</v>
      </c>
      <c r="J1204" s="444" t="str">
        <f>IF(Task[[#This Row],[Margin of Error1]]&gt;=0.1,"Insufficient data",Task[[#This Row],[Task success1]])</f>
        <v>Insufficient data</v>
      </c>
      <c r="K1204" s="444">
        <f>IF(Task[[#This Row],[Task success1]]&gt;0,1.96*SQRT((Task[[#This Row],[Task success1]]*(1-Task[[#This Row],[Task success1]]))/Task[[#This Row],[Responses]]),"")</f>
        <v>0.53344443287278087</v>
      </c>
      <c r="L1204" s="444">
        <f>VLOOKUP(Task[[#This Row],[Reason of visit]],'Data-Task'!C:G,4,)</f>
        <v>0.33333333333333298</v>
      </c>
      <c r="M1204" s="444" t="str">
        <f>IF(Task[[#This Row],[Margin of Error1]]&gt;=0.1,"Insufficient data",Task[[#This Row],[Ease1]])</f>
        <v>Insufficient data</v>
      </c>
      <c r="N1204" s="444">
        <f>IF(Task[[#This Row],[Ease1]]&gt;0,1.96*SQRT((Task[[#This Row],[Ease1]]*(1-Task[[#This Row],[Ease1]]))/Task[[#This Row],[Responses]]),"")</f>
        <v>0.53344443287278076</v>
      </c>
      <c r="O1204" s="444">
        <f>VLOOKUP(Task[[#This Row],[Reason of visit]],'Data-Task'!C:G,5,)</f>
        <v>0.33333333333333298</v>
      </c>
      <c r="P1204" s="444" t="str">
        <f>IF(Task[[#This Row],[Margin of Error1]]&gt;=0.1,"Insufficient data",Task[[#This Row],[Satisfaction1]])</f>
        <v>Insufficient data</v>
      </c>
      <c r="Q1204" s="444">
        <f>IF(Task[[#This Row],[Satisfaction1]]&gt;0,1.96*SQRT((Task[[#This Row],[Satisfaction1]]*(1-Task[[#This Row],[Satisfaction1]]))/Task[[#This Row],[Responses]]),"")</f>
        <v>0.53344443287278076</v>
      </c>
      <c r="R1204" s="444" t="str">
        <f>IF(OR(Task[[#This Row],[Margin of Error1]]&gt;=0.1,Task[[#This Row],[Margin of Error1]]=0),"Insufficient data",Task[[#This Row],[Margin of Error1]])</f>
        <v>Insufficient data</v>
      </c>
      <c r="S12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5" spans="3:19" x14ac:dyDescent="0.5">
      <c r="C1205" s="129" t="str">
        <f>IF(ISBLANK('Data-Task'!C1385),"",'Data-Task'!C1385)</f>
        <v>TC:Transport:Learn about shipping or mailing lithium batteries</v>
      </c>
      <c r="D1205" s="457" t="str">
        <f t="shared" si="57"/>
        <v>Learn about shipping or mailing lithium batteries</v>
      </c>
      <c r="E1205" s="458" t="str">
        <f t="shared" si="58"/>
        <v>Transport</v>
      </c>
      <c r="F1205" s="458" t="str">
        <f t="shared" si="59"/>
        <v>TC</v>
      </c>
      <c r="G1205" s="442">
        <f>VLOOKUP(Task[[#This Row],[Reason of visit]],'Data-Task'!C:G,2,)</f>
        <v>3</v>
      </c>
      <c r="H120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5" s="444">
        <f>VLOOKUP(Task[[#This Row],[Reason of visit]],'Data-Task'!C:G,3,)</f>
        <v>0.66666666666666696</v>
      </c>
      <c r="J1205" s="444" t="str">
        <f>IF(Task[[#This Row],[Margin of Error1]]&gt;=0.1,"Insufficient data",Task[[#This Row],[Task success1]])</f>
        <v>Insufficient data</v>
      </c>
      <c r="K1205" s="444">
        <f>IF(Task[[#This Row],[Task success1]]&gt;0,1.96*SQRT((Task[[#This Row],[Task success1]]*(1-Task[[#This Row],[Task success1]]))/Task[[#This Row],[Responses]]),"")</f>
        <v>0.53344443287278087</v>
      </c>
      <c r="L1205" s="444">
        <f>VLOOKUP(Task[[#This Row],[Reason of visit]],'Data-Task'!C:G,4,)</f>
        <v>0.33333333333333298</v>
      </c>
      <c r="M1205" s="444" t="str">
        <f>IF(Task[[#This Row],[Margin of Error1]]&gt;=0.1,"Insufficient data",Task[[#This Row],[Ease1]])</f>
        <v>Insufficient data</v>
      </c>
      <c r="N1205" s="444">
        <f>IF(Task[[#This Row],[Ease1]]&gt;0,1.96*SQRT((Task[[#This Row],[Ease1]]*(1-Task[[#This Row],[Ease1]]))/Task[[#This Row],[Responses]]),"")</f>
        <v>0.53344443287278076</v>
      </c>
      <c r="O1205" s="444">
        <f>VLOOKUP(Task[[#This Row],[Reason of visit]],'Data-Task'!C:G,5,)</f>
        <v>0</v>
      </c>
      <c r="P1205" s="444" t="str">
        <f>IF(Task[[#This Row],[Margin of Error1]]&gt;=0.1,"Insufficient data",Task[[#This Row],[Satisfaction1]])</f>
        <v>Insufficient data</v>
      </c>
      <c r="Q1205" s="444" t="str">
        <f>IF(Task[[#This Row],[Satisfaction1]]&gt;0,1.96*SQRT((Task[[#This Row],[Satisfaction1]]*(1-Task[[#This Row],[Satisfaction1]]))/Task[[#This Row],[Responses]]),"")</f>
        <v/>
      </c>
      <c r="R1205" s="444" t="str">
        <f>IF(OR(Task[[#This Row],[Margin of Error1]]&gt;=0.1,Task[[#This Row],[Margin of Error1]]=0),"Insufficient data",Task[[#This Row],[Margin of Error1]])</f>
        <v>Insufficient data</v>
      </c>
      <c r="S12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6" spans="3:19" ht="27.75" x14ac:dyDescent="0.5">
      <c r="C1206" s="129" t="str">
        <f>IF(ISBLANK('Data-Task'!C1389),"",'Data-Task'!C1389)</f>
        <v>TC:Transport:Learn how to bring your vehicle into Canada temporarily (students, visitors)</v>
      </c>
      <c r="D1206" s="457" t="str">
        <f t="shared" si="57"/>
        <v>Learn how to bring your vehicle into Canada temporarily (students, visitors)</v>
      </c>
      <c r="E1206" s="458" t="str">
        <f t="shared" si="58"/>
        <v>Transport</v>
      </c>
      <c r="F1206" s="458" t="str">
        <f t="shared" si="59"/>
        <v>TC</v>
      </c>
      <c r="G1206" s="442">
        <f>VLOOKUP(Task[[#This Row],[Reason of visit]],'Data-Task'!C:G,2,)</f>
        <v>3</v>
      </c>
      <c r="H120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6" s="444">
        <f>VLOOKUP(Task[[#This Row],[Reason of visit]],'Data-Task'!C:G,3,)</f>
        <v>1</v>
      </c>
      <c r="J1206" s="444" t="str">
        <f>IF(Task[[#This Row],[Margin of Error1]]&gt;=0.1,"Insufficient data",Task[[#This Row],[Task success1]])</f>
        <v>Insufficient data</v>
      </c>
      <c r="K1206" s="444">
        <f>IF(Task[[#This Row],[Task success1]]&gt;0,1.96*SQRT((Task[[#This Row],[Task success1]]*(1-Task[[#This Row],[Task success1]]))/Task[[#This Row],[Responses]]),"")</f>
        <v>0</v>
      </c>
      <c r="L1206" s="444">
        <f>VLOOKUP(Task[[#This Row],[Reason of visit]],'Data-Task'!C:G,4,)</f>
        <v>0.33333333333333298</v>
      </c>
      <c r="M1206" s="444" t="str">
        <f>IF(Task[[#This Row],[Margin of Error1]]&gt;=0.1,"Insufficient data",Task[[#This Row],[Ease1]])</f>
        <v>Insufficient data</v>
      </c>
      <c r="N1206" s="444">
        <f>IF(Task[[#This Row],[Ease1]]&gt;0,1.96*SQRT((Task[[#This Row],[Ease1]]*(1-Task[[#This Row],[Ease1]]))/Task[[#This Row],[Responses]]),"")</f>
        <v>0.53344443287278076</v>
      </c>
      <c r="O1206" s="444">
        <f>VLOOKUP(Task[[#This Row],[Reason of visit]],'Data-Task'!C:G,5,)</f>
        <v>0.66666666666666696</v>
      </c>
      <c r="P1206" s="444" t="str">
        <f>IF(Task[[#This Row],[Margin of Error1]]&gt;=0.1,"Insufficient data",Task[[#This Row],[Satisfaction1]])</f>
        <v>Insufficient data</v>
      </c>
      <c r="Q1206" s="444">
        <f>IF(Task[[#This Row],[Satisfaction1]]&gt;0,1.96*SQRT((Task[[#This Row],[Satisfaction1]]*(1-Task[[#This Row],[Satisfaction1]]))/Task[[#This Row],[Responses]]),"")</f>
        <v>0.53344443287278087</v>
      </c>
      <c r="R1206" s="444" t="str">
        <f>IF(OR(Task[[#This Row],[Margin of Error1]]&gt;=0.1,Task[[#This Row],[Margin of Error1]]=0),"Insufficient data",Task[[#This Row],[Margin of Error1]])</f>
        <v>Insufficient data</v>
      </c>
      <c r="S12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7" spans="3:19" x14ac:dyDescent="0.5">
      <c r="C1207" s="129" t="str">
        <f>IF(ISBLANK('Data-Task'!C2),"",'Data-Task'!C2)</f>
        <v>AAFC:Business:Agricultural Clean Technology Program</v>
      </c>
      <c r="D1207" s="68" t="str">
        <f t="shared" si="57"/>
        <v>Agricultural Clean Technology Program</v>
      </c>
      <c r="E1207" s="6" t="str">
        <f t="shared" si="58"/>
        <v>Business</v>
      </c>
      <c r="F1207" s="6" t="str">
        <f t="shared" si="59"/>
        <v>AAFC</v>
      </c>
      <c r="G1207" s="8">
        <f>VLOOKUP(Task[[#This Row],[Reason of visit]],'Data-Task'!C:G,2,)</f>
        <v>2</v>
      </c>
      <c r="H120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7" s="7">
        <f>VLOOKUP(Task[[#This Row],[Reason of visit]],'Data-Task'!C:G,3,)</f>
        <v>0.5</v>
      </c>
      <c r="J1207" s="7" t="str">
        <f>IF(Task[[#This Row],[Margin of Error1]]&gt;=0.1,"Insufficient data",Task[[#This Row],[Task success1]])</f>
        <v>Insufficient data</v>
      </c>
      <c r="K1207" s="7">
        <f>IF(Task[[#This Row],[Task success1]]&gt;0,1.96*SQRT((Task[[#This Row],[Task success1]]*(1-Task[[#This Row],[Task success1]]))/Task[[#This Row],[Responses]]),"")</f>
        <v>0.69296464556281656</v>
      </c>
      <c r="L1207" s="7">
        <f>VLOOKUP(Task[[#This Row],[Reason of visit]],'Data-Task'!C:G,4,)</f>
        <v>0.5</v>
      </c>
      <c r="M1207" s="7" t="str">
        <f>IF(Task[[#This Row],[Margin of Error1]]&gt;=0.1,"Insufficient data",Task[[#This Row],[Ease1]])</f>
        <v>Insufficient data</v>
      </c>
      <c r="N1207" s="7">
        <f>IF(Task[[#This Row],[Ease1]]&gt;0,1.96*SQRT((Task[[#This Row],[Ease1]]*(1-Task[[#This Row],[Ease1]]))/Task[[#This Row],[Responses]]),"")</f>
        <v>0.69296464556281656</v>
      </c>
      <c r="O1207" s="7">
        <f>VLOOKUP(Task[[#This Row],[Reason of visit]],'Data-Task'!C:G,5,)</f>
        <v>1</v>
      </c>
      <c r="P1207" s="7" t="str">
        <f>IF(Task[[#This Row],[Margin of Error1]]&gt;=0.1,"Insufficient data",Task[[#This Row],[Satisfaction1]])</f>
        <v>Insufficient data</v>
      </c>
      <c r="Q1207" s="7">
        <f>IF(Task[[#This Row],[Satisfaction1]]&gt;0,1.96*SQRT((Task[[#This Row],[Satisfaction1]]*(1-Task[[#This Row],[Satisfaction1]]))/Task[[#This Row],[Responses]]),"")</f>
        <v>0</v>
      </c>
      <c r="R1207" s="7" t="str">
        <f>IF(OR(Task[[#This Row],[Margin of Error1]]&gt;=0.1,Task[[#This Row],[Margin of Error1]]=0),"Insufficient data",Task[[#This Row],[Margin of Error1]])</f>
        <v>Insufficient data</v>
      </c>
      <c r="S12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8" spans="3:19" x14ac:dyDescent="0.5">
      <c r="C1208" s="129" t="str">
        <f>IF(ISBLANK('Data-Task'!C5),"",'Data-Task'!C5)</f>
        <v>AAFC:Business:AgriInvest</v>
      </c>
      <c r="D1208" s="68" t="str">
        <f t="shared" si="57"/>
        <v>AgriInvest</v>
      </c>
      <c r="E1208" s="6" t="str">
        <f t="shared" si="58"/>
        <v>Business</v>
      </c>
      <c r="F1208" s="6" t="str">
        <f t="shared" si="59"/>
        <v>AAFC</v>
      </c>
      <c r="G1208" s="8">
        <f>VLOOKUP(Task[[#This Row],[Reason of visit]],'Data-Task'!C:G,2,)</f>
        <v>2</v>
      </c>
      <c r="H120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8" s="7">
        <f>VLOOKUP(Task[[#This Row],[Reason of visit]],'Data-Task'!C:G,3,)</f>
        <v>0.5</v>
      </c>
      <c r="J1208" s="7" t="str">
        <f>IF(Task[[#This Row],[Margin of Error1]]&gt;=0.1,"Insufficient data",Task[[#This Row],[Task success1]])</f>
        <v>Insufficient data</v>
      </c>
      <c r="K1208" s="7">
        <f>IF(Task[[#This Row],[Task success1]]&gt;0,1.96*SQRT((Task[[#This Row],[Task success1]]*(1-Task[[#This Row],[Task success1]]))/Task[[#This Row],[Responses]]),"")</f>
        <v>0.69296464556281656</v>
      </c>
      <c r="L1208" s="7">
        <f>VLOOKUP(Task[[#This Row],[Reason of visit]],'Data-Task'!C:G,4,)</f>
        <v>0.5</v>
      </c>
      <c r="M1208" s="7" t="str">
        <f>IF(Task[[#This Row],[Margin of Error1]]&gt;=0.1,"Insufficient data",Task[[#This Row],[Ease1]])</f>
        <v>Insufficient data</v>
      </c>
      <c r="N1208" s="7">
        <f>IF(Task[[#This Row],[Ease1]]&gt;0,1.96*SQRT((Task[[#This Row],[Ease1]]*(1-Task[[#This Row],[Ease1]]))/Task[[#This Row],[Responses]]),"")</f>
        <v>0.69296464556281656</v>
      </c>
      <c r="O1208" s="7">
        <f>VLOOKUP(Task[[#This Row],[Reason of visit]],'Data-Task'!C:G,5,)</f>
        <v>0.5</v>
      </c>
      <c r="P1208" s="7" t="str">
        <f>IF(Task[[#This Row],[Margin of Error1]]&gt;=0.1,"Insufficient data",Task[[#This Row],[Satisfaction1]])</f>
        <v>Insufficient data</v>
      </c>
      <c r="Q1208" s="7">
        <f>IF(Task[[#This Row],[Satisfaction1]]&gt;0,1.96*SQRT((Task[[#This Row],[Satisfaction1]]*(1-Task[[#This Row],[Satisfaction1]]))/Task[[#This Row],[Responses]]),"")</f>
        <v>0.69296464556281656</v>
      </c>
      <c r="R1208" s="7" t="str">
        <f>IF(OR(Task[[#This Row],[Margin of Error1]]&gt;=0.1,Task[[#This Row],[Margin of Error1]]=0),"Insufficient data",Task[[#This Row],[Margin of Error1]])</f>
        <v>Insufficient data</v>
      </c>
      <c r="S12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09" spans="3:19" x14ac:dyDescent="0.5">
      <c r="C1209" s="129" t="str">
        <f>IF(ISBLANK('Data-Task'!C27),"",'Data-Task'!C27)</f>
        <v>CBSA:Business:Contact the Canada Border Services Agency (CBSA)</v>
      </c>
      <c r="D1209" s="68" t="str">
        <f t="shared" si="57"/>
        <v>Contact the Canada Border Services Agency (CBSA)</v>
      </c>
      <c r="E1209" s="6" t="str">
        <f t="shared" si="58"/>
        <v>Business</v>
      </c>
      <c r="F1209" s="6" t="str">
        <f t="shared" si="59"/>
        <v>CBSA</v>
      </c>
      <c r="G1209" s="8">
        <f>VLOOKUP(Task[[#This Row],[Reason of visit]],'Data-Task'!C:G,2,)</f>
        <v>2</v>
      </c>
      <c r="H12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09" s="7">
        <f>VLOOKUP(Task[[#This Row],[Reason of visit]],'Data-Task'!C:G,3,)</f>
        <v>0.5</v>
      </c>
      <c r="J1209" s="7" t="str">
        <f>IF(Task[[#This Row],[Margin of Error1]]&gt;=0.1,"Insufficient data",Task[[#This Row],[Task success1]])</f>
        <v>Insufficient data</v>
      </c>
      <c r="K1209" s="7">
        <f>IF(Task[[#This Row],[Task success1]]&gt;0,1.96*SQRT((Task[[#This Row],[Task success1]]*(1-Task[[#This Row],[Task success1]]))/Task[[#This Row],[Responses]]),"")</f>
        <v>0.69296464556281656</v>
      </c>
      <c r="L1209" s="7">
        <f>VLOOKUP(Task[[#This Row],[Reason of visit]],'Data-Task'!C:G,4,)</f>
        <v>0</v>
      </c>
      <c r="M1209" s="7" t="str">
        <f>IF(Task[[#This Row],[Margin of Error1]]&gt;=0.1,"Insufficient data",Task[[#This Row],[Ease1]])</f>
        <v>Insufficient data</v>
      </c>
      <c r="N1209" s="7" t="str">
        <f>IF(Task[[#This Row],[Ease1]]&gt;0,1.96*SQRT((Task[[#This Row],[Ease1]]*(1-Task[[#This Row],[Ease1]]))/Task[[#This Row],[Responses]]),"")</f>
        <v/>
      </c>
      <c r="O1209" s="7">
        <f>VLOOKUP(Task[[#This Row],[Reason of visit]],'Data-Task'!C:G,5,)</f>
        <v>0.5</v>
      </c>
      <c r="P1209" s="7" t="str">
        <f>IF(Task[[#This Row],[Margin of Error1]]&gt;=0.1,"Insufficient data",Task[[#This Row],[Satisfaction1]])</f>
        <v>Insufficient data</v>
      </c>
      <c r="Q1209" s="7">
        <f>IF(Task[[#This Row],[Satisfaction1]]&gt;0,1.96*SQRT((Task[[#This Row],[Satisfaction1]]*(1-Task[[#This Row],[Satisfaction1]]))/Task[[#This Row],[Responses]]),"")</f>
        <v>0.69296464556281656</v>
      </c>
      <c r="R1209" s="7" t="str">
        <f>IF(OR(Task[[#This Row],[Margin of Error1]]&gt;=0.1,Task[[#This Row],[Margin of Error1]]=0),"Insufficient data",Task[[#This Row],[Margin of Error1]])</f>
        <v>Insufficient data</v>
      </c>
      <c r="S12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0" spans="3:19" x14ac:dyDescent="0.5">
      <c r="C1210" s="129" t="str">
        <f>IF(ISBLANK('Data-Task'!C32),"",'Data-Task'!C32)</f>
        <v>CBSA:Business:Manage and report imported commercial goods</v>
      </c>
      <c r="D1210" s="68" t="str">
        <f t="shared" si="57"/>
        <v>Manage and report imported commercial goods</v>
      </c>
      <c r="E1210" s="6" t="str">
        <f t="shared" si="58"/>
        <v>Business</v>
      </c>
      <c r="F1210" s="6" t="str">
        <f t="shared" si="59"/>
        <v>CBSA</v>
      </c>
      <c r="G1210" s="8">
        <f>VLOOKUP(Task[[#This Row],[Reason of visit]],'Data-Task'!C:G,2,)</f>
        <v>2</v>
      </c>
      <c r="H12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0" s="7">
        <f>VLOOKUP(Task[[#This Row],[Reason of visit]],'Data-Task'!C:G,3,)</f>
        <v>1</v>
      </c>
      <c r="J1210" s="7" t="str">
        <f>IF(Task[[#This Row],[Margin of Error1]]&gt;=0.1,"Insufficient data",Task[[#This Row],[Task success1]])</f>
        <v>Insufficient data</v>
      </c>
      <c r="K1210" s="7">
        <f>IF(Task[[#This Row],[Task success1]]&gt;0,1.96*SQRT((Task[[#This Row],[Task success1]]*(1-Task[[#This Row],[Task success1]]))/Task[[#This Row],[Responses]]),"")</f>
        <v>0</v>
      </c>
      <c r="L1210" s="7">
        <f>VLOOKUP(Task[[#This Row],[Reason of visit]],'Data-Task'!C:G,4,)</f>
        <v>0</v>
      </c>
      <c r="M1210" s="7" t="str">
        <f>IF(Task[[#This Row],[Margin of Error1]]&gt;=0.1,"Insufficient data",Task[[#This Row],[Ease1]])</f>
        <v>Insufficient data</v>
      </c>
      <c r="N1210" s="7" t="str">
        <f>IF(Task[[#This Row],[Ease1]]&gt;0,1.96*SQRT((Task[[#This Row],[Ease1]]*(1-Task[[#This Row],[Ease1]]))/Task[[#This Row],[Responses]]),"")</f>
        <v/>
      </c>
      <c r="O1210" s="7">
        <f>VLOOKUP(Task[[#This Row],[Reason of visit]],'Data-Task'!C:G,5,)</f>
        <v>1</v>
      </c>
      <c r="P1210" s="7" t="str">
        <f>IF(Task[[#This Row],[Margin of Error1]]&gt;=0.1,"Insufficient data",Task[[#This Row],[Satisfaction1]])</f>
        <v>Insufficient data</v>
      </c>
      <c r="Q1210" s="7">
        <f>IF(Task[[#This Row],[Satisfaction1]]&gt;0,1.96*SQRT((Task[[#This Row],[Satisfaction1]]*(1-Task[[#This Row],[Satisfaction1]]))/Task[[#This Row],[Responses]]),"")</f>
        <v>0</v>
      </c>
      <c r="R1210" s="7" t="str">
        <f>IF(OR(Task[[#This Row],[Margin of Error1]]&gt;=0.1,Task[[#This Row],[Margin of Error1]]=0),"Insufficient data",Task[[#This Row],[Margin of Error1]])</f>
        <v>Insufficient data</v>
      </c>
      <c r="S12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1" spans="3:19" x14ac:dyDescent="0.5">
      <c r="C1211" s="129" t="str">
        <f>IF(ISBLANK('Data-Task'!C40),"",'Data-Task'!C40)</f>
        <v>CBSA:N/A:Download a CBSA app for your mobile device</v>
      </c>
      <c r="D1211" s="68" t="str">
        <f t="shared" si="57"/>
        <v>Download a CBSA app for your mobile device</v>
      </c>
      <c r="E1211" s="6" t="str">
        <f t="shared" si="58"/>
        <v>N/A</v>
      </c>
      <c r="F1211" s="6" t="str">
        <f t="shared" si="59"/>
        <v>CBSA</v>
      </c>
      <c r="G1211" s="8">
        <f>VLOOKUP(Task[[#This Row],[Reason of visit]],'Data-Task'!C:G,2,)</f>
        <v>2</v>
      </c>
      <c r="H12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1" s="7">
        <f>VLOOKUP(Task[[#This Row],[Reason of visit]],'Data-Task'!C:G,3,)</f>
        <v>0.5</v>
      </c>
      <c r="J1211" s="7" t="str">
        <f>IF(Task[[#This Row],[Margin of Error1]]&gt;=0.1,"Insufficient data",Task[[#This Row],[Task success1]])</f>
        <v>Insufficient data</v>
      </c>
      <c r="K1211" s="7">
        <f>IF(Task[[#This Row],[Task success1]]&gt;0,1.96*SQRT((Task[[#This Row],[Task success1]]*(1-Task[[#This Row],[Task success1]]))/Task[[#This Row],[Responses]]),"")</f>
        <v>0.69296464556281656</v>
      </c>
      <c r="L1211" s="7">
        <f>VLOOKUP(Task[[#This Row],[Reason of visit]],'Data-Task'!C:G,4,)</f>
        <v>0.5</v>
      </c>
      <c r="M1211" s="7" t="str">
        <f>IF(Task[[#This Row],[Margin of Error1]]&gt;=0.1,"Insufficient data",Task[[#This Row],[Ease1]])</f>
        <v>Insufficient data</v>
      </c>
      <c r="N1211" s="7">
        <f>IF(Task[[#This Row],[Ease1]]&gt;0,1.96*SQRT((Task[[#This Row],[Ease1]]*(1-Task[[#This Row],[Ease1]]))/Task[[#This Row],[Responses]]),"")</f>
        <v>0.69296464556281656</v>
      </c>
      <c r="O1211" s="7">
        <f>VLOOKUP(Task[[#This Row],[Reason of visit]],'Data-Task'!C:G,5,)</f>
        <v>0.5</v>
      </c>
      <c r="P1211" s="7" t="str">
        <f>IF(Task[[#This Row],[Margin of Error1]]&gt;=0.1,"Insufficient data",Task[[#This Row],[Satisfaction1]])</f>
        <v>Insufficient data</v>
      </c>
      <c r="Q1211" s="7">
        <f>IF(Task[[#This Row],[Satisfaction1]]&gt;0,1.96*SQRT((Task[[#This Row],[Satisfaction1]]*(1-Task[[#This Row],[Satisfaction1]]))/Task[[#This Row],[Responses]]),"")</f>
        <v>0.69296464556281656</v>
      </c>
      <c r="R1211" s="7" t="str">
        <f>IF(OR(Task[[#This Row],[Margin of Error1]]&gt;=0.1,Task[[#This Row],[Margin of Error1]]=0),"Insufficient data",Task[[#This Row],[Margin of Error1]])</f>
        <v>Insufficient data</v>
      </c>
      <c r="S12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2" spans="3:19" x14ac:dyDescent="0.5">
      <c r="C1212" s="129" t="str">
        <f>IF(ISBLANK('Data-Task'!C53),"",'Data-Task'!C53)</f>
        <v>CBSA:Travel:Check personal exemption limits</v>
      </c>
      <c r="D1212" s="68" t="str">
        <f t="shared" si="57"/>
        <v>Check personal exemption limits</v>
      </c>
      <c r="E1212" s="6" t="str">
        <f t="shared" si="58"/>
        <v>Travel</v>
      </c>
      <c r="F1212" s="6" t="str">
        <f t="shared" si="59"/>
        <v>CBSA</v>
      </c>
      <c r="G1212" s="8">
        <f>VLOOKUP(Task[[#This Row],[Reason of visit]],'Data-Task'!C:G,2,)</f>
        <v>2</v>
      </c>
      <c r="H12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2" s="7">
        <f>VLOOKUP(Task[[#This Row],[Reason of visit]],'Data-Task'!C:G,3,)</f>
        <v>0.5</v>
      </c>
      <c r="J1212" s="7" t="str">
        <f>IF(Task[[#This Row],[Margin of Error1]]&gt;=0.1,"Insufficient data",Task[[#This Row],[Task success1]])</f>
        <v>Insufficient data</v>
      </c>
      <c r="K1212" s="7">
        <f>IF(Task[[#This Row],[Task success1]]&gt;0,1.96*SQRT((Task[[#This Row],[Task success1]]*(1-Task[[#This Row],[Task success1]]))/Task[[#This Row],[Responses]]),"")</f>
        <v>0.69296464556281656</v>
      </c>
      <c r="L1212" s="7">
        <f>VLOOKUP(Task[[#This Row],[Reason of visit]],'Data-Task'!C:G,4,)</f>
        <v>0</v>
      </c>
      <c r="M1212" s="7" t="str">
        <f>IF(Task[[#This Row],[Margin of Error1]]&gt;=0.1,"Insufficient data",Task[[#This Row],[Ease1]])</f>
        <v>Insufficient data</v>
      </c>
      <c r="N1212" s="7" t="str">
        <f>IF(Task[[#This Row],[Ease1]]&gt;0,1.96*SQRT((Task[[#This Row],[Ease1]]*(1-Task[[#This Row],[Ease1]]))/Task[[#This Row],[Responses]]),"")</f>
        <v/>
      </c>
      <c r="O1212" s="7">
        <f>VLOOKUP(Task[[#This Row],[Reason of visit]],'Data-Task'!C:G,5,)</f>
        <v>0.5</v>
      </c>
      <c r="P1212" s="7" t="str">
        <f>IF(Task[[#This Row],[Margin of Error1]]&gt;=0.1,"Insufficient data",Task[[#This Row],[Satisfaction1]])</f>
        <v>Insufficient data</v>
      </c>
      <c r="Q1212" s="7">
        <f>IF(Task[[#This Row],[Satisfaction1]]&gt;0,1.96*SQRT((Task[[#This Row],[Satisfaction1]]*(1-Task[[#This Row],[Satisfaction1]]))/Task[[#This Row],[Responses]]),"")</f>
        <v>0.69296464556281656</v>
      </c>
      <c r="R1212" s="7" t="str">
        <f>IF(OR(Task[[#This Row],[Margin of Error1]]&gt;=0.1,Task[[#This Row],[Margin of Error1]]=0),"Insufficient data",Task[[#This Row],[Margin of Error1]])</f>
        <v>Insufficient data</v>
      </c>
      <c r="S12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3" spans="3:19" x14ac:dyDescent="0.5">
      <c r="C1213" s="129" t="str">
        <f>IF(ISBLANK('Data-Task'!C73),"",'Data-Task'!C73)</f>
        <v>CBSA:Travel:Obtain a consent letter for children travelling abroad</v>
      </c>
      <c r="D1213" s="68" t="str">
        <f t="shared" si="57"/>
        <v>Obtain a consent letter for children travelling abroad</v>
      </c>
      <c r="E1213" s="6" t="str">
        <f t="shared" si="58"/>
        <v>Travel</v>
      </c>
      <c r="F1213" s="6" t="str">
        <f t="shared" si="59"/>
        <v>CBSA</v>
      </c>
      <c r="G1213" s="8">
        <f>VLOOKUP(Task[[#This Row],[Reason of visit]],'Data-Task'!C:G,2,)</f>
        <v>2</v>
      </c>
      <c r="H12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3" s="7">
        <f>VLOOKUP(Task[[#This Row],[Reason of visit]],'Data-Task'!C:G,3,)</f>
        <v>0.5</v>
      </c>
      <c r="J1213" s="7" t="str">
        <f>IF(Task[[#This Row],[Margin of Error1]]&gt;=0.1,"Insufficient data",Task[[#This Row],[Task success1]])</f>
        <v>Insufficient data</v>
      </c>
      <c r="K1213" s="7">
        <f>IF(Task[[#This Row],[Task success1]]&gt;0,1.96*SQRT((Task[[#This Row],[Task success1]]*(1-Task[[#This Row],[Task success1]]))/Task[[#This Row],[Responses]]),"")</f>
        <v>0.69296464556281656</v>
      </c>
      <c r="L1213" s="7">
        <f>VLOOKUP(Task[[#This Row],[Reason of visit]],'Data-Task'!C:G,4,)</f>
        <v>0.5</v>
      </c>
      <c r="M1213" s="7" t="str">
        <f>IF(Task[[#This Row],[Margin of Error1]]&gt;=0.1,"Insufficient data",Task[[#This Row],[Ease1]])</f>
        <v>Insufficient data</v>
      </c>
      <c r="N1213" s="7">
        <f>IF(Task[[#This Row],[Ease1]]&gt;0,1.96*SQRT((Task[[#This Row],[Ease1]]*(1-Task[[#This Row],[Ease1]]))/Task[[#This Row],[Responses]]),"")</f>
        <v>0.69296464556281656</v>
      </c>
      <c r="O1213" s="7">
        <f>VLOOKUP(Task[[#This Row],[Reason of visit]],'Data-Task'!C:G,5,)</f>
        <v>0.5</v>
      </c>
      <c r="P1213" s="7" t="str">
        <f>IF(Task[[#This Row],[Margin of Error1]]&gt;=0.1,"Insufficient data",Task[[#This Row],[Satisfaction1]])</f>
        <v>Insufficient data</v>
      </c>
      <c r="Q1213" s="7">
        <f>IF(Task[[#This Row],[Satisfaction1]]&gt;0,1.96*SQRT((Task[[#This Row],[Satisfaction1]]*(1-Task[[#This Row],[Satisfaction1]]))/Task[[#This Row],[Responses]]),"")</f>
        <v>0.69296464556281656</v>
      </c>
      <c r="R1213" s="7" t="str">
        <f>IF(OR(Task[[#This Row],[Margin of Error1]]&gt;=0.1,Task[[#This Row],[Margin of Error1]]=0),"Insufficient data",Task[[#This Row],[Margin of Error1]])</f>
        <v>Insufficient data</v>
      </c>
      <c r="S12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4" spans="3:19" x14ac:dyDescent="0.5">
      <c r="C1214" s="129" t="str">
        <f>IF(ISBLANK('Data-Task'!C77),"",'Data-Task'!C77)</f>
        <v>CBSA:Travel:Request an appeal or review</v>
      </c>
      <c r="D1214" s="68" t="str">
        <f t="shared" si="57"/>
        <v>Request an appeal or review</v>
      </c>
      <c r="E1214" s="6" t="str">
        <f t="shared" si="58"/>
        <v>Travel</v>
      </c>
      <c r="F1214" s="6" t="str">
        <f t="shared" si="59"/>
        <v>CBSA</v>
      </c>
      <c r="G1214" s="8">
        <f>VLOOKUP(Task[[#This Row],[Reason of visit]],'Data-Task'!C:G,2,)</f>
        <v>2</v>
      </c>
      <c r="H12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4" s="7">
        <f>VLOOKUP(Task[[#This Row],[Reason of visit]],'Data-Task'!C:G,3,)</f>
        <v>0</v>
      </c>
      <c r="J1214" s="7" t="str">
        <f>IF(Task[[#This Row],[Margin of Error1]]&gt;=0.1,"Insufficient data",Task[[#This Row],[Task success1]])</f>
        <v>Insufficient data</v>
      </c>
      <c r="K1214" s="7" t="str">
        <f>IF(Task[[#This Row],[Task success1]]&gt;0,1.96*SQRT((Task[[#This Row],[Task success1]]*(1-Task[[#This Row],[Task success1]]))/Task[[#This Row],[Responses]]),"")</f>
        <v/>
      </c>
      <c r="L1214" s="7">
        <f>VLOOKUP(Task[[#This Row],[Reason of visit]],'Data-Task'!C:G,4,)</f>
        <v>0.5</v>
      </c>
      <c r="M1214" s="7" t="str">
        <f>IF(Task[[#This Row],[Margin of Error1]]&gt;=0.1,"Insufficient data",Task[[#This Row],[Ease1]])</f>
        <v>Insufficient data</v>
      </c>
      <c r="N1214" s="7">
        <f>IF(Task[[#This Row],[Ease1]]&gt;0,1.96*SQRT((Task[[#This Row],[Ease1]]*(1-Task[[#This Row],[Ease1]]))/Task[[#This Row],[Responses]]),"")</f>
        <v>0.69296464556281656</v>
      </c>
      <c r="O1214" s="7">
        <f>VLOOKUP(Task[[#This Row],[Reason of visit]],'Data-Task'!C:G,5,)</f>
        <v>1</v>
      </c>
      <c r="P1214" s="7" t="str">
        <f>IF(Task[[#This Row],[Margin of Error1]]&gt;=0.1,"Insufficient data",Task[[#This Row],[Satisfaction1]])</f>
        <v>Insufficient data</v>
      </c>
      <c r="Q1214" s="7">
        <f>IF(Task[[#This Row],[Satisfaction1]]&gt;0,1.96*SQRT((Task[[#This Row],[Satisfaction1]]*(1-Task[[#This Row],[Satisfaction1]]))/Task[[#This Row],[Responses]]),"")</f>
        <v>0</v>
      </c>
      <c r="R1214" s="7" t="str">
        <f>IF(OR(Task[[#This Row],[Margin of Error1]]&gt;=0.1,Task[[#This Row],[Margin of Error1]]=0),"Insufficient data",Task[[#This Row],[Margin of Error1]])</f>
        <v>Insufficient data</v>
      </c>
      <c r="S12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5" spans="3:19" x14ac:dyDescent="0.5">
      <c r="C1215" s="129" t="str">
        <f>IF(ISBLANK('Data-Task'!C81),"",'Data-Task'!C81)</f>
        <v>CBSA:Travel:What to expect at the border</v>
      </c>
      <c r="D1215" s="68" t="str">
        <f t="shared" si="57"/>
        <v>What to expect at the border</v>
      </c>
      <c r="E1215" s="6" t="str">
        <f t="shared" si="58"/>
        <v>Travel</v>
      </c>
      <c r="F1215" s="6" t="str">
        <f t="shared" si="59"/>
        <v>CBSA</v>
      </c>
      <c r="G1215" s="8">
        <f>VLOOKUP(Task[[#This Row],[Reason of visit]],'Data-Task'!C:G,2,)</f>
        <v>2</v>
      </c>
      <c r="H12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5" s="7">
        <f>VLOOKUP(Task[[#This Row],[Reason of visit]],'Data-Task'!C:G,3,)</f>
        <v>1</v>
      </c>
      <c r="J1215" s="7" t="str">
        <f>IF(Task[[#This Row],[Margin of Error1]]&gt;=0.1,"Insufficient data",Task[[#This Row],[Task success1]])</f>
        <v>Insufficient data</v>
      </c>
      <c r="K1215" s="7">
        <f>IF(Task[[#This Row],[Task success1]]&gt;0,1.96*SQRT((Task[[#This Row],[Task success1]]*(1-Task[[#This Row],[Task success1]]))/Task[[#This Row],[Responses]]),"")</f>
        <v>0</v>
      </c>
      <c r="L1215" s="7">
        <f>VLOOKUP(Task[[#This Row],[Reason of visit]],'Data-Task'!C:G,4,)</f>
        <v>0.5</v>
      </c>
      <c r="M1215" s="7" t="str">
        <f>IF(Task[[#This Row],[Margin of Error1]]&gt;=0.1,"Insufficient data",Task[[#This Row],[Ease1]])</f>
        <v>Insufficient data</v>
      </c>
      <c r="N1215" s="7">
        <f>IF(Task[[#This Row],[Ease1]]&gt;0,1.96*SQRT((Task[[#This Row],[Ease1]]*(1-Task[[#This Row],[Ease1]]))/Task[[#This Row],[Responses]]),"")</f>
        <v>0.69296464556281656</v>
      </c>
      <c r="O1215" s="7">
        <f>VLOOKUP(Task[[#This Row],[Reason of visit]],'Data-Task'!C:G,5,)</f>
        <v>1</v>
      </c>
      <c r="P1215" s="7" t="str">
        <f>IF(Task[[#This Row],[Margin of Error1]]&gt;=0.1,"Insufficient data",Task[[#This Row],[Satisfaction1]])</f>
        <v>Insufficient data</v>
      </c>
      <c r="Q1215" s="7">
        <f>IF(Task[[#This Row],[Satisfaction1]]&gt;0,1.96*SQRT((Task[[#This Row],[Satisfaction1]]*(1-Task[[#This Row],[Satisfaction1]]))/Task[[#This Row],[Responses]]),"")</f>
        <v>0</v>
      </c>
      <c r="R1215" s="7" t="str">
        <f>IF(OR(Task[[#This Row],[Margin of Error1]]&gt;=0.1,Task[[#This Row],[Margin of Error1]]=0),"Insufficient data",Task[[#This Row],[Margin of Error1]])</f>
        <v>Insufficient data</v>
      </c>
      <c r="S12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6" spans="3:19" x14ac:dyDescent="0.5">
      <c r="C1216" s="129" t="str">
        <f>IF(ISBLANK('Data-Task'!C86),"",'Data-Task'!C86)</f>
        <v>CFIA:Business:Other - Reason for my visit is not in this list</v>
      </c>
      <c r="D1216" s="68" t="str">
        <f t="shared" si="57"/>
        <v>Other - Reason for my visit is not in this list</v>
      </c>
      <c r="E1216" s="6" t="str">
        <f t="shared" si="58"/>
        <v>Business</v>
      </c>
      <c r="F1216" s="6" t="str">
        <f t="shared" si="59"/>
        <v>CFIA</v>
      </c>
      <c r="G1216" s="8">
        <f>VLOOKUP(Task[[#This Row],[Reason of visit]],'Data-Task'!C:G,2,)</f>
        <v>2</v>
      </c>
      <c r="H121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6" s="7">
        <f>VLOOKUP(Task[[#This Row],[Reason of visit]],'Data-Task'!C:G,3,)</f>
        <v>0.5</v>
      </c>
      <c r="J1216" s="7" t="str">
        <f>IF(Task[[#This Row],[Margin of Error1]]&gt;=0.1,"Insufficient data",Task[[#This Row],[Task success1]])</f>
        <v>Insufficient data</v>
      </c>
      <c r="K1216" s="7">
        <f>IF(Task[[#This Row],[Task success1]]&gt;0,1.96*SQRT((Task[[#This Row],[Task success1]]*(1-Task[[#This Row],[Task success1]]))/Task[[#This Row],[Responses]]),"")</f>
        <v>0.69296464556281656</v>
      </c>
      <c r="L1216" s="7">
        <f>VLOOKUP(Task[[#This Row],[Reason of visit]],'Data-Task'!C:G,4,)</f>
        <v>0</v>
      </c>
      <c r="M1216" s="7" t="str">
        <f>IF(Task[[#This Row],[Margin of Error1]]&gt;=0.1,"Insufficient data",Task[[#This Row],[Ease1]])</f>
        <v>Insufficient data</v>
      </c>
      <c r="N1216" s="7" t="str">
        <f>IF(Task[[#This Row],[Ease1]]&gt;0,1.96*SQRT((Task[[#This Row],[Ease1]]*(1-Task[[#This Row],[Ease1]]))/Task[[#This Row],[Responses]]),"")</f>
        <v/>
      </c>
      <c r="O1216" s="7">
        <f>VLOOKUP(Task[[#This Row],[Reason of visit]],'Data-Task'!C:G,5,)</f>
        <v>0</v>
      </c>
      <c r="P1216" s="7" t="str">
        <f>IF(Task[[#This Row],[Margin of Error1]]&gt;=0.1,"Insufficient data",Task[[#This Row],[Satisfaction1]])</f>
        <v>Insufficient data</v>
      </c>
      <c r="Q1216" s="7" t="str">
        <f>IF(Task[[#This Row],[Satisfaction1]]&gt;0,1.96*SQRT((Task[[#This Row],[Satisfaction1]]*(1-Task[[#This Row],[Satisfaction1]]))/Task[[#This Row],[Responses]]),"")</f>
        <v/>
      </c>
      <c r="R1216" s="7" t="str">
        <f>IF(OR(Task[[#This Row],[Margin of Error1]]&gt;=0.1,Task[[#This Row],[Margin of Error1]]=0),"Insufficient data",Task[[#This Row],[Margin of Error1]])</f>
        <v>Insufficient data</v>
      </c>
      <c r="S12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7" spans="3:19" x14ac:dyDescent="0.5">
      <c r="C1217" s="129" t="str">
        <f>IF(ISBLANK('Data-Task'!C103),"",'Data-Task'!C103)</f>
        <v>CGC:Science:Methods and tests</v>
      </c>
      <c r="D1217" s="68" t="str">
        <f t="shared" si="57"/>
        <v>Methods and tests</v>
      </c>
      <c r="E1217" s="6" t="str">
        <f t="shared" si="58"/>
        <v>Science</v>
      </c>
      <c r="F1217" s="6" t="str">
        <f t="shared" si="59"/>
        <v>CGC</v>
      </c>
      <c r="G1217" s="8">
        <f>VLOOKUP(Task[[#This Row],[Reason of visit]],'Data-Task'!C:G,2,)</f>
        <v>2</v>
      </c>
      <c r="H121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7" s="7">
        <f>VLOOKUP(Task[[#This Row],[Reason of visit]],'Data-Task'!C:G,3,)</f>
        <v>1</v>
      </c>
      <c r="J1217" s="7" t="str">
        <f>IF(Task[[#This Row],[Margin of Error1]]&gt;=0.1,"Insufficient data",Task[[#This Row],[Task success1]])</f>
        <v>Insufficient data</v>
      </c>
      <c r="K1217" s="7">
        <f>IF(Task[[#This Row],[Task success1]]&gt;0,1.96*SQRT((Task[[#This Row],[Task success1]]*(1-Task[[#This Row],[Task success1]]))/Task[[#This Row],[Responses]]),"")</f>
        <v>0</v>
      </c>
      <c r="L1217" s="7">
        <f>VLOOKUP(Task[[#This Row],[Reason of visit]],'Data-Task'!C:G,4,)</f>
        <v>0.5</v>
      </c>
      <c r="M1217" s="7" t="str">
        <f>IF(Task[[#This Row],[Margin of Error1]]&gt;=0.1,"Insufficient data",Task[[#This Row],[Ease1]])</f>
        <v>Insufficient data</v>
      </c>
      <c r="N1217" s="7">
        <f>IF(Task[[#This Row],[Ease1]]&gt;0,1.96*SQRT((Task[[#This Row],[Ease1]]*(1-Task[[#This Row],[Ease1]]))/Task[[#This Row],[Responses]]),"")</f>
        <v>0.69296464556281656</v>
      </c>
      <c r="O1217" s="7">
        <f>VLOOKUP(Task[[#This Row],[Reason of visit]],'Data-Task'!C:G,5,)</f>
        <v>0</v>
      </c>
      <c r="P1217" s="7" t="str">
        <f>IF(Task[[#This Row],[Margin of Error1]]&gt;=0.1,"Insufficient data",Task[[#This Row],[Satisfaction1]])</f>
        <v>Insufficient data</v>
      </c>
      <c r="Q1217" s="7" t="str">
        <f>IF(Task[[#This Row],[Satisfaction1]]&gt;0,1.96*SQRT((Task[[#This Row],[Satisfaction1]]*(1-Task[[#This Row],[Satisfaction1]]))/Task[[#This Row],[Responses]]),"")</f>
        <v/>
      </c>
      <c r="R1217" s="7" t="str">
        <f>IF(OR(Task[[#This Row],[Margin of Error1]]&gt;=0.1,Task[[#This Row],[Margin of Error1]]=0),"Insufficient data",Task[[#This Row],[Margin of Error1]])</f>
        <v>Insufficient data</v>
      </c>
      <c r="S12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8" spans="3:19" x14ac:dyDescent="0.5">
      <c r="C1218" s="129" t="str">
        <f>IF(ISBLANK('Data-Task'!C104),"",'Data-Task'!C104)</f>
        <v>CGC:Science:Other - Reason for my visit is not in this list</v>
      </c>
      <c r="D1218" s="68" t="str">
        <f t="shared" si="57"/>
        <v>Other - Reason for my visit is not in this list</v>
      </c>
      <c r="E1218" s="6" t="str">
        <f t="shared" si="58"/>
        <v>Science</v>
      </c>
      <c r="F1218" s="6" t="str">
        <f t="shared" si="59"/>
        <v>CGC</v>
      </c>
      <c r="G1218" s="8">
        <f>VLOOKUP(Task[[#This Row],[Reason of visit]],'Data-Task'!C:G,2,)</f>
        <v>2</v>
      </c>
      <c r="H121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8" s="7">
        <f>VLOOKUP(Task[[#This Row],[Reason of visit]],'Data-Task'!C:G,3,)</f>
        <v>1</v>
      </c>
      <c r="J1218" s="7" t="str">
        <f>IF(Task[[#This Row],[Margin of Error1]]&gt;=0.1,"Insufficient data",Task[[#This Row],[Task success1]])</f>
        <v>Insufficient data</v>
      </c>
      <c r="K1218" s="7">
        <f>IF(Task[[#This Row],[Task success1]]&gt;0,1.96*SQRT((Task[[#This Row],[Task success1]]*(1-Task[[#This Row],[Task success1]]))/Task[[#This Row],[Responses]]),"")</f>
        <v>0</v>
      </c>
      <c r="L1218" s="7">
        <f>VLOOKUP(Task[[#This Row],[Reason of visit]],'Data-Task'!C:G,4,)</f>
        <v>0.5</v>
      </c>
      <c r="M1218" s="7" t="str">
        <f>IF(Task[[#This Row],[Margin of Error1]]&gt;=0.1,"Insufficient data",Task[[#This Row],[Ease1]])</f>
        <v>Insufficient data</v>
      </c>
      <c r="N1218" s="7">
        <f>IF(Task[[#This Row],[Ease1]]&gt;0,1.96*SQRT((Task[[#This Row],[Ease1]]*(1-Task[[#This Row],[Ease1]]))/Task[[#This Row],[Responses]]),"")</f>
        <v>0.69296464556281656</v>
      </c>
      <c r="O1218" s="7">
        <f>VLOOKUP(Task[[#This Row],[Reason of visit]],'Data-Task'!C:G,5,)</f>
        <v>0.5</v>
      </c>
      <c r="P1218" s="7" t="str">
        <f>IF(Task[[#This Row],[Margin of Error1]]&gt;=0.1,"Insufficient data",Task[[#This Row],[Satisfaction1]])</f>
        <v>Insufficient data</v>
      </c>
      <c r="Q1218" s="7">
        <f>IF(Task[[#This Row],[Satisfaction1]]&gt;0,1.96*SQRT((Task[[#This Row],[Satisfaction1]]*(1-Task[[#This Row],[Satisfaction1]]))/Task[[#This Row],[Responses]]),"")</f>
        <v>0.69296464556281656</v>
      </c>
      <c r="R1218" s="7" t="str">
        <f>IF(OR(Task[[#This Row],[Margin of Error1]]&gt;=0.1,Task[[#This Row],[Margin of Error1]]=0),"Insufficient data",Task[[#This Row],[Margin of Error1]])</f>
        <v>Insufficient data</v>
      </c>
      <c r="S12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19" spans="3:19" x14ac:dyDescent="0.5">
      <c r="C1219" s="129" t="str">
        <f>IF(ISBLANK('Data-Task'!C108),"",'Data-Task'!C108)</f>
        <v>CIHR:Health:Cancer Research</v>
      </c>
      <c r="D1219" s="68" t="str">
        <f t="shared" si="57"/>
        <v>Cancer Research</v>
      </c>
      <c r="E1219" s="6" t="str">
        <f t="shared" si="58"/>
        <v>Health</v>
      </c>
      <c r="F1219" s="6" t="str">
        <f t="shared" si="59"/>
        <v>CIHR</v>
      </c>
      <c r="G1219" s="8">
        <f>VLOOKUP(Task[[#This Row],[Reason of visit]],'Data-Task'!C:G,2,)</f>
        <v>2</v>
      </c>
      <c r="H121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19" s="7">
        <f>VLOOKUP(Task[[#This Row],[Reason of visit]],'Data-Task'!C:G,3,)</f>
        <v>1</v>
      </c>
      <c r="J1219" s="7" t="str">
        <f>IF(Task[[#This Row],[Margin of Error1]]&gt;=0.1,"Insufficient data",Task[[#This Row],[Task success1]])</f>
        <v>Insufficient data</v>
      </c>
      <c r="K1219" s="7">
        <f>IF(Task[[#This Row],[Task success1]]&gt;0,1.96*SQRT((Task[[#This Row],[Task success1]]*(1-Task[[#This Row],[Task success1]]))/Task[[#This Row],[Responses]]),"")</f>
        <v>0</v>
      </c>
      <c r="L1219" s="7">
        <f>VLOOKUP(Task[[#This Row],[Reason of visit]],'Data-Task'!C:G,4,)</f>
        <v>1</v>
      </c>
      <c r="M1219" s="7" t="str">
        <f>IF(Task[[#This Row],[Margin of Error1]]&gt;=0.1,"Insufficient data",Task[[#This Row],[Ease1]])</f>
        <v>Insufficient data</v>
      </c>
      <c r="N1219" s="7">
        <f>IF(Task[[#This Row],[Ease1]]&gt;0,1.96*SQRT((Task[[#This Row],[Ease1]]*(1-Task[[#This Row],[Ease1]]))/Task[[#This Row],[Responses]]),"")</f>
        <v>0</v>
      </c>
      <c r="O1219" s="7">
        <f>VLOOKUP(Task[[#This Row],[Reason of visit]],'Data-Task'!C:G,5,)</f>
        <v>1</v>
      </c>
      <c r="P1219" s="7" t="str">
        <f>IF(Task[[#This Row],[Margin of Error1]]&gt;=0.1,"Insufficient data",Task[[#This Row],[Satisfaction1]])</f>
        <v>Insufficient data</v>
      </c>
      <c r="Q1219" s="7">
        <f>IF(Task[[#This Row],[Satisfaction1]]&gt;0,1.96*SQRT((Task[[#This Row],[Satisfaction1]]*(1-Task[[#This Row],[Satisfaction1]]))/Task[[#This Row],[Responses]]),"")</f>
        <v>0</v>
      </c>
      <c r="R1219" s="7" t="str">
        <f>IF(OR(Task[[#This Row],[Margin of Error1]]&gt;=0.1,Task[[#This Row],[Margin of Error1]]=0),"Insufficient data",Task[[#This Row],[Margin of Error1]])</f>
        <v>Insufficient data</v>
      </c>
      <c r="S12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0" spans="3:19" x14ac:dyDescent="0.5">
      <c r="C1220" s="129" t="str">
        <f>IF(ISBLANK('Data-Task'!C122),"",'Data-Task'!C122)</f>
        <v>CIHR:Health:Get analytics</v>
      </c>
      <c r="D1220" s="68" t="str">
        <f t="shared" si="57"/>
        <v>Get analytics</v>
      </c>
      <c r="E1220" s="6" t="str">
        <f t="shared" si="58"/>
        <v>Health</v>
      </c>
      <c r="F1220" s="6" t="str">
        <f t="shared" si="59"/>
        <v>CIHR</v>
      </c>
      <c r="G1220" s="8">
        <f>VLOOKUP(Task[[#This Row],[Reason of visit]],'Data-Task'!C:G,2,)</f>
        <v>2</v>
      </c>
      <c r="H12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0" s="7">
        <f>VLOOKUP(Task[[#This Row],[Reason of visit]],'Data-Task'!C:G,3,)</f>
        <v>0.5</v>
      </c>
      <c r="J1220" s="7" t="str">
        <f>IF(Task[[#This Row],[Margin of Error1]]&gt;=0.1,"Insufficient data",Task[[#This Row],[Task success1]])</f>
        <v>Insufficient data</v>
      </c>
      <c r="K1220" s="7">
        <f>IF(Task[[#This Row],[Task success1]]&gt;0,1.96*SQRT((Task[[#This Row],[Task success1]]*(1-Task[[#This Row],[Task success1]]))/Task[[#This Row],[Responses]]),"")</f>
        <v>0.69296464556281656</v>
      </c>
      <c r="L1220" s="7">
        <f>VLOOKUP(Task[[#This Row],[Reason of visit]],'Data-Task'!C:G,4,)</f>
        <v>0.5</v>
      </c>
      <c r="M1220" s="7" t="str">
        <f>IF(Task[[#This Row],[Margin of Error1]]&gt;=0.1,"Insufficient data",Task[[#This Row],[Ease1]])</f>
        <v>Insufficient data</v>
      </c>
      <c r="N1220" s="7">
        <f>IF(Task[[#This Row],[Ease1]]&gt;0,1.96*SQRT((Task[[#This Row],[Ease1]]*(1-Task[[#This Row],[Ease1]]))/Task[[#This Row],[Responses]]),"")</f>
        <v>0.69296464556281656</v>
      </c>
      <c r="O1220" s="7">
        <f>VLOOKUP(Task[[#This Row],[Reason of visit]],'Data-Task'!C:G,5,)</f>
        <v>1</v>
      </c>
      <c r="P1220" s="7" t="str">
        <f>IF(Task[[#This Row],[Margin of Error1]]&gt;=0.1,"Insufficient data",Task[[#This Row],[Satisfaction1]])</f>
        <v>Insufficient data</v>
      </c>
      <c r="Q1220" s="7">
        <f>IF(Task[[#This Row],[Satisfaction1]]&gt;0,1.96*SQRT((Task[[#This Row],[Satisfaction1]]*(1-Task[[#This Row],[Satisfaction1]]))/Task[[#This Row],[Responses]]),"")</f>
        <v>0</v>
      </c>
      <c r="R1220" s="7" t="str">
        <f>IF(OR(Task[[#This Row],[Margin of Error1]]&gt;=0.1,Task[[#This Row],[Margin of Error1]]=0),"Insufficient data",Task[[#This Row],[Margin of Error1]])</f>
        <v>Insufficient data</v>
      </c>
      <c r="S12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1" spans="3:19" x14ac:dyDescent="0.5">
      <c r="C1221" s="129" t="str">
        <f>IF(ISBLANK('Data-Task'!C125),"",'Data-Task'!C125)</f>
        <v>CIHR:Health:Human Development, Child and Youth Health</v>
      </c>
      <c r="D1221" s="68" t="str">
        <f t="shared" si="57"/>
        <v>Human Development, Child and Youth Health</v>
      </c>
      <c r="E1221" s="6" t="str">
        <f t="shared" si="58"/>
        <v>Health</v>
      </c>
      <c r="F1221" s="6" t="str">
        <f t="shared" si="59"/>
        <v>CIHR</v>
      </c>
      <c r="G1221" s="8">
        <f>VLOOKUP(Task[[#This Row],[Reason of visit]],'Data-Task'!C:G,2,)</f>
        <v>2</v>
      </c>
      <c r="H12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1" s="7">
        <f>VLOOKUP(Task[[#This Row],[Reason of visit]],'Data-Task'!C:G,3,)</f>
        <v>1</v>
      </c>
      <c r="J1221" s="7" t="str">
        <f>IF(Task[[#This Row],[Margin of Error1]]&gt;=0.1,"Insufficient data",Task[[#This Row],[Task success1]])</f>
        <v>Insufficient data</v>
      </c>
      <c r="K1221" s="7">
        <f>IF(Task[[#This Row],[Task success1]]&gt;0,1.96*SQRT((Task[[#This Row],[Task success1]]*(1-Task[[#This Row],[Task success1]]))/Task[[#This Row],[Responses]]),"")</f>
        <v>0</v>
      </c>
      <c r="L1221" s="7">
        <f>VLOOKUP(Task[[#This Row],[Reason of visit]],'Data-Task'!C:G,4,)</f>
        <v>0.5</v>
      </c>
      <c r="M1221" s="7" t="str">
        <f>IF(Task[[#This Row],[Margin of Error1]]&gt;=0.1,"Insufficient data",Task[[#This Row],[Ease1]])</f>
        <v>Insufficient data</v>
      </c>
      <c r="N1221" s="7">
        <f>IF(Task[[#This Row],[Ease1]]&gt;0,1.96*SQRT((Task[[#This Row],[Ease1]]*(1-Task[[#This Row],[Ease1]]))/Task[[#This Row],[Responses]]),"")</f>
        <v>0.69296464556281656</v>
      </c>
      <c r="O1221" s="7">
        <f>VLOOKUP(Task[[#This Row],[Reason of visit]],'Data-Task'!C:G,5,)</f>
        <v>0.5</v>
      </c>
      <c r="P1221" s="7" t="str">
        <f>IF(Task[[#This Row],[Margin of Error1]]&gt;=0.1,"Insufficient data",Task[[#This Row],[Satisfaction1]])</f>
        <v>Insufficient data</v>
      </c>
      <c r="Q1221" s="7">
        <f>IF(Task[[#This Row],[Satisfaction1]]&gt;0,1.96*SQRT((Task[[#This Row],[Satisfaction1]]*(1-Task[[#This Row],[Satisfaction1]]))/Task[[#This Row],[Responses]]),"")</f>
        <v>0.69296464556281656</v>
      </c>
      <c r="R1221" s="7" t="str">
        <f>IF(OR(Task[[#This Row],[Margin of Error1]]&gt;=0.1,Task[[#This Row],[Margin of Error1]]=0),"Insufficient data",Task[[#This Row],[Margin of Error1]])</f>
        <v>Insufficient data</v>
      </c>
      <c r="S12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2" spans="3:19" x14ac:dyDescent="0.5">
      <c r="C1222" s="129" t="str">
        <f>IF(ISBLANK('Data-Task'!C132),"",'Data-Task'!C132)</f>
        <v>CIHR:Health:Neurosciences, Mental Health and Addiction</v>
      </c>
      <c r="D1222" s="68" t="str">
        <f t="shared" si="57"/>
        <v>Neurosciences, Mental Health and Addiction</v>
      </c>
      <c r="E1222" s="6" t="str">
        <f t="shared" si="58"/>
        <v>Health</v>
      </c>
      <c r="F1222" s="6" t="str">
        <f t="shared" si="59"/>
        <v>CIHR</v>
      </c>
      <c r="G1222" s="8">
        <f>VLOOKUP(Task[[#This Row],[Reason of visit]],'Data-Task'!C:G,2,)</f>
        <v>2</v>
      </c>
      <c r="H12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2" s="7">
        <f>VLOOKUP(Task[[#This Row],[Reason of visit]],'Data-Task'!C:G,3,)</f>
        <v>0.5</v>
      </c>
      <c r="J1222" s="7" t="str">
        <f>IF(Task[[#This Row],[Margin of Error1]]&gt;=0.1,"Insufficient data",Task[[#This Row],[Task success1]])</f>
        <v>Insufficient data</v>
      </c>
      <c r="K1222" s="7">
        <f>IF(Task[[#This Row],[Task success1]]&gt;0,1.96*SQRT((Task[[#This Row],[Task success1]]*(1-Task[[#This Row],[Task success1]]))/Task[[#This Row],[Responses]]),"")</f>
        <v>0.69296464556281656</v>
      </c>
      <c r="L1222" s="7">
        <f>VLOOKUP(Task[[#This Row],[Reason of visit]],'Data-Task'!C:G,4,)</f>
        <v>0.5</v>
      </c>
      <c r="M1222" s="7" t="str">
        <f>IF(Task[[#This Row],[Margin of Error1]]&gt;=0.1,"Insufficient data",Task[[#This Row],[Ease1]])</f>
        <v>Insufficient data</v>
      </c>
      <c r="N1222" s="7">
        <f>IF(Task[[#This Row],[Ease1]]&gt;0,1.96*SQRT((Task[[#This Row],[Ease1]]*(1-Task[[#This Row],[Ease1]]))/Task[[#This Row],[Responses]]),"")</f>
        <v>0.69296464556281656</v>
      </c>
      <c r="O1222" s="7">
        <f>VLOOKUP(Task[[#This Row],[Reason of visit]],'Data-Task'!C:G,5,)</f>
        <v>0.5</v>
      </c>
      <c r="P1222" s="7" t="str">
        <f>IF(Task[[#This Row],[Margin of Error1]]&gt;=0.1,"Insufficient data",Task[[#This Row],[Satisfaction1]])</f>
        <v>Insufficient data</v>
      </c>
      <c r="Q1222" s="7">
        <f>IF(Task[[#This Row],[Satisfaction1]]&gt;0,1.96*SQRT((Task[[#This Row],[Satisfaction1]]*(1-Task[[#This Row],[Satisfaction1]]))/Task[[#This Row],[Responses]]),"")</f>
        <v>0.69296464556281656</v>
      </c>
      <c r="R1222" s="7" t="str">
        <f>IF(OR(Task[[#This Row],[Margin of Error1]]&gt;=0.1,Task[[#This Row],[Margin of Error1]]=0),"Insufficient data",Task[[#This Row],[Margin of Error1]])</f>
        <v>Insufficient data</v>
      </c>
      <c r="S12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3" spans="3:19" x14ac:dyDescent="0.5">
      <c r="C1223" s="129" t="str">
        <f>IF(ISBLANK('Data-Task'!C226),"",'Data-Task'!C226)</f>
        <v>CSC:N/A:See if I can enter an institution</v>
      </c>
      <c r="D1223" s="68" t="str">
        <f t="shared" si="57"/>
        <v>See if I can enter an institution</v>
      </c>
      <c r="E1223" s="6" t="str">
        <f t="shared" si="58"/>
        <v>N/A</v>
      </c>
      <c r="F1223" s="6" t="str">
        <f t="shared" si="59"/>
        <v>CSC</v>
      </c>
      <c r="G1223" s="8">
        <f>VLOOKUP(Task[[#This Row],[Reason of visit]],'Data-Task'!C:G,2,)</f>
        <v>2</v>
      </c>
      <c r="H12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3" s="7">
        <f>VLOOKUP(Task[[#This Row],[Reason of visit]],'Data-Task'!C:G,3,)</f>
        <v>1</v>
      </c>
      <c r="J1223" s="7" t="str">
        <f>IF(Task[[#This Row],[Margin of Error1]]&gt;=0.1,"Insufficient data",Task[[#This Row],[Task success1]])</f>
        <v>Insufficient data</v>
      </c>
      <c r="K1223" s="7">
        <f>IF(Task[[#This Row],[Task success1]]&gt;0,1.96*SQRT((Task[[#This Row],[Task success1]]*(1-Task[[#This Row],[Task success1]]))/Task[[#This Row],[Responses]]),"")</f>
        <v>0</v>
      </c>
      <c r="L1223" s="7">
        <f>VLOOKUP(Task[[#This Row],[Reason of visit]],'Data-Task'!C:G,4,)</f>
        <v>1</v>
      </c>
      <c r="M1223" s="7" t="str">
        <f>IF(Task[[#This Row],[Margin of Error1]]&gt;=0.1,"Insufficient data",Task[[#This Row],[Ease1]])</f>
        <v>Insufficient data</v>
      </c>
      <c r="N1223" s="7">
        <f>IF(Task[[#This Row],[Ease1]]&gt;0,1.96*SQRT((Task[[#This Row],[Ease1]]*(1-Task[[#This Row],[Ease1]]))/Task[[#This Row],[Responses]]),"")</f>
        <v>0</v>
      </c>
      <c r="O1223" s="7">
        <f>VLOOKUP(Task[[#This Row],[Reason of visit]],'Data-Task'!C:G,5,)</f>
        <v>0.5</v>
      </c>
      <c r="P1223" s="7" t="str">
        <f>IF(Task[[#This Row],[Margin of Error1]]&gt;=0.1,"Insufficient data",Task[[#This Row],[Satisfaction1]])</f>
        <v>Insufficient data</v>
      </c>
      <c r="Q1223" s="7">
        <f>IF(Task[[#This Row],[Satisfaction1]]&gt;0,1.96*SQRT((Task[[#This Row],[Satisfaction1]]*(1-Task[[#This Row],[Satisfaction1]]))/Task[[#This Row],[Responses]]),"")</f>
        <v>0.69296464556281656</v>
      </c>
      <c r="R1223" s="7" t="str">
        <f>IF(OR(Task[[#This Row],[Margin of Error1]]&gt;=0.1,Task[[#This Row],[Margin of Error1]]=0),"Insufficient data",Task[[#This Row],[Margin of Error1]])</f>
        <v>Insufficient data</v>
      </c>
      <c r="S12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4" spans="3:19" x14ac:dyDescent="0.5">
      <c r="C1224" s="129" t="str">
        <f>IF(ISBLANK('Data-Task'!C238),"",'Data-Task'!C238)</f>
        <v>CSEC:Security:Take the cyber assessment</v>
      </c>
      <c r="D1224" s="68" t="str">
        <f t="shared" si="57"/>
        <v>Take the cyber assessment</v>
      </c>
      <c r="E1224" s="6" t="str">
        <f t="shared" si="58"/>
        <v>Security</v>
      </c>
      <c r="F1224" s="6" t="str">
        <f t="shared" si="59"/>
        <v>CSEC</v>
      </c>
      <c r="G1224" s="8">
        <f>VLOOKUP(Task[[#This Row],[Reason of visit]],'Data-Task'!C:G,2,)</f>
        <v>2</v>
      </c>
      <c r="H12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4" s="7">
        <f>VLOOKUP(Task[[#This Row],[Reason of visit]],'Data-Task'!C:G,3,)</f>
        <v>0.5</v>
      </c>
      <c r="J1224" s="7" t="str">
        <f>IF(Task[[#This Row],[Margin of Error1]]&gt;=0.1,"Insufficient data",Task[[#This Row],[Task success1]])</f>
        <v>Insufficient data</v>
      </c>
      <c r="K1224" s="7">
        <f>IF(Task[[#This Row],[Task success1]]&gt;0,1.96*SQRT((Task[[#This Row],[Task success1]]*(1-Task[[#This Row],[Task success1]]))/Task[[#This Row],[Responses]]),"")</f>
        <v>0.69296464556281656</v>
      </c>
      <c r="L1224" s="7">
        <f>VLOOKUP(Task[[#This Row],[Reason of visit]],'Data-Task'!C:G,4,)</f>
        <v>0.5</v>
      </c>
      <c r="M1224" s="7" t="str">
        <f>IF(Task[[#This Row],[Margin of Error1]]&gt;=0.1,"Insufficient data",Task[[#This Row],[Ease1]])</f>
        <v>Insufficient data</v>
      </c>
      <c r="N1224" s="7">
        <f>IF(Task[[#This Row],[Ease1]]&gt;0,1.96*SQRT((Task[[#This Row],[Ease1]]*(1-Task[[#This Row],[Ease1]]))/Task[[#This Row],[Responses]]),"")</f>
        <v>0.69296464556281656</v>
      </c>
      <c r="O1224" s="7">
        <f>VLOOKUP(Task[[#This Row],[Reason of visit]],'Data-Task'!C:G,5,)</f>
        <v>0.5</v>
      </c>
      <c r="P1224" s="7" t="str">
        <f>IF(Task[[#This Row],[Margin of Error1]]&gt;=0.1,"Insufficient data",Task[[#This Row],[Satisfaction1]])</f>
        <v>Insufficient data</v>
      </c>
      <c r="Q1224" s="7">
        <f>IF(Task[[#This Row],[Satisfaction1]]&gt;0,1.96*SQRT((Task[[#This Row],[Satisfaction1]]*(1-Task[[#This Row],[Satisfaction1]]))/Task[[#This Row],[Responses]]),"")</f>
        <v>0.69296464556281656</v>
      </c>
      <c r="R1224" s="7" t="str">
        <f>IF(OR(Task[[#This Row],[Margin of Error1]]&gt;=0.1,Task[[#This Row],[Margin of Error1]]=0),"Insufficient data",Task[[#This Row],[Margin of Error1]])</f>
        <v>Insufficient data</v>
      </c>
      <c r="S12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5" spans="3:19" x14ac:dyDescent="0.5">
      <c r="C1225" s="129" t="str">
        <f>IF(ISBLANK('Data-Task'!C247),"",'Data-Task'!C247)</f>
        <v>CSPS:PublicService:Find language training tools</v>
      </c>
      <c r="D1225" s="68" t="str">
        <f t="shared" si="57"/>
        <v>Find language training tools</v>
      </c>
      <c r="E1225" s="6" t="str">
        <f t="shared" si="58"/>
        <v>PublicService</v>
      </c>
      <c r="F1225" s="6" t="str">
        <f t="shared" si="59"/>
        <v>CSPS</v>
      </c>
      <c r="G1225" s="8">
        <f>VLOOKUP(Task[[#This Row],[Reason of visit]],'Data-Task'!C:G,2,)</f>
        <v>2</v>
      </c>
      <c r="H12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5" s="7">
        <f>VLOOKUP(Task[[#This Row],[Reason of visit]],'Data-Task'!C:G,3,)</f>
        <v>1</v>
      </c>
      <c r="J1225" s="7" t="str">
        <f>IF(Task[[#This Row],[Margin of Error1]]&gt;=0.1,"Insufficient data",Task[[#This Row],[Task success1]])</f>
        <v>Insufficient data</v>
      </c>
      <c r="K1225" s="7">
        <f>IF(Task[[#This Row],[Task success1]]&gt;0,1.96*SQRT((Task[[#This Row],[Task success1]]*(1-Task[[#This Row],[Task success1]]))/Task[[#This Row],[Responses]]),"")</f>
        <v>0</v>
      </c>
      <c r="L1225" s="7">
        <f>VLOOKUP(Task[[#This Row],[Reason of visit]],'Data-Task'!C:G,4,)</f>
        <v>0</v>
      </c>
      <c r="M1225" s="7" t="str">
        <f>IF(Task[[#This Row],[Margin of Error1]]&gt;=0.1,"Insufficient data",Task[[#This Row],[Ease1]])</f>
        <v>Insufficient data</v>
      </c>
      <c r="N1225" s="7" t="str">
        <f>IF(Task[[#This Row],[Ease1]]&gt;0,1.96*SQRT((Task[[#This Row],[Ease1]]*(1-Task[[#This Row],[Ease1]]))/Task[[#This Row],[Responses]]),"")</f>
        <v/>
      </c>
      <c r="O1225" s="7">
        <f>VLOOKUP(Task[[#This Row],[Reason of visit]],'Data-Task'!C:G,5,)</f>
        <v>1</v>
      </c>
      <c r="P1225" s="7" t="str">
        <f>IF(Task[[#This Row],[Margin of Error1]]&gt;=0.1,"Insufficient data",Task[[#This Row],[Satisfaction1]])</f>
        <v>Insufficient data</v>
      </c>
      <c r="Q1225" s="7">
        <f>IF(Task[[#This Row],[Satisfaction1]]&gt;0,1.96*SQRT((Task[[#This Row],[Satisfaction1]]*(1-Task[[#This Row],[Satisfaction1]]))/Task[[#This Row],[Responses]]),"")</f>
        <v>0</v>
      </c>
      <c r="R1225" s="7" t="str">
        <f>IF(OR(Task[[#This Row],[Margin of Error1]]&gt;=0.1,Task[[#This Row],[Margin of Error1]]=0),"Insufficient data",Task[[#This Row],[Margin of Error1]])</f>
        <v>Insufficient data</v>
      </c>
      <c r="S12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6" spans="3:19" x14ac:dyDescent="0.5">
      <c r="C1226" s="129" t="str">
        <f>IF(ISBLANK('Data-Task'!C283),"",'Data-Task'!C283)</f>
        <v>DND:Security:Chief of Defence Staff messages</v>
      </c>
      <c r="D1226" s="68" t="str">
        <f t="shared" si="57"/>
        <v>Chief of Defence Staff messages</v>
      </c>
      <c r="E1226" s="6" t="str">
        <f t="shared" si="58"/>
        <v>Security</v>
      </c>
      <c r="F1226" s="6" t="str">
        <f t="shared" si="59"/>
        <v>DND</v>
      </c>
      <c r="G1226" s="8">
        <f>VLOOKUP(Task[[#This Row],[Reason of visit]],'Data-Task'!C:G,2,)</f>
        <v>2</v>
      </c>
      <c r="H122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6" s="7">
        <f>VLOOKUP(Task[[#This Row],[Reason of visit]],'Data-Task'!C:G,3,)</f>
        <v>0.5</v>
      </c>
      <c r="J1226" s="7" t="str">
        <f>IF(Task[[#This Row],[Margin of Error1]]&gt;=0.1,"Insufficient data",Task[[#This Row],[Task success1]])</f>
        <v>Insufficient data</v>
      </c>
      <c r="K1226" s="7">
        <f>IF(Task[[#This Row],[Task success1]]&gt;0,1.96*SQRT((Task[[#This Row],[Task success1]]*(1-Task[[#This Row],[Task success1]]))/Task[[#This Row],[Responses]]),"")</f>
        <v>0.69296464556281656</v>
      </c>
      <c r="L1226" s="7">
        <f>VLOOKUP(Task[[#This Row],[Reason of visit]],'Data-Task'!C:G,4,)</f>
        <v>1</v>
      </c>
      <c r="M1226" s="7" t="str">
        <f>IF(Task[[#This Row],[Margin of Error1]]&gt;=0.1,"Insufficient data",Task[[#This Row],[Ease1]])</f>
        <v>Insufficient data</v>
      </c>
      <c r="N1226" s="7">
        <f>IF(Task[[#This Row],[Ease1]]&gt;0,1.96*SQRT((Task[[#This Row],[Ease1]]*(1-Task[[#This Row],[Ease1]]))/Task[[#This Row],[Responses]]),"")</f>
        <v>0</v>
      </c>
      <c r="O1226" s="7">
        <f>VLOOKUP(Task[[#This Row],[Reason of visit]],'Data-Task'!C:G,5,)</f>
        <v>0.5</v>
      </c>
      <c r="P1226" s="7" t="str">
        <f>IF(Task[[#This Row],[Margin of Error1]]&gt;=0.1,"Insufficient data",Task[[#This Row],[Satisfaction1]])</f>
        <v>Insufficient data</v>
      </c>
      <c r="Q1226" s="7">
        <f>IF(Task[[#This Row],[Satisfaction1]]&gt;0,1.96*SQRT((Task[[#This Row],[Satisfaction1]]*(1-Task[[#This Row],[Satisfaction1]]))/Task[[#This Row],[Responses]]),"")</f>
        <v>0.69296464556281656</v>
      </c>
      <c r="R1226" s="7" t="str">
        <f>IF(OR(Task[[#This Row],[Margin of Error1]]&gt;=0.1,Task[[#This Row],[Margin of Error1]]=0),"Insufficient data",Task[[#This Row],[Margin of Error1]])</f>
        <v>Insufficient data</v>
      </c>
      <c r="S12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7" spans="3:19" x14ac:dyDescent="0.5">
      <c r="C1227" s="129" t="str">
        <f>IF(ISBLANK('Data-Task'!C290),"",'Data-Task'!C290)</f>
        <v>DND:Security:Dress regulations and drill manuals</v>
      </c>
      <c r="D1227" s="68" t="str">
        <f t="shared" si="57"/>
        <v>Dress regulations and drill manuals</v>
      </c>
      <c r="E1227" s="6" t="str">
        <f t="shared" si="58"/>
        <v>Security</v>
      </c>
      <c r="F1227" s="6" t="str">
        <f t="shared" si="59"/>
        <v>DND</v>
      </c>
      <c r="G1227" s="8">
        <f>VLOOKUP(Task[[#This Row],[Reason of visit]],'Data-Task'!C:G,2,)</f>
        <v>2</v>
      </c>
      <c r="H122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7" s="7">
        <f>VLOOKUP(Task[[#This Row],[Reason of visit]],'Data-Task'!C:G,3,)</f>
        <v>1</v>
      </c>
      <c r="J1227" s="7" t="str">
        <f>IF(Task[[#This Row],[Margin of Error1]]&gt;=0.1,"Insufficient data",Task[[#This Row],[Task success1]])</f>
        <v>Insufficient data</v>
      </c>
      <c r="K1227" s="7">
        <f>IF(Task[[#This Row],[Task success1]]&gt;0,1.96*SQRT((Task[[#This Row],[Task success1]]*(1-Task[[#This Row],[Task success1]]))/Task[[#This Row],[Responses]]),"")</f>
        <v>0</v>
      </c>
      <c r="L1227" s="7">
        <f>VLOOKUP(Task[[#This Row],[Reason of visit]],'Data-Task'!C:G,4,)</f>
        <v>1</v>
      </c>
      <c r="M1227" s="7" t="str">
        <f>IF(Task[[#This Row],[Margin of Error1]]&gt;=0.1,"Insufficient data",Task[[#This Row],[Ease1]])</f>
        <v>Insufficient data</v>
      </c>
      <c r="N1227" s="7">
        <f>IF(Task[[#This Row],[Ease1]]&gt;0,1.96*SQRT((Task[[#This Row],[Ease1]]*(1-Task[[#This Row],[Ease1]]))/Task[[#This Row],[Responses]]),"")</f>
        <v>0</v>
      </c>
      <c r="O1227" s="7">
        <f>VLOOKUP(Task[[#This Row],[Reason of visit]],'Data-Task'!C:G,5,)</f>
        <v>1</v>
      </c>
      <c r="P1227" s="7" t="str">
        <f>IF(Task[[#This Row],[Margin of Error1]]&gt;=0.1,"Insufficient data",Task[[#This Row],[Satisfaction1]])</f>
        <v>Insufficient data</v>
      </c>
      <c r="Q1227" s="7">
        <f>IF(Task[[#This Row],[Satisfaction1]]&gt;0,1.96*SQRT((Task[[#This Row],[Satisfaction1]]*(1-Task[[#This Row],[Satisfaction1]]))/Task[[#This Row],[Responses]]),"")</f>
        <v>0</v>
      </c>
      <c r="R1227" s="7" t="str">
        <f>IF(OR(Task[[#This Row],[Margin of Error1]]&gt;=0.1,Task[[#This Row],[Margin of Error1]]=0),"Insufficient data",Task[[#This Row],[Margin of Error1]])</f>
        <v>Insufficient data</v>
      </c>
      <c r="S12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8" spans="3:19" x14ac:dyDescent="0.5">
      <c r="C1228" s="129" t="str">
        <f>IF(ISBLANK('Data-Task'!C310),"",'Data-Task'!C310)</f>
        <v>DND:Security:Past military operations and deployments</v>
      </c>
      <c r="D1228" s="68" t="str">
        <f t="shared" si="57"/>
        <v>Past military operations and deployments</v>
      </c>
      <c r="E1228" s="6" t="str">
        <f t="shared" si="58"/>
        <v>Security</v>
      </c>
      <c r="F1228" s="6" t="str">
        <f t="shared" si="59"/>
        <v>DND</v>
      </c>
      <c r="G1228" s="8">
        <f>VLOOKUP(Task[[#This Row],[Reason of visit]],'Data-Task'!C:G,2,)</f>
        <v>2</v>
      </c>
      <c r="H122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8" s="7">
        <f>VLOOKUP(Task[[#This Row],[Reason of visit]],'Data-Task'!C:G,3,)</f>
        <v>1</v>
      </c>
      <c r="J1228" s="7" t="str">
        <f>IF(Task[[#This Row],[Margin of Error1]]&gt;=0.1,"Insufficient data",Task[[#This Row],[Task success1]])</f>
        <v>Insufficient data</v>
      </c>
      <c r="K1228" s="7">
        <f>IF(Task[[#This Row],[Task success1]]&gt;0,1.96*SQRT((Task[[#This Row],[Task success1]]*(1-Task[[#This Row],[Task success1]]))/Task[[#This Row],[Responses]]),"")</f>
        <v>0</v>
      </c>
      <c r="L1228" s="7">
        <f>VLOOKUP(Task[[#This Row],[Reason of visit]],'Data-Task'!C:G,4,)</f>
        <v>0.5</v>
      </c>
      <c r="M1228" s="7" t="str">
        <f>IF(Task[[#This Row],[Margin of Error1]]&gt;=0.1,"Insufficient data",Task[[#This Row],[Ease1]])</f>
        <v>Insufficient data</v>
      </c>
      <c r="N1228" s="7">
        <f>IF(Task[[#This Row],[Ease1]]&gt;0,1.96*SQRT((Task[[#This Row],[Ease1]]*(1-Task[[#This Row],[Ease1]]))/Task[[#This Row],[Responses]]),"")</f>
        <v>0.69296464556281656</v>
      </c>
      <c r="O1228" s="7">
        <f>VLOOKUP(Task[[#This Row],[Reason of visit]],'Data-Task'!C:G,5,)</f>
        <v>1</v>
      </c>
      <c r="P1228" s="7" t="str">
        <f>IF(Task[[#This Row],[Margin of Error1]]&gt;=0.1,"Insufficient data",Task[[#This Row],[Satisfaction1]])</f>
        <v>Insufficient data</v>
      </c>
      <c r="Q1228" s="7">
        <f>IF(Task[[#This Row],[Satisfaction1]]&gt;0,1.96*SQRT((Task[[#This Row],[Satisfaction1]]*(1-Task[[#This Row],[Satisfaction1]]))/Task[[#This Row],[Responses]]),"")</f>
        <v>0</v>
      </c>
      <c r="R1228" s="7" t="str">
        <f>IF(OR(Task[[#This Row],[Margin of Error1]]&gt;=0.1,Task[[#This Row],[Margin of Error1]]=0),"Insufficient data",Task[[#This Row],[Margin of Error1]])</f>
        <v>Insufficient data</v>
      </c>
      <c r="S12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29" spans="3:19" x14ac:dyDescent="0.5">
      <c r="C1229" s="129" t="str">
        <f>IF(ISBLANK('Data-Task'!C326),"",'Data-Task'!C326)</f>
        <v>DND:Security:Write the troops</v>
      </c>
      <c r="D1229" s="68" t="str">
        <f t="shared" si="57"/>
        <v>Write the troops</v>
      </c>
      <c r="E1229" s="6" t="str">
        <f t="shared" si="58"/>
        <v>Security</v>
      </c>
      <c r="F1229" s="6" t="str">
        <f t="shared" si="59"/>
        <v>DND</v>
      </c>
      <c r="G1229" s="8">
        <f>VLOOKUP(Task[[#This Row],[Reason of visit]],'Data-Task'!C:G,2,)</f>
        <v>2</v>
      </c>
      <c r="H122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29" s="7">
        <f>VLOOKUP(Task[[#This Row],[Reason of visit]],'Data-Task'!C:G,3,)</f>
        <v>1</v>
      </c>
      <c r="J1229" s="7" t="str">
        <f>IF(Task[[#This Row],[Margin of Error1]]&gt;=0.1,"Insufficient data",Task[[#This Row],[Task success1]])</f>
        <v>Insufficient data</v>
      </c>
      <c r="K1229" s="7">
        <f>IF(Task[[#This Row],[Task success1]]&gt;0,1.96*SQRT((Task[[#This Row],[Task success1]]*(1-Task[[#This Row],[Task success1]]))/Task[[#This Row],[Responses]]),"")</f>
        <v>0</v>
      </c>
      <c r="L1229" s="7">
        <f>VLOOKUP(Task[[#This Row],[Reason of visit]],'Data-Task'!C:G,4,)</f>
        <v>0</v>
      </c>
      <c r="M1229" s="7" t="str">
        <f>IF(Task[[#This Row],[Margin of Error1]]&gt;=0.1,"Insufficient data",Task[[#This Row],[Ease1]])</f>
        <v>Insufficient data</v>
      </c>
      <c r="N1229" s="7" t="str">
        <f>IF(Task[[#This Row],[Ease1]]&gt;0,1.96*SQRT((Task[[#This Row],[Ease1]]*(1-Task[[#This Row],[Ease1]]))/Task[[#This Row],[Responses]]),"")</f>
        <v/>
      </c>
      <c r="O1229" s="7">
        <f>VLOOKUP(Task[[#This Row],[Reason of visit]],'Data-Task'!C:G,5,)</f>
        <v>0.5</v>
      </c>
      <c r="P1229" s="7" t="str">
        <f>IF(Task[[#This Row],[Margin of Error1]]&gt;=0.1,"Insufficient data",Task[[#This Row],[Satisfaction1]])</f>
        <v>Insufficient data</v>
      </c>
      <c r="Q1229" s="7">
        <f>IF(Task[[#This Row],[Satisfaction1]]&gt;0,1.96*SQRT((Task[[#This Row],[Satisfaction1]]*(1-Task[[#This Row],[Satisfaction1]]))/Task[[#This Row],[Responses]]),"")</f>
        <v>0.69296464556281656</v>
      </c>
      <c r="R1229" s="7" t="str">
        <f>IF(OR(Task[[#This Row],[Margin of Error1]]&gt;=0.1,Task[[#This Row],[Margin of Error1]]=0),"Insufficient data",Task[[#This Row],[Margin of Error1]])</f>
        <v>Insufficient data</v>
      </c>
      <c r="S12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0" spans="3:19" x14ac:dyDescent="0.5">
      <c r="C1230" s="129" t="str">
        <f>IF(ISBLANK('Data-Task'!C327),"",'Data-Task'!C327)</f>
        <v>ECCC:Environment:Apply for an Energy Savings Rebate</v>
      </c>
      <c r="D1230" s="68" t="str">
        <f t="shared" si="57"/>
        <v>Apply for an Energy Savings Rebate</v>
      </c>
      <c r="E1230" s="6" t="str">
        <f t="shared" si="58"/>
        <v>Environment</v>
      </c>
      <c r="F1230" s="6" t="str">
        <f t="shared" si="59"/>
        <v>ECCC</v>
      </c>
      <c r="G1230" s="8">
        <f>VLOOKUP(Task[[#This Row],[Reason of visit]],'Data-Task'!C:G,2,)</f>
        <v>2</v>
      </c>
      <c r="H123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0" s="7">
        <f>VLOOKUP(Task[[#This Row],[Reason of visit]],'Data-Task'!C:G,3,)</f>
        <v>0.5</v>
      </c>
      <c r="J1230" s="7" t="str">
        <f>IF(Task[[#This Row],[Margin of Error1]]&gt;=0.1,"Insufficient data",Task[[#This Row],[Task success1]])</f>
        <v>Insufficient data</v>
      </c>
      <c r="K1230" s="7">
        <f>IF(Task[[#This Row],[Task success1]]&gt;0,1.96*SQRT((Task[[#This Row],[Task success1]]*(1-Task[[#This Row],[Task success1]]))/Task[[#This Row],[Responses]]),"")</f>
        <v>0.69296464556281656</v>
      </c>
      <c r="L1230" s="7">
        <f>VLOOKUP(Task[[#This Row],[Reason of visit]],'Data-Task'!C:G,4,)</f>
        <v>1</v>
      </c>
      <c r="M1230" s="7" t="str">
        <f>IF(Task[[#This Row],[Margin of Error1]]&gt;=0.1,"Insufficient data",Task[[#This Row],[Ease1]])</f>
        <v>Insufficient data</v>
      </c>
      <c r="N1230" s="7">
        <f>IF(Task[[#This Row],[Ease1]]&gt;0,1.96*SQRT((Task[[#This Row],[Ease1]]*(1-Task[[#This Row],[Ease1]]))/Task[[#This Row],[Responses]]),"")</f>
        <v>0</v>
      </c>
      <c r="O1230" s="7">
        <f>VLOOKUP(Task[[#This Row],[Reason of visit]],'Data-Task'!C:G,5,)</f>
        <v>0.5</v>
      </c>
      <c r="P1230" s="7" t="str">
        <f>IF(Task[[#This Row],[Margin of Error1]]&gt;=0.1,"Insufficient data",Task[[#This Row],[Satisfaction1]])</f>
        <v>Insufficient data</v>
      </c>
      <c r="Q1230" s="7">
        <f>IF(Task[[#This Row],[Satisfaction1]]&gt;0,1.96*SQRT((Task[[#This Row],[Satisfaction1]]*(1-Task[[#This Row],[Satisfaction1]]))/Task[[#This Row],[Responses]]),"")</f>
        <v>0.69296464556281656</v>
      </c>
      <c r="R1230" s="7" t="str">
        <f>IF(OR(Task[[#This Row],[Margin of Error1]]&gt;=0.1,Task[[#This Row],[Margin of Error1]]=0),"Insufficient data",Task[[#This Row],[Margin of Error1]])</f>
        <v>Insufficient data</v>
      </c>
      <c r="S12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1" spans="3:19" x14ac:dyDescent="0.5">
      <c r="C1231" s="129" t="str">
        <f>IF(ISBLANK('Data-Task'!C390),"",'Data-Task'!C390)</f>
        <v>ESDC:Benefits:Education funding for people with disabilities</v>
      </c>
      <c r="D1231" s="68" t="str">
        <f t="shared" si="57"/>
        <v>Education funding for people with disabilities</v>
      </c>
      <c r="E1231" s="6" t="str">
        <f t="shared" si="58"/>
        <v>Benefits</v>
      </c>
      <c r="F1231" s="6" t="str">
        <f t="shared" si="59"/>
        <v>ESDC</v>
      </c>
      <c r="G1231" s="8">
        <f>VLOOKUP(Task[[#This Row],[Reason of visit]],'Data-Task'!C:G,2,)</f>
        <v>2</v>
      </c>
      <c r="H123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1" s="7">
        <f>VLOOKUP(Task[[#This Row],[Reason of visit]],'Data-Task'!C:G,3,)</f>
        <v>1</v>
      </c>
      <c r="J1231" s="7" t="str">
        <f>IF(Task[[#This Row],[Margin of Error1]]&gt;=0.1,"Insufficient data",Task[[#This Row],[Task success1]])</f>
        <v>Insufficient data</v>
      </c>
      <c r="K1231" s="7">
        <f>IF(Task[[#This Row],[Task success1]]&gt;0,1.96*SQRT((Task[[#This Row],[Task success1]]*(1-Task[[#This Row],[Task success1]]))/Task[[#This Row],[Responses]]),"")</f>
        <v>0</v>
      </c>
      <c r="L1231" s="7">
        <f>VLOOKUP(Task[[#This Row],[Reason of visit]],'Data-Task'!C:G,4,)</f>
        <v>0</v>
      </c>
      <c r="M1231" s="7" t="str">
        <f>IF(Task[[#This Row],[Margin of Error1]]&gt;=0.1,"Insufficient data",Task[[#This Row],[Ease1]])</f>
        <v>Insufficient data</v>
      </c>
      <c r="N1231" s="7" t="str">
        <f>IF(Task[[#This Row],[Ease1]]&gt;0,1.96*SQRT((Task[[#This Row],[Ease1]]*(1-Task[[#This Row],[Ease1]]))/Task[[#This Row],[Responses]]),"")</f>
        <v/>
      </c>
      <c r="O1231" s="7">
        <f>VLOOKUP(Task[[#This Row],[Reason of visit]],'Data-Task'!C:G,5,)</f>
        <v>0</v>
      </c>
      <c r="P1231" s="7" t="str">
        <f>IF(Task[[#This Row],[Margin of Error1]]&gt;=0.1,"Insufficient data",Task[[#This Row],[Satisfaction1]])</f>
        <v>Insufficient data</v>
      </c>
      <c r="Q1231" s="7" t="str">
        <f>IF(Task[[#This Row],[Satisfaction1]]&gt;0,1.96*SQRT((Task[[#This Row],[Satisfaction1]]*(1-Task[[#This Row],[Satisfaction1]]))/Task[[#This Row],[Responses]]),"")</f>
        <v/>
      </c>
      <c r="R1231" s="7" t="str">
        <f>IF(OR(Task[[#This Row],[Margin of Error1]]&gt;=0.1,Task[[#This Row],[Margin of Error1]]=0),"Insufficient data",Task[[#This Row],[Margin of Error1]])</f>
        <v>Insufficient data</v>
      </c>
      <c r="S12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2" spans="3:19" x14ac:dyDescent="0.5">
      <c r="C1232" s="129" t="str">
        <f>IF(ISBLANK('Data-Task'!C417),"",'Data-Task'!C417)</f>
        <v>ESDC:Jobs:Determining an employer/employee relationship</v>
      </c>
      <c r="D1232" s="68" t="str">
        <f t="shared" si="57"/>
        <v>Determining an employer/employee relationship</v>
      </c>
      <c r="E1232" s="6" t="str">
        <f t="shared" si="58"/>
        <v>Jobs</v>
      </c>
      <c r="F1232" s="6" t="str">
        <f t="shared" si="59"/>
        <v>ESDC</v>
      </c>
      <c r="G1232" s="8">
        <f>VLOOKUP(Task[[#This Row],[Reason of visit]],'Data-Task'!C:G,2,)</f>
        <v>2</v>
      </c>
      <c r="H123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2" s="7">
        <f>VLOOKUP(Task[[#This Row],[Reason of visit]],'Data-Task'!C:G,3,)</f>
        <v>1</v>
      </c>
      <c r="J1232" s="7" t="str">
        <f>IF(Task[[#This Row],[Margin of Error1]]&gt;=0.1,"Insufficient data",Task[[#This Row],[Task success1]])</f>
        <v>Insufficient data</v>
      </c>
      <c r="K1232" s="7">
        <f>IF(Task[[#This Row],[Task success1]]&gt;0,1.96*SQRT((Task[[#This Row],[Task success1]]*(1-Task[[#This Row],[Task success1]]))/Task[[#This Row],[Responses]]),"")</f>
        <v>0</v>
      </c>
      <c r="L1232" s="7">
        <f>VLOOKUP(Task[[#This Row],[Reason of visit]],'Data-Task'!C:G,4,)</f>
        <v>1</v>
      </c>
      <c r="M1232" s="7" t="str">
        <f>IF(Task[[#This Row],[Margin of Error1]]&gt;=0.1,"Insufficient data",Task[[#This Row],[Ease1]])</f>
        <v>Insufficient data</v>
      </c>
      <c r="N1232" s="7">
        <f>IF(Task[[#This Row],[Ease1]]&gt;0,1.96*SQRT((Task[[#This Row],[Ease1]]*(1-Task[[#This Row],[Ease1]]))/Task[[#This Row],[Responses]]),"")</f>
        <v>0</v>
      </c>
      <c r="O1232" s="7">
        <f>VLOOKUP(Task[[#This Row],[Reason of visit]],'Data-Task'!C:G,5,)</f>
        <v>1</v>
      </c>
      <c r="P1232" s="7" t="str">
        <f>IF(Task[[#This Row],[Margin of Error1]]&gt;=0.1,"Insufficient data",Task[[#This Row],[Satisfaction1]])</f>
        <v>Insufficient data</v>
      </c>
      <c r="Q1232" s="7">
        <f>IF(Task[[#This Row],[Satisfaction1]]&gt;0,1.96*SQRT((Task[[#This Row],[Satisfaction1]]*(1-Task[[#This Row],[Satisfaction1]]))/Task[[#This Row],[Responses]]),"")</f>
        <v>0</v>
      </c>
      <c r="R1232" s="7" t="str">
        <f>IF(OR(Task[[#This Row],[Margin of Error1]]&gt;=0.1,Task[[#This Row],[Margin of Error1]]=0),"Insufficient data",Task[[#This Row],[Margin of Error1]])</f>
        <v>Insufficient data</v>
      </c>
      <c r="S12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3" spans="3:19" x14ac:dyDescent="0.5">
      <c r="C1233" s="129" t="str">
        <f>IF(ISBLANK('Data-Task'!C447),"",'Data-Task'!C447)</f>
        <v>ESDC:Jobs:Workers' compensation claim</v>
      </c>
      <c r="D1233" s="68" t="str">
        <f t="shared" si="57"/>
        <v>Workers' compensation claim</v>
      </c>
      <c r="E1233" s="6" t="str">
        <f t="shared" si="58"/>
        <v>Jobs</v>
      </c>
      <c r="F1233" s="6" t="str">
        <f t="shared" si="59"/>
        <v>ESDC</v>
      </c>
      <c r="G1233" s="8">
        <f>VLOOKUP(Task[[#This Row],[Reason of visit]],'Data-Task'!C:G,2,)</f>
        <v>2</v>
      </c>
      <c r="H123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3" s="7">
        <f>VLOOKUP(Task[[#This Row],[Reason of visit]],'Data-Task'!C:G,3,)</f>
        <v>0.5</v>
      </c>
      <c r="J1233" s="7" t="str">
        <f>IF(Task[[#This Row],[Margin of Error1]]&gt;=0.1,"Insufficient data",Task[[#This Row],[Task success1]])</f>
        <v>Insufficient data</v>
      </c>
      <c r="K1233" s="7">
        <f>IF(Task[[#This Row],[Task success1]]&gt;0,1.96*SQRT((Task[[#This Row],[Task success1]]*(1-Task[[#This Row],[Task success1]]))/Task[[#This Row],[Responses]]),"")</f>
        <v>0.69296464556281656</v>
      </c>
      <c r="L1233" s="7">
        <f>VLOOKUP(Task[[#This Row],[Reason of visit]],'Data-Task'!C:G,4,)</f>
        <v>0</v>
      </c>
      <c r="M1233" s="7" t="str">
        <f>IF(Task[[#This Row],[Margin of Error1]]&gt;=0.1,"Insufficient data",Task[[#This Row],[Ease1]])</f>
        <v>Insufficient data</v>
      </c>
      <c r="N1233" s="7" t="str">
        <f>IF(Task[[#This Row],[Ease1]]&gt;0,1.96*SQRT((Task[[#This Row],[Ease1]]*(1-Task[[#This Row],[Ease1]]))/Task[[#This Row],[Responses]]),"")</f>
        <v/>
      </c>
      <c r="O1233" s="7">
        <f>VLOOKUP(Task[[#This Row],[Reason of visit]],'Data-Task'!C:G,5,)</f>
        <v>0</v>
      </c>
      <c r="P1233" s="7" t="str">
        <f>IF(Task[[#This Row],[Margin of Error1]]&gt;=0.1,"Insufficient data",Task[[#This Row],[Satisfaction1]])</f>
        <v>Insufficient data</v>
      </c>
      <c r="Q1233" s="7" t="str">
        <f>IF(Task[[#This Row],[Satisfaction1]]&gt;0,1.96*SQRT((Task[[#This Row],[Satisfaction1]]*(1-Task[[#This Row],[Satisfaction1]]))/Task[[#This Row],[Responses]]),"")</f>
        <v/>
      </c>
      <c r="R1233" s="7" t="str">
        <f>IF(OR(Task[[#This Row],[Margin of Error1]]&gt;=0.1,Task[[#This Row],[Margin of Error1]]=0),"Insufficient data",Task[[#This Row],[Margin of Error1]])</f>
        <v>Insufficient data</v>
      </c>
      <c r="S12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4" spans="3:19" ht="27.75" x14ac:dyDescent="0.5">
      <c r="C1234" s="129" t="str">
        <f>IF(ISBLANK('Data-Task'!C449),"",'Data-Task'!C449)</f>
        <v>ESDC:Jobs:Workers' compensation for federal inmates, merchant seaman, employees slain in duty, foreign citizens</v>
      </c>
      <c r="D1234" s="68" t="str">
        <f t="shared" si="57"/>
        <v>Workers' compensation for federal inmates, merchant seaman, employees slain in duty, foreign citizens</v>
      </c>
      <c r="E1234" s="6" t="str">
        <f t="shared" si="58"/>
        <v>Jobs</v>
      </c>
      <c r="F1234" s="6" t="str">
        <f t="shared" si="59"/>
        <v>ESDC</v>
      </c>
      <c r="G1234" s="8">
        <f>VLOOKUP(Task[[#This Row],[Reason of visit]],'Data-Task'!C:G,2,)</f>
        <v>2</v>
      </c>
      <c r="H123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4" s="7">
        <f>VLOOKUP(Task[[#This Row],[Reason of visit]],'Data-Task'!C:G,3,)</f>
        <v>0.5</v>
      </c>
      <c r="J1234" s="7" t="str">
        <f>IF(Task[[#This Row],[Margin of Error1]]&gt;=0.1,"Insufficient data",Task[[#This Row],[Task success1]])</f>
        <v>Insufficient data</v>
      </c>
      <c r="K1234" s="7">
        <f>IF(Task[[#This Row],[Task success1]]&gt;0,1.96*SQRT((Task[[#This Row],[Task success1]]*(1-Task[[#This Row],[Task success1]]))/Task[[#This Row],[Responses]]),"")</f>
        <v>0.69296464556281656</v>
      </c>
      <c r="L1234" s="7">
        <f>VLOOKUP(Task[[#This Row],[Reason of visit]],'Data-Task'!C:G,4,)</f>
        <v>0</v>
      </c>
      <c r="M1234" s="7" t="str">
        <f>IF(Task[[#This Row],[Margin of Error1]]&gt;=0.1,"Insufficient data",Task[[#This Row],[Ease1]])</f>
        <v>Insufficient data</v>
      </c>
      <c r="N1234" s="7" t="str">
        <f>IF(Task[[#This Row],[Ease1]]&gt;0,1.96*SQRT((Task[[#This Row],[Ease1]]*(1-Task[[#This Row],[Ease1]]))/Task[[#This Row],[Responses]]),"")</f>
        <v/>
      </c>
      <c r="O1234" s="7">
        <f>VLOOKUP(Task[[#This Row],[Reason of visit]],'Data-Task'!C:G,5,)</f>
        <v>0</v>
      </c>
      <c r="P1234" s="7" t="str">
        <f>IF(Task[[#This Row],[Margin of Error1]]&gt;=0.1,"Insufficient data",Task[[#This Row],[Satisfaction1]])</f>
        <v>Insufficient data</v>
      </c>
      <c r="Q1234" s="7" t="str">
        <f>IF(Task[[#This Row],[Satisfaction1]]&gt;0,1.96*SQRT((Task[[#This Row],[Satisfaction1]]*(1-Task[[#This Row],[Satisfaction1]]))/Task[[#This Row],[Responses]]),"")</f>
        <v/>
      </c>
      <c r="R1234" s="7" t="str">
        <f>IF(OR(Task[[#This Row],[Margin of Error1]]&gt;=0.1,Task[[#This Row],[Margin of Error1]]=0),"Insufficient data",Task[[#This Row],[Margin of Error1]])</f>
        <v>Insufficient data</v>
      </c>
      <c r="S12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5" spans="3:19" x14ac:dyDescent="0.5">
      <c r="C1235" s="129" t="str">
        <f>IF(ISBLANK('Data-Task'!C487),"",'Data-Task'!C487)</f>
        <v>FIN:AboutGov:Other - Reason for my visit is not in this list</v>
      </c>
      <c r="D1235" s="68" t="str">
        <f t="shared" si="57"/>
        <v>Other - Reason for my visit is not in this list</v>
      </c>
      <c r="E1235" s="6" t="str">
        <f t="shared" si="58"/>
        <v>AboutGov</v>
      </c>
      <c r="F1235" s="6" t="str">
        <f t="shared" si="59"/>
        <v>FIN</v>
      </c>
      <c r="G1235" s="8">
        <f>VLOOKUP(Task[[#This Row],[Reason of visit]],'Data-Task'!C:G,2,)</f>
        <v>2</v>
      </c>
      <c r="H123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5" s="7">
        <f>VLOOKUP(Task[[#This Row],[Reason of visit]],'Data-Task'!C:G,3,)</f>
        <v>0.5</v>
      </c>
      <c r="J1235" s="7" t="str">
        <f>IF(Task[[#This Row],[Margin of Error1]]&gt;=0.1,"Insufficient data",Task[[#This Row],[Task success1]])</f>
        <v>Insufficient data</v>
      </c>
      <c r="K1235" s="7">
        <f>IF(Task[[#This Row],[Task success1]]&gt;0,1.96*SQRT((Task[[#This Row],[Task success1]]*(1-Task[[#This Row],[Task success1]]))/Task[[#This Row],[Responses]]),"")</f>
        <v>0.69296464556281656</v>
      </c>
      <c r="L1235" s="7">
        <f>VLOOKUP(Task[[#This Row],[Reason of visit]],'Data-Task'!C:G,4,)</f>
        <v>0.5</v>
      </c>
      <c r="M1235" s="7" t="str">
        <f>IF(Task[[#This Row],[Margin of Error1]]&gt;=0.1,"Insufficient data",Task[[#This Row],[Ease1]])</f>
        <v>Insufficient data</v>
      </c>
      <c r="N1235" s="7">
        <f>IF(Task[[#This Row],[Ease1]]&gt;0,1.96*SQRT((Task[[#This Row],[Ease1]]*(1-Task[[#This Row],[Ease1]]))/Task[[#This Row],[Responses]]),"")</f>
        <v>0.69296464556281656</v>
      </c>
      <c r="O1235" s="7">
        <f>VLOOKUP(Task[[#This Row],[Reason of visit]],'Data-Task'!C:G,5,)</f>
        <v>1</v>
      </c>
      <c r="P1235" s="7" t="str">
        <f>IF(Task[[#This Row],[Margin of Error1]]&gt;=0.1,"Insufficient data",Task[[#This Row],[Satisfaction1]])</f>
        <v>Insufficient data</v>
      </c>
      <c r="Q1235" s="7">
        <f>IF(Task[[#This Row],[Satisfaction1]]&gt;0,1.96*SQRT((Task[[#This Row],[Satisfaction1]]*(1-Task[[#This Row],[Satisfaction1]]))/Task[[#This Row],[Responses]]),"")</f>
        <v>0</v>
      </c>
      <c r="R1235" s="7" t="str">
        <f>IF(OR(Task[[#This Row],[Margin of Error1]]&gt;=0.1,Task[[#This Row],[Margin of Error1]]=0),"Insufficient data",Task[[#This Row],[Margin of Error1]])</f>
        <v>Insufficient data</v>
      </c>
      <c r="S12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6" spans="3:19" x14ac:dyDescent="0.5">
      <c r="C1236" s="129" t="str">
        <f>IF(ISBLANK('Data-Task'!C497),"",'Data-Task'!C497)</f>
        <v>FINTRAC:N/A:FINTRAC notices and advisories for businesses</v>
      </c>
      <c r="D1236" s="68" t="str">
        <f t="shared" si="57"/>
        <v>FINTRAC notices and advisories for businesses</v>
      </c>
      <c r="E1236" s="6" t="str">
        <f t="shared" si="58"/>
        <v>N/A</v>
      </c>
      <c r="F1236" s="6" t="str">
        <f t="shared" si="59"/>
        <v>FINTRAC</v>
      </c>
      <c r="G1236" s="8">
        <f>VLOOKUP(Task[[#This Row],[Reason of visit]],'Data-Task'!C:G,2,)</f>
        <v>2</v>
      </c>
      <c r="H123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6" s="7">
        <f>VLOOKUP(Task[[#This Row],[Reason of visit]],'Data-Task'!C:G,3,)</f>
        <v>1</v>
      </c>
      <c r="J1236" s="7" t="str">
        <f>IF(Task[[#This Row],[Margin of Error1]]&gt;=0.1,"Insufficient data",Task[[#This Row],[Task success1]])</f>
        <v>Insufficient data</v>
      </c>
      <c r="K1236" s="7">
        <f>IF(Task[[#This Row],[Task success1]]&gt;0,1.96*SQRT((Task[[#This Row],[Task success1]]*(1-Task[[#This Row],[Task success1]]))/Task[[#This Row],[Responses]]),"")</f>
        <v>0</v>
      </c>
      <c r="L1236" s="7">
        <f>VLOOKUP(Task[[#This Row],[Reason of visit]],'Data-Task'!C:G,4,)</f>
        <v>1</v>
      </c>
      <c r="M1236" s="7" t="str">
        <f>IF(Task[[#This Row],[Margin of Error1]]&gt;=0.1,"Insufficient data",Task[[#This Row],[Ease1]])</f>
        <v>Insufficient data</v>
      </c>
      <c r="N1236" s="7">
        <f>IF(Task[[#This Row],[Ease1]]&gt;0,1.96*SQRT((Task[[#This Row],[Ease1]]*(1-Task[[#This Row],[Ease1]]))/Task[[#This Row],[Responses]]),"")</f>
        <v>0</v>
      </c>
      <c r="O1236" s="7">
        <f>VLOOKUP(Task[[#This Row],[Reason of visit]],'Data-Task'!C:G,5,)</f>
        <v>1</v>
      </c>
      <c r="P1236" s="7" t="str">
        <f>IF(Task[[#This Row],[Margin of Error1]]&gt;=0.1,"Insufficient data",Task[[#This Row],[Satisfaction1]])</f>
        <v>Insufficient data</v>
      </c>
      <c r="Q1236" s="7">
        <f>IF(Task[[#This Row],[Satisfaction1]]&gt;0,1.96*SQRT((Task[[#This Row],[Satisfaction1]]*(1-Task[[#This Row],[Satisfaction1]]))/Task[[#This Row],[Responses]]),"")</f>
        <v>0</v>
      </c>
      <c r="R1236" s="7" t="str">
        <f>IF(OR(Task[[#This Row],[Margin of Error1]]&gt;=0.1,Task[[#This Row],[Margin of Error1]]=0),"Insufficient data",Task[[#This Row],[Margin of Error1]])</f>
        <v>Insufficient data</v>
      </c>
      <c r="S12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7" spans="3:19" x14ac:dyDescent="0.5">
      <c r="C1237" s="129" t="str">
        <f>IF(ISBLANK('Data-Task'!C499),"",'Data-Task'!C499)</f>
        <v>FINTRAC:N/A:Jobs at FINTRAC</v>
      </c>
      <c r="D1237" s="68" t="str">
        <f t="shared" si="57"/>
        <v>Jobs at FINTRAC</v>
      </c>
      <c r="E1237" s="6" t="str">
        <f t="shared" si="58"/>
        <v>N/A</v>
      </c>
      <c r="F1237" s="6" t="str">
        <f t="shared" si="59"/>
        <v>FINTRAC</v>
      </c>
      <c r="G1237" s="8">
        <f>VLOOKUP(Task[[#This Row],[Reason of visit]],'Data-Task'!C:G,2,)</f>
        <v>2</v>
      </c>
      <c r="H123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7" s="7">
        <f>VLOOKUP(Task[[#This Row],[Reason of visit]],'Data-Task'!C:G,3,)</f>
        <v>1</v>
      </c>
      <c r="J1237" s="7" t="str">
        <f>IF(Task[[#This Row],[Margin of Error1]]&gt;=0.1,"Insufficient data",Task[[#This Row],[Task success1]])</f>
        <v>Insufficient data</v>
      </c>
      <c r="K1237" s="7">
        <f>IF(Task[[#This Row],[Task success1]]&gt;0,1.96*SQRT((Task[[#This Row],[Task success1]]*(1-Task[[#This Row],[Task success1]]))/Task[[#This Row],[Responses]]),"")</f>
        <v>0</v>
      </c>
      <c r="L1237" s="7">
        <f>VLOOKUP(Task[[#This Row],[Reason of visit]],'Data-Task'!C:G,4,)</f>
        <v>1</v>
      </c>
      <c r="M1237" s="7" t="str">
        <f>IF(Task[[#This Row],[Margin of Error1]]&gt;=0.1,"Insufficient data",Task[[#This Row],[Ease1]])</f>
        <v>Insufficient data</v>
      </c>
      <c r="N1237" s="7">
        <f>IF(Task[[#This Row],[Ease1]]&gt;0,1.96*SQRT((Task[[#This Row],[Ease1]]*(1-Task[[#This Row],[Ease1]]))/Task[[#This Row],[Responses]]),"")</f>
        <v>0</v>
      </c>
      <c r="O1237" s="7">
        <f>VLOOKUP(Task[[#This Row],[Reason of visit]],'Data-Task'!C:G,5,)</f>
        <v>1</v>
      </c>
      <c r="P1237" s="7" t="str">
        <f>IF(Task[[#This Row],[Margin of Error1]]&gt;=0.1,"Insufficient data",Task[[#This Row],[Satisfaction1]])</f>
        <v>Insufficient data</v>
      </c>
      <c r="Q1237" s="7">
        <f>IF(Task[[#This Row],[Satisfaction1]]&gt;0,1.96*SQRT((Task[[#This Row],[Satisfaction1]]*(1-Task[[#This Row],[Satisfaction1]]))/Task[[#This Row],[Responses]]),"")</f>
        <v>0</v>
      </c>
      <c r="R1237" s="7" t="str">
        <f>IF(OR(Task[[#This Row],[Margin of Error1]]&gt;=0.1,Task[[#This Row],[Margin of Error1]]=0),"Insufficient data",Task[[#This Row],[Margin of Error1]])</f>
        <v>Insufficient data</v>
      </c>
      <c r="S12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8" spans="3:19" x14ac:dyDescent="0.5">
      <c r="C1238" s="129" t="str">
        <f>IF(ISBLANK('Data-Task'!C501),"",'Data-Task'!C501)</f>
        <v>FINTRAC:N/A:Learn about penalties for non-compliance</v>
      </c>
      <c r="D1238" s="68" t="str">
        <f t="shared" ref="D1238:D1301" si="60">IF(ISBLANK(C1238),"",MID(C1238,FIND("#",SUBSTITUTE(C1238,":","#",2))+1,500))</f>
        <v>Learn about penalties for non-compliance</v>
      </c>
      <c r="E1238" s="6" t="str">
        <f t="shared" ref="E1238:E1301" si="61">IF(ISBLANK(C1238),"",MID(C1238,FIND("#",SUBSTITUTE(C1238,":","#",1))+1,FIND("#",SUBSTITUTE(C1238,":","#",2))-FIND("#",SUBSTITUTE(C1238,":","#",1))-1))</f>
        <v>N/A</v>
      </c>
      <c r="F1238" s="6" t="str">
        <f t="shared" ref="F1238:F1301" si="62">IF(ISBLANK(C1238),"",LEFT(C1238,FIND("#",SUBSTITUTE(C1238,":","#"))-1))</f>
        <v>FINTRAC</v>
      </c>
      <c r="G1238" s="8">
        <f>VLOOKUP(Task[[#This Row],[Reason of visit]],'Data-Task'!C:G,2,)</f>
        <v>2</v>
      </c>
      <c r="H123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8" s="7">
        <f>VLOOKUP(Task[[#This Row],[Reason of visit]],'Data-Task'!C:G,3,)</f>
        <v>0.5</v>
      </c>
      <c r="J1238" s="7" t="str">
        <f>IF(Task[[#This Row],[Margin of Error1]]&gt;=0.1,"Insufficient data",Task[[#This Row],[Task success1]])</f>
        <v>Insufficient data</v>
      </c>
      <c r="K1238" s="7">
        <f>IF(Task[[#This Row],[Task success1]]&gt;0,1.96*SQRT((Task[[#This Row],[Task success1]]*(1-Task[[#This Row],[Task success1]]))/Task[[#This Row],[Responses]]),"")</f>
        <v>0.69296464556281656</v>
      </c>
      <c r="L1238" s="7">
        <f>VLOOKUP(Task[[#This Row],[Reason of visit]],'Data-Task'!C:G,4,)</f>
        <v>1</v>
      </c>
      <c r="M1238" s="7" t="str">
        <f>IF(Task[[#This Row],[Margin of Error1]]&gt;=0.1,"Insufficient data",Task[[#This Row],[Ease1]])</f>
        <v>Insufficient data</v>
      </c>
      <c r="N1238" s="7">
        <f>IF(Task[[#This Row],[Ease1]]&gt;0,1.96*SQRT((Task[[#This Row],[Ease1]]*(1-Task[[#This Row],[Ease1]]))/Task[[#This Row],[Responses]]),"")</f>
        <v>0</v>
      </c>
      <c r="O1238" s="7">
        <f>VLOOKUP(Task[[#This Row],[Reason of visit]],'Data-Task'!C:G,5,)</f>
        <v>0.5</v>
      </c>
      <c r="P1238" s="7" t="str">
        <f>IF(Task[[#This Row],[Margin of Error1]]&gt;=0.1,"Insufficient data",Task[[#This Row],[Satisfaction1]])</f>
        <v>Insufficient data</v>
      </c>
      <c r="Q1238" s="7">
        <f>IF(Task[[#This Row],[Satisfaction1]]&gt;0,1.96*SQRT((Task[[#This Row],[Satisfaction1]]*(1-Task[[#This Row],[Satisfaction1]]))/Task[[#This Row],[Responses]]),"")</f>
        <v>0.69296464556281656</v>
      </c>
      <c r="R1238" s="7" t="str">
        <f>IF(OR(Task[[#This Row],[Margin of Error1]]&gt;=0.1,Task[[#This Row],[Margin of Error1]]=0),"Insufficient data",Task[[#This Row],[Margin of Error1]])</f>
        <v>Insufficient data</v>
      </c>
      <c r="S12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39" spans="3:19" x14ac:dyDescent="0.5">
      <c r="C1239" s="129" t="str">
        <f>IF(ISBLANK('Data-Task'!C503),"",'Data-Task'!C503)</f>
        <v>FINTRAC:N/A:Learn why you are being asked for ID</v>
      </c>
      <c r="D1239" s="68" t="str">
        <f t="shared" si="60"/>
        <v>Learn why you are being asked for ID</v>
      </c>
      <c r="E1239" s="6" t="str">
        <f t="shared" si="61"/>
        <v>N/A</v>
      </c>
      <c r="F1239" s="6" t="str">
        <f t="shared" si="62"/>
        <v>FINTRAC</v>
      </c>
      <c r="G1239" s="8">
        <f>VLOOKUP(Task[[#This Row],[Reason of visit]],'Data-Task'!C:G,2,)</f>
        <v>2</v>
      </c>
      <c r="H123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39" s="7">
        <f>VLOOKUP(Task[[#This Row],[Reason of visit]],'Data-Task'!C:G,3,)</f>
        <v>1</v>
      </c>
      <c r="J1239" s="7" t="str">
        <f>IF(Task[[#This Row],[Margin of Error1]]&gt;=0.1,"Insufficient data",Task[[#This Row],[Task success1]])</f>
        <v>Insufficient data</v>
      </c>
      <c r="K1239" s="7">
        <f>IF(Task[[#This Row],[Task success1]]&gt;0,1.96*SQRT((Task[[#This Row],[Task success1]]*(1-Task[[#This Row],[Task success1]]))/Task[[#This Row],[Responses]]),"")</f>
        <v>0</v>
      </c>
      <c r="L1239" s="7">
        <f>VLOOKUP(Task[[#This Row],[Reason of visit]],'Data-Task'!C:G,4,)</f>
        <v>0.5</v>
      </c>
      <c r="M1239" s="7" t="str">
        <f>IF(Task[[#This Row],[Margin of Error1]]&gt;=0.1,"Insufficient data",Task[[#This Row],[Ease1]])</f>
        <v>Insufficient data</v>
      </c>
      <c r="N1239" s="7">
        <f>IF(Task[[#This Row],[Ease1]]&gt;0,1.96*SQRT((Task[[#This Row],[Ease1]]*(1-Task[[#This Row],[Ease1]]))/Task[[#This Row],[Responses]]),"")</f>
        <v>0.69296464556281656</v>
      </c>
      <c r="O1239" s="7">
        <f>VLOOKUP(Task[[#This Row],[Reason of visit]],'Data-Task'!C:G,5,)</f>
        <v>1</v>
      </c>
      <c r="P1239" s="7" t="str">
        <f>IF(Task[[#This Row],[Margin of Error1]]&gt;=0.1,"Insufficient data",Task[[#This Row],[Satisfaction1]])</f>
        <v>Insufficient data</v>
      </c>
      <c r="Q1239" s="7">
        <f>IF(Task[[#This Row],[Satisfaction1]]&gt;0,1.96*SQRT((Task[[#This Row],[Satisfaction1]]*(1-Task[[#This Row],[Satisfaction1]]))/Task[[#This Row],[Responses]]),"")</f>
        <v>0</v>
      </c>
      <c r="R1239" s="7" t="str">
        <f>IF(OR(Task[[#This Row],[Margin of Error1]]&gt;=0.1,Task[[#This Row],[Margin of Error1]]=0),"Insufficient data",Task[[#This Row],[Margin of Error1]])</f>
        <v>Insufficient data</v>
      </c>
      <c r="S12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0" spans="3:19" x14ac:dyDescent="0.5">
      <c r="C1240" s="129" t="str">
        <f>IF(ISBLANK('Data-Task'!C507),"",'Data-Task'!C507)</f>
        <v>FINTRAC:N/A:When to verify the identity of persons and entities</v>
      </c>
      <c r="D1240" s="68" t="str">
        <f t="shared" si="60"/>
        <v>When to verify the identity of persons and entities</v>
      </c>
      <c r="E1240" s="6" t="str">
        <f t="shared" si="61"/>
        <v>N/A</v>
      </c>
      <c r="F1240" s="6" t="str">
        <f t="shared" si="62"/>
        <v>FINTRAC</v>
      </c>
      <c r="G1240" s="8">
        <f>VLOOKUP(Task[[#This Row],[Reason of visit]],'Data-Task'!C:G,2,)</f>
        <v>2</v>
      </c>
      <c r="H124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0" s="7">
        <f>VLOOKUP(Task[[#This Row],[Reason of visit]],'Data-Task'!C:G,3,)</f>
        <v>1</v>
      </c>
      <c r="J1240" s="7" t="str">
        <f>IF(Task[[#This Row],[Margin of Error1]]&gt;=0.1,"Insufficient data",Task[[#This Row],[Task success1]])</f>
        <v>Insufficient data</v>
      </c>
      <c r="K1240" s="7">
        <f>IF(Task[[#This Row],[Task success1]]&gt;0,1.96*SQRT((Task[[#This Row],[Task success1]]*(1-Task[[#This Row],[Task success1]]))/Task[[#This Row],[Responses]]),"")</f>
        <v>0</v>
      </c>
      <c r="L1240" s="7">
        <f>VLOOKUP(Task[[#This Row],[Reason of visit]],'Data-Task'!C:G,4,)</f>
        <v>0.5</v>
      </c>
      <c r="M1240" s="7" t="str">
        <f>IF(Task[[#This Row],[Margin of Error1]]&gt;=0.1,"Insufficient data",Task[[#This Row],[Ease1]])</f>
        <v>Insufficient data</v>
      </c>
      <c r="N1240" s="7">
        <f>IF(Task[[#This Row],[Ease1]]&gt;0,1.96*SQRT((Task[[#This Row],[Ease1]]*(1-Task[[#This Row],[Ease1]]))/Task[[#This Row],[Responses]]),"")</f>
        <v>0.69296464556281656</v>
      </c>
      <c r="O1240" s="7">
        <f>VLOOKUP(Task[[#This Row],[Reason of visit]],'Data-Task'!C:G,5,)</f>
        <v>1</v>
      </c>
      <c r="P1240" s="7" t="str">
        <f>IF(Task[[#This Row],[Margin of Error1]]&gt;=0.1,"Insufficient data",Task[[#This Row],[Satisfaction1]])</f>
        <v>Insufficient data</v>
      </c>
      <c r="Q1240" s="7">
        <f>IF(Task[[#This Row],[Satisfaction1]]&gt;0,1.96*SQRT((Task[[#This Row],[Satisfaction1]]*(1-Task[[#This Row],[Satisfaction1]]))/Task[[#This Row],[Responses]]),"")</f>
        <v>0</v>
      </c>
      <c r="R1240" s="7" t="str">
        <f>IF(OR(Task[[#This Row],[Margin of Error1]]&gt;=0.1,Task[[#This Row],[Margin of Error1]]=0),"Insufficient data",Task[[#This Row],[Margin of Error1]])</f>
        <v>Insufficient data</v>
      </c>
      <c r="S12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1" spans="3:19" x14ac:dyDescent="0.5">
      <c r="C1241" s="129" t="str">
        <f>IF(ISBLANK('Data-Task'!C521),"",'Data-Task'!C521)</f>
        <v>GAC:Business:COVID-19 – Guidance for workplaces and businesses</v>
      </c>
      <c r="D1241" s="68" t="str">
        <f t="shared" si="60"/>
        <v>COVID-19 – Guidance for workplaces and businesses</v>
      </c>
      <c r="E1241" s="6" t="str">
        <f t="shared" si="61"/>
        <v>Business</v>
      </c>
      <c r="F1241" s="6" t="str">
        <f t="shared" si="62"/>
        <v>GAC</v>
      </c>
      <c r="G1241" s="8">
        <f>VLOOKUP(Task[[#This Row],[Reason of visit]],'Data-Task'!C:G,2,)</f>
        <v>2</v>
      </c>
      <c r="H124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1" s="7">
        <f>VLOOKUP(Task[[#This Row],[Reason of visit]],'Data-Task'!C:G,3,)</f>
        <v>0.5</v>
      </c>
      <c r="J1241" s="7" t="str">
        <f>IF(Task[[#This Row],[Margin of Error1]]&gt;=0.1,"Insufficient data",Task[[#This Row],[Task success1]])</f>
        <v>Insufficient data</v>
      </c>
      <c r="K1241" s="7">
        <f>IF(Task[[#This Row],[Task success1]]&gt;0,1.96*SQRT((Task[[#This Row],[Task success1]]*(1-Task[[#This Row],[Task success1]]))/Task[[#This Row],[Responses]]),"")</f>
        <v>0.69296464556281656</v>
      </c>
      <c r="L1241" s="7">
        <f>VLOOKUP(Task[[#This Row],[Reason of visit]],'Data-Task'!C:G,4,)</f>
        <v>1</v>
      </c>
      <c r="M1241" s="7" t="str">
        <f>IF(Task[[#This Row],[Margin of Error1]]&gt;=0.1,"Insufficient data",Task[[#This Row],[Ease1]])</f>
        <v>Insufficient data</v>
      </c>
      <c r="N1241" s="7">
        <f>IF(Task[[#This Row],[Ease1]]&gt;0,1.96*SQRT((Task[[#This Row],[Ease1]]*(1-Task[[#This Row],[Ease1]]))/Task[[#This Row],[Responses]]),"")</f>
        <v>0</v>
      </c>
      <c r="O1241" s="7">
        <f>VLOOKUP(Task[[#This Row],[Reason of visit]],'Data-Task'!C:G,5,)</f>
        <v>1</v>
      </c>
      <c r="P1241" s="7" t="str">
        <f>IF(Task[[#This Row],[Margin of Error1]]&gt;=0.1,"Insufficient data",Task[[#This Row],[Satisfaction1]])</f>
        <v>Insufficient data</v>
      </c>
      <c r="Q1241" s="7">
        <f>IF(Task[[#This Row],[Satisfaction1]]&gt;0,1.96*SQRT((Task[[#This Row],[Satisfaction1]]*(1-Task[[#This Row],[Satisfaction1]]))/Task[[#This Row],[Responses]]),"")</f>
        <v>0</v>
      </c>
      <c r="R1241" s="7" t="str">
        <f>IF(OR(Task[[#This Row],[Margin of Error1]]&gt;=0.1,Task[[#This Row],[Margin of Error1]]=0),"Insufficient data",Task[[#This Row],[Margin of Error1]])</f>
        <v>Insufficient data</v>
      </c>
      <c r="S12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2" spans="3:19" ht="27.75" x14ac:dyDescent="0.5">
      <c r="C1242" s="129" t="str">
        <f>IF(ISBLANK('Data-Task'!C523),"",'Data-Task'!C523)</f>
        <v>GAC:Business:CPTPP – Comprehensive and Progressive Agreement for Trans-Pacific Partnership</v>
      </c>
      <c r="D1242" s="68" t="str">
        <f t="shared" si="60"/>
        <v>CPTPP – Comprehensive and Progressive Agreement for Trans-Pacific Partnership</v>
      </c>
      <c r="E1242" s="6" t="str">
        <f t="shared" si="61"/>
        <v>Business</v>
      </c>
      <c r="F1242" s="6" t="str">
        <f t="shared" si="62"/>
        <v>GAC</v>
      </c>
      <c r="G1242" s="8">
        <f>VLOOKUP(Task[[#This Row],[Reason of visit]],'Data-Task'!C:G,2,)</f>
        <v>2</v>
      </c>
      <c r="H124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2" s="7">
        <f>VLOOKUP(Task[[#This Row],[Reason of visit]],'Data-Task'!C:G,3,)</f>
        <v>1</v>
      </c>
      <c r="J1242" s="7" t="str">
        <f>IF(Task[[#This Row],[Margin of Error1]]&gt;=0.1,"Insufficient data",Task[[#This Row],[Task success1]])</f>
        <v>Insufficient data</v>
      </c>
      <c r="K1242" s="7">
        <f>IF(Task[[#This Row],[Task success1]]&gt;0,1.96*SQRT((Task[[#This Row],[Task success1]]*(1-Task[[#This Row],[Task success1]]))/Task[[#This Row],[Responses]]),"")</f>
        <v>0</v>
      </c>
      <c r="L1242" s="7">
        <f>VLOOKUP(Task[[#This Row],[Reason of visit]],'Data-Task'!C:G,4,)</f>
        <v>1</v>
      </c>
      <c r="M1242" s="7" t="str">
        <f>IF(Task[[#This Row],[Margin of Error1]]&gt;=0.1,"Insufficient data",Task[[#This Row],[Ease1]])</f>
        <v>Insufficient data</v>
      </c>
      <c r="N1242" s="7">
        <f>IF(Task[[#This Row],[Ease1]]&gt;0,1.96*SQRT((Task[[#This Row],[Ease1]]*(1-Task[[#This Row],[Ease1]]))/Task[[#This Row],[Responses]]),"")</f>
        <v>0</v>
      </c>
      <c r="O1242" s="7">
        <f>VLOOKUP(Task[[#This Row],[Reason of visit]],'Data-Task'!C:G,5,)</f>
        <v>1</v>
      </c>
      <c r="P1242" s="7" t="str">
        <f>IF(Task[[#This Row],[Margin of Error1]]&gt;=0.1,"Insufficient data",Task[[#This Row],[Satisfaction1]])</f>
        <v>Insufficient data</v>
      </c>
      <c r="Q1242" s="7">
        <f>IF(Task[[#This Row],[Satisfaction1]]&gt;0,1.96*SQRT((Task[[#This Row],[Satisfaction1]]*(1-Task[[#This Row],[Satisfaction1]]))/Task[[#This Row],[Responses]]),"")</f>
        <v>0</v>
      </c>
      <c r="R1242" s="7" t="str">
        <f>IF(OR(Task[[#This Row],[Margin of Error1]]&gt;=0.1,Task[[#This Row],[Margin of Error1]]=0),"Insufficient data",Task[[#This Row],[Margin of Error1]])</f>
        <v>Insufficient data</v>
      </c>
      <c r="S12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3" spans="3:19" x14ac:dyDescent="0.5">
      <c r="C1243" s="129" t="str">
        <f>IF(ISBLANK('Data-Task'!C528),"",'Data-Task'!C528)</f>
        <v>GAC:Business:Exports and imports of controlled products</v>
      </c>
      <c r="D1243" s="68" t="str">
        <f t="shared" si="60"/>
        <v>Exports and imports of controlled products</v>
      </c>
      <c r="E1243" s="6" t="str">
        <f t="shared" si="61"/>
        <v>Business</v>
      </c>
      <c r="F1243" s="6" t="str">
        <f t="shared" si="62"/>
        <v>GAC</v>
      </c>
      <c r="G1243" s="8">
        <f>VLOOKUP(Task[[#This Row],[Reason of visit]],'Data-Task'!C:G,2,)</f>
        <v>2</v>
      </c>
      <c r="H124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3" s="7">
        <f>VLOOKUP(Task[[#This Row],[Reason of visit]],'Data-Task'!C:G,3,)</f>
        <v>0.5</v>
      </c>
      <c r="J1243" s="7" t="str">
        <f>IF(Task[[#This Row],[Margin of Error1]]&gt;=0.1,"Insufficient data",Task[[#This Row],[Task success1]])</f>
        <v>Insufficient data</v>
      </c>
      <c r="K1243" s="7">
        <f>IF(Task[[#This Row],[Task success1]]&gt;0,1.96*SQRT((Task[[#This Row],[Task success1]]*(1-Task[[#This Row],[Task success1]]))/Task[[#This Row],[Responses]]),"")</f>
        <v>0.69296464556281656</v>
      </c>
      <c r="L1243" s="7">
        <f>VLOOKUP(Task[[#This Row],[Reason of visit]],'Data-Task'!C:G,4,)</f>
        <v>0.5</v>
      </c>
      <c r="M1243" s="7" t="str">
        <f>IF(Task[[#This Row],[Margin of Error1]]&gt;=0.1,"Insufficient data",Task[[#This Row],[Ease1]])</f>
        <v>Insufficient data</v>
      </c>
      <c r="N1243" s="7">
        <f>IF(Task[[#This Row],[Ease1]]&gt;0,1.96*SQRT((Task[[#This Row],[Ease1]]*(1-Task[[#This Row],[Ease1]]))/Task[[#This Row],[Responses]]),"")</f>
        <v>0.69296464556281656</v>
      </c>
      <c r="O1243" s="7">
        <f>VLOOKUP(Task[[#This Row],[Reason of visit]],'Data-Task'!C:G,5,)</f>
        <v>0.5</v>
      </c>
      <c r="P1243" s="7" t="str">
        <f>IF(Task[[#This Row],[Margin of Error1]]&gt;=0.1,"Insufficient data",Task[[#This Row],[Satisfaction1]])</f>
        <v>Insufficient data</v>
      </c>
      <c r="Q1243" s="7">
        <f>IF(Task[[#This Row],[Satisfaction1]]&gt;0,1.96*SQRT((Task[[#This Row],[Satisfaction1]]*(1-Task[[#This Row],[Satisfaction1]]))/Task[[#This Row],[Responses]]),"")</f>
        <v>0.69296464556281656</v>
      </c>
      <c r="R1243" s="7" t="str">
        <f>IF(OR(Task[[#This Row],[Margin of Error1]]&gt;=0.1,Task[[#This Row],[Margin of Error1]]=0),"Insufficient data",Task[[#This Row],[Margin of Error1]])</f>
        <v>Insufficient data</v>
      </c>
      <c r="S12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4" spans="3:19" x14ac:dyDescent="0.5">
      <c r="C1244" s="129" t="str">
        <f>IF(ISBLANK('Data-Task'!C535),"",'Data-Task'!C535)</f>
        <v>GAC:Business:International trade events and missions</v>
      </c>
      <c r="D1244" s="68" t="str">
        <f t="shared" si="60"/>
        <v>International trade events and missions</v>
      </c>
      <c r="E1244" s="6" t="str">
        <f t="shared" si="61"/>
        <v>Business</v>
      </c>
      <c r="F1244" s="6" t="str">
        <f t="shared" si="62"/>
        <v>GAC</v>
      </c>
      <c r="G1244" s="8">
        <f>VLOOKUP(Task[[#This Row],[Reason of visit]],'Data-Task'!C:G,2,)</f>
        <v>2</v>
      </c>
      <c r="H124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4" s="7">
        <f>VLOOKUP(Task[[#This Row],[Reason of visit]],'Data-Task'!C:G,3,)</f>
        <v>1</v>
      </c>
      <c r="J1244" s="7" t="str">
        <f>IF(Task[[#This Row],[Margin of Error1]]&gt;=0.1,"Insufficient data",Task[[#This Row],[Task success1]])</f>
        <v>Insufficient data</v>
      </c>
      <c r="K1244" s="7">
        <f>IF(Task[[#This Row],[Task success1]]&gt;0,1.96*SQRT((Task[[#This Row],[Task success1]]*(1-Task[[#This Row],[Task success1]]))/Task[[#This Row],[Responses]]),"")</f>
        <v>0</v>
      </c>
      <c r="L1244" s="7">
        <f>VLOOKUP(Task[[#This Row],[Reason of visit]],'Data-Task'!C:G,4,)</f>
        <v>1</v>
      </c>
      <c r="M1244" s="7" t="str">
        <f>IF(Task[[#This Row],[Margin of Error1]]&gt;=0.1,"Insufficient data",Task[[#This Row],[Ease1]])</f>
        <v>Insufficient data</v>
      </c>
      <c r="N1244" s="7">
        <f>IF(Task[[#This Row],[Ease1]]&gt;0,1.96*SQRT((Task[[#This Row],[Ease1]]*(1-Task[[#This Row],[Ease1]]))/Task[[#This Row],[Responses]]),"")</f>
        <v>0</v>
      </c>
      <c r="O1244" s="7">
        <f>VLOOKUP(Task[[#This Row],[Reason of visit]],'Data-Task'!C:G,5,)</f>
        <v>1</v>
      </c>
      <c r="P1244" s="7" t="str">
        <f>IF(Task[[#This Row],[Margin of Error1]]&gt;=0.1,"Insufficient data",Task[[#This Row],[Satisfaction1]])</f>
        <v>Insufficient data</v>
      </c>
      <c r="Q1244" s="7">
        <f>IF(Task[[#This Row],[Satisfaction1]]&gt;0,1.96*SQRT((Task[[#This Row],[Satisfaction1]]*(1-Task[[#This Row],[Satisfaction1]]))/Task[[#This Row],[Responses]]),"")</f>
        <v>0</v>
      </c>
      <c r="R1244" s="7" t="str">
        <f>IF(OR(Task[[#This Row],[Margin of Error1]]&gt;=0.1,Task[[#This Row],[Margin of Error1]]=0),"Insufficient data",Task[[#This Row],[Margin of Error1]])</f>
        <v>Insufficient data</v>
      </c>
      <c r="S12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5" spans="3:19" x14ac:dyDescent="0.5">
      <c r="C1245" s="129" t="str">
        <f>IF(ISBLANK('Data-Task'!C543),"",'Data-Task'!C543)</f>
        <v>GAC:Business:Market information – Education</v>
      </c>
      <c r="D1245" s="68" t="str">
        <f t="shared" si="60"/>
        <v>Market information – Education</v>
      </c>
      <c r="E1245" s="6" t="str">
        <f t="shared" si="61"/>
        <v>Business</v>
      </c>
      <c r="F1245" s="6" t="str">
        <f t="shared" si="62"/>
        <v>GAC</v>
      </c>
      <c r="G1245" s="8">
        <f>VLOOKUP(Task[[#This Row],[Reason of visit]],'Data-Task'!C:G,2,)</f>
        <v>2</v>
      </c>
      <c r="H12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5" s="7">
        <f>VLOOKUP(Task[[#This Row],[Reason of visit]],'Data-Task'!C:G,3,)</f>
        <v>0.5</v>
      </c>
      <c r="J1245" s="7" t="str">
        <f>IF(Task[[#This Row],[Margin of Error1]]&gt;=0.1,"Insufficient data",Task[[#This Row],[Task success1]])</f>
        <v>Insufficient data</v>
      </c>
      <c r="K1245" s="7">
        <f>IF(Task[[#This Row],[Task success1]]&gt;0,1.96*SQRT((Task[[#This Row],[Task success1]]*(1-Task[[#This Row],[Task success1]]))/Task[[#This Row],[Responses]]),"")</f>
        <v>0.69296464556281656</v>
      </c>
      <c r="L1245" s="7">
        <f>VLOOKUP(Task[[#This Row],[Reason of visit]],'Data-Task'!C:G,4,)</f>
        <v>1</v>
      </c>
      <c r="M1245" s="7" t="str">
        <f>IF(Task[[#This Row],[Margin of Error1]]&gt;=0.1,"Insufficient data",Task[[#This Row],[Ease1]])</f>
        <v>Insufficient data</v>
      </c>
      <c r="N1245" s="7">
        <f>IF(Task[[#This Row],[Ease1]]&gt;0,1.96*SQRT((Task[[#This Row],[Ease1]]*(1-Task[[#This Row],[Ease1]]))/Task[[#This Row],[Responses]]),"")</f>
        <v>0</v>
      </c>
      <c r="O1245" s="7">
        <f>VLOOKUP(Task[[#This Row],[Reason of visit]],'Data-Task'!C:G,5,)</f>
        <v>1</v>
      </c>
      <c r="P1245" s="7" t="str">
        <f>IF(Task[[#This Row],[Margin of Error1]]&gt;=0.1,"Insufficient data",Task[[#This Row],[Satisfaction1]])</f>
        <v>Insufficient data</v>
      </c>
      <c r="Q1245" s="7">
        <f>IF(Task[[#This Row],[Satisfaction1]]&gt;0,1.96*SQRT((Task[[#This Row],[Satisfaction1]]*(1-Task[[#This Row],[Satisfaction1]]))/Task[[#This Row],[Responses]]),"")</f>
        <v>0</v>
      </c>
      <c r="R1245" s="7" t="str">
        <f>IF(OR(Task[[#This Row],[Margin of Error1]]&gt;=0.1,Task[[#This Row],[Margin of Error1]]=0),"Insufficient data",Task[[#This Row],[Margin of Error1]])</f>
        <v>Insufficient data</v>
      </c>
      <c r="S12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6" spans="3:19" x14ac:dyDescent="0.5">
      <c r="C1246" s="129" t="str">
        <f>IF(ISBLANK('Data-Task'!C546),"",'Data-Task'!C546)</f>
        <v>GAC:Business:Market information – Infrastructure</v>
      </c>
      <c r="D1246" s="68" t="str">
        <f t="shared" si="60"/>
        <v>Market information – Infrastructure</v>
      </c>
      <c r="E1246" s="6" t="str">
        <f t="shared" si="61"/>
        <v>Business</v>
      </c>
      <c r="F1246" s="6" t="str">
        <f t="shared" si="62"/>
        <v>GAC</v>
      </c>
      <c r="G1246" s="8">
        <f>VLOOKUP(Task[[#This Row],[Reason of visit]],'Data-Task'!C:G,2,)</f>
        <v>2</v>
      </c>
      <c r="H12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6" s="7">
        <f>VLOOKUP(Task[[#This Row],[Reason of visit]],'Data-Task'!C:G,3,)</f>
        <v>0.5</v>
      </c>
      <c r="J1246" s="7" t="str">
        <f>IF(Task[[#This Row],[Margin of Error1]]&gt;=0.1,"Insufficient data",Task[[#This Row],[Task success1]])</f>
        <v>Insufficient data</v>
      </c>
      <c r="K1246" s="7">
        <f>IF(Task[[#This Row],[Task success1]]&gt;0,1.96*SQRT((Task[[#This Row],[Task success1]]*(1-Task[[#This Row],[Task success1]]))/Task[[#This Row],[Responses]]),"")</f>
        <v>0.69296464556281656</v>
      </c>
      <c r="L1246" s="7">
        <f>VLOOKUP(Task[[#This Row],[Reason of visit]],'Data-Task'!C:G,4,)</f>
        <v>0.5</v>
      </c>
      <c r="M1246" s="7" t="str">
        <f>IF(Task[[#This Row],[Margin of Error1]]&gt;=0.1,"Insufficient data",Task[[#This Row],[Ease1]])</f>
        <v>Insufficient data</v>
      </c>
      <c r="N1246" s="7">
        <f>IF(Task[[#This Row],[Ease1]]&gt;0,1.96*SQRT((Task[[#This Row],[Ease1]]*(1-Task[[#This Row],[Ease1]]))/Task[[#This Row],[Responses]]),"")</f>
        <v>0.69296464556281656</v>
      </c>
      <c r="O1246" s="7">
        <f>VLOOKUP(Task[[#This Row],[Reason of visit]],'Data-Task'!C:G,5,)</f>
        <v>0.5</v>
      </c>
      <c r="P1246" s="7" t="str">
        <f>IF(Task[[#This Row],[Margin of Error1]]&gt;=0.1,"Insufficient data",Task[[#This Row],[Satisfaction1]])</f>
        <v>Insufficient data</v>
      </c>
      <c r="Q1246" s="7">
        <f>IF(Task[[#This Row],[Satisfaction1]]&gt;0,1.96*SQRT((Task[[#This Row],[Satisfaction1]]*(1-Task[[#This Row],[Satisfaction1]]))/Task[[#This Row],[Responses]]),"")</f>
        <v>0.69296464556281656</v>
      </c>
      <c r="R1246" s="7" t="str">
        <f>IF(OR(Task[[#This Row],[Margin of Error1]]&gt;=0.1,Task[[#This Row],[Margin of Error1]]=0),"Insufficient data",Task[[#This Row],[Margin of Error1]])</f>
        <v>Insufficient data</v>
      </c>
      <c r="S12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7" spans="3:19" x14ac:dyDescent="0.5">
      <c r="C1247" s="129" t="str">
        <f>IF(ISBLANK('Data-Task'!C548),"",'Data-Task'!C548)</f>
        <v>GAC:Business:Market information – Mining</v>
      </c>
      <c r="D1247" s="68" t="str">
        <f t="shared" si="60"/>
        <v>Market information – Mining</v>
      </c>
      <c r="E1247" s="6" t="str">
        <f t="shared" si="61"/>
        <v>Business</v>
      </c>
      <c r="F1247" s="6" t="str">
        <f t="shared" si="62"/>
        <v>GAC</v>
      </c>
      <c r="G1247" s="8">
        <f>VLOOKUP(Task[[#This Row],[Reason of visit]],'Data-Task'!C:G,2,)</f>
        <v>2</v>
      </c>
      <c r="H12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7" s="7">
        <f>VLOOKUP(Task[[#This Row],[Reason of visit]],'Data-Task'!C:G,3,)</f>
        <v>0.5</v>
      </c>
      <c r="J1247" s="7" t="str">
        <f>IF(Task[[#This Row],[Margin of Error1]]&gt;=0.1,"Insufficient data",Task[[#This Row],[Task success1]])</f>
        <v>Insufficient data</v>
      </c>
      <c r="K1247" s="7">
        <f>IF(Task[[#This Row],[Task success1]]&gt;0,1.96*SQRT((Task[[#This Row],[Task success1]]*(1-Task[[#This Row],[Task success1]]))/Task[[#This Row],[Responses]]),"")</f>
        <v>0.69296464556281656</v>
      </c>
      <c r="L1247" s="7">
        <f>VLOOKUP(Task[[#This Row],[Reason of visit]],'Data-Task'!C:G,4,)</f>
        <v>0.5</v>
      </c>
      <c r="M1247" s="7" t="str">
        <f>IF(Task[[#This Row],[Margin of Error1]]&gt;=0.1,"Insufficient data",Task[[#This Row],[Ease1]])</f>
        <v>Insufficient data</v>
      </c>
      <c r="N1247" s="7">
        <f>IF(Task[[#This Row],[Ease1]]&gt;0,1.96*SQRT((Task[[#This Row],[Ease1]]*(1-Task[[#This Row],[Ease1]]))/Task[[#This Row],[Responses]]),"")</f>
        <v>0.69296464556281656</v>
      </c>
      <c r="O1247" s="7">
        <f>VLOOKUP(Task[[#This Row],[Reason of visit]],'Data-Task'!C:G,5,)</f>
        <v>0.5</v>
      </c>
      <c r="P1247" s="7" t="str">
        <f>IF(Task[[#This Row],[Margin of Error1]]&gt;=0.1,"Insufficient data",Task[[#This Row],[Satisfaction1]])</f>
        <v>Insufficient data</v>
      </c>
      <c r="Q1247" s="7">
        <f>IF(Task[[#This Row],[Satisfaction1]]&gt;0,1.96*SQRT((Task[[#This Row],[Satisfaction1]]*(1-Task[[#This Row],[Satisfaction1]]))/Task[[#This Row],[Responses]]),"")</f>
        <v>0.69296464556281656</v>
      </c>
      <c r="R1247" s="7" t="str">
        <f>IF(OR(Task[[#This Row],[Margin of Error1]]&gt;=0.1,Task[[#This Row],[Margin of Error1]]=0),"Insufficient data",Task[[#This Row],[Margin of Error1]])</f>
        <v>Insufficient data</v>
      </c>
      <c r="S12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8" spans="3:19" x14ac:dyDescent="0.5">
      <c r="C1248" s="129" t="str">
        <f>IF(ISBLANK('Data-Task'!C551),"",'Data-Task'!C551)</f>
        <v>GAC:Business:Market information – Wine, beer and spirits</v>
      </c>
      <c r="D1248" s="68" t="str">
        <f t="shared" si="60"/>
        <v>Market information – Wine, beer and spirits</v>
      </c>
      <c r="E1248" s="6" t="str">
        <f t="shared" si="61"/>
        <v>Business</v>
      </c>
      <c r="F1248" s="6" t="str">
        <f t="shared" si="62"/>
        <v>GAC</v>
      </c>
      <c r="G1248" s="8">
        <f>VLOOKUP(Task[[#This Row],[Reason of visit]],'Data-Task'!C:G,2,)</f>
        <v>2</v>
      </c>
      <c r="H12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8" s="7">
        <f>VLOOKUP(Task[[#This Row],[Reason of visit]],'Data-Task'!C:G,3,)</f>
        <v>0</v>
      </c>
      <c r="J1248" s="7" t="str">
        <f>IF(Task[[#This Row],[Margin of Error1]]&gt;=0.1,"Insufficient data",Task[[#This Row],[Task success1]])</f>
        <v>Insufficient data</v>
      </c>
      <c r="K1248" s="7" t="str">
        <f>IF(Task[[#This Row],[Task success1]]&gt;0,1.96*SQRT((Task[[#This Row],[Task success1]]*(1-Task[[#This Row],[Task success1]]))/Task[[#This Row],[Responses]]),"")</f>
        <v/>
      </c>
      <c r="L1248" s="7">
        <f>VLOOKUP(Task[[#This Row],[Reason of visit]],'Data-Task'!C:G,4,)</f>
        <v>0.5</v>
      </c>
      <c r="M1248" s="7" t="str">
        <f>IF(Task[[#This Row],[Margin of Error1]]&gt;=0.1,"Insufficient data",Task[[#This Row],[Ease1]])</f>
        <v>Insufficient data</v>
      </c>
      <c r="N1248" s="7">
        <f>IF(Task[[#This Row],[Ease1]]&gt;0,1.96*SQRT((Task[[#This Row],[Ease1]]*(1-Task[[#This Row],[Ease1]]))/Task[[#This Row],[Responses]]),"")</f>
        <v>0.69296464556281656</v>
      </c>
      <c r="O1248" s="7">
        <f>VLOOKUP(Task[[#This Row],[Reason of visit]],'Data-Task'!C:G,5,)</f>
        <v>0</v>
      </c>
      <c r="P1248" s="7" t="str">
        <f>IF(Task[[#This Row],[Margin of Error1]]&gt;=0.1,"Insufficient data",Task[[#This Row],[Satisfaction1]])</f>
        <v>Insufficient data</v>
      </c>
      <c r="Q1248" s="7" t="str">
        <f>IF(Task[[#This Row],[Satisfaction1]]&gt;0,1.96*SQRT((Task[[#This Row],[Satisfaction1]]*(1-Task[[#This Row],[Satisfaction1]]))/Task[[#This Row],[Responses]]),"")</f>
        <v/>
      </c>
      <c r="R1248" s="7" t="str">
        <f>IF(OR(Task[[#This Row],[Margin of Error1]]&gt;=0.1,Task[[#This Row],[Margin of Error1]]=0),"Insufficient data",Task[[#This Row],[Margin of Error1]])</f>
        <v>Insufficient data</v>
      </c>
      <c r="S12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49" spans="3:19" x14ac:dyDescent="0.5">
      <c r="C1249" s="129" t="str">
        <f>IF(ISBLANK('Data-Task'!C552),"",'Data-Task'!C552)</f>
        <v>GAC:Business:Market information about a specific country</v>
      </c>
      <c r="D1249" s="68" t="str">
        <f t="shared" si="60"/>
        <v>Market information about a specific country</v>
      </c>
      <c r="E1249" s="6" t="str">
        <f t="shared" si="61"/>
        <v>Business</v>
      </c>
      <c r="F1249" s="6" t="str">
        <f t="shared" si="62"/>
        <v>GAC</v>
      </c>
      <c r="G1249" s="8">
        <f>VLOOKUP(Task[[#This Row],[Reason of visit]],'Data-Task'!C:G,2,)</f>
        <v>2</v>
      </c>
      <c r="H12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49" s="7">
        <f>VLOOKUP(Task[[#This Row],[Reason of visit]],'Data-Task'!C:G,3,)</f>
        <v>1</v>
      </c>
      <c r="J1249" s="7" t="str">
        <f>IF(Task[[#This Row],[Margin of Error1]]&gt;=0.1,"Insufficient data",Task[[#This Row],[Task success1]])</f>
        <v>Insufficient data</v>
      </c>
      <c r="K1249" s="7">
        <f>IF(Task[[#This Row],[Task success1]]&gt;0,1.96*SQRT((Task[[#This Row],[Task success1]]*(1-Task[[#This Row],[Task success1]]))/Task[[#This Row],[Responses]]),"")</f>
        <v>0</v>
      </c>
      <c r="L1249" s="7">
        <f>VLOOKUP(Task[[#This Row],[Reason of visit]],'Data-Task'!C:G,4,)</f>
        <v>1</v>
      </c>
      <c r="M1249" s="7" t="str">
        <f>IF(Task[[#This Row],[Margin of Error1]]&gt;=0.1,"Insufficient data",Task[[#This Row],[Ease1]])</f>
        <v>Insufficient data</v>
      </c>
      <c r="N1249" s="7">
        <f>IF(Task[[#This Row],[Ease1]]&gt;0,1.96*SQRT((Task[[#This Row],[Ease1]]*(1-Task[[#This Row],[Ease1]]))/Task[[#This Row],[Responses]]),"")</f>
        <v>0</v>
      </c>
      <c r="O1249" s="7">
        <f>VLOOKUP(Task[[#This Row],[Reason of visit]],'Data-Task'!C:G,5,)</f>
        <v>1</v>
      </c>
      <c r="P1249" s="7" t="str">
        <f>IF(Task[[#This Row],[Margin of Error1]]&gt;=0.1,"Insufficient data",Task[[#This Row],[Satisfaction1]])</f>
        <v>Insufficient data</v>
      </c>
      <c r="Q1249" s="7">
        <f>IF(Task[[#This Row],[Satisfaction1]]&gt;0,1.96*SQRT((Task[[#This Row],[Satisfaction1]]*(1-Task[[#This Row],[Satisfaction1]]))/Task[[#This Row],[Responses]]),"")</f>
        <v>0</v>
      </c>
      <c r="R1249" s="7" t="str">
        <f>IF(OR(Task[[#This Row],[Margin of Error1]]&gt;=0.1,Task[[#This Row],[Margin of Error1]]=0),"Insufficient data",Task[[#This Row],[Margin of Error1]])</f>
        <v>Insufficient data</v>
      </c>
      <c r="S12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0" spans="3:19" x14ac:dyDescent="0.5">
      <c r="C1250" s="129" t="str">
        <f>IF(ISBLANK('Data-Task'!C553),"",'Data-Task'!C553)</f>
        <v>GAC:Business:Market information about a specific sector</v>
      </c>
      <c r="D1250" s="68" t="str">
        <f t="shared" si="60"/>
        <v>Market information about a specific sector</v>
      </c>
      <c r="E1250" s="6" t="str">
        <f t="shared" si="61"/>
        <v>Business</v>
      </c>
      <c r="F1250" s="6" t="str">
        <f t="shared" si="62"/>
        <v>GAC</v>
      </c>
      <c r="G1250" s="8">
        <f>VLOOKUP(Task[[#This Row],[Reason of visit]],'Data-Task'!C:G,2,)</f>
        <v>2</v>
      </c>
      <c r="H12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0" s="7">
        <f>VLOOKUP(Task[[#This Row],[Reason of visit]],'Data-Task'!C:G,3,)</f>
        <v>0.5</v>
      </c>
      <c r="J1250" s="7" t="str">
        <f>IF(Task[[#This Row],[Margin of Error1]]&gt;=0.1,"Insufficient data",Task[[#This Row],[Task success1]])</f>
        <v>Insufficient data</v>
      </c>
      <c r="K1250" s="7">
        <f>IF(Task[[#This Row],[Task success1]]&gt;0,1.96*SQRT((Task[[#This Row],[Task success1]]*(1-Task[[#This Row],[Task success1]]))/Task[[#This Row],[Responses]]),"")</f>
        <v>0.69296464556281656</v>
      </c>
      <c r="L1250" s="7">
        <f>VLOOKUP(Task[[#This Row],[Reason of visit]],'Data-Task'!C:G,4,)</f>
        <v>0</v>
      </c>
      <c r="M1250" s="7" t="str">
        <f>IF(Task[[#This Row],[Margin of Error1]]&gt;=0.1,"Insufficient data",Task[[#This Row],[Ease1]])</f>
        <v>Insufficient data</v>
      </c>
      <c r="N1250" s="7" t="str">
        <f>IF(Task[[#This Row],[Ease1]]&gt;0,1.96*SQRT((Task[[#This Row],[Ease1]]*(1-Task[[#This Row],[Ease1]]))/Task[[#This Row],[Responses]]),"")</f>
        <v/>
      </c>
      <c r="O1250" s="7">
        <f>VLOOKUP(Task[[#This Row],[Reason of visit]],'Data-Task'!C:G,5,)</f>
        <v>0.5</v>
      </c>
      <c r="P1250" s="7" t="str">
        <f>IF(Task[[#This Row],[Margin of Error1]]&gt;=0.1,"Insufficient data",Task[[#This Row],[Satisfaction1]])</f>
        <v>Insufficient data</v>
      </c>
      <c r="Q1250" s="7">
        <f>IF(Task[[#This Row],[Satisfaction1]]&gt;0,1.96*SQRT((Task[[#This Row],[Satisfaction1]]*(1-Task[[#This Row],[Satisfaction1]]))/Task[[#This Row],[Responses]]),"")</f>
        <v>0.69296464556281656</v>
      </c>
      <c r="R1250" s="7" t="str">
        <f>IF(OR(Task[[#This Row],[Margin of Error1]]&gt;=0.1,Task[[#This Row],[Margin of Error1]]=0),"Insufficient data",Task[[#This Row],[Margin of Error1]])</f>
        <v>Insufficient data</v>
      </c>
      <c r="S12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1" spans="3:19" x14ac:dyDescent="0.5">
      <c r="C1251" s="129" t="str">
        <f>IF(ISBLANK('Data-Task'!C556),"",'Data-Task'!C556)</f>
        <v>GAC:Business:Market information about Mexico</v>
      </c>
      <c r="D1251" s="68" t="str">
        <f t="shared" si="60"/>
        <v>Market information about Mexico</v>
      </c>
      <c r="E1251" s="6" t="str">
        <f t="shared" si="61"/>
        <v>Business</v>
      </c>
      <c r="F1251" s="6" t="str">
        <f t="shared" si="62"/>
        <v>GAC</v>
      </c>
      <c r="G1251" s="8">
        <f>VLOOKUP(Task[[#This Row],[Reason of visit]],'Data-Task'!C:G,2,)</f>
        <v>2</v>
      </c>
      <c r="H12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1" s="7">
        <f>VLOOKUP(Task[[#This Row],[Reason of visit]],'Data-Task'!C:G,3,)</f>
        <v>1</v>
      </c>
      <c r="J1251" s="7" t="str">
        <f>IF(Task[[#This Row],[Margin of Error1]]&gt;=0.1,"Insufficient data",Task[[#This Row],[Task success1]])</f>
        <v>Insufficient data</v>
      </c>
      <c r="K1251" s="7">
        <f>IF(Task[[#This Row],[Task success1]]&gt;0,1.96*SQRT((Task[[#This Row],[Task success1]]*(1-Task[[#This Row],[Task success1]]))/Task[[#This Row],[Responses]]),"")</f>
        <v>0</v>
      </c>
      <c r="L1251" s="7">
        <f>VLOOKUP(Task[[#This Row],[Reason of visit]],'Data-Task'!C:G,4,)</f>
        <v>1</v>
      </c>
      <c r="M1251" s="7" t="str">
        <f>IF(Task[[#This Row],[Margin of Error1]]&gt;=0.1,"Insufficient data",Task[[#This Row],[Ease1]])</f>
        <v>Insufficient data</v>
      </c>
      <c r="N1251" s="7">
        <f>IF(Task[[#This Row],[Ease1]]&gt;0,1.96*SQRT((Task[[#This Row],[Ease1]]*(1-Task[[#This Row],[Ease1]]))/Task[[#This Row],[Responses]]),"")</f>
        <v>0</v>
      </c>
      <c r="O1251" s="7">
        <f>VLOOKUP(Task[[#This Row],[Reason of visit]],'Data-Task'!C:G,5,)</f>
        <v>1</v>
      </c>
      <c r="P1251" s="7" t="str">
        <f>IF(Task[[#This Row],[Margin of Error1]]&gt;=0.1,"Insufficient data",Task[[#This Row],[Satisfaction1]])</f>
        <v>Insufficient data</v>
      </c>
      <c r="Q1251" s="7">
        <f>IF(Task[[#This Row],[Satisfaction1]]&gt;0,1.96*SQRT((Task[[#This Row],[Satisfaction1]]*(1-Task[[#This Row],[Satisfaction1]]))/Task[[#This Row],[Responses]]),"")</f>
        <v>0</v>
      </c>
      <c r="R1251" s="7" t="str">
        <f>IF(OR(Task[[#This Row],[Margin of Error1]]&gt;=0.1,Task[[#This Row],[Margin of Error1]]=0),"Insufficient data",Task[[#This Row],[Margin of Error1]])</f>
        <v>Insufficient data</v>
      </c>
      <c r="S12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2" spans="3:19" x14ac:dyDescent="0.5">
      <c r="C1252" s="129" t="str">
        <f>IF(ISBLANK('Data-Task'!C567),"",'Data-Task'!C567)</f>
        <v>GAC:Business:Step-by-step guide to exporting</v>
      </c>
      <c r="D1252" s="68" t="str">
        <f t="shared" si="60"/>
        <v>Step-by-step guide to exporting</v>
      </c>
      <c r="E1252" s="6" t="str">
        <f t="shared" si="61"/>
        <v>Business</v>
      </c>
      <c r="F1252" s="6" t="str">
        <f t="shared" si="62"/>
        <v>GAC</v>
      </c>
      <c r="G1252" s="8">
        <f>VLOOKUP(Task[[#This Row],[Reason of visit]],'Data-Task'!C:G,2,)</f>
        <v>2</v>
      </c>
      <c r="H12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2" s="7">
        <f>VLOOKUP(Task[[#This Row],[Reason of visit]],'Data-Task'!C:G,3,)</f>
        <v>1</v>
      </c>
      <c r="J1252" s="7" t="str">
        <f>IF(Task[[#This Row],[Margin of Error1]]&gt;=0.1,"Insufficient data",Task[[#This Row],[Task success1]])</f>
        <v>Insufficient data</v>
      </c>
      <c r="K1252" s="7">
        <f>IF(Task[[#This Row],[Task success1]]&gt;0,1.96*SQRT((Task[[#This Row],[Task success1]]*(1-Task[[#This Row],[Task success1]]))/Task[[#This Row],[Responses]]),"")</f>
        <v>0</v>
      </c>
      <c r="L1252" s="7">
        <f>VLOOKUP(Task[[#This Row],[Reason of visit]],'Data-Task'!C:G,4,)</f>
        <v>1</v>
      </c>
      <c r="M1252" s="7" t="str">
        <f>IF(Task[[#This Row],[Margin of Error1]]&gt;=0.1,"Insufficient data",Task[[#This Row],[Ease1]])</f>
        <v>Insufficient data</v>
      </c>
      <c r="N1252" s="7">
        <f>IF(Task[[#This Row],[Ease1]]&gt;0,1.96*SQRT((Task[[#This Row],[Ease1]]*(1-Task[[#This Row],[Ease1]]))/Task[[#This Row],[Responses]]),"")</f>
        <v>0</v>
      </c>
      <c r="O1252" s="7">
        <f>VLOOKUP(Task[[#This Row],[Reason of visit]],'Data-Task'!C:G,5,)</f>
        <v>0.5</v>
      </c>
      <c r="P1252" s="7" t="str">
        <f>IF(Task[[#This Row],[Margin of Error1]]&gt;=0.1,"Insufficient data",Task[[#This Row],[Satisfaction1]])</f>
        <v>Insufficient data</v>
      </c>
      <c r="Q1252" s="7">
        <f>IF(Task[[#This Row],[Satisfaction1]]&gt;0,1.96*SQRT((Task[[#This Row],[Satisfaction1]]*(1-Task[[#This Row],[Satisfaction1]]))/Task[[#This Row],[Responses]]),"")</f>
        <v>0.69296464556281656</v>
      </c>
      <c r="R1252" s="7" t="str">
        <f>IF(OR(Task[[#This Row],[Margin of Error1]]&gt;=0.1,Task[[#This Row],[Margin of Error1]]=0),"Insufficient data",Task[[#This Row],[Margin of Error1]])</f>
        <v>Insufficient data</v>
      </c>
      <c r="S12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3" spans="3:19" x14ac:dyDescent="0.5">
      <c r="C1253" s="129" t="str">
        <f>IF(ISBLANK('Data-Task'!C572),"",'Data-Task'!C572)</f>
        <v>GAC:Business:Trade negotiations and agreements with China</v>
      </c>
      <c r="D1253" s="68" t="str">
        <f t="shared" si="60"/>
        <v>Trade negotiations and agreements with China</v>
      </c>
      <c r="E1253" s="6" t="str">
        <f t="shared" si="61"/>
        <v>Business</v>
      </c>
      <c r="F1253" s="6" t="str">
        <f t="shared" si="62"/>
        <v>GAC</v>
      </c>
      <c r="G1253" s="8">
        <f>VLOOKUP(Task[[#This Row],[Reason of visit]],'Data-Task'!C:G,2,)</f>
        <v>2</v>
      </c>
      <c r="H12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3" s="7">
        <f>VLOOKUP(Task[[#This Row],[Reason of visit]],'Data-Task'!C:G,3,)</f>
        <v>0.5</v>
      </c>
      <c r="J1253" s="7" t="str">
        <f>IF(Task[[#This Row],[Margin of Error1]]&gt;=0.1,"Insufficient data",Task[[#This Row],[Task success1]])</f>
        <v>Insufficient data</v>
      </c>
      <c r="K1253" s="7">
        <f>IF(Task[[#This Row],[Task success1]]&gt;0,1.96*SQRT((Task[[#This Row],[Task success1]]*(1-Task[[#This Row],[Task success1]]))/Task[[#This Row],[Responses]]),"")</f>
        <v>0.69296464556281656</v>
      </c>
      <c r="L1253" s="7">
        <f>VLOOKUP(Task[[#This Row],[Reason of visit]],'Data-Task'!C:G,4,)</f>
        <v>0.5</v>
      </c>
      <c r="M1253" s="7" t="str">
        <f>IF(Task[[#This Row],[Margin of Error1]]&gt;=0.1,"Insufficient data",Task[[#This Row],[Ease1]])</f>
        <v>Insufficient data</v>
      </c>
      <c r="N1253" s="7">
        <f>IF(Task[[#This Row],[Ease1]]&gt;0,1.96*SQRT((Task[[#This Row],[Ease1]]*(1-Task[[#This Row],[Ease1]]))/Task[[#This Row],[Responses]]),"")</f>
        <v>0.69296464556281656</v>
      </c>
      <c r="O1253" s="7">
        <f>VLOOKUP(Task[[#This Row],[Reason of visit]],'Data-Task'!C:G,5,)</f>
        <v>0.5</v>
      </c>
      <c r="P1253" s="7" t="str">
        <f>IF(Task[[#This Row],[Margin of Error1]]&gt;=0.1,"Insufficient data",Task[[#This Row],[Satisfaction1]])</f>
        <v>Insufficient data</v>
      </c>
      <c r="Q1253" s="7">
        <f>IF(Task[[#This Row],[Satisfaction1]]&gt;0,1.96*SQRT((Task[[#This Row],[Satisfaction1]]*(1-Task[[#This Row],[Satisfaction1]]))/Task[[#This Row],[Responses]]),"")</f>
        <v>0.69296464556281656</v>
      </c>
      <c r="R1253" s="7" t="str">
        <f>IF(OR(Task[[#This Row],[Margin of Error1]]&gt;=0.1,Task[[#This Row],[Margin of Error1]]=0),"Insufficient data",Task[[#This Row],[Margin of Error1]])</f>
        <v>Insufficient data</v>
      </c>
      <c r="S12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4" spans="3:19" x14ac:dyDescent="0.5">
      <c r="C1254" s="129" t="str">
        <f>IF(ISBLANK('Data-Task'!C576),"",'Data-Task'!C576)</f>
        <v>GAC:Business:Trade negotiations and agreements with Peru</v>
      </c>
      <c r="D1254" s="68" t="str">
        <f t="shared" si="60"/>
        <v>Trade negotiations and agreements with Peru</v>
      </c>
      <c r="E1254" s="6" t="str">
        <f t="shared" si="61"/>
        <v>Business</v>
      </c>
      <c r="F1254" s="6" t="str">
        <f t="shared" si="62"/>
        <v>GAC</v>
      </c>
      <c r="G1254" s="8">
        <f>VLOOKUP(Task[[#This Row],[Reason of visit]],'Data-Task'!C:G,2,)</f>
        <v>2</v>
      </c>
      <c r="H12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4" s="7">
        <f>VLOOKUP(Task[[#This Row],[Reason of visit]],'Data-Task'!C:G,3,)</f>
        <v>1</v>
      </c>
      <c r="J1254" s="7" t="str">
        <f>IF(Task[[#This Row],[Margin of Error1]]&gt;=0.1,"Insufficient data",Task[[#This Row],[Task success1]])</f>
        <v>Insufficient data</v>
      </c>
      <c r="K1254" s="7">
        <f>IF(Task[[#This Row],[Task success1]]&gt;0,1.96*SQRT((Task[[#This Row],[Task success1]]*(1-Task[[#This Row],[Task success1]]))/Task[[#This Row],[Responses]]),"")</f>
        <v>0</v>
      </c>
      <c r="L1254" s="7">
        <f>VLOOKUP(Task[[#This Row],[Reason of visit]],'Data-Task'!C:G,4,)</f>
        <v>1</v>
      </c>
      <c r="M1254" s="7" t="str">
        <f>IF(Task[[#This Row],[Margin of Error1]]&gt;=0.1,"Insufficient data",Task[[#This Row],[Ease1]])</f>
        <v>Insufficient data</v>
      </c>
      <c r="N1254" s="7">
        <f>IF(Task[[#This Row],[Ease1]]&gt;0,1.96*SQRT((Task[[#This Row],[Ease1]]*(1-Task[[#This Row],[Ease1]]))/Task[[#This Row],[Responses]]),"")</f>
        <v>0</v>
      </c>
      <c r="O1254" s="7">
        <f>VLOOKUP(Task[[#This Row],[Reason of visit]],'Data-Task'!C:G,5,)</f>
        <v>0.5</v>
      </c>
      <c r="P1254" s="7" t="str">
        <f>IF(Task[[#This Row],[Margin of Error1]]&gt;=0.1,"Insufficient data",Task[[#This Row],[Satisfaction1]])</f>
        <v>Insufficient data</v>
      </c>
      <c r="Q1254" s="7">
        <f>IF(Task[[#This Row],[Satisfaction1]]&gt;0,1.96*SQRT((Task[[#This Row],[Satisfaction1]]*(1-Task[[#This Row],[Satisfaction1]]))/Task[[#This Row],[Responses]]),"")</f>
        <v>0.69296464556281656</v>
      </c>
      <c r="R1254" s="7" t="str">
        <f>IF(OR(Task[[#This Row],[Margin of Error1]]&gt;=0.1,Task[[#This Row],[Margin of Error1]]=0),"Insufficient data",Task[[#This Row],[Margin of Error1]])</f>
        <v>Insufficient data</v>
      </c>
      <c r="S12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5" spans="3:19" x14ac:dyDescent="0.5">
      <c r="C1255" s="129" t="str">
        <f>IF(ISBLANK('Data-Task'!C580),"",'Data-Task'!C580)</f>
        <v>GAC:Business:Trade topic – Cybersecurity</v>
      </c>
      <c r="D1255" s="68" t="str">
        <f t="shared" si="60"/>
        <v>Trade topic – Cybersecurity</v>
      </c>
      <c r="E1255" s="6" t="str">
        <f t="shared" si="61"/>
        <v>Business</v>
      </c>
      <c r="F1255" s="6" t="str">
        <f t="shared" si="62"/>
        <v>GAC</v>
      </c>
      <c r="G1255" s="8">
        <f>VLOOKUP(Task[[#This Row],[Reason of visit]],'Data-Task'!C:G,2,)</f>
        <v>2</v>
      </c>
      <c r="H12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5" s="7">
        <f>VLOOKUP(Task[[#This Row],[Reason of visit]],'Data-Task'!C:G,3,)</f>
        <v>0.5</v>
      </c>
      <c r="J1255" s="7" t="str">
        <f>IF(Task[[#This Row],[Margin of Error1]]&gt;=0.1,"Insufficient data",Task[[#This Row],[Task success1]])</f>
        <v>Insufficient data</v>
      </c>
      <c r="K1255" s="7">
        <f>IF(Task[[#This Row],[Task success1]]&gt;0,1.96*SQRT((Task[[#This Row],[Task success1]]*(1-Task[[#This Row],[Task success1]]))/Task[[#This Row],[Responses]]),"")</f>
        <v>0.69296464556281656</v>
      </c>
      <c r="L1255" s="7">
        <f>VLOOKUP(Task[[#This Row],[Reason of visit]],'Data-Task'!C:G,4,)</f>
        <v>1</v>
      </c>
      <c r="M1255" s="7" t="str">
        <f>IF(Task[[#This Row],[Margin of Error1]]&gt;=0.1,"Insufficient data",Task[[#This Row],[Ease1]])</f>
        <v>Insufficient data</v>
      </c>
      <c r="N1255" s="7">
        <f>IF(Task[[#This Row],[Ease1]]&gt;0,1.96*SQRT((Task[[#This Row],[Ease1]]*(1-Task[[#This Row],[Ease1]]))/Task[[#This Row],[Responses]]),"")</f>
        <v>0</v>
      </c>
      <c r="O1255" s="7">
        <f>VLOOKUP(Task[[#This Row],[Reason of visit]],'Data-Task'!C:G,5,)</f>
        <v>0.5</v>
      </c>
      <c r="P1255" s="7" t="str">
        <f>IF(Task[[#This Row],[Margin of Error1]]&gt;=0.1,"Insufficient data",Task[[#This Row],[Satisfaction1]])</f>
        <v>Insufficient data</v>
      </c>
      <c r="Q1255" s="7">
        <f>IF(Task[[#This Row],[Satisfaction1]]&gt;0,1.96*SQRT((Task[[#This Row],[Satisfaction1]]*(1-Task[[#This Row],[Satisfaction1]]))/Task[[#This Row],[Responses]]),"")</f>
        <v>0.69296464556281656</v>
      </c>
      <c r="R1255" s="7" t="str">
        <f>IF(OR(Task[[#This Row],[Margin of Error1]]&gt;=0.1,Task[[#This Row],[Margin of Error1]]=0),"Insufficient data",Task[[#This Row],[Margin of Error1]])</f>
        <v>Insufficient data</v>
      </c>
      <c r="S12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6" spans="3:19" x14ac:dyDescent="0.5">
      <c r="C1256" s="129" t="str">
        <f>IF(ISBLANK('Data-Task'!C583),"",'Data-Task'!C583)</f>
        <v>GAC:Business:Trade topic – Environment</v>
      </c>
      <c r="D1256" s="68" t="str">
        <f t="shared" si="60"/>
        <v>Trade topic – Environment</v>
      </c>
      <c r="E1256" s="6" t="str">
        <f t="shared" si="61"/>
        <v>Business</v>
      </c>
      <c r="F1256" s="6" t="str">
        <f t="shared" si="62"/>
        <v>GAC</v>
      </c>
      <c r="G1256" s="8">
        <f>VLOOKUP(Task[[#This Row],[Reason of visit]],'Data-Task'!C:G,2,)</f>
        <v>2</v>
      </c>
      <c r="H12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6" s="7">
        <f>VLOOKUP(Task[[#This Row],[Reason of visit]],'Data-Task'!C:G,3,)</f>
        <v>1</v>
      </c>
      <c r="J1256" s="7" t="str">
        <f>IF(Task[[#This Row],[Margin of Error1]]&gt;=0.1,"Insufficient data",Task[[#This Row],[Task success1]])</f>
        <v>Insufficient data</v>
      </c>
      <c r="K1256" s="7">
        <f>IF(Task[[#This Row],[Task success1]]&gt;0,1.96*SQRT((Task[[#This Row],[Task success1]]*(1-Task[[#This Row],[Task success1]]))/Task[[#This Row],[Responses]]),"")</f>
        <v>0</v>
      </c>
      <c r="L1256" s="7">
        <f>VLOOKUP(Task[[#This Row],[Reason of visit]],'Data-Task'!C:G,4,)</f>
        <v>0</v>
      </c>
      <c r="M1256" s="7" t="str">
        <f>IF(Task[[#This Row],[Margin of Error1]]&gt;=0.1,"Insufficient data",Task[[#This Row],[Ease1]])</f>
        <v>Insufficient data</v>
      </c>
      <c r="N1256" s="7" t="str">
        <f>IF(Task[[#This Row],[Ease1]]&gt;0,1.96*SQRT((Task[[#This Row],[Ease1]]*(1-Task[[#This Row],[Ease1]]))/Task[[#This Row],[Responses]]),"")</f>
        <v/>
      </c>
      <c r="O1256" s="7">
        <f>VLOOKUP(Task[[#This Row],[Reason of visit]],'Data-Task'!C:G,5,)</f>
        <v>0.5</v>
      </c>
      <c r="P1256" s="7" t="str">
        <f>IF(Task[[#This Row],[Margin of Error1]]&gt;=0.1,"Insufficient data",Task[[#This Row],[Satisfaction1]])</f>
        <v>Insufficient data</v>
      </c>
      <c r="Q1256" s="7">
        <f>IF(Task[[#This Row],[Satisfaction1]]&gt;0,1.96*SQRT((Task[[#This Row],[Satisfaction1]]*(1-Task[[#This Row],[Satisfaction1]]))/Task[[#This Row],[Responses]]),"")</f>
        <v>0.69296464556281656</v>
      </c>
      <c r="R1256" s="7" t="str">
        <f>IF(OR(Task[[#This Row],[Margin of Error1]]&gt;=0.1,Task[[#This Row],[Margin of Error1]]=0),"Insufficient data",Task[[#This Row],[Margin of Error1]])</f>
        <v>Insufficient data</v>
      </c>
      <c r="S12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7" spans="3:19" x14ac:dyDescent="0.5">
      <c r="C1257" s="129" t="str">
        <f>IF(ISBLANK('Data-Task'!C591),"",'Data-Task'!C591)</f>
        <v>GAC:Business:Trade topic – Intercultural business</v>
      </c>
      <c r="D1257" s="68" t="str">
        <f t="shared" si="60"/>
        <v>Trade topic – Intercultural business</v>
      </c>
      <c r="E1257" s="6" t="str">
        <f t="shared" si="61"/>
        <v>Business</v>
      </c>
      <c r="F1257" s="6" t="str">
        <f t="shared" si="62"/>
        <v>GAC</v>
      </c>
      <c r="G1257" s="8">
        <f>VLOOKUP(Task[[#This Row],[Reason of visit]],'Data-Task'!C:G,2,)</f>
        <v>2</v>
      </c>
      <c r="H12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7" s="7">
        <f>VLOOKUP(Task[[#This Row],[Reason of visit]],'Data-Task'!C:G,3,)</f>
        <v>0.5</v>
      </c>
      <c r="J1257" s="7" t="str">
        <f>IF(Task[[#This Row],[Margin of Error1]]&gt;=0.1,"Insufficient data",Task[[#This Row],[Task success1]])</f>
        <v>Insufficient data</v>
      </c>
      <c r="K1257" s="7">
        <f>IF(Task[[#This Row],[Task success1]]&gt;0,1.96*SQRT((Task[[#This Row],[Task success1]]*(1-Task[[#This Row],[Task success1]]))/Task[[#This Row],[Responses]]),"")</f>
        <v>0.69296464556281656</v>
      </c>
      <c r="L1257" s="7">
        <f>VLOOKUP(Task[[#This Row],[Reason of visit]],'Data-Task'!C:G,4,)</f>
        <v>0.5</v>
      </c>
      <c r="M1257" s="7" t="str">
        <f>IF(Task[[#This Row],[Margin of Error1]]&gt;=0.1,"Insufficient data",Task[[#This Row],[Ease1]])</f>
        <v>Insufficient data</v>
      </c>
      <c r="N1257" s="7">
        <f>IF(Task[[#This Row],[Ease1]]&gt;0,1.96*SQRT((Task[[#This Row],[Ease1]]*(1-Task[[#This Row],[Ease1]]))/Task[[#This Row],[Responses]]),"")</f>
        <v>0.69296464556281656</v>
      </c>
      <c r="O1257" s="7">
        <f>VLOOKUP(Task[[#This Row],[Reason of visit]],'Data-Task'!C:G,5,)</f>
        <v>0.5</v>
      </c>
      <c r="P1257" s="7" t="str">
        <f>IF(Task[[#This Row],[Margin of Error1]]&gt;=0.1,"Insufficient data",Task[[#This Row],[Satisfaction1]])</f>
        <v>Insufficient data</v>
      </c>
      <c r="Q1257" s="7">
        <f>IF(Task[[#This Row],[Satisfaction1]]&gt;0,1.96*SQRT((Task[[#This Row],[Satisfaction1]]*(1-Task[[#This Row],[Satisfaction1]]))/Task[[#This Row],[Responses]]),"")</f>
        <v>0.69296464556281656</v>
      </c>
      <c r="R1257" s="7" t="str">
        <f>IF(OR(Task[[#This Row],[Margin of Error1]]&gt;=0.1,Task[[#This Row],[Margin of Error1]]=0),"Insufficient data",Task[[#This Row],[Margin of Error1]])</f>
        <v>Insufficient data</v>
      </c>
      <c r="S12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8" spans="3:19" x14ac:dyDescent="0.5">
      <c r="C1258" s="129" t="str">
        <f>IF(ISBLANK('Data-Task'!C592),"",'Data-Task'!C592)</f>
        <v>GAC:Business:Trade topic – International marketing</v>
      </c>
      <c r="D1258" s="68" t="str">
        <f t="shared" si="60"/>
        <v>Trade topic – International marketing</v>
      </c>
      <c r="E1258" s="6" t="str">
        <f t="shared" si="61"/>
        <v>Business</v>
      </c>
      <c r="F1258" s="6" t="str">
        <f t="shared" si="62"/>
        <v>GAC</v>
      </c>
      <c r="G1258" s="8">
        <f>VLOOKUP(Task[[#This Row],[Reason of visit]],'Data-Task'!C:G,2,)</f>
        <v>2</v>
      </c>
      <c r="H12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8" s="7">
        <f>VLOOKUP(Task[[#This Row],[Reason of visit]],'Data-Task'!C:G,3,)</f>
        <v>0.5</v>
      </c>
      <c r="J1258" s="7" t="str">
        <f>IF(Task[[#This Row],[Margin of Error1]]&gt;=0.1,"Insufficient data",Task[[#This Row],[Task success1]])</f>
        <v>Insufficient data</v>
      </c>
      <c r="K1258" s="7">
        <f>IF(Task[[#This Row],[Task success1]]&gt;0,1.96*SQRT((Task[[#This Row],[Task success1]]*(1-Task[[#This Row],[Task success1]]))/Task[[#This Row],[Responses]]),"")</f>
        <v>0.69296464556281656</v>
      </c>
      <c r="L1258" s="7">
        <f>VLOOKUP(Task[[#This Row],[Reason of visit]],'Data-Task'!C:G,4,)</f>
        <v>0.5</v>
      </c>
      <c r="M1258" s="7" t="str">
        <f>IF(Task[[#This Row],[Margin of Error1]]&gt;=0.1,"Insufficient data",Task[[#This Row],[Ease1]])</f>
        <v>Insufficient data</v>
      </c>
      <c r="N1258" s="7">
        <f>IF(Task[[#This Row],[Ease1]]&gt;0,1.96*SQRT((Task[[#This Row],[Ease1]]*(1-Task[[#This Row],[Ease1]]))/Task[[#This Row],[Responses]]),"")</f>
        <v>0.69296464556281656</v>
      </c>
      <c r="O1258" s="7">
        <f>VLOOKUP(Task[[#This Row],[Reason of visit]],'Data-Task'!C:G,5,)</f>
        <v>0.5</v>
      </c>
      <c r="P1258" s="7" t="str">
        <f>IF(Task[[#This Row],[Margin of Error1]]&gt;=0.1,"Insufficient data",Task[[#This Row],[Satisfaction1]])</f>
        <v>Insufficient data</v>
      </c>
      <c r="Q1258" s="7">
        <f>IF(Task[[#This Row],[Satisfaction1]]&gt;0,1.96*SQRT((Task[[#This Row],[Satisfaction1]]*(1-Task[[#This Row],[Satisfaction1]]))/Task[[#This Row],[Responses]]),"")</f>
        <v>0.69296464556281656</v>
      </c>
      <c r="R1258" s="7" t="str">
        <f>IF(OR(Task[[#This Row],[Margin of Error1]]&gt;=0.1,Task[[#This Row],[Margin of Error1]]=0),"Insufficient data",Task[[#This Row],[Margin of Error1]])</f>
        <v>Insufficient data</v>
      </c>
      <c r="S12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59" spans="3:19" ht="27.75" x14ac:dyDescent="0.5">
      <c r="C1259" s="129" t="str">
        <f>IF(ISBLANK('Data-Task'!C597),"",'Data-Task'!C597)</f>
        <v>GAC:Business:Trade topics (free trade, e-commerce, corruption, social responsibility, etc.)</v>
      </c>
      <c r="D1259" s="68" t="str">
        <f t="shared" si="60"/>
        <v>Trade topics (free trade, e-commerce, corruption, social responsibility, etc.)</v>
      </c>
      <c r="E1259" s="6" t="str">
        <f t="shared" si="61"/>
        <v>Business</v>
      </c>
      <c r="F1259" s="6" t="str">
        <f t="shared" si="62"/>
        <v>GAC</v>
      </c>
      <c r="G1259" s="8">
        <f>VLOOKUP(Task[[#This Row],[Reason of visit]],'Data-Task'!C:G,2,)</f>
        <v>2</v>
      </c>
      <c r="H12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59" s="7">
        <f>VLOOKUP(Task[[#This Row],[Reason of visit]],'Data-Task'!C:G,3,)</f>
        <v>0.5</v>
      </c>
      <c r="J1259" s="7" t="str">
        <f>IF(Task[[#This Row],[Margin of Error1]]&gt;=0.1,"Insufficient data",Task[[#This Row],[Task success1]])</f>
        <v>Insufficient data</v>
      </c>
      <c r="K1259" s="7">
        <f>IF(Task[[#This Row],[Task success1]]&gt;0,1.96*SQRT((Task[[#This Row],[Task success1]]*(1-Task[[#This Row],[Task success1]]))/Task[[#This Row],[Responses]]),"")</f>
        <v>0.69296464556281656</v>
      </c>
      <c r="L1259" s="7">
        <f>VLOOKUP(Task[[#This Row],[Reason of visit]],'Data-Task'!C:G,4,)</f>
        <v>0</v>
      </c>
      <c r="M1259" s="7" t="str">
        <f>IF(Task[[#This Row],[Margin of Error1]]&gt;=0.1,"Insufficient data",Task[[#This Row],[Ease1]])</f>
        <v>Insufficient data</v>
      </c>
      <c r="N1259" s="7" t="str">
        <f>IF(Task[[#This Row],[Ease1]]&gt;0,1.96*SQRT((Task[[#This Row],[Ease1]]*(1-Task[[#This Row],[Ease1]]))/Task[[#This Row],[Responses]]),"")</f>
        <v/>
      </c>
      <c r="O1259" s="7">
        <f>VLOOKUP(Task[[#This Row],[Reason of visit]],'Data-Task'!C:G,5,)</f>
        <v>1</v>
      </c>
      <c r="P1259" s="7" t="str">
        <f>IF(Task[[#This Row],[Margin of Error1]]&gt;=0.1,"Insufficient data",Task[[#This Row],[Satisfaction1]])</f>
        <v>Insufficient data</v>
      </c>
      <c r="Q1259" s="7">
        <f>IF(Task[[#This Row],[Satisfaction1]]&gt;0,1.96*SQRT((Task[[#This Row],[Satisfaction1]]*(1-Task[[#This Row],[Satisfaction1]]))/Task[[#This Row],[Responses]]),"")</f>
        <v>0</v>
      </c>
      <c r="R1259" s="7" t="str">
        <f>IF(OR(Task[[#This Row],[Margin of Error1]]&gt;=0.1,Task[[#This Row],[Margin of Error1]]=0),"Insufficient data",Task[[#This Row],[Margin of Error1]])</f>
        <v>Insufficient data</v>
      </c>
      <c r="S12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0" spans="3:19" x14ac:dyDescent="0.5">
      <c r="C1260" s="129" t="str">
        <f>IF(ISBLANK('Data-Task'!C622),"",'Data-Task'!C622)</f>
        <v>GAC:Travel:Study in Canada – for non-Canadians</v>
      </c>
      <c r="D1260" s="68" t="str">
        <f t="shared" si="60"/>
        <v>Study in Canada – for non-Canadians</v>
      </c>
      <c r="E1260" s="6" t="str">
        <f t="shared" si="61"/>
        <v>Travel</v>
      </c>
      <c r="F1260" s="6" t="str">
        <f t="shared" si="62"/>
        <v>GAC</v>
      </c>
      <c r="G1260" s="8">
        <f>VLOOKUP(Task[[#This Row],[Reason of visit]],'Data-Task'!C:G,2,)</f>
        <v>2</v>
      </c>
      <c r="H12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0" s="7">
        <f>VLOOKUP(Task[[#This Row],[Reason of visit]],'Data-Task'!C:G,3,)</f>
        <v>0.5</v>
      </c>
      <c r="J1260" s="7" t="str">
        <f>IF(Task[[#This Row],[Margin of Error1]]&gt;=0.1,"Insufficient data",Task[[#This Row],[Task success1]])</f>
        <v>Insufficient data</v>
      </c>
      <c r="K1260" s="7">
        <f>IF(Task[[#This Row],[Task success1]]&gt;0,1.96*SQRT((Task[[#This Row],[Task success1]]*(1-Task[[#This Row],[Task success1]]))/Task[[#This Row],[Responses]]),"")</f>
        <v>0.69296464556281656</v>
      </c>
      <c r="L1260" s="7">
        <f>VLOOKUP(Task[[#This Row],[Reason of visit]],'Data-Task'!C:G,4,)</f>
        <v>0.5</v>
      </c>
      <c r="M1260" s="7" t="str">
        <f>IF(Task[[#This Row],[Margin of Error1]]&gt;=0.1,"Insufficient data",Task[[#This Row],[Ease1]])</f>
        <v>Insufficient data</v>
      </c>
      <c r="N1260" s="7">
        <f>IF(Task[[#This Row],[Ease1]]&gt;0,1.96*SQRT((Task[[#This Row],[Ease1]]*(1-Task[[#This Row],[Ease1]]))/Task[[#This Row],[Responses]]),"")</f>
        <v>0.69296464556281656</v>
      </c>
      <c r="O1260" s="7">
        <f>VLOOKUP(Task[[#This Row],[Reason of visit]],'Data-Task'!C:G,5,)</f>
        <v>1</v>
      </c>
      <c r="P1260" s="7" t="str">
        <f>IF(Task[[#This Row],[Margin of Error1]]&gt;=0.1,"Insufficient data",Task[[#This Row],[Satisfaction1]])</f>
        <v>Insufficient data</v>
      </c>
      <c r="Q1260" s="7">
        <f>IF(Task[[#This Row],[Satisfaction1]]&gt;0,1.96*SQRT((Task[[#This Row],[Satisfaction1]]*(1-Task[[#This Row],[Satisfaction1]]))/Task[[#This Row],[Responses]]),"")</f>
        <v>0</v>
      </c>
      <c r="R1260" s="7" t="str">
        <f>IF(OR(Task[[#This Row],[Margin of Error1]]&gt;=0.1,Task[[#This Row],[Margin of Error1]]=0),"Insufficient data",Task[[#This Row],[Margin of Error1]])</f>
        <v>Insufficient data</v>
      </c>
      <c r="S12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1" spans="3:19" x14ac:dyDescent="0.5">
      <c r="C1261" s="129" t="str">
        <f>IF(ISBLANK('Data-Task'!C628),"",'Data-Task'!C628)</f>
        <v>GAC:Travel:Volunteer for work in a humanitarian aid project</v>
      </c>
      <c r="D1261" s="68" t="str">
        <f t="shared" si="60"/>
        <v>Volunteer for work in a humanitarian aid project</v>
      </c>
      <c r="E1261" s="6" t="str">
        <f t="shared" si="61"/>
        <v>Travel</v>
      </c>
      <c r="F1261" s="6" t="str">
        <f t="shared" si="62"/>
        <v>GAC</v>
      </c>
      <c r="G1261" s="8">
        <f>VLOOKUP(Task[[#This Row],[Reason of visit]],'Data-Task'!C:G,2,)</f>
        <v>2</v>
      </c>
      <c r="H12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1" s="7">
        <f>VLOOKUP(Task[[#This Row],[Reason of visit]],'Data-Task'!C:G,3,)</f>
        <v>0.5</v>
      </c>
      <c r="J1261" s="7" t="str">
        <f>IF(Task[[#This Row],[Margin of Error1]]&gt;=0.1,"Insufficient data",Task[[#This Row],[Task success1]])</f>
        <v>Insufficient data</v>
      </c>
      <c r="K1261" s="7">
        <f>IF(Task[[#This Row],[Task success1]]&gt;0,1.96*SQRT((Task[[#This Row],[Task success1]]*(1-Task[[#This Row],[Task success1]]))/Task[[#This Row],[Responses]]),"")</f>
        <v>0.69296464556281656</v>
      </c>
      <c r="L1261" s="7">
        <f>VLOOKUP(Task[[#This Row],[Reason of visit]],'Data-Task'!C:G,4,)</f>
        <v>1</v>
      </c>
      <c r="M1261" s="7" t="str">
        <f>IF(Task[[#This Row],[Margin of Error1]]&gt;=0.1,"Insufficient data",Task[[#This Row],[Ease1]])</f>
        <v>Insufficient data</v>
      </c>
      <c r="N1261" s="7">
        <f>IF(Task[[#This Row],[Ease1]]&gt;0,1.96*SQRT((Task[[#This Row],[Ease1]]*(1-Task[[#This Row],[Ease1]]))/Task[[#This Row],[Responses]]),"")</f>
        <v>0</v>
      </c>
      <c r="O1261" s="7">
        <f>VLOOKUP(Task[[#This Row],[Reason of visit]],'Data-Task'!C:G,5,)</f>
        <v>0.5</v>
      </c>
      <c r="P1261" s="7" t="str">
        <f>IF(Task[[#This Row],[Margin of Error1]]&gt;=0.1,"Insufficient data",Task[[#This Row],[Satisfaction1]])</f>
        <v>Insufficient data</v>
      </c>
      <c r="Q1261" s="7">
        <f>IF(Task[[#This Row],[Satisfaction1]]&gt;0,1.96*SQRT((Task[[#This Row],[Satisfaction1]]*(1-Task[[#This Row],[Satisfaction1]]))/Task[[#This Row],[Responses]]),"")</f>
        <v>0.69296464556281656</v>
      </c>
      <c r="R1261" s="7" t="str">
        <f>IF(OR(Task[[#This Row],[Margin of Error1]]&gt;=0.1,Task[[#This Row],[Margin of Error1]]=0),"Insufficient data",Task[[#This Row],[Margin of Error1]])</f>
        <v>Insufficient data</v>
      </c>
      <c r="S12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2" spans="3:19" x14ac:dyDescent="0.5">
      <c r="C1262" s="129" t="str">
        <f>IF(ISBLANK('Data-Task'!C645),"",'Data-Task'!C645)</f>
        <v>GAC:World:G20</v>
      </c>
      <c r="D1262" s="68" t="str">
        <f t="shared" si="60"/>
        <v>G20</v>
      </c>
      <c r="E1262" s="6" t="str">
        <f t="shared" si="61"/>
        <v>World</v>
      </c>
      <c r="F1262" s="6" t="str">
        <f t="shared" si="62"/>
        <v>GAC</v>
      </c>
      <c r="G1262" s="8">
        <f>VLOOKUP(Task[[#This Row],[Reason of visit]],'Data-Task'!C:G,2,)</f>
        <v>2</v>
      </c>
      <c r="H126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2" s="7">
        <f>VLOOKUP(Task[[#This Row],[Reason of visit]],'Data-Task'!C:G,3,)</f>
        <v>0.5</v>
      </c>
      <c r="J1262" s="7" t="str">
        <f>IF(Task[[#This Row],[Margin of Error1]]&gt;=0.1,"Insufficient data",Task[[#This Row],[Task success1]])</f>
        <v>Insufficient data</v>
      </c>
      <c r="K1262" s="7">
        <f>IF(Task[[#This Row],[Task success1]]&gt;0,1.96*SQRT((Task[[#This Row],[Task success1]]*(1-Task[[#This Row],[Task success1]]))/Task[[#This Row],[Responses]]),"")</f>
        <v>0.69296464556281656</v>
      </c>
      <c r="L1262" s="7">
        <f>VLOOKUP(Task[[#This Row],[Reason of visit]],'Data-Task'!C:G,4,)</f>
        <v>0</v>
      </c>
      <c r="M1262" s="7" t="str">
        <f>IF(Task[[#This Row],[Margin of Error1]]&gt;=0.1,"Insufficient data",Task[[#This Row],[Ease1]])</f>
        <v>Insufficient data</v>
      </c>
      <c r="N1262" s="7" t="str">
        <f>IF(Task[[#This Row],[Ease1]]&gt;0,1.96*SQRT((Task[[#This Row],[Ease1]]*(1-Task[[#This Row],[Ease1]]))/Task[[#This Row],[Responses]]),"")</f>
        <v/>
      </c>
      <c r="O1262" s="7">
        <f>VLOOKUP(Task[[#This Row],[Reason of visit]],'Data-Task'!C:G,5,)</f>
        <v>0</v>
      </c>
      <c r="P1262" s="7" t="str">
        <f>IF(Task[[#This Row],[Margin of Error1]]&gt;=0.1,"Insufficient data",Task[[#This Row],[Satisfaction1]])</f>
        <v>Insufficient data</v>
      </c>
      <c r="Q1262" s="7" t="str">
        <f>IF(Task[[#This Row],[Satisfaction1]]&gt;0,1.96*SQRT((Task[[#This Row],[Satisfaction1]]*(1-Task[[#This Row],[Satisfaction1]]))/Task[[#This Row],[Responses]]),"")</f>
        <v/>
      </c>
      <c r="R1262" s="7" t="str">
        <f>IF(OR(Task[[#This Row],[Margin of Error1]]&gt;=0.1,Task[[#This Row],[Margin of Error1]]=0),"Insufficient data",Task[[#This Row],[Margin of Error1]])</f>
        <v>Insufficient data</v>
      </c>
      <c r="S12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3" spans="3:19" x14ac:dyDescent="0.5">
      <c r="C1263" s="129" t="str">
        <f>IF(ISBLANK('Data-Task'!C686),"",'Data-Task'!C686)</f>
        <v>GAC:World:Study costs for international students outside of Canada</v>
      </c>
      <c r="D1263" s="68" t="str">
        <f t="shared" si="60"/>
        <v>Study costs for international students outside of Canada</v>
      </c>
      <c r="E1263" s="6" t="str">
        <f t="shared" si="61"/>
        <v>World</v>
      </c>
      <c r="F1263" s="6" t="str">
        <f t="shared" si="62"/>
        <v>GAC</v>
      </c>
      <c r="G1263" s="8">
        <f>VLOOKUP(Task[[#This Row],[Reason of visit]],'Data-Task'!C:G,2,)</f>
        <v>2</v>
      </c>
      <c r="H126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3" s="7">
        <f>VLOOKUP(Task[[#This Row],[Reason of visit]],'Data-Task'!C:G,3,)</f>
        <v>0</v>
      </c>
      <c r="J1263" s="7" t="str">
        <f>IF(Task[[#This Row],[Margin of Error1]]&gt;=0.1,"Insufficient data",Task[[#This Row],[Task success1]])</f>
        <v>Insufficient data</v>
      </c>
      <c r="K1263" s="7" t="str">
        <f>IF(Task[[#This Row],[Task success1]]&gt;0,1.96*SQRT((Task[[#This Row],[Task success1]]*(1-Task[[#This Row],[Task success1]]))/Task[[#This Row],[Responses]]),"")</f>
        <v/>
      </c>
      <c r="L1263" s="7">
        <f>VLOOKUP(Task[[#This Row],[Reason of visit]],'Data-Task'!C:G,4,)</f>
        <v>0.5</v>
      </c>
      <c r="M1263" s="7" t="str">
        <f>IF(Task[[#This Row],[Margin of Error1]]&gt;=0.1,"Insufficient data",Task[[#This Row],[Ease1]])</f>
        <v>Insufficient data</v>
      </c>
      <c r="N1263" s="7">
        <f>IF(Task[[#This Row],[Ease1]]&gt;0,1.96*SQRT((Task[[#This Row],[Ease1]]*(1-Task[[#This Row],[Ease1]]))/Task[[#This Row],[Responses]]),"")</f>
        <v>0.69296464556281656</v>
      </c>
      <c r="O1263" s="7">
        <f>VLOOKUP(Task[[#This Row],[Reason of visit]],'Data-Task'!C:G,5,)</f>
        <v>0.5</v>
      </c>
      <c r="P1263" s="7" t="str">
        <f>IF(Task[[#This Row],[Margin of Error1]]&gt;=0.1,"Insufficient data",Task[[#This Row],[Satisfaction1]])</f>
        <v>Insufficient data</v>
      </c>
      <c r="Q1263" s="7">
        <f>IF(Task[[#This Row],[Satisfaction1]]&gt;0,1.96*SQRT((Task[[#This Row],[Satisfaction1]]*(1-Task[[#This Row],[Satisfaction1]]))/Task[[#This Row],[Responses]]),"")</f>
        <v>0.69296464556281656</v>
      </c>
      <c r="R1263" s="7" t="str">
        <f>IF(OR(Task[[#This Row],[Margin of Error1]]&gt;=0.1,Task[[#This Row],[Margin of Error1]]=0),"Insufficient data",Task[[#This Row],[Margin of Error1]])</f>
        <v>Insufficient data</v>
      </c>
      <c r="S12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4" spans="3:19" x14ac:dyDescent="0.5">
      <c r="C1264" s="129" t="str">
        <f>IF(ISBLANK('Data-Task'!C808),"",'Data-Task'!C808)</f>
        <v>IRCC:Travel:Same-sex marriage outside of Canada</v>
      </c>
      <c r="D1264" s="68" t="str">
        <f t="shared" si="60"/>
        <v>Same-sex marriage outside of Canada</v>
      </c>
      <c r="E1264" s="6" t="str">
        <f t="shared" si="61"/>
        <v>Travel</v>
      </c>
      <c r="F1264" s="6" t="str">
        <f t="shared" si="62"/>
        <v>IRCC</v>
      </c>
      <c r="G1264" s="8">
        <f>VLOOKUP(Task[[#This Row],[Reason of visit]],'Data-Task'!C:G,2,)</f>
        <v>2</v>
      </c>
      <c r="H126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4" s="7">
        <f>VLOOKUP(Task[[#This Row],[Reason of visit]],'Data-Task'!C:G,3,)</f>
        <v>1</v>
      </c>
      <c r="J1264" s="7" t="str">
        <f>IF(Task[[#This Row],[Margin of Error1]]&gt;=0.1,"Insufficient data",Task[[#This Row],[Task success1]])</f>
        <v>Insufficient data</v>
      </c>
      <c r="K1264" s="7">
        <f>IF(Task[[#This Row],[Task success1]]&gt;0,1.96*SQRT((Task[[#This Row],[Task success1]]*(1-Task[[#This Row],[Task success1]]))/Task[[#This Row],[Responses]]),"")</f>
        <v>0</v>
      </c>
      <c r="L1264" s="7">
        <f>VLOOKUP(Task[[#This Row],[Reason of visit]],'Data-Task'!C:G,4,)</f>
        <v>1</v>
      </c>
      <c r="M1264" s="7" t="str">
        <f>IF(Task[[#This Row],[Margin of Error1]]&gt;=0.1,"Insufficient data",Task[[#This Row],[Ease1]])</f>
        <v>Insufficient data</v>
      </c>
      <c r="N1264" s="7">
        <f>IF(Task[[#This Row],[Ease1]]&gt;0,1.96*SQRT((Task[[#This Row],[Ease1]]*(1-Task[[#This Row],[Ease1]]))/Task[[#This Row],[Responses]]),"")</f>
        <v>0</v>
      </c>
      <c r="O1264" s="7">
        <f>VLOOKUP(Task[[#This Row],[Reason of visit]],'Data-Task'!C:G,5,)</f>
        <v>1</v>
      </c>
      <c r="P1264" s="7" t="str">
        <f>IF(Task[[#This Row],[Margin of Error1]]&gt;=0.1,"Insufficient data",Task[[#This Row],[Satisfaction1]])</f>
        <v>Insufficient data</v>
      </c>
      <c r="Q1264" s="7">
        <f>IF(Task[[#This Row],[Satisfaction1]]&gt;0,1.96*SQRT((Task[[#This Row],[Satisfaction1]]*(1-Task[[#This Row],[Satisfaction1]]))/Task[[#This Row],[Responses]]),"")</f>
        <v>0</v>
      </c>
      <c r="R1264" s="7" t="str">
        <f>IF(OR(Task[[#This Row],[Margin of Error1]]&gt;=0.1,Task[[#This Row],[Margin of Error1]]=0),"Insufficient data",Task[[#This Row],[Margin of Error1]])</f>
        <v>Insufficient data</v>
      </c>
      <c r="S12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5" spans="3:19" x14ac:dyDescent="0.5">
      <c r="C1265" s="129" t="str">
        <f>IF(ISBLANK('Data-Task'!C842),"",'Data-Task'!C842)</f>
        <v>ISED:N/A:Compared my project to already funded projects</v>
      </c>
      <c r="D1265" s="68" t="str">
        <f t="shared" si="60"/>
        <v>Compared my project to already funded projects</v>
      </c>
      <c r="E1265" s="6" t="str">
        <f t="shared" si="61"/>
        <v>N/A</v>
      </c>
      <c r="F1265" s="6" t="str">
        <f t="shared" si="62"/>
        <v>ISED</v>
      </c>
      <c r="G1265" s="8">
        <f>VLOOKUP(Task[[#This Row],[Reason of visit]],'Data-Task'!C:G,2,)</f>
        <v>2</v>
      </c>
      <c r="H126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5" s="7">
        <f>VLOOKUP(Task[[#This Row],[Reason of visit]],'Data-Task'!C:G,3,)</f>
        <v>1</v>
      </c>
      <c r="J1265" s="7" t="str">
        <f>IF(Task[[#This Row],[Margin of Error1]]&gt;=0.1,"Insufficient data",Task[[#This Row],[Task success1]])</f>
        <v>Insufficient data</v>
      </c>
      <c r="K1265" s="7">
        <f>IF(Task[[#This Row],[Task success1]]&gt;0,1.96*SQRT((Task[[#This Row],[Task success1]]*(1-Task[[#This Row],[Task success1]]))/Task[[#This Row],[Responses]]),"")</f>
        <v>0</v>
      </c>
      <c r="L1265" s="7">
        <f>VLOOKUP(Task[[#This Row],[Reason of visit]],'Data-Task'!C:G,4,)</f>
        <v>0.5</v>
      </c>
      <c r="M1265" s="7" t="str">
        <f>IF(Task[[#This Row],[Margin of Error1]]&gt;=0.1,"Insufficient data",Task[[#This Row],[Ease1]])</f>
        <v>Insufficient data</v>
      </c>
      <c r="N1265" s="7">
        <f>IF(Task[[#This Row],[Ease1]]&gt;0,1.96*SQRT((Task[[#This Row],[Ease1]]*(1-Task[[#This Row],[Ease1]]))/Task[[#This Row],[Responses]]),"")</f>
        <v>0.69296464556281656</v>
      </c>
      <c r="O1265" s="7">
        <f>VLOOKUP(Task[[#This Row],[Reason of visit]],'Data-Task'!C:G,5,)</f>
        <v>1</v>
      </c>
      <c r="P1265" s="7" t="str">
        <f>IF(Task[[#This Row],[Margin of Error1]]&gt;=0.1,"Insufficient data",Task[[#This Row],[Satisfaction1]])</f>
        <v>Insufficient data</v>
      </c>
      <c r="Q1265" s="7">
        <f>IF(Task[[#This Row],[Satisfaction1]]&gt;0,1.96*SQRT((Task[[#This Row],[Satisfaction1]]*(1-Task[[#This Row],[Satisfaction1]]))/Task[[#This Row],[Responses]]),"")</f>
        <v>0</v>
      </c>
      <c r="R1265" s="7" t="str">
        <f>IF(OR(Task[[#This Row],[Margin of Error1]]&gt;=0.1,Task[[#This Row],[Margin of Error1]]=0),"Insufficient data",Task[[#This Row],[Margin of Error1]])</f>
        <v>Insufficient data</v>
      </c>
      <c r="S12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6" spans="3:19" ht="27.75" x14ac:dyDescent="0.5">
      <c r="C1266" s="129" t="str">
        <f>IF(ISBLANK('Data-Task'!C860),"",'Data-Task'!C860)</f>
        <v>JUS:Policing:Access all consolidated Acts, regulations, constitutional documents from the Government of Canada</v>
      </c>
      <c r="D1266" s="68" t="str">
        <f t="shared" si="60"/>
        <v>Access all consolidated Acts, regulations, constitutional documents from the Government of Canada</v>
      </c>
      <c r="E1266" s="6" t="str">
        <f t="shared" si="61"/>
        <v>Policing</v>
      </c>
      <c r="F1266" s="6" t="str">
        <f t="shared" si="62"/>
        <v>JUS</v>
      </c>
      <c r="G1266" s="8">
        <f>VLOOKUP(Task[[#This Row],[Reason of visit]],'Data-Task'!C:G,2,)</f>
        <v>2</v>
      </c>
      <c r="H126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6" s="7">
        <f>VLOOKUP(Task[[#This Row],[Reason of visit]],'Data-Task'!C:G,3,)</f>
        <v>1</v>
      </c>
      <c r="J1266" s="7" t="str">
        <f>IF(Task[[#This Row],[Margin of Error1]]&gt;=0.1,"Insufficient data",Task[[#This Row],[Task success1]])</f>
        <v>Insufficient data</v>
      </c>
      <c r="K1266" s="7">
        <f>IF(Task[[#This Row],[Task success1]]&gt;0,1.96*SQRT((Task[[#This Row],[Task success1]]*(1-Task[[#This Row],[Task success1]]))/Task[[#This Row],[Responses]]),"")</f>
        <v>0</v>
      </c>
      <c r="L1266" s="7">
        <f>VLOOKUP(Task[[#This Row],[Reason of visit]],'Data-Task'!C:G,4,)</f>
        <v>0</v>
      </c>
      <c r="M1266" s="7" t="str">
        <f>IF(Task[[#This Row],[Margin of Error1]]&gt;=0.1,"Insufficient data",Task[[#This Row],[Ease1]])</f>
        <v>Insufficient data</v>
      </c>
      <c r="N1266" s="7" t="str">
        <f>IF(Task[[#This Row],[Ease1]]&gt;0,1.96*SQRT((Task[[#This Row],[Ease1]]*(1-Task[[#This Row],[Ease1]]))/Task[[#This Row],[Responses]]),"")</f>
        <v/>
      </c>
      <c r="O1266" s="7">
        <f>VLOOKUP(Task[[#This Row],[Reason of visit]],'Data-Task'!C:G,5,)</f>
        <v>0.5</v>
      </c>
      <c r="P1266" s="7" t="str">
        <f>IF(Task[[#This Row],[Margin of Error1]]&gt;=0.1,"Insufficient data",Task[[#This Row],[Satisfaction1]])</f>
        <v>Insufficient data</v>
      </c>
      <c r="Q1266" s="7">
        <f>IF(Task[[#This Row],[Satisfaction1]]&gt;0,1.96*SQRT((Task[[#This Row],[Satisfaction1]]*(1-Task[[#This Row],[Satisfaction1]]))/Task[[#This Row],[Responses]]),"")</f>
        <v>0.69296464556281656</v>
      </c>
      <c r="R1266" s="7" t="str">
        <f>IF(OR(Task[[#This Row],[Margin of Error1]]&gt;=0.1,Task[[#This Row],[Margin of Error1]]=0),"Insufficient data",Task[[#This Row],[Margin of Error1]])</f>
        <v>Insufficient data</v>
      </c>
      <c r="S12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7" spans="3:19" x14ac:dyDescent="0.5">
      <c r="C1267" s="129" t="str">
        <f>IF(ISBLANK('Data-Task'!C883),"",'Data-Task'!C883)</f>
        <v>NRC:Business:Find an Industrial Research Assistance Program (IRAP) office</v>
      </c>
      <c r="D1267" s="68" t="str">
        <f t="shared" si="60"/>
        <v>Find an Industrial Research Assistance Program (IRAP) office</v>
      </c>
      <c r="E1267" s="6" t="str">
        <f t="shared" si="61"/>
        <v>Business</v>
      </c>
      <c r="F1267" s="6" t="str">
        <f t="shared" si="62"/>
        <v>NRC</v>
      </c>
      <c r="G1267" s="8">
        <f>VLOOKUP(Task[[#This Row],[Reason of visit]],'Data-Task'!C:G,2,)</f>
        <v>2</v>
      </c>
      <c r="H126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7" s="7">
        <f>VLOOKUP(Task[[#This Row],[Reason of visit]],'Data-Task'!C:G,3,)</f>
        <v>0.5</v>
      </c>
      <c r="J1267" s="7" t="str">
        <f>IF(Task[[#This Row],[Margin of Error1]]&gt;=0.1,"Insufficient data",Task[[#This Row],[Task success1]])</f>
        <v>Insufficient data</v>
      </c>
      <c r="K1267" s="7">
        <f>IF(Task[[#This Row],[Task success1]]&gt;0,1.96*SQRT((Task[[#This Row],[Task success1]]*(1-Task[[#This Row],[Task success1]]))/Task[[#This Row],[Responses]]),"")</f>
        <v>0.69296464556281656</v>
      </c>
      <c r="L1267" s="7">
        <f>VLOOKUP(Task[[#This Row],[Reason of visit]],'Data-Task'!C:G,4,)</f>
        <v>0.5</v>
      </c>
      <c r="M1267" s="7" t="str">
        <f>IF(Task[[#This Row],[Margin of Error1]]&gt;=0.1,"Insufficient data",Task[[#This Row],[Ease1]])</f>
        <v>Insufficient data</v>
      </c>
      <c r="N1267" s="7">
        <f>IF(Task[[#This Row],[Ease1]]&gt;0,1.96*SQRT((Task[[#This Row],[Ease1]]*(1-Task[[#This Row],[Ease1]]))/Task[[#This Row],[Responses]]),"")</f>
        <v>0.69296464556281656</v>
      </c>
      <c r="O1267" s="7">
        <f>VLOOKUP(Task[[#This Row],[Reason of visit]],'Data-Task'!C:G,5,)</f>
        <v>0.5</v>
      </c>
      <c r="P1267" s="7" t="str">
        <f>IF(Task[[#This Row],[Margin of Error1]]&gt;=0.1,"Insufficient data",Task[[#This Row],[Satisfaction1]])</f>
        <v>Insufficient data</v>
      </c>
      <c r="Q1267" s="7">
        <f>IF(Task[[#This Row],[Satisfaction1]]&gt;0,1.96*SQRT((Task[[#This Row],[Satisfaction1]]*(1-Task[[#This Row],[Satisfaction1]]))/Task[[#This Row],[Responses]]),"")</f>
        <v>0.69296464556281656</v>
      </c>
      <c r="R1267" s="7" t="str">
        <f>IF(OR(Task[[#This Row],[Margin of Error1]]&gt;=0.1,Task[[#This Row],[Margin of Error1]]=0),"Insufficient data",Task[[#This Row],[Margin of Error1]])</f>
        <v>Insufficient data</v>
      </c>
      <c r="S12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8" spans="3:19" ht="27.75" x14ac:dyDescent="0.5">
      <c r="C1268" s="129" t="str">
        <f>IF(ISBLANK('Data-Task'!C913),"",'Data-Task'!C913)</f>
        <v>NRC:Science:Consult the descriptions of National Research Council (NRC) facilities</v>
      </c>
      <c r="D1268" s="68" t="str">
        <f t="shared" si="60"/>
        <v>Consult the descriptions of National Research Council (NRC) facilities</v>
      </c>
      <c r="E1268" s="6" t="str">
        <f t="shared" si="61"/>
        <v>Science</v>
      </c>
      <c r="F1268" s="6" t="str">
        <f t="shared" si="62"/>
        <v>NRC</v>
      </c>
      <c r="G1268" s="8">
        <f>VLOOKUP(Task[[#This Row],[Reason of visit]],'Data-Task'!C:G,2,)</f>
        <v>2</v>
      </c>
      <c r="H126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8" s="7">
        <f>VLOOKUP(Task[[#This Row],[Reason of visit]],'Data-Task'!C:G,3,)</f>
        <v>0.5</v>
      </c>
      <c r="J1268" s="7" t="str">
        <f>IF(Task[[#This Row],[Margin of Error1]]&gt;=0.1,"Insufficient data",Task[[#This Row],[Task success1]])</f>
        <v>Insufficient data</v>
      </c>
      <c r="K1268" s="7">
        <f>IF(Task[[#This Row],[Task success1]]&gt;0,1.96*SQRT((Task[[#This Row],[Task success1]]*(1-Task[[#This Row],[Task success1]]))/Task[[#This Row],[Responses]]),"")</f>
        <v>0.69296464556281656</v>
      </c>
      <c r="L1268" s="7">
        <f>VLOOKUP(Task[[#This Row],[Reason of visit]],'Data-Task'!C:G,4,)</f>
        <v>1</v>
      </c>
      <c r="M1268" s="7" t="str">
        <f>IF(Task[[#This Row],[Margin of Error1]]&gt;=0.1,"Insufficient data",Task[[#This Row],[Ease1]])</f>
        <v>Insufficient data</v>
      </c>
      <c r="N1268" s="7">
        <f>IF(Task[[#This Row],[Ease1]]&gt;0,1.96*SQRT((Task[[#This Row],[Ease1]]*(1-Task[[#This Row],[Ease1]]))/Task[[#This Row],[Responses]]),"")</f>
        <v>0</v>
      </c>
      <c r="O1268" s="7">
        <f>VLOOKUP(Task[[#This Row],[Reason of visit]],'Data-Task'!C:G,5,)</f>
        <v>0.5</v>
      </c>
      <c r="P1268" s="7" t="str">
        <f>IF(Task[[#This Row],[Margin of Error1]]&gt;=0.1,"Insufficient data",Task[[#This Row],[Satisfaction1]])</f>
        <v>Insufficient data</v>
      </c>
      <c r="Q1268" s="7">
        <f>IF(Task[[#This Row],[Satisfaction1]]&gt;0,1.96*SQRT((Task[[#This Row],[Satisfaction1]]*(1-Task[[#This Row],[Satisfaction1]]))/Task[[#This Row],[Responses]]),"")</f>
        <v>0.69296464556281656</v>
      </c>
      <c r="R1268" s="7" t="str">
        <f>IF(OR(Task[[#This Row],[Margin of Error1]]&gt;=0.1,Task[[#This Row],[Margin of Error1]]=0),"Insufficient data",Task[[#This Row],[Margin of Error1]])</f>
        <v>Insufficient data</v>
      </c>
      <c r="S12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69" spans="3:19" x14ac:dyDescent="0.5">
      <c r="C1269" s="129" t="str">
        <f>IF(ISBLANK('Data-Task'!C918),"",'Data-Task'!C918)</f>
        <v>NRC:Science:Contact the NRC</v>
      </c>
      <c r="D1269" s="68" t="str">
        <f t="shared" si="60"/>
        <v>Contact the NRC</v>
      </c>
      <c r="E1269" s="6" t="str">
        <f t="shared" si="61"/>
        <v>Science</v>
      </c>
      <c r="F1269" s="6" t="str">
        <f t="shared" si="62"/>
        <v>NRC</v>
      </c>
      <c r="G1269" s="8">
        <f>VLOOKUP(Task[[#This Row],[Reason of visit]],'Data-Task'!C:G,2,)</f>
        <v>2</v>
      </c>
      <c r="H126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69" s="7">
        <f>VLOOKUP(Task[[#This Row],[Reason of visit]],'Data-Task'!C:G,3,)</f>
        <v>1</v>
      </c>
      <c r="J1269" s="7" t="str">
        <f>IF(Task[[#This Row],[Margin of Error1]]&gt;=0.1,"Insufficient data",Task[[#This Row],[Task success1]])</f>
        <v>Insufficient data</v>
      </c>
      <c r="K1269" s="7">
        <f>IF(Task[[#This Row],[Task success1]]&gt;0,1.96*SQRT((Task[[#This Row],[Task success1]]*(1-Task[[#This Row],[Task success1]]))/Task[[#This Row],[Responses]]),"")</f>
        <v>0</v>
      </c>
      <c r="L1269" s="7">
        <f>VLOOKUP(Task[[#This Row],[Reason of visit]],'Data-Task'!C:G,4,)</f>
        <v>0</v>
      </c>
      <c r="M1269" s="7" t="str">
        <f>IF(Task[[#This Row],[Margin of Error1]]&gt;=0.1,"Insufficient data",Task[[#This Row],[Ease1]])</f>
        <v>Insufficient data</v>
      </c>
      <c r="N1269" s="7" t="str">
        <f>IF(Task[[#This Row],[Ease1]]&gt;0,1.96*SQRT((Task[[#This Row],[Ease1]]*(1-Task[[#This Row],[Ease1]]))/Task[[#This Row],[Responses]]),"")</f>
        <v/>
      </c>
      <c r="O1269" s="7">
        <f>VLOOKUP(Task[[#This Row],[Reason of visit]],'Data-Task'!C:G,5,)</f>
        <v>1</v>
      </c>
      <c r="P1269" s="7" t="str">
        <f>IF(Task[[#This Row],[Margin of Error1]]&gt;=0.1,"Insufficient data",Task[[#This Row],[Satisfaction1]])</f>
        <v>Insufficient data</v>
      </c>
      <c r="Q1269" s="7">
        <f>IF(Task[[#This Row],[Satisfaction1]]&gt;0,1.96*SQRT((Task[[#This Row],[Satisfaction1]]*(1-Task[[#This Row],[Satisfaction1]]))/Task[[#This Row],[Responses]]),"")</f>
        <v>0</v>
      </c>
      <c r="R1269" s="7" t="str">
        <f>IF(OR(Task[[#This Row],[Margin of Error1]]&gt;=0.1,Task[[#This Row],[Margin of Error1]]=0),"Insufficient data",Task[[#This Row],[Margin of Error1]])</f>
        <v>Insufficient data</v>
      </c>
      <c r="S12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0" spans="3:19" x14ac:dyDescent="0.5">
      <c r="C1270" s="129" t="str">
        <f>IF(ISBLANK('Data-Task'!C927),"",'Data-Task'!C927)</f>
        <v>NRC:Science:Get the latest National building code for Canada</v>
      </c>
      <c r="D1270" s="68" t="str">
        <f t="shared" si="60"/>
        <v>Get the latest National building code for Canada</v>
      </c>
      <c r="E1270" s="6" t="str">
        <f t="shared" si="61"/>
        <v>Science</v>
      </c>
      <c r="F1270" s="6" t="str">
        <f t="shared" si="62"/>
        <v>NRC</v>
      </c>
      <c r="G1270" s="8">
        <f>VLOOKUP(Task[[#This Row],[Reason of visit]],'Data-Task'!C:G,2,)</f>
        <v>2</v>
      </c>
      <c r="H12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0" s="7">
        <f>VLOOKUP(Task[[#This Row],[Reason of visit]],'Data-Task'!C:G,3,)</f>
        <v>0.5</v>
      </c>
      <c r="J1270" s="7" t="str">
        <f>IF(Task[[#This Row],[Margin of Error1]]&gt;=0.1,"Insufficient data",Task[[#This Row],[Task success1]])</f>
        <v>Insufficient data</v>
      </c>
      <c r="K1270" s="7">
        <f>IF(Task[[#This Row],[Task success1]]&gt;0,1.96*SQRT((Task[[#This Row],[Task success1]]*(1-Task[[#This Row],[Task success1]]))/Task[[#This Row],[Responses]]),"")</f>
        <v>0.69296464556281656</v>
      </c>
      <c r="L1270" s="7">
        <f>VLOOKUP(Task[[#This Row],[Reason of visit]],'Data-Task'!C:G,4,)</f>
        <v>0</v>
      </c>
      <c r="M1270" s="7" t="str">
        <f>IF(Task[[#This Row],[Margin of Error1]]&gt;=0.1,"Insufficient data",Task[[#This Row],[Ease1]])</f>
        <v>Insufficient data</v>
      </c>
      <c r="N1270" s="7" t="str">
        <f>IF(Task[[#This Row],[Ease1]]&gt;0,1.96*SQRT((Task[[#This Row],[Ease1]]*(1-Task[[#This Row],[Ease1]]))/Task[[#This Row],[Responses]]),"")</f>
        <v/>
      </c>
      <c r="O1270" s="7">
        <f>VLOOKUP(Task[[#This Row],[Reason of visit]],'Data-Task'!C:G,5,)</f>
        <v>0.5</v>
      </c>
      <c r="P1270" s="7" t="str">
        <f>IF(Task[[#This Row],[Margin of Error1]]&gt;=0.1,"Insufficient data",Task[[#This Row],[Satisfaction1]])</f>
        <v>Insufficient data</v>
      </c>
      <c r="Q1270" s="7">
        <f>IF(Task[[#This Row],[Satisfaction1]]&gt;0,1.96*SQRT((Task[[#This Row],[Satisfaction1]]*(1-Task[[#This Row],[Satisfaction1]]))/Task[[#This Row],[Responses]]),"")</f>
        <v>0.69296464556281656</v>
      </c>
      <c r="R1270" s="7" t="str">
        <f>IF(OR(Task[[#This Row],[Margin of Error1]]&gt;=0.1,Task[[#This Row],[Margin of Error1]]=0),"Insufficient data",Task[[#This Row],[Margin of Error1]])</f>
        <v>Insufficient data</v>
      </c>
      <c r="S12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1" spans="3:19" ht="27.75" x14ac:dyDescent="0.5">
      <c r="C1271" s="129" t="str">
        <f>IF(ISBLANK('Data-Task'!C942),"",'Data-Task'!C942)</f>
        <v>NRC:Science:Learn about the new Biologics Manufacturing Centre for vaccines</v>
      </c>
      <c r="D1271" s="68" t="str">
        <f t="shared" si="60"/>
        <v>Learn about the new Biologics Manufacturing Centre for vaccines</v>
      </c>
      <c r="E1271" s="6" t="str">
        <f t="shared" si="61"/>
        <v>Science</v>
      </c>
      <c r="F1271" s="6" t="str">
        <f t="shared" si="62"/>
        <v>NRC</v>
      </c>
      <c r="G1271" s="8">
        <f>VLOOKUP(Task[[#This Row],[Reason of visit]],'Data-Task'!C:G,2,)</f>
        <v>2</v>
      </c>
      <c r="H12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1" s="7">
        <f>VLOOKUP(Task[[#This Row],[Reason of visit]],'Data-Task'!C:G,3,)</f>
        <v>0.5</v>
      </c>
      <c r="J1271" s="7" t="str">
        <f>IF(Task[[#This Row],[Margin of Error1]]&gt;=0.1,"Insufficient data",Task[[#This Row],[Task success1]])</f>
        <v>Insufficient data</v>
      </c>
      <c r="K1271" s="7">
        <f>IF(Task[[#This Row],[Task success1]]&gt;0,1.96*SQRT((Task[[#This Row],[Task success1]]*(1-Task[[#This Row],[Task success1]]))/Task[[#This Row],[Responses]]),"")</f>
        <v>0.69296464556281656</v>
      </c>
      <c r="L1271" s="7">
        <f>VLOOKUP(Task[[#This Row],[Reason of visit]],'Data-Task'!C:G,4,)</f>
        <v>0</v>
      </c>
      <c r="M1271" s="7" t="str">
        <f>IF(Task[[#This Row],[Margin of Error1]]&gt;=0.1,"Insufficient data",Task[[#This Row],[Ease1]])</f>
        <v>Insufficient data</v>
      </c>
      <c r="N1271" s="7" t="str">
        <f>IF(Task[[#This Row],[Ease1]]&gt;0,1.96*SQRT((Task[[#This Row],[Ease1]]*(1-Task[[#This Row],[Ease1]]))/Task[[#This Row],[Responses]]),"")</f>
        <v/>
      </c>
      <c r="O1271" s="7">
        <f>VLOOKUP(Task[[#This Row],[Reason of visit]],'Data-Task'!C:G,5,)</f>
        <v>0</v>
      </c>
      <c r="P1271" s="7" t="str">
        <f>IF(Task[[#This Row],[Margin of Error1]]&gt;=0.1,"Insufficient data",Task[[#This Row],[Satisfaction1]])</f>
        <v>Insufficient data</v>
      </c>
      <c r="Q1271" s="7" t="str">
        <f>IF(Task[[#This Row],[Satisfaction1]]&gt;0,1.96*SQRT((Task[[#This Row],[Satisfaction1]]*(1-Task[[#This Row],[Satisfaction1]]))/Task[[#This Row],[Responses]]),"")</f>
        <v/>
      </c>
      <c r="R1271" s="7" t="str">
        <f>IF(OR(Task[[#This Row],[Margin of Error1]]&gt;=0.1,Task[[#This Row],[Margin of Error1]]=0),"Insufficient data",Task[[#This Row],[Margin of Error1]])</f>
        <v>Insufficient data</v>
      </c>
      <c r="S12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2" spans="3:19" ht="27.75" x14ac:dyDescent="0.5">
      <c r="C1272" s="129" t="str">
        <f>IF(ISBLANK('Data-Task'!C946),"",'Data-Task'!C946)</f>
        <v>NRC:Science:Learn about what the National Research Council does to support COVID-19 research efforts</v>
      </c>
      <c r="D1272" s="68" t="str">
        <f t="shared" si="60"/>
        <v>Learn about what the National Research Council does to support COVID-19 research efforts</v>
      </c>
      <c r="E1272" s="6" t="str">
        <f t="shared" si="61"/>
        <v>Science</v>
      </c>
      <c r="F1272" s="6" t="str">
        <f t="shared" si="62"/>
        <v>NRC</v>
      </c>
      <c r="G1272" s="8">
        <f>VLOOKUP(Task[[#This Row],[Reason of visit]],'Data-Task'!C:G,2,)</f>
        <v>2</v>
      </c>
      <c r="H12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2" s="7">
        <f>VLOOKUP(Task[[#This Row],[Reason of visit]],'Data-Task'!C:G,3,)</f>
        <v>0.5</v>
      </c>
      <c r="J1272" s="7" t="str">
        <f>IF(Task[[#This Row],[Margin of Error1]]&gt;=0.1,"Insufficient data",Task[[#This Row],[Task success1]])</f>
        <v>Insufficient data</v>
      </c>
      <c r="K1272" s="7">
        <f>IF(Task[[#This Row],[Task success1]]&gt;0,1.96*SQRT((Task[[#This Row],[Task success1]]*(1-Task[[#This Row],[Task success1]]))/Task[[#This Row],[Responses]]),"")</f>
        <v>0.69296464556281656</v>
      </c>
      <c r="L1272" s="7">
        <f>VLOOKUP(Task[[#This Row],[Reason of visit]],'Data-Task'!C:G,4,)</f>
        <v>0.5</v>
      </c>
      <c r="M1272" s="7" t="str">
        <f>IF(Task[[#This Row],[Margin of Error1]]&gt;=0.1,"Insufficient data",Task[[#This Row],[Ease1]])</f>
        <v>Insufficient data</v>
      </c>
      <c r="N1272" s="7">
        <f>IF(Task[[#This Row],[Ease1]]&gt;0,1.96*SQRT((Task[[#This Row],[Ease1]]*(1-Task[[#This Row],[Ease1]]))/Task[[#This Row],[Responses]]),"")</f>
        <v>0.69296464556281656</v>
      </c>
      <c r="O1272" s="7">
        <f>VLOOKUP(Task[[#This Row],[Reason of visit]],'Data-Task'!C:G,5,)</f>
        <v>0.5</v>
      </c>
      <c r="P1272" s="7" t="str">
        <f>IF(Task[[#This Row],[Margin of Error1]]&gt;=0.1,"Insufficient data",Task[[#This Row],[Satisfaction1]])</f>
        <v>Insufficient data</v>
      </c>
      <c r="Q1272" s="7">
        <f>IF(Task[[#This Row],[Satisfaction1]]&gt;0,1.96*SQRT((Task[[#This Row],[Satisfaction1]]*(1-Task[[#This Row],[Satisfaction1]]))/Task[[#This Row],[Responses]]),"")</f>
        <v>0.69296464556281656</v>
      </c>
      <c r="R1272" s="7" t="str">
        <f>IF(OR(Task[[#This Row],[Margin of Error1]]&gt;=0.1,Task[[#This Row],[Margin of Error1]]=0),"Insufficient data",Task[[#This Row],[Margin of Error1]])</f>
        <v>Insufficient data</v>
      </c>
      <c r="S12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3" spans="3:19" x14ac:dyDescent="0.5">
      <c r="C1273" s="129" t="str">
        <f>IF(ISBLANK('Data-Task'!C948),"",'Data-Task'!C948)</f>
        <v>NRC:Science:National Research Council (NRC) Challenge programs</v>
      </c>
      <c r="D1273" s="68" t="str">
        <f t="shared" si="60"/>
        <v>National Research Council (NRC) Challenge programs</v>
      </c>
      <c r="E1273" s="6" t="str">
        <f t="shared" si="61"/>
        <v>Science</v>
      </c>
      <c r="F1273" s="6" t="str">
        <f t="shared" si="62"/>
        <v>NRC</v>
      </c>
      <c r="G1273" s="8">
        <f>VLOOKUP(Task[[#This Row],[Reason of visit]],'Data-Task'!C:G,2,)</f>
        <v>2</v>
      </c>
      <c r="H12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3" s="7">
        <f>VLOOKUP(Task[[#This Row],[Reason of visit]],'Data-Task'!C:G,3,)</f>
        <v>1</v>
      </c>
      <c r="J1273" s="7" t="str">
        <f>IF(Task[[#This Row],[Margin of Error1]]&gt;=0.1,"Insufficient data",Task[[#This Row],[Task success1]])</f>
        <v>Insufficient data</v>
      </c>
      <c r="K1273" s="7">
        <f>IF(Task[[#This Row],[Task success1]]&gt;0,1.96*SQRT((Task[[#This Row],[Task success1]]*(1-Task[[#This Row],[Task success1]]))/Task[[#This Row],[Responses]]),"")</f>
        <v>0</v>
      </c>
      <c r="L1273" s="7">
        <f>VLOOKUP(Task[[#This Row],[Reason of visit]],'Data-Task'!C:G,4,)</f>
        <v>1</v>
      </c>
      <c r="M1273" s="7" t="str">
        <f>IF(Task[[#This Row],[Margin of Error1]]&gt;=0.1,"Insufficient data",Task[[#This Row],[Ease1]])</f>
        <v>Insufficient data</v>
      </c>
      <c r="N1273" s="7">
        <f>IF(Task[[#This Row],[Ease1]]&gt;0,1.96*SQRT((Task[[#This Row],[Ease1]]*(1-Task[[#This Row],[Ease1]]))/Task[[#This Row],[Responses]]),"")</f>
        <v>0</v>
      </c>
      <c r="O1273" s="7">
        <f>VLOOKUP(Task[[#This Row],[Reason of visit]],'Data-Task'!C:G,5,)</f>
        <v>1</v>
      </c>
      <c r="P1273" s="7" t="str">
        <f>IF(Task[[#This Row],[Margin of Error1]]&gt;=0.1,"Insufficient data",Task[[#This Row],[Satisfaction1]])</f>
        <v>Insufficient data</v>
      </c>
      <c r="Q1273" s="7">
        <f>IF(Task[[#This Row],[Satisfaction1]]&gt;0,1.96*SQRT((Task[[#This Row],[Satisfaction1]]*(1-Task[[#This Row],[Satisfaction1]]))/Task[[#This Row],[Responses]]),"")</f>
        <v>0</v>
      </c>
      <c r="R1273" s="7" t="str">
        <f>IF(OR(Task[[#This Row],[Margin of Error1]]&gt;=0.1,Task[[#This Row],[Margin of Error1]]=0),"Insufficient data",Task[[#This Row],[Margin of Error1]])</f>
        <v>Insufficient data</v>
      </c>
      <c r="S12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4" spans="3:19" x14ac:dyDescent="0.5">
      <c r="C1274" s="129" t="str">
        <f>IF(ISBLANK('Data-Task'!C965),"",'Data-Task'!C965)</f>
        <v>NRCan:Culture:Other - Reason for my visit is not in this list</v>
      </c>
      <c r="D1274" s="68" t="str">
        <f t="shared" si="60"/>
        <v>Other - Reason for my visit is not in this list</v>
      </c>
      <c r="E1274" s="6" t="str">
        <f t="shared" si="61"/>
        <v>Culture</v>
      </c>
      <c r="F1274" s="6" t="str">
        <f t="shared" si="62"/>
        <v>NRCan</v>
      </c>
      <c r="G1274" s="8">
        <f>VLOOKUP(Task[[#This Row],[Reason of visit]],'Data-Task'!C:G,2,)</f>
        <v>2</v>
      </c>
      <c r="H12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4" s="7">
        <f>VLOOKUP(Task[[#This Row],[Reason of visit]],'Data-Task'!C:G,3,)</f>
        <v>1</v>
      </c>
      <c r="J1274" s="7" t="str">
        <f>IF(Task[[#This Row],[Margin of Error1]]&gt;=0.1,"Insufficient data",Task[[#This Row],[Task success1]])</f>
        <v>Insufficient data</v>
      </c>
      <c r="K1274" s="7">
        <f>IF(Task[[#This Row],[Task success1]]&gt;0,1.96*SQRT((Task[[#This Row],[Task success1]]*(1-Task[[#This Row],[Task success1]]))/Task[[#This Row],[Responses]]),"")</f>
        <v>0</v>
      </c>
      <c r="L1274" s="7">
        <f>VLOOKUP(Task[[#This Row],[Reason of visit]],'Data-Task'!C:G,4,)</f>
        <v>1</v>
      </c>
      <c r="M1274" s="7" t="str">
        <f>IF(Task[[#This Row],[Margin of Error1]]&gt;=0.1,"Insufficient data",Task[[#This Row],[Ease1]])</f>
        <v>Insufficient data</v>
      </c>
      <c r="N1274" s="7">
        <f>IF(Task[[#This Row],[Ease1]]&gt;0,1.96*SQRT((Task[[#This Row],[Ease1]]*(1-Task[[#This Row],[Ease1]]))/Task[[#This Row],[Responses]]),"")</f>
        <v>0</v>
      </c>
      <c r="O1274" s="7">
        <f>VLOOKUP(Task[[#This Row],[Reason of visit]],'Data-Task'!C:G,5,)</f>
        <v>0.5</v>
      </c>
      <c r="P1274" s="7" t="str">
        <f>IF(Task[[#This Row],[Margin of Error1]]&gt;=0.1,"Insufficient data",Task[[#This Row],[Satisfaction1]])</f>
        <v>Insufficient data</v>
      </c>
      <c r="Q1274" s="7">
        <f>IF(Task[[#This Row],[Satisfaction1]]&gt;0,1.96*SQRT((Task[[#This Row],[Satisfaction1]]*(1-Task[[#This Row],[Satisfaction1]]))/Task[[#This Row],[Responses]]),"")</f>
        <v>0.69296464556281656</v>
      </c>
      <c r="R1274" s="7" t="str">
        <f>IF(OR(Task[[#This Row],[Margin of Error1]]&gt;=0.1,Task[[#This Row],[Margin of Error1]]=0),"Insufficient data",Task[[#This Row],[Margin of Error1]])</f>
        <v>Insufficient data</v>
      </c>
      <c r="S12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5" spans="3:19" x14ac:dyDescent="0.5">
      <c r="C1275" s="129" t="str">
        <f>IF(ISBLANK('Data-Task'!C999),"",'Data-Task'!C999)</f>
        <v>NRCan:Jobs:Other - Reason for my visit is not in this list</v>
      </c>
      <c r="D1275" s="68" t="str">
        <f t="shared" si="60"/>
        <v>Other - Reason for my visit is not in this list</v>
      </c>
      <c r="E1275" s="6" t="str">
        <f t="shared" si="61"/>
        <v>Jobs</v>
      </c>
      <c r="F1275" s="6" t="str">
        <f t="shared" si="62"/>
        <v>NRCan</v>
      </c>
      <c r="G1275" s="8">
        <f>VLOOKUP(Task[[#This Row],[Reason of visit]],'Data-Task'!C:G,2,)</f>
        <v>2</v>
      </c>
      <c r="H12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5" s="7">
        <f>VLOOKUP(Task[[#This Row],[Reason of visit]],'Data-Task'!C:G,3,)</f>
        <v>0.5</v>
      </c>
      <c r="J1275" s="7" t="str">
        <f>IF(Task[[#This Row],[Margin of Error1]]&gt;=0.1,"Insufficient data",Task[[#This Row],[Task success1]])</f>
        <v>Insufficient data</v>
      </c>
      <c r="K1275" s="7">
        <f>IF(Task[[#This Row],[Task success1]]&gt;0,1.96*SQRT((Task[[#This Row],[Task success1]]*(1-Task[[#This Row],[Task success1]]))/Task[[#This Row],[Responses]]),"")</f>
        <v>0.69296464556281656</v>
      </c>
      <c r="L1275" s="7">
        <f>VLOOKUP(Task[[#This Row],[Reason of visit]],'Data-Task'!C:G,4,)</f>
        <v>0.5</v>
      </c>
      <c r="M1275" s="7" t="str">
        <f>IF(Task[[#This Row],[Margin of Error1]]&gt;=0.1,"Insufficient data",Task[[#This Row],[Ease1]])</f>
        <v>Insufficient data</v>
      </c>
      <c r="N1275" s="7">
        <f>IF(Task[[#This Row],[Ease1]]&gt;0,1.96*SQRT((Task[[#This Row],[Ease1]]*(1-Task[[#This Row],[Ease1]]))/Task[[#This Row],[Responses]]),"")</f>
        <v>0.69296464556281656</v>
      </c>
      <c r="O1275" s="7">
        <f>VLOOKUP(Task[[#This Row],[Reason of visit]],'Data-Task'!C:G,5,)</f>
        <v>0.5</v>
      </c>
      <c r="P1275" s="7" t="str">
        <f>IF(Task[[#This Row],[Margin of Error1]]&gt;=0.1,"Insufficient data",Task[[#This Row],[Satisfaction1]])</f>
        <v>Insufficient data</v>
      </c>
      <c r="Q1275" s="7">
        <f>IF(Task[[#This Row],[Satisfaction1]]&gt;0,1.96*SQRT((Task[[#This Row],[Satisfaction1]]*(1-Task[[#This Row],[Satisfaction1]]))/Task[[#This Row],[Responses]]),"")</f>
        <v>0.69296464556281656</v>
      </c>
      <c r="R1275" s="7" t="str">
        <f>IF(OR(Task[[#This Row],[Margin of Error1]]&gt;=0.1,Task[[#This Row],[Margin of Error1]]=0),"Insufficient data",Task[[#This Row],[Margin of Error1]])</f>
        <v>Insufficient data</v>
      </c>
      <c r="S12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6" spans="3:19" x14ac:dyDescent="0.5">
      <c r="C1276" s="129" t="str">
        <f>IF(ISBLANK('Data-Task'!C1004),"",'Data-Task'!C1004)</f>
        <v>OSB:Money:Other - Reason for my visit is not in this list</v>
      </c>
      <c r="D1276" s="441" t="str">
        <f t="shared" si="60"/>
        <v>Other - Reason for my visit is not in this list</v>
      </c>
      <c r="E1276" s="6" t="str">
        <f t="shared" si="61"/>
        <v>Money</v>
      </c>
      <c r="F1276" s="6" t="str">
        <f t="shared" si="62"/>
        <v>OSB</v>
      </c>
      <c r="G1276" s="442">
        <f>VLOOKUP(Task[[#This Row],[Reason of visit]],'Data-Task'!C:G,2,)</f>
        <v>2</v>
      </c>
      <c r="H127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6" s="444">
        <f>VLOOKUP(Task[[#This Row],[Reason of visit]],'Data-Task'!C:G,3,)</f>
        <v>0</v>
      </c>
      <c r="J1276" s="444" t="str">
        <f>IF(Task[[#This Row],[Margin of Error1]]&gt;=0.1,"Insufficient data",Task[[#This Row],[Task success1]])</f>
        <v>Insufficient data</v>
      </c>
      <c r="K1276" s="444" t="str">
        <f>IF(Task[[#This Row],[Task success1]]&gt;0,1.96*SQRT((Task[[#This Row],[Task success1]]*(1-Task[[#This Row],[Task success1]]))/Task[[#This Row],[Responses]]),"")</f>
        <v/>
      </c>
      <c r="L1276" s="444">
        <f>VLOOKUP(Task[[#This Row],[Reason of visit]],'Data-Task'!C:G,4,)</f>
        <v>0.5</v>
      </c>
      <c r="M1276" s="444" t="str">
        <f>IF(Task[[#This Row],[Margin of Error1]]&gt;=0.1,"Insufficient data",Task[[#This Row],[Ease1]])</f>
        <v>Insufficient data</v>
      </c>
      <c r="N1276" s="444">
        <f>IF(Task[[#This Row],[Ease1]]&gt;0,1.96*SQRT((Task[[#This Row],[Ease1]]*(1-Task[[#This Row],[Ease1]]))/Task[[#This Row],[Responses]]),"")</f>
        <v>0.69296464556281656</v>
      </c>
      <c r="O1276" s="444">
        <f>VLOOKUP(Task[[#This Row],[Reason of visit]],'Data-Task'!C:G,5,)</f>
        <v>0</v>
      </c>
      <c r="P1276" s="444" t="str">
        <f>IF(Task[[#This Row],[Margin of Error1]]&gt;=0.1,"Insufficient data",Task[[#This Row],[Satisfaction1]])</f>
        <v>Insufficient data</v>
      </c>
      <c r="Q1276" s="444" t="str">
        <f>IF(Task[[#This Row],[Satisfaction1]]&gt;0,1.96*SQRT((Task[[#This Row],[Satisfaction1]]*(1-Task[[#This Row],[Satisfaction1]]))/Task[[#This Row],[Responses]]),"")</f>
        <v/>
      </c>
      <c r="R1276" s="444" t="str">
        <f>IF(OR(Task[[#This Row],[Margin of Error1]]&gt;=0.1,Task[[#This Row],[Margin of Error1]]=0),"Insufficient data",Task[[#This Row],[Margin of Error1]])</f>
        <v>Insufficient data</v>
      </c>
      <c r="S127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7" spans="3:19" x14ac:dyDescent="0.5">
      <c r="C1277" s="129" t="str">
        <f>IF(ISBLANK('Data-Task'!C1007),"",'Data-Task'!C1007)</f>
        <v>PacifiCan:Business:Jobs at PacifiCan</v>
      </c>
      <c r="D1277" s="441" t="str">
        <f t="shared" si="60"/>
        <v>Jobs at PacifiCan</v>
      </c>
      <c r="E1277" s="6" t="str">
        <f t="shared" si="61"/>
        <v>Business</v>
      </c>
      <c r="F1277" s="6" t="str">
        <f t="shared" si="62"/>
        <v>PacifiCan</v>
      </c>
      <c r="G1277" s="442">
        <f>VLOOKUP(Task[[#This Row],[Reason of visit]],'Data-Task'!C:G,2,)</f>
        <v>2</v>
      </c>
      <c r="H127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7" s="444">
        <f>VLOOKUP(Task[[#This Row],[Reason of visit]],'Data-Task'!C:G,3,)</f>
        <v>1</v>
      </c>
      <c r="J1277" s="444" t="str">
        <f>IF(Task[[#This Row],[Margin of Error1]]&gt;=0.1,"Insufficient data",Task[[#This Row],[Task success1]])</f>
        <v>Insufficient data</v>
      </c>
      <c r="K1277" s="444">
        <f>IF(Task[[#This Row],[Task success1]]&gt;0,1.96*SQRT((Task[[#This Row],[Task success1]]*(1-Task[[#This Row],[Task success1]]))/Task[[#This Row],[Responses]]),"")</f>
        <v>0</v>
      </c>
      <c r="L1277" s="444">
        <f>VLOOKUP(Task[[#This Row],[Reason of visit]],'Data-Task'!C:G,4,)</f>
        <v>1</v>
      </c>
      <c r="M1277" s="444" t="str">
        <f>IF(Task[[#This Row],[Margin of Error1]]&gt;=0.1,"Insufficient data",Task[[#This Row],[Ease1]])</f>
        <v>Insufficient data</v>
      </c>
      <c r="N1277" s="444">
        <f>IF(Task[[#This Row],[Ease1]]&gt;0,1.96*SQRT((Task[[#This Row],[Ease1]]*(1-Task[[#This Row],[Ease1]]))/Task[[#This Row],[Responses]]),"")</f>
        <v>0</v>
      </c>
      <c r="O1277" s="444">
        <f>VLOOKUP(Task[[#This Row],[Reason of visit]],'Data-Task'!C:G,5,)</f>
        <v>0</v>
      </c>
      <c r="P1277" s="444" t="str">
        <f>IF(Task[[#This Row],[Margin of Error1]]&gt;=0.1,"Insufficient data",Task[[#This Row],[Satisfaction1]])</f>
        <v>Insufficient data</v>
      </c>
      <c r="Q1277" s="444" t="str">
        <f>IF(Task[[#This Row],[Satisfaction1]]&gt;0,1.96*SQRT((Task[[#This Row],[Satisfaction1]]*(1-Task[[#This Row],[Satisfaction1]]))/Task[[#This Row],[Responses]]),"")</f>
        <v/>
      </c>
      <c r="R1277" s="444" t="str">
        <f>IF(OR(Task[[#This Row],[Margin of Error1]]&gt;=0.1,Task[[#This Row],[Margin of Error1]]=0),"Insufficient data",Task[[#This Row],[Margin of Error1]])</f>
        <v>Insufficient data</v>
      </c>
      <c r="S127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8" spans="3:19" x14ac:dyDescent="0.5">
      <c r="C1278" s="129" t="str">
        <f>IF(ISBLANK('Data-Task'!C1009),"",'Data-Task'!C1009)</f>
        <v>PacifiCan:Business:See how others have used PacifiCan funding</v>
      </c>
      <c r="D1278" s="441" t="str">
        <f t="shared" si="60"/>
        <v>See how others have used PacifiCan funding</v>
      </c>
      <c r="E1278" s="6" t="str">
        <f t="shared" si="61"/>
        <v>Business</v>
      </c>
      <c r="F1278" s="6" t="str">
        <f t="shared" si="62"/>
        <v>PacifiCan</v>
      </c>
      <c r="G1278" s="442">
        <f>VLOOKUP(Task[[#This Row],[Reason of visit]],'Data-Task'!C:G,2,)</f>
        <v>2</v>
      </c>
      <c r="H127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8" s="444">
        <f>VLOOKUP(Task[[#This Row],[Reason of visit]],'Data-Task'!C:G,3,)</f>
        <v>0.5</v>
      </c>
      <c r="J1278" s="444" t="str">
        <f>IF(Task[[#This Row],[Margin of Error1]]&gt;=0.1,"Insufficient data",Task[[#This Row],[Task success1]])</f>
        <v>Insufficient data</v>
      </c>
      <c r="K1278" s="444">
        <f>IF(Task[[#This Row],[Task success1]]&gt;0,1.96*SQRT((Task[[#This Row],[Task success1]]*(1-Task[[#This Row],[Task success1]]))/Task[[#This Row],[Responses]]),"")</f>
        <v>0.69296464556281656</v>
      </c>
      <c r="L1278" s="444">
        <f>VLOOKUP(Task[[#This Row],[Reason of visit]],'Data-Task'!C:G,4,)</f>
        <v>0.5</v>
      </c>
      <c r="M1278" s="444" t="str">
        <f>IF(Task[[#This Row],[Margin of Error1]]&gt;=0.1,"Insufficient data",Task[[#This Row],[Ease1]])</f>
        <v>Insufficient data</v>
      </c>
      <c r="N1278" s="444">
        <f>IF(Task[[#This Row],[Ease1]]&gt;0,1.96*SQRT((Task[[#This Row],[Ease1]]*(1-Task[[#This Row],[Ease1]]))/Task[[#This Row],[Responses]]),"")</f>
        <v>0.69296464556281656</v>
      </c>
      <c r="O1278" s="444">
        <f>VLOOKUP(Task[[#This Row],[Reason of visit]],'Data-Task'!C:G,5,)</f>
        <v>0.5</v>
      </c>
      <c r="P1278" s="444" t="str">
        <f>IF(Task[[#This Row],[Margin of Error1]]&gt;=0.1,"Insufficient data",Task[[#This Row],[Satisfaction1]])</f>
        <v>Insufficient data</v>
      </c>
      <c r="Q1278" s="444">
        <f>IF(Task[[#This Row],[Satisfaction1]]&gt;0,1.96*SQRT((Task[[#This Row],[Satisfaction1]]*(1-Task[[#This Row],[Satisfaction1]]))/Task[[#This Row],[Responses]]),"")</f>
        <v>0.69296464556281656</v>
      </c>
      <c r="R1278" s="444" t="str">
        <f>IF(OR(Task[[#This Row],[Margin of Error1]]&gt;=0.1,Task[[#This Row],[Margin of Error1]]=0),"Insufficient data",Task[[#This Row],[Margin of Error1]])</f>
        <v>Insufficient data</v>
      </c>
      <c r="S127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79" spans="3:19" ht="27.75" x14ac:dyDescent="0.5">
      <c r="C1279" s="129" t="str">
        <f>IF(ISBLANK('Data-Task'!C1016),"",'Data-Task'!C1016)</f>
        <v>PBC:Policing:Find out who to contact if you, as a victim, need financial assistance to attend a parole hearing</v>
      </c>
      <c r="D1279" s="441" t="str">
        <f t="shared" si="60"/>
        <v>Find out who to contact if you, as a victim, need financial assistance to attend a parole hearing</v>
      </c>
      <c r="E1279" s="6" t="str">
        <f t="shared" si="61"/>
        <v>Policing</v>
      </c>
      <c r="F1279" s="6" t="str">
        <f t="shared" si="62"/>
        <v>PBC</v>
      </c>
      <c r="G1279" s="442">
        <f>VLOOKUP(Task[[#This Row],[Reason of visit]],'Data-Task'!C:G,2,)</f>
        <v>2</v>
      </c>
      <c r="H127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79" s="444">
        <f>VLOOKUP(Task[[#This Row],[Reason of visit]],'Data-Task'!C:G,3,)</f>
        <v>0.5</v>
      </c>
      <c r="J1279" s="444" t="str">
        <f>IF(Task[[#This Row],[Margin of Error1]]&gt;=0.1,"Insufficient data",Task[[#This Row],[Task success1]])</f>
        <v>Insufficient data</v>
      </c>
      <c r="K1279" s="444">
        <f>IF(Task[[#This Row],[Task success1]]&gt;0,1.96*SQRT((Task[[#This Row],[Task success1]]*(1-Task[[#This Row],[Task success1]]))/Task[[#This Row],[Responses]]),"")</f>
        <v>0.69296464556281656</v>
      </c>
      <c r="L1279" s="444">
        <f>VLOOKUP(Task[[#This Row],[Reason of visit]],'Data-Task'!C:G,4,)</f>
        <v>0.5</v>
      </c>
      <c r="M1279" s="444" t="str">
        <f>IF(Task[[#This Row],[Margin of Error1]]&gt;=0.1,"Insufficient data",Task[[#This Row],[Ease1]])</f>
        <v>Insufficient data</v>
      </c>
      <c r="N1279" s="444">
        <f>IF(Task[[#This Row],[Ease1]]&gt;0,1.96*SQRT((Task[[#This Row],[Ease1]]*(1-Task[[#This Row],[Ease1]]))/Task[[#This Row],[Responses]]),"")</f>
        <v>0.69296464556281656</v>
      </c>
      <c r="O1279" s="444">
        <f>VLOOKUP(Task[[#This Row],[Reason of visit]],'Data-Task'!C:G,5,)</f>
        <v>0</v>
      </c>
      <c r="P1279" s="444" t="str">
        <f>IF(Task[[#This Row],[Margin of Error1]]&gt;=0.1,"Insufficient data",Task[[#This Row],[Satisfaction1]])</f>
        <v>Insufficient data</v>
      </c>
      <c r="Q1279" s="444" t="str">
        <f>IF(Task[[#This Row],[Satisfaction1]]&gt;0,1.96*SQRT((Task[[#This Row],[Satisfaction1]]*(1-Task[[#This Row],[Satisfaction1]]))/Task[[#This Row],[Responses]]),"")</f>
        <v/>
      </c>
      <c r="R1279" s="444" t="str">
        <f>IF(OR(Task[[#This Row],[Margin of Error1]]&gt;=0.1,Task[[#This Row],[Margin of Error1]]=0),"Insufficient data",Task[[#This Row],[Margin of Error1]])</f>
        <v>Insufficient data</v>
      </c>
      <c r="S127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0" spans="3:19" x14ac:dyDescent="0.5">
      <c r="C1280" s="129" t="str">
        <f>IF(ISBLANK('Data-Task'!C1019),"",'Data-Task'!C1019)</f>
        <v>PBC:Policing:Learn about parole</v>
      </c>
      <c r="D1280" s="441" t="str">
        <f t="shared" si="60"/>
        <v>Learn about parole</v>
      </c>
      <c r="E1280" s="6" t="str">
        <f t="shared" si="61"/>
        <v>Policing</v>
      </c>
      <c r="F1280" s="6" t="str">
        <f t="shared" si="62"/>
        <v>PBC</v>
      </c>
      <c r="G1280" s="442">
        <f>VLOOKUP(Task[[#This Row],[Reason of visit]],'Data-Task'!C:G,2,)</f>
        <v>2</v>
      </c>
      <c r="H128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0" s="444">
        <f>VLOOKUP(Task[[#This Row],[Reason of visit]],'Data-Task'!C:G,3,)</f>
        <v>1</v>
      </c>
      <c r="J1280" s="444" t="str">
        <f>IF(Task[[#This Row],[Margin of Error1]]&gt;=0.1,"Insufficient data",Task[[#This Row],[Task success1]])</f>
        <v>Insufficient data</v>
      </c>
      <c r="K1280" s="444">
        <f>IF(Task[[#This Row],[Task success1]]&gt;0,1.96*SQRT((Task[[#This Row],[Task success1]]*(1-Task[[#This Row],[Task success1]]))/Task[[#This Row],[Responses]]),"")</f>
        <v>0</v>
      </c>
      <c r="L1280" s="444">
        <f>VLOOKUP(Task[[#This Row],[Reason of visit]],'Data-Task'!C:G,4,)</f>
        <v>0.5</v>
      </c>
      <c r="M1280" s="444" t="str">
        <f>IF(Task[[#This Row],[Margin of Error1]]&gt;=0.1,"Insufficient data",Task[[#This Row],[Ease1]])</f>
        <v>Insufficient data</v>
      </c>
      <c r="N1280" s="444">
        <f>IF(Task[[#This Row],[Ease1]]&gt;0,1.96*SQRT((Task[[#This Row],[Ease1]]*(1-Task[[#This Row],[Ease1]]))/Task[[#This Row],[Responses]]),"")</f>
        <v>0.69296464556281656</v>
      </c>
      <c r="O1280" s="444">
        <f>VLOOKUP(Task[[#This Row],[Reason of visit]],'Data-Task'!C:G,5,)</f>
        <v>1</v>
      </c>
      <c r="P1280" s="444" t="str">
        <f>IF(Task[[#This Row],[Margin of Error1]]&gt;=0.1,"Insufficient data",Task[[#This Row],[Satisfaction1]])</f>
        <v>Insufficient data</v>
      </c>
      <c r="Q1280" s="444">
        <f>IF(Task[[#This Row],[Satisfaction1]]&gt;0,1.96*SQRT((Task[[#This Row],[Satisfaction1]]*(1-Task[[#This Row],[Satisfaction1]]))/Task[[#This Row],[Responses]]),"")</f>
        <v>0</v>
      </c>
      <c r="R1280" s="444" t="str">
        <f>IF(OR(Task[[#This Row],[Margin of Error1]]&gt;=0.1,Task[[#This Row],[Margin of Error1]]=0),"Insufficient data",Task[[#This Row],[Margin of Error1]])</f>
        <v>Insufficient data</v>
      </c>
      <c r="S128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1" spans="3:19" ht="27.75" x14ac:dyDescent="0.5">
      <c r="C1281" s="129" t="str">
        <f>IF(ISBLANK('Data-Task'!C1021),"",'Data-Task'!C1021)</f>
        <v>PBC:Policing:Learn about the Code of conduct for Parole Board of Canada (PBC) Board members</v>
      </c>
      <c r="D1281" s="441" t="str">
        <f t="shared" si="60"/>
        <v>Learn about the Code of conduct for Parole Board of Canada (PBC) Board members</v>
      </c>
      <c r="E1281" s="6" t="str">
        <f t="shared" si="61"/>
        <v>Policing</v>
      </c>
      <c r="F1281" s="6" t="str">
        <f t="shared" si="62"/>
        <v>PBC</v>
      </c>
      <c r="G1281" s="442">
        <f>VLOOKUP(Task[[#This Row],[Reason of visit]],'Data-Task'!C:G,2,)</f>
        <v>2</v>
      </c>
      <c r="H128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1" s="444">
        <f>VLOOKUP(Task[[#This Row],[Reason of visit]],'Data-Task'!C:G,3,)</f>
        <v>0.5</v>
      </c>
      <c r="J1281" s="444" t="str">
        <f>IF(Task[[#This Row],[Margin of Error1]]&gt;=0.1,"Insufficient data",Task[[#This Row],[Task success1]])</f>
        <v>Insufficient data</v>
      </c>
      <c r="K1281" s="444">
        <f>IF(Task[[#This Row],[Task success1]]&gt;0,1.96*SQRT((Task[[#This Row],[Task success1]]*(1-Task[[#This Row],[Task success1]]))/Task[[#This Row],[Responses]]),"")</f>
        <v>0.69296464556281656</v>
      </c>
      <c r="L1281" s="444">
        <f>VLOOKUP(Task[[#This Row],[Reason of visit]],'Data-Task'!C:G,4,)</f>
        <v>0.5</v>
      </c>
      <c r="M1281" s="444" t="str">
        <f>IF(Task[[#This Row],[Margin of Error1]]&gt;=0.1,"Insufficient data",Task[[#This Row],[Ease1]])</f>
        <v>Insufficient data</v>
      </c>
      <c r="N1281" s="444">
        <f>IF(Task[[#This Row],[Ease1]]&gt;0,1.96*SQRT((Task[[#This Row],[Ease1]]*(1-Task[[#This Row],[Ease1]]))/Task[[#This Row],[Responses]]),"")</f>
        <v>0.69296464556281656</v>
      </c>
      <c r="O1281" s="444">
        <f>VLOOKUP(Task[[#This Row],[Reason of visit]],'Data-Task'!C:G,5,)</f>
        <v>0.5</v>
      </c>
      <c r="P1281" s="444" t="str">
        <f>IF(Task[[#This Row],[Margin of Error1]]&gt;=0.1,"Insufficient data",Task[[#This Row],[Satisfaction1]])</f>
        <v>Insufficient data</v>
      </c>
      <c r="Q1281" s="444">
        <f>IF(Task[[#This Row],[Satisfaction1]]&gt;0,1.96*SQRT((Task[[#This Row],[Satisfaction1]]*(1-Task[[#This Row],[Satisfaction1]]))/Task[[#This Row],[Responses]]),"")</f>
        <v>0.69296464556281656</v>
      </c>
      <c r="R1281" s="444" t="str">
        <f>IF(OR(Task[[#This Row],[Margin of Error1]]&gt;=0.1,Task[[#This Row],[Margin of Error1]]=0),"Insufficient data",Task[[#This Row],[Margin of Error1]])</f>
        <v>Insufficient data</v>
      </c>
      <c r="S128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2" spans="3:19" x14ac:dyDescent="0.5">
      <c r="C1282" s="129" t="str">
        <f>IF(ISBLANK('Data-Task'!C1023),"",'Data-Task'!C1023)</f>
        <v>PBC:Policing:Learn about the parole-decising making process</v>
      </c>
      <c r="D1282" s="441" t="str">
        <f t="shared" si="60"/>
        <v>Learn about the parole-decising making process</v>
      </c>
      <c r="E1282" s="6" t="str">
        <f t="shared" si="61"/>
        <v>Policing</v>
      </c>
      <c r="F1282" s="6" t="str">
        <f t="shared" si="62"/>
        <v>PBC</v>
      </c>
      <c r="G1282" s="442">
        <f>VLOOKUP(Task[[#This Row],[Reason of visit]],'Data-Task'!C:G,2,)</f>
        <v>2</v>
      </c>
      <c r="H128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2" s="444">
        <f>VLOOKUP(Task[[#This Row],[Reason of visit]],'Data-Task'!C:G,3,)</f>
        <v>0.5</v>
      </c>
      <c r="J1282" s="444" t="str">
        <f>IF(Task[[#This Row],[Margin of Error1]]&gt;=0.1,"Insufficient data",Task[[#This Row],[Task success1]])</f>
        <v>Insufficient data</v>
      </c>
      <c r="K1282" s="444">
        <f>IF(Task[[#This Row],[Task success1]]&gt;0,1.96*SQRT((Task[[#This Row],[Task success1]]*(1-Task[[#This Row],[Task success1]]))/Task[[#This Row],[Responses]]),"")</f>
        <v>0.69296464556281656</v>
      </c>
      <c r="L1282" s="444">
        <f>VLOOKUP(Task[[#This Row],[Reason of visit]],'Data-Task'!C:G,4,)</f>
        <v>1</v>
      </c>
      <c r="M1282" s="444" t="str">
        <f>IF(Task[[#This Row],[Margin of Error1]]&gt;=0.1,"Insufficient data",Task[[#This Row],[Ease1]])</f>
        <v>Insufficient data</v>
      </c>
      <c r="N1282" s="444">
        <f>IF(Task[[#This Row],[Ease1]]&gt;0,1.96*SQRT((Task[[#This Row],[Ease1]]*(1-Task[[#This Row],[Ease1]]))/Task[[#This Row],[Responses]]),"")</f>
        <v>0</v>
      </c>
      <c r="O1282" s="444">
        <f>VLOOKUP(Task[[#This Row],[Reason of visit]],'Data-Task'!C:G,5,)</f>
        <v>1</v>
      </c>
      <c r="P1282" s="444" t="str">
        <f>IF(Task[[#This Row],[Margin of Error1]]&gt;=0.1,"Insufficient data",Task[[#This Row],[Satisfaction1]])</f>
        <v>Insufficient data</v>
      </c>
      <c r="Q1282" s="444">
        <f>IF(Task[[#This Row],[Satisfaction1]]&gt;0,1.96*SQRT((Task[[#This Row],[Satisfaction1]]*(1-Task[[#This Row],[Satisfaction1]]))/Task[[#This Row],[Responses]]),"")</f>
        <v>0</v>
      </c>
      <c r="R1282" s="444" t="str">
        <f>IF(OR(Task[[#This Row],[Margin of Error1]]&gt;=0.1,Task[[#This Row],[Margin of Error1]]=0),"Insufficient data",Task[[#This Row],[Margin of Error1]])</f>
        <v>Insufficient data</v>
      </c>
      <c r="S128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3" spans="3:19" ht="27.75" x14ac:dyDescent="0.5">
      <c r="C1283" s="129" t="str">
        <f>IF(ISBLANK('Data-Task'!C1024),"",'Data-Task'!C1024)</f>
        <v>PBC:Policing:Learn how to avoid common mistakes on your record suspension application form</v>
      </c>
      <c r="D1283" s="441" t="str">
        <f t="shared" si="60"/>
        <v>Learn how to avoid common mistakes on your record suspension application form</v>
      </c>
      <c r="E1283" s="6" t="str">
        <f t="shared" si="61"/>
        <v>Policing</v>
      </c>
      <c r="F1283" s="6" t="str">
        <f t="shared" si="62"/>
        <v>PBC</v>
      </c>
      <c r="G1283" s="442">
        <f>VLOOKUP(Task[[#This Row],[Reason of visit]],'Data-Task'!C:G,2,)</f>
        <v>2</v>
      </c>
      <c r="H128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3" s="444">
        <f>VLOOKUP(Task[[#This Row],[Reason of visit]],'Data-Task'!C:G,3,)</f>
        <v>0</v>
      </c>
      <c r="J1283" s="444" t="str">
        <f>IF(Task[[#This Row],[Margin of Error1]]&gt;=0.1,"Insufficient data",Task[[#This Row],[Task success1]])</f>
        <v>Insufficient data</v>
      </c>
      <c r="K1283" s="444" t="str">
        <f>IF(Task[[#This Row],[Task success1]]&gt;0,1.96*SQRT((Task[[#This Row],[Task success1]]*(1-Task[[#This Row],[Task success1]]))/Task[[#This Row],[Responses]]),"")</f>
        <v/>
      </c>
      <c r="L1283" s="444">
        <f>VLOOKUP(Task[[#This Row],[Reason of visit]],'Data-Task'!C:G,4,)</f>
        <v>1</v>
      </c>
      <c r="M1283" s="444" t="str">
        <f>IF(Task[[#This Row],[Margin of Error1]]&gt;=0.1,"Insufficient data",Task[[#This Row],[Ease1]])</f>
        <v>Insufficient data</v>
      </c>
      <c r="N1283" s="444">
        <f>IF(Task[[#This Row],[Ease1]]&gt;0,1.96*SQRT((Task[[#This Row],[Ease1]]*(1-Task[[#This Row],[Ease1]]))/Task[[#This Row],[Responses]]),"")</f>
        <v>0</v>
      </c>
      <c r="O1283" s="444">
        <f>VLOOKUP(Task[[#This Row],[Reason of visit]],'Data-Task'!C:G,5,)</f>
        <v>0.5</v>
      </c>
      <c r="P1283" s="444" t="str">
        <f>IF(Task[[#This Row],[Margin of Error1]]&gt;=0.1,"Insufficient data",Task[[#This Row],[Satisfaction1]])</f>
        <v>Insufficient data</v>
      </c>
      <c r="Q1283" s="444">
        <f>IF(Task[[#This Row],[Satisfaction1]]&gt;0,1.96*SQRT((Task[[#This Row],[Satisfaction1]]*(1-Task[[#This Row],[Satisfaction1]]))/Task[[#This Row],[Responses]]),"")</f>
        <v>0.69296464556281656</v>
      </c>
      <c r="R1283" s="444" t="str">
        <f>IF(OR(Task[[#This Row],[Margin of Error1]]&gt;=0.1,Task[[#This Row],[Margin of Error1]]=0),"Insufficient data",Task[[#This Row],[Margin of Error1]])</f>
        <v>Insufficient data</v>
      </c>
      <c r="S128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4" spans="3:19" ht="27.75" x14ac:dyDescent="0.5">
      <c r="C1284" s="129" t="str">
        <f>IF(ISBLANK('Data-Task'!C1067),"",'Data-Task'!C1067)</f>
        <v>PCH:Culture:Download or order the Canadian Charter of Rights and Freedoms and the Canadian Bill of Rights</v>
      </c>
      <c r="D1284" s="441" t="str">
        <f t="shared" si="60"/>
        <v>Download or order the Canadian Charter of Rights and Freedoms and the Canadian Bill of Rights</v>
      </c>
      <c r="E1284" s="6" t="str">
        <f t="shared" si="61"/>
        <v>Culture</v>
      </c>
      <c r="F1284" s="6" t="str">
        <f t="shared" si="62"/>
        <v>PCH</v>
      </c>
      <c r="G1284" s="442">
        <f>VLOOKUP(Task[[#This Row],[Reason of visit]],'Data-Task'!C:G,2,)</f>
        <v>2</v>
      </c>
      <c r="H128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4" s="444">
        <f>VLOOKUP(Task[[#This Row],[Reason of visit]],'Data-Task'!C:G,3,)</f>
        <v>1</v>
      </c>
      <c r="J1284" s="444" t="str">
        <f>IF(Task[[#This Row],[Margin of Error1]]&gt;=0.1,"Insufficient data",Task[[#This Row],[Task success1]])</f>
        <v>Insufficient data</v>
      </c>
      <c r="K1284" s="444">
        <f>IF(Task[[#This Row],[Task success1]]&gt;0,1.96*SQRT((Task[[#This Row],[Task success1]]*(1-Task[[#This Row],[Task success1]]))/Task[[#This Row],[Responses]]),"")</f>
        <v>0</v>
      </c>
      <c r="L1284" s="444">
        <f>VLOOKUP(Task[[#This Row],[Reason of visit]],'Data-Task'!C:G,4,)</f>
        <v>0.5</v>
      </c>
      <c r="M1284" s="444" t="str">
        <f>IF(Task[[#This Row],[Margin of Error1]]&gt;=0.1,"Insufficient data",Task[[#This Row],[Ease1]])</f>
        <v>Insufficient data</v>
      </c>
      <c r="N1284" s="444">
        <f>IF(Task[[#This Row],[Ease1]]&gt;0,1.96*SQRT((Task[[#This Row],[Ease1]]*(1-Task[[#This Row],[Ease1]]))/Task[[#This Row],[Responses]]),"")</f>
        <v>0.69296464556281656</v>
      </c>
      <c r="O1284" s="444">
        <f>VLOOKUP(Task[[#This Row],[Reason of visit]],'Data-Task'!C:G,5,)</f>
        <v>0</v>
      </c>
      <c r="P1284" s="444" t="str">
        <f>IF(Task[[#This Row],[Margin of Error1]]&gt;=0.1,"Insufficient data",Task[[#This Row],[Satisfaction1]])</f>
        <v>Insufficient data</v>
      </c>
      <c r="Q1284" s="444" t="str">
        <f>IF(Task[[#This Row],[Satisfaction1]]&gt;0,1.96*SQRT((Task[[#This Row],[Satisfaction1]]*(1-Task[[#This Row],[Satisfaction1]]))/Task[[#This Row],[Responses]]),"")</f>
        <v/>
      </c>
      <c r="R1284" s="444" t="str">
        <f>IF(OR(Task[[#This Row],[Margin of Error1]]&gt;=0.1,Task[[#This Row],[Margin of Error1]]=0),"Insufficient data",Task[[#This Row],[Margin of Error1]])</f>
        <v>Insufficient data</v>
      </c>
      <c r="S128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5" spans="3:19" x14ac:dyDescent="0.5">
      <c r="C1285" s="129" t="str">
        <f>IF(ISBLANK('Data-Task'!C1128),"",'Data-Task'!C1128)</f>
        <v>PrairiesCan:Business:See how others have used PrairiesCan funding</v>
      </c>
      <c r="D1285" s="457" t="str">
        <f t="shared" si="60"/>
        <v>See how others have used PrairiesCan funding</v>
      </c>
      <c r="E1285" s="458" t="str">
        <f t="shared" si="61"/>
        <v>Business</v>
      </c>
      <c r="F1285" s="458" t="str">
        <f t="shared" si="62"/>
        <v>PrairiesCan</v>
      </c>
      <c r="G1285" s="442">
        <f>VLOOKUP(Task[[#This Row],[Reason of visit]],'Data-Task'!C:G,2,)</f>
        <v>2</v>
      </c>
      <c r="H128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5" s="444">
        <f>VLOOKUP(Task[[#This Row],[Reason of visit]],'Data-Task'!C:G,3,)</f>
        <v>1</v>
      </c>
      <c r="J1285" s="444" t="str">
        <f>IF(Task[[#This Row],[Margin of Error1]]&gt;=0.1,"Insufficient data",Task[[#This Row],[Task success1]])</f>
        <v>Insufficient data</v>
      </c>
      <c r="K1285" s="444">
        <f>IF(Task[[#This Row],[Task success1]]&gt;0,1.96*SQRT((Task[[#This Row],[Task success1]]*(1-Task[[#This Row],[Task success1]]))/Task[[#This Row],[Responses]]),"")</f>
        <v>0</v>
      </c>
      <c r="L1285" s="444">
        <f>VLOOKUP(Task[[#This Row],[Reason of visit]],'Data-Task'!C:G,4,)</f>
        <v>1</v>
      </c>
      <c r="M1285" s="444" t="str">
        <f>IF(Task[[#This Row],[Margin of Error1]]&gt;=0.1,"Insufficient data",Task[[#This Row],[Ease1]])</f>
        <v>Insufficient data</v>
      </c>
      <c r="N1285" s="444">
        <f>IF(Task[[#This Row],[Ease1]]&gt;0,1.96*SQRT((Task[[#This Row],[Ease1]]*(1-Task[[#This Row],[Ease1]]))/Task[[#This Row],[Responses]]),"")</f>
        <v>0</v>
      </c>
      <c r="O1285" s="444">
        <f>VLOOKUP(Task[[#This Row],[Reason of visit]],'Data-Task'!C:G,5,)</f>
        <v>1</v>
      </c>
      <c r="P1285" s="444" t="str">
        <f>IF(Task[[#This Row],[Margin of Error1]]&gt;=0.1,"Insufficient data",Task[[#This Row],[Satisfaction1]])</f>
        <v>Insufficient data</v>
      </c>
      <c r="Q1285" s="444">
        <f>IF(Task[[#This Row],[Satisfaction1]]&gt;0,1.96*SQRT((Task[[#This Row],[Satisfaction1]]*(1-Task[[#This Row],[Satisfaction1]]))/Task[[#This Row],[Responses]]),"")</f>
        <v>0</v>
      </c>
      <c r="R1285" s="444" t="str">
        <f>IF(OR(Task[[#This Row],[Margin of Error1]]&gt;=0.1,Task[[#This Row],[Margin of Error1]]=0),"Insufficient data",Task[[#This Row],[Margin of Error1]])</f>
        <v>Insufficient data</v>
      </c>
      <c r="S128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6" spans="3:19" x14ac:dyDescent="0.5">
      <c r="C1286" s="129" t="str">
        <f>IF(ISBLANK('Data-Task'!C1145),"",'Data-Task'!C1145)</f>
        <v>PS:Security:Apply for a Canadian Travel Number</v>
      </c>
      <c r="D1286" s="457" t="str">
        <f t="shared" si="60"/>
        <v>Apply for a Canadian Travel Number</v>
      </c>
      <c r="E1286" s="458" t="str">
        <f t="shared" si="61"/>
        <v>Security</v>
      </c>
      <c r="F1286" s="458" t="str">
        <f t="shared" si="62"/>
        <v>PS</v>
      </c>
      <c r="G1286" s="442">
        <f>VLOOKUP(Task[[#This Row],[Reason of visit]],'Data-Task'!C:G,2,)</f>
        <v>2</v>
      </c>
      <c r="H128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6" s="444">
        <f>VLOOKUP(Task[[#This Row],[Reason of visit]],'Data-Task'!C:G,3,)</f>
        <v>0.5</v>
      </c>
      <c r="J1286" s="444" t="str">
        <f>IF(Task[[#This Row],[Margin of Error1]]&gt;=0.1,"Insufficient data",Task[[#This Row],[Task success1]])</f>
        <v>Insufficient data</v>
      </c>
      <c r="K1286" s="444">
        <f>IF(Task[[#This Row],[Task success1]]&gt;0,1.96*SQRT((Task[[#This Row],[Task success1]]*(1-Task[[#This Row],[Task success1]]))/Task[[#This Row],[Responses]]),"")</f>
        <v>0.69296464556281656</v>
      </c>
      <c r="L1286" s="444">
        <f>VLOOKUP(Task[[#This Row],[Reason of visit]],'Data-Task'!C:G,4,)</f>
        <v>0.5</v>
      </c>
      <c r="M1286" s="444" t="str">
        <f>IF(Task[[#This Row],[Margin of Error1]]&gt;=0.1,"Insufficient data",Task[[#This Row],[Ease1]])</f>
        <v>Insufficient data</v>
      </c>
      <c r="N1286" s="444">
        <f>IF(Task[[#This Row],[Ease1]]&gt;0,1.96*SQRT((Task[[#This Row],[Ease1]]*(1-Task[[#This Row],[Ease1]]))/Task[[#This Row],[Responses]]),"")</f>
        <v>0.69296464556281656</v>
      </c>
      <c r="O1286" s="444">
        <f>VLOOKUP(Task[[#This Row],[Reason of visit]],'Data-Task'!C:G,5,)</f>
        <v>0</v>
      </c>
      <c r="P1286" s="444" t="str">
        <f>IF(Task[[#This Row],[Margin of Error1]]&gt;=0.1,"Insufficient data",Task[[#This Row],[Satisfaction1]])</f>
        <v>Insufficient data</v>
      </c>
      <c r="Q1286" s="444" t="str">
        <f>IF(Task[[#This Row],[Satisfaction1]]&gt;0,1.96*SQRT((Task[[#This Row],[Satisfaction1]]*(1-Task[[#This Row],[Satisfaction1]]))/Task[[#This Row],[Responses]]),"")</f>
        <v/>
      </c>
      <c r="R1286" s="444" t="str">
        <f>IF(OR(Task[[#This Row],[Margin of Error1]]&gt;=0.1,Task[[#This Row],[Margin of Error1]]=0),"Insufficient data",Task[[#This Row],[Margin of Error1]])</f>
        <v>Insufficient data</v>
      </c>
      <c r="S128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7" spans="3:19" x14ac:dyDescent="0.5">
      <c r="C1287" s="129" t="str">
        <f>IF(ISBLANK('Data-Task'!C1162),"",'Data-Task'!C1162)</f>
        <v>PSPC:AboutGov:Find federal properties for sale</v>
      </c>
      <c r="D1287" s="457" t="str">
        <f t="shared" si="60"/>
        <v>Find federal properties for sale</v>
      </c>
      <c r="E1287" s="458" t="str">
        <f t="shared" si="61"/>
        <v>AboutGov</v>
      </c>
      <c r="F1287" s="458" t="str">
        <f t="shared" si="62"/>
        <v>PSPC</v>
      </c>
      <c r="G1287" s="442">
        <f>VLOOKUP(Task[[#This Row],[Reason of visit]],'Data-Task'!C:G,2,)</f>
        <v>2</v>
      </c>
      <c r="H128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7" s="444">
        <f>VLOOKUP(Task[[#This Row],[Reason of visit]],'Data-Task'!C:G,3,)</f>
        <v>1</v>
      </c>
      <c r="J1287" s="444" t="str">
        <f>IF(Task[[#This Row],[Margin of Error1]]&gt;=0.1,"Insufficient data",Task[[#This Row],[Task success1]])</f>
        <v>Insufficient data</v>
      </c>
      <c r="K1287" s="444">
        <f>IF(Task[[#This Row],[Task success1]]&gt;0,1.96*SQRT((Task[[#This Row],[Task success1]]*(1-Task[[#This Row],[Task success1]]))/Task[[#This Row],[Responses]]),"")</f>
        <v>0</v>
      </c>
      <c r="L1287" s="444">
        <f>VLOOKUP(Task[[#This Row],[Reason of visit]],'Data-Task'!C:G,4,)</f>
        <v>1</v>
      </c>
      <c r="M1287" s="444" t="str">
        <f>IF(Task[[#This Row],[Margin of Error1]]&gt;=0.1,"Insufficient data",Task[[#This Row],[Ease1]])</f>
        <v>Insufficient data</v>
      </c>
      <c r="N1287" s="444">
        <f>IF(Task[[#This Row],[Ease1]]&gt;0,1.96*SQRT((Task[[#This Row],[Ease1]]*(1-Task[[#This Row],[Ease1]]))/Task[[#This Row],[Responses]]),"")</f>
        <v>0</v>
      </c>
      <c r="O1287" s="444">
        <f>VLOOKUP(Task[[#This Row],[Reason of visit]],'Data-Task'!C:G,5,)</f>
        <v>0</v>
      </c>
      <c r="P1287" s="444" t="str">
        <f>IF(Task[[#This Row],[Margin of Error1]]&gt;=0.1,"Insufficient data",Task[[#This Row],[Satisfaction1]])</f>
        <v>Insufficient data</v>
      </c>
      <c r="Q1287" s="444" t="str">
        <f>IF(Task[[#This Row],[Satisfaction1]]&gt;0,1.96*SQRT((Task[[#This Row],[Satisfaction1]]*(1-Task[[#This Row],[Satisfaction1]]))/Task[[#This Row],[Responses]]),"")</f>
        <v/>
      </c>
      <c r="R1287" s="444" t="str">
        <f>IF(OR(Task[[#This Row],[Margin of Error1]]&gt;=0.1,Task[[#This Row],[Margin of Error1]]=0),"Insufficient data",Task[[#This Row],[Margin of Error1]])</f>
        <v>Insufficient data</v>
      </c>
      <c r="S128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8" spans="3:19" ht="27.75" x14ac:dyDescent="0.5">
      <c r="C1288" s="129" t="str">
        <f>IF(ISBLANK('Data-Task'!C1165),"",'Data-Task'!C1165)</f>
        <v>PSPC:AboutGov:Find out about Centre Block restoration and modernization project</v>
      </c>
      <c r="D1288" s="457" t="str">
        <f t="shared" si="60"/>
        <v>Find out about Centre Block restoration and modernization project</v>
      </c>
      <c r="E1288" s="458" t="str">
        <f t="shared" si="61"/>
        <v>AboutGov</v>
      </c>
      <c r="F1288" s="458" t="str">
        <f t="shared" si="62"/>
        <v>PSPC</v>
      </c>
      <c r="G1288" s="442">
        <f>VLOOKUP(Task[[#This Row],[Reason of visit]],'Data-Task'!C:G,2,)</f>
        <v>2</v>
      </c>
      <c r="H128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8" s="444">
        <f>VLOOKUP(Task[[#This Row],[Reason of visit]],'Data-Task'!C:G,3,)</f>
        <v>0.5</v>
      </c>
      <c r="J1288" s="444" t="str">
        <f>IF(Task[[#This Row],[Margin of Error1]]&gt;=0.1,"Insufficient data",Task[[#This Row],[Task success1]])</f>
        <v>Insufficient data</v>
      </c>
      <c r="K1288" s="444">
        <f>IF(Task[[#This Row],[Task success1]]&gt;0,1.96*SQRT((Task[[#This Row],[Task success1]]*(1-Task[[#This Row],[Task success1]]))/Task[[#This Row],[Responses]]),"")</f>
        <v>0.69296464556281656</v>
      </c>
      <c r="L1288" s="444">
        <f>VLOOKUP(Task[[#This Row],[Reason of visit]],'Data-Task'!C:G,4,)</f>
        <v>0</v>
      </c>
      <c r="M1288" s="444" t="str">
        <f>IF(Task[[#This Row],[Margin of Error1]]&gt;=0.1,"Insufficient data",Task[[#This Row],[Ease1]])</f>
        <v>Insufficient data</v>
      </c>
      <c r="N1288" s="444" t="str">
        <f>IF(Task[[#This Row],[Ease1]]&gt;0,1.96*SQRT((Task[[#This Row],[Ease1]]*(1-Task[[#This Row],[Ease1]]))/Task[[#This Row],[Responses]]),"")</f>
        <v/>
      </c>
      <c r="O1288" s="444">
        <f>VLOOKUP(Task[[#This Row],[Reason of visit]],'Data-Task'!C:G,5,)</f>
        <v>0</v>
      </c>
      <c r="P1288" s="444" t="str">
        <f>IF(Task[[#This Row],[Margin of Error1]]&gt;=0.1,"Insufficient data",Task[[#This Row],[Satisfaction1]])</f>
        <v>Insufficient data</v>
      </c>
      <c r="Q1288" s="444" t="str">
        <f>IF(Task[[#This Row],[Satisfaction1]]&gt;0,1.96*SQRT((Task[[#This Row],[Satisfaction1]]*(1-Task[[#This Row],[Satisfaction1]]))/Task[[#This Row],[Responses]]),"")</f>
        <v/>
      </c>
      <c r="R1288" s="444" t="str">
        <f>IF(OR(Task[[#This Row],[Margin of Error1]]&gt;=0.1,Task[[#This Row],[Margin of Error1]]=0),"Insufficient data",Task[[#This Row],[Margin of Error1]])</f>
        <v>Insufficient data</v>
      </c>
      <c r="S128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89" spans="3:19" x14ac:dyDescent="0.5">
      <c r="C1289" s="129" t="str">
        <f>IF(ISBLANK('Data-Task'!C1166),"",'Data-Task'!C1166)</f>
        <v>PSPC:AboutGov:Find out about health and safety in federal buildings</v>
      </c>
      <c r="D1289" s="457" t="str">
        <f t="shared" si="60"/>
        <v>Find out about health and safety in federal buildings</v>
      </c>
      <c r="E1289" s="458" t="str">
        <f t="shared" si="61"/>
        <v>AboutGov</v>
      </c>
      <c r="F1289" s="458" t="str">
        <f t="shared" si="62"/>
        <v>PSPC</v>
      </c>
      <c r="G1289" s="442">
        <f>VLOOKUP(Task[[#This Row],[Reason of visit]],'Data-Task'!C:G,2,)</f>
        <v>2</v>
      </c>
      <c r="H128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89" s="444">
        <f>VLOOKUP(Task[[#This Row],[Reason of visit]],'Data-Task'!C:G,3,)</f>
        <v>1</v>
      </c>
      <c r="J1289" s="444" t="str">
        <f>IF(Task[[#This Row],[Margin of Error1]]&gt;=0.1,"Insufficient data",Task[[#This Row],[Task success1]])</f>
        <v>Insufficient data</v>
      </c>
      <c r="K1289" s="444">
        <f>IF(Task[[#This Row],[Task success1]]&gt;0,1.96*SQRT((Task[[#This Row],[Task success1]]*(1-Task[[#This Row],[Task success1]]))/Task[[#This Row],[Responses]]),"")</f>
        <v>0</v>
      </c>
      <c r="L1289" s="444">
        <f>VLOOKUP(Task[[#This Row],[Reason of visit]],'Data-Task'!C:G,4,)</f>
        <v>1</v>
      </c>
      <c r="M1289" s="444" t="str">
        <f>IF(Task[[#This Row],[Margin of Error1]]&gt;=0.1,"Insufficient data",Task[[#This Row],[Ease1]])</f>
        <v>Insufficient data</v>
      </c>
      <c r="N1289" s="444">
        <f>IF(Task[[#This Row],[Ease1]]&gt;0,1.96*SQRT((Task[[#This Row],[Ease1]]*(1-Task[[#This Row],[Ease1]]))/Task[[#This Row],[Responses]]),"")</f>
        <v>0</v>
      </c>
      <c r="O1289" s="444">
        <f>VLOOKUP(Task[[#This Row],[Reason of visit]],'Data-Task'!C:G,5,)</f>
        <v>1</v>
      </c>
      <c r="P1289" s="444" t="str">
        <f>IF(Task[[#This Row],[Margin of Error1]]&gt;=0.1,"Insufficient data",Task[[#This Row],[Satisfaction1]])</f>
        <v>Insufficient data</v>
      </c>
      <c r="Q1289" s="444">
        <f>IF(Task[[#This Row],[Satisfaction1]]&gt;0,1.96*SQRT((Task[[#This Row],[Satisfaction1]]*(1-Task[[#This Row],[Satisfaction1]]))/Task[[#This Row],[Responses]]),"")</f>
        <v>0</v>
      </c>
      <c r="R1289" s="444" t="str">
        <f>IF(OR(Task[[#This Row],[Margin of Error1]]&gt;=0.1,Task[[#This Row],[Margin of Error1]]=0),"Insufficient data",Task[[#This Row],[Margin of Error1]])</f>
        <v>Insufficient data</v>
      </c>
      <c r="S128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0" spans="3:19" x14ac:dyDescent="0.5">
      <c r="C1290" s="129" t="str">
        <f>IF(ISBLANK('Data-Task'!C1195),"",'Data-Task'!C1195)</f>
        <v>PSPC:Business:Contact the Office of Small and Medium Enterprises (OSME)</v>
      </c>
      <c r="D1290" s="457" t="str">
        <f t="shared" si="60"/>
        <v>Contact the Office of Small and Medium Enterprises (OSME)</v>
      </c>
      <c r="E1290" s="458" t="str">
        <f t="shared" si="61"/>
        <v>Business</v>
      </c>
      <c r="F1290" s="458" t="str">
        <f t="shared" si="62"/>
        <v>PSPC</v>
      </c>
      <c r="G1290" s="442">
        <f>VLOOKUP(Task[[#This Row],[Reason of visit]],'Data-Task'!C:G,2,)</f>
        <v>2</v>
      </c>
      <c r="H129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0" s="444">
        <f>VLOOKUP(Task[[#This Row],[Reason of visit]],'Data-Task'!C:G,3,)</f>
        <v>0.5</v>
      </c>
      <c r="J1290" s="444" t="str">
        <f>IF(Task[[#This Row],[Margin of Error1]]&gt;=0.1,"Insufficient data",Task[[#This Row],[Task success1]])</f>
        <v>Insufficient data</v>
      </c>
      <c r="K1290" s="444">
        <f>IF(Task[[#This Row],[Task success1]]&gt;0,1.96*SQRT((Task[[#This Row],[Task success1]]*(1-Task[[#This Row],[Task success1]]))/Task[[#This Row],[Responses]]),"")</f>
        <v>0.69296464556281656</v>
      </c>
      <c r="L1290" s="444">
        <f>VLOOKUP(Task[[#This Row],[Reason of visit]],'Data-Task'!C:G,4,)</f>
        <v>0.5</v>
      </c>
      <c r="M1290" s="444" t="str">
        <f>IF(Task[[#This Row],[Margin of Error1]]&gt;=0.1,"Insufficient data",Task[[#This Row],[Ease1]])</f>
        <v>Insufficient data</v>
      </c>
      <c r="N1290" s="444">
        <f>IF(Task[[#This Row],[Ease1]]&gt;0,1.96*SQRT((Task[[#This Row],[Ease1]]*(1-Task[[#This Row],[Ease1]]))/Task[[#This Row],[Responses]]),"")</f>
        <v>0.69296464556281656</v>
      </c>
      <c r="O1290" s="444">
        <f>VLOOKUP(Task[[#This Row],[Reason of visit]],'Data-Task'!C:G,5,)</f>
        <v>0.5</v>
      </c>
      <c r="P1290" s="444" t="str">
        <f>IF(Task[[#This Row],[Margin of Error1]]&gt;=0.1,"Insufficient data",Task[[#This Row],[Satisfaction1]])</f>
        <v>Insufficient data</v>
      </c>
      <c r="Q1290" s="444">
        <f>IF(Task[[#This Row],[Satisfaction1]]&gt;0,1.96*SQRT((Task[[#This Row],[Satisfaction1]]*(1-Task[[#This Row],[Satisfaction1]]))/Task[[#This Row],[Responses]]),"")</f>
        <v>0.69296464556281656</v>
      </c>
      <c r="R1290" s="444" t="str">
        <f>IF(OR(Task[[#This Row],[Margin of Error1]]&gt;=0.1,Task[[#This Row],[Margin of Error1]]=0),"Insufficient data",Task[[#This Row],[Margin of Error1]])</f>
        <v>Insufficient data</v>
      </c>
      <c r="S12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1" spans="3:19" x14ac:dyDescent="0.5">
      <c r="C1291" s="129" t="str">
        <f>IF(ISBLANK('Data-Task'!C1197),"",'Data-Task'!C1197)</f>
        <v>PSPC:Business:Convert physical documents to electronic format</v>
      </c>
      <c r="D1291" s="457" t="str">
        <f t="shared" si="60"/>
        <v>Convert physical documents to electronic format</v>
      </c>
      <c r="E1291" s="458" t="str">
        <f t="shared" si="61"/>
        <v>Business</v>
      </c>
      <c r="F1291" s="458" t="str">
        <f t="shared" si="62"/>
        <v>PSPC</v>
      </c>
      <c r="G1291" s="442">
        <f>VLOOKUP(Task[[#This Row],[Reason of visit]],'Data-Task'!C:G,2,)</f>
        <v>2</v>
      </c>
      <c r="H129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1" s="444">
        <f>VLOOKUP(Task[[#This Row],[Reason of visit]],'Data-Task'!C:G,3,)</f>
        <v>0</v>
      </c>
      <c r="J1291" s="444" t="str">
        <f>IF(Task[[#This Row],[Margin of Error1]]&gt;=0.1,"Insufficient data",Task[[#This Row],[Task success1]])</f>
        <v>Insufficient data</v>
      </c>
      <c r="K1291" s="444" t="str">
        <f>IF(Task[[#This Row],[Task success1]]&gt;0,1.96*SQRT((Task[[#This Row],[Task success1]]*(1-Task[[#This Row],[Task success1]]))/Task[[#This Row],[Responses]]),"")</f>
        <v/>
      </c>
      <c r="L1291" s="444">
        <f>VLOOKUP(Task[[#This Row],[Reason of visit]],'Data-Task'!C:G,4,)</f>
        <v>0.5</v>
      </c>
      <c r="M1291" s="444" t="str">
        <f>IF(Task[[#This Row],[Margin of Error1]]&gt;=0.1,"Insufficient data",Task[[#This Row],[Ease1]])</f>
        <v>Insufficient data</v>
      </c>
      <c r="N1291" s="444">
        <f>IF(Task[[#This Row],[Ease1]]&gt;0,1.96*SQRT((Task[[#This Row],[Ease1]]*(1-Task[[#This Row],[Ease1]]))/Task[[#This Row],[Responses]]),"")</f>
        <v>0.69296464556281656</v>
      </c>
      <c r="O1291" s="444">
        <f>VLOOKUP(Task[[#This Row],[Reason of visit]],'Data-Task'!C:G,5,)</f>
        <v>0</v>
      </c>
      <c r="P1291" s="444" t="str">
        <f>IF(Task[[#This Row],[Margin of Error1]]&gt;=0.1,"Insufficient data",Task[[#This Row],[Satisfaction1]])</f>
        <v>Insufficient data</v>
      </c>
      <c r="Q1291" s="444" t="str">
        <f>IF(Task[[#This Row],[Satisfaction1]]&gt;0,1.96*SQRT((Task[[#This Row],[Satisfaction1]]*(1-Task[[#This Row],[Satisfaction1]]))/Task[[#This Row],[Responses]]),"")</f>
        <v/>
      </c>
      <c r="R1291" s="444" t="str">
        <f>IF(OR(Task[[#This Row],[Margin of Error1]]&gt;=0.1,Task[[#This Row],[Margin of Error1]]=0),"Insufficient data",Task[[#This Row],[Margin of Error1]])</f>
        <v>Insufficient data</v>
      </c>
      <c r="S12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2" spans="3:19" x14ac:dyDescent="0.5">
      <c r="C1292" s="129" t="str">
        <f>IF(ISBLANK('Data-Task'!C1209),"",'Data-Task'!C1209)</f>
        <v>PSPC:Business:Manage your supplier accounts</v>
      </c>
      <c r="D1292" s="457" t="str">
        <f t="shared" si="60"/>
        <v>Manage your supplier accounts</v>
      </c>
      <c r="E1292" s="458" t="str">
        <f t="shared" si="61"/>
        <v>Business</v>
      </c>
      <c r="F1292" s="458" t="str">
        <f t="shared" si="62"/>
        <v>PSPC</v>
      </c>
      <c r="G1292" s="442">
        <f>VLOOKUP(Task[[#This Row],[Reason of visit]],'Data-Task'!C:G,2,)</f>
        <v>2</v>
      </c>
      <c r="H12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2" s="444">
        <f>VLOOKUP(Task[[#This Row],[Reason of visit]],'Data-Task'!C:G,3,)</f>
        <v>0</v>
      </c>
      <c r="J1292" s="444" t="str">
        <f>IF(Task[[#This Row],[Margin of Error1]]&gt;=0.1,"Insufficient data",Task[[#This Row],[Task success1]])</f>
        <v>Insufficient data</v>
      </c>
      <c r="K1292" s="444" t="str">
        <f>IF(Task[[#This Row],[Task success1]]&gt;0,1.96*SQRT((Task[[#This Row],[Task success1]]*(1-Task[[#This Row],[Task success1]]))/Task[[#This Row],[Responses]]),"")</f>
        <v/>
      </c>
      <c r="L1292" s="444">
        <f>VLOOKUP(Task[[#This Row],[Reason of visit]],'Data-Task'!C:G,4,)</f>
        <v>0</v>
      </c>
      <c r="M1292" s="444" t="str">
        <f>IF(Task[[#This Row],[Margin of Error1]]&gt;=0.1,"Insufficient data",Task[[#This Row],[Ease1]])</f>
        <v>Insufficient data</v>
      </c>
      <c r="N1292" s="444" t="str">
        <f>IF(Task[[#This Row],[Ease1]]&gt;0,1.96*SQRT((Task[[#This Row],[Ease1]]*(1-Task[[#This Row],[Ease1]]))/Task[[#This Row],[Responses]]),"")</f>
        <v/>
      </c>
      <c r="O1292" s="444">
        <f>VLOOKUP(Task[[#This Row],[Reason of visit]],'Data-Task'!C:G,5,)</f>
        <v>0.5</v>
      </c>
      <c r="P1292" s="444" t="str">
        <f>IF(Task[[#This Row],[Margin of Error1]]&gt;=0.1,"Insufficient data",Task[[#This Row],[Satisfaction1]])</f>
        <v>Insufficient data</v>
      </c>
      <c r="Q1292" s="444">
        <f>IF(Task[[#This Row],[Satisfaction1]]&gt;0,1.96*SQRT((Task[[#This Row],[Satisfaction1]]*(1-Task[[#This Row],[Satisfaction1]]))/Task[[#This Row],[Responses]]),"")</f>
        <v>0.69296464556281656</v>
      </c>
      <c r="R1292" s="444" t="str">
        <f>IF(OR(Task[[#This Row],[Margin of Error1]]&gt;=0.1,Task[[#This Row],[Margin of Error1]]=0),"Insufficient data",Task[[#This Row],[Margin of Error1]])</f>
        <v>Insufficient data</v>
      </c>
      <c r="S12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3" spans="3:19" x14ac:dyDescent="0.5">
      <c r="C1293" s="129" t="str">
        <f>IF(ISBLANK('Data-Task'!C1223),"",'Data-Task'!C1223)</f>
        <v>PSPC:Business:Understanding tenders</v>
      </c>
      <c r="D1293" s="457" t="str">
        <f t="shared" si="60"/>
        <v>Understanding tenders</v>
      </c>
      <c r="E1293" s="458" t="str">
        <f t="shared" si="61"/>
        <v>Business</v>
      </c>
      <c r="F1293" s="458" t="str">
        <f t="shared" si="62"/>
        <v>PSPC</v>
      </c>
      <c r="G1293" s="442">
        <f>VLOOKUP(Task[[#This Row],[Reason of visit]],'Data-Task'!C:G,2,)</f>
        <v>2</v>
      </c>
      <c r="H129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3" s="444">
        <f>VLOOKUP(Task[[#This Row],[Reason of visit]],'Data-Task'!C:G,3,)</f>
        <v>1</v>
      </c>
      <c r="J1293" s="444" t="str">
        <f>IF(Task[[#This Row],[Margin of Error1]]&gt;=0.1,"Insufficient data",Task[[#This Row],[Task success1]])</f>
        <v>Insufficient data</v>
      </c>
      <c r="K1293" s="444">
        <f>IF(Task[[#This Row],[Task success1]]&gt;0,1.96*SQRT((Task[[#This Row],[Task success1]]*(1-Task[[#This Row],[Task success1]]))/Task[[#This Row],[Responses]]),"")</f>
        <v>0</v>
      </c>
      <c r="L1293" s="444">
        <f>VLOOKUP(Task[[#This Row],[Reason of visit]],'Data-Task'!C:G,4,)</f>
        <v>1</v>
      </c>
      <c r="M1293" s="444" t="str">
        <f>IF(Task[[#This Row],[Margin of Error1]]&gt;=0.1,"Insufficient data",Task[[#This Row],[Ease1]])</f>
        <v>Insufficient data</v>
      </c>
      <c r="N1293" s="444">
        <f>IF(Task[[#This Row],[Ease1]]&gt;0,1.96*SQRT((Task[[#This Row],[Ease1]]*(1-Task[[#This Row],[Ease1]]))/Task[[#This Row],[Responses]]),"")</f>
        <v>0</v>
      </c>
      <c r="O1293" s="444">
        <f>VLOOKUP(Task[[#This Row],[Reason of visit]],'Data-Task'!C:G,5,)</f>
        <v>1</v>
      </c>
      <c r="P1293" s="444" t="str">
        <f>IF(Task[[#This Row],[Margin of Error1]]&gt;=0.1,"Insufficient data",Task[[#This Row],[Satisfaction1]])</f>
        <v>Insufficient data</v>
      </c>
      <c r="Q1293" s="444">
        <f>IF(Task[[#This Row],[Satisfaction1]]&gt;0,1.96*SQRT((Task[[#This Row],[Satisfaction1]]*(1-Task[[#This Row],[Satisfaction1]]))/Task[[#This Row],[Responses]]),"")</f>
        <v>0</v>
      </c>
      <c r="R1293" s="444" t="str">
        <f>IF(OR(Task[[#This Row],[Margin of Error1]]&gt;=0.1,Task[[#This Row],[Margin of Error1]]=0),"Insufficient data",Task[[#This Row],[Margin of Error1]])</f>
        <v>Insufficient data</v>
      </c>
      <c r="S12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4" spans="3:19" ht="27.75" x14ac:dyDescent="0.5">
      <c r="C1294" s="129" t="str">
        <f>IF(ISBLANK('Data-Task'!C1231),"",'Data-Task'!C1231)</f>
        <v>PSPC:Culture:Find information about becoming a Language Portal ambassador</v>
      </c>
      <c r="D1294" s="457" t="str">
        <f t="shared" si="60"/>
        <v>Find information about becoming a Language Portal ambassador</v>
      </c>
      <c r="E1294" s="458" t="str">
        <f t="shared" si="61"/>
        <v>Culture</v>
      </c>
      <c r="F1294" s="458" t="str">
        <f t="shared" si="62"/>
        <v>PSPC</v>
      </c>
      <c r="G1294" s="442">
        <f>VLOOKUP(Task[[#This Row],[Reason of visit]],'Data-Task'!C:G,2,)</f>
        <v>2</v>
      </c>
      <c r="H129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4" s="444">
        <f>VLOOKUP(Task[[#This Row],[Reason of visit]],'Data-Task'!C:G,3,)</f>
        <v>1</v>
      </c>
      <c r="J1294" s="444" t="str">
        <f>IF(Task[[#This Row],[Margin of Error1]]&gt;=0.1,"Insufficient data",Task[[#This Row],[Task success1]])</f>
        <v>Insufficient data</v>
      </c>
      <c r="K1294" s="444">
        <f>IF(Task[[#This Row],[Task success1]]&gt;0,1.96*SQRT((Task[[#This Row],[Task success1]]*(1-Task[[#This Row],[Task success1]]))/Task[[#This Row],[Responses]]),"")</f>
        <v>0</v>
      </c>
      <c r="L1294" s="444">
        <f>VLOOKUP(Task[[#This Row],[Reason of visit]],'Data-Task'!C:G,4,)</f>
        <v>1</v>
      </c>
      <c r="M1294" s="444" t="str">
        <f>IF(Task[[#This Row],[Margin of Error1]]&gt;=0.1,"Insufficient data",Task[[#This Row],[Ease1]])</f>
        <v>Insufficient data</v>
      </c>
      <c r="N1294" s="444">
        <f>IF(Task[[#This Row],[Ease1]]&gt;0,1.96*SQRT((Task[[#This Row],[Ease1]]*(1-Task[[#This Row],[Ease1]]))/Task[[#This Row],[Responses]]),"")</f>
        <v>0</v>
      </c>
      <c r="O1294" s="444">
        <f>VLOOKUP(Task[[#This Row],[Reason of visit]],'Data-Task'!C:G,5,)</f>
        <v>0.5</v>
      </c>
      <c r="P1294" s="444" t="str">
        <f>IF(Task[[#This Row],[Margin of Error1]]&gt;=0.1,"Insufficient data",Task[[#This Row],[Satisfaction1]])</f>
        <v>Insufficient data</v>
      </c>
      <c r="Q1294" s="444">
        <f>IF(Task[[#This Row],[Satisfaction1]]&gt;0,1.96*SQRT((Task[[#This Row],[Satisfaction1]]*(1-Task[[#This Row],[Satisfaction1]]))/Task[[#This Row],[Responses]]),"")</f>
        <v>0.69296464556281656</v>
      </c>
      <c r="R1294" s="444" t="str">
        <f>IF(OR(Task[[#This Row],[Margin of Error1]]&gt;=0.1,Task[[#This Row],[Margin of Error1]]=0),"Insufficient data",Task[[#This Row],[Margin of Error1]])</f>
        <v>Insufficient data</v>
      </c>
      <c r="S12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5" spans="3:19" x14ac:dyDescent="0.5">
      <c r="C1295" s="129" t="str">
        <f>IF(ISBLANK('Data-Task'!C1235),"",'Data-Task'!C1235)</f>
        <v>PSPC:Culture:Sign up as a guest blogger</v>
      </c>
      <c r="D1295" s="457" t="str">
        <f t="shared" si="60"/>
        <v>Sign up as a guest blogger</v>
      </c>
      <c r="E1295" s="458" t="str">
        <f t="shared" si="61"/>
        <v>Culture</v>
      </c>
      <c r="F1295" s="458" t="str">
        <f t="shared" si="62"/>
        <v>PSPC</v>
      </c>
      <c r="G1295" s="442">
        <f>VLOOKUP(Task[[#This Row],[Reason of visit]],'Data-Task'!C:G,2,)</f>
        <v>2</v>
      </c>
      <c r="H129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5" s="444">
        <f>VLOOKUP(Task[[#This Row],[Reason of visit]],'Data-Task'!C:G,3,)</f>
        <v>1</v>
      </c>
      <c r="J1295" s="444" t="str">
        <f>IF(Task[[#This Row],[Margin of Error1]]&gt;=0.1,"Insufficient data",Task[[#This Row],[Task success1]])</f>
        <v>Insufficient data</v>
      </c>
      <c r="K1295" s="444">
        <f>IF(Task[[#This Row],[Task success1]]&gt;0,1.96*SQRT((Task[[#This Row],[Task success1]]*(1-Task[[#This Row],[Task success1]]))/Task[[#This Row],[Responses]]),"")</f>
        <v>0</v>
      </c>
      <c r="L1295" s="444">
        <f>VLOOKUP(Task[[#This Row],[Reason of visit]],'Data-Task'!C:G,4,)</f>
        <v>1</v>
      </c>
      <c r="M1295" s="444" t="str">
        <f>IF(Task[[#This Row],[Margin of Error1]]&gt;=0.1,"Insufficient data",Task[[#This Row],[Ease1]])</f>
        <v>Insufficient data</v>
      </c>
      <c r="N1295" s="444">
        <f>IF(Task[[#This Row],[Ease1]]&gt;0,1.96*SQRT((Task[[#This Row],[Ease1]]*(1-Task[[#This Row],[Ease1]]))/Task[[#This Row],[Responses]]),"")</f>
        <v>0</v>
      </c>
      <c r="O1295" s="444">
        <f>VLOOKUP(Task[[#This Row],[Reason of visit]],'Data-Task'!C:G,5,)</f>
        <v>0.5</v>
      </c>
      <c r="P1295" s="444" t="str">
        <f>IF(Task[[#This Row],[Margin of Error1]]&gt;=0.1,"Insufficient data",Task[[#This Row],[Satisfaction1]])</f>
        <v>Insufficient data</v>
      </c>
      <c r="Q1295" s="444">
        <f>IF(Task[[#This Row],[Satisfaction1]]&gt;0,1.96*SQRT((Task[[#This Row],[Satisfaction1]]*(1-Task[[#This Row],[Satisfaction1]]))/Task[[#This Row],[Responses]]),"")</f>
        <v>0.69296464556281656</v>
      </c>
      <c r="R1295" s="444" t="str">
        <f>IF(OR(Task[[#This Row],[Margin of Error1]]&gt;=0.1,Task[[#This Row],[Margin of Error1]]=0),"Insufficient data",Task[[#This Row],[Margin of Error1]])</f>
        <v>Insufficient data</v>
      </c>
      <c r="S12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6" spans="3:19" ht="27.75" x14ac:dyDescent="0.5">
      <c r="C1296" s="129" t="str">
        <f>IF(ISBLANK('Data-Task'!C1254),"",'Data-Task'!C1254)</f>
        <v>PSPC:PublicService:Find information about Canadian Armed Forces pension plan as a retired member</v>
      </c>
      <c r="D1296" s="457" t="str">
        <f t="shared" si="60"/>
        <v>Find information about Canadian Armed Forces pension plan as a retired member</v>
      </c>
      <c r="E1296" s="458" t="str">
        <f t="shared" si="61"/>
        <v>PublicService</v>
      </c>
      <c r="F1296" s="458" t="str">
        <f t="shared" si="62"/>
        <v>PSPC</v>
      </c>
      <c r="G1296" s="442">
        <f>VLOOKUP(Task[[#This Row],[Reason of visit]],'Data-Task'!C:G,2,)</f>
        <v>2</v>
      </c>
      <c r="H129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6" s="444">
        <f>VLOOKUP(Task[[#This Row],[Reason of visit]],'Data-Task'!C:G,3,)</f>
        <v>1</v>
      </c>
      <c r="J1296" s="444" t="str">
        <f>IF(Task[[#This Row],[Margin of Error1]]&gt;=0.1,"Insufficient data",Task[[#This Row],[Task success1]])</f>
        <v>Insufficient data</v>
      </c>
      <c r="K1296" s="444">
        <f>IF(Task[[#This Row],[Task success1]]&gt;0,1.96*SQRT((Task[[#This Row],[Task success1]]*(1-Task[[#This Row],[Task success1]]))/Task[[#This Row],[Responses]]),"")</f>
        <v>0</v>
      </c>
      <c r="L1296" s="444">
        <f>VLOOKUP(Task[[#This Row],[Reason of visit]],'Data-Task'!C:G,4,)</f>
        <v>1</v>
      </c>
      <c r="M1296" s="444" t="str">
        <f>IF(Task[[#This Row],[Margin of Error1]]&gt;=0.1,"Insufficient data",Task[[#This Row],[Ease1]])</f>
        <v>Insufficient data</v>
      </c>
      <c r="N1296" s="444">
        <f>IF(Task[[#This Row],[Ease1]]&gt;0,1.96*SQRT((Task[[#This Row],[Ease1]]*(1-Task[[#This Row],[Ease1]]))/Task[[#This Row],[Responses]]),"")</f>
        <v>0</v>
      </c>
      <c r="O1296" s="444">
        <f>VLOOKUP(Task[[#This Row],[Reason of visit]],'Data-Task'!C:G,5,)</f>
        <v>0.5</v>
      </c>
      <c r="P1296" s="444" t="str">
        <f>IF(Task[[#This Row],[Margin of Error1]]&gt;=0.1,"Insufficient data",Task[[#This Row],[Satisfaction1]])</f>
        <v>Insufficient data</v>
      </c>
      <c r="Q1296" s="444">
        <f>IF(Task[[#This Row],[Satisfaction1]]&gt;0,1.96*SQRT((Task[[#This Row],[Satisfaction1]]*(1-Task[[#This Row],[Satisfaction1]]))/Task[[#This Row],[Responses]]),"")</f>
        <v>0.69296464556281656</v>
      </c>
      <c r="R1296" s="444" t="str">
        <f>IF(OR(Task[[#This Row],[Margin of Error1]]&gt;=0.1,Task[[#This Row],[Margin of Error1]]=0),"Insufficient data",Task[[#This Row],[Margin of Error1]])</f>
        <v>Insufficient data</v>
      </c>
      <c r="S12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7" spans="3:19" x14ac:dyDescent="0.5">
      <c r="C1297" s="129" t="str">
        <f>IF(ISBLANK('Data-Task'!C1271),"",'Data-Task'!C1271)</f>
        <v>RCMP:Policing:Check the status of your firearms licence application</v>
      </c>
      <c r="D1297" s="457" t="str">
        <f t="shared" si="60"/>
        <v>Check the status of your firearms licence application</v>
      </c>
      <c r="E1297" s="458" t="str">
        <f t="shared" si="61"/>
        <v>Policing</v>
      </c>
      <c r="F1297" s="458" t="str">
        <f t="shared" si="62"/>
        <v>RCMP</v>
      </c>
      <c r="G1297" s="442">
        <f>VLOOKUP(Task[[#This Row],[Reason of visit]],'Data-Task'!C:G,2,)</f>
        <v>2</v>
      </c>
      <c r="H129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7" s="444">
        <f>VLOOKUP(Task[[#This Row],[Reason of visit]],'Data-Task'!C:G,3,)</f>
        <v>0.5</v>
      </c>
      <c r="J1297" s="444" t="str">
        <f>IF(Task[[#This Row],[Margin of Error1]]&gt;=0.1,"Insufficient data",Task[[#This Row],[Task success1]])</f>
        <v>Insufficient data</v>
      </c>
      <c r="K1297" s="444">
        <f>IF(Task[[#This Row],[Task success1]]&gt;0,1.96*SQRT((Task[[#This Row],[Task success1]]*(1-Task[[#This Row],[Task success1]]))/Task[[#This Row],[Responses]]),"")</f>
        <v>0.69296464556281656</v>
      </c>
      <c r="L1297" s="444">
        <f>VLOOKUP(Task[[#This Row],[Reason of visit]],'Data-Task'!C:G,4,)</f>
        <v>0.5</v>
      </c>
      <c r="M1297" s="444" t="str">
        <f>IF(Task[[#This Row],[Margin of Error1]]&gt;=0.1,"Insufficient data",Task[[#This Row],[Ease1]])</f>
        <v>Insufficient data</v>
      </c>
      <c r="N1297" s="444">
        <f>IF(Task[[#This Row],[Ease1]]&gt;0,1.96*SQRT((Task[[#This Row],[Ease1]]*(1-Task[[#This Row],[Ease1]]))/Task[[#This Row],[Responses]]),"")</f>
        <v>0.69296464556281656</v>
      </c>
      <c r="O1297" s="444">
        <f>VLOOKUP(Task[[#This Row],[Reason of visit]],'Data-Task'!C:G,5,)</f>
        <v>0.5</v>
      </c>
      <c r="P1297" s="444" t="str">
        <f>IF(Task[[#This Row],[Margin of Error1]]&gt;=0.1,"Insufficient data",Task[[#This Row],[Satisfaction1]])</f>
        <v>Insufficient data</v>
      </c>
      <c r="Q1297" s="444">
        <f>IF(Task[[#This Row],[Satisfaction1]]&gt;0,1.96*SQRT((Task[[#This Row],[Satisfaction1]]*(1-Task[[#This Row],[Satisfaction1]]))/Task[[#This Row],[Responses]]),"")</f>
        <v>0.69296464556281656</v>
      </c>
      <c r="R1297" s="444" t="str">
        <f>IF(OR(Task[[#This Row],[Margin of Error1]]&gt;=0.1,Task[[#This Row],[Margin of Error1]]=0),"Insufficient data",Task[[#This Row],[Margin of Error1]])</f>
        <v>Insufficient data</v>
      </c>
      <c r="S12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8" spans="3:19" x14ac:dyDescent="0.5">
      <c r="C1298" s="129" t="str">
        <f>IF(ISBLANK('Data-Task'!C1272),"",'Data-Task'!C1272)</f>
        <v>RCMP:Policing:Contact a chief firearms officer</v>
      </c>
      <c r="D1298" s="457" t="str">
        <f t="shared" si="60"/>
        <v>Contact a chief firearms officer</v>
      </c>
      <c r="E1298" s="458" t="str">
        <f t="shared" si="61"/>
        <v>Policing</v>
      </c>
      <c r="F1298" s="458" t="str">
        <f t="shared" si="62"/>
        <v>RCMP</v>
      </c>
      <c r="G1298" s="442">
        <f>VLOOKUP(Task[[#This Row],[Reason of visit]],'Data-Task'!C:G,2,)</f>
        <v>2</v>
      </c>
      <c r="H129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8" s="444">
        <f>VLOOKUP(Task[[#This Row],[Reason of visit]],'Data-Task'!C:G,3,)</f>
        <v>0.5</v>
      </c>
      <c r="J1298" s="444" t="str">
        <f>IF(Task[[#This Row],[Margin of Error1]]&gt;=0.1,"Insufficient data",Task[[#This Row],[Task success1]])</f>
        <v>Insufficient data</v>
      </c>
      <c r="K1298" s="444">
        <f>IF(Task[[#This Row],[Task success1]]&gt;0,1.96*SQRT((Task[[#This Row],[Task success1]]*(1-Task[[#This Row],[Task success1]]))/Task[[#This Row],[Responses]]),"")</f>
        <v>0.69296464556281656</v>
      </c>
      <c r="L1298" s="444">
        <f>VLOOKUP(Task[[#This Row],[Reason of visit]],'Data-Task'!C:G,4,)</f>
        <v>0</v>
      </c>
      <c r="M1298" s="444" t="str">
        <f>IF(Task[[#This Row],[Margin of Error1]]&gt;=0.1,"Insufficient data",Task[[#This Row],[Ease1]])</f>
        <v>Insufficient data</v>
      </c>
      <c r="N1298" s="444" t="str">
        <f>IF(Task[[#This Row],[Ease1]]&gt;0,1.96*SQRT((Task[[#This Row],[Ease1]]*(1-Task[[#This Row],[Ease1]]))/Task[[#This Row],[Responses]]),"")</f>
        <v/>
      </c>
      <c r="O1298" s="444">
        <f>VLOOKUP(Task[[#This Row],[Reason of visit]],'Data-Task'!C:G,5,)</f>
        <v>0</v>
      </c>
      <c r="P1298" s="444" t="str">
        <f>IF(Task[[#This Row],[Margin of Error1]]&gt;=0.1,"Insufficient data",Task[[#This Row],[Satisfaction1]])</f>
        <v>Insufficient data</v>
      </c>
      <c r="Q1298" s="444" t="str">
        <f>IF(Task[[#This Row],[Satisfaction1]]&gt;0,1.96*SQRT((Task[[#This Row],[Satisfaction1]]*(1-Task[[#This Row],[Satisfaction1]]))/Task[[#This Row],[Responses]]),"")</f>
        <v/>
      </c>
      <c r="R1298" s="444" t="str">
        <f>IF(OR(Task[[#This Row],[Margin of Error1]]&gt;=0.1,Task[[#This Row],[Margin of Error1]]=0),"Insufficient data",Task[[#This Row],[Margin of Error1]])</f>
        <v>Insufficient data</v>
      </c>
      <c r="S12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299" spans="3:19" x14ac:dyDescent="0.5">
      <c r="C1299" s="129" t="str">
        <f>IF(ISBLANK('Data-Task'!C1356),"",'Data-Task'!C1356)</f>
        <v>TC:N/A:Learn how to get your transportation security clearance</v>
      </c>
      <c r="D1299" s="457" t="str">
        <f t="shared" si="60"/>
        <v>Learn how to get your transportation security clearance</v>
      </c>
      <c r="E1299" s="458" t="str">
        <f t="shared" si="61"/>
        <v>N/A</v>
      </c>
      <c r="F1299" s="458" t="str">
        <f t="shared" si="62"/>
        <v>TC</v>
      </c>
      <c r="G1299" s="442">
        <f>VLOOKUP(Task[[#This Row],[Reason of visit]],'Data-Task'!C:G,2,)</f>
        <v>2</v>
      </c>
      <c r="H129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299" s="444">
        <f>VLOOKUP(Task[[#This Row],[Reason of visit]],'Data-Task'!C:G,3,)</f>
        <v>0</v>
      </c>
      <c r="J1299" s="444" t="str">
        <f>IF(Task[[#This Row],[Margin of Error1]]&gt;=0.1,"Insufficient data",Task[[#This Row],[Task success1]])</f>
        <v>Insufficient data</v>
      </c>
      <c r="K1299" s="444" t="str">
        <f>IF(Task[[#This Row],[Task success1]]&gt;0,1.96*SQRT((Task[[#This Row],[Task success1]]*(1-Task[[#This Row],[Task success1]]))/Task[[#This Row],[Responses]]),"")</f>
        <v/>
      </c>
      <c r="L1299" s="444">
        <f>VLOOKUP(Task[[#This Row],[Reason of visit]],'Data-Task'!C:G,4,)</f>
        <v>0</v>
      </c>
      <c r="M1299" s="444" t="str">
        <f>IF(Task[[#This Row],[Margin of Error1]]&gt;=0.1,"Insufficient data",Task[[#This Row],[Ease1]])</f>
        <v>Insufficient data</v>
      </c>
      <c r="N1299" s="444" t="str">
        <f>IF(Task[[#This Row],[Ease1]]&gt;0,1.96*SQRT((Task[[#This Row],[Ease1]]*(1-Task[[#This Row],[Ease1]]))/Task[[#This Row],[Responses]]),"")</f>
        <v/>
      </c>
      <c r="O1299" s="444">
        <f>VLOOKUP(Task[[#This Row],[Reason of visit]],'Data-Task'!C:G,5,)</f>
        <v>0</v>
      </c>
      <c r="P1299" s="444" t="str">
        <f>IF(Task[[#This Row],[Margin of Error1]]&gt;=0.1,"Insufficient data",Task[[#This Row],[Satisfaction1]])</f>
        <v>Insufficient data</v>
      </c>
      <c r="Q1299" s="444" t="str">
        <f>IF(Task[[#This Row],[Satisfaction1]]&gt;0,1.96*SQRT((Task[[#This Row],[Satisfaction1]]*(1-Task[[#This Row],[Satisfaction1]]))/Task[[#This Row],[Responses]]),"")</f>
        <v/>
      </c>
      <c r="R1299" s="444" t="str">
        <f>IF(OR(Task[[#This Row],[Margin of Error1]]&gt;=0.1,Task[[#This Row],[Margin of Error1]]=0),"Insufficient data",Task[[#This Row],[Margin of Error1]])</f>
        <v>Insufficient data</v>
      </c>
      <c r="S12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0" spans="3:19" x14ac:dyDescent="0.5">
      <c r="C1300" s="129" t="str">
        <f>IF(ISBLANK('Data-Task'!C1364),"",'Data-Task'!C1364)</f>
        <v>TC:N/A:Read the rules for operating a federal railway</v>
      </c>
      <c r="D1300" s="457" t="str">
        <f t="shared" si="60"/>
        <v>Read the rules for operating a federal railway</v>
      </c>
      <c r="E1300" s="458" t="str">
        <f t="shared" si="61"/>
        <v>N/A</v>
      </c>
      <c r="F1300" s="458" t="str">
        <f t="shared" si="62"/>
        <v>TC</v>
      </c>
      <c r="G1300" s="442">
        <f>VLOOKUP(Task[[#This Row],[Reason of visit]],'Data-Task'!C:G,2,)</f>
        <v>2</v>
      </c>
      <c r="H130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0" s="444">
        <f>VLOOKUP(Task[[#This Row],[Reason of visit]],'Data-Task'!C:G,3,)</f>
        <v>0.5</v>
      </c>
      <c r="J1300" s="444" t="str">
        <f>IF(Task[[#This Row],[Margin of Error1]]&gt;=0.1,"Insufficient data",Task[[#This Row],[Task success1]])</f>
        <v>Insufficient data</v>
      </c>
      <c r="K1300" s="444">
        <f>IF(Task[[#This Row],[Task success1]]&gt;0,1.96*SQRT((Task[[#This Row],[Task success1]]*(1-Task[[#This Row],[Task success1]]))/Task[[#This Row],[Responses]]),"")</f>
        <v>0.69296464556281656</v>
      </c>
      <c r="L1300" s="444">
        <f>VLOOKUP(Task[[#This Row],[Reason of visit]],'Data-Task'!C:G,4,)</f>
        <v>0.5</v>
      </c>
      <c r="M1300" s="444" t="str">
        <f>IF(Task[[#This Row],[Margin of Error1]]&gt;=0.1,"Insufficient data",Task[[#This Row],[Ease1]])</f>
        <v>Insufficient data</v>
      </c>
      <c r="N1300" s="444">
        <f>IF(Task[[#This Row],[Ease1]]&gt;0,1.96*SQRT((Task[[#This Row],[Ease1]]*(1-Task[[#This Row],[Ease1]]))/Task[[#This Row],[Responses]]),"")</f>
        <v>0.69296464556281656</v>
      </c>
      <c r="O1300" s="444">
        <f>VLOOKUP(Task[[#This Row],[Reason of visit]],'Data-Task'!C:G,5,)</f>
        <v>0.5</v>
      </c>
      <c r="P1300" s="444" t="str">
        <f>IF(Task[[#This Row],[Margin of Error1]]&gt;=0.1,"Insufficient data",Task[[#This Row],[Satisfaction1]])</f>
        <v>Insufficient data</v>
      </c>
      <c r="Q1300" s="444">
        <f>IF(Task[[#This Row],[Satisfaction1]]&gt;0,1.96*SQRT((Task[[#This Row],[Satisfaction1]]*(1-Task[[#This Row],[Satisfaction1]]))/Task[[#This Row],[Responses]]),"")</f>
        <v>0.69296464556281656</v>
      </c>
      <c r="R1300" s="444" t="str">
        <f>IF(OR(Task[[#This Row],[Margin of Error1]]&gt;=0.1,Task[[#This Row],[Margin of Error1]]=0),"Insufficient data",Task[[#This Row],[Margin of Error1]])</f>
        <v>Insufficient data</v>
      </c>
      <c r="S13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1" spans="3:19" ht="27.75" x14ac:dyDescent="0.5">
      <c r="C1301" s="129" t="str">
        <f>IF(ISBLANK('Data-Task'!C1411),"",'Data-Task'!C1411)</f>
        <v>WD:Business:See how others have used Western Economic Diversification (WD) funding</v>
      </c>
      <c r="D1301" s="457" t="str">
        <f t="shared" si="60"/>
        <v>See how others have used Western Economic Diversification (WD) funding</v>
      </c>
      <c r="E1301" s="458" t="str">
        <f t="shared" si="61"/>
        <v>Business</v>
      </c>
      <c r="F1301" s="458" t="str">
        <f t="shared" si="62"/>
        <v>WD</v>
      </c>
      <c r="G1301" s="442">
        <f>VLOOKUP(Task[[#This Row],[Reason of visit]],'Data-Task'!C:G,2,)</f>
        <v>2</v>
      </c>
      <c r="H130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1" s="444">
        <f>VLOOKUP(Task[[#This Row],[Reason of visit]],'Data-Task'!C:G,3,)</f>
        <v>0.5</v>
      </c>
      <c r="J1301" s="444" t="str">
        <f>IF(Task[[#This Row],[Margin of Error1]]&gt;=0.1,"Insufficient data",Task[[#This Row],[Task success1]])</f>
        <v>Insufficient data</v>
      </c>
      <c r="K1301" s="444">
        <f>IF(Task[[#This Row],[Task success1]]&gt;0,1.96*SQRT((Task[[#This Row],[Task success1]]*(1-Task[[#This Row],[Task success1]]))/Task[[#This Row],[Responses]]),"")</f>
        <v>0.69296464556281656</v>
      </c>
      <c r="L1301" s="444">
        <f>VLOOKUP(Task[[#This Row],[Reason of visit]],'Data-Task'!C:G,4,)</f>
        <v>0.5</v>
      </c>
      <c r="M1301" s="444" t="str">
        <f>IF(Task[[#This Row],[Margin of Error1]]&gt;=0.1,"Insufficient data",Task[[#This Row],[Ease1]])</f>
        <v>Insufficient data</v>
      </c>
      <c r="N1301" s="444">
        <f>IF(Task[[#This Row],[Ease1]]&gt;0,1.96*SQRT((Task[[#This Row],[Ease1]]*(1-Task[[#This Row],[Ease1]]))/Task[[#This Row],[Responses]]),"")</f>
        <v>0.69296464556281656</v>
      </c>
      <c r="O1301" s="444">
        <f>VLOOKUP(Task[[#This Row],[Reason of visit]],'Data-Task'!C:G,5,)</f>
        <v>0.5</v>
      </c>
      <c r="P1301" s="444" t="str">
        <f>IF(Task[[#This Row],[Margin of Error1]]&gt;=0.1,"Insufficient data",Task[[#This Row],[Satisfaction1]])</f>
        <v>Insufficient data</v>
      </c>
      <c r="Q1301" s="444">
        <f>IF(Task[[#This Row],[Satisfaction1]]&gt;0,1.96*SQRT((Task[[#This Row],[Satisfaction1]]*(1-Task[[#This Row],[Satisfaction1]]))/Task[[#This Row],[Responses]]),"")</f>
        <v>0.69296464556281656</v>
      </c>
      <c r="R1301" s="444" t="str">
        <f>IF(OR(Task[[#This Row],[Margin of Error1]]&gt;=0.1,Task[[#This Row],[Margin of Error1]]=0),"Insufficient data",Task[[#This Row],[Margin of Error1]])</f>
        <v>Insufficient data</v>
      </c>
      <c r="S13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2" spans="3:19" x14ac:dyDescent="0.5">
      <c r="C1302" s="129" t="str">
        <f>IF(ISBLANK('Data-Task'!C4),"",'Data-Task'!C4)</f>
        <v>AAFC:Business:Agriculture and water</v>
      </c>
      <c r="D1302" s="68" t="str">
        <f t="shared" ref="D1302:D1365" si="63">IF(ISBLANK(C1302),"",MID(C1302,FIND("#",SUBSTITUTE(C1302,":","#",2))+1,500))</f>
        <v>Agriculture and water</v>
      </c>
      <c r="E1302" s="6" t="str">
        <f t="shared" ref="E1302:E1345" si="64">IF(ISBLANK(C1302),"",MID(C1302,FIND("#",SUBSTITUTE(C1302,":","#",1))+1,FIND("#",SUBSTITUTE(C1302,":","#",2))-FIND("#",SUBSTITUTE(C1302,":","#",1))-1))</f>
        <v>Business</v>
      </c>
      <c r="F1302" s="6" t="str">
        <f t="shared" ref="F1302:F1345" si="65">IF(ISBLANK(C1302),"",LEFT(C1302,FIND("#",SUBSTITUTE(C1302,":","#"))-1))</f>
        <v>AAFC</v>
      </c>
      <c r="G1302" s="8">
        <f>VLOOKUP(Task[[#This Row],[Reason of visit]],'Data-Task'!C:G,2,)</f>
        <v>1</v>
      </c>
      <c r="H130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2" s="7">
        <f>VLOOKUP(Task[[#This Row],[Reason of visit]],'Data-Task'!C:G,3,)</f>
        <v>1</v>
      </c>
      <c r="J1302" s="7" t="str">
        <f>IF(Task[[#This Row],[Margin of Error1]]&gt;=0.1,"Insufficient data",Task[[#This Row],[Task success1]])</f>
        <v>Insufficient data</v>
      </c>
      <c r="K1302" s="7">
        <f>IF(Task[[#This Row],[Task success1]]&gt;0,1.96*SQRT((Task[[#This Row],[Task success1]]*(1-Task[[#This Row],[Task success1]]))/Task[[#This Row],[Responses]]),"")</f>
        <v>0</v>
      </c>
      <c r="L1302" s="7">
        <f>VLOOKUP(Task[[#This Row],[Reason of visit]],'Data-Task'!C:G,4,)</f>
        <v>1</v>
      </c>
      <c r="M1302" s="7" t="str">
        <f>IF(Task[[#This Row],[Margin of Error1]]&gt;=0.1,"Insufficient data",Task[[#This Row],[Ease1]])</f>
        <v>Insufficient data</v>
      </c>
      <c r="N1302" s="7">
        <f>IF(Task[[#This Row],[Ease1]]&gt;0,1.96*SQRT((Task[[#This Row],[Ease1]]*(1-Task[[#This Row],[Ease1]]))/Task[[#This Row],[Responses]]),"")</f>
        <v>0</v>
      </c>
      <c r="O1302" s="7">
        <f>VLOOKUP(Task[[#This Row],[Reason of visit]],'Data-Task'!C:G,5,)</f>
        <v>0</v>
      </c>
      <c r="P1302" s="7" t="str">
        <f>IF(Task[[#This Row],[Margin of Error1]]&gt;=0.1,"Insufficient data",Task[[#This Row],[Satisfaction1]])</f>
        <v>Insufficient data</v>
      </c>
      <c r="Q1302" s="7" t="str">
        <f>IF(Task[[#This Row],[Satisfaction1]]&gt;0,1.96*SQRT((Task[[#This Row],[Satisfaction1]]*(1-Task[[#This Row],[Satisfaction1]]))/Task[[#This Row],[Responses]]),"")</f>
        <v/>
      </c>
      <c r="R1302" s="7" t="str">
        <f>IF(OR(Task[[#This Row],[Margin of Error1]]&gt;=0.1,Task[[#This Row],[Margin of Error1]]=0),"Insufficient data",Task[[#This Row],[Margin of Error1]])</f>
        <v>Insufficient data</v>
      </c>
      <c r="S130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3" spans="3:19" x14ac:dyDescent="0.5">
      <c r="C1303" s="129" t="str">
        <f>IF(ISBLANK('Data-Task'!C8),"",'Data-Task'!C8)</f>
        <v>AAFC:Business:Canadian Agricultural Loans Act program</v>
      </c>
      <c r="D1303" s="68" t="str">
        <f t="shared" si="63"/>
        <v>Canadian Agricultural Loans Act program</v>
      </c>
      <c r="E1303" s="6" t="str">
        <f t="shared" si="64"/>
        <v>Business</v>
      </c>
      <c r="F1303" s="6" t="str">
        <f t="shared" si="65"/>
        <v>AAFC</v>
      </c>
      <c r="G1303" s="8">
        <f>VLOOKUP(Task[[#This Row],[Reason of visit]],'Data-Task'!C:G,2,)</f>
        <v>1</v>
      </c>
      <c r="H130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3" s="7">
        <f>VLOOKUP(Task[[#This Row],[Reason of visit]],'Data-Task'!C:G,3,)</f>
        <v>1</v>
      </c>
      <c r="J1303" s="7" t="str">
        <f>IF(Task[[#This Row],[Margin of Error1]]&gt;=0.1,"Insufficient data",Task[[#This Row],[Task success1]])</f>
        <v>Insufficient data</v>
      </c>
      <c r="K1303" s="7">
        <f>IF(Task[[#This Row],[Task success1]]&gt;0,1.96*SQRT((Task[[#This Row],[Task success1]]*(1-Task[[#This Row],[Task success1]]))/Task[[#This Row],[Responses]]),"")</f>
        <v>0</v>
      </c>
      <c r="L1303" s="7">
        <f>VLOOKUP(Task[[#This Row],[Reason of visit]],'Data-Task'!C:G,4,)</f>
        <v>1</v>
      </c>
      <c r="M1303" s="7" t="str">
        <f>IF(Task[[#This Row],[Margin of Error1]]&gt;=0.1,"Insufficient data",Task[[#This Row],[Ease1]])</f>
        <v>Insufficient data</v>
      </c>
      <c r="N1303" s="7">
        <f>IF(Task[[#This Row],[Ease1]]&gt;0,1.96*SQRT((Task[[#This Row],[Ease1]]*(1-Task[[#This Row],[Ease1]]))/Task[[#This Row],[Responses]]),"")</f>
        <v>0</v>
      </c>
      <c r="O1303" s="7">
        <f>VLOOKUP(Task[[#This Row],[Reason of visit]],'Data-Task'!C:G,5,)</f>
        <v>1</v>
      </c>
      <c r="P1303" s="7" t="str">
        <f>IF(Task[[#This Row],[Margin of Error1]]&gt;=0.1,"Insufficient data",Task[[#This Row],[Satisfaction1]])</f>
        <v>Insufficient data</v>
      </c>
      <c r="Q1303" s="7">
        <f>IF(Task[[#This Row],[Satisfaction1]]&gt;0,1.96*SQRT((Task[[#This Row],[Satisfaction1]]*(1-Task[[#This Row],[Satisfaction1]]))/Task[[#This Row],[Responses]]),"")</f>
        <v>0</v>
      </c>
      <c r="R1303" s="7" t="str">
        <f>IF(OR(Task[[#This Row],[Margin of Error1]]&gt;=0.1,Task[[#This Row],[Margin of Error1]]=0),"Insufficient data",Task[[#This Row],[Margin of Error1]])</f>
        <v>Insufficient data</v>
      </c>
      <c r="S130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4" spans="3:19" x14ac:dyDescent="0.5">
      <c r="C1304" s="129" t="str">
        <f>IF(ISBLANK('Data-Task'!C9),"",'Data-Task'!C9)</f>
        <v>AAFC:Business:Climate change and air quality</v>
      </c>
      <c r="D1304" s="68" t="str">
        <f t="shared" si="63"/>
        <v>Climate change and air quality</v>
      </c>
      <c r="E1304" s="6" t="str">
        <f t="shared" si="64"/>
        <v>Business</v>
      </c>
      <c r="F1304" s="6" t="str">
        <f t="shared" si="65"/>
        <v>AAFC</v>
      </c>
      <c r="G1304" s="8">
        <f>VLOOKUP(Task[[#This Row],[Reason of visit]],'Data-Task'!C:G,2,)</f>
        <v>1</v>
      </c>
      <c r="H130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4" s="7">
        <f>VLOOKUP(Task[[#This Row],[Reason of visit]],'Data-Task'!C:G,3,)</f>
        <v>1</v>
      </c>
      <c r="J1304" s="7" t="str">
        <f>IF(Task[[#This Row],[Margin of Error1]]&gt;=0.1,"Insufficient data",Task[[#This Row],[Task success1]])</f>
        <v>Insufficient data</v>
      </c>
      <c r="K1304" s="7">
        <f>IF(Task[[#This Row],[Task success1]]&gt;0,1.96*SQRT((Task[[#This Row],[Task success1]]*(1-Task[[#This Row],[Task success1]]))/Task[[#This Row],[Responses]]),"")</f>
        <v>0</v>
      </c>
      <c r="L1304" s="7">
        <f>VLOOKUP(Task[[#This Row],[Reason of visit]],'Data-Task'!C:G,4,)</f>
        <v>1</v>
      </c>
      <c r="M1304" s="7" t="str">
        <f>IF(Task[[#This Row],[Margin of Error1]]&gt;=0.1,"Insufficient data",Task[[#This Row],[Ease1]])</f>
        <v>Insufficient data</v>
      </c>
      <c r="N1304" s="7">
        <f>IF(Task[[#This Row],[Ease1]]&gt;0,1.96*SQRT((Task[[#This Row],[Ease1]]*(1-Task[[#This Row],[Ease1]]))/Task[[#This Row],[Responses]]),"")</f>
        <v>0</v>
      </c>
      <c r="O1304" s="7">
        <f>VLOOKUP(Task[[#This Row],[Reason of visit]],'Data-Task'!C:G,5,)</f>
        <v>1</v>
      </c>
      <c r="P1304" s="7" t="str">
        <f>IF(Task[[#This Row],[Margin of Error1]]&gt;=0.1,"Insufficient data",Task[[#This Row],[Satisfaction1]])</f>
        <v>Insufficient data</v>
      </c>
      <c r="Q1304" s="7">
        <f>IF(Task[[#This Row],[Satisfaction1]]&gt;0,1.96*SQRT((Task[[#This Row],[Satisfaction1]]*(1-Task[[#This Row],[Satisfaction1]]))/Task[[#This Row],[Responses]]),"")</f>
        <v>0</v>
      </c>
      <c r="R1304" s="7" t="str">
        <f>IF(OR(Task[[#This Row],[Margin of Error1]]&gt;=0.1,Task[[#This Row],[Margin of Error1]]=0),"Insufficient data",Task[[#This Row],[Margin of Error1]])</f>
        <v>Insufficient data</v>
      </c>
      <c r="S130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5" spans="3:19" x14ac:dyDescent="0.5">
      <c r="C1305" s="129" t="str">
        <f>IF(ISBLANK('Data-Task'!C10),"",'Data-Task'!C10)</f>
        <v>AAFC:Business:Crops</v>
      </c>
      <c r="D1305" s="68" t="str">
        <f t="shared" si="63"/>
        <v>Crops</v>
      </c>
      <c r="E1305" s="6" t="str">
        <f t="shared" si="64"/>
        <v>Business</v>
      </c>
      <c r="F1305" s="6" t="str">
        <f t="shared" si="65"/>
        <v>AAFC</v>
      </c>
      <c r="G1305" s="8">
        <f>VLOOKUP(Task[[#This Row],[Reason of visit]],'Data-Task'!C:G,2,)</f>
        <v>1</v>
      </c>
      <c r="H130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5" s="7">
        <f>VLOOKUP(Task[[#This Row],[Reason of visit]],'Data-Task'!C:G,3,)</f>
        <v>1</v>
      </c>
      <c r="J1305" s="7" t="str">
        <f>IF(Task[[#This Row],[Margin of Error1]]&gt;=0.1,"Insufficient data",Task[[#This Row],[Task success1]])</f>
        <v>Insufficient data</v>
      </c>
      <c r="K1305" s="7">
        <f>IF(Task[[#This Row],[Task success1]]&gt;0,1.96*SQRT((Task[[#This Row],[Task success1]]*(1-Task[[#This Row],[Task success1]]))/Task[[#This Row],[Responses]]),"")</f>
        <v>0</v>
      </c>
      <c r="L1305" s="7">
        <f>VLOOKUP(Task[[#This Row],[Reason of visit]],'Data-Task'!C:G,4,)</f>
        <v>0</v>
      </c>
      <c r="M1305" s="7" t="str">
        <f>IF(Task[[#This Row],[Margin of Error1]]&gt;=0.1,"Insufficient data",Task[[#This Row],[Ease1]])</f>
        <v>Insufficient data</v>
      </c>
      <c r="N1305" s="7" t="str">
        <f>IF(Task[[#This Row],[Ease1]]&gt;0,1.96*SQRT((Task[[#This Row],[Ease1]]*(1-Task[[#This Row],[Ease1]]))/Task[[#This Row],[Responses]]),"")</f>
        <v/>
      </c>
      <c r="O1305" s="7">
        <f>VLOOKUP(Task[[#This Row],[Reason of visit]],'Data-Task'!C:G,5,)</f>
        <v>0</v>
      </c>
      <c r="P1305" s="7" t="str">
        <f>IF(Task[[#This Row],[Margin of Error1]]&gt;=0.1,"Insufficient data",Task[[#This Row],[Satisfaction1]])</f>
        <v>Insufficient data</v>
      </c>
      <c r="Q1305" s="7" t="str">
        <f>IF(Task[[#This Row],[Satisfaction1]]&gt;0,1.96*SQRT((Task[[#This Row],[Satisfaction1]]*(1-Task[[#This Row],[Satisfaction1]]))/Task[[#This Row],[Responses]]),"")</f>
        <v/>
      </c>
      <c r="R1305" s="7" t="str">
        <f>IF(OR(Task[[#This Row],[Margin of Error1]]&gt;=0.1,Task[[#This Row],[Margin of Error1]]=0),"Insufficient data",Task[[#This Row],[Margin of Error1]])</f>
        <v>Insufficient data</v>
      </c>
      <c r="S130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6" spans="3:19" x14ac:dyDescent="0.5">
      <c r="C1306" s="129" t="str">
        <f>IF(ISBLANK('Data-Task'!C13),"",'Data-Task'!C13)</f>
        <v>AAFC:Business:Find information or resources for youth and young farmers</v>
      </c>
      <c r="D1306" s="68" t="str">
        <f t="shared" si="63"/>
        <v>Find information or resources for youth and young farmers</v>
      </c>
      <c r="E1306" s="6" t="str">
        <f t="shared" si="64"/>
        <v>Business</v>
      </c>
      <c r="F1306" s="6" t="str">
        <f t="shared" si="65"/>
        <v>AAFC</v>
      </c>
      <c r="G1306" s="8">
        <f>VLOOKUP(Task[[#This Row],[Reason of visit]],'Data-Task'!C:G,2,)</f>
        <v>1</v>
      </c>
      <c r="H130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6" s="7">
        <f>VLOOKUP(Task[[#This Row],[Reason of visit]],'Data-Task'!C:G,3,)</f>
        <v>1</v>
      </c>
      <c r="J1306" s="7" t="str">
        <f>IF(Task[[#This Row],[Margin of Error1]]&gt;=0.1,"Insufficient data",Task[[#This Row],[Task success1]])</f>
        <v>Insufficient data</v>
      </c>
      <c r="K1306" s="7">
        <f>IF(Task[[#This Row],[Task success1]]&gt;0,1.96*SQRT((Task[[#This Row],[Task success1]]*(1-Task[[#This Row],[Task success1]]))/Task[[#This Row],[Responses]]),"")</f>
        <v>0</v>
      </c>
      <c r="L1306" s="7">
        <f>VLOOKUP(Task[[#This Row],[Reason of visit]],'Data-Task'!C:G,4,)</f>
        <v>1</v>
      </c>
      <c r="M1306" s="7" t="str">
        <f>IF(Task[[#This Row],[Margin of Error1]]&gt;=0.1,"Insufficient data",Task[[#This Row],[Ease1]])</f>
        <v>Insufficient data</v>
      </c>
      <c r="N1306" s="7">
        <f>IF(Task[[#This Row],[Ease1]]&gt;0,1.96*SQRT((Task[[#This Row],[Ease1]]*(1-Task[[#This Row],[Ease1]]))/Task[[#This Row],[Responses]]),"")</f>
        <v>0</v>
      </c>
      <c r="O1306" s="7">
        <f>VLOOKUP(Task[[#This Row],[Reason of visit]],'Data-Task'!C:G,5,)</f>
        <v>1</v>
      </c>
      <c r="P1306" s="7" t="str">
        <f>IF(Task[[#This Row],[Margin of Error1]]&gt;=0.1,"Insufficient data",Task[[#This Row],[Satisfaction1]])</f>
        <v>Insufficient data</v>
      </c>
      <c r="Q1306" s="7">
        <f>IF(Task[[#This Row],[Satisfaction1]]&gt;0,1.96*SQRT((Task[[#This Row],[Satisfaction1]]*(1-Task[[#This Row],[Satisfaction1]]))/Task[[#This Row],[Responses]]),"")</f>
        <v>0</v>
      </c>
      <c r="R1306" s="7" t="str">
        <f>IF(OR(Task[[#This Row],[Margin of Error1]]&gt;=0.1,Task[[#This Row],[Margin of Error1]]=0),"Insufficient data",Task[[#This Row],[Margin of Error1]])</f>
        <v>Insufficient data</v>
      </c>
      <c r="S130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7" spans="3:19" x14ac:dyDescent="0.5">
      <c r="C1307" s="129" t="str">
        <f>IF(ISBLANK('Data-Task'!C15),"",'Data-Task'!C15)</f>
        <v>AAFC:Business:International markets</v>
      </c>
      <c r="D1307" s="68" t="str">
        <f t="shared" si="63"/>
        <v>International markets</v>
      </c>
      <c r="E1307" s="6" t="str">
        <f t="shared" si="64"/>
        <v>Business</v>
      </c>
      <c r="F1307" s="6" t="str">
        <f t="shared" si="65"/>
        <v>AAFC</v>
      </c>
      <c r="G1307" s="8">
        <f>VLOOKUP(Task[[#This Row],[Reason of visit]],'Data-Task'!C:G,2,)</f>
        <v>1</v>
      </c>
      <c r="H130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7" s="7">
        <f>VLOOKUP(Task[[#This Row],[Reason of visit]],'Data-Task'!C:G,3,)</f>
        <v>1</v>
      </c>
      <c r="J1307" s="7" t="str">
        <f>IF(Task[[#This Row],[Margin of Error1]]&gt;=0.1,"Insufficient data",Task[[#This Row],[Task success1]])</f>
        <v>Insufficient data</v>
      </c>
      <c r="K1307" s="7">
        <f>IF(Task[[#This Row],[Task success1]]&gt;0,1.96*SQRT((Task[[#This Row],[Task success1]]*(1-Task[[#This Row],[Task success1]]))/Task[[#This Row],[Responses]]),"")</f>
        <v>0</v>
      </c>
      <c r="L1307" s="7">
        <f>VLOOKUP(Task[[#This Row],[Reason of visit]],'Data-Task'!C:G,4,)</f>
        <v>0</v>
      </c>
      <c r="M1307" s="7" t="str">
        <f>IF(Task[[#This Row],[Margin of Error1]]&gt;=0.1,"Insufficient data",Task[[#This Row],[Ease1]])</f>
        <v>Insufficient data</v>
      </c>
      <c r="N1307" s="7" t="str">
        <f>IF(Task[[#This Row],[Ease1]]&gt;0,1.96*SQRT((Task[[#This Row],[Ease1]]*(1-Task[[#This Row],[Ease1]]))/Task[[#This Row],[Responses]]),"")</f>
        <v/>
      </c>
      <c r="O1307" s="7">
        <f>VLOOKUP(Task[[#This Row],[Reason of visit]],'Data-Task'!C:G,5,)</f>
        <v>1</v>
      </c>
      <c r="P1307" s="7" t="str">
        <f>IF(Task[[#This Row],[Margin of Error1]]&gt;=0.1,"Insufficient data",Task[[#This Row],[Satisfaction1]])</f>
        <v>Insufficient data</v>
      </c>
      <c r="Q1307" s="7">
        <f>IF(Task[[#This Row],[Satisfaction1]]&gt;0,1.96*SQRT((Task[[#This Row],[Satisfaction1]]*(1-Task[[#This Row],[Satisfaction1]]))/Task[[#This Row],[Responses]]),"")</f>
        <v>0</v>
      </c>
      <c r="R1307" s="7" t="str">
        <f>IF(OR(Task[[#This Row],[Margin of Error1]]&gt;=0.1,Task[[#This Row],[Margin of Error1]]=0),"Insufficient data",Task[[#This Row],[Margin of Error1]])</f>
        <v>Insufficient data</v>
      </c>
      <c r="S130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8" spans="3:19" x14ac:dyDescent="0.5">
      <c r="C1308" s="129" t="str">
        <f>IF(ISBLANK('Data-Task'!C21),"",'Data-Task'!C21)</f>
        <v>ATSSC:N/A:Other - Reason for my visit is not in this list</v>
      </c>
      <c r="D1308" s="68" t="str">
        <f t="shared" si="63"/>
        <v>Other - Reason for my visit is not in this list</v>
      </c>
      <c r="E1308" s="6" t="str">
        <f t="shared" si="64"/>
        <v>N/A</v>
      </c>
      <c r="F1308" s="6" t="str">
        <f t="shared" si="65"/>
        <v>ATSSC</v>
      </c>
      <c r="G1308" s="8">
        <f>VLOOKUP(Task[[#This Row],[Reason of visit]],'Data-Task'!C:G,2,)</f>
        <v>1</v>
      </c>
      <c r="H130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8" s="7">
        <f>VLOOKUP(Task[[#This Row],[Reason of visit]],'Data-Task'!C:G,3,)</f>
        <v>0</v>
      </c>
      <c r="J1308" s="7" t="str">
        <f>IF(Task[[#This Row],[Margin of Error1]]&gt;=0.1,"Insufficient data",Task[[#This Row],[Task success1]])</f>
        <v>Insufficient data</v>
      </c>
      <c r="K1308" s="7" t="str">
        <f>IF(Task[[#This Row],[Task success1]]&gt;0,1.96*SQRT((Task[[#This Row],[Task success1]]*(1-Task[[#This Row],[Task success1]]))/Task[[#This Row],[Responses]]),"")</f>
        <v/>
      </c>
      <c r="L1308" s="7">
        <f>VLOOKUP(Task[[#This Row],[Reason of visit]],'Data-Task'!C:G,4,)</f>
        <v>1</v>
      </c>
      <c r="M1308" s="7" t="str">
        <f>IF(Task[[#This Row],[Margin of Error1]]&gt;=0.1,"Insufficient data",Task[[#This Row],[Ease1]])</f>
        <v>Insufficient data</v>
      </c>
      <c r="N1308" s="7">
        <f>IF(Task[[#This Row],[Ease1]]&gt;0,1.96*SQRT((Task[[#This Row],[Ease1]]*(1-Task[[#This Row],[Ease1]]))/Task[[#This Row],[Responses]]),"")</f>
        <v>0</v>
      </c>
      <c r="O1308" s="7">
        <f>VLOOKUP(Task[[#This Row],[Reason of visit]],'Data-Task'!C:G,5,)</f>
        <v>1</v>
      </c>
      <c r="P1308" s="7" t="str">
        <f>IF(Task[[#This Row],[Margin of Error1]]&gt;=0.1,"Insufficient data",Task[[#This Row],[Satisfaction1]])</f>
        <v>Insufficient data</v>
      </c>
      <c r="Q1308" s="7">
        <f>IF(Task[[#This Row],[Satisfaction1]]&gt;0,1.96*SQRT((Task[[#This Row],[Satisfaction1]]*(1-Task[[#This Row],[Satisfaction1]]))/Task[[#This Row],[Responses]]),"")</f>
        <v>0</v>
      </c>
      <c r="R1308" s="7" t="str">
        <f>IF(OR(Task[[#This Row],[Margin of Error1]]&gt;=0.1,Task[[#This Row],[Margin of Error1]]=0),"Insufficient data",Task[[#This Row],[Margin of Error1]])</f>
        <v>Insufficient data</v>
      </c>
      <c r="S130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09" spans="3:19" x14ac:dyDescent="0.5">
      <c r="C1309" s="129" t="str">
        <f>IF(ISBLANK('Data-Task'!C29),"",'Data-Task'!C29)</f>
        <v>CBSA:Business:Find a licensed customs broker</v>
      </c>
      <c r="D1309" s="68" t="str">
        <f t="shared" si="63"/>
        <v>Find a licensed customs broker</v>
      </c>
      <c r="E1309" s="6" t="str">
        <f t="shared" si="64"/>
        <v>Business</v>
      </c>
      <c r="F1309" s="6" t="str">
        <f t="shared" si="65"/>
        <v>CBSA</v>
      </c>
      <c r="G1309" s="8">
        <f>VLOOKUP(Task[[#This Row],[Reason of visit]],'Data-Task'!C:G,2,)</f>
        <v>1</v>
      </c>
      <c r="H130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09" s="7">
        <f>VLOOKUP(Task[[#This Row],[Reason of visit]],'Data-Task'!C:G,3,)</f>
        <v>1</v>
      </c>
      <c r="J1309" s="7" t="str">
        <f>IF(Task[[#This Row],[Margin of Error1]]&gt;=0.1,"Insufficient data",Task[[#This Row],[Task success1]])</f>
        <v>Insufficient data</v>
      </c>
      <c r="K1309" s="7">
        <f>IF(Task[[#This Row],[Task success1]]&gt;0,1.96*SQRT((Task[[#This Row],[Task success1]]*(1-Task[[#This Row],[Task success1]]))/Task[[#This Row],[Responses]]),"")</f>
        <v>0</v>
      </c>
      <c r="L1309" s="7">
        <f>VLOOKUP(Task[[#This Row],[Reason of visit]],'Data-Task'!C:G,4,)</f>
        <v>1</v>
      </c>
      <c r="M1309" s="7" t="str">
        <f>IF(Task[[#This Row],[Margin of Error1]]&gt;=0.1,"Insufficient data",Task[[#This Row],[Ease1]])</f>
        <v>Insufficient data</v>
      </c>
      <c r="N1309" s="7">
        <f>IF(Task[[#This Row],[Ease1]]&gt;0,1.96*SQRT((Task[[#This Row],[Ease1]]*(1-Task[[#This Row],[Ease1]]))/Task[[#This Row],[Responses]]),"")</f>
        <v>0</v>
      </c>
      <c r="O1309" s="7">
        <f>VLOOKUP(Task[[#This Row],[Reason of visit]],'Data-Task'!C:G,5,)</f>
        <v>1</v>
      </c>
      <c r="P1309" s="7" t="str">
        <f>IF(Task[[#This Row],[Margin of Error1]]&gt;=0.1,"Insufficient data",Task[[#This Row],[Satisfaction1]])</f>
        <v>Insufficient data</v>
      </c>
      <c r="Q1309" s="7">
        <f>IF(Task[[#This Row],[Satisfaction1]]&gt;0,1.96*SQRT((Task[[#This Row],[Satisfaction1]]*(1-Task[[#This Row],[Satisfaction1]]))/Task[[#This Row],[Responses]]),"")</f>
        <v>0</v>
      </c>
      <c r="R1309" s="7" t="str">
        <f>IF(OR(Task[[#This Row],[Margin of Error1]]&gt;=0.1,Task[[#This Row],[Margin of Error1]]=0),"Insufficient data",Task[[#This Row],[Margin of Error1]])</f>
        <v>Insufficient data</v>
      </c>
      <c r="S130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0" spans="3:19" x14ac:dyDescent="0.5">
      <c r="C1310" s="129" t="str">
        <f>IF(ISBLANK('Data-Task'!C34),"",'Data-Task'!C34)</f>
        <v>CBSA:Business:Report exported commercial goods</v>
      </c>
      <c r="D1310" s="68" t="str">
        <f t="shared" si="63"/>
        <v>Report exported commercial goods</v>
      </c>
      <c r="E1310" s="6" t="str">
        <f t="shared" si="64"/>
        <v>Business</v>
      </c>
      <c r="F1310" s="6" t="str">
        <f t="shared" si="65"/>
        <v>CBSA</v>
      </c>
      <c r="G1310" s="8">
        <f>VLOOKUP(Task[[#This Row],[Reason of visit]],'Data-Task'!C:G,2,)</f>
        <v>1</v>
      </c>
      <c r="H131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0" s="7">
        <f>VLOOKUP(Task[[#This Row],[Reason of visit]],'Data-Task'!C:G,3,)</f>
        <v>1</v>
      </c>
      <c r="J1310" s="7" t="str">
        <f>IF(Task[[#This Row],[Margin of Error1]]&gt;=0.1,"Insufficient data",Task[[#This Row],[Task success1]])</f>
        <v>Insufficient data</v>
      </c>
      <c r="K1310" s="7">
        <f>IF(Task[[#This Row],[Task success1]]&gt;0,1.96*SQRT((Task[[#This Row],[Task success1]]*(1-Task[[#This Row],[Task success1]]))/Task[[#This Row],[Responses]]),"")</f>
        <v>0</v>
      </c>
      <c r="L1310" s="7">
        <f>VLOOKUP(Task[[#This Row],[Reason of visit]],'Data-Task'!C:G,4,)</f>
        <v>1</v>
      </c>
      <c r="M1310" s="7" t="str">
        <f>IF(Task[[#This Row],[Margin of Error1]]&gt;=0.1,"Insufficient data",Task[[#This Row],[Ease1]])</f>
        <v>Insufficient data</v>
      </c>
      <c r="N1310" s="7">
        <f>IF(Task[[#This Row],[Ease1]]&gt;0,1.96*SQRT((Task[[#This Row],[Ease1]]*(1-Task[[#This Row],[Ease1]]))/Task[[#This Row],[Responses]]),"")</f>
        <v>0</v>
      </c>
      <c r="O1310" s="7">
        <f>VLOOKUP(Task[[#This Row],[Reason of visit]],'Data-Task'!C:G,5,)</f>
        <v>1</v>
      </c>
      <c r="P1310" s="7" t="str">
        <f>IF(Task[[#This Row],[Margin of Error1]]&gt;=0.1,"Insufficient data",Task[[#This Row],[Satisfaction1]])</f>
        <v>Insufficient data</v>
      </c>
      <c r="Q1310" s="7">
        <f>IF(Task[[#This Row],[Satisfaction1]]&gt;0,1.96*SQRT((Task[[#This Row],[Satisfaction1]]*(1-Task[[#This Row],[Satisfaction1]]))/Task[[#This Row],[Responses]]),"")</f>
        <v>0</v>
      </c>
      <c r="R1310" s="7" t="str">
        <f>IF(OR(Task[[#This Row],[Margin of Error1]]&gt;=0.1,Task[[#This Row],[Margin of Error1]]=0),"Insufficient data",Task[[#This Row],[Margin of Error1]])</f>
        <v>Insufficient data</v>
      </c>
      <c r="S131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1" spans="3:19" x14ac:dyDescent="0.5">
      <c r="C1311" s="129" t="str">
        <f>IF(ISBLANK('Data-Task'!C39),"",'Data-Task'!C39)</f>
        <v>CBSA:N/A:Ask for general information by email or telephone</v>
      </c>
      <c r="D1311" s="68" t="str">
        <f t="shared" si="63"/>
        <v>Ask for general information by email or telephone</v>
      </c>
      <c r="E1311" s="6" t="str">
        <f t="shared" si="64"/>
        <v>N/A</v>
      </c>
      <c r="F1311" s="6" t="str">
        <f t="shared" si="65"/>
        <v>CBSA</v>
      </c>
      <c r="G1311" s="8">
        <f>VLOOKUP(Task[[#This Row],[Reason of visit]],'Data-Task'!C:G,2,)</f>
        <v>1</v>
      </c>
      <c r="H131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1" s="7">
        <f>VLOOKUP(Task[[#This Row],[Reason of visit]],'Data-Task'!C:G,3,)</f>
        <v>0</v>
      </c>
      <c r="J1311" s="7" t="str">
        <f>IF(Task[[#This Row],[Margin of Error1]]&gt;=0.1,"Insufficient data",Task[[#This Row],[Task success1]])</f>
        <v>Insufficient data</v>
      </c>
      <c r="K1311" s="7" t="str">
        <f>IF(Task[[#This Row],[Task success1]]&gt;0,1.96*SQRT((Task[[#This Row],[Task success1]]*(1-Task[[#This Row],[Task success1]]))/Task[[#This Row],[Responses]]),"")</f>
        <v/>
      </c>
      <c r="L1311" s="7">
        <f>VLOOKUP(Task[[#This Row],[Reason of visit]],'Data-Task'!C:G,4,)</f>
        <v>0</v>
      </c>
      <c r="M1311" s="7" t="str">
        <f>IF(Task[[#This Row],[Margin of Error1]]&gt;=0.1,"Insufficient data",Task[[#This Row],[Ease1]])</f>
        <v>Insufficient data</v>
      </c>
      <c r="N1311" s="7" t="str">
        <f>IF(Task[[#This Row],[Ease1]]&gt;0,1.96*SQRT((Task[[#This Row],[Ease1]]*(1-Task[[#This Row],[Ease1]]))/Task[[#This Row],[Responses]]),"")</f>
        <v/>
      </c>
      <c r="O1311" s="7">
        <f>VLOOKUP(Task[[#This Row],[Reason of visit]],'Data-Task'!C:G,5,)</f>
        <v>0</v>
      </c>
      <c r="P1311" s="7" t="str">
        <f>IF(Task[[#This Row],[Margin of Error1]]&gt;=0.1,"Insufficient data",Task[[#This Row],[Satisfaction1]])</f>
        <v>Insufficient data</v>
      </c>
      <c r="Q1311" s="7" t="str">
        <f>IF(Task[[#This Row],[Satisfaction1]]&gt;0,1.96*SQRT((Task[[#This Row],[Satisfaction1]]*(1-Task[[#This Row],[Satisfaction1]]))/Task[[#This Row],[Responses]]),"")</f>
        <v/>
      </c>
      <c r="R1311" s="7" t="str">
        <f>IF(OR(Task[[#This Row],[Margin of Error1]]&gt;=0.1,Task[[#This Row],[Margin of Error1]]=0),"Insufficient data",Task[[#This Row],[Margin of Error1]])</f>
        <v>Insufficient data</v>
      </c>
      <c r="S131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2" spans="3:19" ht="27.75" x14ac:dyDescent="0.5">
      <c r="C1312" s="129" t="str">
        <f>IF(ISBLANK('Data-Task'!C62),"",'Data-Task'!C62)</f>
        <v>CBSA:Travel:Find out how to update personal information for the NEXUS program</v>
      </c>
      <c r="D1312" s="68" t="str">
        <f t="shared" si="63"/>
        <v>Find out how to update personal information for the NEXUS program</v>
      </c>
      <c r="E1312" s="6" t="str">
        <f t="shared" si="64"/>
        <v>Travel</v>
      </c>
      <c r="F1312" s="6" t="str">
        <f t="shared" si="65"/>
        <v>CBSA</v>
      </c>
      <c r="G1312" s="8">
        <f>VLOOKUP(Task[[#This Row],[Reason of visit]],'Data-Task'!C:G,2,)</f>
        <v>1</v>
      </c>
      <c r="H131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2" s="7">
        <f>VLOOKUP(Task[[#This Row],[Reason of visit]],'Data-Task'!C:G,3,)</f>
        <v>0</v>
      </c>
      <c r="J1312" s="7" t="str">
        <f>IF(Task[[#This Row],[Margin of Error1]]&gt;=0.1,"Insufficient data",Task[[#This Row],[Task success1]])</f>
        <v>Insufficient data</v>
      </c>
      <c r="K1312" s="7" t="str">
        <f>IF(Task[[#This Row],[Task success1]]&gt;0,1.96*SQRT((Task[[#This Row],[Task success1]]*(1-Task[[#This Row],[Task success1]]))/Task[[#This Row],[Responses]]),"")</f>
        <v/>
      </c>
      <c r="L1312" s="7">
        <f>VLOOKUP(Task[[#This Row],[Reason of visit]],'Data-Task'!C:G,4,)</f>
        <v>0</v>
      </c>
      <c r="M1312" s="7" t="str">
        <f>IF(Task[[#This Row],[Margin of Error1]]&gt;=0.1,"Insufficient data",Task[[#This Row],[Ease1]])</f>
        <v>Insufficient data</v>
      </c>
      <c r="N1312" s="7" t="str">
        <f>IF(Task[[#This Row],[Ease1]]&gt;0,1.96*SQRT((Task[[#This Row],[Ease1]]*(1-Task[[#This Row],[Ease1]]))/Task[[#This Row],[Responses]]),"")</f>
        <v/>
      </c>
      <c r="O1312" s="7">
        <f>VLOOKUP(Task[[#This Row],[Reason of visit]],'Data-Task'!C:G,5,)</f>
        <v>0</v>
      </c>
      <c r="P1312" s="7" t="str">
        <f>IF(Task[[#This Row],[Margin of Error1]]&gt;=0.1,"Insufficient data",Task[[#This Row],[Satisfaction1]])</f>
        <v>Insufficient data</v>
      </c>
      <c r="Q1312" s="7" t="str">
        <f>IF(Task[[#This Row],[Satisfaction1]]&gt;0,1.96*SQRT((Task[[#This Row],[Satisfaction1]]*(1-Task[[#This Row],[Satisfaction1]]))/Task[[#This Row],[Responses]]),"")</f>
        <v/>
      </c>
      <c r="R1312" s="7" t="str">
        <f>IF(OR(Task[[#This Row],[Margin of Error1]]&gt;=0.1,Task[[#This Row],[Margin of Error1]]=0),"Insufficient data",Task[[#This Row],[Margin of Error1]])</f>
        <v>Insufficient data</v>
      </c>
      <c r="S131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3" spans="3:19" x14ac:dyDescent="0.5">
      <c r="C1313" s="129" t="str">
        <f>IF(ISBLANK('Data-Task'!C68),"",'Data-Task'!C68)</f>
        <v>CBSA:Travel:Identify what you can bring to Canada (alcohols, tobacco)</v>
      </c>
      <c r="D1313" s="68" t="str">
        <f t="shared" si="63"/>
        <v>Identify what you can bring to Canada (alcohols, tobacco)</v>
      </c>
      <c r="E1313" s="6" t="str">
        <f t="shared" si="64"/>
        <v>Travel</v>
      </c>
      <c r="F1313" s="6" t="str">
        <f t="shared" si="65"/>
        <v>CBSA</v>
      </c>
      <c r="G1313" s="8">
        <f>VLOOKUP(Task[[#This Row],[Reason of visit]],'Data-Task'!C:G,2,)</f>
        <v>1</v>
      </c>
      <c r="H131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3" s="7">
        <f>VLOOKUP(Task[[#This Row],[Reason of visit]],'Data-Task'!C:G,3,)</f>
        <v>1</v>
      </c>
      <c r="J1313" s="7" t="str">
        <f>IF(Task[[#This Row],[Margin of Error1]]&gt;=0.1,"Insufficient data",Task[[#This Row],[Task success1]])</f>
        <v>Insufficient data</v>
      </c>
      <c r="K1313" s="7">
        <f>IF(Task[[#This Row],[Task success1]]&gt;0,1.96*SQRT((Task[[#This Row],[Task success1]]*(1-Task[[#This Row],[Task success1]]))/Task[[#This Row],[Responses]]),"")</f>
        <v>0</v>
      </c>
      <c r="L1313" s="7">
        <f>VLOOKUP(Task[[#This Row],[Reason of visit]],'Data-Task'!C:G,4,)</f>
        <v>1</v>
      </c>
      <c r="M1313" s="7" t="str">
        <f>IF(Task[[#This Row],[Margin of Error1]]&gt;=0.1,"Insufficient data",Task[[#This Row],[Ease1]])</f>
        <v>Insufficient data</v>
      </c>
      <c r="N1313" s="7">
        <f>IF(Task[[#This Row],[Ease1]]&gt;0,1.96*SQRT((Task[[#This Row],[Ease1]]*(1-Task[[#This Row],[Ease1]]))/Task[[#This Row],[Responses]]),"")</f>
        <v>0</v>
      </c>
      <c r="O1313" s="7">
        <f>VLOOKUP(Task[[#This Row],[Reason of visit]],'Data-Task'!C:G,5,)</f>
        <v>1</v>
      </c>
      <c r="P1313" s="7" t="str">
        <f>IF(Task[[#This Row],[Margin of Error1]]&gt;=0.1,"Insufficient data",Task[[#This Row],[Satisfaction1]])</f>
        <v>Insufficient data</v>
      </c>
      <c r="Q1313" s="7">
        <f>IF(Task[[#This Row],[Satisfaction1]]&gt;0,1.96*SQRT((Task[[#This Row],[Satisfaction1]]*(1-Task[[#This Row],[Satisfaction1]]))/Task[[#This Row],[Responses]]),"")</f>
        <v>0</v>
      </c>
      <c r="R1313" s="7" t="str">
        <f>IF(OR(Task[[#This Row],[Margin of Error1]]&gt;=0.1,Task[[#This Row],[Margin of Error1]]=0),"Insufficient data",Task[[#This Row],[Margin of Error1]])</f>
        <v>Insufficient data</v>
      </c>
      <c r="S131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4" spans="3:19" x14ac:dyDescent="0.5">
      <c r="C1314" s="129" t="str">
        <f>IF(ISBLANK('Data-Task'!C69),"",'Data-Task'!C69)</f>
        <v>CBSA:Travel:Identify what you can bring to Canada (food, plants, animals)</v>
      </c>
      <c r="D1314" s="68" t="str">
        <f t="shared" si="63"/>
        <v>Identify what you can bring to Canada (food, plants, animals)</v>
      </c>
      <c r="E1314" s="6" t="str">
        <f t="shared" si="64"/>
        <v>Travel</v>
      </c>
      <c r="F1314" s="6" t="str">
        <f t="shared" si="65"/>
        <v>CBSA</v>
      </c>
      <c r="G1314" s="8">
        <f>VLOOKUP(Task[[#This Row],[Reason of visit]],'Data-Task'!C:G,2,)</f>
        <v>1</v>
      </c>
      <c r="H131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4" s="7">
        <f>VLOOKUP(Task[[#This Row],[Reason of visit]],'Data-Task'!C:G,3,)</f>
        <v>1</v>
      </c>
      <c r="J1314" s="7" t="str">
        <f>IF(Task[[#This Row],[Margin of Error1]]&gt;=0.1,"Insufficient data",Task[[#This Row],[Task success1]])</f>
        <v>Insufficient data</v>
      </c>
      <c r="K1314" s="7">
        <f>IF(Task[[#This Row],[Task success1]]&gt;0,1.96*SQRT((Task[[#This Row],[Task success1]]*(1-Task[[#This Row],[Task success1]]))/Task[[#This Row],[Responses]]),"")</f>
        <v>0</v>
      </c>
      <c r="L1314" s="7">
        <f>VLOOKUP(Task[[#This Row],[Reason of visit]],'Data-Task'!C:G,4,)</f>
        <v>1</v>
      </c>
      <c r="M1314" s="7" t="str">
        <f>IF(Task[[#This Row],[Margin of Error1]]&gt;=0.1,"Insufficient data",Task[[#This Row],[Ease1]])</f>
        <v>Insufficient data</v>
      </c>
      <c r="N1314" s="7">
        <f>IF(Task[[#This Row],[Ease1]]&gt;0,1.96*SQRT((Task[[#This Row],[Ease1]]*(1-Task[[#This Row],[Ease1]]))/Task[[#This Row],[Responses]]),"")</f>
        <v>0</v>
      </c>
      <c r="O1314" s="7">
        <f>VLOOKUP(Task[[#This Row],[Reason of visit]],'Data-Task'!C:G,5,)</f>
        <v>1</v>
      </c>
      <c r="P1314" s="7" t="str">
        <f>IF(Task[[#This Row],[Margin of Error1]]&gt;=0.1,"Insufficient data",Task[[#This Row],[Satisfaction1]])</f>
        <v>Insufficient data</v>
      </c>
      <c r="Q1314" s="7">
        <f>IF(Task[[#This Row],[Satisfaction1]]&gt;0,1.96*SQRT((Task[[#This Row],[Satisfaction1]]*(1-Task[[#This Row],[Satisfaction1]]))/Task[[#This Row],[Responses]]),"")</f>
        <v>0</v>
      </c>
      <c r="R1314" s="7" t="str">
        <f>IF(OR(Task[[#This Row],[Margin of Error1]]&gt;=0.1,Task[[#This Row],[Margin of Error1]]=0),"Insufficient data",Task[[#This Row],[Margin of Error1]])</f>
        <v>Insufficient data</v>
      </c>
      <c r="S131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5" spans="3:19" x14ac:dyDescent="0.5">
      <c r="C1315" s="129" t="str">
        <f>IF(ISBLANK('Data-Task'!C71),"",'Data-Task'!C71)</f>
        <v>CBSA:Travel:Learn about the NEXUS program</v>
      </c>
      <c r="D1315" s="68" t="str">
        <f t="shared" si="63"/>
        <v>Learn about the NEXUS program</v>
      </c>
      <c r="E1315" s="6" t="str">
        <f t="shared" si="64"/>
        <v>Travel</v>
      </c>
      <c r="F1315" s="6" t="str">
        <f t="shared" si="65"/>
        <v>CBSA</v>
      </c>
      <c r="G1315" s="8">
        <f>VLOOKUP(Task[[#This Row],[Reason of visit]],'Data-Task'!C:G,2,)</f>
        <v>1</v>
      </c>
      <c r="H131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5" s="7">
        <f>VLOOKUP(Task[[#This Row],[Reason of visit]],'Data-Task'!C:G,3,)</f>
        <v>1</v>
      </c>
      <c r="J1315" s="7" t="str">
        <f>IF(Task[[#This Row],[Margin of Error1]]&gt;=0.1,"Insufficient data",Task[[#This Row],[Task success1]])</f>
        <v>Insufficient data</v>
      </c>
      <c r="K1315" s="7">
        <f>IF(Task[[#This Row],[Task success1]]&gt;0,1.96*SQRT((Task[[#This Row],[Task success1]]*(1-Task[[#This Row],[Task success1]]))/Task[[#This Row],[Responses]]),"")</f>
        <v>0</v>
      </c>
      <c r="L1315" s="7">
        <f>VLOOKUP(Task[[#This Row],[Reason of visit]],'Data-Task'!C:G,4,)</f>
        <v>1</v>
      </c>
      <c r="M1315" s="7" t="str">
        <f>IF(Task[[#This Row],[Margin of Error1]]&gt;=0.1,"Insufficient data",Task[[#This Row],[Ease1]])</f>
        <v>Insufficient data</v>
      </c>
      <c r="N1315" s="7">
        <f>IF(Task[[#This Row],[Ease1]]&gt;0,1.96*SQRT((Task[[#This Row],[Ease1]]*(1-Task[[#This Row],[Ease1]]))/Task[[#This Row],[Responses]]),"")</f>
        <v>0</v>
      </c>
      <c r="O1315" s="7">
        <f>VLOOKUP(Task[[#This Row],[Reason of visit]],'Data-Task'!C:G,5,)</f>
        <v>1</v>
      </c>
      <c r="P1315" s="7" t="str">
        <f>IF(Task[[#This Row],[Margin of Error1]]&gt;=0.1,"Insufficient data",Task[[#This Row],[Satisfaction1]])</f>
        <v>Insufficient data</v>
      </c>
      <c r="Q1315" s="7">
        <f>IF(Task[[#This Row],[Satisfaction1]]&gt;0,1.96*SQRT((Task[[#This Row],[Satisfaction1]]*(1-Task[[#This Row],[Satisfaction1]]))/Task[[#This Row],[Responses]]),"")</f>
        <v>0</v>
      </c>
      <c r="R1315" s="7" t="str">
        <f>IF(OR(Task[[#This Row],[Margin of Error1]]&gt;=0.1,Task[[#This Row],[Margin of Error1]]=0),"Insufficient data",Task[[#This Row],[Margin of Error1]])</f>
        <v>Insufficient data</v>
      </c>
      <c r="S131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6" spans="3:19" x14ac:dyDescent="0.5">
      <c r="C1316" s="129" t="str">
        <f>IF(ISBLANK('Data-Task'!C72),"",'Data-Task'!C72)</f>
        <v>CBSA:Travel:Living in a border community</v>
      </c>
      <c r="D1316" s="68" t="str">
        <f t="shared" si="63"/>
        <v>Living in a border community</v>
      </c>
      <c r="E1316" s="6" t="str">
        <f t="shared" si="64"/>
        <v>Travel</v>
      </c>
      <c r="F1316" s="6" t="str">
        <f t="shared" si="65"/>
        <v>CBSA</v>
      </c>
      <c r="G1316" s="8">
        <f>VLOOKUP(Task[[#This Row],[Reason of visit]],'Data-Task'!C:G,2,)</f>
        <v>1</v>
      </c>
      <c r="H131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6" s="7">
        <f>VLOOKUP(Task[[#This Row],[Reason of visit]],'Data-Task'!C:G,3,)</f>
        <v>1</v>
      </c>
      <c r="J1316" s="7" t="str">
        <f>IF(Task[[#This Row],[Margin of Error1]]&gt;=0.1,"Insufficient data",Task[[#This Row],[Task success1]])</f>
        <v>Insufficient data</v>
      </c>
      <c r="K1316" s="7">
        <f>IF(Task[[#This Row],[Task success1]]&gt;0,1.96*SQRT((Task[[#This Row],[Task success1]]*(1-Task[[#This Row],[Task success1]]))/Task[[#This Row],[Responses]]),"")</f>
        <v>0</v>
      </c>
      <c r="L1316" s="7">
        <f>VLOOKUP(Task[[#This Row],[Reason of visit]],'Data-Task'!C:G,4,)</f>
        <v>0</v>
      </c>
      <c r="M1316" s="7" t="str">
        <f>IF(Task[[#This Row],[Margin of Error1]]&gt;=0.1,"Insufficient data",Task[[#This Row],[Ease1]])</f>
        <v>Insufficient data</v>
      </c>
      <c r="N1316" s="7" t="str">
        <f>IF(Task[[#This Row],[Ease1]]&gt;0,1.96*SQRT((Task[[#This Row],[Ease1]]*(1-Task[[#This Row],[Ease1]]))/Task[[#This Row],[Responses]]),"")</f>
        <v/>
      </c>
      <c r="O1316" s="7">
        <f>VLOOKUP(Task[[#This Row],[Reason of visit]],'Data-Task'!C:G,5,)</f>
        <v>0</v>
      </c>
      <c r="P1316" s="7" t="str">
        <f>IF(Task[[#This Row],[Margin of Error1]]&gt;=0.1,"Insufficient data",Task[[#This Row],[Satisfaction1]])</f>
        <v>Insufficient data</v>
      </c>
      <c r="Q1316" s="7" t="str">
        <f>IF(Task[[#This Row],[Satisfaction1]]&gt;0,1.96*SQRT((Task[[#This Row],[Satisfaction1]]*(1-Task[[#This Row],[Satisfaction1]]))/Task[[#This Row],[Responses]]),"")</f>
        <v/>
      </c>
      <c r="R1316" s="7" t="str">
        <f>IF(OR(Task[[#This Row],[Margin of Error1]]&gt;=0.1,Task[[#This Row],[Margin of Error1]]=0),"Insufficient data",Task[[#This Row],[Margin of Error1]])</f>
        <v>Insufficient data</v>
      </c>
      <c r="S131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7" spans="3:19" x14ac:dyDescent="0.5">
      <c r="C1317" s="129" t="str">
        <f>IF(ISBLANK('Data-Task'!C75),"",'Data-Task'!C75)</f>
        <v>CBSA:Travel:Paying duty and taxes</v>
      </c>
      <c r="D1317" s="68" t="str">
        <f t="shared" si="63"/>
        <v>Paying duty and taxes</v>
      </c>
      <c r="E1317" s="6" t="str">
        <f t="shared" si="64"/>
        <v>Travel</v>
      </c>
      <c r="F1317" s="6" t="str">
        <f t="shared" si="65"/>
        <v>CBSA</v>
      </c>
      <c r="G1317" s="8">
        <f>VLOOKUP(Task[[#This Row],[Reason of visit]],'Data-Task'!C:G,2,)</f>
        <v>1</v>
      </c>
      <c r="H131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7" s="7">
        <f>VLOOKUP(Task[[#This Row],[Reason of visit]],'Data-Task'!C:G,3,)</f>
        <v>1</v>
      </c>
      <c r="J1317" s="7" t="str">
        <f>IF(Task[[#This Row],[Margin of Error1]]&gt;=0.1,"Insufficient data",Task[[#This Row],[Task success1]])</f>
        <v>Insufficient data</v>
      </c>
      <c r="K1317" s="7">
        <f>IF(Task[[#This Row],[Task success1]]&gt;0,1.96*SQRT((Task[[#This Row],[Task success1]]*(1-Task[[#This Row],[Task success1]]))/Task[[#This Row],[Responses]]),"")</f>
        <v>0</v>
      </c>
      <c r="L1317" s="7">
        <f>VLOOKUP(Task[[#This Row],[Reason of visit]],'Data-Task'!C:G,4,)</f>
        <v>0</v>
      </c>
      <c r="M1317" s="7" t="str">
        <f>IF(Task[[#This Row],[Margin of Error1]]&gt;=0.1,"Insufficient data",Task[[#This Row],[Ease1]])</f>
        <v>Insufficient data</v>
      </c>
      <c r="N1317" s="7" t="str">
        <f>IF(Task[[#This Row],[Ease1]]&gt;0,1.96*SQRT((Task[[#This Row],[Ease1]]*(1-Task[[#This Row],[Ease1]]))/Task[[#This Row],[Responses]]),"")</f>
        <v/>
      </c>
      <c r="O1317" s="7">
        <f>VLOOKUP(Task[[#This Row],[Reason of visit]],'Data-Task'!C:G,5,)</f>
        <v>0</v>
      </c>
      <c r="P1317" s="7" t="str">
        <f>IF(Task[[#This Row],[Margin of Error1]]&gt;=0.1,"Insufficient data",Task[[#This Row],[Satisfaction1]])</f>
        <v>Insufficient data</v>
      </c>
      <c r="Q1317" s="7" t="str">
        <f>IF(Task[[#This Row],[Satisfaction1]]&gt;0,1.96*SQRT((Task[[#This Row],[Satisfaction1]]*(1-Task[[#This Row],[Satisfaction1]]))/Task[[#This Row],[Responses]]),"")</f>
        <v/>
      </c>
      <c r="R1317" s="7" t="str">
        <f>IF(OR(Task[[#This Row],[Margin of Error1]]&gt;=0.1,Task[[#This Row],[Margin of Error1]]=0),"Insufficient data",Task[[#This Row],[Margin of Error1]])</f>
        <v>Insufficient data</v>
      </c>
      <c r="S131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8" spans="3:19" x14ac:dyDescent="0.5">
      <c r="C1318" s="129" t="str">
        <f>IF(ISBLANK('Data-Task'!C97),"",'Data-Task'!C97)</f>
        <v>CGC:N/A:Become licensed</v>
      </c>
      <c r="D1318" s="68" t="str">
        <f t="shared" si="63"/>
        <v>Become licensed</v>
      </c>
      <c r="E1318" s="6" t="str">
        <f t="shared" si="64"/>
        <v>N/A</v>
      </c>
      <c r="F1318" s="6" t="str">
        <f t="shared" si="65"/>
        <v>CGC</v>
      </c>
      <c r="G1318" s="8">
        <f>VLOOKUP(Task[[#This Row],[Reason of visit]],'Data-Task'!C:G,2,)</f>
        <v>1</v>
      </c>
      <c r="H131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8" s="7">
        <f>VLOOKUP(Task[[#This Row],[Reason of visit]],'Data-Task'!C:G,3,)</f>
        <v>1</v>
      </c>
      <c r="J1318" s="7" t="str">
        <f>IF(Task[[#This Row],[Margin of Error1]]&gt;=0.1,"Insufficient data",Task[[#This Row],[Task success1]])</f>
        <v>Insufficient data</v>
      </c>
      <c r="K1318" s="7">
        <f>IF(Task[[#This Row],[Task success1]]&gt;0,1.96*SQRT((Task[[#This Row],[Task success1]]*(1-Task[[#This Row],[Task success1]]))/Task[[#This Row],[Responses]]),"")</f>
        <v>0</v>
      </c>
      <c r="L1318" s="7">
        <f>VLOOKUP(Task[[#This Row],[Reason of visit]],'Data-Task'!C:G,4,)</f>
        <v>0</v>
      </c>
      <c r="M1318" s="7" t="str">
        <f>IF(Task[[#This Row],[Margin of Error1]]&gt;=0.1,"Insufficient data",Task[[#This Row],[Ease1]])</f>
        <v>Insufficient data</v>
      </c>
      <c r="N1318" s="7" t="str">
        <f>IF(Task[[#This Row],[Ease1]]&gt;0,1.96*SQRT((Task[[#This Row],[Ease1]]*(1-Task[[#This Row],[Ease1]]))/Task[[#This Row],[Responses]]),"")</f>
        <v/>
      </c>
      <c r="O1318" s="7">
        <f>VLOOKUP(Task[[#This Row],[Reason of visit]],'Data-Task'!C:G,5,)</f>
        <v>0</v>
      </c>
      <c r="P1318" s="7" t="str">
        <f>IF(Task[[#This Row],[Margin of Error1]]&gt;=0.1,"Insufficient data",Task[[#This Row],[Satisfaction1]])</f>
        <v>Insufficient data</v>
      </c>
      <c r="Q1318" s="7" t="str">
        <f>IF(Task[[#This Row],[Satisfaction1]]&gt;0,1.96*SQRT((Task[[#This Row],[Satisfaction1]]*(1-Task[[#This Row],[Satisfaction1]]))/Task[[#This Row],[Responses]]),"")</f>
        <v/>
      </c>
      <c r="R1318" s="7" t="str">
        <f>IF(OR(Task[[#This Row],[Margin of Error1]]&gt;=0.1,Task[[#This Row],[Margin of Error1]]=0),"Insufficient data",Task[[#This Row],[Margin of Error1]])</f>
        <v>Insufficient data</v>
      </c>
      <c r="S131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19" spans="3:19" x14ac:dyDescent="0.5">
      <c r="C1319" s="129" t="str">
        <f>IF(ISBLANK('Data-Task'!C98),"",'Data-Task'!C98)</f>
        <v>CGC:N/A:Contact the Canadian Grain Commission</v>
      </c>
      <c r="D1319" s="68" t="str">
        <f t="shared" si="63"/>
        <v>Contact the Canadian Grain Commission</v>
      </c>
      <c r="E1319" s="6" t="str">
        <f t="shared" si="64"/>
        <v>N/A</v>
      </c>
      <c r="F1319" s="6" t="str">
        <f t="shared" si="65"/>
        <v>CGC</v>
      </c>
      <c r="G1319" s="8">
        <f>VLOOKUP(Task[[#This Row],[Reason of visit]],'Data-Task'!C:G,2,)</f>
        <v>1</v>
      </c>
      <c r="H131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19" s="7">
        <f>VLOOKUP(Task[[#This Row],[Reason of visit]],'Data-Task'!C:G,3,)</f>
        <v>1</v>
      </c>
      <c r="J1319" s="7" t="str">
        <f>IF(Task[[#This Row],[Margin of Error1]]&gt;=0.1,"Insufficient data",Task[[#This Row],[Task success1]])</f>
        <v>Insufficient data</v>
      </c>
      <c r="K1319" s="7">
        <f>IF(Task[[#This Row],[Task success1]]&gt;0,1.96*SQRT((Task[[#This Row],[Task success1]]*(1-Task[[#This Row],[Task success1]]))/Task[[#This Row],[Responses]]),"")</f>
        <v>0</v>
      </c>
      <c r="L1319" s="7">
        <f>VLOOKUP(Task[[#This Row],[Reason of visit]],'Data-Task'!C:G,4,)</f>
        <v>0</v>
      </c>
      <c r="M1319" s="7" t="str">
        <f>IF(Task[[#This Row],[Margin of Error1]]&gt;=0.1,"Insufficient data",Task[[#This Row],[Ease1]])</f>
        <v>Insufficient data</v>
      </c>
      <c r="N1319" s="7" t="str">
        <f>IF(Task[[#This Row],[Ease1]]&gt;0,1.96*SQRT((Task[[#This Row],[Ease1]]*(1-Task[[#This Row],[Ease1]]))/Task[[#This Row],[Responses]]),"")</f>
        <v/>
      </c>
      <c r="O1319" s="7">
        <f>VLOOKUP(Task[[#This Row],[Reason of visit]],'Data-Task'!C:G,5,)</f>
        <v>0</v>
      </c>
      <c r="P1319" s="7" t="str">
        <f>IF(Task[[#This Row],[Margin of Error1]]&gt;=0.1,"Insufficient data",Task[[#This Row],[Satisfaction1]])</f>
        <v>Insufficient data</v>
      </c>
      <c r="Q1319" s="7" t="str">
        <f>IF(Task[[#This Row],[Satisfaction1]]&gt;0,1.96*SQRT((Task[[#This Row],[Satisfaction1]]*(1-Task[[#This Row],[Satisfaction1]]))/Task[[#This Row],[Responses]]),"")</f>
        <v/>
      </c>
      <c r="R1319" s="7" t="str">
        <f>IF(OR(Task[[#This Row],[Margin of Error1]]&gt;=0.1,Task[[#This Row],[Margin of Error1]]=0),"Insufficient data",Task[[#This Row],[Margin of Error1]])</f>
        <v>Insufficient data</v>
      </c>
      <c r="S131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0" spans="3:19" x14ac:dyDescent="0.5">
      <c r="C1320" s="129" t="str">
        <f>IF(ISBLANK('Data-Task'!C99),"",'Data-Task'!C99)</f>
        <v>CGC:N/A:Moisture content for Canadian grains</v>
      </c>
      <c r="D1320" s="68" t="str">
        <f t="shared" si="63"/>
        <v>Moisture content for Canadian grains</v>
      </c>
      <c r="E1320" s="6" t="str">
        <f t="shared" si="64"/>
        <v>N/A</v>
      </c>
      <c r="F1320" s="6" t="str">
        <f t="shared" si="65"/>
        <v>CGC</v>
      </c>
      <c r="G1320" s="8">
        <f>VLOOKUP(Task[[#This Row],[Reason of visit]],'Data-Task'!C:G,2,)</f>
        <v>1</v>
      </c>
      <c r="H132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0" s="7">
        <f>VLOOKUP(Task[[#This Row],[Reason of visit]],'Data-Task'!C:G,3,)</f>
        <v>1</v>
      </c>
      <c r="J1320" s="7" t="str">
        <f>IF(Task[[#This Row],[Margin of Error1]]&gt;=0.1,"Insufficient data",Task[[#This Row],[Task success1]])</f>
        <v>Insufficient data</v>
      </c>
      <c r="K1320" s="7">
        <f>IF(Task[[#This Row],[Task success1]]&gt;0,1.96*SQRT((Task[[#This Row],[Task success1]]*(1-Task[[#This Row],[Task success1]]))/Task[[#This Row],[Responses]]),"")</f>
        <v>0</v>
      </c>
      <c r="L1320" s="7">
        <f>VLOOKUP(Task[[#This Row],[Reason of visit]],'Data-Task'!C:G,4,)</f>
        <v>1</v>
      </c>
      <c r="M1320" s="7" t="str">
        <f>IF(Task[[#This Row],[Margin of Error1]]&gt;=0.1,"Insufficient data",Task[[#This Row],[Ease1]])</f>
        <v>Insufficient data</v>
      </c>
      <c r="N1320" s="7">
        <f>IF(Task[[#This Row],[Ease1]]&gt;0,1.96*SQRT((Task[[#This Row],[Ease1]]*(1-Task[[#This Row],[Ease1]]))/Task[[#This Row],[Responses]]),"")</f>
        <v>0</v>
      </c>
      <c r="O1320" s="7">
        <f>VLOOKUP(Task[[#This Row],[Reason of visit]],'Data-Task'!C:G,5,)</f>
        <v>1</v>
      </c>
      <c r="P1320" s="7" t="str">
        <f>IF(Task[[#This Row],[Margin of Error1]]&gt;=0.1,"Insufficient data",Task[[#This Row],[Satisfaction1]])</f>
        <v>Insufficient data</v>
      </c>
      <c r="Q1320" s="7">
        <f>IF(Task[[#This Row],[Satisfaction1]]&gt;0,1.96*SQRT((Task[[#This Row],[Satisfaction1]]*(1-Task[[#This Row],[Satisfaction1]]))/Task[[#This Row],[Responses]]),"")</f>
        <v>0</v>
      </c>
      <c r="R1320" s="7" t="str">
        <f>IF(OR(Task[[#This Row],[Margin of Error1]]&gt;=0.1,Task[[#This Row],[Margin of Error1]]=0),"Insufficient data",Task[[#This Row],[Margin of Error1]])</f>
        <v>Insufficient data</v>
      </c>
      <c r="S132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1" spans="3:19" x14ac:dyDescent="0.5">
      <c r="C1321" s="129" t="str">
        <f>IF(ISBLANK('Data-Task'!C100),"",'Data-Task'!C100)</f>
        <v>CGC:N/A:Official Grain Grading Guide</v>
      </c>
      <c r="D1321" s="68" t="str">
        <f t="shared" si="63"/>
        <v>Official Grain Grading Guide</v>
      </c>
      <c r="E1321" s="6" t="str">
        <f t="shared" si="64"/>
        <v>N/A</v>
      </c>
      <c r="F1321" s="6" t="str">
        <f t="shared" si="65"/>
        <v>CGC</v>
      </c>
      <c r="G1321" s="8">
        <f>VLOOKUP(Task[[#This Row],[Reason of visit]],'Data-Task'!C:G,2,)</f>
        <v>1</v>
      </c>
      <c r="H132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1" s="7">
        <f>VLOOKUP(Task[[#This Row],[Reason of visit]],'Data-Task'!C:G,3,)</f>
        <v>1</v>
      </c>
      <c r="J1321" s="7" t="str">
        <f>IF(Task[[#This Row],[Margin of Error1]]&gt;=0.1,"Insufficient data",Task[[#This Row],[Task success1]])</f>
        <v>Insufficient data</v>
      </c>
      <c r="K1321" s="7">
        <f>IF(Task[[#This Row],[Task success1]]&gt;0,1.96*SQRT((Task[[#This Row],[Task success1]]*(1-Task[[#This Row],[Task success1]]))/Task[[#This Row],[Responses]]),"")</f>
        <v>0</v>
      </c>
      <c r="L1321" s="7">
        <f>VLOOKUP(Task[[#This Row],[Reason of visit]],'Data-Task'!C:G,4,)</f>
        <v>0</v>
      </c>
      <c r="M1321" s="7" t="str">
        <f>IF(Task[[#This Row],[Margin of Error1]]&gt;=0.1,"Insufficient data",Task[[#This Row],[Ease1]])</f>
        <v>Insufficient data</v>
      </c>
      <c r="N1321" s="7" t="str">
        <f>IF(Task[[#This Row],[Ease1]]&gt;0,1.96*SQRT((Task[[#This Row],[Ease1]]*(1-Task[[#This Row],[Ease1]]))/Task[[#This Row],[Responses]]),"")</f>
        <v/>
      </c>
      <c r="O1321" s="7">
        <f>VLOOKUP(Task[[#This Row],[Reason of visit]],'Data-Task'!C:G,5,)</f>
        <v>0</v>
      </c>
      <c r="P1321" s="7" t="str">
        <f>IF(Task[[#This Row],[Margin of Error1]]&gt;=0.1,"Insufficient data",Task[[#This Row],[Satisfaction1]])</f>
        <v>Insufficient data</v>
      </c>
      <c r="Q1321" s="7" t="str">
        <f>IF(Task[[#This Row],[Satisfaction1]]&gt;0,1.96*SQRT((Task[[#This Row],[Satisfaction1]]*(1-Task[[#This Row],[Satisfaction1]]))/Task[[#This Row],[Responses]]),"")</f>
        <v/>
      </c>
      <c r="R1321" s="7" t="str">
        <f>IF(OR(Task[[#This Row],[Margin of Error1]]&gt;=0.1,Task[[#This Row],[Margin of Error1]]=0),"Insufficient data",Task[[#This Row],[Margin of Error1]])</f>
        <v>Insufficient data</v>
      </c>
      <c r="S132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2" spans="3:19" ht="27.75" x14ac:dyDescent="0.5">
      <c r="C1322" s="129" t="str">
        <f>IF(ISBLANK('Data-Task'!C112),"",'Data-Task'!C112)</f>
        <v>CIHR:Health:Find out about Canadian Institutes of Health Research's (CIHR) publications</v>
      </c>
      <c r="D1322" s="68" t="str">
        <f t="shared" si="63"/>
        <v>Find out about Canadian Institutes of Health Research's (CIHR) publications</v>
      </c>
      <c r="E1322" s="6" t="str">
        <f t="shared" si="64"/>
        <v>Health</v>
      </c>
      <c r="F1322" s="6" t="str">
        <f t="shared" si="65"/>
        <v>CIHR</v>
      </c>
      <c r="G1322" s="8">
        <f>VLOOKUP(Task[[#This Row],[Reason of visit]],'Data-Task'!C:G,2,)</f>
        <v>1</v>
      </c>
      <c r="H132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2" s="7">
        <f>VLOOKUP(Task[[#This Row],[Reason of visit]],'Data-Task'!C:G,3,)</f>
        <v>0</v>
      </c>
      <c r="J1322" s="7" t="str">
        <f>IF(Task[[#This Row],[Margin of Error1]]&gt;=0.1,"Insufficient data",Task[[#This Row],[Task success1]])</f>
        <v>Insufficient data</v>
      </c>
      <c r="K1322" s="7" t="str">
        <f>IF(Task[[#This Row],[Task success1]]&gt;0,1.96*SQRT((Task[[#This Row],[Task success1]]*(1-Task[[#This Row],[Task success1]]))/Task[[#This Row],[Responses]]),"")</f>
        <v/>
      </c>
      <c r="L1322" s="7">
        <f>VLOOKUP(Task[[#This Row],[Reason of visit]],'Data-Task'!C:G,4,)</f>
        <v>0</v>
      </c>
      <c r="M1322" s="7" t="str">
        <f>IF(Task[[#This Row],[Margin of Error1]]&gt;=0.1,"Insufficient data",Task[[#This Row],[Ease1]])</f>
        <v>Insufficient data</v>
      </c>
      <c r="N1322" s="7" t="str">
        <f>IF(Task[[#This Row],[Ease1]]&gt;0,1.96*SQRT((Task[[#This Row],[Ease1]]*(1-Task[[#This Row],[Ease1]]))/Task[[#This Row],[Responses]]),"")</f>
        <v/>
      </c>
      <c r="O1322" s="7">
        <f>VLOOKUP(Task[[#This Row],[Reason of visit]],'Data-Task'!C:G,5,)</f>
        <v>0</v>
      </c>
      <c r="P1322" s="7" t="str">
        <f>IF(Task[[#This Row],[Margin of Error1]]&gt;=0.1,"Insufficient data",Task[[#This Row],[Satisfaction1]])</f>
        <v>Insufficient data</v>
      </c>
      <c r="Q1322" s="7" t="str">
        <f>IF(Task[[#This Row],[Satisfaction1]]&gt;0,1.96*SQRT((Task[[#This Row],[Satisfaction1]]*(1-Task[[#This Row],[Satisfaction1]]))/Task[[#This Row],[Responses]]),"")</f>
        <v/>
      </c>
      <c r="R1322" s="7" t="str">
        <f>IF(OR(Task[[#This Row],[Margin of Error1]]&gt;=0.1,Task[[#This Row],[Margin of Error1]]=0),"Insufficient data",Task[[#This Row],[Margin of Error1]])</f>
        <v>Insufficient data</v>
      </c>
      <c r="S132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3" spans="3:19" x14ac:dyDescent="0.5">
      <c r="C1323" s="129" t="str">
        <f>IF(ISBLANK('Data-Task'!C120),"",'Data-Task'!C120)</f>
        <v>CIHR:Health:Genetics</v>
      </c>
      <c r="D1323" s="68" t="str">
        <f t="shared" si="63"/>
        <v>Genetics</v>
      </c>
      <c r="E1323" s="6" t="str">
        <f t="shared" si="64"/>
        <v>Health</v>
      </c>
      <c r="F1323" s="6" t="str">
        <f t="shared" si="65"/>
        <v>CIHR</v>
      </c>
      <c r="G1323" s="8">
        <f>VLOOKUP(Task[[#This Row],[Reason of visit]],'Data-Task'!C:G,2,)</f>
        <v>1</v>
      </c>
      <c r="H132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3" s="7">
        <f>VLOOKUP(Task[[#This Row],[Reason of visit]],'Data-Task'!C:G,3,)</f>
        <v>1</v>
      </c>
      <c r="J1323" s="7" t="str">
        <f>IF(Task[[#This Row],[Margin of Error1]]&gt;=0.1,"Insufficient data",Task[[#This Row],[Task success1]])</f>
        <v>Insufficient data</v>
      </c>
      <c r="K1323" s="7">
        <f>IF(Task[[#This Row],[Task success1]]&gt;0,1.96*SQRT((Task[[#This Row],[Task success1]]*(1-Task[[#This Row],[Task success1]]))/Task[[#This Row],[Responses]]),"")</f>
        <v>0</v>
      </c>
      <c r="L1323" s="7">
        <f>VLOOKUP(Task[[#This Row],[Reason of visit]],'Data-Task'!C:G,4,)</f>
        <v>1</v>
      </c>
      <c r="M1323" s="7" t="str">
        <f>IF(Task[[#This Row],[Margin of Error1]]&gt;=0.1,"Insufficient data",Task[[#This Row],[Ease1]])</f>
        <v>Insufficient data</v>
      </c>
      <c r="N1323" s="7">
        <f>IF(Task[[#This Row],[Ease1]]&gt;0,1.96*SQRT((Task[[#This Row],[Ease1]]*(1-Task[[#This Row],[Ease1]]))/Task[[#This Row],[Responses]]),"")</f>
        <v>0</v>
      </c>
      <c r="O1323" s="7">
        <f>VLOOKUP(Task[[#This Row],[Reason of visit]],'Data-Task'!C:G,5,)</f>
        <v>1</v>
      </c>
      <c r="P1323" s="7" t="str">
        <f>IF(Task[[#This Row],[Margin of Error1]]&gt;=0.1,"Insufficient data",Task[[#This Row],[Satisfaction1]])</f>
        <v>Insufficient data</v>
      </c>
      <c r="Q1323" s="7">
        <f>IF(Task[[#This Row],[Satisfaction1]]&gt;0,1.96*SQRT((Task[[#This Row],[Satisfaction1]]*(1-Task[[#This Row],[Satisfaction1]]))/Task[[#This Row],[Responses]]),"")</f>
        <v>0</v>
      </c>
      <c r="R1323" s="7" t="str">
        <f>IF(OR(Task[[#This Row],[Margin of Error1]]&gt;=0.1,Task[[#This Row],[Margin of Error1]]=0),"Insufficient data",Task[[#This Row],[Margin of Error1]])</f>
        <v>Insufficient data</v>
      </c>
      <c r="S132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4" spans="3:19" x14ac:dyDescent="0.5">
      <c r="C1324" s="129" t="str">
        <f>IF(ISBLANK('Data-Task'!C126),"",'Data-Task'!C126)</f>
        <v>CIHR:Health:Indigenous Peoples' Health</v>
      </c>
      <c r="D1324" s="68" t="str">
        <f t="shared" si="63"/>
        <v>Indigenous Peoples' Health</v>
      </c>
      <c r="E1324" s="6" t="str">
        <f t="shared" si="64"/>
        <v>Health</v>
      </c>
      <c r="F1324" s="6" t="str">
        <f t="shared" si="65"/>
        <v>CIHR</v>
      </c>
      <c r="G1324" s="8">
        <f>VLOOKUP(Task[[#This Row],[Reason of visit]],'Data-Task'!C:G,2,)</f>
        <v>1</v>
      </c>
      <c r="H132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4" s="7">
        <f>VLOOKUP(Task[[#This Row],[Reason of visit]],'Data-Task'!C:G,3,)</f>
        <v>1</v>
      </c>
      <c r="J1324" s="7" t="str">
        <f>IF(Task[[#This Row],[Margin of Error1]]&gt;=0.1,"Insufficient data",Task[[#This Row],[Task success1]])</f>
        <v>Insufficient data</v>
      </c>
      <c r="K1324" s="7">
        <f>IF(Task[[#This Row],[Task success1]]&gt;0,1.96*SQRT((Task[[#This Row],[Task success1]]*(1-Task[[#This Row],[Task success1]]))/Task[[#This Row],[Responses]]),"")</f>
        <v>0</v>
      </c>
      <c r="L1324" s="7">
        <f>VLOOKUP(Task[[#This Row],[Reason of visit]],'Data-Task'!C:G,4,)</f>
        <v>1</v>
      </c>
      <c r="M1324" s="7" t="str">
        <f>IF(Task[[#This Row],[Margin of Error1]]&gt;=0.1,"Insufficient data",Task[[#This Row],[Ease1]])</f>
        <v>Insufficient data</v>
      </c>
      <c r="N1324" s="7">
        <f>IF(Task[[#This Row],[Ease1]]&gt;0,1.96*SQRT((Task[[#This Row],[Ease1]]*(1-Task[[#This Row],[Ease1]]))/Task[[#This Row],[Responses]]),"")</f>
        <v>0</v>
      </c>
      <c r="O1324" s="7">
        <f>VLOOKUP(Task[[#This Row],[Reason of visit]],'Data-Task'!C:G,5,)</f>
        <v>1</v>
      </c>
      <c r="P1324" s="7" t="str">
        <f>IF(Task[[#This Row],[Margin of Error1]]&gt;=0.1,"Insufficient data",Task[[#This Row],[Satisfaction1]])</f>
        <v>Insufficient data</v>
      </c>
      <c r="Q1324" s="7">
        <f>IF(Task[[#This Row],[Satisfaction1]]&gt;0,1.96*SQRT((Task[[#This Row],[Satisfaction1]]*(1-Task[[#This Row],[Satisfaction1]]))/Task[[#This Row],[Responses]]),"")</f>
        <v>0</v>
      </c>
      <c r="R1324" s="7" t="str">
        <f>IF(OR(Task[[#This Row],[Margin of Error1]]&gt;=0.1,Task[[#This Row],[Margin of Error1]]=0),"Insufficient data",Task[[#This Row],[Margin of Error1]])</f>
        <v>Insufficient data</v>
      </c>
      <c r="S132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5" spans="3:19" x14ac:dyDescent="0.5">
      <c r="C1325" s="129" t="str">
        <f>IF(ISBLANK('Data-Task'!C135),"",'Data-Task'!C135)</f>
        <v>CIHR:Health:Population and Public Health</v>
      </c>
      <c r="D1325" s="68" t="str">
        <f t="shared" si="63"/>
        <v>Population and Public Health</v>
      </c>
      <c r="E1325" s="6" t="str">
        <f t="shared" si="64"/>
        <v>Health</v>
      </c>
      <c r="F1325" s="6" t="str">
        <f t="shared" si="65"/>
        <v>CIHR</v>
      </c>
      <c r="G1325" s="8">
        <f>VLOOKUP(Task[[#This Row],[Reason of visit]],'Data-Task'!C:G,2,)</f>
        <v>1</v>
      </c>
      <c r="H132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5" s="7">
        <f>VLOOKUP(Task[[#This Row],[Reason of visit]],'Data-Task'!C:G,3,)</f>
        <v>1</v>
      </c>
      <c r="J1325" s="7" t="str">
        <f>IF(Task[[#This Row],[Margin of Error1]]&gt;=0.1,"Insufficient data",Task[[#This Row],[Task success1]])</f>
        <v>Insufficient data</v>
      </c>
      <c r="K1325" s="7">
        <f>IF(Task[[#This Row],[Task success1]]&gt;0,1.96*SQRT((Task[[#This Row],[Task success1]]*(1-Task[[#This Row],[Task success1]]))/Task[[#This Row],[Responses]]),"")</f>
        <v>0</v>
      </c>
      <c r="L1325" s="7">
        <f>VLOOKUP(Task[[#This Row],[Reason of visit]],'Data-Task'!C:G,4,)</f>
        <v>1</v>
      </c>
      <c r="M1325" s="7" t="str">
        <f>IF(Task[[#This Row],[Margin of Error1]]&gt;=0.1,"Insufficient data",Task[[#This Row],[Ease1]])</f>
        <v>Insufficient data</v>
      </c>
      <c r="N1325" s="7">
        <f>IF(Task[[#This Row],[Ease1]]&gt;0,1.96*SQRT((Task[[#This Row],[Ease1]]*(1-Task[[#This Row],[Ease1]]))/Task[[#This Row],[Responses]]),"")</f>
        <v>0</v>
      </c>
      <c r="O1325" s="7">
        <f>VLOOKUP(Task[[#This Row],[Reason of visit]],'Data-Task'!C:G,5,)</f>
        <v>1</v>
      </c>
      <c r="P1325" s="7" t="str">
        <f>IF(Task[[#This Row],[Margin of Error1]]&gt;=0.1,"Insufficient data",Task[[#This Row],[Satisfaction1]])</f>
        <v>Insufficient data</v>
      </c>
      <c r="Q1325" s="7">
        <f>IF(Task[[#This Row],[Satisfaction1]]&gt;0,1.96*SQRT((Task[[#This Row],[Satisfaction1]]*(1-Task[[#This Row],[Satisfaction1]]))/Task[[#This Row],[Responses]]),"")</f>
        <v>0</v>
      </c>
      <c r="R1325" s="7" t="str">
        <f>IF(OR(Task[[#This Row],[Margin of Error1]]&gt;=0.1,Task[[#This Row],[Margin of Error1]]=0),"Insufficient data",Task[[#This Row],[Margin of Error1]])</f>
        <v>Insufficient data</v>
      </c>
      <c r="S132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6" spans="3:19" x14ac:dyDescent="0.5">
      <c r="C1326" s="129" t="str">
        <f>IF(ISBLANK('Data-Task'!C200),"",'Data-Task'!C200)</f>
        <v>CRTC:Business:Other - Reason for my visit is not in this list</v>
      </c>
      <c r="D1326" s="68" t="str">
        <f t="shared" si="63"/>
        <v>Other - Reason for my visit is not in this list</v>
      </c>
      <c r="E1326" s="6" t="str">
        <f t="shared" si="64"/>
        <v>Business</v>
      </c>
      <c r="F1326" s="6" t="str">
        <f t="shared" si="65"/>
        <v>CRTC</v>
      </c>
      <c r="G1326" s="8">
        <f>VLOOKUP(Task[[#This Row],[Reason of visit]],'Data-Task'!C:G,2,)</f>
        <v>1</v>
      </c>
      <c r="H132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6" s="7">
        <f>VLOOKUP(Task[[#This Row],[Reason of visit]],'Data-Task'!C:G,3,)</f>
        <v>0</v>
      </c>
      <c r="J1326" s="7" t="str">
        <f>IF(Task[[#This Row],[Margin of Error1]]&gt;=0.1,"Insufficient data",Task[[#This Row],[Task success1]])</f>
        <v>Insufficient data</v>
      </c>
      <c r="K1326" s="7" t="str">
        <f>IF(Task[[#This Row],[Task success1]]&gt;0,1.96*SQRT((Task[[#This Row],[Task success1]]*(1-Task[[#This Row],[Task success1]]))/Task[[#This Row],[Responses]]),"")</f>
        <v/>
      </c>
      <c r="L1326" s="7">
        <f>VLOOKUP(Task[[#This Row],[Reason of visit]],'Data-Task'!C:G,4,)</f>
        <v>0</v>
      </c>
      <c r="M1326" s="7" t="str">
        <f>IF(Task[[#This Row],[Margin of Error1]]&gt;=0.1,"Insufficient data",Task[[#This Row],[Ease1]])</f>
        <v>Insufficient data</v>
      </c>
      <c r="N1326" s="7" t="str">
        <f>IF(Task[[#This Row],[Ease1]]&gt;0,1.96*SQRT((Task[[#This Row],[Ease1]]*(1-Task[[#This Row],[Ease1]]))/Task[[#This Row],[Responses]]),"")</f>
        <v/>
      </c>
      <c r="O1326" s="7">
        <f>VLOOKUP(Task[[#This Row],[Reason of visit]],'Data-Task'!C:G,5,)</f>
        <v>1</v>
      </c>
      <c r="P1326" s="7" t="str">
        <f>IF(Task[[#This Row],[Margin of Error1]]&gt;=0.1,"Insufficient data",Task[[#This Row],[Satisfaction1]])</f>
        <v>Insufficient data</v>
      </c>
      <c r="Q1326" s="7">
        <f>IF(Task[[#This Row],[Satisfaction1]]&gt;0,1.96*SQRT((Task[[#This Row],[Satisfaction1]]*(1-Task[[#This Row],[Satisfaction1]]))/Task[[#This Row],[Responses]]),"")</f>
        <v>0</v>
      </c>
      <c r="R1326" s="7" t="str">
        <f>IF(OR(Task[[#This Row],[Margin of Error1]]&gt;=0.1,Task[[#This Row],[Margin of Error1]]=0),"Insufficient data",Task[[#This Row],[Margin of Error1]])</f>
        <v>Insufficient data</v>
      </c>
      <c r="S132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7" spans="3:19" x14ac:dyDescent="0.5">
      <c r="C1327" s="129" t="str">
        <f>IF(ISBLANK('Data-Task'!C217),"",'Data-Task'!C217)</f>
        <v>CSC:N/A:Find general information about COVID-19</v>
      </c>
      <c r="D1327" s="68" t="str">
        <f t="shared" si="63"/>
        <v>Find general information about COVID-19</v>
      </c>
      <c r="E1327" s="6" t="str">
        <f t="shared" si="64"/>
        <v>N/A</v>
      </c>
      <c r="F1327" s="6" t="str">
        <f t="shared" si="65"/>
        <v>CSC</v>
      </c>
      <c r="G1327" s="8">
        <f>VLOOKUP(Task[[#This Row],[Reason of visit]],'Data-Task'!C:G,2,)</f>
        <v>1</v>
      </c>
      <c r="H132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7" s="7">
        <f>VLOOKUP(Task[[#This Row],[Reason of visit]],'Data-Task'!C:G,3,)</f>
        <v>1</v>
      </c>
      <c r="J1327" s="7" t="str">
        <f>IF(Task[[#This Row],[Margin of Error1]]&gt;=0.1,"Insufficient data",Task[[#This Row],[Task success1]])</f>
        <v>Insufficient data</v>
      </c>
      <c r="K1327" s="7">
        <f>IF(Task[[#This Row],[Task success1]]&gt;0,1.96*SQRT((Task[[#This Row],[Task success1]]*(1-Task[[#This Row],[Task success1]]))/Task[[#This Row],[Responses]]),"")</f>
        <v>0</v>
      </c>
      <c r="L1327" s="7">
        <f>VLOOKUP(Task[[#This Row],[Reason of visit]],'Data-Task'!C:G,4,)</f>
        <v>1</v>
      </c>
      <c r="M1327" s="7" t="str">
        <f>IF(Task[[#This Row],[Margin of Error1]]&gt;=0.1,"Insufficient data",Task[[#This Row],[Ease1]])</f>
        <v>Insufficient data</v>
      </c>
      <c r="N1327" s="7">
        <f>IF(Task[[#This Row],[Ease1]]&gt;0,1.96*SQRT((Task[[#This Row],[Ease1]]*(1-Task[[#This Row],[Ease1]]))/Task[[#This Row],[Responses]]),"")</f>
        <v>0</v>
      </c>
      <c r="O1327" s="7">
        <f>VLOOKUP(Task[[#This Row],[Reason of visit]],'Data-Task'!C:G,5,)</f>
        <v>1</v>
      </c>
      <c r="P1327" s="7" t="str">
        <f>IF(Task[[#This Row],[Margin of Error1]]&gt;=0.1,"Insufficient data",Task[[#This Row],[Satisfaction1]])</f>
        <v>Insufficient data</v>
      </c>
      <c r="Q1327" s="7">
        <f>IF(Task[[#This Row],[Satisfaction1]]&gt;0,1.96*SQRT((Task[[#This Row],[Satisfaction1]]*(1-Task[[#This Row],[Satisfaction1]]))/Task[[#This Row],[Responses]]),"")</f>
        <v>0</v>
      </c>
      <c r="R1327" s="7" t="str">
        <f>IF(OR(Task[[#This Row],[Margin of Error1]]&gt;=0.1,Task[[#This Row],[Margin of Error1]]=0),"Insufficient data",Task[[#This Row],[Margin of Error1]])</f>
        <v>Insufficient data</v>
      </c>
      <c r="S132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8" spans="3:19" x14ac:dyDescent="0.5">
      <c r="C1328" s="129" t="str">
        <f>IF(ISBLANK('Data-Task'!C222),"",'Data-Task'!C222)</f>
        <v>CSC:N/A:I am an employee looking for information about COVID-19</v>
      </c>
      <c r="D1328" s="68" t="str">
        <f t="shared" si="63"/>
        <v>I am an employee looking for information about COVID-19</v>
      </c>
      <c r="E1328" s="6" t="str">
        <f t="shared" si="64"/>
        <v>N/A</v>
      </c>
      <c r="F1328" s="6" t="str">
        <f t="shared" si="65"/>
        <v>CSC</v>
      </c>
      <c r="G1328" s="8">
        <f>VLOOKUP(Task[[#This Row],[Reason of visit]],'Data-Task'!C:G,2,)</f>
        <v>1</v>
      </c>
      <c r="H132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8" s="7">
        <f>VLOOKUP(Task[[#This Row],[Reason of visit]],'Data-Task'!C:G,3,)</f>
        <v>1</v>
      </c>
      <c r="J1328" s="7" t="str">
        <f>IF(Task[[#This Row],[Margin of Error1]]&gt;=0.1,"Insufficient data",Task[[#This Row],[Task success1]])</f>
        <v>Insufficient data</v>
      </c>
      <c r="K1328" s="7">
        <f>IF(Task[[#This Row],[Task success1]]&gt;0,1.96*SQRT((Task[[#This Row],[Task success1]]*(1-Task[[#This Row],[Task success1]]))/Task[[#This Row],[Responses]]),"")</f>
        <v>0</v>
      </c>
      <c r="L1328" s="7">
        <f>VLOOKUP(Task[[#This Row],[Reason of visit]],'Data-Task'!C:G,4,)</f>
        <v>0</v>
      </c>
      <c r="M1328" s="7" t="str">
        <f>IF(Task[[#This Row],[Margin of Error1]]&gt;=0.1,"Insufficient data",Task[[#This Row],[Ease1]])</f>
        <v>Insufficient data</v>
      </c>
      <c r="N1328" s="7" t="str">
        <f>IF(Task[[#This Row],[Ease1]]&gt;0,1.96*SQRT((Task[[#This Row],[Ease1]]*(1-Task[[#This Row],[Ease1]]))/Task[[#This Row],[Responses]]),"")</f>
        <v/>
      </c>
      <c r="O1328" s="7">
        <f>VLOOKUP(Task[[#This Row],[Reason of visit]],'Data-Task'!C:G,5,)</f>
        <v>1</v>
      </c>
      <c r="P1328" s="7" t="str">
        <f>IF(Task[[#This Row],[Margin of Error1]]&gt;=0.1,"Insufficient data",Task[[#This Row],[Satisfaction1]])</f>
        <v>Insufficient data</v>
      </c>
      <c r="Q1328" s="7">
        <f>IF(Task[[#This Row],[Satisfaction1]]&gt;0,1.96*SQRT((Task[[#This Row],[Satisfaction1]]*(1-Task[[#This Row],[Satisfaction1]]))/Task[[#This Row],[Responses]]),"")</f>
        <v>0</v>
      </c>
      <c r="R1328" s="7" t="str">
        <f>IF(OR(Task[[#This Row],[Margin of Error1]]&gt;=0.1,Task[[#This Row],[Margin of Error1]]=0),"Insufficient data",Task[[#This Row],[Margin of Error1]])</f>
        <v>Insufficient data</v>
      </c>
      <c r="S132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29" spans="3:19" x14ac:dyDescent="0.5">
      <c r="C1329" s="129" t="str">
        <f>IF(ISBLANK('Data-Task'!C230),"",'Data-Task'!C230)</f>
        <v>CSEC:Security:Become a champion</v>
      </c>
      <c r="D1329" s="68" t="str">
        <f t="shared" si="63"/>
        <v>Become a champion</v>
      </c>
      <c r="E1329" s="6" t="str">
        <f t="shared" si="64"/>
        <v>Security</v>
      </c>
      <c r="F1329" s="6" t="str">
        <f t="shared" si="65"/>
        <v>CSEC</v>
      </c>
      <c r="G1329" s="8">
        <f>VLOOKUP(Task[[#This Row],[Reason of visit]],'Data-Task'!C:G,2,)</f>
        <v>1</v>
      </c>
      <c r="H132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29" s="7">
        <f>VLOOKUP(Task[[#This Row],[Reason of visit]],'Data-Task'!C:G,3,)</f>
        <v>1</v>
      </c>
      <c r="J1329" s="7" t="str">
        <f>IF(Task[[#This Row],[Margin of Error1]]&gt;=0.1,"Insufficient data",Task[[#This Row],[Task success1]])</f>
        <v>Insufficient data</v>
      </c>
      <c r="K1329" s="7">
        <f>IF(Task[[#This Row],[Task success1]]&gt;0,1.96*SQRT((Task[[#This Row],[Task success1]]*(1-Task[[#This Row],[Task success1]]))/Task[[#This Row],[Responses]]),"")</f>
        <v>0</v>
      </c>
      <c r="L1329" s="7">
        <f>VLOOKUP(Task[[#This Row],[Reason of visit]],'Data-Task'!C:G,4,)</f>
        <v>1</v>
      </c>
      <c r="M1329" s="7" t="str">
        <f>IF(Task[[#This Row],[Margin of Error1]]&gt;=0.1,"Insufficient data",Task[[#This Row],[Ease1]])</f>
        <v>Insufficient data</v>
      </c>
      <c r="N1329" s="7">
        <f>IF(Task[[#This Row],[Ease1]]&gt;0,1.96*SQRT((Task[[#This Row],[Ease1]]*(1-Task[[#This Row],[Ease1]]))/Task[[#This Row],[Responses]]),"")</f>
        <v>0</v>
      </c>
      <c r="O1329" s="7">
        <f>VLOOKUP(Task[[#This Row],[Reason of visit]],'Data-Task'!C:G,5,)</f>
        <v>0</v>
      </c>
      <c r="P1329" s="7" t="str">
        <f>IF(Task[[#This Row],[Margin of Error1]]&gt;=0.1,"Insufficient data",Task[[#This Row],[Satisfaction1]])</f>
        <v>Insufficient data</v>
      </c>
      <c r="Q1329" s="7" t="str">
        <f>IF(Task[[#This Row],[Satisfaction1]]&gt;0,1.96*SQRT((Task[[#This Row],[Satisfaction1]]*(1-Task[[#This Row],[Satisfaction1]]))/Task[[#This Row],[Responses]]),"")</f>
        <v/>
      </c>
      <c r="R1329" s="7" t="str">
        <f>IF(OR(Task[[#This Row],[Margin of Error1]]&gt;=0.1,Task[[#This Row],[Margin of Error1]]=0),"Insufficient data",Task[[#This Row],[Margin of Error1]])</f>
        <v>Insufficient data</v>
      </c>
      <c r="S132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0" spans="3:19" x14ac:dyDescent="0.5">
      <c r="C1330" s="129" t="str">
        <f>IF(ISBLANK('Data-Task'!C236),"",'Data-Task'!C236)</f>
        <v>CSEC:Security:Secure your connection</v>
      </c>
      <c r="D1330" s="68" t="str">
        <f t="shared" si="63"/>
        <v>Secure your connection</v>
      </c>
      <c r="E1330" s="6" t="str">
        <f t="shared" si="64"/>
        <v>Security</v>
      </c>
      <c r="F1330" s="6" t="str">
        <f t="shared" si="65"/>
        <v>CSEC</v>
      </c>
      <c r="G1330" s="8">
        <f>VLOOKUP(Task[[#This Row],[Reason of visit]],'Data-Task'!C:G,2,)</f>
        <v>1</v>
      </c>
      <c r="H133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0" s="7">
        <f>VLOOKUP(Task[[#This Row],[Reason of visit]],'Data-Task'!C:G,3,)</f>
        <v>1</v>
      </c>
      <c r="J1330" s="7" t="str">
        <f>IF(Task[[#This Row],[Margin of Error1]]&gt;=0.1,"Insufficient data",Task[[#This Row],[Task success1]])</f>
        <v>Insufficient data</v>
      </c>
      <c r="K1330" s="7">
        <f>IF(Task[[#This Row],[Task success1]]&gt;0,1.96*SQRT((Task[[#This Row],[Task success1]]*(1-Task[[#This Row],[Task success1]]))/Task[[#This Row],[Responses]]),"")</f>
        <v>0</v>
      </c>
      <c r="L1330" s="7">
        <f>VLOOKUP(Task[[#This Row],[Reason of visit]],'Data-Task'!C:G,4,)</f>
        <v>1</v>
      </c>
      <c r="M1330" s="7" t="str">
        <f>IF(Task[[#This Row],[Margin of Error1]]&gt;=0.1,"Insufficient data",Task[[#This Row],[Ease1]])</f>
        <v>Insufficient data</v>
      </c>
      <c r="N1330" s="7">
        <f>IF(Task[[#This Row],[Ease1]]&gt;0,1.96*SQRT((Task[[#This Row],[Ease1]]*(1-Task[[#This Row],[Ease1]]))/Task[[#This Row],[Responses]]),"")</f>
        <v>0</v>
      </c>
      <c r="O1330" s="7">
        <f>VLOOKUP(Task[[#This Row],[Reason of visit]],'Data-Task'!C:G,5,)</f>
        <v>1</v>
      </c>
      <c r="P1330" s="7" t="str">
        <f>IF(Task[[#This Row],[Margin of Error1]]&gt;=0.1,"Insufficient data",Task[[#This Row],[Satisfaction1]])</f>
        <v>Insufficient data</v>
      </c>
      <c r="Q1330" s="7">
        <f>IF(Task[[#This Row],[Satisfaction1]]&gt;0,1.96*SQRT((Task[[#This Row],[Satisfaction1]]*(1-Task[[#This Row],[Satisfaction1]]))/Task[[#This Row],[Responses]]),"")</f>
        <v>0</v>
      </c>
      <c r="R1330" s="7" t="str">
        <f>IF(OR(Task[[#This Row],[Margin of Error1]]&gt;=0.1,Task[[#This Row],[Margin of Error1]]=0),"Insufficient data",Task[[#This Row],[Margin of Error1]])</f>
        <v>Insufficient data</v>
      </c>
      <c r="S133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1" spans="3:19" x14ac:dyDescent="0.5">
      <c r="C1331" s="129" t="str">
        <f>IF(ISBLANK('Data-Task'!C242),"",'Data-Task'!C242)</f>
        <v>CSPS:PublicService:Find a job aid</v>
      </c>
      <c r="D1331" s="68" t="str">
        <f t="shared" si="63"/>
        <v>Find a job aid</v>
      </c>
      <c r="E1331" s="6" t="str">
        <f t="shared" si="64"/>
        <v>PublicService</v>
      </c>
      <c r="F1331" s="6" t="str">
        <f t="shared" si="65"/>
        <v>CSPS</v>
      </c>
      <c r="G1331" s="8">
        <f>VLOOKUP(Task[[#This Row],[Reason of visit]],'Data-Task'!C:G,2,)</f>
        <v>1</v>
      </c>
      <c r="H133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1" s="7">
        <f>VLOOKUP(Task[[#This Row],[Reason of visit]],'Data-Task'!C:G,3,)</f>
        <v>1</v>
      </c>
      <c r="J1331" s="7" t="str">
        <f>IF(Task[[#This Row],[Margin of Error1]]&gt;=0.1,"Insufficient data",Task[[#This Row],[Task success1]])</f>
        <v>Insufficient data</v>
      </c>
      <c r="K1331" s="7">
        <f>IF(Task[[#This Row],[Task success1]]&gt;0,1.96*SQRT((Task[[#This Row],[Task success1]]*(1-Task[[#This Row],[Task success1]]))/Task[[#This Row],[Responses]]),"")</f>
        <v>0</v>
      </c>
      <c r="L1331" s="7">
        <f>VLOOKUP(Task[[#This Row],[Reason of visit]],'Data-Task'!C:G,4,)</f>
        <v>0</v>
      </c>
      <c r="M1331" s="7" t="str">
        <f>IF(Task[[#This Row],[Margin of Error1]]&gt;=0.1,"Insufficient data",Task[[#This Row],[Ease1]])</f>
        <v>Insufficient data</v>
      </c>
      <c r="N1331" s="7" t="str">
        <f>IF(Task[[#This Row],[Ease1]]&gt;0,1.96*SQRT((Task[[#This Row],[Ease1]]*(1-Task[[#This Row],[Ease1]]))/Task[[#This Row],[Responses]]),"")</f>
        <v/>
      </c>
      <c r="O1331" s="7">
        <f>VLOOKUP(Task[[#This Row],[Reason of visit]],'Data-Task'!C:G,5,)</f>
        <v>1</v>
      </c>
      <c r="P1331" s="7" t="str">
        <f>IF(Task[[#This Row],[Margin of Error1]]&gt;=0.1,"Insufficient data",Task[[#This Row],[Satisfaction1]])</f>
        <v>Insufficient data</v>
      </c>
      <c r="Q1331" s="7">
        <f>IF(Task[[#This Row],[Satisfaction1]]&gt;0,1.96*SQRT((Task[[#This Row],[Satisfaction1]]*(1-Task[[#This Row],[Satisfaction1]]))/Task[[#This Row],[Responses]]),"")</f>
        <v>0</v>
      </c>
      <c r="R1331" s="7" t="str">
        <f>IF(OR(Task[[#This Row],[Margin of Error1]]&gt;=0.1,Task[[#This Row],[Margin of Error1]]=0),"Insufficient data",Task[[#This Row],[Margin of Error1]])</f>
        <v>Insufficient data</v>
      </c>
      <c r="S133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2" spans="3:19" x14ac:dyDescent="0.5">
      <c r="C1332" s="129" t="str">
        <f>IF(ISBLANK('Data-Task'!C245),"",'Data-Task'!C245)</f>
        <v>CSPS:PublicService:Find a video</v>
      </c>
      <c r="D1332" s="68" t="str">
        <f t="shared" si="63"/>
        <v>Find a video</v>
      </c>
      <c r="E1332" s="6" t="str">
        <f t="shared" si="64"/>
        <v>PublicService</v>
      </c>
      <c r="F1332" s="6" t="str">
        <f t="shared" si="65"/>
        <v>CSPS</v>
      </c>
      <c r="G1332" s="8">
        <f>VLOOKUP(Task[[#This Row],[Reason of visit]],'Data-Task'!C:G,2,)</f>
        <v>1</v>
      </c>
      <c r="H133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2" s="7">
        <f>VLOOKUP(Task[[#This Row],[Reason of visit]],'Data-Task'!C:G,3,)</f>
        <v>1</v>
      </c>
      <c r="J1332" s="7" t="str">
        <f>IF(Task[[#This Row],[Margin of Error1]]&gt;=0.1,"Insufficient data",Task[[#This Row],[Task success1]])</f>
        <v>Insufficient data</v>
      </c>
      <c r="K1332" s="7">
        <f>IF(Task[[#This Row],[Task success1]]&gt;0,1.96*SQRT((Task[[#This Row],[Task success1]]*(1-Task[[#This Row],[Task success1]]))/Task[[#This Row],[Responses]]),"")</f>
        <v>0</v>
      </c>
      <c r="L1332" s="7">
        <f>VLOOKUP(Task[[#This Row],[Reason of visit]],'Data-Task'!C:G,4,)</f>
        <v>1</v>
      </c>
      <c r="M1332" s="7" t="str">
        <f>IF(Task[[#This Row],[Margin of Error1]]&gt;=0.1,"Insufficient data",Task[[#This Row],[Ease1]])</f>
        <v>Insufficient data</v>
      </c>
      <c r="N1332" s="7">
        <f>IF(Task[[#This Row],[Ease1]]&gt;0,1.96*SQRT((Task[[#This Row],[Ease1]]*(1-Task[[#This Row],[Ease1]]))/Task[[#This Row],[Responses]]),"")</f>
        <v>0</v>
      </c>
      <c r="O1332" s="7">
        <f>VLOOKUP(Task[[#This Row],[Reason of visit]],'Data-Task'!C:G,5,)</f>
        <v>1</v>
      </c>
      <c r="P1332" s="7" t="str">
        <f>IF(Task[[#This Row],[Margin of Error1]]&gt;=0.1,"Insufficient data",Task[[#This Row],[Satisfaction1]])</f>
        <v>Insufficient data</v>
      </c>
      <c r="Q1332" s="7">
        <f>IF(Task[[#This Row],[Satisfaction1]]&gt;0,1.96*SQRT((Task[[#This Row],[Satisfaction1]]*(1-Task[[#This Row],[Satisfaction1]]))/Task[[#This Row],[Responses]]),"")</f>
        <v>0</v>
      </c>
      <c r="R1332" s="7" t="str">
        <f>IF(OR(Task[[#This Row],[Margin of Error1]]&gt;=0.1,Task[[#This Row],[Margin of Error1]]=0),"Insufficient data",Task[[#This Row],[Margin of Error1]])</f>
        <v>Insufficient data</v>
      </c>
      <c r="S133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3" spans="3:19" x14ac:dyDescent="0.5">
      <c r="C1333" s="129" t="str">
        <f>IF(ISBLANK('Data-Task'!C249),"",'Data-Task'!C249)</f>
        <v>CSPS:PublicService:Other - Reason for my visit is not in this list</v>
      </c>
      <c r="D1333" s="68" t="str">
        <f t="shared" si="63"/>
        <v>Other - Reason for my visit is not in this list</v>
      </c>
      <c r="E1333" s="6" t="str">
        <f t="shared" si="64"/>
        <v>PublicService</v>
      </c>
      <c r="F1333" s="6" t="str">
        <f t="shared" si="65"/>
        <v>CSPS</v>
      </c>
      <c r="G1333" s="8">
        <f>VLOOKUP(Task[[#This Row],[Reason of visit]],'Data-Task'!C:G,2,)</f>
        <v>1</v>
      </c>
      <c r="H133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3" s="7">
        <f>VLOOKUP(Task[[#This Row],[Reason of visit]],'Data-Task'!C:G,3,)</f>
        <v>0</v>
      </c>
      <c r="J1333" s="7" t="str">
        <f>IF(Task[[#This Row],[Margin of Error1]]&gt;=0.1,"Insufficient data",Task[[#This Row],[Task success1]])</f>
        <v>Insufficient data</v>
      </c>
      <c r="K1333" s="7" t="str">
        <f>IF(Task[[#This Row],[Task success1]]&gt;0,1.96*SQRT((Task[[#This Row],[Task success1]]*(1-Task[[#This Row],[Task success1]]))/Task[[#This Row],[Responses]]),"")</f>
        <v/>
      </c>
      <c r="L1333" s="7">
        <f>VLOOKUP(Task[[#This Row],[Reason of visit]],'Data-Task'!C:G,4,)</f>
        <v>0</v>
      </c>
      <c r="M1333" s="7" t="str">
        <f>IF(Task[[#This Row],[Margin of Error1]]&gt;=0.1,"Insufficient data",Task[[#This Row],[Ease1]])</f>
        <v>Insufficient data</v>
      </c>
      <c r="N1333" s="7" t="str">
        <f>IF(Task[[#This Row],[Ease1]]&gt;0,1.96*SQRT((Task[[#This Row],[Ease1]]*(1-Task[[#This Row],[Ease1]]))/Task[[#This Row],[Responses]]),"")</f>
        <v/>
      </c>
      <c r="O1333" s="7">
        <f>VLOOKUP(Task[[#This Row],[Reason of visit]],'Data-Task'!C:G,5,)</f>
        <v>0</v>
      </c>
      <c r="P1333" s="7" t="str">
        <f>IF(Task[[#This Row],[Margin of Error1]]&gt;=0.1,"Insufficient data",Task[[#This Row],[Satisfaction1]])</f>
        <v>Insufficient data</v>
      </c>
      <c r="Q1333" s="7" t="str">
        <f>IF(Task[[#This Row],[Satisfaction1]]&gt;0,1.96*SQRT((Task[[#This Row],[Satisfaction1]]*(1-Task[[#This Row],[Satisfaction1]]))/Task[[#This Row],[Responses]]),"")</f>
        <v/>
      </c>
      <c r="R1333" s="7" t="str">
        <f>IF(OR(Task[[#This Row],[Margin of Error1]]&gt;=0.1,Task[[#This Row],[Margin of Error1]]=0),"Insufficient data",Task[[#This Row],[Margin of Error1]])</f>
        <v>Insufficient data</v>
      </c>
      <c r="S133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4" spans="3:19" ht="27.75" x14ac:dyDescent="0.5">
      <c r="C1334" s="129" t="str">
        <f>IF(ISBLANK('Data-Task'!C295),"",'Data-Task'!C295)</f>
        <v>DND:Security:Get a specific report about misconduct or discrimintation (Arbour Report)</v>
      </c>
      <c r="D1334" s="68" t="str">
        <f t="shared" si="63"/>
        <v>Get a specific report about misconduct or discrimintation (Arbour Report)</v>
      </c>
      <c r="E1334" s="6" t="str">
        <f t="shared" si="64"/>
        <v>Security</v>
      </c>
      <c r="F1334" s="6" t="str">
        <f t="shared" si="65"/>
        <v>DND</v>
      </c>
      <c r="G1334" s="8">
        <f>VLOOKUP(Task[[#This Row],[Reason of visit]],'Data-Task'!C:G,2,)</f>
        <v>1</v>
      </c>
      <c r="H133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4" s="7">
        <f>VLOOKUP(Task[[#This Row],[Reason of visit]],'Data-Task'!C:G,3,)</f>
        <v>0</v>
      </c>
      <c r="J1334" s="7" t="str">
        <f>IF(Task[[#This Row],[Margin of Error1]]&gt;=0.1,"Insufficient data",Task[[#This Row],[Task success1]])</f>
        <v>Insufficient data</v>
      </c>
      <c r="K1334" s="7" t="str">
        <f>IF(Task[[#This Row],[Task success1]]&gt;0,1.96*SQRT((Task[[#This Row],[Task success1]]*(1-Task[[#This Row],[Task success1]]))/Task[[#This Row],[Responses]]),"")</f>
        <v/>
      </c>
      <c r="L1334" s="7">
        <f>VLOOKUP(Task[[#This Row],[Reason of visit]],'Data-Task'!C:G,4,)</f>
        <v>0</v>
      </c>
      <c r="M1334" s="7" t="str">
        <f>IF(Task[[#This Row],[Margin of Error1]]&gt;=0.1,"Insufficient data",Task[[#This Row],[Ease1]])</f>
        <v>Insufficient data</v>
      </c>
      <c r="N1334" s="7" t="str">
        <f>IF(Task[[#This Row],[Ease1]]&gt;0,1.96*SQRT((Task[[#This Row],[Ease1]]*(1-Task[[#This Row],[Ease1]]))/Task[[#This Row],[Responses]]),"")</f>
        <v/>
      </c>
      <c r="O1334" s="7">
        <f>VLOOKUP(Task[[#This Row],[Reason of visit]],'Data-Task'!C:G,5,)</f>
        <v>0</v>
      </c>
      <c r="P1334" s="7" t="str">
        <f>IF(Task[[#This Row],[Margin of Error1]]&gt;=0.1,"Insufficient data",Task[[#This Row],[Satisfaction1]])</f>
        <v>Insufficient data</v>
      </c>
      <c r="Q1334" s="7" t="str">
        <f>IF(Task[[#This Row],[Satisfaction1]]&gt;0,1.96*SQRT((Task[[#This Row],[Satisfaction1]]*(1-Task[[#This Row],[Satisfaction1]]))/Task[[#This Row],[Responses]]),"")</f>
        <v/>
      </c>
      <c r="R1334" s="7" t="str">
        <f>IF(OR(Task[[#This Row],[Margin of Error1]]&gt;=0.1,Task[[#This Row],[Margin of Error1]]=0),"Insufficient data",Task[[#This Row],[Margin of Error1]])</f>
        <v>Insufficient data</v>
      </c>
      <c r="S133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5" spans="3:19" x14ac:dyDescent="0.5">
      <c r="C1335" s="129" t="str">
        <f>IF(ISBLANK('Data-Task'!C300),"",'Data-Task'!C300)</f>
        <v>DND:Security:Junior Canadian Ranger</v>
      </c>
      <c r="D1335" s="68" t="str">
        <f t="shared" si="63"/>
        <v>Junior Canadian Ranger</v>
      </c>
      <c r="E1335" s="6" t="str">
        <f t="shared" si="64"/>
        <v>Security</v>
      </c>
      <c r="F1335" s="6" t="str">
        <f t="shared" si="65"/>
        <v>DND</v>
      </c>
      <c r="G1335" s="8">
        <f>VLOOKUP(Task[[#This Row],[Reason of visit]],'Data-Task'!C:G,2,)</f>
        <v>1</v>
      </c>
      <c r="H133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5" s="7">
        <f>VLOOKUP(Task[[#This Row],[Reason of visit]],'Data-Task'!C:G,3,)</f>
        <v>1</v>
      </c>
      <c r="J1335" s="7" t="str">
        <f>IF(Task[[#This Row],[Margin of Error1]]&gt;=0.1,"Insufficient data",Task[[#This Row],[Task success1]])</f>
        <v>Insufficient data</v>
      </c>
      <c r="K1335" s="7">
        <f>IF(Task[[#This Row],[Task success1]]&gt;0,1.96*SQRT((Task[[#This Row],[Task success1]]*(1-Task[[#This Row],[Task success1]]))/Task[[#This Row],[Responses]]),"")</f>
        <v>0</v>
      </c>
      <c r="L1335" s="7">
        <f>VLOOKUP(Task[[#This Row],[Reason of visit]],'Data-Task'!C:G,4,)</f>
        <v>1</v>
      </c>
      <c r="M1335" s="7" t="str">
        <f>IF(Task[[#This Row],[Margin of Error1]]&gt;=0.1,"Insufficient data",Task[[#This Row],[Ease1]])</f>
        <v>Insufficient data</v>
      </c>
      <c r="N1335" s="7">
        <f>IF(Task[[#This Row],[Ease1]]&gt;0,1.96*SQRT((Task[[#This Row],[Ease1]]*(1-Task[[#This Row],[Ease1]]))/Task[[#This Row],[Responses]]),"")</f>
        <v>0</v>
      </c>
      <c r="O1335" s="7">
        <f>VLOOKUP(Task[[#This Row],[Reason of visit]],'Data-Task'!C:G,5,)</f>
        <v>1</v>
      </c>
      <c r="P1335" s="7" t="str">
        <f>IF(Task[[#This Row],[Margin of Error1]]&gt;=0.1,"Insufficient data",Task[[#This Row],[Satisfaction1]])</f>
        <v>Insufficient data</v>
      </c>
      <c r="Q1335" s="7">
        <f>IF(Task[[#This Row],[Satisfaction1]]&gt;0,1.96*SQRT((Task[[#This Row],[Satisfaction1]]*(1-Task[[#This Row],[Satisfaction1]]))/Task[[#This Row],[Responses]]),"")</f>
        <v>0</v>
      </c>
      <c r="R1335" s="7" t="str">
        <f>IF(OR(Task[[#This Row],[Margin of Error1]]&gt;=0.1,Task[[#This Row],[Margin of Error1]]=0),"Insufficient data",Task[[#This Row],[Margin of Error1]])</f>
        <v>Insufficient data</v>
      </c>
      <c r="S133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6" spans="3:19" x14ac:dyDescent="0.5">
      <c r="C1336" s="129" t="str">
        <f>IF(ISBLANK('Data-Task'!C376),"",'Data-Task'!C376)</f>
        <v>Elections:Travel:Voting in an election while outside Canada</v>
      </c>
      <c r="D1336" s="68" t="str">
        <f t="shared" si="63"/>
        <v>Voting in an election while outside Canada</v>
      </c>
      <c r="E1336" s="6" t="str">
        <f t="shared" si="64"/>
        <v>Travel</v>
      </c>
      <c r="F1336" s="6" t="str">
        <f t="shared" si="65"/>
        <v>Elections</v>
      </c>
      <c r="G1336" s="8">
        <f>VLOOKUP(Task[[#This Row],[Reason of visit]],'Data-Task'!C:G,2,)</f>
        <v>1</v>
      </c>
      <c r="H133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6" s="7">
        <f>VLOOKUP(Task[[#This Row],[Reason of visit]],'Data-Task'!C:G,3,)</f>
        <v>1</v>
      </c>
      <c r="J1336" s="7" t="str">
        <f>IF(Task[[#This Row],[Margin of Error1]]&gt;=0.1,"Insufficient data",Task[[#This Row],[Task success1]])</f>
        <v>Insufficient data</v>
      </c>
      <c r="K1336" s="7">
        <f>IF(Task[[#This Row],[Task success1]]&gt;0,1.96*SQRT((Task[[#This Row],[Task success1]]*(1-Task[[#This Row],[Task success1]]))/Task[[#This Row],[Responses]]),"")</f>
        <v>0</v>
      </c>
      <c r="L1336" s="7">
        <f>VLOOKUP(Task[[#This Row],[Reason of visit]],'Data-Task'!C:G,4,)</f>
        <v>0</v>
      </c>
      <c r="M1336" s="7" t="str">
        <f>IF(Task[[#This Row],[Margin of Error1]]&gt;=0.1,"Insufficient data",Task[[#This Row],[Ease1]])</f>
        <v>Insufficient data</v>
      </c>
      <c r="N1336" s="7" t="str">
        <f>IF(Task[[#This Row],[Ease1]]&gt;0,1.96*SQRT((Task[[#This Row],[Ease1]]*(1-Task[[#This Row],[Ease1]]))/Task[[#This Row],[Responses]]),"")</f>
        <v/>
      </c>
      <c r="O1336" s="7">
        <f>VLOOKUP(Task[[#This Row],[Reason of visit]],'Data-Task'!C:G,5,)</f>
        <v>0</v>
      </c>
      <c r="P1336" s="7" t="str">
        <f>IF(Task[[#This Row],[Margin of Error1]]&gt;=0.1,"Insufficient data",Task[[#This Row],[Satisfaction1]])</f>
        <v>Insufficient data</v>
      </c>
      <c r="Q1336" s="7" t="str">
        <f>IF(Task[[#This Row],[Satisfaction1]]&gt;0,1.96*SQRT((Task[[#This Row],[Satisfaction1]]*(1-Task[[#This Row],[Satisfaction1]]))/Task[[#This Row],[Responses]]),"")</f>
        <v/>
      </c>
      <c r="R1336" s="7" t="str">
        <f>IF(OR(Task[[#This Row],[Margin of Error1]]&gt;=0.1,Task[[#This Row],[Margin of Error1]]=0),"Insufficient data",Task[[#This Row],[Margin of Error1]])</f>
        <v>Insufficient data</v>
      </c>
      <c r="S133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7" spans="3:19" x14ac:dyDescent="0.5">
      <c r="C1337" s="129" t="str">
        <f>IF(ISBLANK('Data-Task'!C389),"",'Data-Task'!C389)</f>
        <v>ESDC:Benefits:Disability benefits for veterans</v>
      </c>
      <c r="D1337" s="68" t="str">
        <f t="shared" si="63"/>
        <v>Disability benefits for veterans</v>
      </c>
      <c r="E1337" s="6" t="str">
        <f t="shared" si="64"/>
        <v>Benefits</v>
      </c>
      <c r="F1337" s="6" t="str">
        <f t="shared" si="65"/>
        <v>ESDC</v>
      </c>
      <c r="G1337" s="8">
        <f>VLOOKUP(Task[[#This Row],[Reason of visit]],'Data-Task'!C:G,2,)</f>
        <v>1</v>
      </c>
      <c r="H133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7" s="7">
        <f>VLOOKUP(Task[[#This Row],[Reason of visit]],'Data-Task'!C:G,3,)</f>
        <v>1</v>
      </c>
      <c r="J1337" s="7" t="str">
        <f>IF(Task[[#This Row],[Margin of Error1]]&gt;=0.1,"Insufficient data",Task[[#This Row],[Task success1]])</f>
        <v>Insufficient data</v>
      </c>
      <c r="K1337" s="7">
        <f>IF(Task[[#This Row],[Task success1]]&gt;0,1.96*SQRT((Task[[#This Row],[Task success1]]*(1-Task[[#This Row],[Task success1]]))/Task[[#This Row],[Responses]]),"")</f>
        <v>0</v>
      </c>
      <c r="L1337" s="7">
        <f>VLOOKUP(Task[[#This Row],[Reason of visit]],'Data-Task'!C:G,4,)</f>
        <v>1</v>
      </c>
      <c r="M1337" s="7" t="str">
        <f>IF(Task[[#This Row],[Margin of Error1]]&gt;=0.1,"Insufficient data",Task[[#This Row],[Ease1]])</f>
        <v>Insufficient data</v>
      </c>
      <c r="N1337" s="7">
        <f>IF(Task[[#This Row],[Ease1]]&gt;0,1.96*SQRT((Task[[#This Row],[Ease1]]*(1-Task[[#This Row],[Ease1]]))/Task[[#This Row],[Responses]]),"")</f>
        <v>0</v>
      </c>
      <c r="O1337" s="7">
        <f>VLOOKUP(Task[[#This Row],[Reason of visit]],'Data-Task'!C:G,5,)</f>
        <v>1</v>
      </c>
      <c r="P1337" s="7" t="str">
        <f>IF(Task[[#This Row],[Margin of Error1]]&gt;=0.1,"Insufficient data",Task[[#This Row],[Satisfaction1]])</f>
        <v>Insufficient data</v>
      </c>
      <c r="Q1337" s="7">
        <f>IF(Task[[#This Row],[Satisfaction1]]&gt;0,1.96*SQRT((Task[[#This Row],[Satisfaction1]]*(1-Task[[#This Row],[Satisfaction1]]))/Task[[#This Row],[Responses]]),"")</f>
        <v>0</v>
      </c>
      <c r="R1337" s="7" t="str">
        <f>IF(OR(Task[[#This Row],[Margin of Error1]]&gt;=0.1,Task[[#This Row],[Margin of Error1]]=0),"Insufficient data",Task[[#This Row],[Margin of Error1]])</f>
        <v>Insufficient data</v>
      </c>
      <c r="S133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8" spans="3:19" x14ac:dyDescent="0.5">
      <c r="C1338" s="129" t="str">
        <f>IF(ISBLANK('Data-Task'!C411),"",'Data-Task'!C411)</f>
        <v>ESDC:Jobs:Appeal a workers' compensation decision</v>
      </c>
      <c r="D1338" s="68" t="str">
        <f t="shared" si="63"/>
        <v>Appeal a workers' compensation decision</v>
      </c>
      <c r="E1338" s="6" t="str">
        <f t="shared" si="64"/>
        <v>Jobs</v>
      </c>
      <c r="F1338" s="6" t="str">
        <f t="shared" si="65"/>
        <v>ESDC</v>
      </c>
      <c r="G1338" s="8">
        <f>VLOOKUP(Task[[#This Row],[Reason of visit]],'Data-Task'!C:G,2,)</f>
        <v>1</v>
      </c>
      <c r="H133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8" s="7">
        <f>VLOOKUP(Task[[#This Row],[Reason of visit]],'Data-Task'!C:G,3,)</f>
        <v>1</v>
      </c>
      <c r="J1338" s="7" t="str">
        <f>IF(Task[[#This Row],[Margin of Error1]]&gt;=0.1,"Insufficient data",Task[[#This Row],[Task success1]])</f>
        <v>Insufficient data</v>
      </c>
      <c r="K1338" s="7">
        <f>IF(Task[[#This Row],[Task success1]]&gt;0,1.96*SQRT((Task[[#This Row],[Task success1]]*(1-Task[[#This Row],[Task success1]]))/Task[[#This Row],[Responses]]),"")</f>
        <v>0</v>
      </c>
      <c r="L1338" s="7">
        <f>VLOOKUP(Task[[#This Row],[Reason of visit]],'Data-Task'!C:G,4,)</f>
        <v>1</v>
      </c>
      <c r="M1338" s="7" t="str">
        <f>IF(Task[[#This Row],[Margin of Error1]]&gt;=0.1,"Insufficient data",Task[[#This Row],[Ease1]])</f>
        <v>Insufficient data</v>
      </c>
      <c r="N1338" s="7">
        <f>IF(Task[[#This Row],[Ease1]]&gt;0,1.96*SQRT((Task[[#This Row],[Ease1]]*(1-Task[[#This Row],[Ease1]]))/Task[[#This Row],[Responses]]),"")</f>
        <v>0</v>
      </c>
      <c r="O1338" s="7">
        <f>VLOOKUP(Task[[#This Row],[Reason of visit]],'Data-Task'!C:G,5,)</f>
        <v>0</v>
      </c>
      <c r="P1338" s="7" t="str">
        <f>IF(Task[[#This Row],[Margin of Error1]]&gt;=0.1,"Insufficient data",Task[[#This Row],[Satisfaction1]])</f>
        <v>Insufficient data</v>
      </c>
      <c r="Q1338" s="7" t="str">
        <f>IF(Task[[#This Row],[Satisfaction1]]&gt;0,1.96*SQRT((Task[[#This Row],[Satisfaction1]]*(1-Task[[#This Row],[Satisfaction1]]))/Task[[#This Row],[Responses]]),"")</f>
        <v/>
      </c>
      <c r="R1338" s="7" t="str">
        <f>IF(OR(Task[[#This Row],[Margin of Error1]]&gt;=0.1,Task[[#This Row],[Margin of Error1]]=0),"Insufficient data",Task[[#This Row],[Margin of Error1]])</f>
        <v>Insufficient data</v>
      </c>
      <c r="S133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39" spans="3:19" x14ac:dyDescent="0.5">
      <c r="C1339" s="129" t="str">
        <f>IF(ISBLANK('Data-Task'!C428),"",'Data-Task'!C428)</f>
        <v>ESDC:Jobs:Fines for violating the Canada Labour Code</v>
      </c>
      <c r="D1339" s="68" t="str">
        <f t="shared" si="63"/>
        <v>Fines for violating the Canada Labour Code</v>
      </c>
      <c r="E1339" s="6" t="str">
        <f t="shared" si="64"/>
        <v>Jobs</v>
      </c>
      <c r="F1339" s="6" t="str">
        <f t="shared" si="65"/>
        <v>ESDC</v>
      </c>
      <c r="G1339" s="8">
        <f>VLOOKUP(Task[[#This Row],[Reason of visit]],'Data-Task'!C:G,2,)</f>
        <v>1</v>
      </c>
      <c r="H133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39" s="7">
        <f>VLOOKUP(Task[[#This Row],[Reason of visit]],'Data-Task'!C:G,3,)</f>
        <v>0</v>
      </c>
      <c r="J1339" s="7" t="str">
        <f>IF(Task[[#This Row],[Margin of Error1]]&gt;=0.1,"Insufficient data",Task[[#This Row],[Task success1]])</f>
        <v>Insufficient data</v>
      </c>
      <c r="K1339" s="7" t="str">
        <f>IF(Task[[#This Row],[Task success1]]&gt;0,1.96*SQRT((Task[[#This Row],[Task success1]]*(1-Task[[#This Row],[Task success1]]))/Task[[#This Row],[Responses]]),"")</f>
        <v/>
      </c>
      <c r="L1339" s="7">
        <f>VLOOKUP(Task[[#This Row],[Reason of visit]],'Data-Task'!C:G,4,)</f>
        <v>0</v>
      </c>
      <c r="M1339" s="7" t="str">
        <f>IF(Task[[#This Row],[Margin of Error1]]&gt;=0.1,"Insufficient data",Task[[#This Row],[Ease1]])</f>
        <v>Insufficient data</v>
      </c>
      <c r="N1339" s="7" t="str">
        <f>IF(Task[[#This Row],[Ease1]]&gt;0,1.96*SQRT((Task[[#This Row],[Ease1]]*(1-Task[[#This Row],[Ease1]]))/Task[[#This Row],[Responses]]),"")</f>
        <v/>
      </c>
      <c r="O1339" s="7">
        <f>VLOOKUP(Task[[#This Row],[Reason of visit]],'Data-Task'!C:G,5,)</f>
        <v>0</v>
      </c>
      <c r="P1339" s="7" t="str">
        <f>IF(Task[[#This Row],[Margin of Error1]]&gt;=0.1,"Insufficient data",Task[[#This Row],[Satisfaction1]])</f>
        <v>Insufficient data</v>
      </c>
      <c r="Q1339" s="7" t="str">
        <f>IF(Task[[#This Row],[Satisfaction1]]&gt;0,1.96*SQRT((Task[[#This Row],[Satisfaction1]]*(1-Task[[#This Row],[Satisfaction1]]))/Task[[#This Row],[Responses]]),"")</f>
        <v/>
      </c>
      <c r="R1339" s="7" t="str">
        <f>IF(OR(Task[[#This Row],[Margin of Error1]]&gt;=0.1,Task[[#This Row],[Margin of Error1]]=0),"Insufficient data",Task[[#This Row],[Margin of Error1]])</f>
        <v>Insufficient data</v>
      </c>
      <c r="S133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0" spans="3:19" x14ac:dyDescent="0.5">
      <c r="C1340" s="129" t="str">
        <f>IF(ISBLANK('Data-Task'!C430),"",'Data-Task'!C430)</f>
        <v>ESDC:Jobs:Hiring student interns</v>
      </c>
      <c r="D1340" s="68" t="str">
        <f t="shared" si="63"/>
        <v>Hiring student interns</v>
      </c>
      <c r="E1340" s="6" t="str">
        <f t="shared" si="64"/>
        <v>Jobs</v>
      </c>
      <c r="F1340" s="6" t="str">
        <f t="shared" si="65"/>
        <v>ESDC</v>
      </c>
      <c r="G1340" s="8">
        <f>VLOOKUP(Task[[#This Row],[Reason of visit]],'Data-Task'!C:G,2,)</f>
        <v>1</v>
      </c>
      <c r="H134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0" s="7">
        <f>VLOOKUP(Task[[#This Row],[Reason of visit]],'Data-Task'!C:G,3,)</f>
        <v>1</v>
      </c>
      <c r="J1340" s="7" t="str">
        <f>IF(Task[[#This Row],[Margin of Error1]]&gt;=0.1,"Insufficient data",Task[[#This Row],[Task success1]])</f>
        <v>Insufficient data</v>
      </c>
      <c r="K1340" s="7">
        <f>IF(Task[[#This Row],[Task success1]]&gt;0,1.96*SQRT((Task[[#This Row],[Task success1]]*(1-Task[[#This Row],[Task success1]]))/Task[[#This Row],[Responses]]),"")</f>
        <v>0</v>
      </c>
      <c r="L1340" s="7">
        <f>VLOOKUP(Task[[#This Row],[Reason of visit]],'Data-Task'!C:G,4,)</f>
        <v>0</v>
      </c>
      <c r="M1340" s="7" t="str">
        <f>IF(Task[[#This Row],[Margin of Error1]]&gt;=0.1,"Insufficient data",Task[[#This Row],[Ease1]])</f>
        <v>Insufficient data</v>
      </c>
      <c r="N1340" s="7" t="str">
        <f>IF(Task[[#This Row],[Ease1]]&gt;0,1.96*SQRT((Task[[#This Row],[Ease1]]*(1-Task[[#This Row],[Ease1]]))/Task[[#This Row],[Responses]]),"")</f>
        <v/>
      </c>
      <c r="O1340" s="7">
        <f>VLOOKUP(Task[[#This Row],[Reason of visit]],'Data-Task'!C:G,5,)</f>
        <v>1</v>
      </c>
      <c r="P1340" s="7" t="str">
        <f>IF(Task[[#This Row],[Margin of Error1]]&gt;=0.1,"Insufficient data",Task[[#This Row],[Satisfaction1]])</f>
        <v>Insufficient data</v>
      </c>
      <c r="Q1340" s="7">
        <f>IF(Task[[#This Row],[Satisfaction1]]&gt;0,1.96*SQRT((Task[[#This Row],[Satisfaction1]]*(1-Task[[#This Row],[Satisfaction1]]))/Task[[#This Row],[Responses]]),"")</f>
        <v>0</v>
      </c>
      <c r="R1340" s="7" t="str">
        <f>IF(OR(Task[[#This Row],[Margin of Error1]]&gt;=0.1,Task[[#This Row],[Margin of Error1]]=0),"Insufficient data",Task[[#This Row],[Margin of Error1]])</f>
        <v>Insufficient data</v>
      </c>
      <c r="S134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1" spans="3:19" x14ac:dyDescent="0.5">
      <c r="C1341" s="129" t="str">
        <f>IF(ISBLANK('Data-Task'!C432),"",'Data-Task'!C432)</f>
        <v>ESDC:Jobs:How to prevent labour disputes</v>
      </c>
      <c r="D1341" s="68" t="str">
        <f t="shared" si="63"/>
        <v>How to prevent labour disputes</v>
      </c>
      <c r="E1341" s="6" t="str">
        <f t="shared" si="64"/>
        <v>Jobs</v>
      </c>
      <c r="F1341" s="6" t="str">
        <f t="shared" si="65"/>
        <v>ESDC</v>
      </c>
      <c r="G1341" s="8">
        <f>VLOOKUP(Task[[#This Row],[Reason of visit]],'Data-Task'!C:G,2,)</f>
        <v>1</v>
      </c>
      <c r="H134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1" s="7">
        <f>VLOOKUP(Task[[#This Row],[Reason of visit]],'Data-Task'!C:G,3,)</f>
        <v>0</v>
      </c>
      <c r="J1341" s="7" t="str">
        <f>IF(Task[[#This Row],[Margin of Error1]]&gt;=0.1,"Insufficient data",Task[[#This Row],[Task success1]])</f>
        <v>Insufficient data</v>
      </c>
      <c r="K1341" s="7" t="str">
        <f>IF(Task[[#This Row],[Task success1]]&gt;0,1.96*SQRT((Task[[#This Row],[Task success1]]*(1-Task[[#This Row],[Task success1]]))/Task[[#This Row],[Responses]]),"")</f>
        <v/>
      </c>
      <c r="L1341" s="7">
        <f>VLOOKUP(Task[[#This Row],[Reason of visit]],'Data-Task'!C:G,4,)</f>
        <v>0</v>
      </c>
      <c r="M1341" s="7" t="str">
        <f>IF(Task[[#This Row],[Margin of Error1]]&gt;=0.1,"Insufficient data",Task[[#This Row],[Ease1]])</f>
        <v>Insufficient data</v>
      </c>
      <c r="N1341" s="7" t="str">
        <f>IF(Task[[#This Row],[Ease1]]&gt;0,1.96*SQRT((Task[[#This Row],[Ease1]]*(1-Task[[#This Row],[Ease1]]))/Task[[#This Row],[Responses]]),"")</f>
        <v/>
      </c>
      <c r="O1341" s="7">
        <f>VLOOKUP(Task[[#This Row],[Reason of visit]],'Data-Task'!C:G,5,)</f>
        <v>0</v>
      </c>
      <c r="P1341" s="7" t="str">
        <f>IF(Task[[#This Row],[Margin of Error1]]&gt;=0.1,"Insufficient data",Task[[#This Row],[Satisfaction1]])</f>
        <v>Insufficient data</v>
      </c>
      <c r="Q1341" s="7" t="str">
        <f>IF(Task[[#This Row],[Satisfaction1]]&gt;0,1.96*SQRT((Task[[#This Row],[Satisfaction1]]*(1-Task[[#This Row],[Satisfaction1]]))/Task[[#This Row],[Responses]]),"")</f>
        <v/>
      </c>
      <c r="R1341" s="7" t="str">
        <f>IF(OR(Task[[#This Row],[Margin of Error1]]&gt;=0.1,Task[[#This Row],[Margin of Error1]]=0),"Insufficient data",Task[[#This Row],[Margin of Error1]])</f>
        <v>Insufficient data</v>
      </c>
      <c r="S134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2" spans="3:19" x14ac:dyDescent="0.5">
      <c r="C1342" s="129" t="str">
        <f>IF(ISBLANK('Data-Task'!C435),"",'Data-Task'!C435)</f>
        <v>ESDC:Jobs:Learn about collective agreements and bargaining</v>
      </c>
      <c r="D1342" s="68" t="str">
        <f t="shared" si="63"/>
        <v>Learn about collective agreements and bargaining</v>
      </c>
      <c r="E1342" s="6" t="str">
        <f t="shared" si="64"/>
        <v>Jobs</v>
      </c>
      <c r="F1342" s="6" t="str">
        <f t="shared" si="65"/>
        <v>ESDC</v>
      </c>
      <c r="G1342" s="8">
        <f>VLOOKUP(Task[[#This Row],[Reason of visit]],'Data-Task'!C:G,2,)</f>
        <v>1</v>
      </c>
      <c r="H134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2" s="7">
        <f>VLOOKUP(Task[[#This Row],[Reason of visit]],'Data-Task'!C:G,3,)</f>
        <v>0</v>
      </c>
      <c r="J1342" s="7" t="str">
        <f>IF(Task[[#This Row],[Margin of Error1]]&gt;=0.1,"Insufficient data",Task[[#This Row],[Task success1]])</f>
        <v>Insufficient data</v>
      </c>
      <c r="K1342" s="7" t="str">
        <f>IF(Task[[#This Row],[Task success1]]&gt;0,1.96*SQRT((Task[[#This Row],[Task success1]]*(1-Task[[#This Row],[Task success1]]))/Task[[#This Row],[Responses]]),"")</f>
        <v/>
      </c>
      <c r="L1342" s="7">
        <f>VLOOKUP(Task[[#This Row],[Reason of visit]],'Data-Task'!C:G,4,)</f>
        <v>1</v>
      </c>
      <c r="M1342" s="7" t="str">
        <f>IF(Task[[#This Row],[Margin of Error1]]&gt;=0.1,"Insufficient data",Task[[#This Row],[Ease1]])</f>
        <v>Insufficient data</v>
      </c>
      <c r="N1342" s="7">
        <f>IF(Task[[#This Row],[Ease1]]&gt;0,1.96*SQRT((Task[[#This Row],[Ease1]]*(1-Task[[#This Row],[Ease1]]))/Task[[#This Row],[Responses]]),"")</f>
        <v>0</v>
      </c>
      <c r="O1342" s="7">
        <f>VLOOKUP(Task[[#This Row],[Reason of visit]],'Data-Task'!C:G,5,)</f>
        <v>0</v>
      </c>
      <c r="P1342" s="7" t="str">
        <f>IF(Task[[#This Row],[Margin of Error1]]&gt;=0.1,"Insufficient data",Task[[#This Row],[Satisfaction1]])</f>
        <v>Insufficient data</v>
      </c>
      <c r="Q1342" s="7" t="str">
        <f>IF(Task[[#This Row],[Satisfaction1]]&gt;0,1.96*SQRT((Task[[#This Row],[Satisfaction1]]*(1-Task[[#This Row],[Satisfaction1]]))/Task[[#This Row],[Responses]]),"")</f>
        <v/>
      </c>
      <c r="R1342" s="7" t="str">
        <f>IF(OR(Task[[#This Row],[Margin of Error1]]&gt;=0.1,Task[[#This Row],[Margin of Error1]]=0),"Insufficient data",Task[[#This Row],[Margin of Error1]])</f>
        <v>Insufficient data</v>
      </c>
      <c r="S134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3" spans="3:19" x14ac:dyDescent="0.5">
      <c r="C1343" s="129" t="str">
        <f>IF(ISBLANK('Data-Task'!C439),"",'Data-Task'!C439)</f>
        <v>ESDC:Jobs:Recent changes to the Canada Labour Code</v>
      </c>
      <c r="D1343" s="68" t="str">
        <f t="shared" si="63"/>
        <v>Recent changes to the Canada Labour Code</v>
      </c>
      <c r="E1343" s="6" t="str">
        <f t="shared" si="64"/>
        <v>Jobs</v>
      </c>
      <c r="F1343" s="6" t="str">
        <f t="shared" si="65"/>
        <v>ESDC</v>
      </c>
      <c r="G1343" s="8">
        <f>VLOOKUP(Task[[#This Row],[Reason of visit]],'Data-Task'!C:G,2,)</f>
        <v>1</v>
      </c>
      <c r="H134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3" s="7">
        <f>VLOOKUP(Task[[#This Row],[Reason of visit]],'Data-Task'!C:G,3,)</f>
        <v>1</v>
      </c>
      <c r="J1343" s="7" t="str">
        <f>IF(Task[[#This Row],[Margin of Error1]]&gt;=0.1,"Insufficient data",Task[[#This Row],[Task success1]])</f>
        <v>Insufficient data</v>
      </c>
      <c r="K1343" s="7">
        <f>IF(Task[[#This Row],[Task success1]]&gt;0,1.96*SQRT((Task[[#This Row],[Task success1]]*(1-Task[[#This Row],[Task success1]]))/Task[[#This Row],[Responses]]),"")</f>
        <v>0</v>
      </c>
      <c r="L1343" s="7">
        <f>VLOOKUP(Task[[#This Row],[Reason of visit]],'Data-Task'!C:G,4,)</f>
        <v>1</v>
      </c>
      <c r="M1343" s="7" t="str">
        <f>IF(Task[[#This Row],[Margin of Error1]]&gt;=0.1,"Insufficient data",Task[[#This Row],[Ease1]])</f>
        <v>Insufficient data</v>
      </c>
      <c r="N1343" s="7">
        <f>IF(Task[[#This Row],[Ease1]]&gt;0,1.96*SQRT((Task[[#This Row],[Ease1]]*(1-Task[[#This Row],[Ease1]]))/Task[[#This Row],[Responses]]),"")</f>
        <v>0</v>
      </c>
      <c r="O1343" s="7">
        <f>VLOOKUP(Task[[#This Row],[Reason of visit]],'Data-Task'!C:G,5,)</f>
        <v>1</v>
      </c>
      <c r="P1343" s="7" t="str">
        <f>IF(Task[[#This Row],[Margin of Error1]]&gt;=0.1,"Insufficient data",Task[[#This Row],[Satisfaction1]])</f>
        <v>Insufficient data</v>
      </c>
      <c r="Q1343" s="7">
        <f>IF(Task[[#This Row],[Satisfaction1]]&gt;0,1.96*SQRT((Task[[#This Row],[Satisfaction1]]*(1-Task[[#This Row],[Satisfaction1]]))/Task[[#This Row],[Responses]]),"")</f>
        <v>0</v>
      </c>
      <c r="R1343" s="7" t="str">
        <f>IF(OR(Task[[#This Row],[Margin of Error1]]&gt;=0.1,Task[[#This Row],[Margin of Error1]]=0),"Insufficient data",Task[[#This Row],[Margin of Error1]])</f>
        <v>Insufficient data</v>
      </c>
      <c r="S134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4" spans="3:19" x14ac:dyDescent="0.5">
      <c r="C1344" s="129" t="str">
        <f>IF(ISBLANK('Data-Task'!C442),"",'Data-Task'!C442)</f>
        <v>ESDC:Jobs:Report a workplace injury</v>
      </c>
      <c r="D1344" s="68" t="str">
        <f t="shared" si="63"/>
        <v>Report a workplace injury</v>
      </c>
      <c r="E1344" s="6" t="str">
        <f t="shared" si="64"/>
        <v>Jobs</v>
      </c>
      <c r="F1344" s="6" t="str">
        <f t="shared" si="65"/>
        <v>ESDC</v>
      </c>
      <c r="G1344" s="8">
        <f>VLOOKUP(Task[[#This Row],[Reason of visit]],'Data-Task'!C:G,2,)</f>
        <v>1</v>
      </c>
      <c r="H134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4" s="7">
        <f>VLOOKUP(Task[[#This Row],[Reason of visit]],'Data-Task'!C:G,3,)</f>
        <v>0</v>
      </c>
      <c r="J1344" s="7" t="str">
        <f>IF(Task[[#This Row],[Margin of Error1]]&gt;=0.1,"Insufficient data",Task[[#This Row],[Task success1]])</f>
        <v>Insufficient data</v>
      </c>
      <c r="K1344" s="7" t="str">
        <f>IF(Task[[#This Row],[Task success1]]&gt;0,1.96*SQRT((Task[[#This Row],[Task success1]]*(1-Task[[#This Row],[Task success1]]))/Task[[#This Row],[Responses]]),"")</f>
        <v/>
      </c>
      <c r="L1344" s="7">
        <f>VLOOKUP(Task[[#This Row],[Reason of visit]],'Data-Task'!C:G,4,)</f>
        <v>0</v>
      </c>
      <c r="M1344" s="7" t="str">
        <f>IF(Task[[#This Row],[Margin of Error1]]&gt;=0.1,"Insufficient data",Task[[#This Row],[Ease1]])</f>
        <v>Insufficient data</v>
      </c>
      <c r="N1344" s="7" t="str">
        <f>IF(Task[[#This Row],[Ease1]]&gt;0,1.96*SQRT((Task[[#This Row],[Ease1]]*(1-Task[[#This Row],[Ease1]]))/Task[[#This Row],[Responses]]),"")</f>
        <v/>
      </c>
      <c r="O1344" s="7">
        <f>VLOOKUP(Task[[#This Row],[Reason of visit]],'Data-Task'!C:G,5,)</f>
        <v>0</v>
      </c>
      <c r="P1344" s="7" t="str">
        <f>IF(Task[[#This Row],[Margin of Error1]]&gt;=0.1,"Insufficient data",Task[[#This Row],[Satisfaction1]])</f>
        <v>Insufficient data</v>
      </c>
      <c r="Q1344" s="7" t="str">
        <f>IF(Task[[#This Row],[Satisfaction1]]&gt;0,1.96*SQRT((Task[[#This Row],[Satisfaction1]]*(1-Task[[#This Row],[Satisfaction1]]))/Task[[#This Row],[Responses]]),"")</f>
        <v/>
      </c>
      <c r="R1344" s="7" t="str">
        <f>IF(OR(Task[[#This Row],[Margin of Error1]]&gt;=0.1,Task[[#This Row],[Margin of Error1]]=0),"Insufficient data",Task[[#This Row],[Margin of Error1]])</f>
        <v>Insufficient data</v>
      </c>
      <c r="S134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5" spans="3:19" x14ac:dyDescent="0.5">
      <c r="C1345" s="129" t="str">
        <f>IF(ISBLANK('Data-Task'!C446),"",'Data-Task'!C446)</f>
        <v>ESDC:Jobs:Wages, pay, and deductions for federally regulated employees</v>
      </c>
      <c r="D1345" s="68" t="str">
        <f t="shared" si="63"/>
        <v>Wages, pay, and deductions for federally regulated employees</v>
      </c>
      <c r="E1345" s="6" t="str">
        <f t="shared" si="64"/>
        <v>Jobs</v>
      </c>
      <c r="F1345" s="6" t="str">
        <f t="shared" si="65"/>
        <v>ESDC</v>
      </c>
      <c r="G1345" s="8">
        <f>VLOOKUP(Task[[#This Row],[Reason of visit]],'Data-Task'!C:G,2,)</f>
        <v>1</v>
      </c>
      <c r="H134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5" s="7">
        <f>VLOOKUP(Task[[#This Row],[Reason of visit]],'Data-Task'!C:G,3,)</f>
        <v>0</v>
      </c>
      <c r="J1345" s="7" t="str">
        <f>IF(Task[[#This Row],[Margin of Error1]]&gt;=0.1,"Insufficient data",Task[[#This Row],[Task success1]])</f>
        <v>Insufficient data</v>
      </c>
      <c r="K1345" s="7" t="str">
        <f>IF(Task[[#This Row],[Task success1]]&gt;0,1.96*SQRT((Task[[#This Row],[Task success1]]*(1-Task[[#This Row],[Task success1]]))/Task[[#This Row],[Responses]]),"")</f>
        <v/>
      </c>
      <c r="L1345" s="7">
        <f>VLOOKUP(Task[[#This Row],[Reason of visit]],'Data-Task'!C:G,4,)</f>
        <v>0</v>
      </c>
      <c r="M1345" s="7" t="str">
        <f>IF(Task[[#This Row],[Margin of Error1]]&gt;=0.1,"Insufficient data",Task[[#This Row],[Ease1]])</f>
        <v>Insufficient data</v>
      </c>
      <c r="N1345" s="7" t="str">
        <f>IF(Task[[#This Row],[Ease1]]&gt;0,1.96*SQRT((Task[[#This Row],[Ease1]]*(1-Task[[#This Row],[Ease1]]))/Task[[#This Row],[Responses]]),"")</f>
        <v/>
      </c>
      <c r="O1345" s="7">
        <f>VLOOKUP(Task[[#This Row],[Reason of visit]],'Data-Task'!C:G,5,)</f>
        <v>0</v>
      </c>
      <c r="P1345" s="7" t="str">
        <f>IF(Task[[#This Row],[Margin of Error1]]&gt;=0.1,"Insufficient data",Task[[#This Row],[Satisfaction1]])</f>
        <v>Insufficient data</v>
      </c>
      <c r="Q1345" s="7" t="str">
        <f>IF(Task[[#This Row],[Satisfaction1]]&gt;0,1.96*SQRT((Task[[#This Row],[Satisfaction1]]*(1-Task[[#This Row],[Satisfaction1]]))/Task[[#This Row],[Responses]]),"")</f>
        <v/>
      </c>
      <c r="R1345" s="7" t="str">
        <f>IF(OR(Task[[#This Row],[Margin of Error1]]&gt;=0.1,Task[[#This Row],[Margin of Error1]]=0),"Insufficient data",Task[[#This Row],[Margin of Error1]])</f>
        <v>Insufficient data</v>
      </c>
      <c r="S134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6" spans="3:19" x14ac:dyDescent="0.5">
      <c r="C1346" s="129" t="str">
        <f>IF(ISBLANK('Data-Task'!C484),"",'Data-Task'!C484)</f>
        <v>FCAC:Travel:Pensions and retirement</v>
      </c>
      <c r="D1346" s="68" t="str">
        <f t="shared" ref="D1346:D1357" si="66">IF(ISBLANK(C1346),"",MID(C1346,FIND("#",SUBSTITUTE(C1346,":","#",2))+1,500))</f>
        <v>Pensions and retirement</v>
      </c>
      <c r="E1346" s="6" t="str">
        <f t="shared" ref="E1346:E1357" si="67">IF(ISBLANK(C1346),"",MID(C1346,FIND("#",SUBSTITUTE(C1346,":","#",1))+1,FIND("#",SUBSTITUTE(C1346,":","#",2))-FIND("#",SUBSTITUTE(C1346,":","#",1))-1))</f>
        <v>Travel</v>
      </c>
      <c r="F1346" s="6" t="str">
        <f t="shared" ref="F1346:F1357" si="68">IF(ISBLANK(C1346),"",LEFT(C1346,FIND("#",SUBSTITUTE(C1346,":","#"))-1))</f>
        <v>FCAC</v>
      </c>
      <c r="G1346" s="8">
        <f>VLOOKUP(Task[[#This Row],[Reason of visit]],'Data-Task'!C:G,2,)</f>
        <v>1</v>
      </c>
      <c r="H134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6" s="7">
        <f>VLOOKUP(Task[[#This Row],[Reason of visit]],'Data-Task'!C:G,3,)</f>
        <v>1</v>
      </c>
      <c r="J1346" s="7" t="str">
        <f>IF(Task[[#This Row],[Margin of Error1]]&gt;=0.1,"Insufficient data",Task[[#This Row],[Task success1]])</f>
        <v>Insufficient data</v>
      </c>
      <c r="K1346" s="7">
        <f>IF(Task[[#This Row],[Task success1]]&gt;0,1.96*SQRT((Task[[#This Row],[Task success1]]*(1-Task[[#This Row],[Task success1]]))/Task[[#This Row],[Responses]]),"")</f>
        <v>0</v>
      </c>
      <c r="L1346" s="7">
        <f>VLOOKUP(Task[[#This Row],[Reason of visit]],'Data-Task'!C:G,4,)</f>
        <v>1</v>
      </c>
      <c r="M1346" s="7" t="str">
        <f>IF(Task[[#This Row],[Margin of Error1]]&gt;=0.1,"Insufficient data",Task[[#This Row],[Ease1]])</f>
        <v>Insufficient data</v>
      </c>
      <c r="N1346" s="7">
        <f>IF(Task[[#This Row],[Ease1]]&gt;0,1.96*SQRT((Task[[#This Row],[Ease1]]*(1-Task[[#This Row],[Ease1]]))/Task[[#This Row],[Responses]]),"")</f>
        <v>0</v>
      </c>
      <c r="O1346" s="7">
        <f>VLOOKUP(Task[[#This Row],[Reason of visit]],'Data-Task'!C:G,5,)</f>
        <v>0</v>
      </c>
      <c r="P1346" s="7" t="str">
        <f>IF(Task[[#This Row],[Margin of Error1]]&gt;=0.1,"Insufficient data",Task[[#This Row],[Satisfaction1]])</f>
        <v>Insufficient data</v>
      </c>
      <c r="Q1346" s="7" t="str">
        <f>IF(Task[[#This Row],[Satisfaction1]]&gt;0,1.96*SQRT((Task[[#This Row],[Satisfaction1]]*(1-Task[[#This Row],[Satisfaction1]]))/Task[[#This Row],[Responses]]),"")</f>
        <v/>
      </c>
      <c r="R1346" s="7" t="str">
        <f>IF(OR(Task[[#This Row],[Margin of Error1]]&gt;=0.1,Task[[#This Row],[Margin of Error1]]=0),"Insufficient data",Task[[#This Row],[Margin of Error1]])</f>
        <v>Insufficient data</v>
      </c>
      <c r="S134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7" spans="3:19" x14ac:dyDescent="0.5">
      <c r="C1347" s="129" t="str">
        <f>IF(ISBLANK('Data-Task'!C498),"",'Data-Task'!C498)</f>
        <v>FINTRAC:N/A:Indicators of money laundering and terrorist activity financing</v>
      </c>
      <c r="D1347" s="68" t="str">
        <f t="shared" si="66"/>
        <v>Indicators of money laundering and terrorist activity financing</v>
      </c>
      <c r="E1347" s="6" t="str">
        <f t="shared" si="67"/>
        <v>N/A</v>
      </c>
      <c r="F1347" s="6" t="str">
        <f t="shared" si="68"/>
        <v>FINTRAC</v>
      </c>
      <c r="G1347" s="8">
        <f>VLOOKUP(Task[[#This Row],[Reason of visit]],'Data-Task'!C:G,2,)</f>
        <v>1</v>
      </c>
      <c r="H134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7" s="7">
        <f>VLOOKUP(Task[[#This Row],[Reason of visit]],'Data-Task'!C:G,3,)</f>
        <v>1</v>
      </c>
      <c r="J1347" s="7" t="str">
        <f>IF(Task[[#This Row],[Margin of Error1]]&gt;=0.1,"Insufficient data",Task[[#This Row],[Task success1]])</f>
        <v>Insufficient data</v>
      </c>
      <c r="K1347" s="7">
        <f>IF(Task[[#This Row],[Task success1]]&gt;0,1.96*SQRT((Task[[#This Row],[Task success1]]*(1-Task[[#This Row],[Task success1]]))/Task[[#This Row],[Responses]]),"")</f>
        <v>0</v>
      </c>
      <c r="L1347" s="7">
        <f>VLOOKUP(Task[[#This Row],[Reason of visit]],'Data-Task'!C:G,4,)</f>
        <v>0</v>
      </c>
      <c r="M1347" s="7" t="str">
        <f>IF(Task[[#This Row],[Margin of Error1]]&gt;=0.1,"Insufficient data",Task[[#This Row],[Ease1]])</f>
        <v>Insufficient data</v>
      </c>
      <c r="N1347" s="7" t="str">
        <f>IF(Task[[#This Row],[Ease1]]&gt;0,1.96*SQRT((Task[[#This Row],[Ease1]]*(1-Task[[#This Row],[Ease1]]))/Task[[#This Row],[Responses]]),"")</f>
        <v/>
      </c>
      <c r="O1347" s="7">
        <f>VLOOKUP(Task[[#This Row],[Reason of visit]],'Data-Task'!C:G,5,)</f>
        <v>0</v>
      </c>
      <c r="P1347" s="7" t="str">
        <f>IF(Task[[#This Row],[Margin of Error1]]&gt;=0.1,"Insufficient data",Task[[#This Row],[Satisfaction1]])</f>
        <v>Insufficient data</v>
      </c>
      <c r="Q1347" s="7" t="str">
        <f>IF(Task[[#This Row],[Satisfaction1]]&gt;0,1.96*SQRT((Task[[#This Row],[Satisfaction1]]*(1-Task[[#This Row],[Satisfaction1]]))/Task[[#This Row],[Responses]]),"")</f>
        <v/>
      </c>
      <c r="R1347" s="7" t="str">
        <f>IF(OR(Task[[#This Row],[Margin of Error1]]&gt;=0.1,Task[[#This Row],[Margin of Error1]]=0),"Insufficient data",Task[[#This Row],[Margin of Error1]])</f>
        <v>Insufficient data</v>
      </c>
      <c r="S134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8" spans="3:19" x14ac:dyDescent="0.5">
      <c r="C1348" s="129" t="str">
        <f>IF(ISBLANK('Data-Task'!C500),"",'Data-Task'!C500)</f>
        <v>FINTRAC:N/A:Learn about money laundering and terrorism financing topics</v>
      </c>
      <c r="D1348" s="68" t="str">
        <f t="shared" si="66"/>
        <v>Learn about money laundering and terrorism financing topics</v>
      </c>
      <c r="E1348" s="6" t="str">
        <f t="shared" si="67"/>
        <v>N/A</v>
      </c>
      <c r="F1348" s="6" t="str">
        <f t="shared" si="68"/>
        <v>FINTRAC</v>
      </c>
      <c r="G1348" s="8">
        <f>VLOOKUP(Task[[#This Row],[Reason of visit]],'Data-Task'!C:G,2,)</f>
        <v>1</v>
      </c>
      <c r="H134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8" s="7">
        <f>VLOOKUP(Task[[#This Row],[Reason of visit]],'Data-Task'!C:G,3,)</f>
        <v>1</v>
      </c>
      <c r="J1348" s="7" t="str">
        <f>IF(Task[[#This Row],[Margin of Error1]]&gt;=0.1,"Insufficient data",Task[[#This Row],[Task success1]])</f>
        <v>Insufficient data</v>
      </c>
      <c r="K1348" s="7">
        <f>IF(Task[[#This Row],[Task success1]]&gt;0,1.96*SQRT((Task[[#This Row],[Task success1]]*(1-Task[[#This Row],[Task success1]]))/Task[[#This Row],[Responses]]),"")</f>
        <v>0</v>
      </c>
      <c r="L1348" s="7">
        <f>VLOOKUP(Task[[#This Row],[Reason of visit]],'Data-Task'!C:G,4,)</f>
        <v>1</v>
      </c>
      <c r="M1348" s="7" t="str">
        <f>IF(Task[[#This Row],[Margin of Error1]]&gt;=0.1,"Insufficient data",Task[[#This Row],[Ease1]])</f>
        <v>Insufficient data</v>
      </c>
      <c r="N1348" s="7">
        <f>IF(Task[[#This Row],[Ease1]]&gt;0,1.96*SQRT((Task[[#This Row],[Ease1]]*(1-Task[[#This Row],[Ease1]]))/Task[[#This Row],[Responses]]),"")</f>
        <v>0</v>
      </c>
      <c r="O1348" s="7">
        <f>VLOOKUP(Task[[#This Row],[Reason of visit]],'Data-Task'!C:G,5,)</f>
        <v>0</v>
      </c>
      <c r="P1348" s="7" t="str">
        <f>IF(Task[[#This Row],[Margin of Error1]]&gt;=0.1,"Insufficient data",Task[[#This Row],[Satisfaction1]])</f>
        <v>Insufficient data</v>
      </c>
      <c r="Q1348" s="7" t="str">
        <f>IF(Task[[#This Row],[Satisfaction1]]&gt;0,1.96*SQRT((Task[[#This Row],[Satisfaction1]]*(1-Task[[#This Row],[Satisfaction1]]))/Task[[#This Row],[Responses]]),"")</f>
        <v/>
      </c>
      <c r="R1348" s="7" t="str">
        <f>IF(OR(Task[[#This Row],[Margin of Error1]]&gt;=0.1,Task[[#This Row],[Margin of Error1]]=0),"Insufficient data",Task[[#This Row],[Margin of Error1]])</f>
        <v>Insufficient data</v>
      </c>
      <c r="S134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49" spans="3:19" x14ac:dyDescent="0.5">
      <c r="C1349" s="129" t="str">
        <f>IF(ISBLANK('Data-Task'!C506),"",'Data-Task'!C506)</f>
        <v>FINTRAC:N/A:Suspicious transactions reporting requirements</v>
      </c>
      <c r="D1349" s="68" t="str">
        <f t="shared" si="66"/>
        <v>Suspicious transactions reporting requirements</v>
      </c>
      <c r="E1349" s="6" t="str">
        <f t="shared" si="67"/>
        <v>N/A</v>
      </c>
      <c r="F1349" s="6" t="str">
        <f t="shared" si="68"/>
        <v>FINTRAC</v>
      </c>
      <c r="G1349" s="8">
        <f>VLOOKUP(Task[[#This Row],[Reason of visit]],'Data-Task'!C:G,2,)</f>
        <v>1</v>
      </c>
      <c r="H134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49" s="7">
        <f>VLOOKUP(Task[[#This Row],[Reason of visit]],'Data-Task'!C:G,3,)</f>
        <v>1</v>
      </c>
      <c r="J1349" s="7" t="str">
        <f>IF(Task[[#This Row],[Margin of Error1]]&gt;=0.1,"Insufficient data",Task[[#This Row],[Task success1]])</f>
        <v>Insufficient data</v>
      </c>
      <c r="K1349" s="7">
        <f>IF(Task[[#This Row],[Task success1]]&gt;0,1.96*SQRT((Task[[#This Row],[Task success1]]*(1-Task[[#This Row],[Task success1]]))/Task[[#This Row],[Responses]]),"")</f>
        <v>0</v>
      </c>
      <c r="L1349" s="7">
        <f>VLOOKUP(Task[[#This Row],[Reason of visit]],'Data-Task'!C:G,4,)</f>
        <v>0</v>
      </c>
      <c r="M1349" s="7" t="str">
        <f>IF(Task[[#This Row],[Margin of Error1]]&gt;=0.1,"Insufficient data",Task[[#This Row],[Ease1]])</f>
        <v>Insufficient data</v>
      </c>
      <c r="N1349" s="7" t="str">
        <f>IF(Task[[#This Row],[Ease1]]&gt;0,1.96*SQRT((Task[[#This Row],[Ease1]]*(1-Task[[#This Row],[Ease1]]))/Task[[#This Row],[Responses]]),"")</f>
        <v/>
      </c>
      <c r="O1349" s="7">
        <f>VLOOKUP(Task[[#This Row],[Reason of visit]],'Data-Task'!C:G,5,)</f>
        <v>0</v>
      </c>
      <c r="P1349" s="7" t="str">
        <f>IF(Task[[#This Row],[Margin of Error1]]&gt;=0.1,"Insufficient data",Task[[#This Row],[Satisfaction1]])</f>
        <v>Insufficient data</v>
      </c>
      <c r="Q1349" s="7" t="str">
        <f>IF(Task[[#This Row],[Satisfaction1]]&gt;0,1.96*SQRT((Task[[#This Row],[Satisfaction1]]*(1-Task[[#This Row],[Satisfaction1]]))/Task[[#This Row],[Responses]]),"")</f>
        <v/>
      </c>
      <c r="R1349" s="7" t="str">
        <f>IF(OR(Task[[#This Row],[Margin of Error1]]&gt;=0.1,Task[[#This Row],[Margin of Error1]]=0),"Insufficient data",Task[[#This Row],[Margin of Error1]])</f>
        <v>Insufficient data</v>
      </c>
      <c r="S134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0" spans="3:19" x14ac:dyDescent="0.5">
      <c r="C1350" s="129" t="str">
        <f>IF(ISBLANK('Data-Task'!C520),"",'Data-Task'!C520)</f>
        <v>GAC:Business:Controlled product – Steel</v>
      </c>
      <c r="D1350" s="68" t="str">
        <f t="shared" si="66"/>
        <v>Controlled product – Steel</v>
      </c>
      <c r="E1350" s="6" t="str">
        <f t="shared" si="67"/>
        <v>Business</v>
      </c>
      <c r="F1350" s="6" t="str">
        <f t="shared" si="68"/>
        <v>GAC</v>
      </c>
      <c r="G1350" s="8">
        <f>VLOOKUP(Task[[#This Row],[Reason of visit]],'Data-Task'!C:G,2,)</f>
        <v>1</v>
      </c>
      <c r="H135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0" s="7">
        <f>VLOOKUP(Task[[#This Row],[Reason of visit]],'Data-Task'!C:G,3,)</f>
        <v>1</v>
      </c>
      <c r="J1350" s="7" t="str">
        <f>IF(Task[[#This Row],[Margin of Error1]]&gt;=0.1,"Insufficient data",Task[[#This Row],[Task success1]])</f>
        <v>Insufficient data</v>
      </c>
      <c r="K1350" s="7">
        <f>IF(Task[[#This Row],[Task success1]]&gt;0,1.96*SQRT((Task[[#This Row],[Task success1]]*(1-Task[[#This Row],[Task success1]]))/Task[[#This Row],[Responses]]),"")</f>
        <v>0</v>
      </c>
      <c r="L1350" s="7">
        <f>VLOOKUP(Task[[#This Row],[Reason of visit]],'Data-Task'!C:G,4,)</f>
        <v>1</v>
      </c>
      <c r="M1350" s="7" t="str">
        <f>IF(Task[[#This Row],[Margin of Error1]]&gt;=0.1,"Insufficient data",Task[[#This Row],[Ease1]])</f>
        <v>Insufficient data</v>
      </c>
      <c r="N1350" s="7">
        <f>IF(Task[[#This Row],[Ease1]]&gt;0,1.96*SQRT((Task[[#This Row],[Ease1]]*(1-Task[[#This Row],[Ease1]]))/Task[[#This Row],[Responses]]),"")</f>
        <v>0</v>
      </c>
      <c r="O1350" s="7">
        <f>VLOOKUP(Task[[#This Row],[Reason of visit]],'Data-Task'!C:G,5,)</f>
        <v>0</v>
      </c>
      <c r="P1350" s="7" t="str">
        <f>IF(Task[[#This Row],[Margin of Error1]]&gt;=0.1,"Insufficient data",Task[[#This Row],[Satisfaction1]])</f>
        <v>Insufficient data</v>
      </c>
      <c r="Q1350" s="7" t="str">
        <f>IF(Task[[#This Row],[Satisfaction1]]&gt;0,1.96*SQRT((Task[[#This Row],[Satisfaction1]]*(1-Task[[#This Row],[Satisfaction1]]))/Task[[#This Row],[Responses]]),"")</f>
        <v/>
      </c>
      <c r="R1350" s="7" t="str">
        <f>IF(OR(Task[[#This Row],[Margin of Error1]]&gt;=0.1,Task[[#This Row],[Margin of Error1]]=0),"Insufficient data",Task[[#This Row],[Margin of Error1]])</f>
        <v>Insufficient data</v>
      </c>
      <c r="S135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1" spans="3:19" x14ac:dyDescent="0.5">
      <c r="C1351" s="129" t="str">
        <f>IF(ISBLANK('Data-Task'!C541),"",'Data-Task'!C541)</f>
        <v>GAC:Business:Market information – Automotive</v>
      </c>
      <c r="D1351" s="68" t="str">
        <f t="shared" si="66"/>
        <v>Market information – Automotive</v>
      </c>
      <c r="E1351" s="6" t="str">
        <f t="shared" si="67"/>
        <v>Business</v>
      </c>
      <c r="F1351" s="6" t="str">
        <f t="shared" si="68"/>
        <v>GAC</v>
      </c>
      <c r="G1351" s="8">
        <f>VLOOKUP(Task[[#This Row],[Reason of visit]],'Data-Task'!C:G,2,)</f>
        <v>1</v>
      </c>
      <c r="H135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1" s="7">
        <f>VLOOKUP(Task[[#This Row],[Reason of visit]],'Data-Task'!C:G,3,)</f>
        <v>0</v>
      </c>
      <c r="J1351" s="7" t="str">
        <f>IF(Task[[#This Row],[Margin of Error1]]&gt;=0.1,"Insufficient data",Task[[#This Row],[Task success1]])</f>
        <v>Insufficient data</v>
      </c>
      <c r="K1351" s="7" t="str">
        <f>IF(Task[[#This Row],[Task success1]]&gt;0,1.96*SQRT((Task[[#This Row],[Task success1]]*(1-Task[[#This Row],[Task success1]]))/Task[[#This Row],[Responses]]),"")</f>
        <v/>
      </c>
      <c r="L1351" s="7">
        <f>VLOOKUP(Task[[#This Row],[Reason of visit]],'Data-Task'!C:G,4,)</f>
        <v>0</v>
      </c>
      <c r="M1351" s="7" t="str">
        <f>IF(Task[[#This Row],[Margin of Error1]]&gt;=0.1,"Insufficient data",Task[[#This Row],[Ease1]])</f>
        <v>Insufficient data</v>
      </c>
      <c r="N1351" s="7" t="str">
        <f>IF(Task[[#This Row],[Ease1]]&gt;0,1.96*SQRT((Task[[#This Row],[Ease1]]*(1-Task[[#This Row],[Ease1]]))/Task[[#This Row],[Responses]]),"")</f>
        <v/>
      </c>
      <c r="O1351" s="7">
        <f>VLOOKUP(Task[[#This Row],[Reason of visit]],'Data-Task'!C:G,5,)</f>
        <v>0</v>
      </c>
      <c r="P1351" s="7" t="str">
        <f>IF(Task[[#This Row],[Margin of Error1]]&gt;=0.1,"Insufficient data",Task[[#This Row],[Satisfaction1]])</f>
        <v>Insufficient data</v>
      </c>
      <c r="Q1351" s="7" t="str">
        <f>IF(Task[[#This Row],[Satisfaction1]]&gt;0,1.96*SQRT((Task[[#This Row],[Satisfaction1]]*(1-Task[[#This Row],[Satisfaction1]]))/Task[[#This Row],[Responses]]),"")</f>
        <v/>
      </c>
      <c r="R1351" s="7" t="str">
        <f>IF(OR(Task[[#This Row],[Margin of Error1]]&gt;=0.1,Task[[#This Row],[Margin of Error1]]=0),"Insufficient data",Task[[#This Row],[Margin of Error1]])</f>
        <v>Insufficient data</v>
      </c>
      <c r="S135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2" spans="3:19" x14ac:dyDescent="0.5">
      <c r="C1352" s="129" t="str">
        <f>IF(ISBLANK('Data-Task'!C542),"",'Data-Task'!C542)</f>
        <v>GAC:Business:Market information – Chemicals</v>
      </c>
      <c r="D1352" s="68" t="str">
        <f t="shared" si="66"/>
        <v>Market information – Chemicals</v>
      </c>
      <c r="E1352" s="6" t="str">
        <f t="shared" si="67"/>
        <v>Business</v>
      </c>
      <c r="F1352" s="6" t="str">
        <f t="shared" si="68"/>
        <v>GAC</v>
      </c>
      <c r="G1352" s="8">
        <f>VLOOKUP(Task[[#This Row],[Reason of visit]],'Data-Task'!C:G,2,)</f>
        <v>1</v>
      </c>
      <c r="H135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2" s="7">
        <f>VLOOKUP(Task[[#This Row],[Reason of visit]],'Data-Task'!C:G,3,)</f>
        <v>0</v>
      </c>
      <c r="J1352" s="7" t="str">
        <f>IF(Task[[#This Row],[Margin of Error1]]&gt;=0.1,"Insufficient data",Task[[#This Row],[Task success1]])</f>
        <v>Insufficient data</v>
      </c>
      <c r="K1352" s="7" t="str">
        <f>IF(Task[[#This Row],[Task success1]]&gt;0,1.96*SQRT((Task[[#This Row],[Task success1]]*(1-Task[[#This Row],[Task success1]]))/Task[[#This Row],[Responses]]),"")</f>
        <v/>
      </c>
      <c r="L1352" s="7">
        <f>VLOOKUP(Task[[#This Row],[Reason of visit]],'Data-Task'!C:G,4,)</f>
        <v>1</v>
      </c>
      <c r="M1352" s="7" t="str">
        <f>IF(Task[[#This Row],[Margin of Error1]]&gt;=0.1,"Insufficient data",Task[[#This Row],[Ease1]])</f>
        <v>Insufficient data</v>
      </c>
      <c r="N1352" s="7">
        <f>IF(Task[[#This Row],[Ease1]]&gt;0,1.96*SQRT((Task[[#This Row],[Ease1]]*(1-Task[[#This Row],[Ease1]]))/Task[[#This Row],[Responses]]),"")</f>
        <v>0</v>
      </c>
      <c r="O1352" s="7">
        <f>VLOOKUP(Task[[#This Row],[Reason of visit]],'Data-Task'!C:G,5,)</f>
        <v>0</v>
      </c>
      <c r="P1352" s="7" t="str">
        <f>IF(Task[[#This Row],[Margin of Error1]]&gt;=0.1,"Insufficient data",Task[[#This Row],[Satisfaction1]])</f>
        <v>Insufficient data</v>
      </c>
      <c r="Q1352" s="7" t="str">
        <f>IF(Task[[#This Row],[Satisfaction1]]&gt;0,1.96*SQRT((Task[[#This Row],[Satisfaction1]]*(1-Task[[#This Row],[Satisfaction1]]))/Task[[#This Row],[Responses]]),"")</f>
        <v/>
      </c>
      <c r="R1352" s="7" t="str">
        <f>IF(OR(Task[[#This Row],[Margin of Error1]]&gt;=0.1,Task[[#This Row],[Margin of Error1]]=0),"Insufficient data",Task[[#This Row],[Margin of Error1]])</f>
        <v>Insufficient data</v>
      </c>
      <c r="S135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3" spans="3:19" x14ac:dyDescent="0.5">
      <c r="C1353" s="129" t="str">
        <f>IF(ISBLANK('Data-Task'!C544),"",'Data-Task'!C544)</f>
        <v>GAC:Business:Market information – Forestry and wood products</v>
      </c>
      <c r="D1353" s="68" t="str">
        <f t="shared" si="66"/>
        <v>Market information – Forestry and wood products</v>
      </c>
      <c r="E1353" s="6" t="str">
        <f t="shared" si="67"/>
        <v>Business</v>
      </c>
      <c r="F1353" s="6" t="str">
        <f t="shared" si="68"/>
        <v>GAC</v>
      </c>
      <c r="G1353" s="8">
        <f>VLOOKUP(Task[[#This Row],[Reason of visit]],'Data-Task'!C:G,2,)</f>
        <v>1</v>
      </c>
      <c r="H135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3" s="7">
        <f>VLOOKUP(Task[[#This Row],[Reason of visit]],'Data-Task'!C:G,3,)</f>
        <v>1</v>
      </c>
      <c r="J1353" s="7" t="str">
        <f>IF(Task[[#This Row],[Margin of Error1]]&gt;=0.1,"Insufficient data",Task[[#This Row],[Task success1]])</f>
        <v>Insufficient data</v>
      </c>
      <c r="K1353" s="7">
        <f>IF(Task[[#This Row],[Task success1]]&gt;0,1.96*SQRT((Task[[#This Row],[Task success1]]*(1-Task[[#This Row],[Task success1]]))/Task[[#This Row],[Responses]]),"")</f>
        <v>0</v>
      </c>
      <c r="L1353" s="7">
        <f>VLOOKUP(Task[[#This Row],[Reason of visit]],'Data-Task'!C:G,4,)</f>
        <v>1</v>
      </c>
      <c r="M1353" s="7" t="str">
        <f>IF(Task[[#This Row],[Margin of Error1]]&gt;=0.1,"Insufficient data",Task[[#This Row],[Ease1]])</f>
        <v>Insufficient data</v>
      </c>
      <c r="N1353" s="7">
        <f>IF(Task[[#This Row],[Ease1]]&gt;0,1.96*SQRT((Task[[#This Row],[Ease1]]*(1-Task[[#This Row],[Ease1]]))/Task[[#This Row],[Responses]]),"")</f>
        <v>0</v>
      </c>
      <c r="O1353" s="7">
        <f>VLOOKUP(Task[[#This Row],[Reason of visit]],'Data-Task'!C:G,5,)</f>
        <v>1</v>
      </c>
      <c r="P1353" s="7" t="str">
        <f>IF(Task[[#This Row],[Margin of Error1]]&gt;=0.1,"Insufficient data",Task[[#This Row],[Satisfaction1]])</f>
        <v>Insufficient data</v>
      </c>
      <c r="Q1353" s="7">
        <f>IF(Task[[#This Row],[Satisfaction1]]&gt;0,1.96*SQRT((Task[[#This Row],[Satisfaction1]]*(1-Task[[#This Row],[Satisfaction1]]))/Task[[#This Row],[Responses]]),"")</f>
        <v>0</v>
      </c>
      <c r="R1353" s="7" t="str">
        <f>IF(OR(Task[[#This Row],[Margin of Error1]]&gt;=0.1,Task[[#This Row],[Margin of Error1]]=0),"Insufficient data",Task[[#This Row],[Margin of Error1]])</f>
        <v>Insufficient data</v>
      </c>
      <c r="S135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4" spans="3:19" x14ac:dyDescent="0.5">
      <c r="C1354" s="129" t="str">
        <f>IF(ISBLANK('Data-Task'!C545),"",'Data-Task'!C545)</f>
        <v>GAC:Business:Market information – Industrial machinery</v>
      </c>
      <c r="D1354" s="68" t="str">
        <f t="shared" si="66"/>
        <v>Market information – Industrial machinery</v>
      </c>
      <c r="E1354" s="6" t="str">
        <f t="shared" si="67"/>
        <v>Business</v>
      </c>
      <c r="F1354" s="6" t="str">
        <f t="shared" si="68"/>
        <v>GAC</v>
      </c>
      <c r="G1354" s="8">
        <f>VLOOKUP(Task[[#This Row],[Reason of visit]],'Data-Task'!C:G,2,)</f>
        <v>1</v>
      </c>
      <c r="H135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4" s="7">
        <f>VLOOKUP(Task[[#This Row],[Reason of visit]],'Data-Task'!C:G,3,)</f>
        <v>1</v>
      </c>
      <c r="J1354" s="7" t="str">
        <f>IF(Task[[#This Row],[Margin of Error1]]&gt;=0.1,"Insufficient data",Task[[#This Row],[Task success1]])</f>
        <v>Insufficient data</v>
      </c>
      <c r="K1354" s="7">
        <f>IF(Task[[#This Row],[Task success1]]&gt;0,1.96*SQRT((Task[[#This Row],[Task success1]]*(1-Task[[#This Row],[Task success1]]))/Task[[#This Row],[Responses]]),"")</f>
        <v>0</v>
      </c>
      <c r="L1354" s="7">
        <f>VLOOKUP(Task[[#This Row],[Reason of visit]],'Data-Task'!C:G,4,)</f>
        <v>1</v>
      </c>
      <c r="M1354" s="7" t="str">
        <f>IF(Task[[#This Row],[Margin of Error1]]&gt;=0.1,"Insufficient data",Task[[#This Row],[Ease1]])</f>
        <v>Insufficient data</v>
      </c>
      <c r="N1354" s="7">
        <f>IF(Task[[#This Row],[Ease1]]&gt;0,1.96*SQRT((Task[[#This Row],[Ease1]]*(1-Task[[#This Row],[Ease1]]))/Task[[#This Row],[Responses]]),"")</f>
        <v>0</v>
      </c>
      <c r="O1354" s="7">
        <f>VLOOKUP(Task[[#This Row],[Reason of visit]],'Data-Task'!C:G,5,)</f>
        <v>1</v>
      </c>
      <c r="P1354" s="7" t="str">
        <f>IF(Task[[#This Row],[Margin of Error1]]&gt;=0.1,"Insufficient data",Task[[#This Row],[Satisfaction1]])</f>
        <v>Insufficient data</v>
      </c>
      <c r="Q1354" s="7">
        <f>IF(Task[[#This Row],[Satisfaction1]]&gt;0,1.96*SQRT((Task[[#This Row],[Satisfaction1]]*(1-Task[[#This Row],[Satisfaction1]]))/Task[[#This Row],[Responses]]),"")</f>
        <v>0</v>
      </c>
      <c r="R1354" s="7" t="str">
        <f>IF(OR(Task[[#This Row],[Margin of Error1]]&gt;=0.1,Task[[#This Row],[Margin of Error1]]=0),"Insufficient data",Task[[#This Row],[Margin of Error1]])</f>
        <v>Insufficient data</v>
      </c>
      <c r="S135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5" spans="3:19" x14ac:dyDescent="0.5">
      <c r="C1355" s="129" t="str">
        <f>IF(ISBLANK('Data-Task'!C547),"",'Data-Task'!C547)</f>
        <v>GAC:Business:Market information – Life sciences</v>
      </c>
      <c r="D1355" s="68" t="str">
        <f t="shared" si="66"/>
        <v>Market information – Life sciences</v>
      </c>
      <c r="E1355" s="6" t="str">
        <f t="shared" si="67"/>
        <v>Business</v>
      </c>
      <c r="F1355" s="6" t="str">
        <f t="shared" si="68"/>
        <v>GAC</v>
      </c>
      <c r="G1355" s="8">
        <f>VLOOKUP(Task[[#This Row],[Reason of visit]],'Data-Task'!C:G,2,)</f>
        <v>1</v>
      </c>
      <c r="H135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5" s="7">
        <f>VLOOKUP(Task[[#This Row],[Reason of visit]],'Data-Task'!C:G,3,)</f>
        <v>1</v>
      </c>
      <c r="J1355" s="7" t="str">
        <f>IF(Task[[#This Row],[Margin of Error1]]&gt;=0.1,"Insufficient data",Task[[#This Row],[Task success1]])</f>
        <v>Insufficient data</v>
      </c>
      <c r="K1355" s="7">
        <f>IF(Task[[#This Row],[Task success1]]&gt;0,1.96*SQRT((Task[[#This Row],[Task success1]]*(1-Task[[#This Row],[Task success1]]))/Task[[#This Row],[Responses]]),"")</f>
        <v>0</v>
      </c>
      <c r="L1355" s="7">
        <f>VLOOKUP(Task[[#This Row],[Reason of visit]],'Data-Task'!C:G,4,)</f>
        <v>1</v>
      </c>
      <c r="M1355" s="7" t="str">
        <f>IF(Task[[#This Row],[Margin of Error1]]&gt;=0.1,"Insufficient data",Task[[#This Row],[Ease1]])</f>
        <v>Insufficient data</v>
      </c>
      <c r="N1355" s="7">
        <f>IF(Task[[#This Row],[Ease1]]&gt;0,1.96*SQRT((Task[[#This Row],[Ease1]]*(1-Task[[#This Row],[Ease1]]))/Task[[#This Row],[Responses]]),"")</f>
        <v>0</v>
      </c>
      <c r="O1355" s="7">
        <f>VLOOKUP(Task[[#This Row],[Reason of visit]],'Data-Task'!C:G,5,)</f>
        <v>0</v>
      </c>
      <c r="P1355" s="7" t="str">
        <f>IF(Task[[#This Row],[Margin of Error1]]&gt;=0.1,"Insufficient data",Task[[#This Row],[Satisfaction1]])</f>
        <v>Insufficient data</v>
      </c>
      <c r="Q1355" s="7" t="str">
        <f>IF(Task[[#This Row],[Satisfaction1]]&gt;0,1.96*SQRT((Task[[#This Row],[Satisfaction1]]*(1-Task[[#This Row],[Satisfaction1]]))/Task[[#This Row],[Responses]]),"")</f>
        <v/>
      </c>
      <c r="R1355" s="7" t="str">
        <f>IF(OR(Task[[#This Row],[Margin of Error1]]&gt;=0.1,Task[[#This Row],[Margin of Error1]]=0),"Insufficient data",Task[[#This Row],[Margin of Error1]])</f>
        <v>Insufficient data</v>
      </c>
      <c r="S135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6" spans="3:19" x14ac:dyDescent="0.5">
      <c r="C1356" s="129" t="str">
        <f>IF(ISBLANK('Data-Task'!C549),"",'Data-Task'!C549)</f>
        <v>GAC:Business:Market information – Oil and gas</v>
      </c>
      <c r="D1356" s="68" t="str">
        <f t="shared" si="66"/>
        <v>Market information – Oil and gas</v>
      </c>
      <c r="E1356" s="6" t="str">
        <f t="shared" si="67"/>
        <v>Business</v>
      </c>
      <c r="F1356" s="6" t="str">
        <f t="shared" si="68"/>
        <v>GAC</v>
      </c>
      <c r="G1356" s="8">
        <f>VLOOKUP(Task[[#This Row],[Reason of visit]],'Data-Task'!C:G,2,)</f>
        <v>1</v>
      </c>
      <c r="H135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6" s="7">
        <f>VLOOKUP(Task[[#This Row],[Reason of visit]],'Data-Task'!C:G,3,)</f>
        <v>0</v>
      </c>
      <c r="J1356" s="7" t="str">
        <f>IF(Task[[#This Row],[Margin of Error1]]&gt;=0.1,"Insufficient data",Task[[#This Row],[Task success1]])</f>
        <v>Insufficient data</v>
      </c>
      <c r="K1356" s="7" t="str">
        <f>IF(Task[[#This Row],[Task success1]]&gt;0,1.96*SQRT((Task[[#This Row],[Task success1]]*(1-Task[[#This Row],[Task success1]]))/Task[[#This Row],[Responses]]),"")</f>
        <v/>
      </c>
      <c r="L1356" s="7">
        <f>VLOOKUP(Task[[#This Row],[Reason of visit]],'Data-Task'!C:G,4,)</f>
        <v>0</v>
      </c>
      <c r="M1356" s="7" t="str">
        <f>IF(Task[[#This Row],[Margin of Error1]]&gt;=0.1,"Insufficient data",Task[[#This Row],[Ease1]])</f>
        <v>Insufficient data</v>
      </c>
      <c r="N1356" s="7" t="str">
        <f>IF(Task[[#This Row],[Ease1]]&gt;0,1.96*SQRT((Task[[#This Row],[Ease1]]*(1-Task[[#This Row],[Ease1]]))/Task[[#This Row],[Responses]]),"")</f>
        <v/>
      </c>
      <c r="O1356" s="7">
        <f>VLOOKUP(Task[[#This Row],[Reason of visit]],'Data-Task'!C:G,5,)</f>
        <v>0</v>
      </c>
      <c r="P1356" s="7" t="str">
        <f>IF(Task[[#This Row],[Margin of Error1]]&gt;=0.1,"Insufficient data",Task[[#This Row],[Satisfaction1]])</f>
        <v>Insufficient data</v>
      </c>
      <c r="Q1356" s="7" t="str">
        <f>IF(Task[[#This Row],[Satisfaction1]]&gt;0,1.96*SQRT((Task[[#This Row],[Satisfaction1]]*(1-Task[[#This Row],[Satisfaction1]]))/Task[[#This Row],[Responses]]),"")</f>
        <v/>
      </c>
      <c r="R1356" s="7" t="str">
        <f>IF(OR(Task[[#This Row],[Margin of Error1]]&gt;=0.1,Task[[#This Row],[Margin of Error1]]=0),"Insufficient data",Task[[#This Row],[Margin of Error1]])</f>
        <v>Insufficient data</v>
      </c>
      <c r="S135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7" spans="3:19" x14ac:dyDescent="0.5">
      <c r="C1357" s="129" t="str">
        <f>IF(ISBLANK('Data-Task'!C550),"",'Data-Task'!C550)</f>
        <v>GAC:Business:Market information – Professional services</v>
      </c>
      <c r="D1357" s="68" t="str">
        <f t="shared" si="66"/>
        <v>Market information – Professional services</v>
      </c>
      <c r="E1357" s="6" t="str">
        <f t="shared" si="67"/>
        <v>Business</v>
      </c>
      <c r="F1357" s="6" t="str">
        <f t="shared" si="68"/>
        <v>GAC</v>
      </c>
      <c r="G1357" s="8">
        <f>VLOOKUP(Task[[#This Row],[Reason of visit]],'Data-Task'!C:G,2,)</f>
        <v>1</v>
      </c>
      <c r="H135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7" s="7">
        <f>VLOOKUP(Task[[#This Row],[Reason of visit]],'Data-Task'!C:G,3,)</f>
        <v>1</v>
      </c>
      <c r="J1357" s="7" t="str">
        <f>IF(Task[[#This Row],[Margin of Error1]]&gt;=0.1,"Insufficient data",Task[[#This Row],[Task success1]])</f>
        <v>Insufficient data</v>
      </c>
      <c r="K1357" s="7">
        <f>IF(Task[[#This Row],[Task success1]]&gt;0,1.96*SQRT((Task[[#This Row],[Task success1]]*(1-Task[[#This Row],[Task success1]]))/Task[[#This Row],[Responses]]),"")</f>
        <v>0</v>
      </c>
      <c r="L1357" s="7">
        <f>VLOOKUP(Task[[#This Row],[Reason of visit]],'Data-Task'!C:G,4,)</f>
        <v>1</v>
      </c>
      <c r="M1357" s="7" t="str">
        <f>IF(Task[[#This Row],[Margin of Error1]]&gt;=0.1,"Insufficient data",Task[[#This Row],[Ease1]])</f>
        <v>Insufficient data</v>
      </c>
      <c r="N1357" s="7">
        <f>IF(Task[[#This Row],[Ease1]]&gt;0,1.96*SQRT((Task[[#This Row],[Ease1]]*(1-Task[[#This Row],[Ease1]]))/Task[[#This Row],[Responses]]),"")</f>
        <v>0</v>
      </c>
      <c r="O1357" s="7">
        <f>VLOOKUP(Task[[#This Row],[Reason of visit]],'Data-Task'!C:G,5,)</f>
        <v>1</v>
      </c>
      <c r="P1357" s="7" t="str">
        <f>IF(Task[[#This Row],[Margin of Error1]]&gt;=0.1,"Insufficient data",Task[[#This Row],[Satisfaction1]])</f>
        <v>Insufficient data</v>
      </c>
      <c r="Q1357" s="7">
        <f>IF(Task[[#This Row],[Satisfaction1]]&gt;0,1.96*SQRT((Task[[#This Row],[Satisfaction1]]*(1-Task[[#This Row],[Satisfaction1]]))/Task[[#This Row],[Responses]]),"")</f>
        <v>0</v>
      </c>
      <c r="R1357" s="7" t="str">
        <f>IF(OR(Task[[#This Row],[Margin of Error1]]&gt;=0.1,Task[[#This Row],[Margin of Error1]]=0),"Insufficient data",Task[[#This Row],[Margin of Error1]])</f>
        <v>Insufficient data</v>
      </c>
      <c r="S135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8" spans="3:19" x14ac:dyDescent="0.5">
      <c r="C1358" s="129" t="str">
        <f>IF(ISBLANK('Data-Task'!C555),"",'Data-Task'!C555)</f>
        <v>GAC:Business:Market information about France</v>
      </c>
      <c r="D1358" s="68" t="str">
        <f t="shared" ref="D1358:D1421" si="69">IF(ISBLANK(C1358),"",MID(C1358,FIND("#",SUBSTITUTE(C1358,":","#",2))+1,500))</f>
        <v>Market information about France</v>
      </c>
      <c r="E1358" s="6" t="str">
        <f t="shared" ref="E1358:E1424" si="70">IF(ISBLANK(C1358),"",MID(C1358,FIND("#",SUBSTITUTE(C1358,":","#",1))+1,FIND("#",SUBSTITUTE(C1358,":","#",2))-FIND("#",SUBSTITUTE(C1358,":","#",1))-1))</f>
        <v>Business</v>
      </c>
      <c r="F1358" s="6" t="str">
        <f t="shared" ref="F1358:F1424" si="71">IF(ISBLANK(C1358),"",LEFT(C1358,FIND("#",SUBSTITUTE(C1358,":","#"))-1))</f>
        <v>GAC</v>
      </c>
      <c r="G1358" s="8">
        <f>VLOOKUP(Task[[#This Row],[Reason of visit]],'Data-Task'!C:G,2,)</f>
        <v>1</v>
      </c>
      <c r="H135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8" s="7">
        <f>VLOOKUP(Task[[#This Row],[Reason of visit]],'Data-Task'!C:G,3,)</f>
        <v>1</v>
      </c>
      <c r="J1358" s="7" t="str">
        <f>IF(Task[[#This Row],[Margin of Error1]]&gt;=0.1,"Insufficient data",Task[[#This Row],[Task success1]])</f>
        <v>Insufficient data</v>
      </c>
      <c r="K1358" s="7">
        <f>IF(Task[[#This Row],[Task success1]]&gt;0,1.96*SQRT((Task[[#This Row],[Task success1]]*(1-Task[[#This Row],[Task success1]]))/Task[[#This Row],[Responses]]),"")</f>
        <v>0</v>
      </c>
      <c r="L1358" s="7">
        <f>VLOOKUP(Task[[#This Row],[Reason of visit]],'Data-Task'!C:G,4,)</f>
        <v>1</v>
      </c>
      <c r="M1358" s="7" t="str">
        <f>IF(Task[[#This Row],[Margin of Error1]]&gt;=0.1,"Insufficient data",Task[[#This Row],[Ease1]])</f>
        <v>Insufficient data</v>
      </c>
      <c r="N1358" s="7">
        <f>IF(Task[[#This Row],[Ease1]]&gt;0,1.96*SQRT((Task[[#This Row],[Ease1]]*(1-Task[[#This Row],[Ease1]]))/Task[[#This Row],[Responses]]),"")</f>
        <v>0</v>
      </c>
      <c r="O1358" s="7">
        <f>VLOOKUP(Task[[#This Row],[Reason of visit]],'Data-Task'!C:G,5,)</f>
        <v>1</v>
      </c>
      <c r="P1358" s="7" t="str">
        <f>IF(Task[[#This Row],[Margin of Error1]]&gt;=0.1,"Insufficient data",Task[[#This Row],[Satisfaction1]])</f>
        <v>Insufficient data</v>
      </c>
      <c r="Q1358" s="7">
        <f>IF(Task[[#This Row],[Satisfaction1]]&gt;0,1.96*SQRT((Task[[#This Row],[Satisfaction1]]*(1-Task[[#This Row],[Satisfaction1]]))/Task[[#This Row],[Responses]]),"")</f>
        <v>0</v>
      </c>
      <c r="R1358" s="7" t="str">
        <f>IF(OR(Task[[#This Row],[Margin of Error1]]&gt;=0.1,Task[[#This Row],[Margin of Error1]]=0),"Insufficient data",Task[[#This Row],[Margin of Error1]])</f>
        <v>Insufficient data</v>
      </c>
      <c r="S135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59" spans="3:19" x14ac:dyDescent="0.5">
      <c r="C1359" s="129" t="str">
        <f>IF(ISBLANK('Data-Task'!C558),"",'Data-Task'!C558)</f>
        <v>GAC:Business:Office information (address, phone, e-mail, office hours)</v>
      </c>
      <c r="D1359" s="68" t="str">
        <f t="shared" si="69"/>
        <v>Office information (address, phone, e-mail, office hours)</v>
      </c>
      <c r="E1359" s="6" t="str">
        <f t="shared" si="70"/>
        <v>Business</v>
      </c>
      <c r="F1359" s="6" t="str">
        <f t="shared" si="71"/>
        <v>GAC</v>
      </c>
      <c r="G1359" s="8">
        <f>VLOOKUP(Task[[#This Row],[Reason of visit]],'Data-Task'!C:G,2,)</f>
        <v>1</v>
      </c>
      <c r="H135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59" s="7">
        <f>VLOOKUP(Task[[#This Row],[Reason of visit]],'Data-Task'!C:G,3,)</f>
        <v>0</v>
      </c>
      <c r="J1359" s="7" t="str">
        <f>IF(Task[[#This Row],[Margin of Error1]]&gt;=0.1,"Insufficient data",Task[[#This Row],[Task success1]])</f>
        <v>Insufficient data</v>
      </c>
      <c r="K1359" s="7" t="str">
        <f>IF(Task[[#This Row],[Task success1]]&gt;0,1.96*SQRT((Task[[#This Row],[Task success1]]*(1-Task[[#This Row],[Task success1]]))/Task[[#This Row],[Responses]]),"")</f>
        <v/>
      </c>
      <c r="L1359" s="7">
        <f>VLOOKUP(Task[[#This Row],[Reason of visit]],'Data-Task'!C:G,4,)</f>
        <v>0</v>
      </c>
      <c r="M1359" s="7" t="str">
        <f>IF(Task[[#This Row],[Margin of Error1]]&gt;=0.1,"Insufficient data",Task[[#This Row],[Ease1]])</f>
        <v>Insufficient data</v>
      </c>
      <c r="N1359" s="7" t="str">
        <f>IF(Task[[#This Row],[Ease1]]&gt;0,1.96*SQRT((Task[[#This Row],[Ease1]]*(1-Task[[#This Row],[Ease1]]))/Task[[#This Row],[Responses]]),"")</f>
        <v/>
      </c>
      <c r="O1359" s="7">
        <f>VLOOKUP(Task[[#This Row],[Reason of visit]],'Data-Task'!C:G,5,)</f>
        <v>1</v>
      </c>
      <c r="P1359" s="7" t="str">
        <f>IF(Task[[#This Row],[Margin of Error1]]&gt;=0.1,"Insufficient data",Task[[#This Row],[Satisfaction1]])</f>
        <v>Insufficient data</v>
      </c>
      <c r="Q1359" s="7">
        <f>IF(Task[[#This Row],[Satisfaction1]]&gt;0,1.96*SQRT((Task[[#This Row],[Satisfaction1]]*(1-Task[[#This Row],[Satisfaction1]]))/Task[[#This Row],[Responses]]),"")</f>
        <v>0</v>
      </c>
      <c r="R1359" s="7" t="str">
        <f>IF(OR(Task[[#This Row],[Margin of Error1]]&gt;=0.1,Task[[#This Row],[Margin of Error1]]=0),"Insufficient data",Task[[#This Row],[Margin of Error1]])</f>
        <v>Insufficient data</v>
      </c>
      <c r="S135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0" spans="3:19" x14ac:dyDescent="0.5">
      <c r="C1360" s="129" t="str">
        <f>IF(ISBLANK('Data-Task'!C563),"",'Data-Task'!C563)</f>
        <v>GAC:Business:Review customs tariffs for importing goods to Canada</v>
      </c>
      <c r="D1360" s="68" t="str">
        <f t="shared" si="69"/>
        <v>Review customs tariffs for importing goods to Canada</v>
      </c>
      <c r="E1360" s="6" t="str">
        <f t="shared" si="70"/>
        <v>Business</v>
      </c>
      <c r="F1360" s="6" t="str">
        <f t="shared" si="71"/>
        <v>GAC</v>
      </c>
      <c r="G1360" s="8">
        <f>VLOOKUP(Task[[#This Row],[Reason of visit]],'Data-Task'!C:G,2,)</f>
        <v>1</v>
      </c>
      <c r="H136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0" s="7">
        <f>VLOOKUP(Task[[#This Row],[Reason of visit]],'Data-Task'!C:G,3,)</f>
        <v>1</v>
      </c>
      <c r="J1360" s="7" t="str">
        <f>IF(Task[[#This Row],[Margin of Error1]]&gt;=0.1,"Insufficient data",Task[[#This Row],[Task success1]])</f>
        <v>Insufficient data</v>
      </c>
      <c r="K1360" s="7">
        <f>IF(Task[[#This Row],[Task success1]]&gt;0,1.96*SQRT((Task[[#This Row],[Task success1]]*(1-Task[[#This Row],[Task success1]]))/Task[[#This Row],[Responses]]),"")</f>
        <v>0</v>
      </c>
      <c r="L1360" s="7">
        <f>VLOOKUP(Task[[#This Row],[Reason of visit]],'Data-Task'!C:G,4,)</f>
        <v>1</v>
      </c>
      <c r="M1360" s="7" t="str">
        <f>IF(Task[[#This Row],[Margin of Error1]]&gt;=0.1,"Insufficient data",Task[[#This Row],[Ease1]])</f>
        <v>Insufficient data</v>
      </c>
      <c r="N1360" s="7">
        <f>IF(Task[[#This Row],[Ease1]]&gt;0,1.96*SQRT((Task[[#This Row],[Ease1]]*(1-Task[[#This Row],[Ease1]]))/Task[[#This Row],[Responses]]),"")</f>
        <v>0</v>
      </c>
      <c r="O1360" s="7">
        <f>VLOOKUP(Task[[#This Row],[Reason of visit]],'Data-Task'!C:G,5,)</f>
        <v>1</v>
      </c>
      <c r="P1360" s="7" t="str">
        <f>IF(Task[[#This Row],[Margin of Error1]]&gt;=0.1,"Insufficient data",Task[[#This Row],[Satisfaction1]])</f>
        <v>Insufficient data</v>
      </c>
      <c r="Q1360" s="7">
        <f>IF(Task[[#This Row],[Satisfaction1]]&gt;0,1.96*SQRT((Task[[#This Row],[Satisfaction1]]*(1-Task[[#This Row],[Satisfaction1]]))/Task[[#This Row],[Responses]]),"")</f>
        <v>0</v>
      </c>
      <c r="R1360" s="7" t="str">
        <f>IF(OR(Task[[#This Row],[Margin of Error1]]&gt;=0.1,Task[[#This Row],[Margin of Error1]]=0),"Insufficient data",Task[[#This Row],[Margin of Error1]])</f>
        <v>Insufficient data</v>
      </c>
      <c r="S136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1" spans="3:19" x14ac:dyDescent="0.5">
      <c r="C1361" s="129" t="str">
        <f>IF(ISBLANK('Data-Task'!C573),"",'Data-Task'!C573)</f>
        <v>GAC:Business:Trade negotiations and agreements with Colombia</v>
      </c>
      <c r="D1361" s="68" t="str">
        <f t="shared" si="69"/>
        <v>Trade negotiations and agreements with Colombia</v>
      </c>
      <c r="E1361" s="6" t="str">
        <f t="shared" si="70"/>
        <v>Business</v>
      </c>
      <c r="F1361" s="6" t="str">
        <f t="shared" si="71"/>
        <v>GAC</v>
      </c>
      <c r="G1361" s="8">
        <f>VLOOKUP(Task[[#This Row],[Reason of visit]],'Data-Task'!C:G,2,)</f>
        <v>1</v>
      </c>
      <c r="H136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1" s="7">
        <f>VLOOKUP(Task[[#This Row],[Reason of visit]],'Data-Task'!C:G,3,)</f>
        <v>1</v>
      </c>
      <c r="J1361" s="7" t="str">
        <f>IF(Task[[#This Row],[Margin of Error1]]&gt;=0.1,"Insufficient data",Task[[#This Row],[Task success1]])</f>
        <v>Insufficient data</v>
      </c>
      <c r="K1361" s="7">
        <f>IF(Task[[#This Row],[Task success1]]&gt;0,1.96*SQRT((Task[[#This Row],[Task success1]]*(1-Task[[#This Row],[Task success1]]))/Task[[#This Row],[Responses]]),"")</f>
        <v>0</v>
      </c>
      <c r="L1361" s="7">
        <f>VLOOKUP(Task[[#This Row],[Reason of visit]],'Data-Task'!C:G,4,)</f>
        <v>0</v>
      </c>
      <c r="M1361" s="7" t="str">
        <f>IF(Task[[#This Row],[Margin of Error1]]&gt;=0.1,"Insufficient data",Task[[#This Row],[Ease1]])</f>
        <v>Insufficient data</v>
      </c>
      <c r="N1361" s="7" t="str">
        <f>IF(Task[[#This Row],[Ease1]]&gt;0,1.96*SQRT((Task[[#This Row],[Ease1]]*(1-Task[[#This Row],[Ease1]]))/Task[[#This Row],[Responses]]),"")</f>
        <v/>
      </c>
      <c r="O1361" s="7">
        <f>VLOOKUP(Task[[#This Row],[Reason of visit]],'Data-Task'!C:G,5,)</f>
        <v>0</v>
      </c>
      <c r="P1361" s="7" t="str">
        <f>IF(Task[[#This Row],[Margin of Error1]]&gt;=0.1,"Insufficient data",Task[[#This Row],[Satisfaction1]])</f>
        <v>Insufficient data</v>
      </c>
      <c r="Q1361" s="7" t="str">
        <f>IF(Task[[#This Row],[Satisfaction1]]&gt;0,1.96*SQRT((Task[[#This Row],[Satisfaction1]]*(1-Task[[#This Row],[Satisfaction1]]))/Task[[#This Row],[Responses]]),"")</f>
        <v/>
      </c>
      <c r="R1361" s="7" t="str">
        <f>IF(OR(Task[[#This Row],[Margin of Error1]]&gt;=0.1,Task[[#This Row],[Margin of Error1]]=0),"Insufficient data",Task[[#This Row],[Margin of Error1]])</f>
        <v>Insufficient data</v>
      </c>
      <c r="S136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2" spans="3:19" x14ac:dyDescent="0.5">
      <c r="C1362" s="129" t="str">
        <f>IF(ISBLANK('Data-Task'!C574),"",'Data-Task'!C574)</f>
        <v>GAC:Business:Trade negotiations and agreements with Israel</v>
      </c>
      <c r="D1362" s="68" t="str">
        <f t="shared" si="69"/>
        <v>Trade negotiations and agreements with Israel</v>
      </c>
      <c r="E1362" s="6" t="str">
        <f t="shared" si="70"/>
        <v>Business</v>
      </c>
      <c r="F1362" s="6" t="str">
        <f t="shared" si="71"/>
        <v>GAC</v>
      </c>
      <c r="G1362" s="8">
        <f>VLOOKUP(Task[[#This Row],[Reason of visit]],'Data-Task'!C:G,2,)</f>
        <v>1</v>
      </c>
      <c r="H136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2" s="7">
        <f>VLOOKUP(Task[[#This Row],[Reason of visit]],'Data-Task'!C:G,3,)</f>
        <v>1</v>
      </c>
      <c r="J1362" s="7" t="str">
        <f>IF(Task[[#This Row],[Margin of Error1]]&gt;=0.1,"Insufficient data",Task[[#This Row],[Task success1]])</f>
        <v>Insufficient data</v>
      </c>
      <c r="K1362" s="7">
        <f>IF(Task[[#This Row],[Task success1]]&gt;0,1.96*SQRT((Task[[#This Row],[Task success1]]*(1-Task[[#This Row],[Task success1]]))/Task[[#This Row],[Responses]]),"")</f>
        <v>0</v>
      </c>
      <c r="L1362" s="7">
        <f>VLOOKUP(Task[[#This Row],[Reason of visit]],'Data-Task'!C:G,4,)</f>
        <v>1</v>
      </c>
      <c r="M1362" s="7" t="str">
        <f>IF(Task[[#This Row],[Margin of Error1]]&gt;=0.1,"Insufficient data",Task[[#This Row],[Ease1]])</f>
        <v>Insufficient data</v>
      </c>
      <c r="N1362" s="7">
        <f>IF(Task[[#This Row],[Ease1]]&gt;0,1.96*SQRT((Task[[#This Row],[Ease1]]*(1-Task[[#This Row],[Ease1]]))/Task[[#This Row],[Responses]]),"")</f>
        <v>0</v>
      </c>
      <c r="O1362" s="7">
        <f>VLOOKUP(Task[[#This Row],[Reason of visit]],'Data-Task'!C:G,5,)</f>
        <v>1</v>
      </c>
      <c r="P1362" s="7" t="str">
        <f>IF(Task[[#This Row],[Margin of Error1]]&gt;=0.1,"Insufficient data",Task[[#This Row],[Satisfaction1]])</f>
        <v>Insufficient data</v>
      </c>
      <c r="Q1362" s="7">
        <f>IF(Task[[#This Row],[Satisfaction1]]&gt;0,1.96*SQRT((Task[[#This Row],[Satisfaction1]]*(1-Task[[#This Row],[Satisfaction1]]))/Task[[#This Row],[Responses]]),"")</f>
        <v>0</v>
      </c>
      <c r="R1362" s="7" t="str">
        <f>IF(OR(Task[[#This Row],[Margin of Error1]]&gt;=0.1,Task[[#This Row],[Margin of Error1]]=0),"Insufficient data",Task[[#This Row],[Margin of Error1]])</f>
        <v>Insufficient data</v>
      </c>
      <c r="S136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3" spans="3:19" x14ac:dyDescent="0.5">
      <c r="C1363" s="129" t="str">
        <f>IF(ISBLANK('Data-Task'!C575),"",'Data-Task'!C575)</f>
        <v>GAC:Business:Trade negotiations and agreements with Japan</v>
      </c>
      <c r="D1363" s="68" t="str">
        <f t="shared" si="69"/>
        <v>Trade negotiations and agreements with Japan</v>
      </c>
      <c r="E1363" s="6" t="str">
        <f t="shared" si="70"/>
        <v>Business</v>
      </c>
      <c r="F1363" s="6" t="str">
        <f t="shared" si="71"/>
        <v>GAC</v>
      </c>
      <c r="G1363" s="8">
        <f>VLOOKUP(Task[[#This Row],[Reason of visit]],'Data-Task'!C:G,2,)</f>
        <v>1</v>
      </c>
      <c r="H136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3" s="7">
        <f>VLOOKUP(Task[[#This Row],[Reason of visit]],'Data-Task'!C:G,3,)</f>
        <v>0</v>
      </c>
      <c r="J1363" s="7" t="str">
        <f>IF(Task[[#This Row],[Margin of Error1]]&gt;=0.1,"Insufficient data",Task[[#This Row],[Task success1]])</f>
        <v>Insufficient data</v>
      </c>
      <c r="K1363" s="7" t="str">
        <f>IF(Task[[#This Row],[Task success1]]&gt;0,1.96*SQRT((Task[[#This Row],[Task success1]]*(1-Task[[#This Row],[Task success1]]))/Task[[#This Row],[Responses]]),"")</f>
        <v/>
      </c>
      <c r="L1363" s="7">
        <f>VLOOKUP(Task[[#This Row],[Reason of visit]],'Data-Task'!C:G,4,)</f>
        <v>1</v>
      </c>
      <c r="M1363" s="7" t="str">
        <f>IF(Task[[#This Row],[Margin of Error1]]&gt;=0.1,"Insufficient data",Task[[#This Row],[Ease1]])</f>
        <v>Insufficient data</v>
      </c>
      <c r="N1363" s="7">
        <f>IF(Task[[#This Row],[Ease1]]&gt;0,1.96*SQRT((Task[[#This Row],[Ease1]]*(1-Task[[#This Row],[Ease1]]))/Task[[#This Row],[Responses]]),"")</f>
        <v>0</v>
      </c>
      <c r="O1363" s="7">
        <f>VLOOKUP(Task[[#This Row],[Reason of visit]],'Data-Task'!C:G,5,)</f>
        <v>0</v>
      </c>
      <c r="P1363" s="7" t="str">
        <f>IF(Task[[#This Row],[Margin of Error1]]&gt;=0.1,"Insufficient data",Task[[#This Row],[Satisfaction1]])</f>
        <v>Insufficient data</v>
      </c>
      <c r="Q1363" s="7" t="str">
        <f>IF(Task[[#This Row],[Satisfaction1]]&gt;0,1.96*SQRT((Task[[#This Row],[Satisfaction1]]*(1-Task[[#This Row],[Satisfaction1]]))/Task[[#This Row],[Responses]]),"")</f>
        <v/>
      </c>
      <c r="R1363" s="7" t="str">
        <f>IF(OR(Task[[#This Row],[Margin of Error1]]&gt;=0.1,Task[[#This Row],[Margin of Error1]]=0),"Insufficient data",Task[[#This Row],[Margin of Error1]])</f>
        <v>Insufficient data</v>
      </c>
      <c r="S136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4" spans="3:19" x14ac:dyDescent="0.5">
      <c r="C1364" s="129" t="str">
        <f>IF(ISBLANK('Data-Task'!C577),"",'Data-Task'!C577)</f>
        <v>GAC:Business:Trade negotiations and agreements with the United Kingdom</v>
      </c>
      <c r="D1364" s="68" t="str">
        <f t="shared" si="69"/>
        <v>Trade negotiations and agreements with the United Kingdom</v>
      </c>
      <c r="E1364" s="6" t="str">
        <f t="shared" si="70"/>
        <v>Business</v>
      </c>
      <c r="F1364" s="6" t="str">
        <f t="shared" si="71"/>
        <v>GAC</v>
      </c>
      <c r="G1364" s="8">
        <f>VLOOKUP(Task[[#This Row],[Reason of visit]],'Data-Task'!C:G,2,)</f>
        <v>1</v>
      </c>
      <c r="H136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4" s="7">
        <f>VLOOKUP(Task[[#This Row],[Reason of visit]],'Data-Task'!C:G,3,)</f>
        <v>0</v>
      </c>
      <c r="J1364" s="7" t="str">
        <f>IF(Task[[#This Row],[Margin of Error1]]&gt;=0.1,"Insufficient data",Task[[#This Row],[Task success1]])</f>
        <v>Insufficient data</v>
      </c>
      <c r="K1364" s="7" t="str">
        <f>IF(Task[[#This Row],[Task success1]]&gt;0,1.96*SQRT((Task[[#This Row],[Task success1]]*(1-Task[[#This Row],[Task success1]]))/Task[[#This Row],[Responses]]),"")</f>
        <v/>
      </c>
      <c r="L1364" s="7">
        <f>VLOOKUP(Task[[#This Row],[Reason of visit]],'Data-Task'!C:G,4,)</f>
        <v>0</v>
      </c>
      <c r="M1364" s="7" t="str">
        <f>IF(Task[[#This Row],[Margin of Error1]]&gt;=0.1,"Insufficient data",Task[[#This Row],[Ease1]])</f>
        <v>Insufficient data</v>
      </c>
      <c r="N1364" s="7" t="str">
        <f>IF(Task[[#This Row],[Ease1]]&gt;0,1.96*SQRT((Task[[#This Row],[Ease1]]*(1-Task[[#This Row],[Ease1]]))/Task[[#This Row],[Responses]]),"")</f>
        <v/>
      </c>
      <c r="O1364" s="7">
        <f>VLOOKUP(Task[[#This Row],[Reason of visit]],'Data-Task'!C:G,5,)</f>
        <v>0</v>
      </c>
      <c r="P1364" s="7" t="str">
        <f>IF(Task[[#This Row],[Margin of Error1]]&gt;=0.1,"Insufficient data",Task[[#This Row],[Satisfaction1]])</f>
        <v>Insufficient data</v>
      </c>
      <c r="Q1364" s="7" t="str">
        <f>IF(Task[[#This Row],[Satisfaction1]]&gt;0,1.96*SQRT((Task[[#This Row],[Satisfaction1]]*(1-Task[[#This Row],[Satisfaction1]]))/Task[[#This Row],[Responses]]),"")</f>
        <v/>
      </c>
      <c r="R1364" s="7" t="str">
        <f>IF(OR(Task[[#This Row],[Margin of Error1]]&gt;=0.1,Task[[#This Row],[Margin of Error1]]=0),"Insufficient data",Task[[#This Row],[Margin of Error1]])</f>
        <v>Insufficient data</v>
      </c>
      <c r="S136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5" spans="3:19" x14ac:dyDescent="0.5">
      <c r="C1365" s="129" t="str">
        <f>IF(ISBLANK('Data-Task'!C578),"",'Data-Task'!C578)</f>
        <v>GAC:Business:Trade negotiations and agreements with the United States</v>
      </c>
      <c r="D1365" s="68" t="str">
        <f t="shared" si="69"/>
        <v>Trade negotiations and agreements with the United States</v>
      </c>
      <c r="E1365" s="6" t="str">
        <f t="shared" si="70"/>
        <v>Business</v>
      </c>
      <c r="F1365" s="6" t="str">
        <f t="shared" si="71"/>
        <v>GAC</v>
      </c>
      <c r="G1365" s="8">
        <f>VLOOKUP(Task[[#This Row],[Reason of visit]],'Data-Task'!C:G,2,)</f>
        <v>1</v>
      </c>
      <c r="H136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5" s="7">
        <f>VLOOKUP(Task[[#This Row],[Reason of visit]],'Data-Task'!C:G,3,)</f>
        <v>1</v>
      </c>
      <c r="J1365" s="7" t="str">
        <f>IF(Task[[#This Row],[Margin of Error1]]&gt;=0.1,"Insufficient data",Task[[#This Row],[Task success1]])</f>
        <v>Insufficient data</v>
      </c>
      <c r="K1365" s="7">
        <f>IF(Task[[#This Row],[Task success1]]&gt;0,1.96*SQRT((Task[[#This Row],[Task success1]]*(1-Task[[#This Row],[Task success1]]))/Task[[#This Row],[Responses]]),"")</f>
        <v>0</v>
      </c>
      <c r="L1365" s="7">
        <f>VLOOKUP(Task[[#This Row],[Reason of visit]],'Data-Task'!C:G,4,)</f>
        <v>1</v>
      </c>
      <c r="M1365" s="7" t="str">
        <f>IF(Task[[#This Row],[Margin of Error1]]&gt;=0.1,"Insufficient data",Task[[#This Row],[Ease1]])</f>
        <v>Insufficient data</v>
      </c>
      <c r="N1365" s="7">
        <f>IF(Task[[#This Row],[Ease1]]&gt;0,1.96*SQRT((Task[[#This Row],[Ease1]]*(1-Task[[#This Row],[Ease1]]))/Task[[#This Row],[Responses]]),"")</f>
        <v>0</v>
      </c>
      <c r="O1365" s="7">
        <f>VLOOKUP(Task[[#This Row],[Reason of visit]],'Data-Task'!C:G,5,)</f>
        <v>1</v>
      </c>
      <c r="P1365" s="7" t="str">
        <f>IF(Task[[#This Row],[Margin of Error1]]&gt;=0.1,"Insufficient data",Task[[#This Row],[Satisfaction1]])</f>
        <v>Insufficient data</v>
      </c>
      <c r="Q1365" s="7">
        <f>IF(Task[[#This Row],[Satisfaction1]]&gt;0,1.96*SQRT((Task[[#This Row],[Satisfaction1]]*(1-Task[[#This Row],[Satisfaction1]]))/Task[[#This Row],[Responses]]),"")</f>
        <v>0</v>
      </c>
      <c r="R1365" s="7" t="str">
        <f>IF(OR(Task[[#This Row],[Margin of Error1]]&gt;=0.1,Task[[#This Row],[Margin of Error1]]=0),"Insufficient data",Task[[#This Row],[Margin of Error1]])</f>
        <v>Insufficient data</v>
      </c>
      <c r="S136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6" spans="3:19" x14ac:dyDescent="0.5">
      <c r="C1366" s="129" t="str">
        <f>IF(ISBLANK('Data-Task'!C579),"",'Data-Task'!C579)</f>
        <v>GAC:Business:Trade topic – Bribery and corruption</v>
      </c>
      <c r="D1366" s="68" t="str">
        <f t="shared" si="69"/>
        <v>Trade topic – Bribery and corruption</v>
      </c>
      <c r="E1366" s="6" t="str">
        <f t="shared" si="70"/>
        <v>Business</v>
      </c>
      <c r="F1366" s="6" t="str">
        <f t="shared" si="71"/>
        <v>GAC</v>
      </c>
      <c r="G1366" s="8">
        <f>VLOOKUP(Task[[#This Row],[Reason of visit]],'Data-Task'!C:G,2,)</f>
        <v>1</v>
      </c>
      <c r="H136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6" s="7">
        <f>VLOOKUP(Task[[#This Row],[Reason of visit]],'Data-Task'!C:G,3,)</f>
        <v>0</v>
      </c>
      <c r="J1366" s="7" t="str">
        <f>IF(Task[[#This Row],[Margin of Error1]]&gt;=0.1,"Insufficient data",Task[[#This Row],[Task success1]])</f>
        <v>Insufficient data</v>
      </c>
      <c r="K1366" s="7" t="str">
        <f>IF(Task[[#This Row],[Task success1]]&gt;0,1.96*SQRT((Task[[#This Row],[Task success1]]*(1-Task[[#This Row],[Task success1]]))/Task[[#This Row],[Responses]]),"")</f>
        <v/>
      </c>
      <c r="L1366" s="7">
        <f>VLOOKUP(Task[[#This Row],[Reason of visit]],'Data-Task'!C:G,4,)</f>
        <v>0</v>
      </c>
      <c r="M1366" s="7" t="str">
        <f>IF(Task[[#This Row],[Margin of Error1]]&gt;=0.1,"Insufficient data",Task[[#This Row],[Ease1]])</f>
        <v>Insufficient data</v>
      </c>
      <c r="N1366" s="7" t="str">
        <f>IF(Task[[#This Row],[Ease1]]&gt;0,1.96*SQRT((Task[[#This Row],[Ease1]]*(1-Task[[#This Row],[Ease1]]))/Task[[#This Row],[Responses]]),"")</f>
        <v/>
      </c>
      <c r="O1366" s="7">
        <f>VLOOKUP(Task[[#This Row],[Reason of visit]],'Data-Task'!C:G,5,)</f>
        <v>0</v>
      </c>
      <c r="P1366" s="7" t="str">
        <f>IF(Task[[#This Row],[Margin of Error1]]&gt;=0.1,"Insufficient data",Task[[#This Row],[Satisfaction1]])</f>
        <v>Insufficient data</v>
      </c>
      <c r="Q1366" s="7" t="str">
        <f>IF(Task[[#This Row],[Satisfaction1]]&gt;0,1.96*SQRT((Task[[#This Row],[Satisfaction1]]*(1-Task[[#This Row],[Satisfaction1]]))/Task[[#This Row],[Responses]]),"")</f>
        <v/>
      </c>
      <c r="R1366" s="7" t="str">
        <f>IF(OR(Task[[#This Row],[Margin of Error1]]&gt;=0.1,Task[[#This Row],[Margin of Error1]]=0),"Insufficient data",Task[[#This Row],[Margin of Error1]])</f>
        <v>Insufficient data</v>
      </c>
      <c r="S136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7" spans="3:19" x14ac:dyDescent="0.5">
      <c r="C1367" s="129" t="str">
        <f>IF(ISBLANK('Data-Task'!C581),"",'Data-Task'!C581)</f>
        <v>GAC:Business:Trade topic – Dispute settlement</v>
      </c>
      <c r="D1367" s="68" t="str">
        <f t="shared" si="69"/>
        <v>Trade topic – Dispute settlement</v>
      </c>
      <c r="E1367" s="6" t="str">
        <f t="shared" si="70"/>
        <v>Business</v>
      </c>
      <c r="F1367" s="6" t="str">
        <f t="shared" si="71"/>
        <v>GAC</v>
      </c>
      <c r="G1367" s="8">
        <f>VLOOKUP(Task[[#This Row],[Reason of visit]],'Data-Task'!C:G,2,)</f>
        <v>1</v>
      </c>
      <c r="H136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7" s="7">
        <f>VLOOKUP(Task[[#This Row],[Reason of visit]],'Data-Task'!C:G,3,)</f>
        <v>1</v>
      </c>
      <c r="J1367" s="7" t="str">
        <f>IF(Task[[#This Row],[Margin of Error1]]&gt;=0.1,"Insufficient data",Task[[#This Row],[Task success1]])</f>
        <v>Insufficient data</v>
      </c>
      <c r="K1367" s="7">
        <f>IF(Task[[#This Row],[Task success1]]&gt;0,1.96*SQRT((Task[[#This Row],[Task success1]]*(1-Task[[#This Row],[Task success1]]))/Task[[#This Row],[Responses]]),"")</f>
        <v>0</v>
      </c>
      <c r="L1367" s="7">
        <f>VLOOKUP(Task[[#This Row],[Reason of visit]],'Data-Task'!C:G,4,)</f>
        <v>1</v>
      </c>
      <c r="M1367" s="7" t="str">
        <f>IF(Task[[#This Row],[Margin of Error1]]&gt;=0.1,"Insufficient data",Task[[#This Row],[Ease1]])</f>
        <v>Insufficient data</v>
      </c>
      <c r="N1367" s="7">
        <f>IF(Task[[#This Row],[Ease1]]&gt;0,1.96*SQRT((Task[[#This Row],[Ease1]]*(1-Task[[#This Row],[Ease1]]))/Task[[#This Row],[Responses]]),"")</f>
        <v>0</v>
      </c>
      <c r="O1367" s="7">
        <f>VLOOKUP(Task[[#This Row],[Reason of visit]],'Data-Task'!C:G,5,)</f>
        <v>1</v>
      </c>
      <c r="P1367" s="7" t="str">
        <f>IF(Task[[#This Row],[Margin of Error1]]&gt;=0.1,"Insufficient data",Task[[#This Row],[Satisfaction1]])</f>
        <v>Insufficient data</v>
      </c>
      <c r="Q1367" s="7">
        <f>IF(Task[[#This Row],[Satisfaction1]]&gt;0,1.96*SQRT((Task[[#This Row],[Satisfaction1]]*(1-Task[[#This Row],[Satisfaction1]]))/Task[[#This Row],[Responses]]),"")</f>
        <v>0</v>
      </c>
      <c r="R1367" s="7" t="str">
        <f>IF(OR(Task[[#This Row],[Margin of Error1]]&gt;=0.1,Task[[#This Row],[Margin of Error1]]=0),"Insufficient data",Task[[#This Row],[Margin of Error1]])</f>
        <v>Insufficient data</v>
      </c>
      <c r="S136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8" spans="3:19" x14ac:dyDescent="0.5">
      <c r="C1368" s="129" t="str">
        <f>IF(ISBLANK('Data-Task'!C588),"",'Data-Task'!C588)</f>
        <v>GAC:Business:Trade topic – Government procurement</v>
      </c>
      <c r="D1368" s="68" t="str">
        <f t="shared" si="69"/>
        <v>Trade topic – Government procurement</v>
      </c>
      <c r="E1368" s="6" t="str">
        <f t="shared" si="70"/>
        <v>Business</v>
      </c>
      <c r="F1368" s="6" t="str">
        <f t="shared" si="71"/>
        <v>GAC</v>
      </c>
      <c r="G1368" s="8">
        <f>VLOOKUP(Task[[#This Row],[Reason of visit]],'Data-Task'!C:G,2,)</f>
        <v>1</v>
      </c>
      <c r="H136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8" s="7">
        <f>VLOOKUP(Task[[#This Row],[Reason of visit]],'Data-Task'!C:G,3,)</f>
        <v>0</v>
      </c>
      <c r="J1368" s="7" t="str">
        <f>IF(Task[[#This Row],[Margin of Error1]]&gt;=0.1,"Insufficient data",Task[[#This Row],[Task success1]])</f>
        <v>Insufficient data</v>
      </c>
      <c r="K1368" s="7" t="str">
        <f>IF(Task[[#This Row],[Task success1]]&gt;0,1.96*SQRT((Task[[#This Row],[Task success1]]*(1-Task[[#This Row],[Task success1]]))/Task[[#This Row],[Responses]]),"")</f>
        <v/>
      </c>
      <c r="L1368" s="7">
        <f>VLOOKUP(Task[[#This Row],[Reason of visit]],'Data-Task'!C:G,4,)</f>
        <v>0</v>
      </c>
      <c r="M1368" s="7" t="str">
        <f>IF(Task[[#This Row],[Margin of Error1]]&gt;=0.1,"Insufficient data",Task[[#This Row],[Ease1]])</f>
        <v>Insufficient data</v>
      </c>
      <c r="N1368" s="7" t="str">
        <f>IF(Task[[#This Row],[Ease1]]&gt;0,1.96*SQRT((Task[[#This Row],[Ease1]]*(1-Task[[#This Row],[Ease1]]))/Task[[#This Row],[Responses]]),"")</f>
        <v/>
      </c>
      <c r="O1368" s="7">
        <f>VLOOKUP(Task[[#This Row],[Reason of visit]],'Data-Task'!C:G,5,)</f>
        <v>1</v>
      </c>
      <c r="P1368" s="7" t="str">
        <f>IF(Task[[#This Row],[Margin of Error1]]&gt;=0.1,"Insufficient data",Task[[#This Row],[Satisfaction1]])</f>
        <v>Insufficient data</v>
      </c>
      <c r="Q1368" s="7">
        <f>IF(Task[[#This Row],[Satisfaction1]]&gt;0,1.96*SQRT((Task[[#This Row],[Satisfaction1]]*(1-Task[[#This Row],[Satisfaction1]]))/Task[[#This Row],[Responses]]),"")</f>
        <v>0</v>
      </c>
      <c r="R1368" s="7" t="str">
        <f>IF(OR(Task[[#This Row],[Margin of Error1]]&gt;=0.1,Task[[#This Row],[Margin of Error1]]=0),"Insufficient data",Task[[#This Row],[Margin of Error1]])</f>
        <v>Insufficient data</v>
      </c>
      <c r="S136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69" spans="3:19" x14ac:dyDescent="0.5">
      <c r="C1369" s="129" t="str">
        <f>IF(ISBLANK('Data-Task'!C589),"",'Data-Task'!C589)</f>
        <v>GAC:Business:Trade topic – Inclusive trade</v>
      </c>
      <c r="D1369" s="68" t="str">
        <f t="shared" si="69"/>
        <v>Trade topic – Inclusive trade</v>
      </c>
      <c r="E1369" s="6" t="str">
        <f t="shared" si="70"/>
        <v>Business</v>
      </c>
      <c r="F1369" s="6" t="str">
        <f t="shared" si="71"/>
        <v>GAC</v>
      </c>
      <c r="G1369" s="8">
        <f>VLOOKUP(Task[[#This Row],[Reason of visit]],'Data-Task'!C:G,2,)</f>
        <v>1</v>
      </c>
      <c r="H136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69" s="7">
        <f>VLOOKUP(Task[[#This Row],[Reason of visit]],'Data-Task'!C:G,3,)</f>
        <v>0</v>
      </c>
      <c r="J1369" s="7" t="str">
        <f>IF(Task[[#This Row],[Margin of Error1]]&gt;=0.1,"Insufficient data",Task[[#This Row],[Task success1]])</f>
        <v>Insufficient data</v>
      </c>
      <c r="K1369" s="7" t="str">
        <f>IF(Task[[#This Row],[Task success1]]&gt;0,1.96*SQRT((Task[[#This Row],[Task success1]]*(1-Task[[#This Row],[Task success1]]))/Task[[#This Row],[Responses]]),"")</f>
        <v/>
      </c>
      <c r="L1369" s="7">
        <f>VLOOKUP(Task[[#This Row],[Reason of visit]],'Data-Task'!C:G,4,)</f>
        <v>0</v>
      </c>
      <c r="M1369" s="7" t="str">
        <f>IF(Task[[#This Row],[Margin of Error1]]&gt;=0.1,"Insufficient data",Task[[#This Row],[Ease1]])</f>
        <v>Insufficient data</v>
      </c>
      <c r="N1369" s="7" t="str">
        <f>IF(Task[[#This Row],[Ease1]]&gt;0,1.96*SQRT((Task[[#This Row],[Ease1]]*(1-Task[[#This Row],[Ease1]]))/Task[[#This Row],[Responses]]),"")</f>
        <v/>
      </c>
      <c r="O1369" s="7">
        <f>VLOOKUP(Task[[#This Row],[Reason of visit]],'Data-Task'!C:G,5,)</f>
        <v>0</v>
      </c>
      <c r="P1369" s="7" t="str">
        <f>IF(Task[[#This Row],[Margin of Error1]]&gt;=0.1,"Insufficient data",Task[[#This Row],[Satisfaction1]])</f>
        <v>Insufficient data</v>
      </c>
      <c r="Q1369" s="7" t="str">
        <f>IF(Task[[#This Row],[Satisfaction1]]&gt;0,1.96*SQRT((Task[[#This Row],[Satisfaction1]]*(1-Task[[#This Row],[Satisfaction1]]))/Task[[#This Row],[Responses]]),"")</f>
        <v/>
      </c>
      <c r="R1369" s="7" t="str">
        <f>IF(OR(Task[[#This Row],[Margin of Error1]]&gt;=0.1,Task[[#This Row],[Margin of Error1]]=0),"Insufficient data",Task[[#This Row],[Margin of Error1]])</f>
        <v>Insufficient data</v>
      </c>
      <c r="S136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0" spans="3:19" x14ac:dyDescent="0.5">
      <c r="C1370" s="129" t="str">
        <f>IF(ISBLANK('Data-Task'!C610),"",'Data-Task'!C610)</f>
        <v>GAC:Travel:Child welfare, abduction and custody issues</v>
      </c>
      <c r="D1370" s="68" t="str">
        <f t="shared" si="69"/>
        <v>Child welfare, abduction and custody issues</v>
      </c>
      <c r="E1370" s="6" t="str">
        <f t="shared" si="70"/>
        <v>Travel</v>
      </c>
      <c r="F1370" s="6" t="str">
        <f t="shared" si="71"/>
        <v>GAC</v>
      </c>
      <c r="G1370" s="8">
        <f>VLOOKUP(Task[[#This Row],[Reason of visit]],'Data-Task'!C:G,2,)</f>
        <v>1</v>
      </c>
      <c r="H137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0" s="7">
        <f>VLOOKUP(Task[[#This Row],[Reason of visit]],'Data-Task'!C:G,3,)</f>
        <v>0</v>
      </c>
      <c r="J1370" s="7" t="str">
        <f>IF(Task[[#This Row],[Margin of Error1]]&gt;=0.1,"Insufficient data",Task[[#This Row],[Task success1]])</f>
        <v>Insufficient data</v>
      </c>
      <c r="K1370" s="7" t="str">
        <f>IF(Task[[#This Row],[Task success1]]&gt;0,1.96*SQRT((Task[[#This Row],[Task success1]]*(1-Task[[#This Row],[Task success1]]))/Task[[#This Row],[Responses]]),"")</f>
        <v/>
      </c>
      <c r="L1370" s="7">
        <f>VLOOKUP(Task[[#This Row],[Reason of visit]],'Data-Task'!C:G,4,)</f>
        <v>0</v>
      </c>
      <c r="M1370" s="7" t="str">
        <f>IF(Task[[#This Row],[Margin of Error1]]&gt;=0.1,"Insufficient data",Task[[#This Row],[Ease1]])</f>
        <v>Insufficient data</v>
      </c>
      <c r="N1370" s="7" t="str">
        <f>IF(Task[[#This Row],[Ease1]]&gt;0,1.96*SQRT((Task[[#This Row],[Ease1]]*(1-Task[[#This Row],[Ease1]]))/Task[[#This Row],[Responses]]),"")</f>
        <v/>
      </c>
      <c r="O1370" s="7">
        <f>VLOOKUP(Task[[#This Row],[Reason of visit]],'Data-Task'!C:G,5,)</f>
        <v>0</v>
      </c>
      <c r="P1370" s="7" t="str">
        <f>IF(Task[[#This Row],[Margin of Error1]]&gt;=0.1,"Insufficient data",Task[[#This Row],[Satisfaction1]])</f>
        <v>Insufficient data</v>
      </c>
      <c r="Q1370" s="7" t="str">
        <f>IF(Task[[#This Row],[Satisfaction1]]&gt;0,1.96*SQRT((Task[[#This Row],[Satisfaction1]]*(1-Task[[#This Row],[Satisfaction1]]))/Task[[#This Row],[Responses]]),"")</f>
        <v/>
      </c>
      <c r="R1370" s="7" t="str">
        <f>IF(OR(Task[[#This Row],[Margin of Error1]]&gt;=0.1,Task[[#This Row],[Margin of Error1]]=0),"Insufficient data",Task[[#This Row],[Margin of Error1]])</f>
        <v>Insufficient data</v>
      </c>
      <c r="S137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1" spans="3:19" x14ac:dyDescent="0.5">
      <c r="C1371" s="129" t="str">
        <f>IF(ISBLANK('Data-Task'!C625),"",'Data-Task'!C625)</f>
        <v>GAC:Travel:Travel insurance</v>
      </c>
      <c r="D1371" s="68" t="str">
        <f t="shared" si="69"/>
        <v>Travel insurance</v>
      </c>
      <c r="E1371" s="6" t="str">
        <f t="shared" si="70"/>
        <v>Travel</v>
      </c>
      <c r="F1371" s="6" t="str">
        <f t="shared" si="71"/>
        <v>GAC</v>
      </c>
      <c r="G1371" s="8">
        <f>VLOOKUP(Task[[#This Row],[Reason of visit]],'Data-Task'!C:G,2,)</f>
        <v>1</v>
      </c>
      <c r="H137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1" s="7">
        <f>VLOOKUP(Task[[#This Row],[Reason of visit]],'Data-Task'!C:G,3,)</f>
        <v>1</v>
      </c>
      <c r="J1371" s="7" t="str">
        <f>IF(Task[[#This Row],[Margin of Error1]]&gt;=0.1,"Insufficient data",Task[[#This Row],[Task success1]])</f>
        <v>Insufficient data</v>
      </c>
      <c r="K1371" s="7">
        <f>IF(Task[[#This Row],[Task success1]]&gt;0,1.96*SQRT((Task[[#This Row],[Task success1]]*(1-Task[[#This Row],[Task success1]]))/Task[[#This Row],[Responses]]),"")</f>
        <v>0</v>
      </c>
      <c r="L1371" s="7">
        <f>VLOOKUP(Task[[#This Row],[Reason of visit]],'Data-Task'!C:G,4,)</f>
        <v>1</v>
      </c>
      <c r="M1371" s="7" t="str">
        <f>IF(Task[[#This Row],[Margin of Error1]]&gt;=0.1,"Insufficient data",Task[[#This Row],[Ease1]])</f>
        <v>Insufficient data</v>
      </c>
      <c r="N1371" s="7">
        <f>IF(Task[[#This Row],[Ease1]]&gt;0,1.96*SQRT((Task[[#This Row],[Ease1]]*(1-Task[[#This Row],[Ease1]]))/Task[[#This Row],[Responses]]),"")</f>
        <v>0</v>
      </c>
      <c r="O1371" s="7">
        <f>VLOOKUP(Task[[#This Row],[Reason of visit]],'Data-Task'!C:G,5,)</f>
        <v>0</v>
      </c>
      <c r="P1371" s="7" t="str">
        <f>IF(Task[[#This Row],[Margin of Error1]]&gt;=0.1,"Insufficient data",Task[[#This Row],[Satisfaction1]])</f>
        <v>Insufficient data</v>
      </c>
      <c r="Q1371" s="7" t="str">
        <f>IF(Task[[#This Row],[Satisfaction1]]&gt;0,1.96*SQRT((Task[[#This Row],[Satisfaction1]]*(1-Task[[#This Row],[Satisfaction1]]))/Task[[#This Row],[Responses]]),"")</f>
        <v/>
      </c>
      <c r="R1371" s="7" t="str">
        <f>IF(OR(Task[[#This Row],[Margin of Error1]]&gt;=0.1,Task[[#This Row],[Margin of Error1]]=0),"Insufficient data",Task[[#This Row],[Margin of Error1]])</f>
        <v>Insufficient data</v>
      </c>
      <c r="S137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2" spans="3:19" x14ac:dyDescent="0.5">
      <c r="C1372" s="129" t="str">
        <f>IF(ISBLANK('Data-Task'!C671),"",'Data-Task'!C671)</f>
        <v>GAC:World:Sanctions imposed against Russia</v>
      </c>
      <c r="D1372" s="68" t="str">
        <f t="shared" si="69"/>
        <v>Sanctions imposed against Russia</v>
      </c>
      <c r="E1372" s="6" t="str">
        <f t="shared" si="70"/>
        <v>World</v>
      </c>
      <c r="F1372" s="6" t="str">
        <f t="shared" si="71"/>
        <v>GAC</v>
      </c>
      <c r="G1372" s="8">
        <f>VLOOKUP(Task[[#This Row],[Reason of visit]],'Data-Task'!C:G,2,)</f>
        <v>1</v>
      </c>
      <c r="H137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2" s="7">
        <f>VLOOKUP(Task[[#This Row],[Reason of visit]],'Data-Task'!C:G,3,)</f>
        <v>0</v>
      </c>
      <c r="J1372" s="7" t="str">
        <f>IF(Task[[#This Row],[Margin of Error1]]&gt;=0.1,"Insufficient data",Task[[#This Row],[Task success1]])</f>
        <v>Insufficient data</v>
      </c>
      <c r="K1372" s="7" t="str">
        <f>IF(Task[[#This Row],[Task success1]]&gt;0,1.96*SQRT((Task[[#This Row],[Task success1]]*(1-Task[[#This Row],[Task success1]]))/Task[[#This Row],[Responses]]),"")</f>
        <v/>
      </c>
      <c r="L1372" s="7">
        <f>VLOOKUP(Task[[#This Row],[Reason of visit]],'Data-Task'!C:G,4,)</f>
        <v>0</v>
      </c>
      <c r="M1372" s="7" t="str">
        <f>IF(Task[[#This Row],[Margin of Error1]]&gt;=0.1,"Insufficient data",Task[[#This Row],[Ease1]])</f>
        <v>Insufficient data</v>
      </c>
      <c r="N1372" s="7" t="str">
        <f>IF(Task[[#This Row],[Ease1]]&gt;0,1.96*SQRT((Task[[#This Row],[Ease1]]*(1-Task[[#This Row],[Ease1]]))/Task[[#This Row],[Responses]]),"")</f>
        <v/>
      </c>
      <c r="O1372" s="7">
        <f>VLOOKUP(Task[[#This Row],[Reason of visit]],'Data-Task'!C:G,5,)</f>
        <v>0</v>
      </c>
      <c r="P1372" s="7" t="str">
        <f>IF(Task[[#This Row],[Margin of Error1]]&gt;=0.1,"Insufficient data",Task[[#This Row],[Satisfaction1]])</f>
        <v>Insufficient data</v>
      </c>
      <c r="Q1372" s="7" t="str">
        <f>IF(Task[[#This Row],[Satisfaction1]]&gt;0,1.96*SQRT((Task[[#This Row],[Satisfaction1]]*(1-Task[[#This Row],[Satisfaction1]]))/Task[[#This Row],[Responses]]),"")</f>
        <v/>
      </c>
      <c r="R1372" s="7" t="str">
        <f>IF(OR(Task[[#This Row],[Margin of Error1]]&gt;=0.1,Task[[#This Row],[Margin of Error1]]=0),"Insufficient data",Task[[#This Row],[Margin of Error1]])</f>
        <v>Insufficient data</v>
      </c>
      <c r="S137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3" spans="3:19" x14ac:dyDescent="0.5">
      <c r="C1373" s="129" t="str">
        <f>IF(ISBLANK('Data-Task'!C741),"",'Data-Task'!C741)</f>
        <v>IRCC:Immigration:/</v>
      </c>
      <c r="D1373" s="68" t="str">
        <f t="shared" si="69"/>
        <v>/</v>
      </c>
      <c r="E1373" s="6" t="str">
        <f t="shared" si="70"/>
        <v>Immigration</v>
      </c>
      <c r="F1373" s="6" t="str">
        <f t="shared" si="71"/>
        <v>IRCC</v>
      </c>
      <c r="G1373" s="8">
        <f>VLOOKUP(Task[[#This Row],[Reason of visit]],'Data-Task'!C:G,2,)</f>
        <v>1</v>
      </c>
      <c r="H137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3" s="7">
        <f>VLOOKUP(Task[[#This Row],[Reason of visit]],'Data-Task'!C:G,3,)</f>
        <v>1</v>
      </c>
      <c r="J1373" s="7" t="str">
        <f>IF(Task[[#This Row],[Margin of Error1]]&gt;=0.1,"Insufficient data",Task[[#This Row],[Task success1]])</f>
        <v>Insufficient data</v>
      </c>
      <c r="K1373" s="7">
        <f>IF(Task[[#This Row],[Task success1]]&gt;0,1.96*SQRT((Task[[#This Row],[Task success1]]*(1-Task[[#This Row],[Task success1]]))/Task[[#This Row],[Responses]]),"")</f>
        <v>0</v>
      </c>
      <c r="L1373" s="7">
        <f>VLOOKUP(Task[[#This Row],[Reason of visit]],'Data-Task'!C:G,4,)</f>
        <v>1</v>
      </c>
      <c r="M1373" s="7" t="str">
        <f>IF(Task[[#This Row],[Margin of Error1]]&gt;=0.1,"Insufficient data",Task[[#This Row],[Ease1]])</f>
        <v>Insufficient data</v>
      </c>
      <c r="N1373" s="7">
        <f>IF(Task[[#This Row],[Ease1]]&gt;0,1.96*SQRT((Task[[#This Row],[Ease1]]*(1-Task[[#This Row],[Ease1]]))/Task[[#This Row],[Responses]]),"")</f>
        <v>0</v>
      </c>
      <c r="O1373" s="7">
        <f>VLOOKUP(Task[[#This Row],[Reason of visit]],'Data-Task'!C:G,5,)</f>
        <v>1</v>
      </c>
      <c r="P1373" s="7" t="str">
        <f>IF(Task[[#This Row],[Margin of Error1]]&gt;=0.1,"Insufficient data",Task[[#This Row],[Satisfaction1]])</f>
        <v>Insufficient data</v>
      </c>
      <c r="Q1373" s="7">
        <f>IF(Task[[#This Row],[Satisfaction1]]&gt;0,1.96*SQRT((Task[[#This Row],[Satisfaction1]]*(1-Task[[#This Row],[Satisfaction1]]))/Task[[#This Row],[Responses]]),"")</f>
        <v>0</v>
      </c>
      <c r="R1373" s="7" t="str">
        <f>IF(OR(Task[[#This Row],[Margin of Error1]]&gt;=0.1,Task[[#This Row],[Margin of Error1]]=0),"Insufficient data",Task[[#This Row],[Margin of Error1]])</f>
        <v>Insufficient data</v>
      </c>
      <c r="S137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4" spans="3:19" x14ac:dyDescent="0.5">
      <c r="C1374" s="129" t="str">
        <f>IF(ISBLANK('Data-Task'!C802),"",'Data-Task'!C802)</f>
        <v>IRCC:Travel:Immigrate to Canada</v>
      </c>
      <c r="D1374" s="68" t="str">
        <f t="shared" si="69"/>
        <v>Immigrate to Canada</v>
      </c>
      <c r="E1374" s="6" t="str">
        <f t="shared" si="70"/>
        <v>Travel</v>
      </c>
      <c r="F1374" s="6" t="str">
        <f t="shared" si="71"/>
        <v>IRCC</v>
      </c>
      <c r="G1374" s="8">
        <f>VLOOKUP(Task[[#This Row],[Reason of visit]],'Data-Task'!C:G,2,)</f>
        <v>1</v>
      </c>
      <c r="H137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4" s="7">
        <f>VLOOKUP(Task[[#This Row],[Reason of visit]],'Data-Task'!C:G,3,)</f>
        <v>0</v>
      </c>
      <c r="J1374" s="7" t="str">
        <f>IF(Task[[#This Row],[Margin of Error1]]&gt;=0.1,"Insufficient data",Task[[#This Row],[Task success1]])</f>
        <v>Insufficient data</v>
      </c>
      <c r="K1374" s="7" t="str">
        <f>IF(Task[[#This Row],[Task success1]]&gt;0,1.96*SQRT((Task[[#This Row],[Task success1]]*(1-Task[[#This Row],[Task success1]]))/Task[[#This Row],[Responses]]),"")</f>
        <v/>
      </c>
      <c r="L1374" s="7">
        <f>VLOOKUP(Task[[#This Row],[Reason of visit]],'Data-Task'!C:G,4,)</f>
        <v>1</v>
      </c>
      <c r="M1374" s="7" t="str">
        <f>IF(Task[[#This Row],[Margin of Error1]]&gt;=0.1,"Insufficient data",Task[[#This Row],[Ease1]])</f>
        <v>Insufficient data</v>
      </c>
      <c r="N1374" s="7">
        <f>IF(Task[[#This Row],[Ease1]]&gt;0,1.96*SQRT((Task[[#This Row],[Ease1]]*(1-Task[[#This Row],[Ease1]]))/Task[[#This Row],[Responses]]),"")</f>
        <v>0</v>
      </c>
      <c r="O1374" s="7">
        <f>VLOOKUP(Task[[#This Row],[Reason of visit]],'Data-Task'!C:G,5,)</f>
        <v>1</v>
      </c>
      <c r="P1374" s="7" t="str">
        <f>IF(Task[[#This Row],[Margin of Error1]]&gt;=0.1,"Insufficient data",Task[[#This Row],[Satisfaction1]])</f>
        <v>Insufficient data</v>
      </c>
      <c r="Q1374" s="7">
        <f>IF(Task[[#This Row],[Satisfaction1]]&gt;0,1.96*SQRT((Task[[#This Row],[Satisfaction1]]*(1-Task[[#This Row],[Satisfaction1]]))/Task[[#This Row],[Responses]]),"")</f>
        <v>0</v>
      </c>
      <c r="R1374" s="7" t="str">
        <f>IF(OR(Task[[#This Row],[Margin of Error1]]&gt;=0.1,Task[[#This Row],[Margin of Error1]]=0),"Insufficient data",Task[[#This Row],[Margin of Error1]])</f>
        <v>Insufficient data</v>
      </c>
      <c r="S137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5" spans="3:19" ht="27.75" x14ac:dyDescent="0.5">
      <c r="C1375" s="129" t="str">
        <f>IF(ISBLANK('Data-Task'!C846),"",'Data-Task'!C846)</f>
        <v>ISED:N/A:How to help Canada achieve 2030 green house gas (GHG) targets and reach net zero by 2050</v>
      </c>
      <c r="D1375" s="68" t="str">
        <f t="shared" si="69"/>
        <v>How to help Canada achieve 2030 green house gas (GHG) targets and reach net zero by 2050</v>
      </c>
      <c r="E1375" s="6" t="str">
        <f t="shared" si="70"/>
        <v>N/A</v>
      </c>
      <c r="F1375" s="6" t="str">
        <f t="shared" si="71"/>
        <v>ISED</v>
      </c>
      <c r="G1375" s="8">
        <f>VLOOKUP(Task[[#This Row],[Reason of visit]],'Data-Task'!C:G,2,)</f>
        <v>1</v>
      </c>
      <c r="H137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5" s="7">
        <f>VLOOKUP(Task[[#This Row],[Reason of visit]],'Data-Task'!C:G,3,)</f>
        <v>1</v>
      </c>
      <c r="J1375" s="7" t="str">
        <f>IF(Task[[#This Row],[Margin of Error1]]&gt;=0.1,"Insufficient data",Task[[#This Row],[Task success1]])</f>
        <v>Insufficient data</v>
      </c>
      <c r="K1375" s="7">
        <f>IF(Task[[#This Row],[Task success1]]&gt;0,1.96*SQRT((Task[[#This Row],[Task success1]]*(1-Task[[#This Row],[Task success1]]))/Task[[#This Row],[Responses]]),"")</f>
        <v>0</v>
      </c>
      <c r="L1375" s="7">
        <f>VLOOKUP(Task[[#This Row],[Reason of visit]],'Data-Task'!C:G,4,)</f>
        <v>1</v>
      </c>
      <c r="M1375" s="7" t="str">
        <f>IF(Task[[#This Row],[Margin of Error1]]&gt;=0.1,"Insufficient data",Task[[#This Row],[Ease1]])</f>
        <v>Insufficient data</v>
      </c>
      <c r="N1375" s="7">
        <f>IF(Task[[#This Row],[Ease1]]&gt;0,1.96*SQRT((Task[[#This Row],[Ease1]]*(1-Task[[#This Row],[Ease1]]))/Task[[#This Row],[Responses]]),"")</f>
        <v>0</v>
      </c>
      <c r="O1375" s="7">
        <f>VLOOKUP(Task[[#This Row],[Reason of visit]],'Data-Task'!C:G,5,)</f>
        <v>1</v>
      </c>
      <c r="P1375" s="7" t="str">
        <f>IF(Task[[#This Row],[Margin of Error1]]&gt;=0.1,"Insufficient data",Task[[#This Row],[Satisfaction1]])</f>
        <v>Insufficient data</v>
      </c>
      <c r="Q1375" s="7">
        <f>IF(Task[[#This Row],[Satisfaction1]]&gt;0,1.96*SQRT((Task[[#This Row],[Satisfaction1]]*(1-Task[[#This Row],[Satisfaction1]]))/Task[[#This Row],[Responses]]),"")</f>
        <v>0</v>
      </c>
      <c r="R1375" s="7" t="str">
        <f>IF(OR(Task[[#This Row],[Margin of Error1]]&gt;=0.1,Task[[#This Row],[Margin of Error1]]=0),"Insufficient data",Task[[#This Row],[Margin of Error1]])</f>
        <v>Insufficient data</v>
      </c>
      <c r="S137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6" spans="3:19" x14ac:dyDescent="0.5">
      <c r="C1376" s="129" t="str">
        <f>IF(ISBLANK('Data-Task'!C856),"",'Data-Task'!C856)</f>
        <v>ISED:Travel:Other - Reason for my visit is not in this list</v>
      </c>
      <c r="D1376" s="68" t="str">
        <f t="shared" si="69"/>
        <v>Other - Reason for my visit is not in this list</v>
      </c>
      <c r="E1376" s="6" t="str">
        <f t="shared" si="70"/>
        <v>Travel</v>
      </c>
      <c r="F1376" s="6" t="str">
        <f t="shared" si="71"/>
        <v>ISED</v>
      </c>
      <c r="G1376" s="8">
        <f>VLOOKUP(Task[[#This Row],[Reason of visit]],'Data-Task'!C:G,2,)</f>
        <v>1</v>
      </c>
      <c r="H137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6" s="7">
        <f>VLOOKUP(Task[[#This Row],[Reason of visit]],'Data-Task'!C:G,3,)</f>
        <v>0</v>
      </c>
      <c r="J1376" s="7" t="str">
        <f>IF(Task[[#This Row],[Margin of Error1]]&gt;=0.1,"Insufficient data",Task[[#This Row],[Task success1]])</f>
        <v>Insufficient data</v>
      </c>
      <c r="K1376" s="7" t="str">
        <f>IF(Task[[#This Row],[Task success1]]&gt;0,1.96*SQRT((Task[[#This Row],[Task success1]]*(1-Task[[#This Row],[Task success1]]))/Task[[#This Row],[Responses]]),"")</f>
        <v/>
      </c>
      <c r="L1376" s="7">
        <f>VLOOKUP(Task[[#This Row],[Reason of visit]],'Data-Task'!C:G,4,)</f>
        <v>0</v>
      </c>
      <c r="M1376" s="7" t="str">
        <f>IF(Task[[#This Row],[Margin of Error1]]&gt;=0.1,"Insufficient data",Task[[#This Row],[Ease1]])</f>
        <v>Insufficient data</v>
      </c>
      <c r="N1376" s="7" t="str">
        <f>IF(Task[[#This Row],[Ease1]]&gt;0,1.96*SQRT((Task[[#This Row],[Ease1]]*(1-Task[[#This Row],[Ease1]]))/Task[[#This Row],[Responses]]),"")</f>
        <v/>
      </c>
      <c r="O1376" s="7">
        <f>VLOOKUP(Task[[#This Row],[Reason of visit]],'Data-Task'!C:G,5,)</f>
        <v>0</v>
      </c>
      <c r="P1376" s="7" t="str">
        <f>IF(Task[[#This Row],[Margin of Error1]]&gt;=0.1,"Insufficient data",Task[[#This Row],[Satisfaction1]])</f>
        <v>Insufficient data</v>
      </c>
      <c r="Q1376" s="7" t="str">
        <f>IF(Task[[#This Row],[Satisfaction1]]&gt;0,1.96*SQRT((Task[[#This Row],[Satisfaction1]]*(1-Task[[#This Row],[Satisfaction1]]))/Task[[#This Row],[Responses]]),"")</f>
        <v/>
      </c>
      <c r="R1376" s="7" t="str">
        <f>IF(OR(Task[[#This Row],[Margin of Error1]]&gt;=0.1,Task[[#This Row],[Margin of Error1]]=0),"Insufficient data",Task[[#This Row],[Margin of Error1]])</f>
        <v>Insufficient data</v>
      </c>
      <c r="S137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7" spans="3:19" x14ac:dyDescent="0.5">
      <c r="C1377" s="129" t="str">
        <f>IF(ISBLANK('Data-Task'!C863),"",'Data-Task'!C863)</f>
        <v>JUS:Policing:Look up the Canadian Constitution</v>
      </c>
      <c r="D1377" s="68" t="str">
        <f t="shared" si="69"/>
        <v>Look up the Canadian Constitution</v>
      </c>
      <c r="E1377" s="6" t="str">
        <f t="shared" si="70"/>
        <v>Policing</v>
      </c>
      <c r="F1377" s="6" t="str">
        <f t="shared" si="71"/>
        <v>JUS</v>
      </c>
      <c r="G1377" s="8">
        <f>VLOOKUP(Task[[#This Row],[Reason of visit]],'Data-Task'!C:G,2,)</f>
        <v>1</v>
      </c>
      <c r="H137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7" s="7">
        <f>VLOOKUP(Task[[#This Row],[Reason of visit]],'Data-Task'!C:G,3,)</f>
        <v>0</v>
      </c>
      <c r="J1377" s="7" t="str">
        <f>IF(Task[[#This Row],[Margin of Error1]]&gt;=0.1,"Insufficient data",Task[[#This Row],[Task success1]])</f>
        <v>Insufficient data</v>
      </c>
      <c r="K1377" s="7" t="str">
        <f>IF(Task[[#This Row],[Task success1]]&gt;0,1.96*SQRT((Task[[#This Row],[Task success1]]*(1-Task[[#This Row],[Task success1]]))/Task[[#This Row],[Responses]]),"")</f>
        <v/>
      </c>
      <c r="L1377" s="7">
        <f>VLOOKUP(Task[[#This Row],[Reason of visit]],'Data-Task'!C:G,4,)</f>
        <v>1</v>
      </c>
      <c r="M1377" s="7" t="str">
        <f>IF(Task[[#This Row],[Margin of Error1]]&gt;=0.1,"Insufficient data",Task[[#This Row],[Ease1]])</f>
        <v>Insufficient data</v>
      </c>
      <c r="N1377" s="7">
        <f>IF(Task[[#This Row],[Ease1]]&gt;0,1.96*SQRT((Task[[#This Row],[Ease1]]*(1-Task[[#This Row],[Ease1]]))/Task[[#This Row],[Responses]]),"")</f>
        <v>0</v>
      </c>
      <c r="O1377" s="7">
        <f>VLOOKUP(Task[[#This Row],[Reason of visit]],'Data-Task'!C:G,5,)</f>
        <v>1</v>
      </c>
      <c r="P1377" s="7" t="str">
        <f>IF(Task[[#This Row],[Margin of Error1]]&gt;=0.1,"Insufficient data",Task[[#This Row],[Satisfaction1]])</f>
        <v>Insufficient data</v>
      </c>
      <c r="Q1377" s="7">
        <f>IF(Task[[#This Row],[Satisfaction1]]&gt;0,1.96*SQRT((Task[[#This Row],[Satisfaction1]]*(1-Task[[#This Row],[Satisfaction1]]))/Task[[#This Row],[Responses]]),"")</f>
        <v>0</v>
      </c>
      <c r="R1377" s="7" t="str">
        <f>IF(OR(Task[[#This Row],[Margin of Error1]]&gt;=0.1,Task[[#This Row],[Margin of Error1]]=0),"Insufficient data",Task[[#This Row],[Margin of Error1]])</f>
        <v>Insufficient data</v>
      </c>
      <c r="S137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8" spans="3:19" x14ac:dyDescent="0.5">
      <c r="C1378" s="129" t="str">
        <f>IF(ISBLANK('Data-Task'!C864),"",'Data-Task'!C864)</f>
        <v>JUS:Policing:Other - Reason for my visit is not in this list</v>
      </c>
      <c r="D1378" s="68" t="str">
        <f t="shared" si="69"/>
        <v>Other - Reason for my visit is not in this list</v>
      </c>
      <c r="E1378" s="6" t="str">
        <f t="shared" si="70"/>
        <v>Policing</v>
      </c>
      <c r="F1378" s="6" t="str">
        <f t="shared" si="71"/>
        <v>JUS</v>
      </c>
      <c r="G1378" s="8">
        <f>VLOOKUP(Task[[#This Row],[Reason of visit]],'Data-Task'!C:G,2,)</f>
        <v>1</v>
      </c>
      <c r="H137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8" s="7">
        <f>VLOOKUP(Task[[#This Row],[Reason of visit]],'Data-Task'!C:G,3,)</f>
        <v>1</v>
      </c>
      <c r="J1378" s="7" t="str">
        <f>IF(Task[[#This Row],[Margin of Error1]]&gt;=0.1,"Insufficient data",Task[[#This Row],[Task success1]])</f>
        <v>Insufficient data</v>
      </c>
      <c r="K1378" s="7">
        <f>IF(Task[[#This Row],[Task success1]]&gt;0,1.96*SQRT((Task[[#This Row],[Task success1]]*(1-Task[[#This Row],[Task success1]]))/Task[[#This Row],[Responses]]),"")</f>
        <v>0</v>
      </c>
      <c r="L1378" s="7">
        <f>VLOOKUP(Task[[#This Row],[Reason of visit]],'Data-Task'!C:G,4,)</f>
        <v>1</v>
      </c>
      <c r="M1378" s="7" t="str">
        <f>IF(Task[[#This Row],[Margin of Error1]]&gt;=0.1,"Insufficient data",Task[[#This Row],[Ease1]])</f>
        <v>Insufficient data</v>
      </c>
      <c r="N1378" s="7">
        <f>IF(Task[[#This Row],[Ease1]]&gt;0,1.96*SQRT((Task[[#This Row],[Ease1]]*(1-Task[[#This Row],[Ease1]]))/Task[[#This Row],[Responses]]),"")</f>
        <v>0</v>
      </c>
      <c r="O1378" s="7">
        <f>VLOOKUP(Task[[#This Row],[Reason of visit]],'Data-Task'!C:G,5,)</f>
        <v>1</v>
      </c>
      <c r="P1378" s="7" t="str">
        <f>IF(Task[[#This Row],[Margin of Error1]]&gt;=0.1,"Insufficient data",Task[[#This Row],[Satisfaction1]])</f>
        <v>Insufficient data</v>
      </c>
      <c r="Q1378" s="7">
        <f>IF(Task[[#This Row],[Satisfaction1]]&gt;0,1.96*SQRT((Task[[#This Row],[Satisfaction1]]*(1-Task[[#This Row],[Satisfaction1]]))/Task[[#This Row],[Responses]]),"")</f>
        <v>0</v>
      </c>
      <c r="R1378" s="7" t="str">
        <f>IF(OR(Task[[#This Row],[Margin of Error1]]&gt;=0.1,Task[[#This Row],[Margin of Error1]]=0),"Insufficient data",Task[[#This Row],[Margin of Error1]])</f>
        <v>Insufficient data</v>
      </c>
      <c r="S137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79" spans="3:19" x14ac:dyDescent="0.5">
      <c r="C1379" s="129" t="str">
        <f>IF(ISBLANK('Data-Task'!C879),"",'Data-Task'!C879)</f>
        <v>NFB:Culture:Find a job at the NFB</v>
      </c>
      <c r="D1379" s="68" t="str">
        <f t="shared" si="69"/>
        <v>Find a job at the NFB</v>
      </c>
      <c r="E1379" s="6" t="str">
        <f t="shared" si="70"/>
        <v>Culture</v>
      </c>
      <c r="F1379" s="6" t="str">
        <f t="shared" si="71"/>
        <v>NFB</v>
      </c>
      <c r="G1379" s="8">
        <f>VLOOKUP(Task[[#This Row],[Reason of visit]],'Data-Task'!C:G,2,)</f>
        <v>1</v>
      </c>
      <c r="H137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79" s="7">
        <f>VLOOKUP(Task[[#This Row],[Reason of visit]],'Data-Task'!C:G,3,)</f>
        <v>0</v>
      </c>
      <c r="J1379" s="7" t="str">
        <f>IF(Task[[#This Row],[Margin of Error1]]&gt;=0.1,"Insufficient data",Task[[#This Row],[Task success1]])</f>
        <v>Insufficient data</v>
      </c>
      <c r="K1379" s="7" t="str">
        <f>IF(Task[[#This Row],[Task success1]]&gt;0,1.96*SQRT((Task[[#This Row],[Task success1]]*(1-Task[[#This Row],[Task success1]]))/Task[[#This Row],[Responses]]),"")</f>
        <v/>
      </c>
      <c r="L1379" s="7">
        <f>VLOOKUP(Task[[#This Row],[Reason of visit]],'Data-Task'!C:G,4,)</f>
        <v>0</v>
      </c>
      <c r="M1379" s="7" t="str">
        <f>IF(Task[[#This Row],[Margin of Error1]]&gt;=0.1,"Insufficient data",Task[[#This Row],[Ease1]])</f>
        <v>Insufficient data</v>
      </c>
      <c r="N1379" s="7" t="str">
        <f>IF(Task[[#This Row],[Ease1]]&gt;0,1.96*SQRT((Task[[#This Row],[Ease1]]*(1-Task[[#This Row],[Ease1]]))/Task[[#This Row],[Responses]]),"")</f>
        <v/>
      </c>
      <c r="O1379" s="7">
        <f>VLOOKUP(Task[[#This Row],[Reason of visit]],'Data-Task'!C:G,5,)</f>
        <v>0</v>
      </c>
      <c r="P1379" s="7" t="str">
        <f>IF(Task[[#This Row],[Margin of Error1]]&gt;=0.1,"Insufficient data",Task[[#This Row],[Satisfaction1]])</f>
        <v>Insufficient data</v>
      </c>
      <c r="Q1379" s="7" t="str">
        <f>IF(Task[[#This Row],[Satisfaction1]]&gt;0,1.96*SQRT((Task[[#This Row],[Satisfaction1]]*(1-Task[[#This Row],[Satisfaction1]]))/Task[[#This Row],[Responses]]),"")</f>
        <v/>
      </c>
      <c r="R1379" s="7" t="str">
        <f>IF(OR(Task[[#This Row],[Margin of Error1]]&gt;=0.1,Task[[#This Row],[Margin of Error1]]=0),"Insufficient data",Task[[#This Row],[Margin of Error1]])</f>
        <v>Insufficient data</v>
      </c>
      <c r="S137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0" spans="3:19" x14ac:dyDescent="0.5">
      <c r="C1380" s="129" t="str">
        <f>IF(ISBLANK('Data-Task'!C880),"",'Data-Task'!C880)</f>
        <v>NFB:Culture:Learn more about NFB works</v>
      </c>
      <c r="D1380" s="68" t="str">
        <f t="shared" si="69"/>
        <v>Learn more about NFB works</v>
      </c>
      <c r="E1380" s="6" t="str">
        <f t="shared" si="70"/>
        <v>Culture</v>
      </c>
      <c r="F1380" s="6" t="str">
        <f t="shared" si="71"/>
        <v>NFB</v>
      </c>
      <c r="G1380" s="8">
        <f>VLOOKUP(Task[[#This Row],[Reason of visit]],'Data-Task'!C:G,2,)</f>
        <v>1</v>
      </c>
      <c r="H1380"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0" s="7">
        <f>VLOOKUP(Task[[#This Row],[Reason of visit]],'Data-Task'!C:G,3,)</f>
        <v>1</v>
      </c>
      <c r="J1380" s="7" t="str">
        <f>IF(Task[[#This Row],[Margin of Error1]]&gt;=0.1,"Insufficient data",Task[[#This Row],[Task success1]])</f>
        <v>Insufficient data</v>
      </c>
      <c r="K1380" s="7">
        <f>IF(Task[[#This Row],[Task success1]]&gt;0,1.96*SQRT((Task[[#This Row],[Task success1]]*(1-Task[[#This Row],[Task success1]]))/Task[[#This Row],[Responses]]),"")</f>
        <v>0</v>
      </c>
      <c r="L1380" s="7">
        <f>VLOOKUP(Task[[#This Row],[Reason of visit]],'Data-Task'!C:G,4,)</f>
        <v>0</v>
      </c>
      <c r="M1380" s="7" t="str">
        <f>IF(Task[[#This Row],[Margin of Error1]]&gt;=0.1,"Insufficient data",Task[[#This Row],[Ease1]])</f>
        <v>Insufficient data</v>
      </c>
      <c r="N1380" s="7" t="str">
        <f>IF(Task[[#This Row],[Ease1]]&gt;0,1.96*SQRT((Task[[#This Row],[Ease1]]*(1-Task[[#This Row],[Ease1]]))/Task[[#This Row],[Responses]]),"")</f>
        <v/>
      </c>
      <c r="O1380" s="7">
        <f>VLOOKUP(Task[[#This Row],[Reason of visit]],'Data-Task'!C:G,5,)</f>
        <v>0</v>
      </c>
      <c r="P1380" s="7" t="str">
        <f>IF(Task[[#This Row],[Margin of Error1]]&gt;=0.1,"Insufficient data",Task[[#This Row],[Satisfaction1]])</f>
        <v>Insufficient data</v>
      </c>
      <c r="Q1380" s="7" t="str">
        <f>IF(Task[[#This Row],[Satisfaction1]]&gt;0,1.96*SQRT((Task[[#This Row],[Satisfaction1]]*(1-Task[[#This Row],[Satisfaction1]]))/Task[[#This Row],[Responses]]),"")</f>
        <v/>
      </c>
      <c r="R1380" s="7" t="str">
        <f>IF(OR(Task[[#This Row],[Margin of Error1]]&gt;=0.1,Task[[#This Row],[Margin of Error1]]=0),"Insufficient data",Task[[#This Row],[Margin of Error1]])</f>
        <v>Insufficient data</v>
      </c>
      <c r="S1380"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1" spans="3:19" x14ac:dyDescent="0.5">
      <c r="C1381" s="129" t="str">
        <f>IF(ISBLANK('Data-Task'!C881),"",'Data-Task'!C881)</f>
        <v>NFB:Culture:Use the NFB's education tools</v>
      </c>
      <c r="D1381" s="68" t="str">
        <f t="shared" si="69"/>
        <v>Use the NFB's education tools</v>
      </c>
      <c r="E1381" s="6" t="str">
        <f t="shared" si="70"/>
        <v>Culture</v>
      </c>
      <c r="F1381" s="6" t="str">
        <f t="shared" si="71"/>
        <v>NFB</v>
      </c>
      <c r="G1381" s="8">
        <f>VLOOKUP(Task[[#This Row],[Reason of visit]],'Data-Task'!C:G,2,)</f>
        <v>1</v>
      </c>
      <c r="H1381"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1" s="7">
        <f>VLOOKUP(Task[[#This Row],[Reason of visit]],'Data-Task'!C:G,3,)</f>
        <v>0</v>
      </c>
      <c r="J1381" s="7" t="str">
        <f>IF(Task[[#This Row],[Margin of Error1]]&gt;=0.1,"Insufficient data",Task[[#This Row],[Task success1]])</f>
        <v>Insufficient data</v>
      </c>
      <c r="K1381" s="7" t="str">
        <f>IF(Task[[#This Row],[Task success1]]&gt;0,1.96*SQRT((Task[[#This Row],[Task success1]]*(1-Task[[#This Row],[Task success1]]))/Task[[#This Row],[Responses]]),"")</f>
        <v/>
      </c>
      <c r="L1381" s="7">
        <f>VLOOKUP(Task[[#This Row],[Reason of visit]],'Data-Task'!C:G,4,)</f>
        <v>0</v>
      </c>
      <c r="M1381" s="7" t="str">
        <f>IF(Task[[#This Row],[Margin of Error1]]&gt;=0.1,"Insufficient data",Task[[#This Row],[Ease1]])</f>
        <v>Insufficient data</v>
      </c>
      <c r="N1381" s="7" t="str">
        <f>IF(Task[[#This Row],[Ease1]]&gt;0,1.96*SQRT((Task[[#This Row],[Ease1]]*(1-Task[[#This Row],[Ease1]]))/Task[[#This Row],[Responses]]),"")</f>
        <v/>
      </c>
      <c r="O1381" s="7">
        <f>VLOOKUP(Task[[#This Row],[Reason of visit]],'Data-Task'!C:G,5,)</f>
        <v>0</v>
      </c>
      <c r="P1381" s="7" t="str">
        <f>IF(Task[[#This Row],[Margin of Error1]]&gt;=0.1,"Insufficient data",Task[[#This Row],[Satisfaction1]])</f>
        <v>Insufficient data</v>
      </c>
      <c r="Q1381" s="7" t="str">
        <f>IF(Task[[#This Row],[Satisfaction1]]&gt;0,1.96*SQRT((Task[[#This Row],[Satisfaction1]]*(1-Task[[#This Row],[Satisfaction1]]))/Task[[#This Row],[Responses]]),"")</f>
        <v/>
      </c>
      <c r="R1381" s="7" t="str">
        <f>IF(OR(Task[[#This Row],[Margin of Error1]]&gt;=0.1,Task[[#This Row],[Margin of Error1]]=0),"Insufficient data",Task[[#This Row],[Margin of Error1]])</f>
        <v>Insufficient data</v>
      </c>
      <c r="S1381"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2" spans="3:19" x14ac:dyDescent="0.5">
      <c r="C1382" s="129" t="str">
        <f>IF(ISBLANK('Data-Task'!C882),"",'Data-Task'!C882)</f>
        <v>NFB:N/A:Other - Reason for my visit is not in this list</v>
      </c>
      <c r="D1382" s="68" t="str">
        <f t="shared" si="69"/>
        <v>Other - Reason for my visit is not in this list</v>
      </c>
      <c r="E1382" s="6" t="str">
        <f t="shared" si="70"/>
        <v>N/A</v>
      </c>
      <c r="F1382" s="6" t="str">
        <f t="shared" si="71"/>
        <v>NFB</v>
      </c>
      <c r="G1382" s="8">
        <f>VLOOKUP(Task[[#This Row],[Reason of visit]],'Data-Task'!C:G,2,)</f>
        <v>1</v>
      </c>
      <c r="H1382"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2" s="7">
        <f>VLOOKUP(Task[[#This Row],[Reason of visit]],'Data-Task'!C:G,3,)</f>
        <v>1</v>
      </c>
      <c r="J1382" s="7" t="str">
        <f>IF(Task[[#This Row],[Margin of Error1]]&gt;=0.1,"Insufficient data",Task[[#This Row],[Task success1]])</f>
        <v>Insufficient data</v>
      </c>
      <c r="K1382" s="7">
        <f>IF(Task[[#This Row],[Task success1]]&gt;0,1.96*SQRT((Task[[#This Row],[Task success1]]*(1-Task[[#This Row],[Task success1]]))/Task[[#This Row],[Responses]]),"")</f>
        <v>0</v>
      </c>
      <c r="L1382" s="7">
        <f>VLOOKUP(Task[[#This Row],[Reason of visit]],'Data-Task'!C:G,4,)</f>
        <v>1</v>
      </c>
      <c r="M1382" s="7" t="str">
        <f>IF(Task[[#This Row],[Margin of Error1]]&gt;=0.1,"Insufficient data",Task[[#This Row],[Ease1]])</f>
        <v>Insufficient data</v>
      </c>
      <c r="N1382" s="7">
        <f>IF(Task[[#This Row],[Ease1]]&gt;0,1.96*SQRT((Task[[#This Row],[Ease1]]*(1-Task[[#This Row],[Ease1]]))/Task[[#This Row],[Responses]]),"")</f>
        <v>0</v>
      </c>
      <c r="O1382" s="7">
        <f>VLOOKUP(Task[[#This Row],[Reason of visit]],'Data-Task'!C:G,5,)</f>
        <v>1</v>
      </c>
      <c r="P1382" s="7" t="str">
        <f>IF(Task[[#This Row],[Margin of Error1]]&gt;=0.1,"Insufficient data",Task[[#This Row],[Satisfaction1]])</f>
        <v>Insufficient data</v>
      </c>
      <c r="Q1382" s="7">
        <f>IF(Task[[#This Row],[Satisfaction1]]&gt;0,1.96*SQRT((Task[[#This Row],[Satisfaction1]]*(1-Task[[#This Row],[Satisfaction1]]))/Task[[#This Row],[Responses]]),"")</f>
        <v>0</v>
      </c>
      <c r="R1382" s="7" t="str">
        <f>IF(OR(Task[[#This Row],[Margin of Error1]]&gt;=0.1,Task[[#This Row],[Margin of Error1]]=0),"Insufficient data",Task[[#This Row],[Margin of Error1]])</f>
        <v>Insufficient data</v>
      </c>
      <c r="S1382"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3" spans="3:19" x14ac:dyDescent="0.5">
      <c r="C1383" s="129" t="str">
        <f>IF(ISBLANK('Data-Task'!C887),"",'Data-Task'!C887)</f>
        <v>NRC:Business:Learn about IRAP advisory services</v>
      </c>
      <c r="D1383" s="68" t="str">
        <f t="shared" si="69"/>
        <v>Learn about IRAP advisory services</v>
      </c>
      <c r="E1383" s="6" t="str">
        <f t="shared" si="70"/>
        <v>Business</v>
      </c>
      <c r="F1383" s="6" t="str">
        <f t="shared" si="71"/>
        <v>NRC</v>
      </c>
      <c r="G1383" s="8">
        <f>VLOOKUP(Task[[#This Row],[Reason of visit]],'Data-Task'!C:G,2,)</f>
        <v>1</v>
      </c>
      <c r="H1383"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3" s="7">
        <f>VLOOKUP(Task[[#This Row],[Reason of visit]],'Data-Task'!C:G,3,)</f>
        <v>1</v>
      </c>
      <c r="J1383" s="7" t="str">
        <f>IF(Task[[#This Row],[Margin of Error1]]&gt;=0.1,"Insufficient data",Task[[#This Row],[Task success1]])</f>
        <v>Insufficient data</v>
      </c>
      <c r="K1383" s="7">
        <f>IF(Task[[#This Row],[Task success1]]&gt;0,1.96*SQRT((Task[[#This Row],[Task success1]]*(1-Task[[#This Row],[Task success1]]))/Task[[#This Row],[Responses]]),"")</f>
        <v>0</v>
      </c>
      <c r="L1383" s="7">
        <f>VLOOKUP(Task[[#This Row],[Reason of visit]],'Data-Task'!C:G,4,)</f>
        <v>0</v>
      </c>
      <c r="M1383" s="7" t="str">
        <f>IF(Task[[#This Row],[Margin of Error1]]&gt;=0.1,"Insufficient data",Task[[#This Row],[Ease1]])</f>
        <v>Insufficient data</v>
      </c>
      <c r="N1383" s="7" t="str">
        <f>IF(Task[[#This Row],[Ease1]]&gt;0,1.96*SQRT((Task[[#This Row],[Ease1]]*(1-Task[[#This Row],[Ease1]]))/Task[[#This Row],[Responses]]),"")</f>
        <v/>
      </c>
      <c r="O1383" s="7">
        <f>VLOOKUP(Task[[#This Row],[Reason of visit]],'Data-Task'!C:G,5,)</f>
        <v>1</v>
      </c>
      <c r="P1383" s="7" t="str">
        <f>IF(Task[[#This Row],[Margin of Error1]]&gt;=0.1,"Insufficient data",Task[[#This Row],[Satisfaction1]])</f>
        <v>Insufficient data</v>
      </c>
      <c r="Q1383" s="7">
        <f>IF(Task[[#This Row],[Satisfaction1]]&gt;0,1.96*SQRT((Task[[#This Row],[Satisfaction1]]*(1-Task[[#This Row],[Satisfaction1]]))/Task[[#This Row],[Responses]]),"")</f>
        <v>0</v>
      </c>
      <c r="R1383" s="7" t="str">
        <f>IF(OR(Task[[#This Row],[Margin of Error1]]&gt;=0.1,Task[[#This Row],[Margin of Error1]]=0),"Insufficient data",Task[[#This Row],[Margin of Error1]])</f>
        <v>Insufficient data</v>
      </c>
      <c r="S1383"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4" spans="3:19" x14ac:dyDescent="0.5">
      <c r="C1384" s="129" t="str">
        <f>IF(ISBLANK('Data-Task'!C895),"",'Data-Task'!C895)</f>
        <v>NRC:Jobs:Learn about the H.L. Holmes Award for Post-Doctoral Studies</v>
      </c>
      <c r="D1384" s="68" t="str">
        <f t="shared" si="69"/>
        <v>Learn about the H.L. Holmes Award for Post-Doctoral Studies</v>
      </c>
      <c r="E1384" s="6" t="str">
        <f t="shared" si="70"/>
        <v>Jobs</v>
      </c>
      <c r="F1384" s="6" t="str">
        <f t="shared" si="71"/>
        <v>NRC</v>
      </c>
      <c r="G1384" s="8">
        <f>VLOOKUP(Task[[#This Row],[Reason of visit]],'Data-Task'!C:G,2,)</f>
        <v>1</v>
      </c>
      <c r="H1384"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4" s="7">
        <f>VLOOKUP(Task[[#This Row],[Reason of visit]],'Data-Task'!C:G,3,)</f>
        <v>1</v>
      </c>
      <c r="J1384" s="7" t="str">
        <f>IF(Task[[#This Row],[Margin of Error1]]&gt;=0.1,"Insufficient data",Task[[#This Row],[Task success1]])</f>
        <v>Insufficient data</v>
      </c>
      <c r="K1384" s="7">
        <f>IF(Task[[#This Row],[Task success1]]&gt;0,1.96*SQRT((Task[[#This Row],[Task success1]]*(1-Task[[#This Row],[Task success1]]))/Task[[#This Row],[Responses]]),"")</f>
        <v>0</v>
      </c>
      <c r="L1384" s="7">
        <f>VLOOKUP(Task[[#This Row],[Reason of visit]],'Data-Task'!C:G,4,)</f>
        <v>1</v>
      </c>
      <c r="M1384" s="7" t="str">
        <f>IF(Task[[#This Row],[Margin of Error1]]&gt;=0.1,"Insufficient data",Task[[#This Row],[Ease1]])</f>
        <v>Insufficient data</v>
      </c>
      <c r="N1384" s="7">
        <f>IF(Task[[#This Row],[Ease1]]&gt;0,1.96*SQRT((Task[[#This Row],[Ease1]]*(1-Task[[#This Row],[Ease1]]))/Task[[#This Row],[Responses]]),"")</f>
        <v>0</v>
      </c>
      <c r="O1384" s="7">
        <f>VLOOKUP(Task[[#This Row],[Reason of visit]],'Data-Task'!C:G,5,)</f>
        <v>1</v>
      </c>
      <c r="P1384" s="7" t="str">
        <f>IF(Task[[#This Row],[Margin of Error1]]&gt;=0.1,"Insufficient data",Task[[#This Row],[Satisfaction1]])</f>
        <v>Insufficient data</v>
      </c>
      <c r="Q1384" s="7">
        <f>IF(Task[[#This Row],[Satisfaction1]]&gt;0,1.96*SQRT((Task[[#This Row],[Satisfaction1]]*(1-Task[[#This Row],[Satisfaction1]]))/Task[[#This Row],[Responses]]),"")</f>
        <v>0</v>
      </c>
      <c r="R1384" s="7" t="str">
        <f>IF(OR(Task[[#This Row],[Margin of Error1]]&gt;=0.1,Task[[#This Row],[Margin of Error1]]=0),"Insufficient data",Task[[#This Row],[Margin of Error1]])</f>
        <v>Insufficient data</v>
      </c>
      <c r="S1384"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5" spans="3:19" x14ac:dyDescent="0.5">
      <c r="C1385" s="129" t="str">
        <f>IF(ISBLANK('Data-Task'!C905),"",'Data-Task'!C905)</f>
        <v>NRC:Science:Calibration Laboratory Assessment Service (CLAS)</v>
      </c>
      <c r="D1385" s="68" t="str">
        <f t="shared" si="69"/>
        <v>Calibration Laboratory Assessment Service (CLAS)</v>
      </c>
      <c r="E1385" s="6" t="str">
        <f t="shared" si="70"/>
        <v>Science</v>
      </c>
      <c r="F1385" s="6" t="str">
        <f t="shared" si="71"/>
        <v>NRC</v>
      </c>
      <c r="G1385" s="8">
        <f>VLOOKUP(Task[[#This Row],[Reason of visit]],'Data-Task'!C:G,2,)</f>
        <v>1</v>
      </c>
      <c r="H1385"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5" s="7">
        <f>VLOOKUP(Task[[#This Row],[Reason of visit]],'Data-Task'!C:G,3,)</f>
        <v>1</v>
      </c>
      <c r="J1385" s="7" t="str">
        <f>IF(Task[[#This Row],[Margin of Error1]]&gt;=0.1,"Insufficient data",Task[[#This Row],[Task success1]])</f>
        <v>Insufficient data</v>
      </c>
      <c r="K1385" s="7">
        <f>IF(Task[[#This Row],[Task success1]]&gt;0,1.96*SQRT((Task[[#This Row],[Task success1]]*(1-Task[[#This Row],[Task success1]]))/Task[[#This Row],[Responses]]),"")</f>
        <v>0</v>
      </c>
      <c r="L1385" s="7">
        <f>VLOOKUP(Task[[#This Row],[Reason of visit]],'Data-Task'!C:G,4,)</f>
        <v>1</v>
      </c>
      <c r="M1385" s="7" t="str">
        <f>IF(Task[[#This Row],[Margin of Error1]]&gt;=0.1,"Insufficient data",Task[[#This Row],[Ease1]])</f>
        <v>Insufficient data</v>
      </c>
      <c r="N1385" s="7">
        <f>IF(Task[[#This Row],[Ease1]]&gt;0,1.96*SQRT((Task[[#This Row],[Ease1]]*(1-Task[[#This Row],[Ease1]]))/Task[[#This Row],[Responses]]),"")</f>
        <v>0</v>
      </c>
      <c r="O1385" s="7">
        <f>VLOOKUP(Task[[#This Row],[Reason of visit]],'Data-Task'!C:G,5,)</f>
        <v>1</v>
      </c>
      <c r="P1385" s="7" t="str">
        <f>IF(Task[[#This Row],[Margin of Error1]]&gt;=0.1,"Insufficient data",Task[[#This Row],[Satisfaction1]])</f>
        <v>Insufficient data</v>
      </c>
      <c r="Q1385" s="7">
        <f>IF(Task[[#This Row],[Satisfaction1]]&gt;0,1.96*SQRT((Task[[#This Row],[Satisfaction1]]*(1-Task[[#This Row],[Satisfaction1]]))/Task[[#This Row],[Responses]]),"")</f>
        <v>0</v>
      </c>
      <c r="R1385" s="7" t="str">
        <f>IF(OR(Task[[#This Row],[Margin of Error1]]&gt;=0.1,Task[[#This Row],[Margin of Error1]]=0),"Insufficient data",Task[[#This Row],[Margin of Error1]])</f>
        <v>Insufficient data</v>
      </c>
      <c r="S1385"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6" spans="3:19" x14ac:dyDescent="0.5">
      <c r="C1386" s="129" t="str">
        <f>IF(ISBLANK('Data-Task'!C925),"",'Data-Task'!C925)</f>
        <v>NRC:Science:Find where to safely fly a drone</v>
      </c>
      <c r="D1386" s="68" t="str">
        <f t="shared" si="69"/>
        <v>Find where to safely fly a drone</v>
      </c>
      <c r="E1386" s="6" t="str">
        <f t="shared" si="70"/>
        <v>Science</v>
      </c>
      <c r="F1386" s="6" t="str">
        <f t="shared" si="71"/>
        <v>NRC</v>
      </c>
      <c r="G1386" s="8">
        <f>VLOOKUP(Task[[#This Row],[Reason of visit]],'Data-Task'!C:G,2,)</f>
        <v>1</v>
      </c>
      <c r="H1386"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6" s="7">
        <f>VLOOKUP(Task[[#This Row],[Reason of visit]],'Data-Task'!C:G,3,)</f>
        <v>1</v>
      </c>
      <c r="J1386" s="7" t="str">
        <f>IF(Task[[#This Row],[Margin of Error1]]&gt;=0.1,"Insufficient data",Task[[#This Row],[Task success1]])</f>
        <v>Insufficient data</v>
      </c>
      <c r="K1386" s="7">
        <f>IF(Task[[#This Row],[Task success1]]&gt;0,1.96*SQRT((Task[[#This Row],[Task success1]]*(1-Task[[#This Row],[Task success1]]))/Task[[#This Row],[Responses]]),"")</f>
        <v>0</v>
      </c>
      <c r="L1386" s="7">
        <f>VLOOKUP(Task[[#This Row],[Reason of visit]],'Data-Task'!C:G,4,)</f>
        <v>1</v>
      </c>
      <c r="M1386" s="7" t="str">
        <f>IF(Task[[#This Row],[Margin of Error1]]&gt;=0.1,"Insufficient data",Task[[#This Row],[Ease1]])</f>
        <v>Insufficient data</v>
      </c>
      <c r="N1386" s="7">
        <f>IF(Task[[#This Row],[Ease1]]&gt;0,1.96*SQRT((Task[[#This Row],[Ease1]]*(1-Task[[#This Row],[Ease1]]))/Task[[#This Row],[Responses]]),"")</f>
        <v>0</v>
      </c>
      <c r="O1386" s="7">
        <f>VLOOKUP(Task[[#This Row],[Reason of visit]],'Data-Task'!C:G,5,)</f>
        <v>1</v>
      </c>
      <c r="P1386" s="7" t="str">
        <f>IF(Task[[#This Row],[Margin of Error1]]&gt;=0.1,"Insufficient data",Task[[#This Row],[Satisfaction1]])</f>
        <v>Insufficient data</v>
      </c>
      <c r="Q1386" s="7">
        <f>IF(Task[[#This Row],[Satisfaction1]]&gt;0,1.96*SQRT((Task[[#This Row],[Satisfaction1]]*(1-Task[[#This Row],[Satisfaction1]]))/Task[[#This Row],[Responses]]),"")</f>
        <v>0</v>
      </c>
      <c r="R1386" s="7" t="str">
        <f>IF(OR(Task[[#This Row],[Margin of Error1]]&gt;=0.1,Task[[#This Row],[Margin of Error1]]=0),"Insufficient data",Task[[#This Row],[Margin of Error1]])</f>
        <v>Insufficient data</v>
      </c>
      <c r="S1386"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7" spans="3:19" x14ac:dyDescent="0.5">
      <c r="C1387" s="129" t="str">
        <f>IF(ISBLANK('Data-Task'!C945),"",'Data-Task'!C945)</f>
        <v>NRC:Science:Learn about the telephone talking clock</v>
      </c>
      <c r="D1387" s="68" t="str">
        <f t="shared" si="69"/>
        <v>Learn about the telephone talking clock</v>
      </c>
      <c r="E1387" s="6" t="str">
        <f t="shared" si="70"/>
        <v>Science</v>
      </c>
      <c r="F1387" s="6" t="str">
        <f t="shared" si="71"/>
        <v>NRC</v>
      </c>
      <c r="G1387" s="8">
        <f>VLOOKUP(Task[[#This Row],[Reason of visit]],'Data-Task'!C:G,2,)</f>
        <v>1</v>
      </c>
      <c r="H1387"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7" s="7">
        <f>VLOOKUP(Task[[#This Row],[Reason of visit]],'Data-Task'!C:G,3,)</f>
        <v>1</v>
      </c>
      <c r="J1387" s="7" t="str">
        <f>IF(Task[[#This Row],[Margin of Error1]]&gt;=0.1,"Insufficient data",Task[[#This Row],[Task success1]])</f>
        <v>Insufficient data</v>
      </c>
      <c r="K1387" s="7">
        <f>IF(Task[[#This Row],[Task success1]]&gt;0,1.96*SQRT((Task[[#This Row],[Task success1]]*(1-Task[[#This Row],[Task success1]]))/Task[[#This Row],[Responses]]),"")</f>
        <v>0</v>
      </c>
      <c r="L1387" s="7">
        <f>VLOOKUP(Task[[#This Row],[Reason of visit]],'Data-Task'!C:G,4,)</f>
        <v>1</v>
      </c>
      <c r="M1387" s="7" t="str">
        <f>IF(Task[[#This Row],[Margin of Error1]]&gt;=0.1,"Insufficient data",Task[[#This Row],[Ease1]])</f>
        <v>Insufficient data</v>
      </c>
      <c r="N1387" s="7">
        <f>IF(Task[[#This Row],[Ease1]]&gt;0,1.96*SQRT((Task[[#This Row],[Ease1]]*(1-Task[[#This Row],[Ease1]]))/Task[[#This Row],[Responses]]),"")</f>
        <v>0</v>
      </c>
      <c r="O1387" s="7">
        <f>VLOOKUP(Task[[#This Row],[Reason of visit]],'Data-Task'!C:G,5,)</f>
        <v>1</v>
      </c>
      <c r="P1387" s="7" t="str">
        <f>IF(Task[[#This Row],[Margin of Error1]]&gt;=0.1,"Insufficient data",Task[[#This Row],[Satisfaction1]])</f>
        <v>Insufficient data</v>
      </c>
      <c r="Q1387" s="7">
        <f>IF(Task[[#This Row],[Satisfaction1]]&gt;0,1.96*SQRT((Task[[#This Row],[Satisfaction1]]*(1-Task[[#This Row],[Satisfaction1]]))/Task[[#This Row],[Responses]]),"")</f>
        <v>0</v>
      </c>
      <c r="R1387" s="7" t="str">
        <f>IF(OR(Task[[#This Row],[Margin of Error1]]&gt;=0.1,Task[[#This Row],[Margin of Error1]]=0),"Insufficient data",Task[[#This Row],[Margin of Error1]])</f>
        <v>Insufficient data</v>
      </c>
      <c r="S1387"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8" spans="3:19" ht="27.75" x14ac:dyDescent="0.5">
      <c r="C1388" s="129" t="str">
        <f>IF(ISBLANK('Data-Task'!C947),"",'Data-Task'!C947)</f>
        <v>NRC:Science:Learn about what the NRC does to support COVID-19 research efforts</v>
      </c>
      <c r="D1388" s="68" t="str">
        <f t="shared" si="69"/>
        <v>Learn about what the NRC does to support COVID-19 research efforts</v>
      </c>
      <c r="E1388" s="6" t="str">
        <f t="shared" si="70"/>
        <v>Science</v>
      </c>
      <c r="F1388" s="6" t="str">
        <f t="shared" si="71"/>
        <v>NRC</v>
      </c>
      <c r="G1388" s="8">
        <f>VLOOKUP(Task[[#This Row],[Reason of visit]],'Data-Task'!C:G,2,)</f>
        <v>1</v>
      </c>
      <c r="H1388"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8" s="7">
        <f>VLOOKUP(Task[[#This Row],[Reason of visit]],'Data-Task'!C:G,3,)</f>
        <v>0</v>
      </c>
      <c r="J1388" s="7" t="str">
        <f>IF(Task[[#This Row],[Margin of Error1]]&gt;=0.1,"Insufficient data",Task[[#This Row],[Task success1]])</f>
        <v>Insufficient data</v>
      </c>
      <c r="K1388" s="7" t="str">
        <f>IF(Task[[#This Row],[Task success1]]&gt;0,1.96*SQRT((Task[[#This Row],[Task success1]]*(1-Task[[#This Row],[Task success1]]))/Task[[#This Row],[Responses]]),"")</f>
        <v/>
      </c>
      <c r="L1388" s="7">
        <f>VLOOKUP(Task[[#This Row],[Reason of visit]],'Data-Task'!C:G,4,)</f>
        <v>1</v>
      </c>
      <c r="M1388" s="7" t="str">
        <f>IF(Task[[#This Row],[Margin of Error1]]&gt;=0.1,"Insufficient data",Task[[#This Row],[Ease1]])</f>
        <v>Insufficient data</v>
      </c>
      <c r="N1388" s="7">
        <f>IF(Task[[#This Row],[Ease1]]&gt;0,1.96*SQRT((Task[[#This Row],[Ease1]]*(1-Task[[#This Row],[Ease1]]))/Task[[#This Row],[Responses]]),"")</f>
        <v>0</v>
      </c>
      <c r="O1388" s="7">
        <f>VLOOKUP(Task[[#This Row],[Reason of visit]],'Data-Task'!C:G,5,)</f>
        <v>0</v>
      </c>
      <c r="P1388" s="7" t="str">
        <f>IF(Task[[#This Row],[Margin of Error1]]&gt;=0.1,"Insufficient data",Task[[#This Row],[Satisfaction1]])</f>
        <v>Insufficient data</v>
      </c>
      <c r="Q1388" s="7" t="str">
        <f>IF(Task[[#This Row],[Satisfaction1]]&gt;0,1.96*SQRT((Task[[#This Row],[Satisfaction1]]*(1-Task[[#This Row],[Satisfaction1]]))/Task[[#This Row],[Responses]]),"")</f>
        <v/>
      </c>
      <c r="R1388" s="7" t="str">
        <f>IF(OR(Task[[#This Row],[Margin of Error1]]&gt;=0.1,Task[[#This Row],[Margin of Error1]]=0),"Insufficient data",Task[[#This Row],[Margin of Error1]])</f>
        <v>Insufficient data</v>
      </c>
      <c r="S1388"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89" spans="3:19" x14ac:dyDescent="0.5">
      <c r="C1389" s="129" t="str">
        <f>IF(ISBLANK('Data-Task'!C955),"",'Data-Task'!C955)</f>
        <v>NRC:Science:Purchase certified reference materials (CRM)</v>
      </c>
      <c r="D1389" s="68" t="str">
        <f t="shared" si="69"/>
        <v>Purchase certified reference materials (CRM)</v>
      </c>
      <c r="E1389" s="6" t="str">
        <f t="shared" si="70"/>
        <v>Science</v>
      </c>
      <c r="F1389" s="6" t="str">
        <f t="shared" si="71"/>
        <v>NRC</v>
      </c>
      <c r="G1389" s="8">
        <f>VLOOKUP(Task[[#This Row],[Reason of visit]],'Data-Task'!C:G,2,)</f>
        <v>1</v>
      </c>
      <c r="H1389" s="1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89" s="7">
        <f>VLOOKUP(Task[[#This Row],[Reason of visit]],'Data-Task'!C:G,3,)</f>
        <v>1</v>
      </c>
      <c r="J1389" s="7" t="str">
        <f>IF(Task[[#This Row],[Margin of Error1]]&gt;=0.1,"Insufficient data",Task[[#This Row],[Task success1]])</f>
        <v>Insufficient data</v>
      </c>
      <c r="K1389" s="7">
        <f>IF(Task[[#This Row],[Task success1]]&gt;0,1.96*SQRT((Task[[#This Row],[Task success1]]*(1-Task[[#This Row],[Task success1]]))/Task[[#This Row],[Responses]]),"")</f>
        <v>0</v>
      </c>
      <c r="L1389" s="7">
        <f>VLOOKUP(Task[[#This Row],[Reason of visit]],'Data-Task'!C:G,4,)</f>
        <v>1</v>
      </c>
      <c r="M1389" s="7" t="str">
        <f>IF(Task[[#This Row],[Margin of Error1]]&gt;=0.1,"Insufficient data",Task[[#This Row],[Ease1]])</f>
        <v>Insufficient data</v>
      </c>
      <c r="N1389" s="7">
        <f>IF(Task[[#This Row],[Ease1]]&gt;0,1.96*SQRT((Task[[#This Row],[Ease1]]*(1-Task[[#This Row],[Ease1]]))/Task[[#This Row],[Responses]]),"")</f>
        <v>0</v>
      </c>
      <c r="O1389" s="7">
        <f>VLOOKUP(Task[[#This Row],[Reason of visit]],'Data-Task'!C:G,5,)</f>
        <v>1</v>
      </c>
      <c r="P1389" s="7" t="str">
        <f>IF(Task[[#This Row],[Margin of Error1]]&gt;=0.1,"Insufficient data",Task[[#This Row],[Satisfaction1]])</f>
        <v>Insufficient data</v>
      </c>
      <c r="Q1389" s="7">
        <f>IF(Task[[#This Row],[Satisfaction1]]&gt;0,1.96*SQRT((Task[[#This Row],[Satisfaction1]]*(1-Task[[#This Row],[Satisfaction1]]))/Task[[#This Row],[Responses]]),"")</f>
        <v>0</v>
      </c>
      <c r="R1389" s="7" t="str">
        <f>IF(OR(Task[[#This Row],[Margin of Error1]]&gt;=0.1,Task[[#This Row],[Margin of Error1]]=0),"Insufficient data",Task[[#This Row],[Margin of Error1]])</f>
        <v>Insufficient data</v>
      </c>
      <c r="S1389" s="7"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0" spans="3:19" x14ac:dyDescent="0.5">
      <c r="C1390" s="129" t="str">
        <f>IF(ISBLANK('Data-Task'!C973),"",'Data-Task'!C973)</f>
        <v>NRCan:Environment:Find information on weather and space forecasts</v>
      </c>
      <c r="D1390" s="441" t="str">
        <f t="shared" si="69"/>
        <v>Find information on weather and space forecasts</v>
      </c>
      <c r="E1390" s="6" t="str">
        <f t="shared" si="70"/>
        <v>Environment</v>
      </c>
      <c r="F1390" s="6" t="str">
        <f t="shared" si="71"/>
        <v>NRCan</v>
      </c>
      <c r="G1390" s="442">
        <f>VLOOKUP(Task[[#This Row],[Reason of visit]],'Data-Task'!C:G,2,)</f>
        <v>1</v>
      </c>
      <c r="H139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0" s="444">
        <f>VLOOKUP(Task[[#This Row],[Reason of visit]],'Data-Task'!C:G,3,)</f>
        <v>1</v>
      </c>
      <c r="J1390" s="444" t="str">
        <f>IF(Task[[#This Row],[Margin of Error1]]&gt;=0.1,"Insufficient data",Task[[#This Row],[Task success1]])</f>
        <v>Insufficient data</v>
      </c>
      <c r="K1390" s="444">
        <f>IF(Task[[#This Row],[Task success1]]&gt;0,1.96*SQRT((Task[[#This Row],[Task success1]]*(1-Task[[#This Row],[Task success1]]))/Task[[#This Row],[Responses]]),"")</f>
        <v>0</v>
      </c>
      <c r="L1390" s="444">
        <f>VLOOKUP(Task[[#This Row],[Reason of visit]],'Data-Task'!C:G,4,)</f>
        <v>1</v>
      </c>
      <c r="M1390" s="444" t="str">
        <f>IF(Task[[#This Row],[Margin of Error1]]&gt;=0.1,"Insufficient data",Task[[#This Row],[Ease1]])</f>
        <v>Insufficient data</v>
      </c>
      <c r="N1390" s="444">
        <f>IF(Task[[#This Row],[Ease1]]&gt;0,1.96*SQRT((Task[[#This Row],[Ease1]]*(1-Task[[#This Row],[Ease1]]))/Task[[#This Row],[Responses]]),"")</f>
        <v>0</v>
      </c>
      <c r="O1390" s="444">
        <f>VLOOKUP(Task[[#This Row],[Reason of visit]],'Data-Task'!C:G,5,)</f>
        <v>1</v>
      </c>
      <c r="P1390" s="444" t="str">
        <f>IF(Task[[#This Row],[Margin of Error1]]&gt;=0.1,"Insufficient data",Task[[#This Row],[Satisfaction1]])</f>
        <v>Insufficient data</v>
      </c>
      <c r="Q1390" s="444">
        <f>IF(Task[[#This Row],[Satisfaction1]]&gt;0,1.96*SQRT((Task[[#This Row],[Satisfaction1]]*(1-Task[[#This Row],[Satisfaction1]]))/Task[[#This Row],[Responses]]),"")</f>
        <v>0</v>
      </c>
      <c r="R1390" s="444" t="str">
        <f>IF(OR(Task[[#This Row],[Margin of Error1]]&gt;=0.1,Task[[#This Row],[Margin of Error1]]=0),"Insufficient data",Task[[#This Row],[Margin of Error1]])</f>
        <v>Insufficient data</v>
      </c>
      <c r="S139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1" spans="3:19" x14ac:dyDescent="0.5">
      <c r="C1391" s="129" t="str">
        <f>IF(ISBLANK('Data-Task'!C1006),"",'Data-Task'!C1006)</f>
        <v>PacifiCan:Business:Contact a PacifiCan office</v>
      </c>
      <c r="D1391" s="441" t="str">
        <f t="shared" si="69"/>
        <v>Contact a PacifiCan office</v>
      </c>
      <c r="E1391" s="6" t="str">
        <f t="shared" si="70"/>
        <v>Business</v>
      </c>
      <c r="F1391" s="6" t="str">
        <f t="shared" si="71"/>
        <v>PacifiCan</v>
      </c>
      <c r="G1391" s="442">
        <f>VLOOKUP(Task[[#This Row],[Reason of visit]],'Data-Task'!C:G,2,)</f>
        <v>1</v>
      </c>
      <c r="H139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1" s="444">
        <f>VLOOKUP(Task[[#This Row],[Reason of visit]],'Data-Task'!C:G,3,)</f>
        <v>1</v>
      </c>
      <c r="J1391" s="444" t="str">
        <f>IF(Task[[#This Row],[Margin of Error1]]&gt;=0.1,"Insufficient data",Task[[#This Row],[Task success1]])</f>
        <v>Insufficient data</v>
      </c>
      <c r="K1391" s="444">
        <f>IF(Task[[#This Row],[Task success1]]&gt;0,1.96*SQRT((Task[[#This Row],[Task success1]]*(1-Task[[#This Row],[Task success1]]))/Task[[#This Row],[Responses]]),"")</f>
        <v>0</v>
      </c>
      <c r="L1391" s="444">
        <f>VLOOKUP(Task[[#This Row],[Reason of visit]],'Data-Task'!C:G,4,)</f>
        <v>1</v>
      </c>
      <c r="M1391" s="444" t="str">
        <f>IF(Task[[#This Row],[Margin of Error1]]&gt;=0.1,"Insufficient data",Task[[#This Row],[Ease1]])</f>
        <v>Insufficient data</v>
      </c>
      <c r="N1391" s="444">
        <f>IF(Task[[#This Row],[Ease1]]&gt;0,1.96*SQRT((Task[[#This Row],[Ease1]]*(1-Task[[#This Row],[Ease1]]))/Task[[#This Row],[Responses]]),"")</f>
        <v>0</v>
      </c>
      <c r="O1391" s="444">
        <f>VLOOKUP(Task[[#This Row],[Reason of visit]],'Data-Task'!C:G,5,)</f>
        <v>1</v>
      </c>
      <c r="P1391" s="444" t="str">
        <f>IF(Task[[#This Row],[Margin of Error1]]&gt;=0.1,"Insufficient data",Task[[#This Row],[Satisfaction1]])</f>
        <v>Insufficient data</v>
      </c>
      <c r="Q1391" s="444">
        <f>IF(Task[[#This Row],[Satisfaction1]]&gt;0,1.96*SQRT((Task[[#This Row],[Satisfaction1]]*(1-Task[[#This Row],[Satisfaction1]]))/Task[[#This Row],[Responses]]),"")</f>
        <v>0</v>
      </c>
      <c r="R1391" s="444" t="str">
        <f>IF(OR(Task[[#This Row],[Margin of Error1]]&gt;=0.1,Task[[#This Row],[Margin of Error1]]=0),"Insufficient data",Task[[#This Row],[Margin of Error1]])</f>
        <v>Insufficient data</v>
      </c>
      <c r="S139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2" spans="3:19" x14ac:dyDescent="0.5">
      <c r="C1392" s="129" t="str">
        <f>IF(ISBLANK('Data-Task'!C1013),"",'Data-Task'!C1013)</f>
        <v>PBC:Policing:Apply to become a Board member</v>
      </c>
      <c r="D1392" s="441" t="str">
        <f t="shared" si="69"/>
        <v>Apply to become a Board member</v>
      </c>
      <c r="E1392" s="6" t="str">
        <f t="shared" si="70"/>
        <v>Policing</v>
      </c>
      <c r="F1392" s="6" t="str">
        <f t="shared" si="71"/>
        <v>PBC</v>
      </c>
      <c r="G1392" s="442">
        <f>VLOOKUP(Task[[#This Row],[Reason of visit]],'Data-Task'!C:G,2,)</f>
        <v>1</v>
      </c>
      <c r="H139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2" s="444">
        <f>VLOOKUP(Task[[#This Row],[Reason of visit]],'Data-Task'!C:G,3,)</f>
        <v>0</v>
      </c>
      <c r="J1392" s="444" t="str">
        <f>IF(Task[[#This Row],[Margin of Error1]]&gt;=0.1,"Insufficient data",Task[[#This Row],[Task success1]])</f>
        <v>Insufficient data</v>
      </c>
      <c r="K1392" s="444" t="str">
        <f>IF(Task[[#This Row],[Task success1]]&gt;0,1.96*SQRT((Task[[#This Row],[Task success1]]*(1-Task[[#This Row],[Task success1]]))/Task[[#This Row],[Responses]]),"")</f>
        <v/>
      </c>
      <c r="L1392" s="444">
        <f>VLOOKUP(Task[[#This Row],[Reason of visit]],'Data-Task'!C:G,4,)</f>
        <v>1</v>
      </c>
      <c r="M1392" s="444" t="str">
        <f>IF(Task[[#This Row],[Margin of Error1]]&gt;=0.1,"Insufficient data",Task[[#This Row],[Ease1]])</f>
        <v>Insufficient data</v>
      </c>
      <c r="N1392" s="444">
        <f>IF(Task[[#This Row],[Ease1]]&gt;0,1.96*SQRT((Task[[#This Row],[Ease1]]*(1-Task[[#This Row],[Ease1]]))/Task[[#This Row],[Responses]]),"")</f>
        <v>0</v>
      </c>
      <c r="O1392" s="444">
        <f>VLOOKUP(Task[[#This Row],[Reason of visit]],'Data-Task'!C:G,5,)</f>
        <v>1</v>
      </c>
      <c r="P1392" s="444" t="str">
        <f>IF(Task[[#This Row],[Margin of Error1]]&gt;=0.1,"Insufficient data",Task[[#This Row],[Satisfaction1]])</f>
        <v>Insufficient data</v>
      </c>
      <c r="Q1392" s="444">
        <f>IF(Task[[#This Row],[Satisfaction1]]&gt;0,1.96*SQRT((Task[[#This Row],[Satisfaction1]]*(1-Task[[#This Row],[Satisfaction1]]))/Task[[#This Row],[Responses]]),"")</f>
        <v>0</v>
      </c>
      <c r="R1392" s="444" t="str">
        <f>IF(OR(Task[[#This Row],[Margin of Error1]]&gt;=0.1,Task[[#This Row],[Margin of Error1]]=0),"Insufficient data",Task[[#This Row],[Margin of Error1]])</f>
        <v>Insufficient data</v>
      </c>
      <c r="S139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3" spans="3:19" x14ac:dyDescent="0.5">
      <c r="C1393" s="129" t="str">
        <f>IF(ISBLANK('Data-Task'!C1014),"",'Data-Task'!C1014)</f>
        <v>PBC:Policing:Contact the Parole Board of Canada (PBC)</v>
      </c>
      <c r="D1393" s="441" t="str">
        <f t="shared" si="69"/>
        <v>Contact the Parole Board of Canada (PBC)</v>
      </c>
      <c r="E1393" s="6" t="str">
        <f t="shared" si="70"/>
        <v>Policing</v>
      </c>
      <c r="F1393" s="6" t="str">
        <f t="shared" si="71"/>
        <v>PBC</v>
      </c>
      <c r="G1393" s="442">
        <f>VLOOKUP(Task[[#This Row],[Reason of visit]],'Data-Task'!C:G,2,)</f>
        <v>1</v>
      </c>
      <c r="H139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3" s="444">
        <f>VLOOKUP(Task[[#This Row],[Reason of visit]],'Data-Task'!C:G,3,)</f>
        <v>1</v>
      </c>
      <c r="J1393" s="444" t="str">
        <f>IF(Task[[#This Row],[Margin of Error1]]&gt;=0.1,"Insufficient data",Task[[#This Row],[Task success1]])</f>
        <v>Insufficient data</v>
      </c>
      <c r="K1393" s="444">
        <f>IF(Task[[#This Row],[Task success1]]&gt;0,1.96*SQRT((Task[[#This Row],[Task success1]]*(1-Task[[#This Row],[Task success1]]))/Task[[#This Row],[Responses]]),"")</f>
        <v>0</v>
      </c>
      <c r="L1393" s="444">
        <f>VLOOKUP(Task[[#This Row],[Reason of visit]],'Data-Task'!C:G,4,)</f>
        <v>0</v>
      </c>
      <c r="M1393" s="444" t="str">
        <f>IF(Task[[#This Row],[Margin of Error1]]&gt;=0.1,"Insufficient data",Task[[#This Row],[Ease1]])</f>
        <v>Insufficient data</v>
      </c>
      <c r="N1393" s="444" t="str">
        <f>IF(Task[[#This Row],[Ease1]]&gt;0,1.96*SQRT((Task[[#This Row],[Ease1]]*(1-Task[[#This Row],[Ease1]]))/Task[[#This Row],[Responses]]),"")</f>
        <v/>
      </c>
      <c r="O1393" s="444">
        <f>VLOOKUP(Task[[#This Row],[Reason of visit]],'Data-Task'!C:G,5,)</f>
        <v>0</v>
      </c>
      <c r="P1393" s="444" t="str">
        <f>IF(Task[[#This Row],[Margin of Error1]]&gt;=0.1,"Insufficient data",Task[[#This Row],[Satisfaction1]])</f>
        <v>Insufficient data</v>
      </c>
      <c r="Q1393" s="444" t="str">
        <f>IF(Task[[#This Row],[Satisfaction1]]&gt;0,1.96*SQRT((Task[[#This Row],[Satisfaction1]]*(1-Task[[#This Row],[Satisfaction1]]))/Task[[#This Row],[Responses]]),"")</f>
        <v/>
      </c>
      <c r="R1393" s="444" t="str">
        <f>IF(OR(Task[[#This Row],[Margin of Error1]]&gt;=0.1,Task[[#This Row],[Margin of Error1]]=0),"Insufficient data",Task[[#This Row],[Margin of Error1]])</f>
        <v>Insufficient data</v>
      </c>
      <c r="S139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4" spans="3:19" x14ac:dyDescent="0.5">
      <c r="C1394" s="129" t="str">
        <f>IF(ISBLANK('Data-Task'!C1015),"",'Data-Task'!C1015)</f>
        <v>PBC:Policing:Find out about the appeal process of a parole decision</v>
      </c>
      <c r="D1394" s="441" t="str">
        <f t="shared" si="69"/>
        <v>Find out about the appeal process of a parole decision</v>
      </c>
      <c r="E1394" s="6" t="str">
        <f t="shared" si="70"/>
        <v>Policing</v>
      </c>
      <c r="F1394" s="6" t="str">
        <f t="shared" si="71"/>
        <v>PBC</v>
      </c>
      <c r="G1394" s="442">
        <f>VLOOKUP(Task[[#This Row],[Reason of visit]],'Data-Task'!C:G,2,)</f>
        <v>1</v>
      </c>
      <c r="H139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4" s="444">
        <f>VLOOKUP(Task[[#This Row],[Reason of visit]],'Data-Task'!C:G,3,)</f>
        <v>0</v>
      </c>
      <c r="J1394" s="444" t="str">
        <f>IF(Task[[#This Row],[Margin of Error1]]&gt;=0.1,"Insufficient data",Task[[#This Row],[Task success1]])</f>
        <v>Insufficient data</v>
      </c>
      <c r="K1394" s="444" t="str">
        <f>IF(Task[[#This Row],[Task success1]]&gt;0,1.96*SQRT((Task[[#This Row],[Task success1]]*(1-Task[[#This Row],[Task success1]]))/Task[[#This Row],[Responses]]),"")</f>
        <v/>
      </c>
      <c r="L1394" s="444">
        <f>VLOOKUP(Task[[#This Row],[Reason of visit]],'Data-Task'!C:G,4,)</f>
        <v>1</v>
      </c>
      <c r="M1394" s="444" t="str">
        <f>IF(Task[[#This Row],[Margin of Error1]]&gt;=0.1,"Insufficient data",Task[[#This Row],[Ease1]])</f>
        <v>Insufficient data</v>
      </c>
      <c r="N1394" s="444">
        <f>IF(Task[[#This Row],[Ease1]]&gt;0,1.96*SQRT((Task[[#This Row],[Ease1]]*(1-Task[[#This Row],[Ease1]]))/Task[[#This Row],[Responses]]),"")</f>
        <v>0</v>
      </c>
      <c r="O1394" s="444">
        <f>VLOOKUP(Task[[#This Row],[Reason of visit]],'Data-Task'!C:G,5,)</f>
        <v>0</v>
      </c>
      <c r="P1394" s="444" t="str">
        <f>IF(Task[[#This Row],[Margin of Error1]]&gt;=0.1,"Insufficient data",Task[[#This Row],[Satisfaction1]])</f>
        <v>Insufficient data</v>
      </c>
      <c r="Q1394" s="444" t="str">
        <f>IF(Task[[#This Row],[Satisfaction1]]&gt;0,1.96*SQRT((Task[[#This Row],[Satisfaction1]]*(1-Task[[#This Row],[Satisfaction1]]))/Task[[#This Row],[Responses]]),"")</f>
        <v/>
      </c>
      <c r="R1394" s="444" t="str">
        <f>IF(OR(Task[[#This Row],[Margin of Error1]]&gt;=0.1,Task[[#This Row],[Margin of Error1]]=0),"Insufficient data",Task[[#This Row],[Margin of Error1]])</f>
        <v>Insufficient data</v>
      </c>
      <c r="S139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5" spans="3:19" x14ac:dyDescent="0.5">
      <c r="C1395" s="129" t="str">
        <f>IF(ISBLANK('Data-Task'!C1017),"",'Data-Task'!C1017)</f>
        <v>PBC:Policing:Learn about cannabis record suspensions</v>
      </c>
      <c r="D1395" s="441" t="str">
        <f t="shared" si="69"/>
        <v>Learn about cannabis record suspensions</v>
      </c>
      <c r="E1395" s="6" t="str">
        <f t="shared" si="70"/>
        <v>Policing</v>
      </c>
      <c r="F1395" s="6" t="str">
        <f t="shared" si="71"/>
        <v>PBC</v>
      </c>
      <c r="G1395" s="442">
        <f>VLOOKUP(Task[[#This Row],[Reason of visit]],'Data-Task'!C:G,2,)</f>
        <v>1</v>
      </c>
      <c r="H139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5" s="444">
        <f>VLOOKUP(Task[[#This Row],[Reason of visit]],'Data-Task'!C:G,3,)</f>
        <v>1</v>
      </c>
      <c r="J1395" s="444" t="str">
        <f>IF(Task[[#This Row],[Margin of Error1]]&gt;=0.1,"Insufficient data",Task[[#This Row],[Task success1]])</f>
        <v>Insufficient data</v>
      </c>
      <c r="K1395" s="444">
        <f>IF(Task[[#This Row],[Task success1]]&gt;0,1.96*SQRT((Task[[#This Row],[Task success1]]*(1-Task[[#This Row],[Task success1]]))/Task[[#This Row],[Responses]]),"")</f>
        <v>0</v>
      </c>
      <c r="L1395" s="444">
        <f>VLOOKUP(Task[[#This Row],[Reason of visit]],'Data-Task'!C:G,4,)</f>
        <v>1</v>
      </c>
      <c r="M1395" s="444" t="str">
        <f>IF(Task[[#This Row],[Margin of Error1]]&gt;=0.1,"Insufficient data",Task[[#This Row],[Ease1]])</f>
        <v>Insufficient data</v>
      </c>
      <c r="N1395" s="444">
        <f>IF(Task[[#This Row],[Ease1]]&gt;0,1.96*SQRT((Task[[#This Row],[Ease1]]*(1-Task[[#This Row],[Ease1]]))/Task[[#This Row],[Responses]]),"")</f>
        <v>0</v>
      </c>
      <c r="O1395" s="444">
        <f>VLOOKUP(Task[[#This Row],[Reason of visit]],'Data-Task'!C:G,5,)</f>
        <v>1</v>
      </c>
      <c r="P1395" s="444" t="str">
        <f>IF(Task[[#This Row],[Margin of Error1]]&gt;=0.1,"Insufficient data",Task[[#This Row],[Satisfaction1]])</f>
        <v>Insufficient data</v>
      </c>
      <c r="Q1395" s="444">
        <f>IF(Task[[#This Row],[Satisfaction1]]&gt;0,1.96*SQRT((Task[[#This Row],[Satisfaction1]]*(1-Task[[#This Row],[Satisfaction1]]))/Task[[#This Row],[Responses]]),"")</f>
        <v>0</v>
      </c>
      <c r="R1395" s="444" t="str">
        <f>IF(OR(Task[[#This Row],[Margin of Error1]]&gt;=0.1,Task[[#This Row],[Margin of Error1]]=0),"Insufficient data",Task[[#This Row],[Margin of Error1]])</f>
        <v>Insufficient data</v>
      </c>
      <c r="S139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6" spans="3:19" x14ac:dyDescent="0.5">
      <c r="C1396" s="129" t="str">
        <f>IF(ISBLANK('Data-Task'!C1018),"",'Data-Task'!C1018)</f>
        <v>PBC:Policing:Learn about expungement</v>
      </c>
      <c r="D1396" s="441" t="str">
        <f t="shared" si="69"/>
        <v>Learn about expungement</v>
      </c>
      <c r="E1396" s="6" t="str">
        <f t="shared" si="70"/>
        <v>Policing</v>
      </c>
      <c r="F1396" s="6" t="str">
        <f t="shared" si="71"/>
        <v>PBC</v>
      </c>
      <c r="G1396" s="442">
        <f>VLOOKUP(Task[[#This Row],[Reason of visit]],'Data-Task'!C:G,2,)</f>
        <v>1</v>
      </c>
      <c r="H139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6" s="444">
        <f>VLOOKUP(Task[[#This Row],[Reason of visit]],'Data-Task'!C:G,3,)</f>
        <v>1</v>
      </c>
      <c r="J1396" s="444" t="str">
        <f>IF(Task[[#This Row],[Margin of Error1]]&gt;=0.1,"Insufficient data",Task[[#This Row],[Task success1]])</f>
        <v>Insufficient data</v>
      </c>
      <c r="K1396" s="444">
        <f>IF(Task[[#This Row],[Task success1]]&gt;0,1.96*SQRT((Task[[#This Row],[Task success1]]*(1-Task[[#This Row],[Task success1]]))/Task[[#This Row],[Responses]]),"")</f>
        <v>0</v>
      </c>
      <c r="L1396" s="444">
        <f>VLOOKUP(Task[[#This Row],[Reason of visit]],'Data-Task'!C:G,4,)</f>
        <v>1</v>
      </c>
      <c r="M1396" s="444" t="str">
        <f>IF(Task[[#This Row],[Margin of Error1]]&gt;=0.1,"Insufficient data",Task[[#This Row],[Ease1]])</f>
        <v>Insufficient data</v>
      </c>
      <c r="N1396" s="444">
        <f>IF(Task[[#This Row],[Ease1]]&gt;0,1.96*SQRT((Task[[#This Row],[Ease1]]*(1-Task[[#This Row],[Ease1]]))/Task[[#This Row],[Responses]]),"")</f>
        <v>0</v>
      </c>
      <c r="O1396" s="444">
        <f>VLOOKUP(Task[[#This Row],[Reason of visit]],'Data-Task'!C:G,5,)</f>
        <v>1</v>
      </c>
      <c r="P1396" s="444" t="str">
        <f>IF(Task[[#This Row],[Margin of Error1]]&gt;=0.1,"Insufficient data",Task[[#This Row],[Satisfaction1]])</f>
        <v>Insufficient data</v>
      </c>
      <c r="Q1396" s="444">
        <f>IF(Task[[#This Row],[Satisfaction1]]&gt;0,1.96*SQRT((Task[[#This Row],[Satisfaction1]]*(1-Task[[#This Row],[Satisfaction1]]))/Task[[#This Row],[Responses]]),"")</f>
        <v>0</v>
      </c>
      <c r="R1396" s="444" t="str">
        <f>IF(OR(Task[[#This Row],[Margin of Error1]]&gt;=0.1,Task[[#This Row],[Margin of Error1]]=0),"Insufficient data",Task[[#This Row],[Margin of Error1]])</f>
        <v>Insufficient data</v>
      </c>
      <c r="S139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7" spans="3:19" x14ac:dyDescent="0.5">
      <c r="C1397" s="129" t="str">
        <f>IF(ISBLANK('Data-Task'!C1022),"",'Data-Task'!C1022)</f>
        <v>PBC:Policing:Learn about the Decision Registry</v>
      </c>
      <c r="D1397" s="441" t="str">
        <f t="shared" si="69"/>
        <v>Learn about the Decision Registry</v>
      </c>
      <c r="E1397" s="6" t="str">
        <f t="shared" si="70"/>
        <v>Policing</v>
      </c>
      <c r="F1397" s="6" t="str">
        <f t="shared" si="71"/>
        <v>PBC</v>
      </c>
      <c r="G1397" s="442">
        <f>VLOOKUP(Task[[#This Row],[Reason of visit]],'Data-Task'!C:G,2,)</f>
        <v>1</v>
      </c>
      <c r="H139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7" s="444">
        <f>VLOOKUP(Task[[#This Row],[Reason of visit]],'Data-Task'!C:G,3,)</f>
        <v>0</v>
      </c>
      <c r="J1397" s="444" t="str">
        <f>IF(Task[[#This Row],[Margin of Error1]]&gt;=0.1,"Insufficient data",Task[[#This Row],[Task success1]])</f>
        <v>Insufficient data</v>
      </c>
      <c r="K1397" s="444" t="str">
        <f>IF(Task[[#This Row],[Task success1]]&gt;0,1.96*SQRT((Task[[#This Row],[Task success1]]*(1-Task[[#This Row],[Task success1]]))/Task[[#This Row],[Responses]]),"")</f>
        <v/>
      </c>
      <c r="L1397" s="444">
        <f>VLOOKUP(Task[[#This Row],[Reason of visit]],'Data-Task'!C:G,4,)</f>
        <v>0</v>
      </c>
      <c r="M1397" s="444" t="str">
        <f>IF(Task[[#This Row],[Margin of Error1]]&gt;=0.1,"Insufficient data",Task[[#This Row],[Ease1]])</f>
        <v>Insufficient data</v>
      </c>
      <c r="N1397" s="444" t="str">
        <f>IF(Task[[#This Row],[Ease1]]&gt;0,1.96*SQRT((Task[[#This Row],[Ease1]]*(1-Task[[#This Row],[Ease1]]))/Task[[#This Row],[Responses]]),"")</f>
        <v/>
      </c>
      <c r="O1397" s="444">
        <f>VLOOKUP(Task[[#This Row],[Reason of visit]],'Data-Task'!C:G,5,)</f>
        <v>0</v>
      </c>
      <c r="P1397" s="444" t="str">
        <f>IF(Task[[#This Row],[Margin of Error1]]&gt;=0.1,"Insufficient data",Task[[#This Row],[Satisfaction1]])</f>
        <v>Insufficient data</v>
      </c>
      <c r="Q1397" s="444" t="str">
        <f>IF(Task[[#This Row],[Satisfaction1]]&gt;0,1.96*SQRT((Task[[#This Row],[Satisfaction1]]*(1-Task[[#This Row],[Satisfaction1]]))/Task[[#This Row],[Responses]]),"")</f>
        <v/>
      </c>
      <c r="R1397" s="444" t="str">
        <f>IF(OR(Task[[#This Row],[Margin of Error1]]&gt;=0.1,Task[[#This Row],[Margin of Error1]]=0),"Insufficient data",Task[[#This Row],[Margin of Error1]])</f>
        <v>Insufficient data</v>
      </c>
      <c r="S139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8" spans="3:19" ht="27.75" x14ac:dyDescent="0.5">
      <c r="C1398" s="129" t="str">
        <f>IF(ISBLANK('Data-Task'!C1025),"",'Data-Task'!C1025)</f>
        <v>PBC:Policing:Learn how you can observe a Parole Board of Canada (PBC) hearing</v>
      </c>
      <c r="D1398" s="441" t="str">
        <f t="shared" si="69"/>
        <v>Learn how you can observe a Parole Board of Canada (PBC) hearing</v>
      </c>
      <c r="E1398" s="6" t="str">
        <f t="shared" si="70"/>
        <v>Policing</v>
      </c>
      <c r="F1398" s="6" t="str">
        <f t="shared" si="71"/>
        <v>PBC</v>
      </c>
      <c r="G1398" s="442">
        <f>VLOOKUP(Task[[#This Row],[Reason of visit]],'Data-Task'!C:G,2,)</f>
        <v>1</v>
      </c>
      <c r="H139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8" s="444">
        <f>VLOOKUP(Task[[#This Row],[Reason of visit]],'Data-Task'!C:G,3,)</f>
        <v>1</v>
      </c>
      <c r="J1398" s="444" t="str">
        <f>IF(Task[[#This Row],[Margin of Error1]]&gt;=0.1,"Insufficient data",Task[[#This Row],[Task success1]])</f>
        <v>Insufficient data</v>
      </c>
      <c r="K1398" s="444">
        <f>IF(Task[[#This Row],[Task success1]]&gt;0,1.96*SQRT((Task[[#This Row],[Task success1]]*(1-Task[[#This Row],[Task success1]]))/Task[[#This Row],[Responses]]),"")</f>
        <v>0</v>
      </c>
      <c r="L1398" s="444">
        <f>VLOOKUP(Task[[#This Row],[Reason of visit]],'Data-Task'!C:G,4,)</f>
        <v>1</v>
      </c>
      <c r="M1398" s="444" t="str">
        <f>IF(Task[[#This Row],[Margin of Error1]]&gt;=0.1,"Insufficient data",Task[[#This Row],[Ease1]])</f>
        <v>Insufficient data</v>
      </c>
      <c r="N1398" s="444">
        <f>IF(Task[[#This Row],[Ease1]]&gt;0,1.96*SQRT((Task[[#This Row],[Ease1]]*(1-Task[[#This Row],[Ease1]]))/Task[[#This Row],[Responses]]),"")</f>
        <v>0</v>
      </c>
      <c r="O1398" s="444">
        <f>VLOOKUP(Task[[#This Row],[Reason of visit]],'Data-Task'!C:G,5,)</f>
        <v>1</v>
      </c>
      <c r="P1398" s="444" t="str">
        <f>IF(Task[[#This Row],[Margin of Error1]]&gt;=0.1,"Insufficient data",Task[[#This Row],[Satisfaction1]])</f>
        <v>Insufficient data</v>
      </c>
      <c r="Q1398" s="444">
        <f>IF(Task[[#This Row],[Satisfaction1]]&gt;0,1.96*SQRT((Task[[#This Row],[Satisfaction1]]*(1-Task[[#This Row],[Satisfaction1]]))/Task[[#This Row],[Responses]]),"")</f>
        <v>0</v>
      </c>
      <c r="R1398" s="444" t="str">
        <f>IF(OR(Task[[#This Row],[Margin of Error1]]&gt;=0.1,Task[[#This Row],[Margin of Error1]]=0),"Insufficient data",Task[[#This Row],[Margin of Error1]])</f>
        <v>Insufficient data</v>
      </c>
      <c r="S139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399" spans="3:19" x14ac:dyDescent="0.5">
      <c r="C1399" s="129" t="str">
        <f>IF(ISBLANK('Data-Task'!C1027),"",'Data-Task'!C1027)</f>
        <v>PBC:Policing:Obtain a decision from the registry</v>
      </c>
      <c r="D1399" s="441" t="str">
        <f t="shared" si="69"/>
        <v>Obtain a decision from the registry</v>
      </c>
      <c r="E1399" s="6" t="str">
        <f t="shared" si="70"/>
        <v>Policing</v>
      </c>
      <c r="F1399" s="6" t="str">
        <f t="shared" si="71"/>
        <v>PBC</v>
      </c>
      <c r="G1399" s="442">
        <f>VLOOKUP(Task[[#This Row],[Reason of visit]],'Data-Task'!C:G,2,)</f>
        <v>1</v>
      </c>
      <c r="H139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399" s="444">
        <f>VLOOKUP(Task[[#This Row],[Reason of visit]],'Data-Task'!C:G,3,)</f>
        <v>1</v>
      </c>
      <c r="J1399" s="444" t="str">
        <f>IF(Task[[#This Row],[Margin of Error1]]&gt;=0.1,"Insufficient data",Task[[#This Row],[Task success1]])</f>
        <v>Insufficient data</v>
      </c>
      <c r="K1399" s="444">
        <f>IF(Task[[#This Row],[Task success1]]&gt;0,1.96*SQRT((Task[[#This Row],[Task success1]]*(1-Task[[#This Row],[Task success1]]))/Task[[#This Row],[Responses]]),"")</f>
        <v>0</v>
      </c>
      <c r="L1399" s="444">
        <f>VLOOKUP(Task[[#This Row],[Reason of visit]],'Data-Task'!C:G,4,)</f>
        <v>0</v>
      </c>
      <c r="M1399" s="444" t="str">
        <f>IF(Task[[#This Row],[Margin of Error1]]&gt;=0.1,"Insufficient data",Task[[#This Row],[Ease1]])</f>
        <v>Insufficient data</v>
      </c>
      <c r="N1399" s="444" t="str">
        <f>IF(Task[[#This Row],[Ease1]]&gt;0,1.96*SQRT((Task[[#This Row],[Ease1]]*(1-Task[[#This Row],[Ease1]]))/Task[[#This Row],[Responses]]),"")</f>
        <v/>
      </c>
      <c r="O1399" s="444">
        <f>VLOOKUP(Task[[#This Row],[Reason of visit]],'Data-Task'!C:G,5,)</f>
        <v>0</v>
      </c>
      <c r="P1399" s="444" t="str">
        <f>IF(Task[[#This Row],[Margin of Error1]]&gt;=0.1,"Insufficient data",Task[[#This Row],[Satisfaction1]])</f>
        <v>Insufficient data</v>
      </c>
      <c r="Q1399" s="444" t="str">
        <f>IF(Task[[#This Row],[Satisfaction1]]&gt;0,1.96*SQRT((Task[[#This Row],[Satisfaction1]]*(1-Task[[#This Row],[Satisfaction1]]))/Task[[#This Row],[Responses]]),"")</f>
        <v/>
      </c>
      <c r="R1399" s="444" t="str">
        <f>IF(OR(Task[[#This Row],[Margin of Error1]]&gt;=0.1,Task[[#This Row],[Margin of Error1]]=0),"Insufficient data",Task[[#This Row],[Margin of Error1]])</f>
        <v>Insufficient data</v>
      </c>
      <c r="S139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0" spans="3:19" ht="27.75" x14ac:dyDescent="0.5">
      <c r="C1400" s="129" t="str">
        <f>IF(ISBLANK('Data-Task'!C1035),"",'Data-Task'!C1035)</f>
        <v>PC:Jobs:Learn about history, nature, culture, or science and conservation</v>
      </c>
      <c r="D1400" s="441" t="str">
        <f t="shared" si="69"/>
        <v>Learn about history, nature, culture, or science and conservation</v>
      </c>
      <c r="E1400" s="6" t="str">
        <f t="shared" si="70"/>
        <v>Jobs</v>
      </c>
      <c r="F1400" s="6" t="str">
        <f t="shared" si="71"/>
        <v>PC</v>
      </c>
      <c r="G1400" s="442">
        <f>VLOOKUP(Task[[#This Row],[Reason of visit]],'Data-Task'!C:G,2,)</f>
        <v>1</v>
      </c>
      <c r="H140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0" s="444">
        <f>VLOOKUP(Task[[#This Row],[Reason of visit]],'Data-Task'!C:G,3,)</f>
        <v>1</v>
      </c>
      <c r="J1400" s="444" t="str">
        <f>IF(Task[[#This Row],[Margin of Error1]]&gt;=0.1,"Insufficient data",Task[[#This Row],[Task success1]])</f>
        <v>Insufficient data</v>
      </c>
      <c r="K1400" s="444">
        <f>IF(Task[[#This Row],[Task success1]]&gt;0,1.96*SQRT((Task[[#This Row],[Task success1]]*(1-Task[[#This Row],[Task success1]]))/Task[[#This Row],[Responses]]),"")</f>
        <v>0</v>
      </c>
      <c r="L1400" s="444">
        <f>VLOOKUP(Task[[#This Row],[Reason of visit]],'Data-Task'!C:G,4,)</f>
        <v>1</v>
      </c>
      <c r="M1400" s="444" t="str">
        <f>IF(Task[[#This Row],[Margin of Error1]]&gt;=0.1,"Insufficient data",Task[[#This Row],[Ease1]])</f>
        <v>Insufficient data</v>
      </c>
      <c r="N1400" s="444">
        <f>IF(Task[[#This Row],[Ease1]]&gt;0,1.96*SQRT((Task[[#This Row],[Ease1]]*(1-Task[[#This Row],[Ease1]]))/Task[[#This Row],[Responses]]),"")</f>
        <v>0</v>
      </c>
      <c r="O1400" s="444">
        <f>VLOOKUP(Task[[#This Row],[Reason of visit]],'Data-Task'!C:G,5,)</f>
        <v>0</v>
      </c>
      <c r="P1400" s="444" t="str">
        <f>IF(Task[[#This Row],[Margin of Error1]]&gt;=0.1,"Insufficient data",Task[[#This Row],[Satisfaction1]])</f>
        <v>Insufficient data</v>
      </c>
      <c r="Q1400" s="444" t="str">
        <f>IF(Task[[#This Row],[Satisfaction1]]&gt;0,1.96*SQRT((Task[[#This Row],[Satisfaction1]]*(1-Task[[#This Row],[Satisfaction1]]))/Task[[#This Row],[Responses]]),"")</f>
        <v/>
      </c>
      <c r="R1400" s="444" t="str">
        <f>IF(OR(Task[[#This Row],[Margin of Error1]]&gt;=0.1,Task[[#This Row],[Margin of Error1]]=0),"Insufficient data",Task[[#This Row],[Margin of Error1]])</f>
        <v>Insufficient data</v>
      </c>
      <c r="S140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1" spans="3:19" ht="27.75" x14ac:dyDescent="0.5">
      <c r="C1401" s="129" t="str">
        <f>IF(ISBLANK('Data-Task'!C1120),"",'Data-Task'!C1120)</f>
        <v>PHAC:Travel:COVID-19 cases, statistics, vaccines, limiting the spread, latest news</v>
      </c>
      <c r="D1401" s="457" t="str">
        <f t="shared" si="69"/>
        <v>COVID-19 cases, statistics, vaccines, limiting the spread, latest news</v>
      </c>
      <c r="E1401" s="458" t="str">
        <f t="shared" si="70"/>
        <v>Travel</v>
      </c>
      <c r="F1401" s="458" t="str">
        <f t="shared" si="71"/>
        <v>PHAC</v>
      </c>
      <c r="G1401" s="442">
        <f>VLOOKUP(Task[[#This Row],[Reason of visit]],'Data-Task'!C:G,2,)</f>
        <v>1</v>
      </c>
      <c r="H140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1" s="444">
        <f>VLOOKUP(Task[[#This Row],[Reason of visit]],'Data-Task'!C:G,3,)</f>
        <v>1</v>
      </c>
      <c r="J1401" s="444" t="str">
        <f>IF(Task[[#This Row],[Margin of Error1]]&gt;=0.1,"Insufficient data",Task[[#This Row],[Task success1]])</f>
        <v>Insufficient data</v>
      </c>
      <c r="K1401" s="444">
        <f>IF(Task[[#This Row],[Task success1]]&gt;0,1.96*SQRT((Task[[#This Row],[Task success1]]*(1-Task[[#This Row],[Task success1]]))/Task[[#This Row],[Responses]]),"")</f>
        <v>0</v>
      </c>
      <c r="L1401" s="444">
        <f>VLOOKUP(Task[[#This Row],[Reason of visit]],'Data-Task'!C:G,4,)</f>
        <v>1</v>
      </c>
      <c r="M1401" s="444" t="str">
        <f>IF(Task[[#This Row],[Margin of Error1]]&gt;=0.1,"Insufficient data",Task[[#This Row],[Ease1]])</f>
        <v>Insufficient data</v>
      </c>
      <c r="N1401" s="444">
        <f>IF(Task[[#This Row],[Ease1]]&gt;0,1.96*SQRT((Task[[#This Row],[Ease1]]*(1-Task[[#This Row],[Ease1]]))/Task[[#This Row],[Responses]]),"")</f>
        <v>0</v>
      </c>
      <c r="O1401" s="444">
        <f>VLOOKUP(Task[[#This Row],[Reason of visit]],'Data-Task'!C:G,5,)</f>
        <v>0</v>
      </c>
      <c r="P1401" s="444" t="str">
        <f>IF(Task[[#This Row],[Margin of Error1]]&gt;=0.1,"Insufficient data",Task[[#This Row],[Satisfaction1]])</f>
        <v>Insufficient data</v>
      </c>
      <c r="Q1401" s="444" t="str">
        <f>IF(Task[[#This Row],[Satisfaction1]]&gt;0,1.96*SQRT((Task[[#This Row],[Satisfaction1]]*(1-Task[[#This Row],[Satisfaction1]]))/Task[[#This Row],[Responses]]),"")</f>
        <v/>
      </c>
      <c r="R1401" s="444" t="str">
        <f>IF(OR(Task[[#This Row],[Margin of Error1]]&gt;=0.1,Task[[#This Row],[Margin of Error1]]=0),"Insufficient data",Task[[#This Row],[Margin of Error1]])</f>
        <v>Insufficient data</v>
      </c>
      <c r="S140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2" spans="3:19" x14ac:dyDescent="0.5">
      <c r="C1402" s="129" t="str">
        <f>IF(ISBLANK('Data-Task'!C1129),"",'Data-Task'!C1129)</f>
        <v>PS:Environment:Other - Reason for my visit is not in this list</v>
      </c>
      <c r="D1402" s="457" t="str">
        <f t="shared" si="69"/>
        <v>Other - Reason for my visit is not in this list</v>
      </c>
      <c r="E1402" s="458" t="str">
        <f t="shared" si="70"/>
        <v>Environment</v>
      </c>
      <c r="F1402" s="458" t="str">
        <f t="shared" si="71"/>
        <v>PS</v>
      </c>
      <c r="G1402" s="442">
        <f>VLOOKUP(Task[[#This Row],[Reason of visit]],'Data-Task'!C:G,2,)</f>
        <v>1</v>
      </c>
      <c r="H140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2" s="444">
        <f>VLOOKUP(Task[[#This Row],[Reason of visit]],'Data-Task'!C:G,3,)</f>
        <v>1</v>
      </c>
      <c r="J1402" s="444" t="str">
        <f>IF(Task[[#This Row],[Margin of Error1]]&gt;=0.1,"Insufficient data",Task[[#This Row],[Task success1]])</f>
        <v>Insufficient data</v>
      </c>
      <c r="K1402" s="444">
        <f>IF(Task[[#This Row],[Task success1]]&gt;0,1.96*SQRT((Task[[#This Row],[Task success1]]*(1-Task[[#This Row],[Task success1]]))/Task[[#This Row],[Responses]]),"")</f>
        <v>0</v>
      </c>
      <c r="L1402" s="444">
        <f>VLOOKUP(Task[[#This Row],[Reason of visit]],'Data-Task'!C:G,4,)</f>
        <v>1</v>
      </c>
      <c r="M1402" s="444" t="str">
        <f>IF(Task[[#This Row],[Margin of Error1]]&gt;=0.1,"Insufficient data",Task[[#This Row],[Ease1]])</f>
        <v>Insufficient data</v>
      </c>
      <c r="N1402" s="444">
        <f>IF(Task[[#This Row],[Ease1]]&gt;0,1.96*SQRT((Task[[#This Row],[Ease1]]*(1-Task[[#This Row],[Ease1]]))/Task[[#This Row],[Responses]]),"")</f>
        <v>0</v>
      </c>
      <c r="O1402" s="444">
        <f>VLOOKUP(Task[[#This Row],[Reason of visit]],'Data-Task'!C:G,5,)</f>
        <v>1</v>
      </c>
      <c r="P1402" s="444" t="str">
        <f>IF(Task[[#This Row],[Margin of Error1]]&gt;=0.1,"Insufficient data",Task[[#This Row],[Satisfaction1]])</f>
        <v>Insufficient data</v>
      </c>
      <c r="Q1402" s="444">
        <f>IF(Task[[#This Row],[Satisfaction1]]&gt;0,1.96*SQRT((Task[[#This Row],[Satisfaction1]]*(1-Task[[#This Row],[Satisfaction1]]))/Task[[#This Row],[Responses]]),"")</f>
        <v>0</v>
      </c>
      <c r="R1402" s="444" t="str">
        <f>IF(OR(Task[[#This Row],[Margin of Error1]]&gt;=0.1,Task[[#This Row],[Margin of Error1]]=0),"Insufficient data",Task[[#This Row],[Margin of Error1]])</f>
        <v>Insufficient data</v>
      </c>
      <c r="S140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3" spans="3:19" x14ac:dyDescent="0.5">
      <c r="C1403" s="129" t="str">
        <f>IF(ISBLANK('Data-Task'!C1131),"",'Data-Task'!C1131)</f>
        <v>PS:Policing:Apply for funding related to crime prevention</v>
      </c>
      <c r="D1403" s="457" t="str">
        <f t="shared" si="69"/>
        <v>Apply for funding related to crime prevention</v>
      </c>
      <c r="E1403" s="458" t="str">
        <f t="shared" si="70"/>
        <v>Policing</v>
      </c>
      <c r="F1403" s="458" t="str">
        <f t="shared" si="71"/>
        <v>PS</v>
      </c>
      <c r="G1403" s="442">
        <f>VLOOKUP(Task[[#This Row],[Reason of visit]],'Data-Task'!C:G,2,)</f>
        <v>1</v>
      </c>
      <c r="H140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3" s="444">
        <f>VLOOKUP(Task[[#This Row],[Reason of visit]],'Data-Task'!C:G,3,)</f>
        <v>1</v>
      </c>
      <c r="J1403" s="444" t="str">
        <f>IF(Task[[#This Row],[Margin of Error1]]&gt;=0.1,"Insufficient data",Task[[#This Row],[Task success1]])</f>
        <v>Insufficient data</v>
      </c>
      <c r="K1403" s="444">
        <f>IF(Task[[#This Row],[Task success1]]&gt;0,1.96*SQRT((Task[[#This Row],[Task success1]]*(1-Task[[#This Row],[Task success1]]))/Task[[#This Row],[Responses]]),"")</f>
        <v>0</v>
      </c>
      <c r="L1403" s="444">
        <f>VLOOKUP(Task[[#This Row],[Reason of visit]],'Data-Task'!C:G,4,)</f>
        <v>1</v>
      </c>
      <c r="M1403" s="444" t="str">
        <f>IF(Task[[#This Row],[Margin of Error1]]&gt;=0.1,"Insufficient data",Task[[#This Row],[Ease1]])</f>
        <v>Insufficient data</v>
      </c>
      <c r="N1403" s="444">
        <f>IF(Task[[#This Row],[Ease1]]&gt;0,1.96*SQRT((Task[[#This Row],[Ease1]]*(1-Task[[#This Row],[Ease1]]))/Task[[#This Row],[Responses]]),"")</f>
        <v>0</v>
      </c>
      <c r="O1403" s="444">
        <f>VLOOKUP(Task[[#This Row],[Reason of visit]],'Data-Task'!C:G,5,)</f>
        <v>1</v>
      </c>
      <c r="P1403" s="444" t="str">
        <f>IF(Task[[#This Row],[Margin of Error1]]&gt;=0.1,"Insufficient data",Task[[#This Row],[Satisfaction1]])</f>
        <v>Insufficient data</v>
      </c>
      <c r="Q1403" s="444">
        <f>IF(Task[[#This Row],[Satisfaction1]]&gt;0,1.96*SQRT((Task[[#This Row],[Satisfaction1]]*(1-Task[[#This Row],[Satisfaction1]]))/Task[[#This Row],[Responses]]),"")</f>
        <v>0</v>
      </c>
      <c r="R1403" s="444" t="str">
        <f>IF(OR(Task[[#This Row],[Margin of Error1]]&gt;=0.1,Task[[#This Row],[Margin of Error1]]=0),"Insufficient data",Task[[#This Row],[Margin of Error1]])</f>
        <v>Insufficient data</v>
      </c>
      <c r="S140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4" spans="3:19" ht="27.75" x14ac:dyDescent="0.5">
      <c r="C1404" s="129" t="str">
        <f>IF(ISBLANK('Data-Task'!C1134),"",'Data-Task'!C1134)</f>
        <v>PS:Policing:Consult the Disaster Financial Assistance Arrangements with provinces and territories following a major natural disaster</v>
      </c>
      <c r="D1404" s="457" t="str">
        <f t="shared" si="69"/>
        <v>Consult the Disaster Financial Assistance Arrangements with provinces and territories following a major natural disaster</v>
      </c>
      <c r="E1404" s="458" t="str">
        <f t="shared" si="70"/>
        <v>Policing</v>
      </c>
      <c r="F1404" s="458" t="str">
        <f t="shared" si="71"/>
        <v>PS</v>
      </c>
      <c r="G1404" s="442">
        <f>VLOOKUP(Task[[#This Row],[Reason of visit]],'Data-Task'!C:G,2,)</f>
        <v>1</v>
      </c>
      <c r="H140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4" s="444">
        <f>VLOOKUP(Task[[#This Row],[Reason of visit]],'Data-Task'!C:G,3,)</f>
        <v>1</v>
      </c>
      <c r="J1404" s="444" t="str">
        <f>IF(Task[[#This Row],[Margin of Error1]]&gt;=0.1,"Insufficient data",Task[[#This Row],[Task success1]])</f>
        <v>Insufficient data</v>
      </c>
      <c r="K1404" s="444">
        <f>IF(Task[[#This Row],[Task success1]]&gt;0,1.96*SQRT((Task[[#This Row],[Task success1]]*(1-Task[[#This Row],[Task success1]]))/Task[[#This Row],[Responses]]),"")</f>
        <v>0</v>
      </c>
      <c r="L1404" s="444">
        <f>VLOOKUP(Task[[#This Row],[Reason of visit]],'Data-Task'!C:G,4,)</f>
        <v>0</v>
      </c>
      <c r="M1404" s="444" t="str">
        <f>IF(Task[[#This Row],[Margin of Error1]]&gt;=0.1,"Insufficient data",Task[[#This Row],[Ease1]])</f>
        <v>Insufficient data</v>
      </c>
      <c r="N1404" s="444" t="str">
        <f>IF(Task[[#This Row],[Ease1]]&gt;0,1.96*SQRT((Task[[#This Row],[Ease1]]*(1-Task[[#This Row],[Ease1]]))/Task[[#This Row],[Responses]]),"")</f>
        <v/>
      </c>
      <c r="O1404" s="444">
        <f>VLOOKUP(Task[[#This Row],[Reason of visit]],'Data-Task'!C:G,5,)</f>
        <v>0</v>
      </c>
      <c r="P1404" s="444" t="str">
        <f>IF(Task[[#This Row],[Margin of Error1]]&gt;=0.1,"Insufficient data",Task[[#This Row],[Satisfaction1]])</f>
        <v>Insufficient data</v>
      </c>
      <c r="Q1404" s="444" t="str">
        <f>IF(Task[[#This Row],[Satisfaction1]]&gt;0,1.96*SQRT((Task[[#This Row],[Satisfaction1]]*(1-Task[[#This Row],[Satisfaction1]]))/Task[[#This Row],[Responses]]),"")</f>
        <v/>
      </c>
      <c r="R1404" s="444" t="str">
        <f>IF(OR(Task[[#This Row],[Margin of Error1]]&gt;=0.1,Task[[#This Row],[Margin of Error1]]=0),"Insufficient data",Task[[#This Row],[Margin of Error1]])</f>
        <v>Insufficient data</v>
      </c>
      <c r="S140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5" spans="3:19" x14ac:dyDescent="0.5">
      <c r="C1405" s="129" t="str">
        <f>IF(ISBLANK('Data-Task'!C1135),"",'Data-Task'!C1135)</f>
        <v>PS:Policing:Emergency Preparedness Week</v>
      </c>
      <c r="D1405" s="457" t="str">
        <f t="shared" si="69"/>
        <v>Emergency Preparedness Week</v>
      </c>
      <c r="E1405" s="458" t="str">
        <f t="shared" si="70"/>
        <v>Policing</v>
      </c>
      <c r="F1405" s="458" t="str">
        <f t="shared" si="71"/>
        <v>PS</v>
      </c>
      <c r="G1405" s="442">
        <f>VLOOKUP(Task[[#This Row],[Reason of visit]],'Data-Task'!C:G,2,)</f>
        <v>1</v>
      </c>
      <c r="H140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5" s="444">
        <f>VLOOKUP(Task[[#This Row],[Reason of visit]],'Data-Task'!C:G,3,)</f>
        <v>1</v>
      </c>
      <c r="J1405" s="444" t="str">
        <f>IF(Task[[#This Row],[Margin of Error1]]&gt;=0.1,"Insufficient data",Task[[#This Row],[Task success1]])</f>
        <v>Insufficient data</v>
      </c>
      <c r="K1405" s="444">
        <f>IF(Task[[#This Row],[Task success1]]&gt;0,1.96*SQRT((Task[[#This Row],[Task success1]]*(1-Task[[#This Row],[Task success1]]))/Task[[#This Row],[Responses]]),"")</f>
        <v>0</v>
      </c>
      <c r="L1405" s="444">
        <f>VLOOKUP(Task[[#This Row],[Reason of visit]],'Data-Task'!C:G,4,)</f>
        <v>1</v>
      </c>
      <c r="M1405" s="444" t="str">
        <f>IF(Task[[#This Row],[Margin of Error1]]&gt;=0.1,"Insufficient data",Task[[#This Row],[Ease1]])</f>
        <v>Insufficient data</v>
      </c>
      <c r="N1405" s="444">
        <f>IF(Task[[#This Row],[Ease1]]&gt;0,1.96*SQRT((Task[[#This Row],[Ease1]]*(1-Task[[#This Row],[Ease1]]))/Task[[#This Row],[Responses]]),"")</f>
        <v>0</v>
      </c>
      <c r="O1405" s="444">
        <f>VLOOKUP(Task[[#This Row],[Reason of visit]],'Data-Task'!C:G,5,)</f>
        <v>1</v>
      </c>
      <c r="P1405" s="444" t="str">
        <f>IF(Task[[#This Row],[Margin of Error1]]&gt;=0.1,"Insufficient data",Task[[#This Row],[Satisfaction1]])</f>
        <v>Insufficient data</v>
      </c>
      <c r="Q1405" s="444">
        <f>IF(Task[[#This Row],[Satisfaction1]]&gt;0,1.96*SQRT((Task[[#This Row],[Satisfaction1]]*(1-Task[[#This Row],[Satisfaction1]]))/Task[[#This Row],[Responses]]),"")</f>
        <v>0</v>
      </c>
      <c r="R1405" s="444" t="str">
        <f>IF(OR(Task[[#This Row],[Margin of Error1]]&gt;=0.1,Task[[#This Row],[Margin of Error1]]=0),"Insufficient data",Task[[#This Row],[Margin of Error1]])</f>
        <v>Insufficient data</v>
      </c>
      <c r="S140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6" spans="3:19" x14ac:dyDescent="0.5">
      <c r="C1406" s="129" t="str">
        <f>IF(ISBLANK('Data-Task'!C1139),"",'Data-Task'!C1139)</f>
        <v>PS:Policing:Information and support for victims of crime</v>
      </c>
      <c r="D1406" s="457" t="str">
        <f t="shared" si="69"/>
        <v>Information and support for victims of crime</v>
      </c>
      <c r="E1406" s="458" t="str">
        <f t="shared" si="70"/>
        <v>Policing</v>
      </c>
      <c r="F1406" s="458" t="str">
        <f t="shared" si="71"/>
        <v>PS</v>
      </c>
      <c r="G1406" s="442">
        <f>VLOOKUP(Task[[#This Row],[Reason of visit]],'Data-Task'!C:G,2,)</f>
        <v>1</v>
      </c>
      <c r="H140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6" s="444">
        <f>VLOOKUP(Task[[#This Row],[Reason of visit]],'Data-Task'!C:G,3,)</f>
        <v>1</v>
      </c>
      <c r="J1406" s="444" t="str">
        <f>IF(Task[[#This Row],[Margin of Error1]]&gt;=0.1,"Insufficient data",Task[[#This Row],[Task success1]])</f>
        <v>Insufficient data</v>
      </c>
      <c r="K1406" s="444">
        <f>IF(Task[[#This Row],[Task success1]]&gt;0,1.96*SQRT((Task[[#This Row],[Task success1]]*(1-Task[[#This Row],[Task success1]]))/Task[[#This Row],[Responses]]),"")</f>
        <v>0</v>
      </c>
      <c r="L1406" s="444">
        <f>VLOOKUP(Task[[#This Row],[Reason of visit]],'Data-Task'!C:G,4,)</f>
        <v>1</v>
      </c>
      <c r="M1406" s="444" t="str">
        <f>IF(Task[[#This Row],[Margin of Error1]]&gt;=0.1,"Insufficient data",Task[[#This Row],[Ease1]])</f>
        <v>Insufficient data</v>
      </c>
      <c r="N1406" s="444">
        <f>IF(Task[[#This Row],[Ease1]]&gt;0,1.96*SQRT((Task[[#This Row],[Ease1]]*(1-Task[[#This Row],[Ease1]]))/Task[[#This Row],[Responses]]),"")</f>
        <v>0</v>
      </c>
      <c r="O1406" s="444">
        <f>VLOOKUP(Task[[#This Row],[Reason of visit]],'Data-Task'!C:G,5,)</f>
        <v>1</v>
      </c>
      <c r="P1406" s="444" t="str">
        <f>IF(Task[[#This Row],[Margin of Error1]]&gt;=0.1,"Insufficient data",Task[[#This Row],[Satisfaction1]])</f>
        <v>Insufficient data</v>
      </c>
      <c r="Q1406" s="444">
        <f>IF(Task[[#This Row],[Satisfaction1]]&gt;0,1.96*SQRT((Task[[#This Row],[Satisfaction1]]*(1-Task[[#This Row],[Satisfaction1]]))/Task[[#This Row],[Responses]]),"")</f>
        <v>0</v>
      </c>
      <c r="R1406" s="444" t="str">
        <f>IF(OR(Task[[#This Row],[Margin of Error1]]&gt;=0.1,Task[[#This Row],[Margin of Error1]]=0),"Insufficient data",Task[[#This Row],[Margin of Error1]])</f>
        <v>Insufficient data</v>
      </c>
      <c r="S140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7" spans="3:19" x14ac:dyDescent="0.5">
      <c r="C1407" s="129" t="str">
        <f>IF(ISBLANK('Data-Task'!C1157),"",'Data-Task'!C1157)</f>
        <v>PSPC:AboutGov:Consult reports on government-wide advertising activities</v>
      </c>
      <c r="D1407" s="457" t="str">
        <f t="shared" si="69"/>
        <v>Consult reports on government-wide advertising activities</v>
      </c>
      <c r="E1407" s="458" t="str">
        <f t="shared" si="70"/>
        <v>AboutGov</v>
      </c>
      <c r="F1407" s="458" t="str">
        <f t="shared" si="71"/>
        <v>PSPC</v>
      </c>
      <c r="G1407" s="442">
        <f>VLOOKUP(Task[[#This Row],[Reason of visit]],'Data-Task'!C:G,2,)</f>
        <v>1</v>
      </c>
      <c r="H140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7" s="444">
        <f>VLOOKUP(Task[[#This Row],[Reason of visit]],'Data-Task'!C:G,3,)</f>
        <v>1</v>
      </c>
      <c r="J1407" s="444" t="str">
        <f>IF(Task[[#This Row],[Margin of Error1]]&gt;=0.1,"Insufficient data",Task[[#This Row],[Task success1]])</f>
        <v>Insufficient data</v>
      </c>
      <c r="K1407" s="444">
        <f>IF(Task[[#This Row],[Task success1]]&gt;0,1.96*SQRT((Task[[#This Row],[Task success1]]*(1-Task[[#This Row],[Task success1]]))/Task[[#This Row],[Responses]]),"")</f>
        <v>0</v>
      </c>
      <c r="L1407" s="444">
        <f>VLOOKUP(Task[[#This Row],[Reason of visit]],'Data-Task'!C:G,4,)</f>
        <v>1</v>
      </c>
      <c r="M1407" s="444" t="str">
        <f>IF(Task[[#This Row],[Margin of Error1]]&gt;=0.1,"Insufficient data",Task[[#This Row],[Ease1]])</f>
        <v>Insufficient data</v>
      </c>
      <c r="N1407" s="444">
        <f>IF(Task[[#This Row],[Ease1]]&gt;0,1.96*SQRT((Task[[#This Row],[Ease1]]*(1-Task[[#This Row],[Ease1]]))/Task[[#This Row],[Responses]]),"")</f>
        <v>0</v>
      </c>
      <c r="O1407" s="444">
        <f>VLOOKUP(Task[[#This Row],[Reason of visit]],'Data-Task'!C:G,5,)</f>
        <v>1</v>
      </c>
      <c r="P1407" s="444" t="str">
        <f>IF(Task[[#This Row],[Margin of Error1]]&gt;=0.1,"Insufficient data",Task[[#This Row],[Satisfaction1]])</f>
        <v>Insufficient data</v>
      </c>
      <c r="Q1407" s="444">
        <f>IF(Task[[#This Row],[Satisfaction1]]&gt;0,1.96*SQRT((Task[[#This Row],[Satisfaction1]]*(1-Task[[#This Row],[Satisfaction1]]))/Task[[#This Row],[Responses]]),"")</f>
        <v>0</v>
      </c>
      <c r="R1407" s="444" t="str">
        <f>IF(OR(Task[[#This Row],[Margin of Error1]]&gt;=0.1,Task[[#This Row],[Margin of Error1]]=0),"Insufficient data",Task[[#This Row],[Margin of Error1]])</f>
        <v>Insufficient data</v>
      </c>
      <c r="S140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8" spans="3:19" x14ac:dyDescent="0.5">
      <c r="C1408" s="129" t="str">
        <f>IF(ISBLANK('Data-Task'!C1164),"",'Data-Task'!C1164)</f>
        <v>PSPC:AboutGov:Find out about Canada's parliamentary buildings and grounds</v>
      </c>
      <c r="D1408" s="457" t="str">
        <f t="shared" si="69"/>
        <v>Find out about Canada's parliamentary buildings and grounds</v>
      </c>
      <c r="E1408" s="458" t="str">
        <f t="shared" si="70"/>
        <v>AboutGov</v>
      </c>
      <c r="F1408" s="458" t="str">
        <f t="shared" si="71"/>
        <v>PSPC</v>
      </c>
      <c r="G1408" s="442">
        <f>VLOOKUP(Task[[#This Row],[Reason of visit]],'Data-Task'!C:G,2,)</f>
        <v>1</v>
      </c>
      <c r="H140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8" s="444">
        <f>VLOOKUP(Task[[#This Row],[Reason of visit]],'Data-Task'!C:G,3,)</f>
        <v>1</v>
      </c>
      <c r="J1408" s="444" t="str">
        <f>IF(Task[[#This Row],[Margin of Error1]]&gt;=0.1,"Insufficient data",Task[[#This Row],[Task success1]])</f>
        <v>Insufficient data</v>
      </c>
      <c r="K1408" s="444">
        <f>IF(Task[[#This Row],[Task success1]]&gt;0,1.96*SQRT((Task[[#This Row],[Task success1]]*(1-Task[[#This Row],[Task success1]]))/Task[[#This Row],[Responses]]),"")</f>
        <v>0</v>
      </c>
      <c r="L1408" s="444">
        <f>VLOOKUP(Task[[#This Row],[Reason of visit]],'Data-Task'!C:G,4,)</f>
        <v>1</v>
      </c>
      <c r="M1408" s="444" t="str">
        <f>IF(Task[[#This Row],[Margin of Error1]]&gt;=0.1,"Insufficient data",Task[[#This Row],[Ease1]])</f>
        <v>Insufficient data</v>
      </c>
      <c r="N1408" s="444">
        <f>IF(Task[[#This Row],[Ease1]]&gt;0,1.96*SQRT((Task[[#This Row],[Ease1]]*(1-Task[[#This Row],[Ease1]]))/Task[[#This Row],[Responses]]),"")</f>
        <v>0</v>
      </c>
      <c r="O1408" s="444">
        <f>VLOOKUP(Task[[#This Row],[Reason of visit]],'Data-Task'!C:G,5,)</f>
        <v>1</v>
      </c>
      <c r="P1408" s="444" t="str">
        <f>IF(Task[[#This Row],[Margin of Error1]]&gt;=0.1,"Insufficient data",Task[[#This Row],[Satisfaction1]])</f>
        <v>Insufficient data</v>
      </c>
      <c r="Q1408" s="444">
        <f>IF(Task[[#This Row],[Satisfaction1]]&gt;0,1.96*SQRT((Task[[#This Row],[Satisfaction1]]*(1-Task[[#This Row],[Satisfaction1]]))/Task[[#This Row],[Responses]]),"")</f>
        <v>0</v>
      </c>
      <c r="R1408" s="444" t="str">
        <f>IF(OR(Task[[#This Row],[Margin of Error1]]&gt;=0.1,Task[[#This Row],[Margin of Error1]]=0),"Insufficient data",Task[[#This Row],[Margin of Error1]])</f>
        <v>Insufficient data</v>
      </c>
      <c r="S140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09" spans="3:19" x14ac:dyDescent="0.5">
      <c r="C1409" s="129" t="str">
        <f>IF(ISBLANK('Data-Task'!C1167),"",'Data-Task'!C1167)</f>
        <v>PSPC:AboutGov:Find out about maintenance and construction projects</v>
      </c>
      <c r="D1409" s="457" t="str">
        <f t="shared" si="69"/>
        <v>Find out about maintenance and construction projects</v>
      </c>
      <c r="E1409" s="458" t="str">
        <f t="shared" si="70"/>
        <v>AboutGov</v>
      </c>
      <c r="F1409" s="458" t="str">
        <f t="shared" si="71"/>
        <v>PSPC</v>
      </c>
      <c r="G1409" s="442">
        <f>VLOOKUP(Task[[#This Row],[Reason of visit]],'Data-Task'!C:G,2,)</f>
        <v>1</v>
      </c>
      <c r="H140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09" s="444">
        <f>VLOOKUP(Task[[#This Row],[Reason of visit]],'Data-Task'!C:G,3,)</f>
        <v>1</v>
      </c>
      <c r="J1409" s="444" t="str">
        <f>IF(Task[[#This Row],[Margin of Error1]]&gt;=0.1,"Insufficient data",Task[[#This Row],[Task success1]])</f>
        <v>Insufficient data</v>
      </c>
      <c r="K1409" s="444">
        <f>IF(Task[[#This Row],[Task success1]]&gt;0,1.96*SQRT((Task[[#This Row],[Task success1]]*(1-Task[[#This Row],[Task success1]]))/Task[[#This Row],[Responses]]),"")</f>
        <v>0</v>
      </c>
      <c r="L1409" s="444">
        <f>VLOOKUP(Task[[#This Row],[Reason of visit]],'Data-Task'!C:G,4,)</f>
        <v>1</v>
      </c>
      <c r="M1409" s="444" t="str">
        <f>IF(Task[[#This Row],[Margin of Error1]]&gt;=0.1,"Insufficient data",Task[[#This Row],[Ease1]])</f>
        <v>Insufficient data</v>
      </c>
      <c r="N1409" s="444">
        <f>IF(Task[[#This Row],[Ease1]]&gt;0,1.96*SQRT((Task[[#This Row],[Ease1]]*(1-Task[[#This Row],[Ease1]]))/Task[[#This Row],[Responses]]),"")</f>
        <v>0</v>
      </c>
      <c r="O1409" s="444">
        <f>VLOOKUP(Task[[#This Row],[Reason of visit]],'Data-Task'!C:G,5,)</f>
        <v>1</v>
      </c>
      <c r="P1409" s="444" t="str">
        <f>IF(Task[[#This Row],[Margin of Error1]]&gt;=0.1,"Insufficient data",Task[[#This Row],[Satisfaction1]])</f>
        <v>Insufficient data</v>
      </c>
      <c r="Q1409" s="444">
        <f>IF(Task[[#This Row],[Satisfaction1]]&gt;0,1.96*SQRT((Task[[#This Row],[Satisfaction1]]*(1-Task[[#This Row],[Satisfaction1]]))/Task[[#This Row],[Responses]]),"")</f>
        <v>0</v>
      </c>
      <c r="R1409" s="444" t="str">
        <f>IF(OR(Task[[#This Row],[Margin of Error1]]&gt;=0.1,Task[[#This Row],[Margin of Error1]]=0),"Insufficient data",Task[[#This Row],[Margin of Error1]])</f>
        <v>Insufficient data</v>
      </c>
      <c r="S140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0" spans="3:19" x14ac:dyDescent="0.5">
      <c r="C1410" s="129" t="str">
        <f>IF(ISBLANK('Data-Task'!C1168),"",'Data-Task'!C1168)</f>
        <v>PSPC:AboutGov:Find out about public opinion research requirements</v>
      </c>
      <c r="D1410" s="457" t="str">
        <f t="shared" si="69"/>
        <v>Find out about public opinion research requirements</v>
      </c>
      <c r="E1410" s="458" t="str">
        <f t="shared" si="70"/>
        <v>AboutGov</v>
      </c>
      <c r="F1410" s="458" t="str">
        <f t="shared" si="71"/>
        <v>PSPC</v>
      </c>
      <c r="G1410" s="442">
        <f>VLOOKUP(Task[[#This Row],[Reason of visit]],'Data-Task'!C:G,2,)</f>
        <v>1</v>
      </c>
      <c r="H141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0" s="444">
        <f>VLOOKUP(Task[[#This Row],[Reason of visit]],'Data-Task'!C:G,3,)</f>
        <v>1</v>
      </c>
      <c r="J1410" s="444" t="str">
        <f>IF(Task[[#This Row],[Margin of Error1]]&gt;=0.1,"Insufficient data",Task[[#This Row],[Task success1]])</f>
        <v>Insufficient data</v>
      </c>
      <c r="K1410" s="444">
        <f>IF(Task[[#This Row],[Task success1]]&gt;0,1.96*SQRT((Task[[#This Row],[Task success1]]*(1-Task[[#This Row],[Task success1]]))/Task[[#This Row],[Responses]]),"")</f>
        <v>0</v>
      </c>
      <c r="L1410" s="444">
        <f>VLOOKUP(Task[[#This Row],[Reason of visit]],'Data-Task'!C:G,4,)</f>
        <v>0</v>
      </c>
      <c r="M1410" s="444" t="str">
        <f>IF(Task[[#This Row],[Margin of Error1]]&gt;=0.1,"Insufficient data",Task[[#This Row],[Ease1]])</f>
        <v>Insufficient data</v>
      </c>
      <c r="N1410" s="444" t="str">
        <f>IF(Task[[#This Row],[Ease1]]&gt;0,1.96*SQRT((Task[[#This Row],[Ease1]]*(1-Task[[#This Row],[Ease1]]))/Task[[#This Row],[Responses]]),"")</f>
        <v/>
      </c>
      <c r="O1410" s="444">
        <f>VLOOKUP(Task[[#This Row],[Reason of visit]],'Data-Task'!C:G,5,)</f>
        <v>0</v>
      </c>
      <c r="P1410" s="444" t="str">
        <f>IF(Task[[#This Row],[Margin of Error1]]&gt;=0.1,"Insufficient data",Task[[#This Row],[Satisfaction1]])</f>
        <v>Insufficient data</v>
      </c>
      <c r="Q1410" s="444" t="str">
        <f>IF(Task[[#This Row],[Satisfaction1]]&gt;0,1.96*SQRT((Task[[#This Row],[Satisfaction1]]*(1-Task[[#This Row],[Satisfaction1]]))/Task[[#This Row],[Responses]]),"")</f>
        <v/>
      </c>
      <c r="R1410" s="444" t="str">
        <f>IF(OR(Task[[#This Row],[Margin of Error1]]&gt;=0.1,Task[[#This Row],[Margin of Error1]]=0),"Insufficient data",Task[[#This Row],[Margin of Error1]])</f>
        <v>Insufficient data</v>
      </c>
      <c r="S141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1" spans="3:19" x14ac:dyDescent="0.5">
      <c r="C1411" s="129" t="str">
        <f>IF(ISBLANK('Data-Task'!C1192),"",'Data-Task'!C1192)</f>
        <v>PSPC:Business:Browse GSIN Codes</v>
      </c>
      <c r="D1411" s="457" t="str">
        <f t="shared" si="69"/>
        <v>Browse GSIN Codes</v>
      </c>
      <c r="E1411" s="458" t="str">
        <f t="shared" si="70"/>
        <v>Business</v>
      </c>
      <c r="F1411" s="458" t="str">
        <f t="shared" si="71"/>
        <v>PSPC</v>
      </c>
      <c r="G1411" s="442">
        <f>VLOOKUP(Task[[#This Row],[Reason of visit]],'Data-Task'!C:G,2,)</f>
        <v>1</v>
      </c>
      <c r="H141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1" s="444">
        <f>VLOOKUP(Task[[#This Row],[Reason of visit]],'Data-Task'!C:G,3,)</f>
        <v>1</v>
      </c>
      <c r="J1411" s="444" t="str">
        <f>IF(Task[[#This Row],[Margin of Error1]]&gt;=0.1,"Insufficient data",Task[[#This Row],[Task success1]])</f>
        <v>Insufficient data</v>
      </c>
      <c r="K1411" s="444">
        <f>IF(Task[[#This Row],[Task success1]]&gt;0,1.96*SQRT((Task[[#This Row],[Task success1]]*(1-Task[[#This Row],[Task success1]]))/Task[[#This Row],[Responses]]),"")</f>
        <v>0</v>
      </c>
      <c r="L1411" s="444">
        <f>VLOOKUP(Task[[#This Row],[Reason of visit]],'Data-Task'!C:G,4,)</f>
        <v>1</v>
      </c>
      <c r="M1411" s="444" t="str">
        <f>IF(Task[[#This Row],[Margin of Error1]]&gt;=0.1,"Insufficient data",Task[[#This Row],[Ease1]])</f>
        <v>Insufficient data</v>
      </c>
      <c r="N1411" s="444">
        <f>IF(Task[[#This Row],[Ease1]]&gt;0,1.96*SQRT((Task[[#This Row],[Ease1]]*(1-Task[[#This Row],[Ease1]]))/Task[[#This Row],[Responses]]),"")</f>
        <v>0</v>
      </c>
      <c r="O1411" s="444">
        <f>VLOOKUP(Task[[#This Row],[Reason of visit]],'Data-Task'!C:G,5,)</f>
        <v>1</v>
      </c>
      <c r="P1411" s="444" t="str">
        <f>IF(Task[[#This Row],[Margin of Error1]]&gt;=0.1,"Insufficient data",Task[[#This Row],[Satisfaction1]])</f>
        <v>Insufficient data</v>
      </c>
      <c r="Q1411" s="444">
        <f>IF(Task[[#This Row],[Satisfaction1]]&gt;0,1.96*SQRT((Task[[#This Row],[Satisfaction1]]*(1-Task[[#This Row],[Satisfaction1]]))/Task[[#This Row],[Responses]]),"")</f>
        <v>0</v>
      </c>
      <c r="R1411" s="444" t="str">
        <f>IF(OR(Task[[#This Row],[Margin of Error1]]&gt;=0.1,Task[[#This Row],[Margin of Error1]]=0),"Insufficient data",Task[[#This Row],[Margin of Error1]])</f>
        <v>Insufficient data</v>
      </c>
      <c r="S141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2" spans="3:19" x14ac:dyDescent="0.5">
      <c r="C1412" s="129" t="str">
        <f>IF(ISBLANK('Data-Task'!C1200),"",'Data-Task'!C1200)</f>
        <v>PSPC:Business:Goods and Services Identification Number (GSIN)</v>
      </c>
      <c r="D1412" s="457" t="str">
        <f t="shared" si="69"/>
        <v>Goods and Services Identification Number (GSIN)</v>
      </c>
      <c r="E1412" s="458" t="str">
        <f t="shared" si="70"/>
        <v>Business</v>
      </c>
      <c r="F1412" s="458" t="str">
        <f t="shared" si="71"/>
        <v>PSPC</v>
      </c>
      <c r="G1412" s="442">
        <f>VLOOKUP(Task[[#This Row],[Reason of visit]],'Data-Task'!C:G,2,)</f>
        <v>1</v>
      </c>
      <c r="H141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2" s="444">
        <f>VLOOKUP(Task[[#This Row],[Reason of visit]],'Data-Task'!C:G,3,)</f>
        <v>1</v>
      </c>
      <c r="J1412" s="444" t="str">
        <f>IF(Task[[#This Row],[Margin of Error1]]&gt;=0.1,"Insufficient data",Task[[#This Row],[Task success1]])</f>
        <v>Insufficient data</v>
      </c>
      <c r="K1412" s="444">
        <f>IF(Task[[#This Row],[Task success1]]&gt;0,1.96*SQRT((Task[[#This Row],[Task success1]]*(1-Task[[#This Row],[Task success1]]))/Task[[#This Row],[Responses]]),"")</f>
        <v>0</v>
      </c>
      <c r="L1412" s="444">
        <f>VLOOKUP(Task[[#This Row],[Reason of visit]],'Data-Task'!C:G,4,)</f>
        <v>0</v>
      </c>
      <c r="M1412" s="444" t="str">
        <f>IF(Task[[#This Row],[Margin of Error1]]&gt;=0.1,"Insufficient data",Task[[#This Row],[Ease1]])</f>
        <v>Insufficient data</v>
      </c>
      <c r="N1412" s="444" t="str">
        <f>IF(Task[[#This Row],[Ease1]]&gt;0,1.96*SQRT((Task[[#This Row],[Ease1]]*(1-Task[[#This Row],[Ease1]]))/Task[[#This Row],[Responses]]),"")</f>
        <v/>
      </c>
      <c r="O1412" s="444">
        <f>VLOOKUP(Task[[#This Row],[Reason of visit]],'Data-Task'!C:G,5,)</f>
        <v>1</v>
      </c>
      <c r="P1412" s="444" t="str">
        <f>IF(Task[[#This Row],[Margin of Error1]]&gt;=0.1,"Insufficient data",Task[[#This Row],[Satisfaction1]])</f>
        <v>Insufficient data</v>
      </c>
      <c r="Q1412" s="444">
        <f>IF(Task[[#This Row],[Satisfaction1]]&gt;0,1.96*SQRT((Task[[#This Row],[Satisfaction1]]*(1-Task[[#This Row],[Satisfaction1]]))/Task[[#This Row],[Responses]]),"")</f>
        <v>0</v>
      </c>
      <c r="R1412" s="444" t="str">
        <f>IF(OR(Task[[#This Row],[Margin of Error1]]&gt;=0.1,Task[[#This Row],[Margin of Error1]]=0),"Insufficient data",Task[[#This Row],[Margin of Error1]])</f>
        <v>Insufficient data</v>
      </c>
      <c r="S141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3" spans="3:19" x14ac:dyDescent="0.5">
      <c r="C1413" s="129" t="str">
        <f>IF(ISBLANK('Data-Task'!C1201),"",'Data-Task'!C1201)</f>
        <v>PSPC:Business:Help for small and medium businesses</v>
      </c>
      <c r="D1413" s="457" t="str">
        <f t="shared" si="69"/>
        <v>Help for small and medium businesses</v>
      </c>
      <c r="E1413" s="458" t="str">
        <f t="shared" si="70"/>
        <v>Business</v>
      </c>
      <c r="F1413" s="458" t="str">
        <f t="shared" si="71"/>
        <v>PSPC</v>
      </c>
      <c r="G1413" s="442">
        <f>VLOOKUP(Task[[#This Row],[Reason of visit]],'Data-Task'!C:G,2,)</f>
        <v>1</v>
      </c>
      <c r="H141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3" s="444">
        <f>VLOOKUP(Task[[#This Row],[Reason of visit]],'Data-Task'!C:G,3,)</f>
        <v>1</v>
      </c>
      <c r="J1413" s="444" t="str">
        <f>IF(Task[[#This Row],[Margin of Error1]]&gt;=0.1,"Insufficient data",Task[[#This Row],[Task success1]])</f>
        <v>Insufficient data</v>
      </c>
      <c r="K1413" s="444">
        <f>IF(Task[[#This Row],[Task success1]]&gt;0,1.96*SQRT((Task[[#This Row],[Task success1]]*(1-Task[[#This Row],[Task success1]]))/Task[[#This Row],[Responses]]),"")</f>
        <v>0</v>
      </c>
      <c r="L1413" s="444">
        <f>VLOOKUP(Task[[#This Row],[Reason of visit]],'Data-Task'!C:G,4,)</f>
        <v>1</v>
      </c>
      <c r="M1413" s="444" t="str">
        <f>IF(Task[[#This Row],[Margin of Error1]]&gt;=0.1,"Insufficient data",Task[[#This Row],[Ease1]])</f>
        <v>Insufficient data</v>
      </c>
      <c r="N1413" s="444">
        <f>IF(Task[[#This Row],[Ease1]]&gt;0,1.96*SQRT((Task[[#This Row],[Ease1]]*(1-Task[[#This Row],[Ease1]]))/Task[[#This Row],[Responses]]),"")</f>
        <v>0</v>
      </c>
      <c r="O1413" s="444">
        <f>VLOOKUP(Task[[#This Row],[Reason of visit]],'Data-Task'!C:G,5,)</f>
        <v>1</v>
      </c>
      <c r="P1413" s="444" t="str">
        <f>IF(Task[[#This Row],[Margin of Error1]]&gt;=0.1,"Insufficient data",Task[[#This Row],[Satisfaction1]])</f>
        <v>Insufficient data</v>
      </c>
      <c r="Q1413" s="444">
        <f>IF(Task[[#This Row],[Satisfaction1]]&gt;0,1.96*SQRT((Task[[#This Row],[Satisfaction1]]*(1-Task[[#This Row],[Satisfaction1]]))/Task[[#This Row],[Responses]]),"")</f>
        <v>0</v>
      </c>
      <c r="R1413" s="444" t="str">
        <f>IF(OR(Task[[#This Row],[Margin of Error1]]&gt;=0.1,Task[[#This Row],[Margin of Error1]]=0),"Insufficient data",Task[[#This Row],[Margin of Error1]])</f>
        <v>Insufficient data</v>
      </c>
      <c r="S141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4" spans="3:19" x14ac:dyDescent="0.5">
      <c r="C1414" s="129" t="str">
        <f>IF(ISBLANK('Data-Task'!C1207),"",'Data-Task'!C1207)</f>
        <v>PSPC:Business:Learn more about Tender Management Application</v>
      </c>
      <c r="D1414" s="457" t="str">
        <f t="shared" si="69"/>
        <v>Learn more about Tender Management Application</v>
      </c>
      <c r="E1414" s="458" t="str">
        <f t="shared" si="70"/>
        <v>Business</v>
      </c>
      <c r="F1414" s="458" t="str">
        <f t="shared" si="71"/>
        <v>PSPC</v>
      </c>
      <c r="G1414" s="442">
        <f>VLOOKUP(Task[[#This Row],[Reason of visit]],'Data-Task'!C:G,2,)</f>
        <v>1</v>
      </c>
      <c r="H141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4" s="444">
        <f>VLOOKUP(Task[[#This Row],[Reason of visit]],'Data-Task'!C:G,3,)</f>
        <v>1</v>
      </c>
      <c r="J1414" s="444" t="str">
        <f>IF(Task[[#This Row],[Margin of Error1]]&gt;=0.1,"Insufficient data",Task[[#This Row],[Task success1]])</f>
        <v>Insufficient data</v>
      </c>
      <c r="K1414" s="444">
        <f>IF(Task[[#This Row],[Task success1]]&gt;0,1.96*SQRT((Task[[#This Row],[Task success1]]*(1-Task[[#This Row],[Task success1]]))/Task[[#This Row],[Responses]]),"")</f>
        <v>0</v>
      </c>
      <c r="L1414" s="444">
        <f>VLOOKUP(Task[[#This Row],[Reason of visit]],'Data-Task'!C:G,4,)</f>
        <v>0</v>
      </c>
      <c r="M1414" s="444" t="str">
        <f>IF(Task[[#This Row],[Margin of Error1]]&gt;=0.1,"Insufficient data",Task[[#This Row],[Ease1]])</f>
        <v>Insufficient data</v>
      </c>
      <c r="N1414" s="444" t="str">
        <f>IF(Task[[#This Row],[Ease1]]&gt;0,1.96*SQRT((Task[[#This Row],[Ease1]]*(1-Task[[#This Row],[Ease1]]))/Task[[#This Row],[Responses]]),"")</f>
        <v/>
      </c>
      <c r="O1414" s="444">
        <f>VLOOKUP(Task[[#This Row],[Reason of visit]],'Data-Task'!C:G,5,)</f>
        <v>0</v>
      </c>
      <c r="P1414" s="444" t="str">
        <f>IF(Task[[#This Row],[Margin of Error1]]&gt;=0.1,"Insufficient data",Task[[#This Row],[Satisfaction1]])</f>
        <v>Insufficient data</v>
      </c>
      <c r="Q1414" s="444" t="str">
        <f>IF(Task[[#This Row],[Satisfaction1]]&gt;0,1.96*SQRT((Task[[#This Row],[Satisfaction1]]*(1-Task[[#This Row],[Satisfaction1]]))/Task[[#This Row],[Responses]]),"")</f>
        <v/>
      </c>
      <c r="R1414" s="444" t="str">
        <f>IF(OR(Task[[#This Row],[Margin of Error1]]&gt;=0.1,Task[[#This Row],[Margin of Error1]]=0),"Insufficient data",Task[[#This Row],[Margin of Error1]])</f>
        <v>Insufficient data</v>
      </c>
      <c r="S141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5" spans="3:19" ht="27.75" x14ac:dyDescent="0.5">
      <c r="C1415" s="129" t="str">
        <f>IF(ISBLANK('Data-Task'!C1248),"",'Data-Task'!C1248)</f>
        <v>PSPC:PublicService:Canadian Armed Forces pension plans as a survivor of a deceased plan member</v>
      </c>
      <c r="D1415" s="457" t="str">
        <f t="shared" si="69"/>
        <v>Canadian Armed Forces pension plans as a survivor of a deceased plan member</v>
      </c>
      <c r="E1415" s="458" t="str">
        <f t="shared" si="70"/>
        <v>PublicService</v>
      </c>
      <c r="F1415" s="458" t="str">
        <f t="shared" si="71"/>
        <v>PSPC</v>
      </c>
      <c r="G1415" s="442">
        <f>VLOOKUP(Task[[#This Row],[Reason of visit]],'Data-Task'!C:G,2,)</f>
        <v>1</v>
      </c>
      <c r="H1415"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5" s="444">
        <f>VLOOKUP(Task[[#This Row],[Reason of visit]],'Data-Task'!C:G,3,)</f>
        <v>0</v>
      </c>
      <c r="J1415" s="444" t="str">
        <f>IF(Task[[#This Row],[Margin of Error1]]&gt;=0.1,"Insufficient data",Task[[#This Row],[Task success1]])</f>
        <v>Insufficient data</v>
      </c>
      <c r="K1415" s="444" t="str">
        <f>IF(Task[[#This Row],[Task success1]]&gt;0,1.96*SQRT((Task[[#This Row],[Task success1]]*(1-Task[[#This Row],[Task success1]]))/Task[[#This Row],[Responses]]),"")</f>
        <v/>
      </c>
      <c r="L1415" s="444">
        <f>VLOOKUP(Task[[#This Row],[Reason of visit]],'Data-Task'!C:G,4,)</f>
        <v>1</v>
      </c>
      <c r="M1415" s="444" t="str">
        <f>IF(Task[[#This Row],[Margin of Error1]]&gt;=0.1,"Insufficient data",Task[[#This Row],[Ease1]])</f>
        <v>Insufficient data</v>
      </c>
      <c r="N1415" s="444">
        <f>IF(Task[[#This Row],[Ease1]]&gt;0,1.96*SQRT((Task[[#This Row],[Ease1]]*(1-Task[[#This Row],[Ease1]]))/Task[[#This Row],[Responses]]),"")</f>
        <v>0</v>
      </c>
      <c r="O1415" s="444">
        <f>VLOOKUP(Task[[#This Row],[Reason of visit]],'Data-Task'!C:G,5,)</f>
        <v>1</v>
      </c>
      <c r="P1415" s="444" t="str">
        <f>IF(Task[[#This Row],[Margin of Error1]]&gt;=0.1,"Insufficient data",Task[[#This Row],[Satisfaction1]])</f>
        <v>Insufficient data</v>
      </c>
      <c r="Q1415" s="444">
        <f>IF(Task[[#This Row],[Satisfaction1]]&gt;0,1.96*SQRT((Task[[#This Row],[Satisfaction1]]*(1-Task[[#This Row],[Satisfaction1]]))/Task[[#This Row],[Responses]]),"")</f>
        <v>0</v>
      </c>
      <c r="R1415" s="444" t="str">
        <f>IF(OR(Task[[#This Row],[Margin of Error1]]&gt;=0.1,Task[[#This Row],[Margin of Error1]]=0),"Insufficient data",Task[[#This Row],[Margin of Error1]])</f>
        <v>Insufficient data</v>
      </c>
      <c r="S1415"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6" spans="3:19" x14ac:dyDescent="0.5">
      <c r="C1416" s="129" t="str">
        <f>IF(ISBLANK('Data-Task'!C1251),"",'Data-Task'!C1251)</f>
        <v>PSPC:PublicService:Consult the Superannuation administration manual bulletin</v>
      </c>
      <c r="D1416" s="457" t="str">
        <f t="shared" si="69"/>
        <v>Consult the Superannuation administration manual bulletin</v>
      </c>
      <c r="E1416" s="458" t="str">
        <f t="shared" si="70"/>
        <v>PublicService</v>
      </c>
      <c r="F1416" s="458" t="str">
        <f t="shared" si="71"/>
        <v>PSPC</v>
      </c>
      <c r="G1416" s="442">
        <f>VLOOKUP(Task[[#This Row],[Reason of visit]],'Data-Task'!C:G,2,)</f>
        <v>1</v>
      </c>
      <c r="H1416"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6" s="444">
        <f>VLOOKUP(Task[[#This Row],[Reason of visit]],'Data-Task'!C:G,3,)</f>
        <v>0</v>
      </c>
      <c r="J1416" s="444" t="str">
        <f>IF(Task[[#This Row],[Margin of Error1]]&gt;=0.1,"Insufficient data",Task[[#This Row],[Task success1]])</f>
        <v>Insufficient data</v>
      </c>
      <c r="K1416" s="444" t="str">
        <f>IF(Task[[#This Row],[Task success1]]&gt;0,1.96*SQRT((Task[[#This Row],[Task success1]]*(1-Task[[#This Row],[Task success1]]))/Task[[#This Row],[Responses]]),"")</f>
        <v/>
      </c>
      <c r="L1416" s="444">
        <f>VLOOKUP(Task[[#This Row],[Reason of visit]],'Data-Task'!C:G,4,)</f>
        <v>1</v>
      </c>
      <c r="M1416" s="444" t="str">
        <f>IF(Task[[#This Row],[Margin of Error1]]&gt;=0.1,"Insufficient data",Task[[#This Row],[Ease1]])</f>
        <v>Insufficient data</v>
      </c>
      <c r="N1416" s="444">
        <f>IF(Task[[#This Row],[Ease1]]&gt;0,1.96*SQRT((Task[[#This Row],[Ease1]]*(1-Task[[#This Row],[Ease1]]))/Task[[#This Row],[Responses]]),"")</f>
        <v>0</v>
      </c>
      <c r="O1416" s="444">
        <f>VLOOKUP(Task[[#This Row],[Reason of visit]],'Data-Task'!C:G,5,)</f>
        <v>0</v>
      </c>
      <c r="P1416" s="444" t="str">
        <f>IF(Task[[#This Row],[Margin of Error1]]&gt;=0.1,"Insufficient data",Task[[#This Row],[Satisfaction1]])</f>
        <v>Insufficient data</v>
      </c>
      <c r="Q1416" s="444" t="str">
        <f>IF(Task[[#This Row],[Satisfaction1]]&gt;0,1.96*SQRT((Task[[#This Row],[Satisfaction1]]*(1-Task[[#This Row],[Satisfaction1]]))/Task[[#This Row],[Responses]]),"")</f>
        <v/>
      </c>
      <c r="R1416" s="444" t="str">
        <f>IF(OR(Task[[#This Row],[Margin of Error1]]&gt;=0.1,Task[[#This Row],[Margin of Error1]]=0),"Insufficient data",Task[[#This Row],[Margin of Error1]])</f>
        <v>Insufficient data</v>
      </c>
      <c r="S1416"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7" spans="3:19" ht="27.75" x14ac:dyDescent="0.5">
      <c r="C1417" s="129" t="str">
        <f>IF(ISBLANK('Data-Task'!C1255),"",'Data-Task'!C1255)</f>
        <v>PSPC:PublicService:Get automated help for the Compensation Web Applications (CWA)</v>
      </c>
      <c r="D1417" s="457" t="str">
        <f t="shared" si="69"/>
        <v>Get automated help for the Compensation Web Applications (CWA)</v>
      </c>
      <c r="E1417" s="458" t="str">
        <f t="shared" si="70"/>
        <v>PublicService</v>
      </c>
      <c r="F1417" s="458" t="str">
        <f t="shared" si="71"/>
        <v>PSPC</v>
      </c>
      <c r="G1417" s="442">
        <f>VLOOKUP(Task[[#This Row],[Reason of visit]],'Data-Task'!C:G,2,)</f>
        <v>1</v>
      </c>
      <c r="H1417"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7" s="444">
        <f>VLOOKUP(Task[[#This Row],[Reason of visit]],'Data-Task'!C:G,3,)</f>
        <v>1</v>
      </c>
      <c r="J1417" s="444" t="str">
        <f>IF(Task[[#This Row],[Margin of Error1]]&gt;=0.1,"Insufficient data",Task[[#This Row],[Task success1]])</f>
        <v>Insufficient data</v>
      </c>
      <c r="K1417" s="444">
        <f>IF(Task[[#This Row],[Task success1]]&gt;0,1.96*SQRT((Task[[#This Row],[Task success1]]*(1-Task[[#This Row],[Task success1]]))/Task[[#This Row],[Responses]]),"")</f>
        <v>0</v>
      </c>
      <c r="L1417" s="444">
        <f>VLOOKUP(Task[[#This Row],[Reason of visit]],'Data-Task'!C:G,4,)</f>
        <v>1</v>
      </c>
      <c r="M1417" s="444" t="str">
        <f>IF(Task[[#This Row],[Margin of Error1]]&gt;=0.1,"Insufficient data",Task[[#This Row],[Ease1]])</f>
        <v>Insufficient data</v>
      </c>
      <c r="N1417" s="444">
        <f>IF(Task[[#This Row],[Ease1]]&gt;0,1.96*SQRT((Task[[#This Row],[Ease1]]*(1-Task[[#This Row],[Ease1]]))/Task[[#This Row],[Responses]]),"")</f>
        <v>0</v>
      </c>
      <c r="O1417" s="444">
        <f>VLOOKUP(Task[[#This Row],[Reason of visit]],'Data-Task'!C:G,5,)</f>
        <v>0</v>
      </c>
      <c r="P1417" s="444" t="str">
        <f>IF(Task[[#This Row],[Margin of Error1]]&gt;=0.1,"Insufficient data",Task[[#This Row],[Satisfaction1]])</f>
        <v>Insufficient data</v>
      </c>
      <c r="Q1417" s="444" t="str">
        <f>IF(Task[[#This Row],[Satisfaction1]]&gt;0,1.96*SQRT((Task[[#This Row],[Satisfaction1]]*(1-Task[[#This Row],[Satisfaction1]]))/Task[[#This Row],[Responses]]),"")</f>
        <v/>
      </c>
      <c r="R1417" s="444" t="str">
        <f>IF(OR(Task[[#This Row],[Margin of Error1]]&gt;=0.1,Task[[#This Row],[Margin of Error1]]=0),"Insufficient data",Task[[#This Row],[Margin of Error1]])</f>
        <v>Insufficient data</v>
      </c>
      <c r="S1417"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8" spans="3:19" x14ac:dyDescent="0.5">
      <c r="C1418" s="129" t="str">
        <f>IF(ISBLANK('Data-Task'!C1268),"",'Data-Task'!C1268)</f>
        <v>RCMP:Policing:Change your address for your firearms licence</v>
      </c>
      <c r="D1418" s="457" t="str">
        <f t="shared" si="69"/>
        <v>Change your address for your firearms licence</v>
      </c>
      <c r="E1418" s="458" t="str">
        <f t="shared" si="70"/>
        <v>Policing</v>
      </c>
      <c r="F1418" s="458" t="str">
        <f t="shared" si="71"/>
        <v>RCMP</v>
      </c>
      <c r="G1418" s="442">
        <f>VLOOKUP(Task[[#This Row],[Reason of visit]],'Data-Task'!C:G,2,)</f>
        <v>1</v>
      </c>
      <c r="H1418"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8" s="444">
        <f>VLOOKUP(Task[[#This Row],[Reason of visit]],'Data-Task'!C:G,3,)</f>
        <v>1</v>
      </c>
      <c r="J1418" s="444" t="str">
        <f>IF(Task[[#This Row],[Margin of Error1]]&gt;=0.1,"Insufficient data",Task[[#This Row],[Task success1]])</f>
        <v>Insufficient data</v>
      </c>
      <c r="K1418" s="444">
        <f>IF(Task[[#This Row],[Task success1]]&gt;0,1.96*SQRT((Task[[#This Row],[Task success1]]*(1-Task[[#This Row],[Task success1]]))/Task[[#This Row],[Responses]]),"")</f>
        <v>0</v>
      </c>
      <c r="L1418" s="444">
        <f>VLOOKUP(Task[[#This Row],[Reason of visit]],'Data-Task'!C:G,4,)</f>
        <v>0</v>
      </c>
      <c r="M1418" s="444" t="str">
        <f>IF(Task[[#This Row],[Margin of Error1]]&gt;=0.1,"Insufficient data",Task[[#This Row],[Ease1]])</f>
        <v>Insufficient data</v>
      </c>
      <c r="N1418" s="444" t="str">
        <f>IF(Task[[#This Row],[Ease1]]&gt;0,1.96*SQRT((Task[[#This Row],[Ease1]]*(1-Task[[#This Row],[Ease1]]))/Task[[#This Row],[Responses]]),"")</f>
        <v/>
      </c>
      <c r="O1418" s="444">
        <f>VLOOKUP(Task[[#This Row],[Reason of visit]],'Data-Task'!C:G,5,)</f>
        <v>0</v>
      </c>
      <c r="P1418" s="444" t="str">
        <f>IF(Task[[#This Row],[Margin of Error1]]&gt;=0.1,"Insufficient data",Task[[#This Row],[Satisfaction1]])</f>
        <v>Insufficient data</v>
      </c>
      <c r="Q1418" s="444" t="str">
        <f>IF(Task[[#This Row],[Satisfaction1]]&gt;0,1.96*SQRT((Task[[#This Row],[Satisfaction1]]*(1-Task[[#This Row],[Satisfaction1]]))/Task[[#This Row],[Responses]]),"")</f>
        <v/>
      </c>
      <c r="R1418" s="444" t="str">
        <f>IF(OR(Task[[#This Row],[Margin of Error1]]&gt;=0.1,Task[[#This Row],[Margin of Error1]]=0),"Insufficient data",Task[[#This Row],[Margin of Error1]])</f>
        <v>Insufficient data</v>
      </c>
      <c r="S1418"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19" spans="3:19" x14ac:dyDescent="0.5">
      <c r="C1419" s="129" t="str">
        <f>IF(ISBLANK('Data-Task'!C1279),"",'Data-Task'!C1279)</f>
        <v>StatCan:Culture:Other - Reason for my visit is not in this list</v>
      </c>
      <c r="D1419" s="457" t="str">
        <f t="shared" si="69"/>
        <v>Other - Reason for my visit is not in this list</v>
      </c>
      <c r="E1419" s="458" t="str">
        <f t="shared" si="70"/>
        <v>Culture</v>
      </c>
      <c r="F1419" s="458" t="str">
        <f t="shared" si="71"/>
        <v>StatCan</v>
      </c>
      <c r="G1419" s="442">
        <f>VLOOKUP(Task[[#This Row],[Reason of visit]],'Data-Task'!C:G,2,)</f>
        <v>1</v>
      </c>
      <c r="H1419"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19" s="444">
        <f>VLOOKUP(Task[[#This Row],[Reason of visit]],'Data-Task'!C:G,3,)</f>
        <v>1</v>
      </c>
      <c r="J1419" s="444" t="str">
        <f>IF(Task[[#This Row],[Margin of Error1]]&gt;=0.1,"Insufficient data",Task[[#This Row],[Task success1]])</f>
        <v>Insufficient data</v>
      </c>
      <c r="K1419" s="444">
        <f>IF(Task[[#This Row],[Task success1]]&gt;0,1.96*SQRT((Task[[#This Row],[Task success1]]*(1-Task[[#This Row],[Task success1]]))/Task[[#This Row],[Responses]]),"")</f>
        <v>0</v>
      </c>
      <c r="L1419" s="444">
        <f>VLOOKUP(Task[[#This Row],[Reason of visit]],'Data-Task'!C:G,4,)</f>
        <v>1</v>
      </c>
      <c r="M1419" s="444" t="str">
        <f>IF(Task[[#This Row],[Margin of Error1]]&gt;=0.1,"Insufficient data",Task[[#This Row],[Ease1]])</f>
        <v>Insufficient data</v>
      </c>
      <c r="N1419" s="444">
        <f>IF(Task[[#This Row],[Ease1]]&gt;0,1.96*SQRT((Task[[#This Row],[Ease1]]*(1-Task[[#This Row],[Ease1]]))/Task[[#This Row],[Responses]]),"")</f>
        <v>0</v>
      </c>
      <c r="O1419" s="444">
        <f>VLOOKUP(Task[[#This Row],[Reason of visit]],'Data-Task'!C:G,5,)</f>
        <v>1</v>
      </c>
      <c r="P1419" s="444" t="str">
        <f>IF(Task[[#This Row],[Margin of Error1]]&gt;=0.1,"Insufficient data",Task[[#This Row],[Satisfaction1]])</f>
        <v>Insufficient data</v>
      </c>
      <c r="Q1419" s="444">
        <f>IF(Task[[#This Row],[Satisfaction1]]&gt;0,1.96*SQRT((Task[[#This Row],[Satisfaction1]]*(1-Task[[#This Row],[Satisfaction1]]))/Task[[#This Row],[Responses]]),"")</f>
        <v>0</v>
      </c>
      <c r="R1419" s="444" t="str">
        <f>IF(OR(Task[[#This Row],[Margin of Error1]]&gt;=0.1,Task[[#This Row],[Margin of Error1]]=0),"Insufficient data",Task[[#This Row],[Margin of Error1]])</f>
        <v>Insufficient data</v>
      </c>
      <c r="S1419"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20" spans="3:19" x14ac:dyDescent="0.5">
      <c r="C1420" s="129" t="str">
        <f>IF(ISBLANK('Data-Task'!C1349),"",'Data-Task'!C1349)</f>
        <v>TC:N/A:Find statistics for vehicle collisions</v>
      </c>
      <c r="D1420" s="457" t="str">
        <f t="shared" si="69"/>
        <v>Find statistics for vehicle collisions</v>
      </c>
      <c r="E1420" s="458" t="str">
        <f t="shared" si="70"/>
        <v>N/A</v>
      </c>
      <c r="F1420" s="458" t="str">
        <f t="shared" si="71"/>
        <v>TC</v>
      </c>
      <c r="G1420" s="442">
        <f>VLOOKUP(Task[[#This Row],[Reason of visit]],'Data-Task'!C:G,2,)</f>
        <v>1</v>
      </c>
      <c r="H1420"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20" s="444">
        <f>VLOOKUP(Task[[#This Row],[Reason of visit]],'Data-Task'!C:G,3,)</f>
        <v>1</v>
      </c>
      <c r="J1420" s="444" t="str">
        <f>IF(Task[[#This Row],[Margin of Error1]]&gt;=0.1,"Insufficient data",Task[[#This Row],[Task success1]])</f>
        <v>Insufficient data</v>
      </c>
      <c r="K1420" s="444">
        <f>IF(Task[[#This Row],[Task success1]]&gt;0,1.96*SQRT((Task[[#This Row],[Task success1]]*(1-Task[[#This Row],[Task success1]]))/Task[[#This Row],[Responses]]),"")</f>
        <v>0</v>
      </c>
      <c r="L1420" s="444">
        <f>VLOOKUP(Task[[#This Row],[Reason of visit]],'Data-Task'!C:G,4,)</f>
        <v>1</v>
      </c>
      <c r="M1420" s="444" t="str">
        <f>IF(Task[[#This Row],[Margin of Error1]]&gt;=0.1,"Insufficient data",Task[[#This Row],[Ease1]])</f>
        <v>Insufficient data</v>
      </c>
      <c r="N1420" s="444">
        <f>IF(Task[[#This Row],[Ease1]]&gt;0,1.96*SQRT((Task[[#This Row],[Ease1]]*(1-Task[[#This Row],[Ease1]]))/Task[[#This Row],[Responses]]),"")</f>
        <v>0</v>
      </c>
      <c r="O1420" s="444">
        <f>VLOOKUP(Task[[#This Row],[Reason of visit]],'Data-Task'!C:G,5,)</f>
        <v>1</v>
      </c>
      <c r="P1420" s="444" t="str">
        <f>IF(Task[[#This Row],[Margin of Error1]]&gt;=0.1,"Insufficient data",Task[[#This Row],[Satisfaction1]])</f>
        <v>Insufficient data</v>
      </c>
      <c r="Q1420" s="444">
        <f>IF(Task[[#This Row],[Satisfaction1]]&gt;0,1.96*SQRT((Task[[#This Row],[Satisfaction1]]*(1-Task[[#This Row],[Satisfaction1]]))/Task[[#This Row],[Responses]]),"")</f>
        <v>0</v>
      </c>
      <c r="R1420" s="444" t="str">
        <f>IF(OR(Task[[#This Row],[Margin of Error1]]&gt;=0.1,Task[[#This Row],[Margin of Error1]]=0),"Insufficient data",Task[[#This Row],[Margin of Error1]])</f>
        <v>Insufficient data</v>
      </c>
      <c r="S1420"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21" spans="3:19" ht="27.75" x14ac:dyDescent="0.5">
      <c r="C1421" s="129" t="str">
        <f>IF(ISBLANK('Data-Task'!C1355),"",'Data-Task'!C1355)</f>
        <v>TC:N/A:Learn how to build an emergency response assistance plan in case of an accident while shipping dangerous goods</v>
      </c>
      <c r="D1421" s="457" t="str">
        <f t="shared" si="69"/>
        <v>Learn how to build an emergency response assistance plan in case of an accident while shipping dangerous goods</v>
      </c>
      <c r="E1421" s="458" t="str">
        <f t="shared" si="70"/>
        <v>N/A</v>
      </c>
      <c r="F1421" s="458" t="str">
        <f t="shared" si="71"/>
        <v>TC</v>
      </c>
      <c r="G1421" s="442">
        <f>VLOOKUP(Task[[#This Row],[Reason of visit]],'Data-Task'!C:G,2,)</f>
        <v>1</v>
      </c>
      <c r="H1421"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21" s="444">
        <f>VLOOKUP(Task[[#This Row],[Reason of visit]],'Data-Task'!C:G,3,)</f>
        <v>1</v>
      </c>
      <c r="J1421" s="444" t="str">
        <f>IF(Task[[#This Row],[Margin of Error1]]&gt;=0.1,"Insufficient data",Task[[#This Row],[Task success1]])</f>
        <v>Insufficient data</v>
      </c>
      <c r="K1421" s="444">
        <f>IF(Task[[#This Row],[Task success1]]&gt;0,1.96*SQRT((Task[[#This Row],[Task success1]]*(1-Task[[#This Row],[Task success1]]))/Task[[#This Row],[Responses]]),"")</f>
        <v>0</v>
      </c>
      <c r="L1421" s="444">
        <f>VLOOKUP(Task[[#This Row],[Reason of visit]],'Data-Task'!C:G,4,)</f>
        <v>1</v>
      </c>
      <c r="M1421" s="444" t="str">
        <f>IF(Task[[#This Row],[Margin of Error1]]&gt;=0.1,"Insufficient data",Task[[#This Row],[Ease1]])</f>
        <v>Insufficient data</v>
      </c>
      <c r="N1421" s="444">
        <f>IF(Task[[#This Row],[Ease1]]&gt;0,1.96*SQRT((Task[[#This Row],[Ease1]]*(1-Task[[#This Row],[Ease1]]))/Task[[#This Row],[Responses]]),"")</f>
        <v>0</v>
      </c>
      <c r="O1421" s="444">
        <f>VLOOKUP(Task[[#This Row],[Reason of visit]],'Data-Task'!C:G,5,)</f>
        <v>1</v>
      </c>
      <c r="P1421" s="444" t="str">
        <f>IF(Task[[#This Row],[Margin of Error1]]&gt;=0.1,"Insufficient data",Task[[#This Row],[Satisfaction1]])</f>
        <v>Insufficient data</v>
      </c>
      <c r="Q1421" s="444">
        <f>IF(Task[[#This Row],[Satisfaction1]]&gt;0,1.96*SQRT((Task[[#This Row],[Satisfaction1]]*(1-Task[[#This Row],[Satisfaction1]]))/Task[[#This Row],[Responses]]),"")</f>
        <v>0</v>
      </c>
      <c r="R1421" s="444" t="str">
        <f>IF(OR(Task[[#This Row],[Margin of Error1]]&gt;=0.1,Task[[#This Row],[Margin of Error1]]=0),"Insufficient data",Task[[#This Row],[Margin of Error1]])</f>
        <v>Insufficient data</v>
      </c>
      <c r="S1421"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22" spans="3:19" x14ac:dyDescent="0.5">
      <c r="C1422" s="129" t="str">
        <f>IF(ISBLANK('Data-Task'!C1372),"",'Data-Task'!C1372)</f>
        <v>TC:Transport:Find if you can pack lithium batteries when taking a flight</v>
      </c>
      <c r="D1422" s="457" t="str">
        <f t="shared" ref="D1422:D1424" si="72">IF(ISBLANK(C1422),"",MID(C1422,FIND("#",SUBSTITUTE(C1422,":","#",2))+1,500))</f>
        <v>Find if you can pack lithium batteries when taking a flight</v>
      </c>
      <c r="E1422" s="458" t="str">
        <f t="shared" si="70"/>
        <v>Transport</v>
      </c>
      <c r="F1422" s="458" t="str">
        <f t="shared" si="71"/>
        <v>TC</v>
      </c>
      <c r="G1422" s="442">
        <f>VLOOKUP(Task[[#This Row],[Reason of visit]],'Data-Task'!C:G,2,)</f>
        <v>1</v>
      </c>
      <c r="H1422"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22" s="444">
        <f>VLOOKUP(Task[[#This Row],[Reason of visit]],'Data-Task'!C:G,3,)</f>
        <v>1</v>
      </c>
      <c r="J1422" s="444" t="str">
        <f>IF(Task[[#This Row],[Margin of Error1]]&gt;=0.1,"Insufficient data",Task[[#This Row],[Task success1]])</f>
        <v>Insufficient data</v>
      </c>
      <c r="K1422" s="444">
        <f>IF(Task[[#This Row],[Task success1]]&gt;0,1.96*SQRT((Task[[#This Row],[Task success1]]*(1-Task[[#This Row],[Task success1]]))/Task[[#This Row],[Responses]]),"")</f>
        <v>0</v>
      </c>
      <c r="L1422" s="444">
        <f>VLOOKUP(Task[[#This Row],[Reason of visit]],'Data-Task'!C:G,4,)</f>
        <v>1</v>
      </c>
      <c r="M1422" s="444" t="str">
        <f>IF(Task[[#This Row],[Margin of Error1]]&gt;=0.1,"Insufficient data",Task[[#This Row],[Ease1]])</f>
        <v>Insufficient data</v>
      </c>
      <c r="N1422" s="444">
        <f>IF(Task[[#This Row],[Ease1]]&gt;0,1.96*SQRT((Task[[#This Row],[Ease1]]*(1-Task[[#This Row],[Ease1]]))/Task[[#This Row],[Responses]]),"")</f>
        <v>0</v>
      </c>
      <c r="O1422" s="444">
        <f>VLOOKUP(Task[[#This Row],[Reason of visit]],'Data-Task'!C:G,5,)</f>
        <v>1</v>
      </c>
      <c r="P1422" s="444" t="str">
        <f>IF(Task[[#This Row],[Margin of Error1]]&gt;=0.1,"Insufficient data",Task[[#This Row],[Satisfaction1]])</f>
        <v>Insufficient data</v>
      </c>
      <c r="Q1422" s="444">
        <f>IF(Task[[#This Row],[Satisfaction1]]&gt;0,1.96*SQRT((Task[[#This Row],[Satisfaction1]]*(1-Task[[#This Row],[Satisfaction1]]))/Task[[#This Row],[Responses]]),"")</f>
        <v>0</v>
      </c>
      <c r="R1422" s="444" t="str">
        <f>IF(OR(Task[[#This Row],[Margin of Error1]]&gt;=0.1,Task[[#This Row],[Margin of Error1]]=0),"Insufficient data",Task[[#This Row],[Margin of Error1]])</f>
        <v>Insufficient data</v>
      </c>
      <c r="S1422"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23" spans="3:19" x14ac:dyDescent="0.5">
      <c r="C1423" s="129" t="str">
        <f>IF(ISBLANK('Data-Task'!C1374),"",'Data-Task'!C1374)</f>
        <v>TC:Transport:Find out if you can pack lithium batteries when taking a flight</v>
      </c>
      <c r="D1423" s="457" t="str">
        <f t="shared" si="72"/>
        <v>Find out if you can pack lithium batteries when taking a flight</v>
      </c>
      <c r="E1423" s="458" t="str">
        <f t="shared" si="70"/>
        <v>Transport</v>
      </c>
      <c r="F1423" s="458" t="str">
        <f t="shared" si="71"/>
        <v>TC</v>
      </c>
      <c r="G1423" s="442">
        <f>VLOOKUP(Task[[#This Row],[Reason of visit]],'Data-Task'!C:G,2,)</f>
        <v>1</v>
      </c>
      <c r="H1423"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23" s="444">
        <f>VLOOKUP(Task[[#This Row],[Reason of visit]],'Data-Task'!C:G,3,)</f>
        <v>1</v>
      </c>
      <c r="J1423" s="444" t="str">
        <f>IF(Task[[#This Row],[Margin of Error1]]&gt;=0.1,"Insufficient data",Task[[#This Row],[Task success1]])</f>
        <v>Insufficient data</v>
      </c>
      <c r="K1423" s="444">
        <f>IF(Task[[#This Row],[Task success1]]&gt;0,1.96*SQRT((Task[[#This Row],[Task success1]]*(1-Task[[#This Row],[Task success1]]))/Task[[#This Row],[Responses]]),"")</f>
        <v>0</v>
      </c>
      <c r="L1423" s="444">
        <f>VLOOKUP(Task[[#This Row],[Reason of visit]],'Data-Task'!C:G,4,)</f>
        <v>1</v>
      </c>
      <c r="M1423" s="444" t="str">
        <f>IF(Task[[#This Row],[Margin of Error1]]&gt;=0.1,"Insufficient data",Task[[#This Row],[Ease1]])</f>
        <v>Insufficient data</v>
      </c>
      <c r="N1423" s="444">
        <f>IF(Task[[#This Row],[Ease1]]&gt;0,1.96*SQRT((Task[[#This Row],[Ease1]]*(1-Task[[#This Row],[Ease1]]))/Task[[#This Row],[Responses]]),"")</f>
        <v>0</v>
      </c>
      <c r="O1423" s="444">
        <f>VLOOKUP(Task[[#This Row],[Reason of visit]],'Data-Task'!C:G,5,)</f>
        <v>1</v>
      </c>
      <c r="P1423" s="444" t="str">
        <f>IF(Task[[#This Row],[Margin of Error1]]&gt;=0.1,"Insufficient data",Task[[#This Row],[Satisfaction1]])</f>
        <v>Insufficient data</v>
      </c>
      <c r="Q1423" s="444">
        <f>IF(Task[[#This Row],[Satisfaction1]]&gt;0,1.96*SQRT((Task[[#This Row],[Satisfaction1]]*(1-Task[[#This Row],[Satisfaction1]]))/Task[[#This Row],[Responses]]),"")</f>
        <v>0</v>
      </c>
      <c r="R1423" s="444" t="str">
        <f>IF(OR(Task[[#This Row],[Margin of Error1]]&gt;=0.1,Task[[#This Row],[Margin of Error1]]=0),"Insufficient data",Task[[#This Row],[Margin of Error1]])</f>
        <v>Insufficient data</v>
      </c>
      <c r="S1423"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row r="1424" spans="3:19" x14ac:dyDescent="0.5">
      <c r="C1424" s="129" t="str">
        <f>IF(ISBLANK('Data-Task'!C1391),"",'Data-Task'!C1391)</f>
        <v>TC:Transport:Learn how to commercially import a vehicle into Canada</v>
      </c>
      <c r="D1424" s="457" t="str">
        <f t="shared" si="72"/>
        <v>Learn how to commercially import a vehicle into Canada</v>
      </c>
      <c r="E1424" s="458" t="str">
        <f t="shared" si="70"/>
        <v>Transport</v>
      </c>
      <c r="F1424" s="458" t="str">
        <f t="shared" si="71"/>
        <v>TC</v>
      </c>
      <c r="G1424" s="442">
        <f>VLOOKUP(Task[[#This Row],[Reason of visit]],'Data-Task'!C:G,2,)</f>
        <v>1</v>
      </c>
      <c r="H1424" s="443" t="str">
        <f>IF(Task[[#This Row],[Responses]]&gt;=30,IF(ISERROR(AVERAGE(Task[[#This Row],[Margin of Error
(Task success)]],Task[[#This Row],[Margin of Error
(Ease)]],Task[[#This Row],[Margin of Error
(Satisfaction)]])),"N/A",(AVERAGE(Task[[#This Row],[Margin of Error
(Task success)]],Task[[#This Row],[Margin of Error
(Ease)]],Task[[#This Row],[Margin of Error
(Satisfaction)]]))),"")</f>
        <v/>
      </c>
      <c r="I1424" s="444">
        <f>VLOOKUP(Task[[#This Row],[Reason of visit]],'Data-Task'!C:G,3,)</f>
        <v>1</v>
      </c>
      <c r="J1424" s="444" t="str">
        <f>IF(Task[[#This Row],[Margin of Error1]]&gt;=0.1,"Insufficient data",Task[[#This Row],[Task success1]])</f>
        <v>Insufficient data</v>
      </c>
      <c r="K1424" s="444">
        <f>IF(Task[[#This Row],[Task success1]]&gt;0,1.96*SQRT((Task[[#This Row],[Task success1]]*(1-Task[[#This Row],[Task success1]]))/Task[[#This Row],[Responses]]),"")</f>
        <v>0</v>
      </c>
      <c r="L1424" s="444">
        <f>VLOOKUP(Task[[#This Row],[Reason of visit]],'Data-Task'!C:G,4,)</f>
        <v>1</v>
      </c>
      <c r="M1424" s="444" t="str">
        <f>IF(Task[[#This Row],[Margin of Error1]]&gt;=0.1,"Insufficient data",Task[[#This Row],[Ease1]])</f>
        <v>Insufficient data</v>
      </c>
      <c r="N1424" s="444">
        <f>IF(Task[[#This Row],[Ease1]]&gt;0,1.96*SQRT((Task[[#This Row],[Ease1]]*(1-Task[[#This Row],[Ease1]]))/Task[[#This Row],[Responses]]),"")</f>
        <v>0</v>
      </c>
      <c r="O1424" s="444">
        <f>VLOOKUP(Task[[#This Row],[Reason of visit]],'Data-Task'!C:G,5,)</f>
        <v>1</v>
      </c>
      <c r="P1424" s="444" t="str">
        <f>IF(Task[[#This Row],[Margin of Error1]]&gt;=0.1,"Insufficient data",Task[[#This Row],[Satisfaction1]])</f>
        <v>Insufficient data</v>
      </c>
      <c r="Q1424" s="444">
        <f>IF(Task[[#This Row],[Satisfaction1]]&gt;0,1.96*SQRT((Task[[#This Row],[Satisfaction1]]*(1-Task[[#This Row],[Satisfaction1]]))/Task[[#This Row],[Responses]]),"")</f>
        <v>0</v>
      </c>
      <c r="R1424" s="444" t="str">
        <f>IF(OR(Task[[#This Row],[Margin of Error1]]&gt;=0.1,Task[[#This Row],[Margin of Error1]]=0),"Insufficient data",Task[[#This Row],[Margin of Error1]])</f>
        <v>Insufficient data</v>
      </c>
      <c r="S1424" s="444" t="str">
        <f>IF(AND(Task[[#This Row],[Margin of Error1]]&gt;0,Task[[#This Row],[Margin of Error1]]&lt;0.05),"Low margin of error/Reliable data", IF(AND(Task[[#This Row],[Margin of Error1]]&gt;=0.05,Task[[#This Row],[Margin of Error1]]&lt;0.1),"Higher margin of error/Use data with caution",IF(OR(Task[[#This Row],[Margin of Error1]]&gt;=0.1,Task[[#This Row],[Margin of Error1]]=0),"Insufficient data",)))</f>
        <v>Insufficient data</v>
      </c>
    </row>
  </sheetData>
  <conditionalFormatting sqref="J10:J11 M10:M11 P10:P11 J14:J1424 M14:M1424 P14:P1424">
    <cfRule type="cellIs" dxfId="52" priority="2" operator="greaterThan">
      <formula>1</formula>
    </cfRule>
    <cfRule type="cellIs" dxfId="51" priority="3" operator="greaterThanOrEqual">
      <formula>0.7</formula>
    </cfRule>
    <cfRule type="cellIs" dxfId="50" priority="4" operator="between">
      <formula>0.49</formula>
      <formula>0.7</formula>
    </cfRule>
    <cfRule type="cellIs" dxfId="49" priority="5" operator="lessThanOrEqual">
      <formula>0.49</formula>
    </cfRule>
  </conditionalFormatting>
  <pageMargins left="0.7" right="0.7" top="0.75" bottom="0.75" header="0.3" footer="0.3"/>
  <pageSetup orientation="portrait" r:id="rId1"/>
  <customProperties>
    <customPr name="ORB_SHEETNAME" r:id="rId2"/>
  </customProperties>
  <drawing r:id="rId3"/>
  <legacyDrawing r:id="rId4"/>
  <tableParts count="2">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
  <sheetViews>
    <sheetView showGridLines="0" zoomScaleNormal="100" workbookViewId="0">
      <pane ySplit="4" topLeftCell="A5" activePane="bottomLeft" state="frozen"/>
      <selection activeCell="U25" sqref="U25"/>
      <selection pane="bottomLeft" activeCell="A3" sqref="A3"/>
    </sheetView>
  </sheetViews>
  <sheetFormatPr defaultColWidth="8.75" defaultRowHeight="15.75" x14ac:dyDescent="0.5"/>
  <cols>
    <col min="1" max="1" width="122.875" style="101" customWidth="1"/>
    <col min="2" max="16384" width="8.75" style="101"/>
  </cols>
  <sheetData>
    <row r="1" spans="1:1" s="215" customFormat="1" ht="28.5" x14ac:dyDescent="0.7">
      <c r="A1" s="168" t="s">
        <v>1332</v>
      </c>
    </row>
    <row r="2" spans="1:1" s="215" customFormat="1" ht="15" customHeight="1" x14ac:dyDescent="0.7">
      <c r="A2" s="169" t="s">
        <v>1333</v>
      </c>
    </row>
    <row r="3" spans="1:1" s="212" customFormat="1" ht="44.65" customHeight="1" x14ac:dyDescent="0.5">
      <c r="A3" s="211"/>
    </row>
    <row r="4" spans="1:1" s="214" customFormat="1" ht="9" customHeight="1" x14ac:dyDescent="0.5">
      <c r="A4" s="213"/>
    </row>
    <row r="5" spans="1:1" x14ac:dyDescent="0.5">
      <c r="A5" s="120"/>
    </row>
    <row r="6" spans="1:1" ht="23.65" thickBot="1" x14ac:dyDescent="0.75">
      <c r="A6" s="128" t="s">
        <v>221</v>
      </c>
    </row>
    <row r="7" spans="1:1" ht="6" customHeight="1" thickTop="1" x14ac:dyDescent="0.75">
      <c r="A7" s="122"/>
    </row>
    <row r="8" spans="1:1" ht="20.65" customHeight="1" x14ac:dyDescent="0.5">
      <c r="A8" s="123"/>
    </row>
    <row r="9" spans="1:1" ht="20.65" customHeight="1" x14ac:dyDescent="0.5">
      <c r="A9" s="123"/>
    </row>
    <row r="10" spans="1:1" ht="20.65" customHeight="1" x14ac:dyDescent="0.5">
      <c r="A10" s="123"/>
    </row>
  </sheetData>
  <pageMargins left="0.7" right="0.7" top="0.75" bottom="0.75" header="0.3" footer="0.3"/>
  <pageSetup orientation="portrait" r:id="rId1"/>
  <customProperties>
    <customPr name="ORB_SHEETNAME" r:id="rId2"/>
  </customPropertie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412"/>
  <sheetViews>
    <sheetView zoomScale="47" zoomScaleNormal="47" workbookViewId="0">
      <pane ySplit="1" topLeftCell="A1343" activePane="bottomLeft" state="frozen"/>
      <selection activeCell="E1380" sqref="E1380"/>
      <selection pane="bottomLeft" activeCell="E1380" sqref="E1380"/>
    </sheetView>
  </sheetViews>
  <sheetFormatPr defaultRowHeight="15.75" x14ac:dyDescent="0.5"/>
  <cols>
    <col min="1" max="1" width="50.125" style="230" customWidth="1"/>
    <col min="2" max="2" width="9" customWidth="1"/>
    <col min="3" max="3" width="80.5" bestFit="1" customWidth="1"/>
    <col min="4" max="4" width="9.625" bestFit="1" customWidth="1"/>
    <col min="5" max="5" width="16.8125" style="229" bestFit="1" customWidth="1"/>
    <col min="6" max="6" width="11.1875" style="229" bestFit="1" customWidth="1"/>
    <col min="7" max="7" width="12.9375" style="229" bestFit="1" customWidth="1"/>
  </cols>
  <sheetData>
    <row r="1" spans="1:7" x14ac:dyDescent="0.5">
      <c r="A1" s="230" t="s">
        <v>222</v>
      </c>
      <c r="B1" t="s">
        <v>220</v>
      </c>
      <c r="C1" t="s">
        <v>223</v>
      </c>
      <c r="D1" t="s">
        <v>110</v>
      </c>
      <c r="E1" s="229" t="s">
        <v>224</v>
      </c>
      <c r="F1" s="229" t="s">
        <v>225</v>
      </c>
      <c r="G1" s="229" t="s">
        <v>226</v>
      </c>
    </row>
    <row r="2" spans="1:7" x14ac:dyDescent="0.5">
      <c r="A2" s="230" t="str">
        <f t="shared" ref="A2:A65" si="0">IF(ISBLANK(C2),"",MID(C2,FIND("#",SUBSTITUTE(C2,":","#",2))+1,500))</f>
        <v>Agricultural Clean Technology Program</v>
      </c>
      <c r="B2" s="230" t="str">
        <f t="shared" ref="B2:B65" si="1">IF(ISBLANK(C2),"",LEFT(C2,FIND("#",SUBSTITUTE(C2,":","#"))-1))</f>
        <v>AAFC</v>
      </c>
      <c r="C2" t="s">
        <v>227</v>
      </c>
      <c r="D2">
        <v>2</v>
      </c>
      <c r="E2" s="229">
        <v>0.5</v>
      </c>
      <c r="F2" s="229">
        <v>0.5</v>
      </c>
      <c r="G2" s="229">
        <v>1</v>
      </c>
    </row>
    <row r="3" spans="1:7" x14ac:dyDescent="0.5">
      <c r="A3" s="230" t="str">
        <f t="shared" si="0"/>
        <v>Agricultural Climate Solutions (ACS) program</v>
      </c>
      <c r="B3" s="230" t="str">
        <f t="shared" si="1"/>
        <v>AAFC</v>
      </c>
      <c r="C3" t="s">
        <v>1334</v>
      </c>
      <c r="D3">
        <v>3</v>
      </c>
      <c r="E3" s="229">
        <v>0.66666666666666696</v>
      </c>
      <c r="F3" s="229">
        <v>0.33333333333333298</v>
      </c>
      <c r="G3" s="229">
        <v>0.33333333333333298</v>
      </c>
    </row>
    <row r="4" spans="1:7" x14ac:dyDescent="0.5">
      <c r="A4" s="230" t="str">
        <f t="shared" si="0"/>
        <v>Agriculture and water</v>
      </c>
      <c r="B4" s="230" t="str">
        <f t="shared" si="1"/>
        <v>AAFC</v>
      </c>
      <c r="C4" t="s">
        <v>228</v>
      </c>
      <c r="D4">
        <v>1</v>
      </c>
      <c r="E4" s="229">
        <v>1</v>
      </c>
      <c r="F4" s="229">
        <v>1</v>
      </c>
      <c r="G4" s="229">
        <v>0</v>
      </c>
    </row>
    <row r="5" spans="1:7" x14ac:dyDescent="0.5">
      <c r="A5" s="230" t="str">
        <f t="shared" si="0"/>
        <v>AgriInvest</v>
      </c>
      <c r="B5" s="230" t="str">
        <f t="shared" si="1"/>
        <v>AAFC</v>
      </c>
      <c r="C5" t="s">
        <v>229</v>
      </c>
      <c r="D5">
        <v>2</v>
      </c>
      <c r="E5" s="229">
        <v>0.5</v>
      </c>
      <c r="F5" s="229">
        <v>0.5</v>
      </c>
      <c r="G5" s="229">
        <v>0.5</v>
      </c>
    </row>
    <row r="6" spans="1:7" x14ac:dyDescent="0.5">
      <c r="A6" s="230" t="str">
        <f t="shared" si="0"/>
        <v>Animal industry</v>
      </c>
      <c r="B6" s="230" t="str">
        <f t="shared" si="1"/>
        <v>AAFC</v>
      </c>
      <c r="C6" t="s">
        <v>1335</v>
      </c>
      <c r="D6">
        <v>3</v>
      </c>
      <c r="E6" s="238">
        <v>1</v>
      </c>
      <c r="F6" s="238">
        <v>1</v>
      </c>
      <c r="G6" s="238">
        <v>0</v>
      </c>
    </row>
    <row r="7" spans="1:7" x14ac:dyDescent="0.5">
      <c r="A7" s="230" t="str">
        <f t="shared" si="0"/>
        <v>Apply for the Farm Debt Mediation Service</v>
      </c>
      <c r="B7" s="230" t="str">
        <f t="shared" si="1"/>
        <v>AAFC</v>
      </c>
      <c r="C7" t="s">
        <v>230</v>
      </c>
      <c r="D7">
        <v>38</v>
      </c>
      <c r="E7" s="229">
        <v>0.84210526315789502</v>
      </c>
      <c r="F7" s="229">
        <v>0.42105263157894701</v>
      </c>
      <c r="G7" s="229">
        <v>0.55263157894736803</v>
      </c>
    </row>
    <row r="8" spans="1:7" x14ac:dyDescent="0.5">
      <c r="A8" s="230" t="str">
        <f t="shared" si="0"/>
        <v>Canadian Agricultural Loans Act program</v>
      </c>
      <c r="B8" s="230" t="str">
        <f t="shared" si="1"/>
        <v>AAFC</v>
      </c>
      <c r="C8" t="s">
        <v>231</v>
      </c>
      <c r="D8">
        <v>1</v>
      </c>
      <c r="E8">
        <v>1</v>
      </c>
      <c r="F8">
        <v>1</v>
      </c>
      <c r="G8">
        <v>1</v>
      </c>
    </row>
    <row r="9" spans="1:7" x14ac:dyDescent="0.5">
      <c r="A9" s="230" t="str">
        <f t="shared" si="0"/>
        <v>Climate change and air quality</v>
      </c>
      <c r="B9" s="230" t="str">
        <f t="shared" si="1"/>
        <v>AAFC</v>
      </c>
      <c r="C9" t="s">
        <v>1336</v>
      </c>
      <c r="D9">
        <v>1</v>
      </c>
      <c r="E9" s="238">
        <v>1</v>
      </c>
      <c r="F9" s="238">
        <v>1</v>
      </c>
      <c r="G9" s="238">
        <v>1</v>
      </c>
    </row>
    <row r="10" spans="1:7" x14ac:dyDescent="0.5">
      <c r="A10" s="230" t="str">
        <f t="shared" si="0"/>
        <v>Crops</v>
      </c>
      <c r="B10" s="230" t="str">
        <f t="shared" si="1"/>
        <v>AAFC</v>
      </c>
      <c r="C10" t="s">
        <v>1337</v>
      </c>
      <c r="D10">
        <v>1</v>
      </c>
      <c r="E10">
        <v>1</v>
      </c>
      <c r="F10">
        <v>0</v>
      </c>
      <c r="G10">
        <v>0</v>
      </c>
    </row>
    <row r="11" spans="1:7" x14ac:dyDescent="0.5">
      <c r="A11" s="230" t="str">
        <f t="shared" si="0"/>
        <v>Find current drought conditions across the country</v>
      </c>
      <c r="B11" s="230" t="str">
        <f t="shared" si="1"/>
        <v>AAFC</v>
      </c>
      <c r="C11" t="s">
        <v>1338</v>
      </c>
      <c r="D11">
        <v>8</v>
      </c>
      <c r="E11" s="229">
        <v>0.875</v>
      </c>
      <c r="F11" s="229">
        <v>0.875</v>
      </c>
      <c r="G11" s="229">
        <v>0.875</v>
      </c>
    </row>
    <row r="12" spans="1:7" x14ac:dyDescent="0.5">
      <c r="A12" s="230" t="str">
        <f t="shared" si="0"/>
        <v>Find information about programs and services</v>
      </c>
      <c r="B12" s="230" t="str">
        <f t="shared" si="1"/>
        <v>AAFC</v>
      </c>
      <c r="C12" t="s">
        <v>232</v>
      </c>
      <c r="D12">
        <v>68</v>
      </c>
      <c r="E12">
        <v>0.64705882352941202</v>
      </c>
      <c r="F12">
        <v>0.60294117647058798</v>
      </c>
      <c r="G12">
        <v>0.60294117647058798</v>
      </c>
    </row>
    <row r="13" spans="1:7" x14ac:dyDescent="0.5">
      <c r="A13" s="230" t="str">
        <f t="shared" si="0"/>
        <v>Find information or resources for youth and young farmers</v>
      </c>
      <c r="B13" s="230" t="str">
        <f t="shared" si="1"/>
        <v>AAFC</v>
      </c>
      <c r="C13" t="s">
        <v>1339</v>
      </c>
      <c r="D13">
        <v>1</v>
      </c>
      <c r="E13" s="229">
        <v>1</v>
      </c>
      <c r="F13" s="229">
        <v>1</v>
      </c>
      <c r="G13" s="229">
        <v>1</v>
      </c>
    </row>
    <row r="14" spans="1:7" x14ac:dyDescent="0.5">
      <c r="A14" s="230" t="str">
        <f t="shared" si="0"/>
        <v>Food processing industry</v>
      </c>
      <c r="B14" s="230" t="str">
        <f t="shared" si="1"/>
        <v>AAFC</v>
      </c>
      <c r="C14" t="s">
        <v>233</v>
      </c>
      <c r="D14">
        <v>4</v>
      </c>
      <c r="E14">
        <v>0.75</v>
      </c>
      <c r="F14">
        <v>0.75</v>
      </c>
      <c r="G14">
        <v>0.5</v>
      </c>
    </row>
    <row r="15" spans="1:7" x14ac:dyDescent="0.5">
      <c r="A15" s="230" t="str">
        <f t="shared" si="0"/>
        <v>International markets</v>
      </c>
      <c r="B15" s="230" t="str">
        <f t="shared" si="1"/>
        <v>AAFC</v>
      </c>
      <c r="C15" t="s">
        <v>1340</v>
      </c>
      <c r="D15">
        <v>1</v>
      </c>
      <c r="E15" s="229">
        <v>1</v>
      </c>
      <c r="F15" s="229">
        <v>0</v>
      </c>
      <c r="G15" s="229">
        <v>1</v>
      </c>
    </row>
    <row r="16" spans="1:7" x14ac:dyDescent="0.5">
      <c r="A16" s="230" t="str">
        <f t="shared" si="0"/>
        <v>Jobs at Agriculture and Agri-Food Canada</v>
      </c>
      <c r="B16" s="230" t="str">
        <f t="shared" si="1"/>
        <v>AAFC</v>
      </c>
      <c r="C16" t="s">
        <v>234</v>
      </c>
      <c r="D16">
        <v>38</v>
      </c>
      <c r="E16">
        <v>0.76315789473684204</v>
      </c>
      <c r="F16">
        <v>0.65789473684210498</v>
      </c>
      <c r="G16">
        <v>0.52631578947368396</v>
      </c>
    </row>
    <row r="17" spans="1:7" x14ac:dyDescent="0.5">
      <c r="A17" s="230" t="str">
        <f t="shared" si="0"/>
        <v>Other - Reason for my visit is not in this list</v>
      </c>
      <c r="B17" s="230" t="str">
        <f t="shared" si="1"/>
        <v>AAFC</v>
      </c>
      <c r="C17" t="s">
        <v>235</v>
      </c>
      <c r="D17">
        <v>17</v>
      </c>
      <c r="E17" s="229">
        <v>0.35294117647058798</v>
      </c>
      <c r="F17" s="229">
        <v>0.41176470588235298</v>
      </c>
      <c r="G17" s="229">
        <v>0.52941176470588203</v>
      </c>
    </row>
    <row r="18" spans="1:7" x14ac:dyDescent="0.5">
      <c r="A18" s="230" t="str">
        <f t="shared" si="0"/>
        <v>Pest Management</v>
      </c>
      <c r="B18" s="230" t="str">
        <f t="shared" si="1"/>
        <v>AAFC</v>
      </c>
      <c r="C18" t="s">
        <v>236</v>
      </c>
      <c r="D18">
        <v>3</v>
      </c>
      <c r="E18" s="238">
        <v>0.33333333333333298</v>
      </c>
      <c r="F18" s="238">
        <v>0.33333333333333298</v>
      </c>
      <c r="G18" s="238">
        <v>0.33333333333333298</v>
      </c>
    </row>
    <row r="19" spans="1:7" x14ac:dyDescent="0.5">
      <c r="A19" s="230" t="str">
        <f t="shared" si="0"/>
        <v>Sector overviews, data, and reports</v>
      </c>
      <c r="B19" s="230" t="str">
        <f t="shared" si="1"/>
        <v>AAFC</v>
      </c>
      <c r="C19" t="s">
        <v>237</v>
      </c>
      <c r="D19">
        <v>5</v>
      </c>
      <c r="E19" s="229">
        <v>0.8</v>
      </c>
      <c r="F19" s="229">
        <v>0.6</v>
      </c>
      <c r="G19" s="229">
        <v>0.4</v>
      </c>
    </row>
    <row r="20" spans="1:7" x14ac:dyDescent="0.5">
      <c r="A20" s="230" t="str">
        <f t="shared" si="0"/>
        <v>Other - Reason for my visit is not in this list</v>
      </c>
      <c r="B20" s="230" t="str">
        <f t="shared" si="1"/>
        <v>AAFC</v>
      </c>
      <c r="C20" t="s">
        <v>238</v>
      </c>
      <c r="D20">
        <v>33</v>
      </c>
      <c r="E20">
        <v>0.60606060606060597</v>
      </c>
      <c r="F20">
        <v>0.48484848484848497</v>
      </c>
      <c r="G20">
        <v>0.48484848484848497</v>
      </c>
    </row>
    <row r="21" spans="1:7" x14ac:dyDescent="0.5">
      <c r="A21" s="230" t="str">
        <f t="shared" si="0"/>
        <v>Other - Reason for my visit is not in this list</v>
      </c>
      <c r="B21" s="230" t="str">
        <f t="shared" si="1"/>
        <v>ATSSC</v>
      </c>
      <c r="C21" t="s">
        <v>1341</v>
      </c>
      <c r="D21">
        <v>1</v>
      </c>
      <c r="E21" s="229">
        <v>0</v>
      </c>
      <c r="F21" s="229">
        <v>1</v>
      </c>
      <c r="G21" s="229">
        <v>1</v>
      </c>
    </row>
    <row r="22" spans="1:7" ht="31.5" x14ac:dyDescent="0.5">
      <c r="A22" s="230" t="str">
        <f t="shared" si="0"/>
        <v>Learn what the Administrative Tribunals Support Service of Canada (ATSSC) does</v>
      </c>
      <c r="B22" s="230" t="str">
        <f t="shared" si="1"/>
        <v>ATSSC</v>
      </c>
      <c r="C22" t="s">
        <v>239</v>
      </c>
      <c r="D22">
        <v>3</v>
      </c>
      <c r="E22">
        <v>1</v>
      </c>
      <c r="F22">
        <v>0.66666666666666696</v>
      </c>
      <c r="G22">
        <v>1</v>
      </c>
    </row>
    <row r="23" spans="1:7" x14ac:dyDescent="0.5">
      <c r="A23" s="230" t="str">
        <f t="shared" si="0"/>
        <v>Boarding flights to and within Canada</v>
      </c>
      <c r="B23" s="230" t="str">
        <f t="shared" si="1"/>
        <v>CATSA</v>
      </c>
      <c r="C23" t="s">
        <v>1342</v>
      </c>
      <c r="D23">
        <v>1408</v>
      </c>
      <c r="E23">
        <v>0.67329545454545503</v>
      </c>
      <c r="F23">
        <v>0.50142045454545503</v>
      </c>
      <c r="G23">
        <v>0.50213068181818199</v>
      </c>
    </row>
    <row r="24" spans="1:7" x14ac:dyDescent="0.5">
      <c r="A24" s="230" t="str">
        <f t="shared" si="0"/>
        <v>Find out what you can bring on a plane</v>
      </c>
      <c r="B24" s="230" t="str">
        <f t="shared" si="1"/>
        <v>CATSA</v>
      </c>
      <c r="C24" t="s">
        <v>240</v>
      </c>
      <c r="D24">
        <v>81</v>
      </c>
      <c r="E24" s="229">
        <v>0.76543209876543195</v>
      </c>
      <c r="F24" s="229">
        <v>0.66666666666666696</v>
      </c>
      <c r="G24" s="229">
        <v>0.66666666666666696</v>
      </c>
    </row>
    <row r="25" spans="1:7" x14ac:dyDescent="0.5">
      <c r="A25" s="230" t="str">
        <f t="shared" si="0"/>
        <v>Other - Reason for my visit is not in this list</v>
      </c>
      <c r="B25" s="230" t="str">
        <f t="shared" si="1"/>
        <v>CATSA</v>
      </c>
      <c r="C25" t="s">
        <v>241</v>
      </c>
      <c r="D25">
        <v>23</v>
      </c>
      <c r="E25" s="229">
        <v>0.65217391304347805</v>
      </c>
      <c r="F25" s="229">
        <v>0.47826086956521702</v>
      </c>
      <c r="G25" s="229">
        <v>0.434782608695652</v>
      </c>
    </row>
    <row r="26" spans="1:7" x14ac:dyDescent="0.5">
      <c r="A26" s="230" t="str">
        <f t="shared" si="0"/>
        <v>Consult advance tariff classification rulings</v>
      </c>
      <c r="B26" s="230" t="str">
        <f t="shared" si="1"/>
        <v>CBSA</v>
      </c>
      <c r="C26" t="s">
        <v>242</v>
      </c>
      <c r="D26">
        <v>6</v>
      </c>
      <c r="E26" s="229">
        <v>1</v>
      </c>
      <c r="F26" s="229">
        <v>0.5</v>
      </c>
      <c r="G26" s="229">
        <v>0.33333333333333298</v>
      </c>
    </row>
    <row r="27" spans="1:7" x14ac:dyDescent="0.5">
      <c r="A27" s="230" t="str">
        <f t="shared" si="0"/>
        <v>Contact the Canada Border Services Agency (CBSA)</v>
      </c>
      <c r="B27" s="230" t="str">
        <f t="shared" si="1"/>
        <v>CBSA</v>
      </c>
      <c r="C27" t="s">
        <v>243</v>
      </c>
      <c r="D27">
        <v>2</v>
      </c>
      <c r="E27" s="229">
        <v>0.5</v>
      </c>
      <c r="F27" s="229">
        <v>0</v>
      </c>
      <c r="G27" s="229">
        <v>0.5</v>
      </c>
    </row>
    <row r="28" spans="1:7" x14ac:dyDescent="0.5">
      <c r="A28" s="230" t="str">
        <f t="shared" si="0"/>
        <v>Estimate duty and taxes for imported goods</v>
      </c>
      <c r="B28" s="230" t="str">
        <f t="shared" si="1"/>
        <v>CBSA</v>
      </c>
      <c r="C28" t="s">
        <v>1343</v>
      </c>
      <c r="D28">
        <v>3</v>
      </c>
      <c r="E28">
        <v>0.66666666666666696</v>
      </c>
      <c r="F28">
        <v>1</v>
      </c>
      <c r="G28">
        <v>0.66666666666666696</v>
      </c>
    </row>
    <row r="29" spans="1:7" x14ac:dyDescent="0.5">
      <c r="A29" s="230" t="str">
        <f t="shared" si="0"/>
        <v>Find a licensed customs broker</v>
      </c>
      <c r="B29" s="230" t="str">
        <f t="shared" si="1"/>
        <v>CBSA</v>
      </c>
      <c r="C29" t="s">
        <v>244</v>
      </c>
      <c r="D29">
        <v>1</v>
      </c>
      <c r="E29" s="229">
        <v>1</v>
      </c>
      <c r="F29" s="229">
        <v>1</v>
      </c>
      <c r="G29" s="229">
        <v>1</v>
      </c>
    </row>
    <row r="30" spans="1:7" x14ac:dyDescent="0.5">
      <c r="A30" s="230" t="str">
        <f t="shared" si="0"/>
        <v>Get tariff classifications for goods you want to import into Canada</v>
      </c>
      <c r="B30" s="230" t="str">
        <f t="shared" si="1"/>
        <v>CBSA</v>
      </c>
      <c r="C30" t="s">
        <v>245</v>
      </c>
      <c r="D30">
        <v>34</v>
      </c>
      <c r="E30" s="229">
        <v>0.79411764705882304</v>
      </c>
      <c r="F30" s="229">
        <v>0.64705882352941202</v>
      </c>
      <c r="G30" s="229">
        <v>0.70588235294117696</v>
      </c>
    </row>
    <row r="31" spans="1:7" x14ac:dyDescent="0.5">
      <c r="A31" s="230" t="str">
        <f t="shared" si="0"/>
        <v>Manage and report goods imported into Canada</v>
      </c>
      <c r="B31" s="230" t="str">
        <f t="shared" si="1"/>
        <v>CBSA</v>
      </c>
      <c r="C31" t="s">
        <v>246</v>
      </c>
      <c r="D31">
        <v>55</v>
      </c>
      <c r="E31" s="229">
        <v>0.67272727272727295</v>
      </c>
      <c r="F31" s="229">
        <v>0.50909090909090904</v>
      </c>
      <c r="G31" s="229">
        <v>0.49090909090909102</v>
      </c>
    </row>
    <row r="32" spans="1:7" x14ac:dyDescent="0.5">
      <c r="A32" s="230" t="str">
        <f t="shared" si="0"/>
        <v>Manage and report imported commercial goods</v>
      </c>
      <c r="B32" s="230" t="str">
        <f t="shared" si="1"/>
        <v>CBSA</v>
      </c>
      <c r="C32" t="s">
        <v>1344</v>
      </c>
      <c r="D32">
        <v>2</v>
      </c>
      <c r="E32" s="229">
        <v>1</v>
      </c>
      <c r="F32" s="229">
        <v>0</v>
      </c>
      <c r="G32" s="229">
        <v>1</v>
      </c>
    </row>
    <row r="33" spans="1:7" x14ac:dyDescent="0.5">
      <c r="A33" s="230" t="str">
        <f t="shared" si="0"/>
        <v>Other - Reason for my visit is not in this list</v>
      </c>
      <c r="B33" s="230" t="str">
        <f t="shared" si="1"/>
        <v>CBSA</v>
      </c>
      <c r="C33" t="s">
        <v>247</v>
      </c>
      <c r="D33">
        <v>66</v>
      </c>
      <c r="E33">
        <v>0.60606060606060597</v>
      </c>
      <c r="F33">
        <v>0.5</v>
      </c>
      <c r="G33">
        <v>0.439393939393939</v>
      </c>
    </row>
    <row r="34" spans="1:7" x14ac:dyDescent="0.5">
      <c r="A34" s="230" t="str">
        <f t="shared" si="0"/>
        <v>Report exported commercial goods</v>
      </c>
      <c r="B34" s="230" t="str">
        <f t="shared" si="1"/>
        <v>CBSA</v>
      </c>
      <c r="C34" t="s">
        <v>1345</v>
      </c>
      <c r="D34">
        <v>1</v>
      </c>
      <c r="E34" s="229">
        <v>1</v>
      </c>
      <c r="F34" s="229">
        <v>1</v>
      </c>
      <c r="G34" s="229">
        <v>1</v>
      </c>
    </row>
    <row r="35" spans="1:7" x14ac:dyDescent="0.5">
      <c r="A35" s="230" t="str">
        <f t="shared" si="0"/>
        <v>Review customs tariffs for importing goods to Canada</v>
      </c>
      <c r="B35" s="230" t="str">
        <f t="shared" si="1"/>
        <v>CBSA</v>
      </c>
      <c r="C35" t="s">
        <v>248</v>
      </c>
      <c r="D35">
        <v>52</v>
      </c>
      <c r="E35">
        <v>0.55769230769230804</v>
      </c>
      <c r="F35">
        <v>0.51923076923076905</v>
      </c>
      <c r="G35">
        <v>0.5</v>
      </c>
    </row>
    <row r="36" spans="1:7" x14ac:dyDescent="0.5">
      <c r="A36" s="230" t="str">
        <f t="shared" si="0"/>
        <v>COVID-19 requirements for travellers</v>
      </c>
      <c r="B36" s="230" t="str">
        <f t="shared" si="1"/>
        <v>CBSA</v>
      </c>
      <c r="C36" t="s">
        <v>249</v>
      </c>
      <c r="D36">
        <v>2670</v>
      </c>
      <c r="E36" s="229">
        <v>0.68614232209737802</v>
      </c>
      <c r="F36" s="229">
        <v>0.56404494382022496</v>
      </c>
      <c r="G36" s="229">
        <v>0.52322097378277199</v>
      </c>
    </row>
    <row r="37" spans="1:7" x14ac:dyDescent="0.5">
      <c r="A37" s="230" t="str">
        <f t="shared" si="0"/>
        <v>Other - Reason for my visit is not in this list</v>
      </c>
      <c r="B37" s="230" t="str">
        <f t="shared" si="1"/>
        <v>CBSA</v>
      </c>
      <c r="C37" t="s">
        <v>250</v>
      </c>
      <c r="D37">
        <v>33</v>
      </c>
      <c r="E37" s="229">
        <v>0.36363636363636398</v>
      </c>
      <c r="F37" s="229">
        <v>0.45454545454545497</v>
      </c>
      <c r="G37" s="229">
        <v>0.30303030303030298</v>
      </c>
    </row>
    <row r="38" spans="1:7" x14ac:dyDescent="0.5">
      <c r="A38" s="230" t="str">
        <f t="shared" si="0"/>
        <v>Jobs with the Canada Border Services Agency</v>
      </c>
      <c r="B38" s="230" t="str">
        <f t="shared" si="1"/>
        <v>CBSA</v>
      </c>
      <c r="C38" t="s">
        <v>251</v>
      </c>
      <c r="D38">
        <v>58</v>
      </c>
      <c r="E38">
        <v>0.77586206896551702</v>
      </c>
      <c r="F38">
        <v>0.70689655172413801</v>
      </c>
      <c r="G38">
        <v>0.65517241379310298</v>
      </c>
    </row>
    <row r="39" spans="1:7" x14ac:dyDescent="0.5">
      <c r="A39" s="230" t="str">
        <f t="shared" si="0"/>
        <v>Ask for general information by email or telephone</v>
      </c>
      <c r="B39" s="230" t="str">
        <f t="shared" si="1"/>
        <v>CBSA</v>
      </c>
      <c r="C39" t="s">
        <v>1346</v>
      </c>
      <c r="D39">
        <v>1</v>
      </c>
      <c r="E39" s="229">
        <v>0</v>
      </c>
      <c r="F39" s="229">
        <v>0</v>
      </c>
      <c r="G39" s="229">
        <v>0</v>
      </c>
    </row>
    <row r="40" spans="1:7" x14ac:dyDescent="0.5">
      <c r="A40" s="230" t="str">
        <f t="shared" si="0"/>
        <v>Download a CBSA app for your mobile device</v>
      </c>
      <c r="B40" s="230" t="str">
        <f t="shared" si="1"/>
        <v>CBSA</v>
      </c>
      <c r="C40" t="s">
        <v>1347</v>
      </c>
      <c r="D40">
        <v>2</v>
      </c>
      <c r="E40" s="229">
        <v>0.5</v>
      </c>
      <c r="F40" s="229">
        <v>0.5</v>
      </c>
      <c r="G40" s="229">
        <v>0.5</v>
      </c>
    </row>
    <row r="41" spans="1:7" x14ac:dyDescent="0.5">
      <c r="A41" s="230" t="str">
        <f t="shared" si="0"/>
        <v>Other - Reason for my visit is not in this list</v>
      </c>
      <c r="B41" s="230" t="str">
        <f t="shared" si="1"/>
        <v>CBSA</v>
      </c>
      <c r="C41" t="s">
        <v>1348</v>
      </c>
      <c r="D41">
        <v>41</v>
      </c>
      <c r="E41" s="238">
        <v>0.34146341463414598</v>
      </c>
      <c r="F41" s="238">
        <v>0.26829268292682901</v>
      </c>
      <c r="G41" s="238">
        <v>0.146341463414634</v>
      </c>
    </row>
    <row r="42" spans="1:7" x14ac:dyDescent="0.5">
      <c r="A42" s="230" t="str">
        <f t="shared" si="0"/>
        <v>Apply for NEXUS</v>
      </c>
      <c r="B42" s="230" t="str">
        <f t="shared" si="1"/>
        <v>CBSA</v>
      </c>
      <c r="C42" t="s">
        <v>252</v>
      </c>
      <c r="D42">
        <v>22</v>
      </c>
      <c r="E42" s="229">
        <v>0.54545454545454497</v>
      </c>
      <c r="F42" s="229">
        <v>0.63636363636363602</v>
      </c>
      <c r="G42" s="229">
        <v>0.45454545454545497</v>
      </c>
    </row>
    <row r="43" spans="1:7" x14ac:dyDescent="0.5">
      <c r="A43" s="230" t="str">
        <f t="shared" si="0"/>
        <v>ArriveCAN - Make a customs and immigration declaration before flying into Canada</v>
      </c>
      <c r="B43" s="230" t="str">
        <f t="shared" si="1"/>
        <v>CBSA</v>
      </c>
      <c r="C43" t="s">
        <v>253</v>
      </c>
      <c r="D43">
        <v>5796</v>
      </c>
      <c r="E43" s="229">
        <v>0.62111801242235998</v>
      </c>
      <c r="F43" s="229">
        <v>0.48429951690821299</v>
      </c>
      <c r="G43" s="229">
        <v>0.49292615596963402</v>
      </c>
    </row>
    <row r="44" spans="1:7" x14ac:dyDescent="0.5">
      <c r="A44" s="230" t="str">
        <f t="shared" si="0"/>
        <v>ArriveCAN – Assistance or contact</v>
      </c>
      <c r="B44" s="230" t="str">
        <f t="shared" si="1"/>
        <v>CBSA</v>
      </c>
      <c r="C44" t="s">
        <v>254</v>
      </c>
      <c r="D44">
        <v>50</v>
      </c>
      <c r="E44">
        <v>0.2</v>
      </c>
      <c r="F44">
        <v>0.12</v>
      </c>
      <c r="G44">
        <v>0.1</v>
      </c>
    </row>
    <row r="45" spans="1:7" x14ac:dyDescent="0.5">
      <c r="A45" s="230" t="str">
        <f t="shared" si="0"/>
        <v>ArriveCAN – Create an account</v>
      </c>
      <c r="B45" s="230" t="str">
        <f t="shared" si="1"/>
        <v>CBSA</v>
      </c>
      <c r="C45" t="s">
        <v>1349</v>
      </c>
      <c r="D45">
        <v>258</v>
      </c>
      <c r="E45" s="238">
        <v>0.67054263565891503</v>
      </c>
      <c r="F45" s="238">
        <v>0.50775193798449603</v>
      </c>
      <c r="G45" s="238">
        <v>0.54263565891472898</v>
      </c>
    </row>
    <row r="46" spans="1:7" x14ac:dyDescent="0.5">
      <c r="A46" s="230" t="str">
        <f t="shared" si="0"/>
        <v>ArriveCAN – Download the mobile app</v>
      </c>
      <c r="B46" s="230" t="str">
        <f t="shared" si="1"/>
        <v>CBSA</v>
      </c>
      <c r="C46" t="s">
        <v>1350</v>
      </c>
      <c r="D46">
        <v>75</v>
      </c>
      <c r="E46" s="238">
        <v>0.6</v>
      </c>
      <c r="F46" s="238">
        <v>0.42666666666666703</v>
      </c>
      <c r="G46" s="238">
        <v>0.45333333333333298</v>
      </c>
    </row>
    <row r="47" spans="1:7" x14ac:dyDescent="0.5">
      <c r="A47" s="230" t="str">
        <f t="shared" si="0"/>
        <v>ArriveCAN – Get your receipt</v>
      </c>
      <c r="B47" s="230" t="str">
        <f t="shared" si="1"/>
        <v>CBSA</v>
      </c>
      <c r="C47" t="s">
        <v>1351</v>
      </c>
      <c r="D47">
        <v>9</v>
      </c>
      <c r="E47" s="229">
        <v>0.55555555555555602</v>
      </c>
      <c r="F47" s="229">
        <v>0.55555555555555602</v>
      </c>
      <c r="G47" s="229">
        <v>0.55555555555555602</v>
      </c>
    </row>
    <row r="48" spans="1:7" x14ac:dyDescent="0.5">
      <c r="A48" s="230" t="str">
        <f t="shared" si="0"/>
        <v>ArriveCAN – Learn more about it, what it is, how and when to use it</v>
      </c>
      <c r="B48" s="230" t="str">
        <f t="shared" si="1"/>
        <v>CBSA</v>
      </c>
      <c r="C48" t="s">
        <v>1352</v>
      </c>
      <c r="D48">
        <v>200</v>
      </c>
      <c r="E48" s="238">
        <v>0.8</v>
      </c>
      <c r="F48" s="238">
        <v>0.57499999999999996</v>
      </c>
      <c r="G48" s="238">
        <v>0.61</v>
      </c>
    </row>
    <row r="49" spans="1:7" x14ac:dyDescent="0.5">
      <c r="A49" s="230" t="str">
        <f t="shared" si="0"/>
        <v>ArriveCAN – Report your daily symptoms or new case of COVID-19</v>
      </c>
      <c r="B49" s="230" t="str">
        <f t="shared" si="1"/>
        <v>CBSA</v>
      </c>
      <c r="C49" t="s">
        <v>1353</v>
      </c>
      <c r="D49">
        <v>31</v>
      </c>
      <c r="E49" s="229">
        <v>0.70967741935483897</v>
      </c>
      <c r="F49" s="229">
        <v>0.45161290322580599</v>
      </c>
      <c r="G49" s="229">
        <v>0.45161290322580599</v>
      </c>
    </row>
    <row r="50" spans="1:7" x14ac:dyDescent="0.5">
      <c r="A50" s="230" t="str">
        <f t="shared" si="0"/>
        <v>ArriveCAN – Report your travel information before you enter Canada</v>
      </c>
      <c r="B50" s="230" t="str">
        <f t="shared" si="1"/>
        <v>CBSA</v>
      </c>
      <c r="C50" t="s">
        <v>255</v>
      </c>
      <c r="D50">
        <v>130</v>
      </c>
      <c r="E50" s="229">
        <v>0.55384615384615399</v>
      </c>
      <c r="F50" s="229">
        <v>0.41538461538461502</v>
      </c>
      <c r="G50" s="229">
        <v>0.5</v>
      </c>
    </row>
    <row r="51" spans="1:7" x14ac:dyDescent="0.5">
      <c r="A51" s="230" t="str">
        <f t="shared" si="0"/>
        <v>ArriveCAN (Web and mobile application)</v>
      </c>
      <c r="B51" s="230" t="str">
        <f t="shared" si="1"/>
        <v>CBSA</v>
      </c>
      <c r="C51" t="s">
        <v>256</v>
      </c>
      <c r="D51">
        <v>27</v>
      </c>
      <c r="E51" s="229">
        <v>0.88888888888888895</v>
      </c>
      <c r="F51" s="229">
        <v>0.592592592592593</v>
      </c>
      <c r="G51" s="229">
        <v>0.592592592592593</v>
      </c>
    </row>
    <row r="52" spans="1:7" x14ac:dyDescent="0.5">
      <c r="A52" s="230" t="str">
        <f t="shared" si="0"/>
        <v>Check documents required to enter Canada</v>
      </c>
      <c r="B52" s="230" t="str">
        <f t="shared" si="1"/>
        <v>CBSA</v>
      </c>
      <c r="C52" t="s">
        <v>257</v>
      </c>
      <c r="D52">
        <v>568</v>
      </c>
      <c r="E52">
        <v>0.698943661971831</v>
      </c>
      <c r="F52">
        <v>0.55809859154929597</v>
      </c>
      <c r="G52">
        <v>0.57218309859154903</v>
      </c>
    </row>
    <row r="53" spans="1:7" x14ac:dyDescent="0.5">
      <c r="A53" s="230" t="str">
        <f t="shared" si="0"/>
        <v>Check personal exemption limits</v>
      </c>
      <c r="B53" s="230" t="str">
        <f t="shared" si="1"/>
        <v>CBSA</v>
      </c>
      <c r="C53" t="s">
        <v>1354</v>
      </c>
      <c r="D53">
        <v>2</v>
      </c>
      <c r="E53" s="229">
        <v>0.5</v>
      </c>
      <c r="F53" s="229">
        <v>0</v>
      </c>
      <c r="G53" s="229">
        <v>0.5</v>
      </c>
    </row>
    <row r="54" spans="1:7" x14ac:dyDescent="0.5">
      <c r="A54" s="230" t="str">
        <f t="shared" si="0"/>
        <v>Check requirements when driving to Canada</v>
      </c>
      <c r="B54" s="230" t="str">
        <f t="shared" si="1"/>
        <v>CBSA</v>
      </c>
      <c r="C54" t="s">
        <v>1355</v>
      </c>
      <c r="D54">
        <v>38</v>
      </c>
      <c r="E54" s="229">
        <v>0.76315789473684204</v>
      </c>
      <c r="F54" s="229">
        <v>0.52631578947368396</v>
      </c>
      <c r="G54" s="229">
        <v>0.52631578947368396</v>
      </c>
    </row>
    <row r="55" spans="1:7" x14ac:dyDescent="0.5">
      <c r="A55" s="230" t="str">
        <f t="shared" si="0"/>
        <v>Check requirements when entering Canadian waters by boat</v>
      </c>
      <c r="B55" s="230" t="str">
        <f t="shared" si="1"/>
        <v>CBSA</v>
      </c>
      <c r="C55" t="s">
        <v>1356</v>
      </c>
      <c r="D55">
        <v>6</v>
      </c>
      <c r="E55">
        <v>0.33333333333333298</v>
      </c>
      <c r="F55">
        <v>0.16666666666666699</v>
      </c>
      <c r="G55">
        <v>0.16666666666666699</v>
      </c>
    </row>
    <row r="56" spans="1:7" x14ac:dyDescent="0.5">
      <c r="A56" s="230" t="str">
        <f t="shared" si="0"/>
        <v>Check requirements when flying to Canada</v>
      </c>
      <c r="B56" s="230" t="str">
        <f t="shared" si="1"/>
        <v>CBSA</v>
      </c>
      <c r="C56" t="s">
        <v>1357</v>
      </c>
      <c r="D56">
        <v>78</v>
      </c>
      <c r="E56">
        <v>0.80769230769230804</v>
      </c>
      <c r="F56">
        <v>0.66666666666666696</v>
      </c>
      <c r="G56">
        <v>0.62820512820512797</v>
      </c>
    </row>
    <row r="57" spans="1:7" x14ac:dyDescent="0.5">
      <c r="A57" s="230" t="str">
        <f t="shared" si="0"/>
        <v>Check the Canada-United States border wait times – from Canada</v>
      </c>
      <c r="B57" s="230" t="str">
        <f t="shared" si="1"/>
        <v>CBSA</v>
      </c>
      <c r="C57" t="s">
        <v>258</v>
      </c>
      <c r="D57">
        <v>130</v>
      </c>
      <c r="E57" s="229">
        <v>0.78461538461538505</v>
      </c>
      <c r="F57" s="229">
        <v>0.66153846153846196</v>
      </c>
      <c r="G57" s="229">
        <v>0.54615384615384599</v>
      </c>
    </row>
    <row r="58" spans="1:7" x14ac:dyDescent="0.5">
      <c r="A58" s="230" t="str">
        <f t="shared" si="0"/>
        <v>Check the United States-Canada border wait times – from the United States</v>
      </c>
      <c r="B58" s="230" t="str">
        <f t="shared" si="1"/>
        <v>CBSA</v>
      </c>
      <c r="C58" t="s">
        <v>259</v>
      </c>
      <c r="D58">
        <v>206</v>
      </c>
      <c r="E58" s="229">
        <v>0.80582524271844702</v>
      </c>
      <c r="F58" s="229">
        <v>0.69902912621359203</v>
      </c>
      <c r="G58" s="229">
        <v>0.61650485436893199</v>
      </c>
    </row>
    <row r="59" spans="1:7" x14ac:dyDescent="0.5">
      <c r="A59" s="230" t="str">
        <f t="shared" si="0"/>
        <v>Contact the Canada Border Services Agency (CBSA)</v>
      </c>
      <c r="B59" s="230" t="str">
        <f t="shared" si="1"/>
        <v>CBSA</v>
      </c>
      <c r="C59" t="s">
        <v>260</v>
      </c>
      <c r="D59">
        <v>89</v>
      </c>
      <c r="E59" s="229">
        <v>0.46067415730337102</v>
      </c>
      <c r="F59" s="229">
        <v>0.43820224719101097</v>
      </c>
      <c r="G59" s="229">
        <v>0.40449438202247201</v>
      </c>
    </row>
    <row r="60" spans="1:7" x14ac:dyDescent="0.5">
      <c r="A60" s="230" t="str">
        <f t="shared" si="0"/>
        <v>Customs - Bring goods into Canada for personal use (restrictions, duties and taxes)</v>
      </c>
      <c r="B60" s="230" t="str">
        <f t="shared" si="1"/>
        <v>CBSA</v>
      </c>
      <c r="C60" t="s">
        <v>261</v>
      </c>
      <c r="D60">
        <v>132</v>
      </c>
      <c r="E60" s="229">
        <v>0.72727272727272696</v>
      </c>
      <c r="F60" s="229">
        <v>0.59090909090909105</v>
      </c>
      <c r="G60" s="229">
        <v>0.63636363636363602</v>
      </c>
    </row>
    <row r="61" spans="1:7" x14ac:dyDescent="0.5">
      <c r="A61" s="230" t="str">
        <f t="shared" si="0"/>
        <v>Find out about identification requirements for crossing the Canadian border</v>
      </c>
      <c r="B61" s="230" t="str">
        <f t="shared" si="1"/>
        <v>CBSA</v>
      </c>
      <c r="C61" t="s">
        <v>262</v>
      </c>
      <c r="D61">
        <v>705</v>
      </c>
      <c r="E61">
        <v>0.68652482269503501</v>
      </c>
      <c r="F61">
        <v>0.59716312056737597</v>
      </c>
      <c r="G61">
        <v>0.611347517730496</v>
      </c>
    </row>
    <row r="62" spans="1:7" x14ac:dyDescent="0.5">
      <c r="A62" s="230" t="str">
        <f t="shared" si="0"/>
        <v>Find out how to update personal information for the NEXUS program</v>
      </c>
      <c r="B62" s="230" t="str">
        <f t="shared" si="1"/>
        <v>CBSA</v>
      </c>
      <c r="C62" t="s">
        <v>1358</v>
      </c>
      <c r="D62">
        <v>1</v>
      </c>
      <c r="E62" s="238">
        <v>0</v>
      </c>
      <c r="F62" s="238">
        <v>0</v>
      </c>
      <c r="G62" s="238">
        <v>0</v>
      </c>
    </row>
    <row r="63" spans="1:7" x14ac:dyDescent="0.5">
      <c r="A63" s="230" t="str">
        <f t="shared" si="0"/>
        <v>Find out if you can enter Canada</v>
      </c>
      <c r="B63" s="230" t="str">
        <f t="shared" si="1"/>
        <v>CBSA</v>
      </c>
      <c r="C63" t="s">
        <v>263</v>
      </c>
      <c r="D63">
        <v>1939</v>
      </c>
      <c r="E63" s="229">
        <v>0.66735430634347603</v>
      </c>
      <c r="F63" s="229">
        <v>0.55337802991232599</v>
      </c>
      <c r="G63" s="229">
        <v>0.52913873130479605</v>
      </c>
    </row>
    <row r="64" spans="1:7" x14ac:dyDescent="0.5">
      <c r="A64" s="230" t="str">
        <f t="shared" si="0"/>
        <v>Find out what you need to know when visiting Canada</v>
      </c>
      <c r="B64" s="230" t="str">
        <f t="shared" si="1"/>
        <v>CBSA</v>
      </c>
      <c r="C64" t="s">
        <v>1359</v>
      </c>
      <c r="D64">
        <v>21</v>
      </c>
      <c r="E64">
        <v>0.38095238095238099</v>
      </c>
      <c r="F64">
        <v>0.33333333333333298</v>
      </c>
      <c r="G64">
        <v>0.28571428571428598</v>
      </c>
    </row>
    <row r="65" spans="1:7" x14ac:dyDescent="0.5">
      <c r="A65" s="230" t="str">
        <f t="shared" si="0"/>
        <v>Get information on shipped personal goods (mail or courier)</v>
      </c>
      <c r="B65" s="230" t="str">
        <f t="shared" si="1"/>
        <v>CBSA</v>
      </c>
      <c r="C65" t="s">
        <v>264</v>
      </c>
      <c r="D65">
        <v>13</v>
      </c>
      <c r="E65" s="229">
        <v>0.53846153846153799</v>
      </c>
      <c r="F65" s="229">
        <v>0.53846153846153799</v>
      </c>
      <c r="G65" s="229">
        <v>0.30769230769230799</v>
      </c>
    </row>
    <row r="66" spans="1:7" x14ac:dyDescent="0.5">
      <c r="A66" s="230" t="str">
        <f t="shared" ref="A66:A129" si="2">IF(ISBLANK(C66),"",MID(C66,FIND("#",SUBSTITUTE(C66,":","#",2))+1,500))</f>
        <v>Get technical support</v>
      </c>
      <c r="B66" s="230" t="str">
        <f t="shared" ref="B66:B129" si="3">IF(ISBLANK(C66),"",LEFT(C66,FIND("#",SUBSTITUTE(C66,":","#"))-1))</f>
        <v>CBSA</v>
      </c>
      <c r="C66" t="s">
        <v>265</v>
      </c>
      <c r="D66">
        <v>8</v>
      </c>
      <c r="E66">
        <v>0.75</v>
      </c>
      <c r="F66">
        <v>0.5</v>
      </c>
      <c r="G66">
        <v>0.5</v>
      </c>
    </row>
    <row r="67" spans="1:7" x14ac:dyDescent="0.5">
      <c r="A67" s="230" t="str">
        <f t="shared" si="2"/>
        <v>Identify what you can bring to Canada</v>
      </c>
      <c r="B67" s="230" t="str">
        <f t="shared" si="3"/>
        <v>CBSA</v>
      </c>
      <c r="C67" t="s">
        <v>266</v>
      </c>
      <c r="D67">
        <v>93</v>
      </c>
      <c r="E67" s="238">
        <v>0.66666666666666696</v>
      </c>
      <c r="F67" s="238">
        <v>0.56989247311827995</v>
      </c>
      <c r="G67" s="238">
        <v>0.54838709677419395</v>
      </c>
    </row>
    <row r="68" spans="1:7" x14ac:dyDescent="0.5">
      <c r="A68" s="230" t="str">
        <f t="shared" si="2"/>
        <v>Identify what you can bring to Canada (alcohols, tobacco)</v>
      </c>
      <c r="B68" s="230" t="str">
        <f t="shared" si="3"/>
        <v>CBSA</v>
      </c>
      <c r="C68" t="s">
        <v>1360</v>
      </c>
      <c r="D68">
        <v>1</v>
      </c>
      <c r="E68" s="229">
        <v>1</v>
      </c>
      <c r="F68" s="229">
        <v>1</v>
      </c>
      <c r="G68" s="229">
        <v>1</v>
      </c>
    </row>
    <row r="69" spans="1:7" x14ac:dyDescent="0.5">
      <c r="A69" s="230" t="str">
        <f t="shared" si="2"/>
        <v>Identify what you can bring to Canada (food, plants, animals)</v>
      </c>
      <c r="B69" s="230" t="str">
        <f t="shared" si="3"/>
        <v>CBSA</v>
      </c>
      <c r="C69" t="s">
        <v>1361</v>
      </c>
      <c r="D69">
        <v>1</v>
      </c>
      <c r="E69" s="229">
        <v>1</v>
      </c>
      <c r="F69" s="229">
        <v>1</v>
      </c>
      <c r="G69" s="229">
        <v>1</v>
      </c>
    </row>
    <row r="70" spans="1:7" x14ac:dyDescent="0.5">
      <c r="A70" s="230" t="str">
        <f t="shared" si="2"/>
        <v>Import a personal vehicle into Canada</v>
      </c>
      <c r="B70" s="230" t="str">
        <f t="shared" si="3"/>
        <v>CBSA</v>
      </c>
      <c r="C70" t="s">
        <v>267</v>
      </c>
      <c r="D70">
        <v>6</v>
      </c>
      <c r="E70">
        <v>0.33333333333333298</v>
      </c>
      <c r="F70">
        <v>0.5</v>
      </c>
      <c r="G70">
        <v>0.33333333333333298</v>
      </c>
    </row>
    <row r="71" spans="1:7" x14ac:dyDescent="0.5">
      <c r="A71" s="230" t="str">
        <f t="shared" si="2"/>
        <v>Learn about the NEXUS program</v>
      </c>
      <c r="B71" s="230" t="str">
        <f t="shared" si="3"/>
        <v>CBSA</v>
      </c>
      <c r="C71" t="s">
        <v>1362</v>
      </c>
      <c r="D71">
        <v>1</v>
      </c>
      <c r="E71" s="229">
        <v>1</v>
      </c>
      <c r="F71" s="229">
        <v>1</v>
      </c>
      <c r="G71" s="229">
        <v>1</v>
      </c>
    </row>
    <row r="72" spans="1:7" x14ac:dyDescent="0.5">
      <c r="A72" s="230" t="str">
        <f t="shared" si="2"/>
        <v>Living in a border community</v>
      </c>
      <c r="B72" s="230" t="str">
        <f t="shared" si="3"/>
        <v>CBSA</v>
      </c>
      <c r="C72" t="s">
        <v>1363</v>
      </c>
      <c r="D72">
        <v>1</v>
      </c>
      <c r="E72" s="229">
        <v>1</v>
      </c>
      <c r="F72" s="229">
        <v>0</v>
      </c>
      <c r="G72" s="229">
        <v>0</v>
      </c>
    </row>
    <row r="73" spans="1:7" x14ac:dyDescent="0.5">
      <c r="A73" s="230" t="str">
        <f t="shared" si="2"/>
        <v>Obtain a consent letter for children travelling abroad</v>
      </c>
      <c r="B73" s="230" t="str">
        <f t="shared" si="3"/>
        <v>CBSA</v>
      </c>
      <c r="C73" t="s">
        <v>1364</v>
      </c>
      <c r="D73">
        <v>2</v>
      </c>
      <c r="E73" s="229">
        <v>0.5</v>
      </c>
      <c r="F73" s="229">
        <v>0.5</v>
      </c>
      <c r="G73" s="229">
        <v>0.5</v>
      </c>
    </row>
    <row r="74" spans="1:7" x14ac:dyDescent="0.5">
      <c r="A74" s="230" t="str">
        <f t="shared" si="2"/>
        <v>Other - Reason for my visit is not in this list</v>
      </c>
      <c r="B74" s="230" t="str">
        <f t="shared" si="3"/>
        <v>CBSA</v>
      </c>
      <c r="C74" t="s">
        <v>268</v>
      </c>
      <c r="D74">
        <v>466</v>
      </c>
      <c r="E74" s="229">
        <v>0.58798283261802597</v>
      </c>
      <c r="F74" s="229">
        <v>0.49141630901287597</v>
      </c>
      <c r="G74" s="229">
        <v>0.43133047210300401</v>
      </c>
    </row>
    <row r="75" spans="1:7" x14ac:dyDescent="0.5">
      <c r="A75" s="230" t="str">
        <f t="shared" si="2"/>
        <v>Paying duty and taxes</v>
      </c>
      <c r="B75" s="230" t="str">
        <f t="shared" si="3"/>
        <v>CBSA</v>
      </c>
      <c r="C75" t="s">
        <v>1365</v>
      </c>
      <c r="D75">
        <v>1</v>
      </c>
      <c r="E75" s="229">
        <v>1</v>
      </c>
      <c r="F75" s="229">
        <v>0</v>
      </c>
      <c r="G75" s="229">
        <v>0</v>
      </c>
    </row>
    <row r="76" spans="1:7" x14ac:dyDescent="0.5">
      <c r="A76" s="230" t="str">
        <f t="shared" si="2"/>
        <v>Renew a NEXUS membership</v>
      </c>
      <c r="B76" s="230" t="str">
        <f t="shared" si="3"/>
        <v>CBSA</v>
      </c>
      <c r="C76" t="s">
        <v>1366</v>
      </c>
      <c r="D76">
        <v>10</v>
      </c>
      <c r="E76" s="229">
        <v>0.3</v>
      </c>
      <c r="F76" s="229">
        <v>0.2</v>
      </c>
      <c r="G76" s="229">
        <v>0.4</v>
      </c>
    </row>
    <row r="77" spans="1:7" x14ac:dyDescent="0.5">
      <c r="A77" s="230" t="str">
        <f t="shared" si="2"/>
        <v>Request an appeal or review</v>
      </c>
      <c r="B77" s="230" t="str">
        <f t="shared" si="3"/>
        <v>CBSA</v>
      </c>
      <c r="C77" t="s">
        <v>269</v>
      </c>
      <c r="D77">
        <v>2</v>
      </c>
      <c r="E77" s="229">
        <v>0</v>
      </c>
      <c r="F77" s="229">
        <v>0.5</v>
      </c>
      <c r="G77" s="229">
        <v>1</v>
      </c>
    </row>
    <row r="78" spans="1:7" x14ac:dyDescent="0.5">
      <c r="A78" s="230" t="str">
        <f t="shared" si="2"/>
        <v>See the estimated wait times for the Canada-United States border</v>
      </c>
      <c r="B78" s="230" t="str">
        <f t="shared" si="3"/>
        <v>CBSA</v>
      </c>
      <c r="C78" t="s">
        <v>1367</v>
      </c>
      <c r="D78">
        <v>11</v>
      </c>
      <c r="E78" s="229">
        <v>1</v>
      </c>
      <c r="F78" s="229">
        <v>0.72727272727272696</v>
      </c>
      <c r="G78" s="229">
        <v>0.81818181818181801</v>
      </c>
    </row>
    <row r="79" spans="1:7" x14ac:dyDescent="0.5">
      <c r="A79" s="230" t="str">
        <f t="shared" si="2"/>
        <v>Submit a comment or complaint</v>
      </c>
      <c r="B79" s="230" t="str">
        <f t="shared" si="3"/>
        <v>CBSA</v>
      </c>
      <c r="C79" t="s">
        <v>270</v>
      </c>
      <c r="D79">
        <v>6</v>
      </c>
      <c r="E79" s="229">
        <v>0.83333333333333304</v>
      </c>
      <c r="F79" s="229">
        <v>0.5</v>
      </c>
      <c r="G79" s="229">
        <v>0.33333333333333298</v>
      </c>
    </row>
    <row r="80" spans="1:7" x14ac:dyDescent="0.5">
      <c r="A80" s="230" t="str">
        <f t="shared" si="2"/>
        <v>Transit through Canada</v>
      </c>
      <c r="B80" s="230" t="str">
        <f t="shared" si="3"/>
        <v>CBSA</v>
      </c>
      <c r="C80" t="s">
        <v>271</v>
      </c>
      <c r="D80">
        <v>4</v>
      </c>
      <c r="E80" s="238">
        <v>0.75</v>
      </c>
      <c r="F80" s="238">
        <v>0.75</v>
      </c>
      <c r="G80" s="238">
        <v>0.75</v>
      </c>
    </row>
    <row r="81" spans="1:7" x14ac:dyDescent="0.5">
      <c r="A81" s="230" t="str">
        <f t="shared" si="2"/>
        <v>What to expect at the border</v>
      </c>
      <c r="B81" s="230" t="str">
        <f t="shared" si="3"/>
        <v>CBSA</v>
      </c>
      <c r="C81" t="s">
        <v>1368</v>
      </c>
      <c r="D81">
        <v>2</v>
      </c>
      <c r="E81" s="229">
        <v>1</v>
      </c>
      <c r="F81" s="229">
        <v>0.5</v>
      </c>
      <c r="G81" s="229">
        <v>1</v>
      </c>
    </row>
    <row r="82" spans="1:7" x14ac:dyDescent="0.5">
      <c r="A82" s="230" t="str">
        <f t="shared" si="2"/>
        <v>Apply to become a Canadian Coast Guard Officers through the CCG College</v>
      </c>
      <c r="B82" s="230" t="str">
        <f t="shared" si="3"/>
        <v>CCG</v>
      </c>
      <c r="C82" t="s">
        <v>272</v>
      </c>
      <c r="D82">
        <v>7</v>
      </c>
      <c r="E82" s="229">
        <v>0.85714285714285698</v>
      </c>
      <c r="F82" s="229">
        <v>0.71428571428571397</v>
      </c>
      <c r="G82" s="229">
        <v>0.42857142857142899</v>
      </c>
    </row>
    <row r="83" spans="1:7" x14ac:dyDescent="0.5">
      <c r="A83" s="230" t="str">
        <f t="shared" si="2"/>
        <v>Find jobs and career information for the Canadian Coast Guard</v>
      </c>
      <c r="B83" s="230" t="str">
        <f t="shared" si="3"/>
        <v>CCG</v>
      </c>
      <c r="C83" t="s">
        <v>273</v>
      </c>
      <c r="D83">
        <v>18</v>
      </c>
      <c r="E83" s="229">
        <v>0.72222222222222199</v>
      </c>
      <c r="F83" s="229">
        <v>0.55555555555555602</v>
      </c>
      <c r="G83" s="229">
        <v>0.44444444444444398</v>
      </c>
    </row>
    <row r="84" spans="1:7" x14ac:dyDescent="0.5">
      <c r="A84" s="230" t="str">
        <f t="shared" si="2"/>
        <v>Other - Reason for my visit is not in this list</v>
      </c>
      <c r="B84" s="230" t="str">
        <f t="shared" si="3"/>
        <v>CCG</v>
      </c>
      <c r="C84" t="s">
        <v>274</v>
      </c>
      <c r="D84">
        <v>12</v>
      </c>
      <c r="E84" s="229">
        <v>0.33333333333333298</v>
      </c>
      <c r="F84" s="229">
        <v>0.66666666666666696</v>
      </c>
      <c r="G84" s="229">
        <v>0.41666666666666702</v>
      </c>
    </row>
    <row r="85" spans="1:7" x14ac:dyDescent="0.5">
      <c r="A85" s="230" t="str">
        <f t="shared" si="2"/>
        <v>Find out if you need a phytosanitary certificate for exporting plants</v>
      </c>
      <c r="B85" s="230" t="str">
        <f t="shared" si="3"/>
        <v>CFIA</v>
      </c>
      <c r="C85" t="s">
        <v>275</v>
      </c>
      <c r="D85">
        <v>16</v>
      </c>
      <c r="E85">
        <v>0.8125</v>
      </c>
      <c r="F85">
        <v>0.5625</v>
      </c>
      <c r="G85">
        <v>0.5625</v>
      </c>
    </row>
    <row r="86" spans="1:7" x14ac:dyDescent="0.5">
      <c r="A86" s="230" t="str">
        <f t="shared" si="2"/>
        <v>Other - Reason for my visit is not in this list</v>
      </c>
      <c r="B86" s="230" t="str">
        <f t="shared" si="3"/>
        <v>CFIA</v>
      </c>
      <c r="C86" t="s">
        <v>1369</v>
      </c>
      <c r="D86">
        <v>2</v>
      </c>
      <c r="E86" s="229">
        <v>0.5</v>
      </c>
      <c r="F86" s="229">
        <v>0</v>
      </c>
      <c r="G86" s="229">
        <v>0</v>
      </c>
    </row>
    <row r="87" spans="1:7" x14ac:dyDescent="0.5">
      <c r="A87" s="230" t="str">
        <f t="shared" si="2"/>
        <v>Considerations when buying or selling food, plants, or animal products online</v>
      </c>
      <c r="B87" s="230" t="str">
        <f t="shared" si="3"/>
        <v>CFIA</v>
      </c>
      <c r="C87" t="s">
        <v>276</v>
      </c>
      <c r="D87">
        <v>41</v>
      </c>
      <c r="E87" s="229">
        <v>0.58536585365853699</v>
      </c>
      <c r="F87" s="229">
        <v>0.48780487804877998</v>
      </c>
      <c r="G87" s="229">
        <v>0.56097560975609795</v>
      </c>
    </row>
    <row r="88" spans="1:7" x14ac:dyDescent="0.5">
      <c r="A88" s="230" t="str">
        <f t="shared" si="2"/>
        <v>Find out if you need a licence for your food business</v>
      </c>
      <c r="B88" s="230" t="str">
        <f t="shared" si="3"/>
        <v>CFIA</v>
      </c>
      <c r="C88" t="s">
        <v>277</v>
      </c>
      <c r="D88">
        <v>50</v>
      </c>
      <c r="E88" s="229">
        <v>0.62</v>
      </c>
      <c r="F88" s="229">
        <v>0.46</v>
      </c>
      <c r="G88" s="229">
        <v>0.4</v>
      </c>
    </row>
    <row r="89" spans="1:7" x14ac:dyDescent="0.5">
      <c r="A89" s="230" t="str">
        <f t="shared" si="2"/>
        <v>Food safety investigation and recall process</v>
      </c>
      <c r="B89" s="230" t="str">
        <f t="shared" si="3"/>
        <v>CFIA</v>
      </c>
      <c r="C89" t="s">
        <v>278</v>
      </c>
      <c r="D89">
        <v>64</v>
      </c>
      <c r="E89" s="229">
        <v>0.78125</v>
      </c>
      <c r="F89" s="229">
        <v>0.640625</v>
      </c>
      <c r="G89" s="229">
        <v>0.59375</v>
      </c>
    </row>
    <row r="90" spans="1:7" x14ac:dyDescent="0.5">
      <c r="A90" s="230" t="str">
        <f t="shared" si="2"/>
        <v>How to prepare for an inspection</v>
      </c>
      <c r="B90" s="230" t="str">
        <f t="shared" si="3"/>
        <v>CFIA</v>
      </c>
      <c r="C90" t="s">
        <v>279</v>
      </c>
      <c r="D90">
        <v>75</v>
      </c>
      <c r="E90" s="229">
        <v>0.77333333333333298</v>
      </c>
      <c r="F90" s="229">
        <v>0.50666666666666704</v>
      </c>
      <c r="G90" s="229">
        <v>0.53333333333333299</v>
      </c>
    </row>
    <row r="91" spans="1:7" x14ac:dyDescent="0.5">
      <c r="A91" s="230" t="str">
        <f t="shared" si="2"/>
        <v>Labelling a food product</v>
      </c>
      <c r="B91" s="230" t="str">
        <f t="shared" si="3"/>
        <v>CFIA</v>
      </c>
      <c r="C91" t="s">
        <v>280</v>
      </c>
      <c r="D91">
        <v>173</v>
      </c>
      <c r="E91" s="238">
        <v>0.73410404624277503</v>
      </c>
      <c r="F91" s="238">
        <v>0.560693641618497</v>
      </c>
      <c r="G91" s="238">
        <v>0.66473988439306397</v>
      </c>
    </row>
    <row r="92" spans="1:7" x14ac:dyDescent="0.5">
      <c r="A92" s="230" t="str">
        <f t="shared" si="2"/>
        <v>Other - Reason for my visit is not in this list</v>
      </c>
      <c r="B92" s="230" t="str">
        <f t="shared" si="3"/>
        <v>CFIA</v>
      </c>
      <c r="C92" t="s">
        <v>281</v>
      </c>
      <c r="D92">
        <v>65</v>
      </c>
      <c r="E92" s="229">
        <v>0.75384615384615405</v>
      </c>
      <c r="F92" s="229">
        <v>0.52307692307692299</v>
      </c>
      <c r="G92" s="229">
        <v>0.56923076923076898</v>
      </c>
    </row>
    <row r="93" spans="1:7" x14ac:dyDescent="0.5">
      <c r="A93" s="230" t="str">
        <f t="shared" si="2"/>
        <v>Regulatory requirements as a regulated party</v>
      </c>
      <c r="B93" s="230" t="str">
        <f t="shared" si="3"/>
        <v>CFIA</v>
      </c>
      <c r="C93" t="s">
        <v>282</v>
      </c>
      <c r="D93">
        <v>224</v>
      </c>
      <c r="E93" s="238">
        <v>0.8125</v>
      </c>
      <c r="F93" s="238">
        <v>0.58928571428571397</v>
      </c>
      <c r="G93" s="238">
        <v>0.58035714285714302</v>
      </c>
    </row>
    <row r="94" spans="1:7" x14ac:dyDescent="0.5">
      <c r="A94" s="230" t="str">
        <f t="shared" si="2"/>
        <v>Other - Reason for my visit is not in this list</v>
      </c>
      <c r="B94" s="230" t="str">
        <f t="shared" si="3"/>
        <v>CFIA</v>
      </c>
      <c r="C94" t="s">
        <v>283</v>
      </c>
      <c r="D94">
        <v>1041</v>
      </c>
      <c r="E94" s="229">
        <v>0.69644572526416904</v>
      </c>
      <c r="F94" s="229">
        <v>0.56003842459173903</v>
      </c>
      <c r="G94" s="229">
        <v>0.55811719500480295</v>
      </c>
    </row>
    <row r="95" spans="1:7" x14ac:dyDescent="0.5">
      <c r="A95" s="230" t="str">
        <f t="shared" si="2"/>
        <v>Importing and travelling with pets</v>
      </c>
      <c r="B95" s="230" t="str">
        <f t="shared" si="3"/>
        <v>CFIA</v>
      </c>
      <c r="C95" t="s">
        <v>284</v>
      </c>
      <c r="D95">
        <v>345</v>
      </c>
      <c r="E95" s="229">
        <v>0.67826086956521703</v>
      </c>
      <c r="F95" s="229">
        <v>0.58260869565217399</v>
      </c>
      <c r="G95" s="229">
        <v>0.53333333333333299</v>
      </c>
    </row>
    <row r="96" spans="1:7" x14ac:dyDescent="0.5">
      <c r="A96" s="230" t="str">
        <f t="shared" si="2"/>
        <v>Other - Reason for my visit is not in this list</v>
      </c>
      <c r="B96" s="230" t="str">
        <f t="shared" si="3"/>
        <v>CFIA</v>
      </c>
      <c r="C96" t="s">
        <v>285</v>
      </c>
      <c r="D96">
        <v>10</v>
      </c>
      <c r="E96">
        <v>0.8</v>
      </c>
      <c r="F96">
        <v>0.5</v>
      </c>
      <c r="G96">
        <v>0.6</v>
      </c>
    </row>
    <row r="97" spans="1:7" x14ac:dyDescent="0.5">
      <c r="A97" s="230" t="str">
        <f t="shared" si="2"/>
        <v>Become licensed</v>
      </c>
      <c r="B97" s="230" t="str">
        <f t="shared" si="3"/>
        <v>CGC</v>
      </c>
      <c r="C97" t="s">
        <v>1370</v>
      </c>
      <c r="D97">
        <v>1</v>
      </c>
      <c r="E97" s="229">
        <v>1</v>
      </c>
      <c r="F97" s="229">
        <v>0</v>
      </c>
      <c r="G97" s="229">
        <v>0</v>
      </c>
    </row>
    <row r="98" spans="1:7" x14ac:dyDescent="0.5">
      <c r="A98" s="230" t="str">
        <f t="shared" si="2"/>
        <v>Contact the Canadian Grain Commission</v>
      </c>
      <c r="B98" s="230" t="str">
        <f t="shared" si="3"/>
        <v>CGC</v>
      </c>
      <c r="C98" t="s">
        <v>286</v>
      </c>
      <c r="D98">
        <v>1</v>
      </c>
      <c r="E98" s="229">
        <v>1</v>
      </c>
      <c r="F98" s="229">
        <v>0</v>
      </c>
      <c r="G98" s="229">
        <v>0</v>
      </c>
    </row>
    <row r="99" spans="1:7" x14ac:dyDescent="0.5">
      <c r="A99" s="230" t="str">
        <f t="shared" si="2"/>
        <v>Moisture content for Canadian grains</v>
      </c>
      <c r="B99" s="230" t="str">
        <f t="shared" si="3"/>
        <v>CGC</v>
      </c>
      <c r="C99" t="s">
        <v>1371</v>
      </c>
      <c r="D99">
        <v>1</v>
      </c>
      <c r="E99" s="238">
        <v>1</v>
      </c>
      <c r="F99" s="238">
        <v>1</v>
      </c>
      <c r="G99" s="238">
        <v>1</v>
      </c>
    </row>
    <row r="100" spans="1:7" x14ac:dyDescent="0.5">
      <c r="A100" s="230" t="str">
        <f t="shared" si="2"/>
        <v>Official Grain Grading Guide</v>
      </c>
      <c r="B100" s="230" t="str">
        <f t="shared" si="3"/>
        <v>CGC</v>
      </c>
      <c r="C100" t="s">
        <v>1372</v>
      </c>
      <c r="D100">
        <v>1</v>
      </c>
      <c r="E100" s="229">
        <v>1</v>
      </c>
      <c r="F100" s="229">
        <v>0</v>
      </c>
      <c r="G100" s="229">
        <v>0</v>
      </c>
    </row>
    <row r="101" spans="1:7" x14ac:dyDescent="0.5">
      <c r="A101" s="230" t="str">
        <f t="shared" si="2"/>
        <v>Online reporting service for primary and process elevator weekly reports</v>
      </c>
      <c r="B101" s="230" t="str">
        <f t="shared" si="3"/>
        <v>CGC</v>
      </c>
      <c r="C101" t="s">
        <v>287</v>
      </c>
      <c r="D101">
        <v>4</v>
      </c>
      <c r="E101" s="229">
        <v>1</v>
      </c>
      <c r="F101" s="229">
        <v>0.75</v>
      </c>
      <c r="G101" s="229">
        <v>0.75</v>
      </c>
    </row>
    <row r="102" spans="1:7" x14ac:dyDescent="0.5">
      <c r="A102" s="230" t="str">
        <f t="shared" si="2"/>
        <v>Other - Reason for my visit is not in this list</v>
      </c>
      <c r="B102" s="230" t="str">
        <f t="shared" si="3"/>
        <v>CGC</v>
      </c>
      <c r="C102" t="s">
        <v>288</v>
      </c>
      <c r="D102">
        <v>3</v>
      </c>
      <c r="E102">
        <v>0.66666666666666696</v>
      </c>
      <c r="F102">
        <v>1</v>
      </c>
      <c r="G102">
        <v>0.66666666666666696</v>
      </c>
    </row>
    <row r="103" spans="1:7" x14ac:dyDescent="0.5">
      <c r="A103" s="230" t="str">
        <f t="shared" si="2"/>
        <v>Methods and tests</v>
      </c>
      <c r="B103" s="230" t="str">
        <f t="shared" si="3"/>
        <v>CGC</v>
      </c>
      <c r="C103" t="s">
        <v>289</v>
      </c>
      <c r="D103">
        <v>2</v>
      </c>
      <c r="E103" s="229">
        <v>1</v>
      </c>
      <c r="F103" s="229">
        <v>0.5</v>
      </c>
      <c r="G103" s="229">
        <v>0</v>
      </c>
    </row>
    <row r="104" spans="1:7" x14ac:dyDescent="0.5">
      <c r="A104" s="230" t="str">
        <f t="shared" si="2"/>
        <v>Other - Reason for my visit is not in this list</v>
      </c>
      <c r="B104" s="230" t="str">
        <f t="shared" si="3"/>
        <v>CGC</v>
      </c>
      <c r="C104" t="s">
        <v>290</v>
      </c>
      <c r="D104">
        <v>2</v>
      </c>
      <c r="E104" s="229">
        <v>1</v>
      </c>
      <c r="F104" s="229">
        <v>0.5</v>
      </c>
      <c r="G104" s="229">
        <v>0.5</v>
      </c>
    </row>
    <row r="105" spans="1:7" x14ac:dyDescent="0.5">
      <c r="A105" s="230" t="str">
        <f t="shared" si="2"/>
        <v>Acces ResearNet</v>
      </c>
      <c r="B105" s="230" t="str">
        <f t="shared" si="3"/>
        <v>CIHR</v>
      </c>
      <c r="C105" t="s">
        <v>291</v>
      </c>
      <c r="D105">
        <v>31</v>
      </c>
      <c r="E105" s="229">
        <v>0.80645161290322598</v>
      </c>
      <c r="F105" s="229">
        <v>0.70967741935483897</v>
      </c>
      <c r="G105" s="229">
        <v>0.58064516129032295</v>
      </c>
    </row>
    <row r="106" spans="1:7" x14ac:dyDescent="0.5">
      <c r="A106" s="230" t="str">
        <f t="shared" si="2"/>
        <v>Access the Canadian Common CV (CCV)</v>
      </c>
      <c r="B106" s="230" t="str">
        <f t="shared" si="3"/>
        <v>CIHR</v>
      </c>
      <c r="C106" t="s">
        <v>292</v>
      </c>
      <c r="D106">
        <v>28</v>
      </c>
      <c r="E106">
        <v>0.75</v>
      </c>
      <c r="F106">
        <v>0.46428571428571402</v>
      </c>
      <c r="G106">
        <v>0.53571428571428603</v>
      </c>
    </row>
    <row r="107" spans="1:7" x14ac:dyDescent="0.5">
      <c r="A107" s="230" t="str">
        <f t="shared" si="2"/>
        <v>Apply for funding</v>
      </c>
      <c r="B107" s="230" t="str">
        <f t="shared" si="3"/>
        <v>CIHR</v>
      </c>
      <c r="C107" t="s">
        <v>293</v>
      </c>
      <c r="D107">
        <v>64</v>
      </c>
      <c r="E107" s="229">
        <v>0.59375</v>
      </c>
      <c r="F107" s="229">
        <v>0.421875</v>
      </c>
      <c r="G107" s="229">
        <v>0.390625</v>
      </c>
    </row>
    <row r="108" spans="1:7" x14ac:dyDescent="0.5">
      <c r="A108" s="230" t="str">
        <f t="shared" si="2"/>
        <v>Cancer Research</v>
      </c>
      <c r="B108" s="230" t="str">
        <f t="shared" si="3"/>
        <v>CIHR</v>
      </c>
      <c r="C108" t="s">
        <v>294</v>
      </c>
      <c r="D108">
        <v>2</v>
      </c>
      <c r="E108" s="229">
        <v>1</v>
      </c>
      <c r="F108" s="229">
        <v>1</v>
      </c>
      <c r="G108" s="229">
        <v>1</v>
      </c>
    </row>
    <row r="109" spans="1:7" x14ac:dyDescent="0.5">
      <c r="A109" s="230" t="str">
        <f t="shared" si="2"/>
        <v>Contact CIHR</v>
      </c>
      <c r="B109" s="230" t="str">
        <f t="shared" si="3"/>
        <v>CIHR</v>
      </c>
      <c r="C109" t="s">
        <v>295</v>
      </c>
      <c r="D109">
        <v>16</v>
      </c>
      <c r="E109" s="229">
        <v>0.75</v>
      </c>
      <c r="F109" s="229">
        <v>0.75</v>
      </c>
      <c r="G109" s="229">
        <v>0.5625</v>
      </c>
    </row>
    <row r="110" spans="1:7" x14ac:dyDescent="0.5">
      <c r="A110" s="230" t="str">
        <f t="shared" si="2"/>
        <v>Find job opportunities at CIHR</v>
      </c>
      <c r="B110" s="230" t="str">
        <f t="shared" si="3"/>
        <v>CIHR</v>
      </c>
      <c r="C110" t="s">
        <v>296</v>
      </c>
      <c r="D110">
        <v>57</v>
      </c>
      <c r="E110" s="229">
        <v>0.75438596491228105</v>
      </c>
      <c r="F110" s="229">
        <v>0.59649122807017496</v>
      </c>
      <c r="G110" s="229">
        <v>0.61403508771929804</v>
      </c>
    </row>
    <row r="111" spans="1:7" x14ac:dyDescent="0.5">
      <c r="A111" s="230" t="str">
        <f t="shared" si="2"/>
        <v>Find out about an initiative</v>
      </c>
      <c r="B111" s="230" t="str">
        <f t="shared" si="3"/>
        <v>CIHR</v>
      </c>
      <c r="C111" t="s">
        <v>297</v>
      </c>
      <c r="D111">
        <v>63</v>
      </c>
      <c r="E111" s="229">
        <v>0.77777777777777801</v>
      </c>
      <c r="F111" s="229">
        <v>0.634920634920635</v>
      </c>
      <c r="G111" s="229">
        <v>0.634920634920635</v>
      </c>
    </row>
    <row r="112" spans="1:7" x14ac:dyDescent="0.5">
      <c r="A112" s="230" t="str">
        <f t="shared" si="2"/>
        <v>Find out about Canadian Institutes of Health Research's (CIHR) publications</v>
      </c>
      <c r="B112" s="230" t="str">
        <f t="shared" si="3"/>
        <v>CIHR</v>
      </c>
      <c r="C112" t="s">
        <v>1373</v>
      </c>
      <c r="D112">
        <v>1</v>
      </c>
      <c r="E112" s="238">
        <v>0</v>
      </c>
      <c r="F112" s="238">
        <v>0</v>
      </c>
      <c r="G112" s="238">
        <v>0</v>
      </c>
    </row>
    <row r="113" spans="1:7" x14ac:dyDescent="0.5">
      <c r="A113" s="230" t="str">
        <f t="shared" si="2"/>
        <v>Find out about collaboration at Canadian Institutes of Health Research (CIHR)</v>
      </c>
      <c r="B113" s="230" t="str">
        <f t="shared" si="3"/>
        <v>CIHR</v>
      </c>
      <c r="C113" t="s">
        <v>298</v>
      </c>
      <c r="D113">
        <v>45</v>
      </c>
      <c r="E113">
        <v>0.77777777777777801</v>
      </c>
      <c r="F113">
        <v>0.77777777777777801</v>
      </c>
      <c r="G113">
        <v>0.6</v>
      </c>
    </row>
    <row r="114" spans="1:7" x14ac:dyDescent="0.5">
      <c r="A114" s="230" t="str">
        <f t="shared" si="2"/>
        <v>Find out about COVID-19 related information / research opportunities</v>
      </c>
      <c r="B114" s="230" t="str">
        <f t="shared" si="3"/>
        <v>CIHR</v>
      </c>
      <c r="C114" t="s">
        <v>299</v>
      </c>
      <c r="D114">
        <v>21</v>
      </c>
      <c r="E114" s="229">
        <v>0.66666666666666696</v>
      </c>
      <c r="F114" s="229">
        <v>0.57142857142857095</v>
      </c>
      <c r="G114" s="229">
        <v>0.57142857142857095</v>
      </c>
    </row>
    <row r="115" spans="1:7" x14ac:dyDescent="0.5">
      <c r="A115" s="230" t="str">
        <f t="shared" si="2"/>
        <v>Find out about Funding Decisions</v>
      </c>
      <c r="B115" s="230" t="str">
        <f t="shared" si="3"/>
        <v>CIHR</v>
      </c>
      <c r="C115" t="s">
        <v>300</v>
      </c>
      <c r="D115">
        <v>29</v>
      </c>
      <c r="E115" s="238">
        <v>0.75862068965517204</v>
      </c>
      <c r="F115" s="238">
        <v>0.62068965517241403</v>
      </c>
      <c r="G115" s="238">
        <v>0.58620689655172398</v>
      </c>
    </row>
    <row r="116" spans="1:7" x14ac:dyDescent="0.5">
      <c r="A116" s="230" t="str">
        <f t="shared" si="2"/>
        <v>Find out about Learning activities and resources</v>
      </c>
      <c r="B116" s="230" t="str">
        <f t="shared" si="3"/>
        <v>CIHR</v>
      </c>
      <c r="C116" t="s">
        <v>1374</v>
      </c>
      <c r="D116">
        <v>3</v>
      </c>
      <c r="E116" s="229">
        <v>0.66666666666666696</v>
      </c>
      <c r="F116" s="229">
        <v>0.66666666666666696</v>
      </c>
      <c r="G116" s="229">
        <v>0.33333333333333298</v>
      </c>
    </row>
    <row r="117" spans="1:7" x14ac:dyDescent="0.5">
      <c r="A117" s="230" t="str">
        <f t="shared" si="2"/>
        <v>Find out about Peer review</v>
      </c>
      <c r="B117" s="230" t="str">
        <f t="shared" si="3"/>
        <v>CIHR</v>
      </c>
      <c r="C117" t="s">
        <v>301</v>
      </c>
      <c r="D117">
        <v>3</v>
      </c>
      <c r="E117">
        <v>1</v>
      </c>
      <c r="F117">
        <v>0.66666666666666696</v>
      </c>
      <c r="G117">
        <v>1</v>
      </c>
    </row>
    <row r="118" spans="1:7" x14ac:dyDescent="0.5">
      <c r="A118" s="230" t="str">
        <f t="shared" si="2"/>
        <v>Find out about the impact of health research</v>
      </c>
      <c r="B118" s="230" t="str">
        <f t="shared" si="3"/>
        <v>CIHR</v>
      </c>
      <c r="C118" t="s">
        <v>302</v>
      </c>
      <c r="D118">
        <v>30</v>
      </c>
      <c r="E118">
        <v>0.63333333333333297</v>
      </c>
      <c r="F118">
        <v>0.63333333333333297</v>
      </c>
      <c r="G118">
        <v>0.6</v>
      </c>
    </row>
    <row r="119" spans="1:7" x14ac:dyDescent="0.5">
      <c r="A119" s="230" t="str">
        <f t="shared" si="2"/>
        <v>Gender and Health</v>
      </c>
      <c r="B119" s="230" t="str">
        <f t="shared" si="3"/>
        <v>CIHR</v>
      </c>
      <c r="C119" t="s">
        <v>303</v>
      </c>
      <c r="D119">
        <v>3</v>
      </c>
      <c r="E119" s="229">
        <v>1</v>
      </c>
      <c r="F119" s="229">
        <v>1</v>
      </c>
      <c r="G119" s="229">
        <v>1</v>
      </c>
    </row>
    <row r="120" spans="1:7" x14ac:dyDescent="0.5">
      <c r="A120" s="230" t="str">
        <f t="shared" si="2"/>
        <v>Genetics</v>
      </c>
      <c r="B120" s="230" t="str">
        <f t="shared" si="3"/>
        <v>CIHR</v>
      </c>
      <c r="C120" t="s">
        <v>304</v>
      </c>
      <c r="D120">
        <v>1</v>
      </c>
      <c r="E120" s="229">
        <v>1</v>
      </c>
      <c r="F120" s="229">
        <v>1</v>
      </c>
      <c r="G120" s="229">
        <v>1</v>
      </c>
    </row>
    <row r="121" spans="1:7" x14ac:dyDescent="0.5">
      <c r="A121" s="230" t="str">
        <f t="shared" si="2"/>
        <v>Get an Overview of the funding process</v>
      </c>
      <c r="B121" s="230" t="str">
        <f t="shared" si="3"/>
        <v>CIHR</v>
      </c>
      <c r="C121" t="s">
        <v>305</v>
      </c>
      <c r="D121">
        <v>43</v>
      </c>
      <c r="E121">
        <v>0.79069767441860495</v>
      </c>
      <c r="F121">
        <v>0.60465116279069797</v>
      </c>
      <c r="G121">
        <v>0.65116279069767402</v>
      </c>
    </row>
    <row r="122" spans="1:7" x14ac:dyDescent="0.5">
      <c r="A122" s="230" t="str">
        <f t="shared" si="2"/>
        <v>Get analytics</v>
      </c>
      <c r="B122" s="230" t="str">
        <f t="shared" si="3"/>
        <v>CIHR</v>
      </c>
      <c r="C122" t="s">
        <v>306</v>
      </c>
      <c r="D122">
        <v>2</v>
      </c>
      <c r="E122">
        <v>0.5</v>
      </c>
      <c r="F122">
        <v>0.5</v>
      </c>
      <c r="G122">
        <v>1</v>
      </c>
    </row>
    <row r="123" spans="1:7" x14ac:dyDescent="0.5">
      <c r="A123" s="230" t="str">
        <f t="shared" si="2"/>
        <v>Get the latest information about funding</v>
      </c>
      <c r="B123" s="230" t="str">
        <f t="shared" si="3"/>
        <v>CIHR</v>
      </c>
      <c r="C123" t="s">
        <v>307</v>
      </c>
      <c r="D123">
        <v>34</v>
      </c>
      <c r="E123" s="229">
        <v>0.82352941176470595</v>
      </c>
      <c r="F123" s="229">
        <v>0.64705882352941202</v>
      </c>
      <c r="G123" s="229">
        <v>0.67647058823529405</v>
      </c>
    </row>
    <row r="124" spans="1:7" x14ac:dyDescent="0.5">
      <c r="A124" s="230" t="str">
        <f t="shared" si="2"/>
        <v>Health Services and Policy Research</v>
      </c>
      <c r="B124" s="230" t="str">
        <f t="shared" si="3"/>
        <v>CIHR</v>
      </c>
      <c r="C124" t="s">
        <v>308</v>
      </c>
      <c r="D124">
        <v>3</v>
      </c>
      <c r="E124" s="238">
        <v>0.66666666666666696</v>
      </c>
      <c r="F124" s="238">
        <v>0.33333333333333298</v>
      </c>
      <c r="G124" s="238">
        <v>0.66666666666666696</v>
      </c>
    </row>
    <row r="125" spans="1:7" x14ac:dyDescent="0.5">
      <c r="A125" s="230" t="str">
        <f t="shared" si="2"/>
        <v>Human Development, Child and Youth Health</v>
      </c>
      <c r="B125" s="230" t="str">
        <f t="shared" si="3"/>
        <v>CIHR</v>
      </c>
      <c r="C125" t="s">
        <v>309</v>
      </c>
      <c r="D125">
        <v>2</v>
      </c>
      <c r="E125" s="229">
        <v>1</v>
      </c>
      <c r="F125" s="229">
        <v>0.5</v>
      </c>
      <c r="G125" s="229">
        <v>0.5</v>
      </c>
    </row>
    <row r="126" spans="1:7" x14ac:dyDescent="0.5">
      <c r="A126" s="230" t="str">
        <f t="shared" si="2"/>
        <v>Indigenous Peoples' Health</v>
      </c>
      <c r="B126" s="230" t="str">
        <f t="shared" si="3"/>
        <v>CIHR</v>
      </c>
      <c r="C126" t="s">
        <v>1375</v>
      </c>
      <c r="D126">
        <v>1</v>
      </c>
      <c r="E126" s="238">
        <v>1</v>
      </c>
      <c r="F126" s="238">
        <v>1</v>
      </c>
      <c r="G126" s="238">
        <v>1</v>
      </c>
    </row>
    <row r="127" spans="1:7" x14ac:dyDescent="0.5">
      <c r="A127" s="230" t="str">
        <f t="shared" si="2"/>
        <v>Infection and Immunity</v>
      </c>
      <c r="B127" s="230" t="str">
        <f t="shared" si="3"/>
        <v>CIHR</v>
      </c>
      <c r="C127" t="s">
        <v>1376</v>
      </c>
      <c r="D127">
        <v>4</v>
      </c>
      <c r="E127" s="229">
        <v>0.5</v>
      </c>
      <c r="F127" s="229">
        <v>0.5</v>
      </c>
      <c r="G127" s="229">
        <v>0.5</v>
      </c>
    </row>
    <row r="128" spans="1:7" x14ac:dyDescent="0.5">
      <c r="A128" s="230" t="str">
        <f t="shared" si="2"/>
        <v>Learn about the application process</v>
      </c>
      <c r="B128" s="230" t="str">
        <f t="shared" si="3"/>
        <v>CIHR</v>
      </c>
      <c r="C128" t="s">
        <v>310</v>
      </c>
      <c r="D128">
        <v>39</v>
      </c>
      <c r="E128">
        <v>0.84615384615384603</v>
      </c>
      <c r="F128">
        <v>0.56410256410256399</v>
      </c>
      <c r="G128">
        <v>0.69230769230769196</v>
      </c>
    </row>
    <row r="129" spans="1:7" x14ac:dyDescent="0.5">
      <c r="A129" s="230" t="str">
        <f t="shared" si="2"/>
        <v>Learn about the different funding programs</v>
      </c>
      <c r="B129" s="230" t="str">
        <f t="shared" si="3"/>
        <v>CIHR</v>
      </c>
      <c r="C129" t="s">
        <v>311</v>
      </c>
      <c r="D129">
        <v>54</v>
      </c>
      <c r="E129" s="238">
        <v>0.81481481481481499</v>
      </c>
      <c r="F129" s="238">
        <v>0.55555555555555602</v>
      </c>
      <c r="G129" s="238">
        <v>0.55555555555555602</v>
      </c>
    </row>
    <row r="130" spans="1:7" x14ac:dyDescent="0.5">
      <c r="A130" s="230" t="str">
        <f t="shared" ref="A130:A193" si="4">IF(ISBLANK(C130),"",MID(C130,FIND("#",SUBSTITUTE(C130,":","#",2))+1,500))</f>
        <v>Learn how to integrate Sex and gender into research</v>
      </c>
      <c r="B130" s="230" t="str">
        <f t="shared" ref="B130:B193" si="5">IF(ISBLANK(C130),"",LEFT(C130,FIND("#",SUBSTITUTE(C130,":","#"))-1))</f>
        <v>CIHR</v>
      </c>
      <c r="C130" t="s">
        <v>312</v>
      </c>
      <c r="D130">
        <v>50</v>
      </c>
      <c r="E130">
        <v>0.88</v>
      </c>
      <c r="F130">
        <v>0.76</v>
      </c>
      <c r="G130">
        <v>0.66</v>
      </c>
    </row>
    <row r="131" spans="1:7" x14ac:dyDescent="0.5">
      <c r="A131" s="230" t="str">
        <f t="shared" si="4"/>
        <v>Learn more about the College of reviewers</v>
      </c>
      <c r="B131" s="230" t="str">
        <f t="shared" si="5"/>
        <v>CIHR</v>
      </c>
      <c r="C131" t="s">
        <v>313</v>
      </c>
      <c r="D131">
        <v>18</v>
      </c>
      <c r="E131" s="229">
        <v>0.88888888888888895</v>
      </c>
      <c r="F131" s="229">
        <v>0.83333333333333304</v>
      </c>
      <c r="G131" s="229">
        <v>0.88888888888888895</v>
      </c>
    </row>
    <row r="132" spans="1:7" x14ac:dyDescent="0.5">
      <c r="A132" s="230" t="str">
        <f t="shared" si="4"/>
        <v>Neurosciences, Mental Health and Addiction</v>
      </c>
      <c r="B132" s="230" t="str">
        <f t="shared" si="5"/>
        <v>CIHR</v>
      </c>
      <c r="C132" t="s">
        <v>1377</v>
      </c>
      <c r="D132">
        <v>2</v>
      </c>
      <c r="E132">
        <v>0.5</v>
      </c>
      <c r="F132">
        <v>0.5</v>
      </c>
      <c r="G132">
        <v>0.5</v>
      </c>
    </row>
    <row r="133" spans="1:7" x14ac:dyDescent="0.5">
      <c r="A133" s="230" t="str">
        <f t="shared" si="4"/>
        <v>Nutrition, Metabolism and Diabetes</v>
      </c>
      <c r="B133" s="230" t="str">
        <f t="shared" si="5"/>
        <v>CIHR</v>
      </c>
      <c r="C133" t="s">
        <v>314</v>
      </c>
      <c r="D133">
        <v>4</v>
      </c>
      <c r="E133">
        <v>1</v>
      </c>
      <c r="F133">
        <v>0.75</v>
      </c>
      <c r="G133">
        <v>1</v>
      </c>
    </row>
    <row r="134" spans="1:7" x14ac:dyDescent="0.5">
      <c r="A134" s="230" t="str">
        <f t="shared" si="4"/>
        <v>Other - Reason for my visit is not in this list</v>
      </c>
      <c r="B134" s="230" t="str">
        <f t="shared" si="5"/>
        <v>CIHR</v>
      </c>
      <c r="C134" t="s">
        <v>315</v>
      </c>
      <c r="D134">
        <v>328</v>
      </c>
      <c r="E134">
        <v>0.73780487804878003</v>
      </c>
      <c r="F134">
        <v>0.61280487804878003</v>
      </c>
      <c r="G134">
        <v>0.55182926829268297</v>
      </c>
    </row>
    <row r="135" spans="1:7" x14ac:dyDescent="0.5">
      <c r="A135" s="230" t="str">
        <f t="shared" si="4"/>
        <v>Population and Public Health</v>
      </c>
      <c r="B135" s="230" t="str">
        <f t="shared" si="5"/>
        <v>CIHR</v>
      </c>
      <c r="C135" t="s">
        <v>1378</v>
      </c>
      <c r="D135">
        <v>1</v>
      </c>
      <c r="E135" s="238">
        <v>1</v>
      </c>
      <c r="F135" s="238">
        <v>1</v>
      </c>
      <c r="G135" s="238">
        <v>1</v>
      </c>
    </row>
    <row r="136" spans="1:7" x14ac:dyDescent="0.5">
      <c r="A136" s="230" t="str">
        <f t="shared" si="4"/>
        <v>Apply for a copyright</v>
      </c>
      <c r="B136" s="230" t="str">
        <f t="shared" si="5"/>
        <v>CIPO</v>
      </c>
      <c r="C136" t="s">
        <v>316</v>
      </c>
      <c r="D136">
        <v>91</v>
      </c>
      <c r="E136" s="238">
        <v>0.79120879120879095</v>
      </c>
      <c r="F136" s="238">
        <v>0.56043956043956</v>
      </c>
      <c r="G136" s="238">
        <v>0.35164835164835201</v>
      </c>
    </row>
    <row r="137" spans="1:7" x14ac:dyDescent="0.5">
      <c r="A137" s="230" t="str">
        <f t="shared" si="4"/>
        <v>Apply for a patent</v>
      </c>
      <c r="B137" s="230" t="str">
        <f t="shared" si="5"/>
        <v>CIPO</v>
      </c>
      <c r="C137" t="s">
        <v>317</v>
      </c>
      <c r="D137">
        <v>38</v>
      </c>
      <c r="E137">
        <v>0.73684210526315796</v>
      </c>
      <c r="F137">
        <v>0.55263157894736803</v>
      </c>
      <c r="G137">
        <v>0.34210526315789502</v>
      </c>
    </row>
    <row r="138" spans="1:7" x14ac:dyDescent="0.5">
      <c r="A138" s="230" t="str">
        <f t="shared" si="4"/>
        <v>Apply for a trademark</v>
      </c>
      <c r="B138" s="230" t="str">
        <f t="shared" si="5"/>
        <v>CIPO</v>
      </c>
      <c r="C138" t="s">
        <v>318</v>
      </c>
      <c r="D138">
        <v>77</v>
      </c>
      <c r="E138">
        <v>0.68831168831168799</v>
      </c>
      <c r="F138">
        <v>0.55844155844155796</v>
      </c>
      <c r="G138">
        <v>0.51948051948051899</v>
      </c>
    </row>
    <row r="139" spans="1:7" x14ac:dyDescent="0.5">
      <c r="A139" s="230" t="str">
        <f t="shared" si="4"/>
        <v>Find a patent</v>
      </c>
      <c r="B139" s="230" t="str">
        <f t="shared" si="5"/>
        <v>CIPO</v>
      </c>
      <c r="C139" t="s">
        <v>319</v>
      </c>
      <c r="D139">
        <v>8</v>
      </c>
      <c r="E139" s="229">
        <v>0.75</v>
      </c>
      <c r="F139" s="229">
        <v>0.75</v>
      </c>
      <c r="G139" s="229">
        <v>0.625</v>
      </c>
    </row>
    <row r="140" spans="1:7" x14ac:dyDescent="0.5">
      <c r="A140" s="230" t="str">
        <f t="shared" si="4"/>
        <v>Find a trademark</v>
      </c>
      <c r="B140" s="230" t="str">
        <f t="shared" si="5"/>
        <v>CIPO</v>
      </c>
      <c r="C140" t="s">
        <v>320</v>
      </c>
      <c r="D140">
        <v>19</v>
      </c>
      <c r="E140" s="229">
        <v>0.73684210526315796</v>
      </c>
      <c r="F140" s="229">
        <v>0.42105263157894701</v>
      </c>
      <c r="G140" s="229">
        <v>0.52631578947368396</v>
      </c>
    </row>
    <row r="141" spans="1:7" x14ac:dyDescent="0.5">
      <c r="A141" s="230" t="str">
        <f t="shared" si="4"/>
        <v>Other - Reason for my visit is not in this list</v>
      </c>
      <c r="B141" s="230" t="str">
        <f t="shared" si="5"/>
        <v>CIPO</v>
      </c>
      <c r="C141" t="s">
        <v>321</v>
      </c>
      <c r="D141">
        <v>11</v>
      </c>
      <c r="E141" s="229">
        <v>0.72727272727272696</v>
      </c>
      <c r="F141" s="229">
        <v>0.45454545454545497</v>
      </c>
      <c r="G141" s="229">
        <v>0.54545454545454497</v>
      </c>
    </row>
    <row r="142" spans="1:7" x14ac:dyDescent="0.5">
      <c r="A142" s="230" t="str">
        <f t="shared" si="4"/>
        <v>About National Indigenous History Month</v>
      </c>
      <c r="B142" s="230" t="str">
        <f t="shared" si="5"/>
        <v>CIRNAC</v>
      </c>
      <c r="C142" t="s">
        <v>322</v>
      </c>
      <c r="D142">
        <v>71</v>
      </c>
      <c r="E142">
        <v>0.70422535211267601</v>
      </c>
      <c r="F142">
        <v>0.676056338028169</v>
      </c>
      <c r="G142">
        <v>0.647887323943662</v>
      </c>
    </row>
    <row r="143" spans="1:7" x14ac:dyDescent="0.5">
      <c r="A143" s="230" t="str">
        <f t="shared" si="4"/>
        <v>About National Indigenous Peoples Day and why it was created</v>
      </c>
      <c r="B143" s="230" t="str">
        <f t="shared" si="5"/>
        <v>CIRNAC</v>
      </c>
      <c r="C143" t="s">
        <v>323</v>
      </c>
      <c r="D143">
        <v>94</v>
      </c>
      <c r="E143" s="229">
        <v>0.819148936170213</v>
      </c>
      <c r="F143" s="229">
        <v>0.88297872340425498</v>
      </c>
      <c r="G143" s="229">
        <v>0.71276595744680804</v>
      </c>
    </row>
    <row r="144" spans="1:7" x14ac:dyDescent="0.5">
      <c r="A144" s="230" t="str">
        <f t="shared" si="4"/>
        <v>Find out about Indian residential schools (compensation, health supports)</v>
      </c>
      <c r="B144" s="230" t="str">
        <f t="shared" si="5"/>
        <v>CIRNAC</v>
      </c>
      <c r="C144" t="s">
        <v>324</v>
      </c>
      <c r="D144">
        <v>61</v>
      </c>
      <c r="E144" s="229">
        <v>0.49180327868852503</v>
      </c>
      <c r="F144" s="229">
        <v>0.47540983606557402</v>
      </c>
      <c r="G144" s="229">
        <v>0.44262295081967201</v>
      </c>
    </row>
    <row r="145" spans="1:7" ht="31.5" x14ac:dyDescent="0.5">
      <c r="A145" s="230" t="str">
        <f t="shared" si="4"/>
        <v>Government of Canada's response to the recommendations made by the National Inquiry into Missing and Murdered Indigenous Women and Girls</v>
      </c>
      <c r="B145" s="230" t="str">
        <f t="shared" si="5"/>
        <v>CIRNAC</v>
      </c>
      <c r="C145" t="s">
        <v>325</v>
      </c>
      <c r="D145">
        <v>29</v>
      </c>
      <c r="E145" s="229">
        <v>0.65517241379310298</v>
      </c>
      <c r="F145" s="229">
        <v>0.62068965517241403</v>
      </c>
      <c r="G145" s="229">
        <v>0.44827586206896602</v>
      </c>
    </row>
    <row r="146" spans="1:7" ht="31.5" x14ac:dyDescent="0.5">
      <c r="A146" s="230" t="str">
        <f t="shared" si="4"/>
        <v>Government of Canada's response to the Truth and Reconciliation Commission's Calls to Action</v>
      </c>
      <c r="B146" s="230" t="str">
        <f t="shared" si="5"/>
        <v>CIRNAC</v>
      </c>
      <c r="C146" t="s">
        <v>326</v>
      </c>
      <c r="D146">
        <v>79</v>
      </c>
      <c r="E146">
        <v>0.822784810126582</v>
      </c>
      <c r="F146">
        <v>0.670886075949367</v>
      </c>
      <c r="G146">
        <v>0.594936708860759</v>
      </c>
    </row>
    <row r="147" spans="1:7" x14ac:dyDescent="0.5">
      <c r="A147" s="230" t="str">
        <f t="shared" si="4"/>
        <v>Historic and modern treaties and agreements</v>
      </c>
      <c r="B147" s="230" t="str">
        <f t="shared" si="5"/>
        <v>CIRNAC</v>
      </c>
      <c r="C147" t="s">
        <v>327</v>
      </c>
      <c r="D147">
        <v>217</v>
      </c>
      <c r="E147">
        <v>0.76036866359446997</v>
      </c>
      <c r="F147">
        <v>0.64055299539170496</v>
      </c>
      <c r="G147">
        <v>0.59907834101382496</v>
      </c>
    </row>
    <row r="148" spans="1:7" ht="31.5" x14ac:dyDescent="0.5">
      <c r="A148" s="230" t="str">
        <f t="shared" si="4"/>
        <v>How the Government of Canada is working to advance reconciliation and renew the relationship with Indigenous Peoples</v>
      </c>
      <c r="B148" s="230" t="str">
        <f t="shared" si="5"/>
        <v>CIRNAC</v>
      </c>
      <c r="C148" t="s">
        <v>328</v>
      </c>
      <c r="D148">
        <v>129</v>
      </c>
      <c r="E148" s="229">
        <v>0.775193798449612</v>
      </c>
      <c r="F148" s="229">
        <v>0.72093023255813904</v>
      </c>
      <c r="G148" s="229">
        <v>0.56589147286821695</v>
      </c>
    </row>
    <row r="149" spans="1:7" x14ac:dyDescent="0.5">
      <c r="A149" s="230" t="str">
        <f t="shared" si="4"/>
        <v>Information about First Nations in Canada</v>
      </c>
      <c r="B149" s="230" t="str">
        <f t="shared" si="5"/>
        <v>CIRNAC</v>
      </c>
      <c r="C149" t="s">
        <v>329</v>
      </c>
      <c r="D149">
        <v>379</v>
      </c>
      <c r="E149" s="229">
        <v>0.81530343007915596</v>
      </c>
      <c r="F149" s="229">
        <v>0.70184696569920801</v>
      </c>
      <c r="G149" s="229">
        <v>0.70448548812664902</v>
      </c>
    </row>
    <row r="150" spans="1:7" x14ac:dyDescent="0.5">
      <c r="A150" s="230" t="str">
        <f t="shared" si="4"/>
        <v>Other - Reason for my visit is not in this list</v>
      </c>
      <c r="B150" s="230" t="str">
        <f t="shared" si="5"/>
        <v>CIRNAC</v>
      </c>
      <c r="C150" t="s">
        <v>330</v>
      </c>
      <c r="D150">
        <v>95</v>
      </c>
      <c r="E150" s="229">
        <v>0.52631578947368396</v>
      </c>
      <c r="F150" s="229">
        <v>0.61052631578947403</v>
      </c>
      <c r="G150" s="229">
        <v>0.50526315789473697</v>
      </c>
    </row>
    <row r="151" spans="1:7" x14ac:dyDescent="0.5">
      <c r="A151" s="230" t="str">
        <f t="shared" si="4"/>
        <v>Other - Reason for my visit is not in this list</v>
      </c>
      <c r="B151" s="230" t="str">
        <f t="shared" si="5"/>
        <v>CIRNAC</v>
      </c>
      <c r="C151" t="s">
        <v>331</v>
      </c>
      <c r="D151">
        <v>392</v>
      </c>
      <c r="E151" s="229">
        <v>0.54336734693877597</v>
      </c>
      <c r="F151" s="229">
        <v>0.60204081632653095</v>
      </c>
      <c r="G151" s="229">
        <v>0.42602040816326497</v>
      </c>
    </row>
    <row r="152" spans="1:7" x14ac:dyDescent="0.5">
      <c r="A152" s="230" t="str">
        <f t="shared" si="4"/>
        <v>Canada Dental Benefit</v>
      </c>
      <c r="B152" s="230" t="str">
        <f t="shared" si="5"/>
        <v>CRA</v>
      </c>
      <c r="C152" t="s">
        <v>332</v>
      </c>
      <c r="D152">
        <v>308</v>
      </c>
      <c r="E152" s="238">
        <v>0.61688311688311703</v>
      </c>
      <c r="F152" s="238">
        <v>0.55519480519480502</v>
      </c>
      <c r="G152" s="238">
        <v>0.493506493506494</v>
      </c>
    </row>
    <row r="153" spans="1:7" x14ac:dyDescent="0.5">
      <c r="A153" s="230" t="str">
        <f t="shared" si="4"/>
        <v>Other - Reason for my visit is not in this list</v>
      </c>
      <c r="B153" s="230" t="str">
        <f t="shared" si="5"/>
        <v>CRA</v>
      </c>
      <c r="C153" t="s">
        <v>333</v>
      </c>
      <c r="D153">
        <v>15</v>
      </c>
      <c r="E153" s="238">
        <v>0.6</v>
      </c>
      <c r="F153" s="238">
        <v>0.6</v>
      </c>
      <c r="G153" s="238">
        <v>0.66666666666666696</v>
      </c>
    </row>
    <row r="154" spans="1:7" x14ac:dyDescent="0.5">
      <c r="A154" s="230" t="str">
        <f t="shared" si="4"/>
        <v>Canada Emergency Rent Subsidy (CERS)</v>
      </c>
      <c r="B154" s="230" t="str">
        <f t="shared" si="5"/>
        <v>CRA</v>
      </c>
      <c r="C154" t="s">
        <v>1379</v>
      </c>
      <c r="D154">
        <v>39</v>
      </c>
      <c r="E154" s="229">
        <v>0.46153846153846201</v>
      </c>
      <c r="F154" s="229">
        <v>0.41025641025641002</v>
      </c>
      <c r="G154" s="229">
        <v>0.30769230769230799</v>
      </c>
    </row>
    <row r="155" spans="1:7" x14ac:dyDescent="0.5">
      <c r="A155" s="230" t="str">
        <f t="shared" si="4"/>
        <v>Canada Emergency Wage Subsidy (CEWS)</v>
      </c>
      <c r="B155" s="230" t="str">
        <f t="shared" si="5"/>
        <v>CRA</v>
      </c>
      <c r="C155" t="s">
        <v>1380</v>
      </c>
      <c r="D155">
        <v>63</v>
      </c>
      <c r="E155" s="229">
        <v>0.44444444444444398</v>
      </c>
      <c r="F155" s="229">
        <v>0.476190476190476</v>
      </c>
      <c r="G155" s="229">
        <v>0.42857142857142899</v>
      </c>
    </row>
    <row r="156" spans="1:7" x14ac:dyDescent="0.5">
      <c r="A156" s="230" t="str">
        <f t="shared" si="4"/>
        <v>Canada Recovery Benefit (CRB)</v>
      </c>
      <c r="B156" s="230" t="str">
        <f t="shared" si="5"/>
        <v>CRA</v>
      </c>
      <c r="C156" t="s">
        <v>1381</v>
      </c>
      <c r="D156">
        <v>256</v>
      </c>
      <c r="E156">
        <v>0.44921875</v>
      </c>
      <c r="F156">
        <v>0.40625</v>
      </c>
      <c r="G156">
        <v>0.3359375</v>
      </c>
    </row>
    <row r="157" spans="1:7" x14ac:dyDescent="0.5">
      <c r="A157" s="230" t="str">
        <f t="shared" si="4"/>
        <v>Canada Recovery Caregiving Benefit (CRCB)</v>
      </c>
      <c r="B157" s="230" t="str">
        <f t="shared" si="5"/>
        <v>CRA</v>
      </c>
      <c r="C157" t="s">
        <v>1382</v>
      </c>
      <c r="D157">
        <v>242</v>
      </c>
      <c r="E157" s="229">
        <v>0.63223140495867802</v>
      </c>
      <c r="F157" s="229">
        <v>0.62809917355371903</v>
      </c>
      <c r="G157" s="229">
        <v>0.54958677685950397</v>
      </c>
    </row>
    <row r="158" spans="1:7" x14ac:dyDescent="0.5">
      <c r="A158" s="230" t="str">
        <f t="shared" si="4"/>
        <v>Canada Recovery Hiring Program (CRHP)</v>
      </c>
      <c r="B158" s="230" t="str">
        <f t="shared" si="5"/>
        <v>CRA</v>
      </c>
      <c r="C158" t="s">
        <v>1383</v>
      </c>
      <c r="D158">
        <v>88</v>
      </c>
      <c r="E158" s="229">
        <v>0.60227272727272696</v>
      </c>
      <c r="F158" s="229">
        <v>0.54545454545454497</v>
      </c>
      <c r="G158" s="229">
        <v>0.48863636363636398</v>
      </c>
    </row>
    <row r="159" spans="1:7" x14ac:dyDescent="0.5">
      <c r="A159" s="230" t="str">
        <f t="shared" si="4"/>
        <v>Canada Recovery Sickness Benefit (CRSB)</v>
      </c>
      <c r="B159" s="230" t="str">
        <f t="shared" si="5"/>
        <v>CRA</v>
      </c>
      <c r="C159" t="s">
        <v>1384</v>
      </c>
      <c r="D159">
        <v>805</v>
      </c>
      <c r="E159" s="229">
        <v>0.552795031055901</v>
      </c>
      <c r="F159" s="229">
        <v>0.52919254658385095</v>
      </c>
      <c r="G159" s="229">
        <v>0.43602484472049702</v>
      </c>
    </row>
    <row r="160" spans="1:7" x14ac:dyDescent="0.5">
      <c r="A160" s="230" t="str">
        <f t="shared" si="4"/>
        <v>Canada Worker Lockdown Benefit (CWLB)</v>
      </c>
      <c r="B160" s="230" t="str">
        <f t="shared" si="5"/>
        <v>CRA</v>
      </c>
      <c r="C160" t="s">
        <v>1385</v>
      </c>
      <c r="D160">
        <v>183</v>
      </c>
      <c r="E160" s="229">
        <v>0.46994535519125702</v>
      </c>
      <c r="F160" s="229">
        <v>0.49726775956284203</v>
      </c>
      <c r="G160" s="229">
        <v>0.38251366120218599</v>
      </c>
    </row>
    <row r="161" spans="1:7" x14ac:dyDescent="0.5">
      <c r="A161" s="230" t="str">
        <f t="shared" si="4"/>
        <v>Hardest-Hit Businesses Recovery Program (HHBRP)</v>
      </c>
      <c r="B161" s="230" t="str">
        <f t="shared" si="5"/>
        <v>CRA</v>
      </c>
      <c r="C161" t="s">
        <v>1386</v>
      </c>
      <c r="D161">
        <v>71</v>
      </c>
      <c r="E161" s="238">
        <v>0.53521126760563398</v>
      </c>
      <c r="F161" s="238">
        <v>0.43661971830985902</v>
      </c>
      <c r="G161" s="238">
        <v>0.38028169014084501</v>
      </c>
    </row>
    <row r="162" spans="1:7" x14ac:dyDescent="0.5">
      <c r="A162" s="230" t="str">
        <f t="shared" si="4"/>
        <v>Other - Reason for my visit is not in this list</v>
      </c>
      <c r="B162" s="230" t="str">
        <f t="shared" si="5"/>
        <v>CRA</v>
      </c>
      <c r="C162" t="s">
        <v>1387</v>
      </c>
      <c r="D162">
        <v>61</v>
      </c>
      <c r="E162" s="238">
        <v>0.37704918032786899</v>
      </c>
      <c r="F162" s="238">
        <v>0.29508196721311503</v>
      </c>
      <c r="G162" s="238">
        <v>0.32786885245901598</v>
      </c>
    </row>
    <row r="163" spans="1:7" x14ac:dyDescent="0.5">
      <c r="A163" s="230" t="str">
        <f t="shared" si="4"/>
        <v>Tourism and Hospitality Recovery Program (THRP)</v>
      </c>
      <c r="B163" s="230" t="str">
        <f t="shared" si="5"/>
        <v>CRA</v>
      </c>
      <c r="C163" t="s">
        <v>1388</v>
      </c>
      <c r="D163">
        <v>81</v>
      </c>
      <c r="E163" s="229">
        <v>0.64197530864197505</v>
      </c>
      <c r="F163" s="229">
        <v>0.45679012345678999</v>
      </c>
      <c r="G163" s="229">
        <v>0.39506172839506198</v>
      </c>
    </row>
    <row r="164" spans="1:7" x14ac:dyDescent="0.5">
      <c r="A164" s="230" t="str">
        <f t="shared" si="4"/>
        <v>Other - Reason for my visit is not in this list</v>
      </c>
      <c r="B164" s="230" t="str">
        <f t="shared" si="5"/>
        <v>CRA</v>
      </c>
      <c r="C164" t="s">
        <v>334</v>
      </c>
      <c r="D164">
        <v>25</v>
      </c>
      <c r="E164" s="229">
        <v>0.64</v>
      </c>
      <c r="F164" s="229">
        <v>0.64</v>
      </c>
      <c r="G164" s="229">
        <v>0.44</v>
      </c>
    </row>
    <row r="165" spans="1:7" x14ac:dyDescent="0.5">
      <c r="A165" s="230" t="str">
        <f t="shared" si="4"/>
        <v>Access My Account</v>
      </c>
      <c r="B165" s="230" t="str">
        <f t="shared" si="5"/>
        <v>CRA</v>
      </c>
      <c r="C165" t="s">
        <v>335</v>
      </c>
      <c r="D165">
        <v>13721</v>
      </c>
      <c r="E165" s="229">
        <v>0.61409518256686801</v>
      </c>
      <c r="F165" s="229">
        <v>0.49537205743021601</v>
      </c>
      <c r="G165" s="229">
        <v>0.48363821878871799</v>
      </c>
    </row>
    <row r="166" spans="1:7" x14ac:dyDescent="0.5">
      <c r="A166" s="230" t="str">
        <f t="shared" si="4"/>
        <v>Access My Business Account</v>
      </c>
      <c r="B166" s="230" t="str">
        <f t="shared" si="5"/>
        <v>CRA</v>
      </c>
      <c r="C166" t="s">
        <v>336</v>
      </c>
      <c r="D166">
        <v>809</v>
      </c>
      <c r="E166" s="229">
        <v>0.61310259579728099</v>
      </c>
      <c r="F166" s="229">
        <v>0.46724351050679902</v>
      </c>
      <c r="G166" s="229">
        <v>0.47095179233621798</v>
      </c>
    </row>
    <row r="167" spans="1:7" x14ac:dyDescent="0.5">
      <c r="A167" s="230" t="str">
        <f t="shared" si="4"/>
        <v>Apply for the Canada Child Benefit (CCB)</v>
      </c>
      <c r="B167" s="230" t="str">
        <f t="shared" si="5"/>
        <v>CRA</v>
      </c>
      <c r="C167" t="s">
        <v>337</v>
      </c>
      <c r="D167">
        <v>326</v>
      </c>
      <c r="E167" s="229">
        <v>0.61349693251533699</v>
      </c>
      <c r="F167" s="229">
        <v>0.50920245398773001</v>
      </c>
      <c r="G167" s="229">
        <v>0.46625766871165603</v>
      </c>
    </row>
    <row r="168" spans="1:7" x14ac:dyDescent="0.5">
      <c r="A168" s="230" t="str">
        <f t="shared" si="4"/>
        <v>Apply for the disability tax credit</v>
      </c>
      <c r="B168" s="230" t="str">
        <f t="shared" si="5"/>
        <v>CRA</v>
      </c>
      <c r="C168" t="s">
        <v>338</v>
      </c>
      <c r="D168">
        <v>770</v>
      </c>
      <c r="E168">
        <v>0.635064935064935</v>
      </c>
      <c r="F168">
        <v>0.51818181818181797</v>
      </c>
      <c r="G168">
        <v>0.51688311688311706</v>
      </c>
    </row>
    <row r="169" spans="1:7" x14ac:dyDescent="0.5">
      <c r="A169" s="230" t="str">
        <f t="shared" si="4"/>
        <v>Calculate payroll deductions</v>
      </c>
      <c r="B169" s="230" t="str">
        <f t="shared" si="5"/>
        <v>CRA</v>
      </c>
      <c r="C169" t="s">
        <v>339</v>
      </c>
      <c r="D169">
        <v>1619</v>
      </c>
      <c r="E169" s="238">
        <v>0.88511426806670801</v>
      </c>
      <c r="F169" s="238">
        <v>0.77578752316244604</v>
      </c>
      <c r="G169" s="238">
        <v>0.73934527486102497</v>
      </c>
    </row>
    <row r="170" spans="1:7" x14ac:dyDescent="0.5">
      <c r="A170" s="230" t="str">
        <f t="shared" si="4"/>
        <v>Change my address with the Canada Revenue Agency</v>
      </c>
      <c r="B170" s="230" t="str">
        <f t="shared" si="5"/>
        <v>CRA</v>
      </c>
      <c r="C170" t="s">
        <v>340</v>
      </c>
      <c r="D170">
        <v>1046</v>
      </c>
      <c r="E170" s="229">
        <v>0.47609942638623298</v>
      </c>
      <c r="F170" s="229">
        <v>0.41682600382409202</v>
      </c>
      <c r="G170" s="229">
        <v>0.39388145315487599</v>
      </c>
    </row>
    <row r="171" spans="1:7" x14ac:dyDescent="0.5">
      <c r="A171" s="230" t="str">
        <f t="shared" si="4"/>
        <v>Check online mail</v>
      </c>
      <c r="B171" s="230" t="str">
        <f t="shared" si="5"/>
        <v>CRA</v>
      </c>
      <c r="C171" t="s">
        <v>341</v>
      </c>
      <c r="D171">
        <v>14763</v>
      </c>
      <c r="E171" s="229">
        <v>0.78683194472668205</v>
      </c>
      <c r="F171" s="229">
        <v>0.63151121045857905</v>
      </c>
      <c r="G171" s="229">
        <v>0.61200298042403301</v>
      </c>
    </row>
    <row r="172" spans="1:7" x14ac:dyDescent="0.5">
      <c r="A172" s="230" t="str">
        <f t="shared" si="4"/>
        <v>Check the balance owing on a corporate income tax account</v>
      </c>
      <c r="B172" s="230" t="str">
        <f t="shared" si="5"/>
        <v>CRA</v>
      </c>
      <c r="C172" t="s">
        <v>342</v>
      </c>
      <c r="D172">
        <v>891</v>
      </c>
      <c r="E172" s="229">
        <v>0.75084175084175098</v>
      </c>
      <c r="F172" s="229">
        <v>0.56677890011223298</v>
      </c>
      <c r="G172" s="229">
        <v>0.55780022446689104</v>
      </c>
    </row>
    <row r="173" spans="1:7" x14ac:dyDescent="0.5">
      <c r="A173" s="230" t="str">
        <f t="shared" si="4"/>
        <v>File a GST/HST return</v>
      </c>
      <c r="B173" s="230" t="str">
        <f t="shared" si="5"/>
        <v>CRA</v>
      </c>
      <c r="C173" t="s">
        <v>343</v>
      </c>
      <c r="D173">
        <v>3589</v>
      </c>
      <c r="E173" s="238">
        <v>0.75564224017832304</v>
      </c>
      <c r="F173" s="238">
        <v>0.61855670103092797</v>
      </c>
      <c r="G173" s="238">
        <v>0.59654499860685395</v>
      </c>
    </row>
    <row r="174" spans="1:7" x14ac:dyDescent="0.5">
      <c r="A174" s="230" t="str">
        <f t="shared" si="4"/>
        <v>File an employer information return, such as a T4 Summary</v>
      </c>
      <c r="B174" s="230" t="str">
        <f t="shared" si="5"/>
        <v>CRA</v>
      </c>
      <c r="C174" t="s">
        <v>344</v>
      </c>
      <c r="D174">
        <v>1569</v>
      </c>
      <c r="E174">
        <v>0.66730401529636696</v>
      </c>
      <c r="F174">
        <v>0.52071383046526498</v>
      </c>
      <c r="G174">
        <v>0.52581261950286795</v>
      </c>
    </row>
    <row r="175" spans="1:7" x14ac:dyDescent="0.5">
      <c r="A175" s="230" t="str">
        <f t="shared" si="4"/>
        <v>Find a Canada Revenue Agency telephone number</v>
      </c>
      <c r="B175" s="230" t="str">
        <f t="shared" si="5"/>
        <v>CRA</v>
      </c>
      <c r="C175" t="s">
        <v>345</v>
      </c>
      <c r="D175">
        <v>573</v>
      </c>
      <c r="E175" s="229">
        <v>0.47643979057591601</v>
      </c>
      <c r="F175" s="229">
        <v>0.36474694589877799</v>
      </c>
      <c r="G175" s="229">
        <v>0.38045375218150101</v>
      </c>
    </row>
    <row r="176" spans="1:7" x14ac:dyDescent="0.5">
      <c r="A176" s="230" t="str">
        <f t="shared" si="4"/>
        <v>Find my Registered Retirement Savings Plan (RRSP) contribution limit</v>
      </c>
      <c r="B176" s="230" t="str">
        <f t="shared" si="5"/>
        <v>CRA</v>
      </c>
      <c r="C176" t="s">
        <v>346</v>
      </c>
      <c r="D176">
        <v>1755</v>
      </c>
      <c r="E176" s="229">
        <v>0.78119658119658097</v>
      </c>
      <c r="F176" s="229">
        <v>0.62905982905982905</v>
      </c>
      <c r="G176" s="229">
        <v>0.62222222222222201</v>
      </c>
    </row>
    <row r="177" spans="1:7" x14ac:dyDescent="0.5">
      <c r="A177" s="230" t="str">
        <f t="shared" si="4"/>
        <v>Find my Tax-free savings Account (TFSA) contribution limit</v>
      </c>
      <c r="B177" s="230" t="str">
        <f t="shared" si="5"/>
        <v>CRA</v>
      </c>
      <c r="C177" t="s">
        <v>347</v>
      </c>
      <c r="D177">
        <v>2756</v>
      </c>
      <c r="E177" s="229">
        <v>0.76741654571843299</v>
      </c>
      <c r="F177" s="229">
        <v>0.60304789550072602</v>
      </c>
      <c r="G177" s="229">
        <v>0.60195936139332396</v>
      </c>
    </row>
    <row r="178" spans="1:7" x14ac:dyDescent="0.5">
      <c r="A178" s="230" t="str">
        <f t="shared" si="4"/>
        <v>Find out how much my benefit payment will be</v>
      </c>
      <c r="B178" s="230" t="str">
        <f t="shared" si="5"/>
        <v>CRA</v>
      </c>
      <c r="C178" t="s">
        <v>348</v>
      </c>
      <c r="D178">
        <v>1606</v>
      </c>
      <c r="E178" s="229">
        <v>0.77397260273972601</v>
      </c>
      <c r="F178" s="229">
        <v>0.68244084682440798</v>
      </c>
      <c r="G178" s="229">
        <v>0.61706102117061001</v>
      </c>
    </row>
    <row r="179" spans="1:7" x14ac:dyDescent="0.5">
      <c r="A179" s="230" t="str">
        <f t="shared" si="4"/>
        <v>Find out when I can expect my tax refund</v>
      </c>
      <c r="B179" s="230" t="str">
        <f t="shared" si="5"/>
        <v>CRA</v>
      </c>
      <c r="C179" t="s">
        <v>349</v>
      </c>
      <c r="D179">
        <v>4168</v>
      </c>
      <c r="E179" s="229">
        <v>0.65666986564299401</v>
      </c>
      <c r="F179" s="229">
        <v>0.60436660268714004</v>
      </c>
      <c r="G179" s="229">
        <v>0.49616122840691002</v>
      </c>
    </row>
    <row r="180" spans="1:7" x14ac:dyDescent="0.5">
      <c r="A180" s="230" t="str">
        <f t="shared" si="4"/>
        <v>Find out which tax deductions, credits, or expenses I can claim</v>
      </c>
      <c r="B180" s="230" t="str">
        <f t="shared" si="5"/>
        <v>CRA</v>
      </c>
      <c r="C180" t="s">
        <v>350</v>
      </c>
      <c r="D180">
        <v>2521</v>
      </c>
      <c r="E180">
        <v>0.76596588655295506</v>
      </c>
      <c r="F180">
        <v>0.62395874652915495</v>
      </c>
      <c r="G180">
        <v>0.631098770329234</v>
      </c>
    </row>
    <row r="181" spans="1:7" x14ac:dyDescent="0.5">
      <c r="A181" s="230" t="str">
        <f t="shared" si="4"/>
        <v>Find tax software</v>
      </c>
      <c r="B181" s="230" t="str">
        <f t="shared" si="5"/>
        <v>CRA</v>
      </c>
      <c r="C181" t="s">
        <v>351</v>
      </c>
      <c r="D181">
        <v>1119</v>
      </c>
      <c r="E181" s="229">
        <v>0.63717605004468303</v>
      </c>
      <c r="F181" s="229">
        <v>0.50223413762287805</v>
      </c>
      <c r="G181" s="229">
        <v>0.50223413762287805</v>
      </c>
    </row>
    <row r="182" spans="1:7" x14ac:dyDescent="0.5">
      <c r="A182" s="230" t="str">
        <f t="shared" si="4"/>
        <v>Find the income tax rates</v>
      </c>
      <c r="B182" s="230" t="str">
        <f t="shared" si="5"/>
        <v>CRA</v>
      </c>
      <c r="C182" t="s">
        <v>352</v>
      </c>
      <c r="D182">
        <v>710</v>
      </c>
      <c r="E182" s="238">
        <v>0.759154929577465</v>
      </c>
      <c r="F182" s="238">
        <v>0.63380281690140805</v>
      </c>
      <c r="G182" s="238">
        <v>0.59436619718309902</v>
      </c>
    </row>
    <row r="183" spans="1:7" x14ac:dyDescent="0.5">
      <c r="A183" s="230" t="str">
        <f t="shared" si="4"/>
        <v>Find the next benefit payment date</v>
      </c>
      <c r="B183" s="230" t="str">
        <f t="shared" si="5"/>
        <v>CRA</v>
      </c>
      <c r="C183" t="s">
        <v>353</v>
      </c>
      <c r="D183">
        <v>769</v>
      </c>
      <c r="E183" s="229">
        <v>0.82574772431729504</v>
      </c>
      <c r="F183" s="229">
        <v>0.72431729518855703</v>
      </c>
      <c r="G183" s="229">
        <v>0.687906371911573</v>
      </c>
    </row>
    <row r="184" spans="1:7" x14ac:dyDescent="0.5">
      <c r="A184" s="230" t="str">
        <f t="shared" si="4"/>
        <v>Get a copy of a notice of assessment or reassessment</v>
      </c>
      <c r="B184" s="230" t="str">
        <f t="shared" si="5"/>
        <v>CRA</v>
      </c>
      <c r="C184" t="s">
        <v>354</v>
      </c>
      <c r="D184">
        <v>7579</v>
      </c>
      <c r="E184" s="229">
        <v>0.73189075075867505</v>
      </c>
      <c r="F184" s="229">
        <v>0.60258609315213096</v>
      </c>
      <c r="G184" s="229">
        <v>0.593745876764745</v>
      </c>
    </row>
    <row r="185" spans="1:7" x14ac:dyDescent="0.5">
      <c r="A185" s="230" t="str">
        <f t="shared" si="4"/>
        <v>Get a GST/HST access code</v>
      </c>
      <c r="B185" s="230" t="str">
        <f t="shared" si="5"/>
        <v>CRA</v>
      </c>
      <c r="C185" t="s">
        <v>355</v>
      </c>
      <c r="D185">
        <v>252</v>
      </c>
      <c r="E185" s="238">
        <v>0.48809523809523803</v>
      </c>
      <c r="F185" s="238">
        <v>0.47222222222222199</v>
      </c>
      <c r="G185" s="238">
        <v>0.36904761904761901</v>
      </c>
    </row>
    <row r="186" spans="1:7" x14ac:dyDescent="0.5">
      <c r="A186" s="230" t="str">
        <f t="shared" si="4"/>
        <v>Get an income tax form and guide</v>
      </c>
      <c r="B186" s="230" t="str">
        <f t="shared" si="5"/>
        <v>CRA</v>
      </c>
      <c r="C186" t="s">
        <v>356</v>
      </c>
      <c r="D186">
        <v>1617</v>
      </c>
      <c r="E186" s="229">
        <v>0.71366728509585697</v>
      </c>
      <c r="F186" s="229">
        <v>0.57266542980828705</v>
      </c>
      <c r="G186" s="229">
        <v>0.578231292517007</v>
      </c>
    </row>
    <row r="187" spans="1:7" x14ac:dyDescent="0.5">
      <c r="A187" s="230" t="str">
        <f t="shared" si="4"/>
        <v>Get the TD1 Personal Tax Credits Return form</v>
      </c>
      <c r="B187" s="230" t="str">
        <f t="shared" si="5"/>
        <v>CRA</v>
      </c>
      <c r="C187" t="s">
        <v>357</v>
      </c>
      <c r="D187">
        <v>394</v>
      </c>
      <c r="E187" s="229">
        <v>0.75888324873096402</v>
      </c>
      <c r="F187" s="229">
        <v>0.63705583756345197</v>
      </c>
      <c r="G187" s="229">
        <v>0.59137055837563501</v>
      </c>
    </row>
    <row r="188" spans="1:7" x14ac:dyDescent="0.5">
      <c r="A188" s="230" t="str">
        <f t="shared" si="4"/>
        <v>GST/HST credit increase</v>
      </c>
      <c r="B188" s="230" t="str">
        <f t="shared" si="5"/>
        <v>CRA</v>
      </c>
      <c r="C188" t="s">
        <v>1389</v>
      </c>
      <c r="D188">
        <v>22</v>
      </c>
      <c r="E188" s="229">
        <v>0.59090909090909105</v>
      </c>
      <c r="F188" s="229">
        <v>0.5</v>
      </c>
      <c r="G188" s="229">
        <v>0.36363636363636398</v>
      </c>
    </row>
    <row r="189" spans="1:7" x14ac:dyDescent="0.5">
      <c r="A189" s="230" t="str">
        <f t="shared" si="4"/>
        <v>Jobs with the Canada Revenue Agency</v>
      </c>
      <c r="B189" s="230" t="str">
        <f t="shared" si="5"/>
        <v>CRA</v>
      </c>
      <c r="C189" t="s">
        <v>1390</v>
      </c>
      <c r="D189">
        <v>10</v>
      </c>
      <c r="E189" s="229">
        <v>0.9</v>
      </c>
      <c r="F189" s="229">
        <v>0.6</v>
      </c>
      <c r="G189" s="229">
        <v>0.5</v>
      </c>
    </row>
    <row r="190" spans="1:7" x14ac:dyDescent="0.5">
      <c r="A190" s="230" t="str">
        <f t="shared" si="4"/>
        <v>Look up a charitable organization</v>
      </c>
      <c r="B190" s="230" t="str">
        <f t="shared" si="5"/>
        <v>CRA</v>
      </c>
      <c r="C190" t="s">
        <v>358</v>
      </c>
      <c r="D190">
        <v>109</v>
      </c>
      <c r="E190" s="229">
        <v>0.74311926605504597</v>
      </c>
      <c r="F190" s="229">
        <v>0.65137614678899103</v>
      </c>
      <c r="G190" s="229">
        <v>0.58715596330275199</v>
      </c>
    </row>
    <row r="191" spans="1:7" x14ac:dyDescent="0.5">
      <c r="A191" s="230" t="str">
        <f t="shared" si="4"/>
        <v>Make a payment to the Canada Revenue Agency</v>
      </c>
      <c r="B191" s="230" t="str">
        <f t="shared" si="5"/>
        <v>CRA</v>
      </c>
      <c r="C191" t="s">
        <v>359</v>
      </c>
      <c r="D191">
        <v>3089</v>
      </c>
      <c r="E191">
        <v>0.70281644545160205</v>
      </c>
      <c r="F191">
        <v>0.55325348009064401</v>
      </c>
      <c r="G191">
        <v>0.53123988345743001</v>
      </c>
    </row>
    <row r="192" spans="1:7" x14ac:dyDescent="0.5">
      <c r="A192" s="230" t="str">
        <f t="shared" si="4"/>
        <v>Open a GST/HST account</v>
      </c>
      <c r="B192" s="230" t="str">
        <f t="shared" si="5"/>
        <v>CRA</v>
      </c>
      <c r="C192" t="s">
        <v>360</v>
      </c>
      <c r="D192">
        <v>280</v>
      </c>
      <c r="E192" s="229">
        <v>0.52500000000000002</v>
      </c>
      <c r="F192" s="229">
        <v>0.40357142857142903</v>
      </c>
      <c r="G192" s="229">
        <v>0.38928571428571401</v>
      </c>
    </row>
    <row r="193" spans="1:7" x14ac:dyDescent="0.5">
      <c r="A193" s="230" t="str">
        <f t="shared" si="4"/>
        <v>Open a My Account</v>
      </c>
      <c r="B193" s="230" t="str">
        <f t="shared" si="5"/>
        <v>CRA</v>
      </c>
      <c r="C193" t="s">
        <v>361</v>
      </c>
      <c r="D193">
        <v>2967</v>
      </c>
      <c r="E193" s="238">
        <v>0.43579373104145602</v>
      </c>
      <c r="F193" s="238">
        <v>0.34209639366363298</v>
      </c>
      <c r="G193" s="238">
        <v>0.35557802494101798</v>
      </c>
    </row>
    <row r="194" spans="1:7" x14ac:dyDescent="0.5">
      <c r="A194" s="230" t="str">
        <f t="shared" ref="A194:A257" si="6">IF(ISBLANK(C194),"",MID(C194,FIND("#",SUBSTITUTE(C194,":","#",2))+1,500))</f>
        <v>Open a My Business Account</v>
      </c>
      <c r="B194" s="230" t="str">
        <f t="shared" ref="B194:B257" si="7">IF(ISBLANK(C194),"",LEFT(C194,FIND("#",SUBSTITUTE(C194,":","#"))-1))</f>
        <v>CRA</v>
      </c>
      <c r="C194" t="s">
        <v>362</v>
      </c>
      <c r="D194">
        <v>127</v>
      </c>
      <c r="E194" s="229">
        <v>0.41732283464566899</v>
      </c>
      <c r="F194" s="229">
        <v>0.35433070866141703</v>
      </c>
      <c r="G194" s="229">
        <v>0.35433070866141703</v>
      </c>
    </row>
    <row r="195" spans="1:7" x14ac:dyDescent="0.5">
      <c r="A195" s="230" t="str">
        <f t="shared" si="6"/>
        <v>Other - Reason for my visit is not in this list</v>
      </c>
      <c r="B195" s="230" t="str">
        <f t="shared" si="7"/>
        <v>CRA</v>
      </c>
      <c r="C195" t="s">
        <v>363</v>
      </c>
      <c r="D195">
        <v>2133</v>
      </c>
      <c r="E195" s="229">
        <v>0.56118143459915604</v>
      </c>
      <c r="F195" s="229">
        <v>0.45897796530707902</v>
      </c>
      <c r="G195" s="229">
        <v>0.43694327238630998</v>
      </c>
    </row>
    <row r="196" spans="1:7" x14ac:dyDescent="0.5">
      <c r="A196" s="230" t="str">
        <f t="shared" si="6"/>
        <v>Report suspected fraud</v>
      </c>
      <c r="B196" s="230" t="str">
        <f t="shared" si="7"/>
        <v>CRA</v>
      </c>
      <c r="C196" t="s">
        <v>364</v>
      </c>
      <c r="D196">
        <v>49</v>
      </c>
      <c r="E196">
        <v>0.51020408163265296</v>
      </c>
      <c r="F196">
        <v>0.36734693877551</v>
      </c>
      <c r="G196">
        <v>0.32653061224489799</v>
      </c>
    </row>
    <row r="197" spans="1:7" x14ac:dyDescent="0.5">
      <c r="A197" s="230" t="str">
        <f t="shared" si="6"/>
        <v>See my T4 information</v>
      </c>
      <c r="B197" s="230" t="str">
        <f t="shared" si="7"/>
        <v>CRA</v>
      </c>
      <c r="C197" t="s">
        <v>365</v>
      </c>
      <c r="D197">
        <v>9053</v>
      </c>
      <c r="E197" s="229">
        <v>0.67248425936153799</v>
      </c>
      <c r="F197" s="229">
        <v>0.55020435214845897</v>
      </c>
      <c r="G197" s="229">
        <v>0.53429802275488802</v>
      </c>
    </row>
    <row r="198" spans="1:7" x14ac:dyDescent="0.5">
      <c r="A198" s="230" t="str">
        <f t="shared" si="6"/>
        <v>Sign up for direct deposit or update your banking information</v>
      </c>
      <c r="B198" s="230" t="str">
        <f t="shared" si="7"/>
        <v>CRA</v>
      </c>
      <c r="C198" t="s">
        <v>366</v>
      </c>
      <c r="D198">
        <v>702</v>
      </c>
      <c r="E198" s="238">
        <v>0.58547008547008506</v>
      </c>
      <c r="F198" s="238">
        <v>0.46153846153846201</v>
      </c>
      <c r="G198" s="238">
        <v>0.45868945868945898</v>
      </c>
    </row>
    <row r="199" spans="1:7" x14ac:dyDescent="0.5">
      <c r="A199" s="230" t="str">
        <f t="shared" si="6"/>
        <v>Find a decision, notice, order, policy on radio, television or telecommunications</v>
      </c>
      <c r="B199" s="230" t="str">
        <f t="shared" si="7"/>
        <v>CRTC</v>
      </c>
      <c r="C199" t="s">
        <v>367</v>
      </c>
      <c r="D199">
        <v>36</v>
      </c>
      <c r="E199">
        <v>0.83333333333333304</v>
      </c>
      <c r="F199">
        <v>0.63888888888888895</v>
      </c>
      <c r="G199">
        <v>0.63888888888888895</v>
      </c>
    </row>
    <row r="200" spans="1:7" x14ac:dyDescent="0.5">
      <c r="A200" s="230" t="str">
        <f t="shared" si="6"/>
        <v>Other - Reason for my visit is not in this list</v>
      </c>
      <c r="B200" s="230" t="str">
        <f t="shared" si="7"/>
        <v>CRTC</v>
      </c>
      <c r="C200" t="s">
        <v>1391</v>
      </c>
      <c r="D200">
        <v>1</v>
      </c>
      <c r="E200" s="238">
        <v>0</v>
      </c>
      <c r="F200" s="238">
        <v>0</v>
      </c>
      <c r="G200" s="238">
        <v>1</v>
      </c>
    </row>
    <row r="201" spans="1:7" ht="31.5" x14ac:dyDescent="0.5">
      <c r="A201" s="230" t="str">
        <f t="shared" si="6"/>
        <v>Find a decision, notice, order or policy about radio, television or telecommunications</v>
      </c>
      <c r="B201" s="230" t="str">
        <f t="shared" si="7"/>
        <v>CRTC</v>
      </c>
      <c r="C201" t="s">
        <v>368</v>
      </c>
      <c r="D201">
        <v>34</v>
      </c>
      <c r="E201" s="229">
        <v>0.61764705882352899</v>
      </c>
      <c r="F201" s="229">
        <v>0.58823529411764697</v>
      </c>
      <c r="G201" s="229">
        <v>0.55882352941176505</v>
      </c>
    </row>
    <row r="202" spans="1:7" x14ac:dyDescent="0.5">
      <c r="A202" s="230" t="str">
        <f t="shared" si="6"/>
        <v>Other - Reason for my visit is not in this list</v>
      </c>
      <c r="B202" s="230" t="str">
        <f t="shared" si="7"/>
        <v>CRTC</v>
      </c>
      <c r="C202" t="s">
        <v>1392</v>
      </c>
      <c r="D202">
        <v>9</v>
      </c>
      <c r="E202" s="238">
        <v>0.88888888888888895</v>
      </c>
      <c r="F202" s="238">
        <v>0.77777777777777801</v>
      </c>
      <c r="G202" s="238">
        <v>0.77777777777777801</v>
      </c>
    </row>
    <row r="203" spans="1:7" x14ac:dyDescent="0.5">
      <c r="A203" s="230" t="str">
        <f t="shared" si="6"/>
        <v>Build your own projector to watch solar eclipses safely</v>
      </c>
      <c r="B203" s="230" t="str">
        <f t="shared" si="7"/>
        <v>CSA</v>
      </c>
      <c r="C203" t="s">
        <v>369</v>
      </c>
      <c r="D203">
        <v>11</v>
      </c>
      <c r="E203" s="229">
        <v>0.63636363636363602</v>
      </c>
      <c r="F203" s="229">
        <v>0.63636363636363602</v>
      </c>
      <c r="G203" s="229">
        <v>0.81818181818181801</v>
      </c>
    </row>
    <row r="204" spans="1:7" x14ac:dyDescent="0.5">
      <c r="A204" s="230" t="str">
        <f t="shared" si="6"/>
        <v>Consult the news in the space sector</v>
      </c>
      <c r="B204" s="230" t="str">
        <f t="shared" si="7"/>
        <v>CSA</v>
      </c>
      <c r="C204" t="s">
        <v>370</v>
      </c>
      <c r="D204">
        <v>234</v>
      </c>
      <c r="E204">
        <v>0.90598290598290598</v>
      </c>
      <c r="F204">
        <v>0.79487179487179505</v>
      </c>
      <c r="G204">
        <v>0.76923076923076905</v>
      </c>
    </row>
    <row r="205" spans="1:7" x14ac:dyDescent="0.5">
      <c r="A205" s="230" t="str">
        <f t="shared" si="6"/>
        <v>Contact the Canadian Space Agency</v>
      </c>
      <c r="B205" s="230" t="str">
        <f t="shared" si="7"/>
        <v>CSA</v>
      </c>
      <c r="C205" t="s">
        <v>371</v>
      </c>
      <c r="D205">
        <v>21</v>
      </c>
      <c r="E205" s="238">
        <v>0.71428571428571397</v>
      </c>
      <c r="F205" s="238">
        <v>0.61904761904761896</v>
      </c>
      <c r="G205" s="238">
        <v>0.66666666666666696</v>
      </c>
    </row>
    <row r="206" spans="1:7" x14ac:dyDescent="0.5">
      <c r="A206" s="230" t="str">
        <f t="shared" si="6"/>
        <v>Discover the programs and opportunities in the space program</v>
      </c>
      <c r="B206" s="230" t="str">
        <f t="shared" si="7"/>
        <v>CSA</v>
      </c>
      <c r="C206" t="s">
        <v>372</v>
      </c>
      <c r="D206">
        <v>96</v>
      </c>
      <c r="E206">
        <v>0.76041666666666696</v>
      </c>
      <c r="F206">
        <v>0.69791666666666696</v>
      </c>
      <c r="G206">
        <v>0.66666666666666696</v>
      </c>
    </row>
    <row r="207" spans="1:7" x14ac:dyDescent="0.5">
      <c r="A207" s="230" t="str">
        <f t="shared" si="6"/>
        <v>Find information about Canadian astronauts</v>
      </c>
      <c r="B207" s="230" t="str">
        <f t="shared" si="7"/>
        <v>CSA</v>
      </c>
      <c r="C207" t="s">
        <v>373</v>
      </c>
      <c r="D207">
        <v>107</v>
      </c>
      <c r="E207" s="229">
        <v>0.95327102803738295</v>
      </c>
      <c r="F207" s="229">
        <v>0.85046728971962604</v>
      </c>
      <c r="G207" s="229">
        <v>0.78504672897196304</v>
      </c>
    </row>
    <row r="208" spans="1:7" x14ac:dyDescent="0.5">
      <c r="A208" s="230" t="str">
        <f t="shared" si="6"/>
        <v>Find out about job opportunities</v>
      </c>
      <c r="B208" s="230" t="str">
        <f t="shared" si="7"/>
        <v>CSA</v>
      </c>
      <c r="C208" t="s">
        <v>1393</v>
      </c>
      <c r="D208">
        <v>22</v>
      </c>
      <c r="E208" s="229">
        <v>0.81818181818181801</v>
      </c>
      <c r="F208" s="229">
        <v>0.86363636363636398</v>
      </c>
      <c r="G208" s="229">
        <v>0.68181818181818199</v>
      </c>
    </row>
    <row r="209" spans="1:7" x14ac:dyDescent="0.5">
      <c r="A209" s="230" t="str">
        <f t="shared" si="6"/>
        <v>Find the Space Station from your backyard</v>
      </c>
      <c r="B209" s="230" t="str">
        <f t="shared" si="7"/>
        <v>CSA</v>
      </c>
      <c r="C209" t="s">
        <v>374</v>
      </c>
      <c r="D209">
        <v>33</v>
      </c>
      <c r="E209" s="229">
        <v>0.87878787878787901</v>
      </c>
      <c r="F209" s="229">
        <v>0.78787878787878796</v>
      </c>
      <c r="G209" s="229">
        <v>0.66666666666666696</v>
      </c>
    </row>
    <row r="210" spans="1:7" x14ac:dyDescent="0.5">
      <c r="A210" s="230" t="str">
        <f t="shared" si="6"/>
        <v>Get more information on auroras and the AuroraMAX observatory</v>
      </c>
      <c r="B210" s="230" t="str">
        <f t="shared" si="7"/>
        <v>CSA</v>
      </c>
      <c r="C210" t="s">
        <v>375</v>
      </c>
      <c r="D210">
        <v>130</v>
      </c>
      <c r="E210" s="229">
        <v>0.78461538461538505</v>
      </c>
      <c r="F210" s="229">
        <v>0.76153846153846105</v>
      </c>
      <c r="G210" s="229">
        <v>0.6</v>
      </c>
    </row>
    <row r="211" spans="1:7" x14ac:dyDescent="0.5">
      <c r="A211" s="230" t="str">
        <f t="shared" si="6"/>
        <v>Jobs at the Canada Space Agency</v>
      </c>
      <c r="B211" s="230" t="str">
        <f t="shared" si="7"/>
        <v>CSA</v>
      </c>
      <c r="C211" t="s">
        <v>376</v>
      </c>
      <c r="D211">
        <v>110</v>
      </c>
      <c r="E211">
        <v>0.77272727272727304</v>
      </c>
      <c r="F211">
        <v>0.7</v>
      </c>
      <c r="G211">
        <v>0.60909090909090902</v>
      </c>
    </row>
    <row r="212" spans="1:7" x14ac:dyDescent="0.5">
      <c r="A212" s="230" t="str">
        <f t="shared" si="6"/>
        <v>Other - Reason for my visit is not in this list</v>
      </c>
      <c r="B212" s="230" t="str">
        <f t="shared" si="7"/>
        <v>CSA</v>
      </c>
      <c r="C212" t="s">
        <v>377</v>
      </c>
      <c r="D212">
        <v>547</v>
      </c>
      <c r="E212" s="238">
        <v>0.73674588665447904</v>
      </c>
      <c r="F212" s="238">
        <v>0.73674588665447904</v>
      </c>
      <c r="G212" s="238">
        <v>0.66727605118830002</v>
      </c>
    </row>
    <row r="213" spans="1:7" x14ac:dyDescent="0.5">
      <c r="A213" s="230" t="str">
        <f t="shared" si="6"/>
        <v>Read biographies of Canadian astronauts</v>
      </c>
      <c r="B213" s="230" t="str">
        <f t="shared" si="7"/>
        <v>CSA</v>
      </c>
      <c r="C213" t="s">
        <v>378</v>
      </c>
      <c r="D213">
        <v>19</v>
      </c>
      <c r="E213" s="229">
        <v>0.84210526315789502</v>
      </c>
      <c r="F213" s="229">
        <v>0.47368421052631599</v>
      </c>
      <c r="G213" s="229">
        <v>0.57894736842105299</v>
      </c>
    </row>
    <row r="214" spans="1:7" x14ac:dyDescent="0.5">
      <c r="A214" s="230" t="str">
        <f t="shared" si="6"/>
        <v>Searching in resources and activities for students</v>
      </c>
      <c r="B214" s="230" t="str">
        <f t="shared" si="7"/>
        <v>CSA</v>
      </c>
      <c r="C214" t="s">
        <v>379</v>
      </c>
      <c r="D214">
        <v>194</v>
      </c>
      <c r="E214" s="238">
        <v>0.87113402061855705</v>
      </c>
      <c r="F214" s="238">
        <v>0.75257731958762897</v>
      </c>
      <c r="G214" s="238">
        <v>0.731958762886598</v>
      </c>
    </row>
    <row r="215" spans="1:7" x14ac:dyDescent="0.5">
      <c r="A215" s="230" t="str">
        <f t="shared" si="6"/>
        <v>Solar eclipses times and appreciation guide</v>
      </c>
      <c r="B215" s="230" t="str">
        <f t="shared" si="7"/>
        <v>CSA</v>
      </c>
      <c r="C215" t="s">
        <v>380</v>
      </c>
      <c r="D215">
        <v>13</v>
      </c>
      <c r="E215" s="229">
        <v>0.84615384615384603</v>
      </c>
      <c r="F215" s="229">
        <v>0.92307692307692302</v>
      </c>
      <c r="G215" s="229">
        <v>0.69230769230769196</v>
      </c>
    </row>
    <row r="216" spans="1:7" x14ac:dyDescent="0.5">
      <c r="A216" s="230" t="str">
        <f t="shared" si="6"/>
        <v>Contact an institution</v>
      </c>
      <c r="B216" s="230" t="str">
        <f t="shared" si="7"/>
        <v>CSC</v>
      </c>
      <c r="C216" t="s">
        <v>381</v>
      </c>
      <c r="D216">
        <v>45</v>
      </c>
      <c r="E216">
        <v>0.68888888888888899</v>
      </c>
      <c r="F216">
        <v>0.64444444444444404</v>
      </c>
      <c r="G216">
        <v>0.55555555555555602</v>
      </c>
    </row>
    <row r="217" spans="1:7" x14ac:dyDescent="0.5">
      <c r="A217" s="230" t="str">
        <f t="shared" si="6"/>
        <v>Find general information about COVID-19</v>
      </c>
      <c r="B217" s="230" t="str">
        <f t="shared" si="7"/>
        <v>CSC</v>
      </c>
      <c r="C217" t="s">
        <v>1394</v>
      </c>
      <c r="D217">
        <v>1</v>
      </c>
      <c r="E217" s="229">
        <v>1</v>
      </c>
      <c r="F217" s="229">
        <v>1</v>
      </c>
      <c r="G217" s="229">
        <v>1</v>
      </c>
    </row>
    <row r="218" spans="1:7" x14ac:dyDescent="0.5">
      <c r="A218" s="230" t="str">
        <f t="shared" si="6"/>
        <v>Find number of inmates who have tested positive for COVID-19</v>
      </c>
      <c r="B218" s="230" t="str">
        <f t="shared" si="7"/>
        <v>CSC</v>
      </c>
      <c r="C218" t="s">
        <v>1395</v>
      </c>
      <c r="D218">
        <v>6</v>
      </c>
      <c r="E218">
        <v>0.5</v>
      </c>
      <c r="F218">
        <v>0.33333333333333298</v>
      </c>
      <c r="G218">
        <v>0.33333333333333298</v>
      </c>
    </row>
    <row r="219" spans="1:7" x14ac:dyDescent="0.5">
      <c r="A219" s="230" t="str">
        <f t="shared" si="6"/>
        <v>How to call an inmate</v>
      </c>
      <c r="B219" s="230" t="str">
        <f t="shared" si="7"/>
        <v>CSC</v>
      </c>
      <c r="C219" t="s">
        <v>382</v>
      </c>
      <c r="D219">
        <v>17</v>
      </c>
      <c r="E219" s="229">
        <v>0.52941176470588203</v>
      </c>
      <c r="F219" s="229">
        <v>0.47058823529411797</v>
      </c>
      <c r="G219" s="229">
        <v>0.17647058823529399</v>
      </c>
    </row>
    <row r="220" spans="1:7" x14ac:dyDescent="0.5">
      <c r="A220" s="230" t="str">
        <f t="shared" si="6"/>
        <v>How to visit an inmate</v>
      </c>
      <c r="B220" s="230" t="str">
        <f t="shared" si="7"/>
        <v>CSC</v>
      </c>
      <c r="C220" t="s">
        <v>383</v>
      </c>
      <c r="D220">
        <v>76</v>
      </c>
      <c r="E220">
        <v>0.73684210526315796</v>
      </c>
      <c r="F220">
        <v>0.61842105263157898</v>
      </c>
      <c r="G220">
        <v>0.53947368421052599</v>
      </c>
    </row>
    <row r="221" spans="1:7" x14ac:dyDescent="0.5">
      <c r="A221" s="230" t="str">
        <f t="shared" si="6"/>
        <v>How to write to an inmate</v>
      </c>
      <c r="B221" s="230" t="str">
        <f t="shared" si="7"/>
        <v>CSC</v>
      </c>
      <c r="C221" t="s">
        <v>384</v>
      </c>
      <c r="D221">
        <v>34</v>
      </c>
      <c r="E221" s="229">
        <v>0.61764705882352899</v>
      </c>
      <c r="F221" s="229">
        <v>0.61764705882352899</v>
      </c>
      <c r="G221" s="229">
        <v>0.55882352941176505</v>
      </c>
    </row>
    <row r="222" spans="1:7" x14ac:dyDescent="0.5">
      <c r="A222" s="230" t="str">
        <f t="shared" si="6"/>
        <v>I am an employee looking for information about COVID-19</v>
      </c>
      <c r="B222" s="230" t="str">
        <f t="shared" si="7"/>
        <v>CSC</v>
      </c>
      <c r="C222" t="s">
        <v>1396</v>
      </c>
      <c r="D222">
        <v>1</v>
      </c>
      <c r="E222" s="238">
        <v>1</v>
      </c>
      <c r="F222" s="238">
        <v>0</v>
      </c>
      <c r="G222" s="238">
        <v>1</v>
      </c>
    </row>
    <row r="223" spans="1:7" x14ac:dyDescent="0.5">
      <c r="A223" s="230" t="str">
        <f t="shared" si="6"/>
        <v>Other - Reason for my visit is not in this list</v>
      </c>
      <c r="B223" s="230" t="str">
        <f t="shared" si="7"/>
        <v>CSC</v>
      </c>
      <c r="C223" t="s">
        <v>385</v>
      </c>
      <c r="D223">
        <v>528</v>
      </c>
      <c r="E223" s="229">
        <v>0.66856060606060597</v>
      </c>
      <c r="F223" s="229">
        <v>0.61553030303030298</v>
      </c>
      <c r="G223" s="229">
        <v>0.50757575757575801</v>
      </c>
    </row>
    <row r="224" spans="1:7" x14ac:dyDescent="0.5">
      <c r="A224" s="230" t="str">
        <f t="shared" si="6"/>
        <v>Private family visits</v>
      </c>
      <c r="B224" s="230" t="str">
        <f t="shared" si="7"/>
        <v>CSC</v>
      </c>
      <c r="C224" t="s">
        <v>386</v>
      </c>
      <c r="D224">
        <v>24</v>
      </c>
      <c r="E224" s="229">
        <v>0.45833333333333298</v>
      </c>
      <c r="F224" s="229">
        <v>0.54166666666666696</v>
      </c>
      <c r="G224" s="229">
        <v>0.45833333333333298</v>
      </c>
    </row>
    <row r="225" spans="1:7" x14ac:dyDescent="0.5">
      <c r="A225" s="230" t="str">
        <f t="shared" si="6"/>
        <v>See if Correctional Service Canada (CSC) is currently hiring</v>
      </c>
      <c r="B225" s="230" t="str">
        <f t="shared" si="7"/>
        <v>CSC</v>
      </c>
      <c r="C225" t="s">
        <v>387</v>
      </c>
      <c r="D225">
        <v>93</v>
      </c>
      <c r="E225" s="229">
        <v>0.87096774193548399</v>
      </c>
      <c r="F225" s="229">
        <v>0.72043010752688197</v>
      </c>
      <c r="G225" s="229">
        <v>0.74193548387096797</v>
      </c>
    </row>
    <row r="226" spans="1:7" x14ac:dyDescent="0.5">
      <c r="A226" s="230" t="str">
        <f t="shared" si="6"/>
        <v>See if I can enter an institution</v>
      </c>
      <c r="B226" s="230" t="str">
        <f t="shared" si="7"/>
        <v>CSC</v>
      </c>
      <c r="C226" t="s">
        <v>1397</v>
      </c>
      <c r="D226">
        <v>2</v>
      </c>
      <c r="E226" s="229">
        <v>1</v>
      </c>
      <c r="F226" s="229">
        <v>1</v>
      </c>
      <c r="G226" s="229">
        <v>0.5</v>
      </c>
    </row>
    <row r="227" spans="1:7" x14ac:dyDescent="0.5">
      <c r="A227" s="230" t="str">
        <f t="shared" si="6"/>
        <v>What can I bring into an institution during my visit</v>
      </c>
      <c r="B227" s="230" t="str">
        <f t="shared" si="7"/>
        <v>CSC</v>
      </c>
      <c r="C227" t="s">
        <v>388</v>
      </c>
      <c r="D227">
        <v>7</v>
      </c>
      <c r="E227" s="229">
        <v>1</v>
      </c>
      <c r="F227" s="229">
        <v>1</v>
      </c>
      <c r="G227" s="229">
        <v>0.57142857142857095</v>
      </c>
    </row>
    <row r="228" spans="1:7" x14ac:dyDescent="0.5">
      <c r="A228" s="230" t="str">
        <f t="shared" si="6"/>
        <v>What types of jobs are available at Correctional Service Canada (CSC)</v>
      </c>
      <c r="B228" s="230" t="str">
        <f t="shared" si="7"/>
        <v>CSC</v>
      </c>
      <c r="C228" t="s">
        <v>389</v>
      </c>
      <c r="D228">
        <v>86</v>
      </c>
      <c r="E228" s="229">
        <v>0.82558139534883701</v>
      </c>
      <c r="F228" s="229">
        <v>0.74418604651162801</v>
      </c>
      <c r="G228" s="229">
        <v>0.63953488372093004</v>
      </c>
    </row>
    <row r="229" spans="1:7" x14ac:dyDescent="0.5">
      <c r="A229" s="230" t="str">
        <f t="shared" si="6"/>
        <v>Find opportunities with CSE and apply for a job</v>
      </c>
      <c r="B229" s="230" t="str">
        <f t="shared" si="7"/>
        <v>CSEC</v>
      </c>
      <c r="C229" t="s">
        <v>390</v>
      </c>
      <c r="D229">
        <v>181</v>
      </c>
      <c r="E229" s="229">
        <v>0.87292817679557999</v>
      </c>
      <c r="F229" s="229">
        <v>0.79558011049723798</v>
      </c>
      <c r="G229" s="229">
        <v>0.71823204419889497</v>
      </c>
    </row>
    <row r="230" spans="1:7" x14ac:dyDescent="0.5">
      <c r="A230" s="230" t="str">
        <f t="shared" si="6"/>
        <v>Become a champion</v>
      </c>
      <c r="B230" s="230" t="str">
        <f t="shared" si="7"/>
        <v>CSEC</v>
      </c>
      <c r="C230" t="s">
        <v>391</v>
      </c>
      <c r="D230">
        <v>1</v>
      </c>
      <c r="E230" s="238">
        <v>1</v>
      </c>
      <c r="F230" s="238">
        <v>1</v>
      </c>
      <c r="G230" s="238">
        <v>0</v>
      </c>
    </row>
    <row r="231" spans="1:7" x14ac:dyDescent="0.5">
      <c r="A231" s="230" t="str">
        <f t="shared" si="6"/>
        <v>Find out about phishing and how to stay safe</v>
      </c>
      <c r="B231" s="230" t="str">
        <f t="shared" si="7"/>
        <v>CSEC</v>
      </c>
      <c r="C231" t="s">
        <v>392</v>
      </c>
      <c r="D231">
        <v>127</v>
      </c>
      <c r="E231" s="229">
        <v>0.90551181102362199</v>
      </c>
      <c r="F231" s="229">
        <v>0.80314960629921295</v>
      </c>
      <c r="G231" s="229">
        <v>0.70078740157480301</v>
      </c>
    </row>
    <row r="232" spans="1:7" x14ac:dyDescent="0.5">
      <c r="A232" s="230" t="str">
        <f t="shared" si="6"/>
        <v>Find out about the Cyber Security Awareness Month</v>
      </c>
      <c r="B232" s="230" t="str">
        <f t="shared" si="7"/>
        <v>CSEC</v>
      </c>
      <c r="C232" t="s">
        <v>393</v>
      </c>
      <c r="D232">
        <v>65</v>
      </c>
      <c r="E232" s="229">
        <v>0.86153846153846203</v>
      </c>
      <c r="F232" s="229">
        <v>0.81538461538461504</v>
      </c>
      <c r="G232" s="229">
        <v>0.70769230769230795</v>
      </c>
    </row>
    <row r="233" spans="1:7" x14ac:dyDescent="0.5">
      <c r="A233" s="230" t="str">
        <f t="shared" si="6"/>
        <v>Find out more about the Cyber Security Awareness Month</v>
      </c>
      <c r="B233" s="230" t="str">
        <f t="shared" si="7"/>
        <v>CSEC</v>
      </c>
      <c r="C233" t="s">
        <v>1398</v>
      </c>
      <c r="D233">
        <v>9</v>
      </c>
      <c r="E233" s="238">
        <v>0.88888888888888895</v>
      </c>
      <c r="F233" s="238">
        <v>0.88888888888888895</v>
      </c>
      <c r="G233" s="238">
        <v>0.77777777777777801</v>
      </c>
    </row>
    <row r="234" spans="1:7" x14ac:dyDescent="0.5">
      <c r="A234" s="230" t="str">
        <f t="shared" si="6"/>
        <v>Other - Reason for my visit is not in this list</v>
      </c>
      <c r="B234" s="230" t="str">
        <f t="shared" si="7"/>
        <v>CSEC</v>
      </c>
      <c r="C234" t="s">
        <v>394</v>
      </c>
      <c r="D234">
        <v>196</v>
      </c>
      <c r="E234" s="229">
        <v>0.67346938775510201</v>
      </c>
      <c r="F234" s="229">
        <v>0.63265306122449005</v>
      </c>
      <c r="G234" s="229">
        <v>0.60204081632653095</v>
      </c>
    </row>
    <row r="235" spans="1:7" x14ac:dyDescent="0.5">
      <c r="A235" s="230" t="str">
        <f t="shared" si="6"/>
        <v>Secure your accounts, connections and devices (phone, Wi-Fi, router, etc.)</v>
      </c>
      <c r="B235" s="230" t="str">
        <f t="shared" si="7"/>
        <v>CSEC</v>
      </c>
      <c r="C235" t="s">
        <v>395</v>
      </c>
      <c r="D235">
        <v>61</v>
      </c>
      <c r="E235">
        <v>0.60655737704918</v>
      </c>
      <c r="F235">
        <v>0.57377049180327899</v>
      </c>
      <c r="G235">
        <v>0.52459016393442603</v>
      </c>
    </row>
    <row r="236" spans="1:7" x14ac:dyDescent="0.5">
      <c r="A236" s="230" t="str">
        <f t="shared" si="6"/>
        <v>Secure your connection</v>
      </c>
      <c r="B236" s="230" t="str">
        <f t="shared" si="7"/>
        <v>CSEC</v>
      </c>
      <c r="C236" t="s">
        <v>1399</v>
      </c>
      <c r="D236">
        <v>1</v>
      </c>
      <c r="E236" s="229">
        <v>1</v>
      </c>
      <c r="F236" s="229">
        <v>1</v>
      </c>
      <c r="G236" s="229">
        <v>1</v>
      </c>
    </row>
    <row r="237" spans="1:7" x14ac:dyDescent="0.5">
      <c r="A237" s="230" t="str">
        <f t="shared" si="6"/>
        <v>Secure your device (phone, router etc)</v>
      </c>
      <c r="B237" s="230" t="str">
        <f t="shared" si="7"/>
        <v>CSEC</v>
      </c>
      <c r="C237" t="s">
        <v>396</v>
      </c>
      <c r="D237">
        <v>4</v>
      </c>
      <c r="E237">
        <v>0.5</v>
      </c>
      <c r="F237">
        <v>0.5</v>
      </c>
      <c r="G237">
        <v>0.75</v>
      </c>
    </row>
    <row r="238" spans="1:7" x14ac:dyDescent="0.5">
      <c r="A238" s="230" t="str">
        <f t="shared" si="6"/>
        <v>Take the cyber assessment</v>
      </c>
      <c r="B238" s="230" t="str">
        <f t="shared" si="7"/>
        <v>CSEC</v>
      </c>
      <c r="C238" t="s">
        <v>397</v>
      </c>
      <c r="D238">
        <v>2</v>
      </c>
      <c r="E238" s="229">
        <v>0.5</v>
      </c>
      <c r="F238" s="229">
        <v>0.5</v>
      </c>
      <c r="G238" s="229">
        <v>0.5</v>
      </c>
    </row>
    <row r="239" spans="1:7" x14ac:dyDescent="0.5">
      <c r="A239" s="230" t="str">
        <f t="shared" si="6"/>
        <v>Other - Reason for my visit is not in this list</v>
      </c>
      <c r="B239" s="230" t="str">
        <f t="shared" si="7"/>
        <v>CSPS</v>
      </c>
      <c r="C239" t="s">
        <v>398</v>
      </c>
      <c r="D239">
        <v>12</v>
      </c>
      <c r="E239" s="229">
        <v>0.66666666666666696</v>
      </c>
      <c r="F239" s="229">
        <v>0.41666666666666702</v>
      </c>
      <c r="G239" s="229">
        <v>0.5</v>
      </c>
    </row>
    <row r="240" spans="1:7" x14ac:dyDescent="0.5">
      <c r="A240" s="230" t="str">
        <f t="shared" si="6"/>
        <v>Contact the School</v>
      </c>
      <c r="B240" s="230" t="str">
        <f t="shared" si="7"/>
        <v>CSPS</v>
      </c>
      <c r="C240" t="s">
        <v>399</v>
      </c>
      <c r="D240">
        <v>5</v>
      </c>
      <c r="E240" s="229">
        <v>0.6</v>
      </c>
      <c r="F240" s="229">
        <v>0.4</v>
      </c>
      <c r="G240" s="229">
        <v>0.2</v>
      </c>
    </row>
    <row r="241" spans="1:7" x14ac:dyDescent="0.5">
      <c r="A241" s="230" t="str">
        <f t="shared" si="6"/>
        <v>Find a course</v>
      </c>
      <c r="B241" s="230" t="str">
        <f t="shared" si="7"/>
        <v>CSPS</v>
      </c>
      <c r="C241" t="s">
        <v>400</v>
      </c>
      <c r="D241">
        <v>72</v>
      </c>
      <c r="E241">
        <v>0.79166666666666696</v>
      </c>
      <c r="F241">
        <v>0.70833333333333304</v>
      </c>
      <c r="G241">
        <v>0.66666666666666696</v>
      </c>
    </row>
    <row r="242" spans="1:7" x14ac:dyDescent="0.5">
      <c r="A242" s="230" t="str">
        <f t="shared" si="6"/>
        <v>Find a job aid</v>
      </c>
      <c r="B242" s="230" t="str">
        <f t="shared" si="7"/>
        <v>CSPS</v>
      </c>
      <c r="C242" t="s">
        <v>401</v>
      </c>
      <c r="D242">
        <v>1</v>
      </c>
      <c r="E242" s="229">
        <v>1</v>
      </c>
      <c r="F242" s="229">
        <v>0</v>
      </c>
      <c r="G242" s="229">
        <v>1</v>
      </c>
    </row>
    <row r="243" spans="1:7" x14ac:dyDescent="0.5">
      <c r="A243" s="230" t="str">
        <f t="shared" si="6"/>
        <v>Find a learning path</v>
      </c>
      <c r="B243" s="230" t="str">
        <f t="shared" si="7"/>
        <v>CSPS</v>
      </c>
      <c r="C243" t="s">
        <v>402</v>
      </c>
      <c r="D243">
        <v>4</v>
      </c>
      <c r="E243">
        <v>1</v>
      </c>
      <c r="F243">
        <v>0.75</v>
      </c>
      <c r="G243">
        <v>0.5</v>
      </c>
    </row>
    <row r="244" spans="1:7" x14ac:dyDescent="0.5">
      <c r="A244" s="230" t="str">
        <f t="shared" si="6"/>
        <v>Find a program or series</v>
      </c>
      <c r="B244" s="230" t="str">
        <f t="shared" si="7"/>
        <v>CSPS</v>
      </c>
      <c r="C244" t="s">
        <v>403</v>
      </c>
      <c r="D244">
        <v>5</v>
      </c>
      <c r="E244" s="229">
        <v>0.4</v>
      </c>
      <c r="F244" s="229">
        <v>0.2</v>
      </c>
      <c r="G244" s="229">
        <v>0.4</v>
      </c>
    </row>
    <row r="245" spans="1:7" x14ac:dyDescent="0.5">
      <c r="A245" s="230" t="str">
        <f t="shared" si="6"/>
        <v>Find a video</v>
      </c>
      <c r="B245" s="230" t="str">
        <f t="shared" si="7"/>
        <v>CSPS</v>
      </c>
      <c r="C245" t="s">
        <v>1400</v>
      </c>
      <c r="D245">
        <v>1</v>
      </c>
      <c r="E245" s="229">
        <v>1</v>
      </c>
      <c r="F245" s="229">
        <v>1</v>
      </c>
      <c r="G245" s="229">
        <v>1</v>
      </c>
    </row>
    <row r="246" spans="1:7" x14ac:dyDescent="0.5">
      <c r="A246" s="230" t="str">
        <f t="shared" si="6"/>
        <v>Find an upcoming event</v>
      </c>
      <c r="B246" s="230" t="str">
        <f t="shared" si="7"/>
        <v>CSPS</v>
      </c>
      <c r="C246" t="s">
        <v>1401</v>
      </c>
      <c r="D246">
        <v>4</v>
      </c>
      <c r="E246" s="229">
        <v>1</v>
      </c>
      <c r="F246" s="229">
        <v>0.5</v>
      </c>
      <c r="G246" s="229">
        <v>0.5</v>
      </c>
    </row>
    <row r="247" spans="1:7" x14ac:dyDescent="0.5">
      <c r="A247" s="230" t="str">
        <f t="shared" si="6"/>
        <v>Find language training tools</v>
      </c>
      <c r="B247" s="230" t="str">
        <f t="shared" si="7"/>
        <v>CSPS</v>
      </c>
      <c r="C247" t="s">
        <v>404</v>
      </c>
      <c r="D247">
        <v>2</v>
      </c>
      <c r="E247" s="229">
        <v>1</v>
      </c>
      <c r="F247" s="229">
        <v>0</v>
      </c>
      <c r="G247" s="229">
        <v>1</v>
      </c>
    </row>
    <row r="248" spans="1:7" x14ac:dyDescent="0.5">
      <c r="A248" s="230" t="str">
        <f t="shared" si="6"/>
        <v>Log in to GCcampus</v>
      </c>
      <c r="B248" s="230" t="str">
        <f t="shared" si="7"/>
        <v>CSPS</v>
      </c>
      <c r="C248" t="s">
        <v>405</v>
      </c>
      <c r="D248">
        <v>15</v>
      </c>
      <c r="E248" s="238">
        <v>0.66666666666666696</v>
      </c>
      <c r="F248" s="238">
        <v>0.6</v>
      </c>
      <c r="G248" s="238">
        <v>0.53333333333333299</v>
      </c>
    </row>
    <row r="249" spans="1:7" x14ac:dyDescent="0.5">
      <c r="A249" s="230" t="str">
        <f t="shared" si="6"/>
        <v>Other - Reason for my visit is not in this list</v>
      </c>
      <c r="B249" s="230" t="str">
        <f t="shared" si="7"/>
        <v>CSPS</v>
      </c>
      <c r="C249" t="s">
        <v>1402</v>
      </c>
      <c r="D249">
        <v>1</v>
      </c>
      <c r="E249">
        <v>0</v>
      </c>
      <c r="F249">
        <v>0</v>
      </c>
      <c r="G249">
        <v>0</v>
      </c>
    </row>
    <row r="250" spans="1:7" x14ac:dyDescent="0.5">
      <c r="A250" s="230" t="str">
        <f t="shared" si="6"/>
        <v>View the Indigenous Learning learning path</v>
      </c>
      <c r="B250" s="230" t="str">
        <f t="shared" si="7"/>
        <v>CSPS</v>
      </c>
      <c r="C250" t="s">
        <v>1403</v>
      </c>
      <c r="D250">
        <v>4</v>
      </c>
      <c r="E250" s="229">
        <v>1</v>
      </c>
      <c r="F250" s="229">
        <v>0.5</v>
      </c>
      <c r="G250" s="229">
        <v>1</v>
      </c>
    </row>
    <row r="251" spans="1:7" x14ac:dyDescent="0.5">
      <c r="A251" s="230" t="str">
        <f t="shared" si="6"/>
        <v>Apply for a tidal waters fishing licence (British Columbia)</v>
      </c>
      <c r="B251" s="230" t="str">
        <f t="shared" si="7"/>
        <v>DFO</v>
      </c>
      <c r="C251" t="s">
        <v>406</v>
      </c>
      <c r="D251">
        <v>22</v>
      </c>
      <c r="E251" s="238">
        <v>0.27272727272727298</v>
      </c>
      <c r="F251" s="238">
        <v>0.27272727272727298</v>
      </c>
      <c r="G251" s="238">
        <v>0.27272727272727298</v>
      </c>
    </row>
    <row r="252" spans="1:7" x14ac:dyDescent="0.5">
      <c r="A252" s="230" t="str">
        <f t="shared" si="6"/>
        <v>Apply for or manage your commercial fishing licence</v>
      </c>
      <c r="B252" s="230" t="str">
        <f t="shared" si="7"/>
        <v>DFO</v>
      </c>
      <c r="C252" t="s">
        <v>407</v>
      </c>
      <c r="D252">
        <v>31</v>
      </c>
      <c r="E252">
        <v>0.483870967741935</v>
      </c>
      <c r="F252">
        <v>0.29032258064516098</v>
      </c>
      <c r="G252">
        <v>0.225806451612903</v>
      </c>
    </row>
    <row r="253" spans="1:7" x14ac:dyDescent="0.5">
      <c r="A253" s="230" t="str">
        <f t="shared" si="6"/>
        <v>Check if your project near water needs review</v>
      </c>
      <c r="B253" s="230" t="str">
        <f t="shared" si="7"/>
        <v>DFO</v>
      </c>
      <c r="C253" t="s">
        <v>408</v>
      </c>
      <c r="D253">
        <v>28</v>
      </c>
      <c r="E253">
        <v>0.82142857142857095</v>
      </c>
      <c r="F253">
        <v>0.57142857142857095</v>
      </c>
      <c r="G253">
        <v>0.57142857142857095</v>
      </c>
    </row>
    <row r="254" spans="1:7" x14ac:dyDescent="0.5">
      <c r="A254" s="230" t="str">
        <f t="shared" si="6"/>
        <v>Check which fisheries are open and closed</v>
      </c>
      <c r="B254" s="230" t="str">
        <f t="shared" si="7"/>
        <v>DFO</v>
      </c>
      <c r="C254" t="s">
        <v>409</v>
      </c>
      <c r="D254">
        <v>37</v>
      </c>
      <c r="E254">
        <v>0.59459459459459496</v>
      </c>
      <c r="F254">
        <v>0.32432432432432401</v>
      </c>
      <c r="G254">
        <v>0.48648648648648701</v>
      </c>
    </row>
    <row r="255" spans="1:7" ht="31.5" x14ac:dyDescent="0.5">
      <c r="A255" s="230" t="str">
        <f t="shared" si="6"/>
        <v>Conservation (habitat, restoration, recovery, invasive species, protected areas)</v>
      </c>
      <c r="B255" s="230" t="str">
        <f t="shared" si="7"/>
        <v>DFO</v>
      </c>
      <c r="C255" t="s">
        <v>410</v>
      </c>
      <c r="D255">
        <v>19</v>
      </c>
      <c r="E255" s="229">
        <v>0.63157894736842102</v>
      </c>
      <c r="F255" s="229">
        <v>0.68421052631578905</v>
      </c>
      <c r="G255" s="229">
        <v>0.57894736842105299</v>
      </c>
    </row>
    <row r="256" spans="1:7" x14ac:dyDescent="0.5">
      <c r="A256" s="230" t="str">
        <f t="shared" si="6"/>
        <v>Contact Fisheries and Oceans Canada</v>
      </c>
      <c r="B256" s="230" t="str">
        <f t="shared" si="7"/>
        <v>DFO</v>
      </c>
      <c r="C256" t="s">
        <v>411</v>
      </c>
      <c r="D256">
        <v>18</v>
      </c>
      <c r="E256">
        <v>0.61111111111111105</v>
      </c>
      <c r="F256">
        <v>0.5</v>
      </c>
      <c r="G256">
        <v>0.33333333333333298</v>
      </c>
    </row>
    <row r="257" spans="1:7" x14ac:dyDescent="0.5">
      <c r="A257" s="230" t="str">
        <f t="shared" si="6"/>
        <v>Find areas that are closed for shellfish harvesting due to public health reasons</v>
      </c>
      <c r="B257" s="230" t="str">
        <f t="shared" si="7"/>
        <v>DFO</v>
      </c>
      <c r="C257" t="s">
        <v>412</v>
      </c>
      <c r="D257">
        <v>19</v>
      </c>
      <c r="E257">
        <v>0.73684210526315796</v>
      </c>
      <c r="F257">
        <v>0.21052631578947401</v>
      </c>
      <c r="G257">
        <v>0.42105263157894701</v>
      </c>
    </row>
    <row r="258" spans="1:7" ht="31.5" x14ac:dyDescent="0.5">
      <c r="A258" s="230" t="str">
        <f t="shared" ref="A258:A321" si="8">IF(ISBLANK(C258),"",MID(C258,FIND("#",SUBSTITUTE(C258,":","#",2))+1,500))</f>
        <v>Find information on fishing for salmon and trout in Newfoundland and Labrador rivers</v>
      </c>
      <c r="B258" s="230" t="str">
        <f t="shared" ref="B258:B321" si="9">IF(ISBLANK(C258),"",LEFT(C258,FIND("#",SUBSTITUTE(C258,":","#"))-1))</f>
        <v>DFO</v>
      </c>
      <c r="C258" t="s">
        <v>413</v>
      </c>
      <c r="D258">
        <v>8</v>
      </c>
      <c r="E258" s="229">
        <v>0.75</v>
      </c>
      <c r="F258" s="229">
        <v>0.625</v>
      </c>
      <c r="G258" s="229">
        <v>0.75</v>
      </c>
    </row>
    <row r="259" spans="1:7" x14ac:dyDescent="0.5">
      <c r="A259" s="230" t="str">
        <f t="shared" si="8"/>
        <v>Find out if you need a fishing licence</v>
      </c>
      <c r="B259" s="230" t="str">
        <f t="shared" si="9"/>
        <v>DFO</v>
      </c>
      <c r="C259" t="s">
        <v>414</v>
      </c>
      <c r="D259">
        <v>27</v>
      </c>
      <c r="E259">
        <v>0.62962962962962998</v>
      </c>
      <c r="F259">
        <v>0.55555555555555602</v>
      </c>
      <c r="G259">
        <v>0.55555555555555602</v>
      </c>
    </row>
    <row r="260" spans="1:7" x14ac:dyDescent="0.5">
      <c r="A260" s="230" t="str">
        <f t="shared" si="8"/>
        <v>Find provincial and territorial regulations for recreational (sport) fishing</v>
      </c>
      <c r="B260" s="230" t="str">
        <f t="shared" si="9"/>
        <v>DFO</v>
      </c>
      <c r="C260" t="s">
        <v>415</v>
      </c>
      <c r="D260">
        <v>23</v>
      </c>
      <c r="E260" s="229">
        <v>0.565217391304348</v>
      </c>
      <c r="F260" s="229">
        <v>0.39130434782608697</v>
      </c>
      <c r="G260" s="229">
        <v>0.47826086956521702</v>
      </c>
    </row>
    <row r="261" spans="1:7" x14ac:dyDescent="0.5">
      <c r="A261" s="230" t="str">
        <f t="shared" si="8"/>
        <v>Get fishing regulations through the BC Tidal Waters Sport Fishing Guide</v>
      </c>
      <c r="B261" s="230" t="str">
        <f t="shared" si="9"/>
        <v>DFO</v>
      </c>
      <c r="C261" t="s">
        <v>416</v>
      </c>
      <c r="D261">
        <v>12</v>
      </c>
      <c r="E261">
        <v>0.33333333333333298</v>
      </c>
      <c r="F261">
        <v>0.25</v>
      </c>
      <c r="G261">
        <v>0.41666666666666702</v>
      </c>
    </row>
    <row r="262" spans="1:7" x14ac:dyDescent="0.5">
      <c r="A262" s="230" t="str">
        <f t="shared" si="8"/>
        <v>Get maps for fishery areas</v>
      </c>
      <c r="B262" s="230" t="str">
        <f t="shared" si="9"/>
        <v>DFO</v>
      </c>
      <c r="C262" t="s">
        <v>1404</v>
      </c>
      <c r="D262">
        <v>5</v>
      </c>
      <c r="E262" s="238">
        <v>0.6</v>
      </c>
      <c r="F262" s="238">
        <v>0.4</v>
      </c>
      <c r="G262" s="238">
        <v>0.2</v>
      </c>
    </row>
    <row r="263" spans="1:7" x14ac:dyDescent="0.5">
      <c r="A263" s="230" t="str">
        <f t="shared" si="8"/>
        <v>Other - Reason for my visit is not in this list</v>
      </c>
      <c r="B263" s="230" t="str">
        <f t="shared" si="9"/>
        <v>DFO</v>
      </c>
      <c r="C263" t="s">
        <v>417</v>
      </c>
      <c r="D263">
        <v>135</v>
      </c>
      <c r="E263">
        <v>0.64444444444444404</v>
      </c>
      <c r="F263">
        <v>0.50370370370370399</v>
      </c>
      <c r="G263">
        <v>0.52592592592592602</v>
      </c>
    </row>
    <row r="264" spans="1:7" x14ac:dyDescent="0.5">
      <c r="A264" s="230" t="str">
        <f t="shared" si="8"/>
        <v>Request a review of your project near water</v>
      </c>
      <c r="B264" s="230" t="str">
        <f t="shared" si="9"/>
        <v>DFO</v>
      </c>
      <c r="C264" t="s">
        <v>418</v>
      </c>
      <c r="D264">
        <v>12</v>
      </c>
      <c r="E264" s="229">
        <v>0.75</v>
      </c>
      <c r="F264" s="229">
        <v>0.83333333333333304</v>
      </c>
      <c r="G264" s="229">
        <v>0.75</v>
      </c>
    </row>
    <row r="265" spans="1:7" x14ac:dyDescent="0.5">
      <c r="A265" s="230" t="str">
        <f t="shared" si="8"/>
        <v>Science (data, advice, research)</v>
      </c>
      <c r="B265" s="230" t="str">
        <f t="shared" si="9"/>
        <v>DFO</v>
      </c>
      <c r="C265" t="s">
        <v>419</v>
      </c>
      <c r="D265">
        <v>64</v>
      </c>
      <c r="E265" s="229">
        <v>0.765625</v>
      </c>
      <c r="F265" s="229">
        <v>0.71875</v>
      </c>
      <c r="G265" s="229">
        <v>0.703125</v>
      </c>
    </row>
    <row r="266" spans="1:7" x14ac:dyDescent="0.5">
      <c r="A266" s="230" t="str">
        <f t="shared" si="8"/>
        <v>Find jobs and career information for Fisheries and Oceans Canada</v>
      </c>
      <c r="B266" s="230" t="str">
        <f t="shared" si="9"/>
        <v>DFO</v>
      </c>
      <c r="C266" t="s">
        <v>420</v>
      </c>
      <c r="D266">
        <v>51</v>
      </c>
      <c r="E266" s="238">
        <v>0.76470588235294101</v>
      </c>
      <c r="F266" s="238">
        <v>0.80392156862745101</v>
      </c>
      <c r="G266" s="238">
        <v>0.68627450980392202</v>
      </c>
    </row>
    <row r="267" spans="1:7" x14ac:dyDescent="0.5">
      <c r="A267" s="230" t="str">
        <f t="shared" si="8"/>
        <v>Other - Reason for my visit is not in this list</v>
      </c>
      <c r="B267" s="230" t="str">
        <f t="shared" si="9"/>
        <v>DFO</v>
      </c>
      <c r="C267" t="s">
        <v>421</v>
      </c>
      <c r="D267">
        <v>26</v>
      </c>
      <c r="E267" s="238">
        <v>0.57692307692307698</v>
      </c>
      <c r="F267" s="238">
        <v>0.5</v>
      </c>
      <c r="G267" s="238">
        <v>0.53846153846153799</v>
      </c>
    </row>
    <row r="268" spans="1:7" x14ac:dyDescent="0.5">
      <c r="A268" s="230" t="str">
        <f t="shared" si="8"/>
        <v>Other - Reason for my visit is not in this list</v>
      </c>
      <c r="B268" s="230" t="str">
        <f t="shared" si="9"/>
        <v>DFO</v>
      </c>
      <c r="C268" t="s">
        <v>422</v>
      </c>
      <c r="D268">
        <v>187</v>
      </c>
      <c r="E268" s="238">
        <v>0.75401069518716601</v>
      </c>
      <c r="F268" s="238">
        <v>0.66310160427807496</v>
      </c>
      <c r="G268" s="238">
        <v>0.64171122994652396</v>
      </c>
    </row>
    <row r="269" spans="1:7" ht="31.5" x14ac:dyDescent="0.5">
      <c r="A269" s="230" t="str">
        <f t="shared" si="8"/>
        <v>Find information and updates on tides, currents and water levels in Canadian waters</v>
      </c>
      <c r="B269" s="230" t="str">
        <f t="shared" si="9"/>
        <v>DFO</v>
      </c>
      <c r="C269" t="s">
        <v>423</v>
      </c>
      <c r="D269">
        <v>8</v>
      </c>
      <c r="E269" s="229">
        <v>0.875</v>
      </c>
      <c r="F269" s="229">
        <v>0.625</v>
      </c>
      <c r="G269" s="229">
        <v>0.5</v>
      </c>
    </row>
    <row r="270" spans="1:7" x14ac:dyDescent="0.5">
      <c r="A270" s="230" t="str">
        <f t="shared" si="8"/>
        <v>Find the required nautical charts for safe vessel navigation in Canadian waters</v>
      </c>
      <c r="B270" s="230" t="str">
        <f t="shared" si="9"/>
        <v>DFO</v>
      </c>
      <c r="C270" t="s">
        <v>424</v>
      </c>
      <c r="D270">
        <v>15</v>
      </c>
      <c r="E270">
        <v>0.8</v>
      </c>
      <c r="F270">
        <v>0.66666666666666696</v>
      </c>
      <c r="G270">
        <v>0.4</v>
      </c>
    </row>
    <row r="271" spans="1:7" x14ac:dyDescent="0.5">
      <c r="A271" s="230" t="str">
        <f t="shared" si="8"/>
        <v>Other - Reason for my visit is not in this list</v>
      </c>
      <c r="B271" s="230" t="str">
        <f t="shared" si="9"/>
        <v>DFO</v>
      </c>
      <c r="C271" t="s">
        <v>425</v>
      </c>
      <c r="D271">
        <v>15</v>
      </c>
      <c r="E271" s="229">
        <v>0.66666666666666696</v>
      </c>
      <c r="F271" s="229">
        <v>0.66666666666666696</v>
      </c>
      <c r="G271" s="229">
        <v>0.66666666666666696</v>
      </c>
    </row>
    <row r="272" spans="1:7" x14ac:dyDescent="0.5">
      <c r="A272" s="230" t="str">
        <f t="shared" si="8"/>
        <v>Jobs in the military (Canadian Armed Forces)</v>
      </c>
      <c r="B272" s="230" t="str">
        <f t="shared" si="9"/>
        <v>DND</v>
      </c>
      <c r="C272" t="s">
        <v>426</v>
      </c>
      <c r="D272">
        <v>806</v>
      </c>
      <c r="E272">
        <v>0.81637717121588105</v>
      </c>
      <c r="F272">
        <v>0.65260545905707201</v>
      </c>
      <c r="G272">
        <v>0.64392059553349901</v>
      </c>
    </row>
    <row r="273" spans="1:7" x14ac:dyDescent="0.5">
      <c r="A273" s="230" t="str">
        <f t="shared" si="8"/>
        <v>Other - Reason for my visit is not in this list</v>
      </c>
      <c r="B273" s="230" t="str">
        <f t="shared" si="9"/>
        <v>DND</v>
      </c>
      <c r="C273" t="s">
        <v>427</v>
      </c>
      <c r="D273">
        <v>7</v>
      </c>
      <c r="E273" s="238">
        <v>0.42857142857142899</v>
      </c>
      <c r="F273" s="238">
        <v>0.28571428571428598</v>
      </c>
      <c r="G273" s="238">
        <v>0.57142857142857095</v>
      </c>
    </row>
    <row r="274" spans="1:7" x14ac:dyDescent="0.5">
      <c r="A274" s="230" t="str">
        <f t="shared" si="8"/>
        <v>Apply for a job in the military</v>
      </c>
      <c r="B274" s="230" t="str">
        <f t="shared" si="9"/>
        <v>DND</v>
      </c>
      <c r="C274" t="s">
        <v>1405</v>
      </c>
      <c r="D274">
        <v>150</v>
      </c>
      <c r="E274" s="229">
        <v>0.72</v>
      </c>
      <c r="F274" s="229">
        <v>0.61333333333333295</v>
      </c>
      <c r="G274" s="229">
        <v>0.61333333333333295</v>
      </c>
    </row>
    <row r="275" spans="1:7" x14ac:dyDescent="0.5">
      <c r="A275" s="230" t="str">
        <f t="shared" si="8"/>
        <v>Become a Junior Canadian Ranger</v>
      </c>
      <c r="B275" s="230" t="str">
        <f t="shared" si="9"/>
        <v>DND</v>
      </c>
      <c r="C275" t="s">
        <v>1406</v>
      </c>
      <c r="D275">
        <v>5</v>
      </c>
      <c r="E275" s="229">
        <v>0.8</v>
      </c>
      <c r="F275" s="229">
        <v>0.6</v>
      </c>
      <c r="G275" s="229">
        <v>0.6</v>
      </c>
    </row>
    <row r="276" spans="1:7" x14ac:dyDescent="0.5">
      <c r="A276" s="230" t="str">
        <f t="shared" si="8"/>
        <v>Cadet camps, dress, drills and training</v>
      </c>
      <c r="B276" s="230" t="str">
        <f t="shared" si="9"/>
        <v>DND</v>
      </c>
      <c r="C276" t="s">
        <v>428</v>
      </c>
      <c r="D276">
        <v>16</v>
      </c>
      <c r="E276" s="229">
        <v>0.875</v>
      </c>
      <c r="F276" s="229">
        <v>0.6875</v>
      </c>
      <c r="G276" s="229">
        <v>0.5</v>
      </c>
    </row>
    <row r="277" spans="1:7" x14ac:dyDescent="0.5">
      <c r="A277" s="230" t="str">
        <f t="shared" si="8"/>
        <v>Cadet365 account</v>
      </c>
      <c r="B277" s="230" t="str">
        <f t="shared" si="9"/>
        <v>DND</v>
      </c>
      <c r="C277" t="s">
        <v>429</v>
      </c>
      <c r="D277">
        <v>4</v>
      </c>
      <c r="E277" s="229">
        <v>0.75</v>
      </c>
      <c r="F277" s="229">
        <v>0.25</v>
      </c>
      <c r="G277" s="229">
        <v>0.5</v>
      </c>
    </row>
    <row r="278" spans="1:7" x14ac:dyDescent="0.5">
      <c r="A278" s="230" t="str">
        <f t="shared" si="8"/>
        <v>Cadets and Junior Canadian Rangers</v>
      </c>
      <c r="B278" s="230" t="str">
        <f t="shared" si="9"/>
        <v>DND</v>
      </c>
      <c r="C278" t="s">
        <v>430</v>
      </c>
      <c r="D278">
        <v>114</v>
      </c>
      <c r="E278" s="229">
        <v>0.84210526315789502</v>
      </c>
      <c r="F278" s="229">
        <v>0.68421052631578905</v>
      </c>
      <c r="G278" s="229">
        <v>0.64912280701754399</v>
      </c>
    </row>
    <row r="279" spans="1:7" x14ac:dyDescent="0.5">
      <c r="A279" s="230" t="str">
        <f t="shared" si="8"/>
        <v>Canada's contributions to past wars</v>
      </c>
      <c r="B279" s="230" t="str">
        <f t="shared" si="9"/>
        <v>DND</v>
      </c>
      <c r="C279" t="s">
        <v>1407</v>
      </c>
      <c r="D279">
        <v>27</v>
      </c>
      <c r="E279" s="229">
        <v>0.96296296296296302</v>
      </c>
      <c r="F279" s="229">
        <v>0.77777777777777801</v>
      </c>
      <c r="G279" s="229">
        <v>0.77777777777777801</v>
      </c>
    </row>
    <row r="280" spans="1:7" x14ac:dyDescent="0.5">
      <c r="A280" s="230" t="str">
        <f t="shared" si="8"/>
        <v>Canada's defence policy (Strong, Secure, Engaged)</v>
      </c>
      <c r="B280" s="230" t="str">
        <f t="shared" si="9"/>
        <v>DND</v>
      </c>
      <c r="C280" t="s">
        <v>431</v>
      </c>
      <c r="D280">
        <v>195</v>
      </c>
      <c r="E280" s="229">
        <v>0.80512820512820504</v>
      </c>
      <c r="F280" s="229">
        <v>0.65128205128205097</v>
      </c>
      <c r="G280" s="229">
        <v>0.61538461538461497</v>
      </c>
    </row>
    <row r="281" spans="1:7" x14ac:dyDescent="0.5">
      <c r="A281" s="230" t="str">
        <f t="shared" si="8"/>
        <v>Canadian honours chart of the Canadian military orders, decorations and medals</v>
      </c>
      <c r="B281" s="230" t="str">
        <f t="shared" si="9"/>
        <v>DND</v>
      </c>
      <c r="C281" t="s">
        <v>1408</v>
      </c>
      <c r="D281">
        <v>32</v>
      </c>
      <c r="E281">
        <v>0.84375</v>
      </c>
      <c r="F281">
        <v>0.78125</v>
      </c>
      <c r="G281">
        <v>0.78125</v>
      </c>
    </row>
    <row r="282" spans="1:7" x14ac:dyDescent="0.5">
      <c r="A282" s="230" t="str">
        <f t="shared" si="8"/>
        <v>CANFORGENS or another FORGENS</v>
      </c>
      <c r="B282" s="230" t="str">
        <f t="shared" si="9"/>
        <v>DND</v>
      </c>
      <c r="C282" t="s">
        <v>432</v>
      </c>
      <c r="D282">
        <v>29</v>
      </c>
      <c r="E282" s="238">
        <v>0.79310344827586199</v>
      </c>
      <c r="F282" s="238">
        <v>0.58620689655172398</v>
      </c>
      <c r="G282" s="238">
        <v>0.58620689655172398</v>
      </c>
    </row>
    <row r="283" spans="1:7" x14ac:dyDescent="0.5">
      <c r="A283" s="230" t="str">
        <f t="shared" si="8"/>
        <v>Chief of Defence Staff messages</v>
      </c>
      <c r="B283" s="230" t="str">
        <f t="shared" si="9"/>
        <v>DND</v>
      </c>
      <c r="C283" t="s">
        <v>433</v>
      </c>
      <c r="D283">
        <v>2</v>
      </c>
      <c r="E283" s="229">
        <v>0.5</v>
      </c>
      <c r="F283" s="229">
        <v>1</v>
      </c>
      <c r="G283" s="229">
        <v>0.5</v>
      </c>
    </row>
    <row r="284" spans="1:7" x14ac:dyDescent="0.5">
      <c r="A284" s="230" t="str">
        <f t="shared" si="8"/>
        <v>Civilian jobs with National Defence</v>
      </c>
      <c r="B284" s="230" t="str">
        <f t="shared" si="9"/>
        <v>DND</v>
      </c>
      <c r="C284" t="s">
        <v>434</v>
      </c>
      <c r="D284">
        <v>206</v>
      </c>
      <c r="E284">
        <v>0.71359223300970898</v>
      </c>
      <c r="F284">
        <v>0.66990291262135904</v>
      </c>
      <c r="G284">
        <v>0.529126213592233</v>
      </c>
    </row>
    <row r="285" spans="1:7" x14ac:dyDescent="0.5">
      <c r="A285" s="230" t="str">
        <f t="shared" si="8"/>
        <v>Compensation and Benefits Instructions</v>
      </c>
      <c r="B285" s="230" t="str">
        <f t="shared" si="9"/>
        <v>DND</v>
      </c>
      <c r="C285" t="s">
        <v>1409</v>
      </c>
      <c r="D285">
        <v>32</v>
      </c>
      <c r="E285" s="229">
        <v>0.8125</v>
      </c>
      <c r="F285" s="229">
        <v>0.625</v>
      </c>
      <c r="G285" s="229">
        <v>0.5</v>
      </c>
    </row>
    <row r="286" spans="1:7" x14ac:dyDescent="0.5">
      <c r="A286" s="230" t="str">
        <f t="shared" si="8"/>
        <v>Conduct and culture change in the Canadian Armed Forces</v>
      </c>
      <c r="B286" s="230" t="str">
        <f t="shared" si="9"/>
        <v>DND</v>
      </c>
      <c r="C286" t="s">
        <v>435</v>
      </c>
      <c r="D286">
        <v>3</v>
      </c>
      <c r="E286" s="229">
        <v>0.66666666666666696</v>
      </c>
      <c r="F286" s="229">
        <v>1</v>
      </c>
      <c r="G286" s="229">
        <v>0.33333333333333298</v>
      </c>
    </row>
    <row r="287" spans="1:7" x14ac:dyDescent="0.5">
      <c r="A287" s="230" t="str">
        <f t="shared" si="8"/>
        <v>Contact the Department of National Defence and the Canadian Armed Forces</v>
      </c>
      <c r="B287" s="230" t="str">
        <f t="shared" si="9"/>
        <v>DND</v>
      </c>
      <c r="C287" t="s">
        <v>436</v>
      </c>
      <c r="D287">
        <v>4</v>
      </c>
      <c r="E287" s="229">
        <v>1</v>
      </c>
      <c r="F287" s="229">
        <v>1</v>
      </c>
      <c r="G287" s="229">
        <v>1</v>
      </c>
    </row>
    <row r="288" spans="1:7" x14ac:dyDescent="0.5">
      <c r="A288" s="230" t="str">
        <f t="shared" si="8"/>
        <v>Current military operations and deployments</v>
      </c>
      <c r="B288" s="230" t="str">
        <f t="shared" si="9"/>
        <v>DND</v>
      </c>
      <c r="C288" t="s">
        <v>437</v>
      </c>
      <c r="D288">
        <v>5</v>
      </c>
      <c r="E288">
        <v>1</v>
      </c>
      <c r="F288">
        <v>1</v>
      </c>
      <c r="G288">
        <v>1</v>
      </c>
    </row>
    <row r="289" spans="1:7" x14ac:dyDescent="0.5">
      <c r="A289" s="230" t="str">
        <f t="shared" si="8"/>
        <v>Defence administrative orders and directives (DAOD)</v>
      </c>
      <c r="B289" s="230" t="str">
        <f t="shared" si="9"/>
        <v>DND</v>
      </c>
      <c r="C289" t="s">
        <v>438</v>
      </c>
      <c r="D289">
        <v>138</v>
      </c>
      <c r="E289" s="229">
        <v>0.85507246376811596</v>
      </c>
      <c r="F289" s="229">
        <v>0.64492753623188404</v>
      </c>
      <c r="G289" s="229">
        <v>0.65942028985507295</v>
      </c>
    </row>
    <row r="290" spans="1:7" x14ac:dyDescent="0.5">
      <c r="A290" s="230" t="str">
        <f t="shared" si="8"/>
        <v>Dress regulations and drill manuals</v>
      </c>
      <c r="B290" s="230" t="str">
        <f t="shared" si="9"/>
        <v>DND</v>
      </c>
      <c r="C290" t="s">
        <v>439</v>
      </c>
      <c r="D290">
        <v>2</v>
      </c>
      <c r="E290" s="229">
        <v>1</v>
      </c>
      <c r="F290" s="229">
        <v>1</v>
      </c>
      <c r="G290" s="229">
        <v>1</v>
      </c>
    </row>
    <row r="291" spans="1:7" x14ac:dyDescent="0.5">
      <c r="A291" s="230" t="str">
        <f t="shared" si="8"/>
        <v>Educational materials</v>
      </c>
      <c r="B291" s="230" t="str">
        <f t="shared" si="9"/>
        <v>DND</v>
      </c>
      <c r="C291" t="s">
        <v>1410</v>
      </c>
      <c r="D291">
        <v>15</v>
      </c>
      <c r="E291" s="229">
        <v>0.93333333333333302</v>
      </c>
      <c r="F291" s="229">
        <v>0.73333333333333295</v>
      </c>
      <c r="G291" s="229">
        <v>0.73333333333333295</v>
      </c>
    </row>
    <row r="292" spans="1:7" x14ac:dyDescent="0.5">
      <c r="A292" s="230" t="str">
        <f t="shared" si="8"/>
        <v>Find information on a specific unit, squadron or ship</v>
      </c>
      <c r="B292" s="230" t="str">
        <f t="shared" si="9"/>
        <v>DND</v>
      </c>
      <c r="C292" t="s">
        <v>440</v>
      </c>
      <c r="D292">
        <v>209</v>
      </c>
      <c r="E292">
        <v>0.808612440191388</v>
      </c>
      <c r="F292">
        <v>0.73205741626794296</v>
      </c>
      <c r="G292">
        <v>0.69856459330143506</v>
      </c>
    </row>
    <row r="293" spans="1:7" x14ac:dyDescent="0.5">
      <c r="A293" s="230" t="str">
        <f t="shared" si="8"/>
        <v>Find information on specific weapons, vehicles, ships, and aircraft</v>
      </c>
      <c r="B293" s="230" t="str">
        <f t="shared" si="9"/>
        <v>DND</v>
      </c>
      <c r="C293" t="s">
        <v>441</v>
      </c>
      <c r="D293">
        <v>8</v>
      </c>
      <c r="E293">
        <v>1</v>
      </c>
      <c r="F293">
        <v>0.875</v>
      </c>
      <c r="G293">
        <v>0.875</v>
      </c>
    </row>
    <row r="294" spans="1:7" x14ac:dyDescent="0.5">
      <c r="A294" s="230" t="str">
        <f t="shared" si="8"/>
        <v>Find the address of an office, base, support unit, or recruiting centre</v>
      </c>
      <c r="B294" s="230" t="str">
        <f t="shared" si="9"/>
        <v>DND</v>
      </c>
      <c r="C294" t="s">
        <v>1411</v>
      </c>
      <c r="D294">
        <v>3</v>
      </c>
      <c r="E294" s="229">
        <v>0.66666666666666696</v>
      </c>
      <c r="F294" s="229">
        <v>1</v>
      </c>
      <c r="G294" s="229">
        <v>0.66666666666666696</v>
      </c>
    </row>
    <row r="295" spans="1:7" x14ac:dyDescent="0.5">
      <c r="A295" s="230" t="str">
        <f t="shared" si="8"/>
        <v>Get a specific report about misconduct or discrimintation (Arbour Report)</v>
      </c>
      <c r="B295" s="230" t="str">
        <f t="shared" si="9"/>
        <v>DND</v>
      </c>
      <c r="C295" t="s">
        <v>442</v>
      </c>
      <c r="D295">
        <v>1</v>
      </c>
      <c r="E295" s="229">
        <v>0</v>
      </c>
      <c r="F295" s="229">
        <v>0</v>
      </c>
      <c r="G295" s="229">
        <v>0</v>
      </c>
    </row>
    <row r="296" spans="1:7" x14ac:dyDescent="0.5">
      <c r="A296" s="230" t="str">
        <f t="shared" si="8"/>
        <v>Historical research, books or publications</v>
      </c>
      <c r="B296" s="230" t="str">
        <f t="shared" si="9"/>
        <v>DND</v>
      </c>
      <c r="C296" t="s">
        <v>1412</v>
      </c>
      <c r="D296">
        <v>29</v>
      </c>
      <c r="E296" s="229">
        <v>0.79310344827586199</v>
      </c>
      <c r="F296" s="229">
        <v>0.58620689655172398</v>
      </c>
      <c r="G296" s="229">
        <v>0.65517241379310298</v>
      </c>
    </row>
    <row r="297" spans="1:7" x14ac:dyDescent="0.5">
      <c r="A297" s="230" t="str">
        <f t="shared" si="8"/>
        <v>Information about equipment purchases and upgrades</v>
      </c>
      <c r="B297" s="230" t="str">
        <f t="shared" si="9"/>
        <v>DND</v>
      </c>
      <c r="C297" t="s">
        <v>1413</v>
      </c>
      <c r="D297">
        <v>17</v>
      </c>
      <c r="E297">
        <v>0.82352941176470595</v>
      </c>
      <c r="F297">
        <v>0.76470588235294101</v>
      </c>
      <c r="G297">
        <v>0.64705882352941202</v>
      </c>
    </row>
    <row r="298" spans="1:7" x14ac:dyDescent="0.5">
      <c r="A298" s="230" t="str">
        <f t="shared" si="8"/>
        <v>Innovation for Defence Excellence and Security (IDEaS)</v>
      </c>
      <c r="B298" s="230" t="str">
        <f t="shared" si="9"/>
        <v>DND</v>
      </c>
      <c r="C298" t="s">
        <v>443</v>
      </c>
      <c r="D298">
        <v>4</v>
      </c>
      <c r="E298" s="229">
        <v>1</v>
      </c>
      <c r="F298" s="229">
        <v>0.5</v>
      </c>
      <c r="G298" s="229">
        <v>0.5</v>
      </c>
    </row>
    <row r="299" spans="1:7" x14ac:dyDescent="0.5">
      <c r="A299" s="230" t="str">
        <f t="shared" si="8"/>
        <v>Jobs in the military (Canadian Armed Forces)</v>
      </c>
      <c r="B299" s="230" t="str">
        <f t="shared" si="9"/>
        <v>DND</v>
      </c>
      <c r="C299" t="s">
        <v>444</v>
      </c>
      <c r="D299">
        <v>160</v>
      </c>
      <c r="E299" s="229">
        <v>0.8</v>
      </c>
      <c r="F299" s="229">
        <v>0.65</v>
      </c>
      <c r="G299" s="229">
        <v>0.58750000000000002</v>
      </c>
    </row>
    <row r="300" spans="1:7" x14ac:dyDescent="0.5">
      <c r="A300" s="230" t="str">
        <f t="shared" si="8"/>
        <v>Junior Canadian Ranger</v>
      </c>
      <c r="B300" s="230" t="str">
        <f t="shared" si="9"/>
        <v>DND</v>
      </c>
      <c r="C300" t="s">
        <v>445</v>
      </c>
      <c r="D300">
        <v>1</v>
      </c>
      <c r="E300" s="229">
        <v>1</v>
      </c>
      <c r="F300" s="229">
        <v>1</v>
      </c>
      <c r="G300" s="229">
        <v>1</v>
      </c>
    </row>
    <row r="301" spans="1:7" x14ac:dyDescent="0.5">
      <c r="A301" s="230" t="str">
        <f t="shared" si="8"/>
        <v>Latest stories or articles about the Canadian military</v>
      </c>
      <c r="B301" s="230" t="str">
        <f t="shared" si="9"/>
        <v>DND</v>
      </c>
      <c r="C301" t="s">
        <v>446</v>
      </c>
      <c r="D301">
        <v>11</v>
      </c>
      <c r="E301">
        <v>0.81818181818181801</v>
      </c>
      <c r="F301">
        <v>0.63636363636363602</v>
      </c>
      <c r="G301">
        <v>0.63636363636363602</v>
      </c>
    </row>
    <row r="302" spans="1:7" x14ac:dyDescent="0.5">
      <c r="A302" s="230" t="str">
        <f t="shared" si="8"/>
        <v>Learn about a specific military operation</v>
      </c>
      <c r="B302" s="230" t="str">
        <f t="shared" si="9"/>
        <v>DND</v>
      </c>
      <c r="C302" t="s">
        <v>1414</v>
      </c>
      <c r="D302">
        <v>33</v>
      </c>
      <c r="E302" s="229">
        <v>0.78787878787878796</v>
      </c>
      <c r="F302" s="229">
        <v>0.78787878787878796</v>
      </c>
      <c r="G302" s="229">
        <v>0.69696969696969702</v>
      </c>
    </row>
    <row r="303" spans="1:7" x14ac:dyDescent="0.5">
      <c r="A303" s="230" t="str">
        <f t="shared" si="8"/>
        <v>Medals, orders, awards and decorations</v>
      </c>
      <c r="B303" s="230" t="str">
        <f t="shared" si="9"/>
        <v>DND</v>
      </c>
      <c r="C303" t="s">
        <v>447</v>
      </c>
      <c r="D303">
        <v>10</v>
      </c>
      <c r="E303">
        <v>0.8</v>
      </c>
      <c r="F303">
        <v>0.8</v>
      </c>
      <c r="G303">
        <v>0.6</v>
      </c>
    </row>
    <row r="304" spans="1:7" x14ac:dyDescent="0.5">
      <c r="A304" s="230" t="str">
        <f t="shared" si="8"/>
        <v>Medical and dental benefits</v>
      </c>
      <c r="B304" s="230" t="str">
        <f t="shared" si="9"/>
        <v>DND</v>
      </c>
      <c r="C304" t="s">
        <v>448</v>
      </c>
      <c r="D304">
        <v>6</v>
      </c>
      <c r="E304" s="229">
        <v>0.5</v>
      </c>
      <c r="F304" s="229">
        <v>0.16666666666666699</v>
      </c>
      <c r="G304" s="229">
        <v>0.16666666666666699</v>
      </c>
    </row>
    <row r="305" spans="1:7" x14ac:dyDescent="0.5">
      <c r="A305" s="230" t="str">
        <f t="shared" si="8"/>
        <v>Military equipment purchases and upgrades</v>
      </c>
      <c r="B305" s="230" t="str">
        <f t="shared" si="9"/>
        <v>DND</v>
      </c>
      <c r="C305" t="s">
        <v>449</v>
      </c>
      <c r="D305">
        <v>8</v>
      </c>
      <c r="E305" s="229">
        <v>0.75</v>
      </c>
      <c r="F305" s="229">
        <v>0.375</v>
      </c>
      <c r="G305" s="229">
        <v>0.5</v>
      </c>
    </row>
    <row r="306" spans="1:7" x14ac:dyDescent="0.5">
      <c r="A306" s="230" t="str">
        <f t="shared" si="8"/>
        <v>Military service records</v>
      </c>
      <c r="B306" s="230" t="str">
        <f t="shared" si="9"/>
        <v>DND</v>
      </c>
      <c r="C306" t="s">
        <v>450</v>
      </c>
      <c r="D306">
        <v>6</v>
      </c>
      <c r="E306" s="229">
        <v>0.66666666666666696</v>
      </c>
      <c r="F306" s="229">
        <v>0.83333333333333304</v>
      </c>
      <c r="G306" s="229">
        <v>0.66666666666666696</v>
      </c>
    </row>
    <row r="307" spans="1:7" x14ac:dyDescent="0.5">
      <c r="A307" s="230" t="str">
        <f t="shared" si="8"/>
        <v>Missions, operations, and deployments</v>
      </c>
      <c r="B307" s="230" t="str">
        <f t="shared" si="9"/>
        <v>DND</v>
      </c>
      <c r="C307" t="s">
        <v>451</v>
      </c>
      <c r="D307">
        <v>141</v>
      </c>
      <c r="E307" s="229">
        <v>0.82978723404255295</v>
      </c>
      <c r="F307" s="229">
        <v>0.70212765957446799</v>
      </c>
      <c r="G307" s="229">
        <v>0.659574468085106</v>
      </c>
    </row>
    <row r="308" spans="1:7" x14ac:dyDescent="0.5">
      <c r="A308" s="230" t="str">
        <f t="shared" si="8"/>
        <v>News releases from the Department of National Defence</v>
      </c>
      <c r="B308" s="230" t="str">
        <f t="shared" si="9"/>
        <v>DND</v>
      </c>
      <c r="C308" t="s">
        <v>452</v>
      </c>
      <c r="D308">
        <v>11</v>
      </c>
      <c r="E308" s="238">
        <v>0.90909090909090895</v>
      </c>
      <c r="F308" s="238">
        <v>0.72727272727272696</v>
      </c>
      <c r="G308" s="238">
        <v>0.72727272727272696</v>
      </c>
    </row>
    <row r="309" spans="1:7" x14ac:dyDescent="0.5">
      <c r="A309" s="230" t="str">
        <f t="shared" si="8"/>
        <v>Other - Reason for my visit is not in this list</v>
      </c>
      <c r="B309" s="230" t="str">
        <f t="shared" si="9"/>
        <v>DND</v>
      </c>
      <c r="C309" t="s">
        <v>453</v>
      </c>
      <c r="D309">
        <v>1111</v>
      </c>
      <c r="E309">
        <v>0.70747074707470703</v>
      </c>
      <c r="F309">
        <v>0.64806480648064801</v>
      </c>
      <c r="G309">
        <v>0.55445544554455495</v>
      </c>
    </row>
    <row r="310" spans="1:7" x14ac:dyDescent="0.5">
      <c r="A310" s="230" t="str">
        <f t="shared" si="8"/>
        <v>Past military operations and deployments</v>
      </c>
      <c r="B310" s="230" t="str">
        <f t="shared" si="9"/>
        <v>DND</v>
      </c>
      <c r="C310" t="s">
        <v>454</v>
      </c>
      <c r="D310">
        <v>2</v>
      </c>
      <c r="E310" s="229">
        <v>1</v>
      </c>
      <c r="F310" s="229">
        <v>0.5</v>
      </c>
      <c r="G310" s="229">
        <v>1</v>
      </c>
    </row>
    <row r="311" spans="1:7" x14ac:dyDescent="0.5">
      <c r="A311" s="230" t="str">
        <f t="shared" si="8"/>
        <v>Pay rates for military members</v>
      </c>
      <c r="B311" s="230" t="str">
        <f t="shared" si="9"/>
        <v>DND</v>
      </c>
      <c r="C311" t="s">
        <v>455</v>
      </c>
      <c r="D311">
        <v>138</v>
      </c>
      <c r="E311">
        <v>0.77536231884058004</v>
      </c>
      <c r="F311">
        <v>0.60869565217391297</v>
      </c>
      <c r="G311">
        <v>0.52898550724637705</v>
      </c>
    </row>
    <row r="312" spans="1:7" x14ac:dyDescent="0.5">
      <c r="A312" s="230" t="str">
        <f t="shared" si="8"/>
        <v>Pension for military members</v>
      </c>
      <c r="B312" s="230" t="str">
        <f t="shared" si="9"/>
        <v>DND</v>
      </c>
      <c r="C312" t="s">
        <v>456</v>
      </c>
      <c r="D312">
        <v>8</v>
      </c>
      <c r="E312" s="238">
        <v>0.5</v>
      </c>
      <c r="F312" s="238">
        <v>0.5</v>
      </c>
      <c r="G312" s="238">
        <v>0.375</v>
      </c>
    </row>
    <row r="313" spans="1:7" x14ac:dyDescent="0.5">
      <c r="A313" s="230" t="str">
        <f t="shared" si="8"/>
        <v>Personal interest, including family history</v>
      </c>
      <c r="B313" s="230" t="str">
        <f t="shared" si="9"/>
        <v>DND</v>
      </c>
      <c r="C313" t="s">
        <v>457</v>
      </c>
      <c r="D313">
        <v>17</v>
      </c>
      <c r="E313" s="238">
        <v>0.82352941176470595</v>
      </c>
      <c r="F313" s="238">
        <v>0.70588235294117696</v>
      </c>
      <c r="G313" s="238">
        <v>0.58823529411764697</v>
      </c>
    </row>
    <row r="314" spans="1:7" x14ac:dyDescent="0.5">
      <c r="A314" s="230" t="str">
        <f t="shared" si="8"/>
        <v>Queen's regulations and orders (QR&amp;O)</v>
      </c>
      <c r="B314" s="230" t="str">
        <f t="shared" si="9"/>
        <v>DND</v>
      </c>
      <c r="C314" t="s">
        <v>458</v>
      </c>
      <c r="D314">
        <v>50</v>
      </c>
      <c r="E314" s="238">
        <v>0.78</v>
      </c>
      <c r="F314" s="238">
        <v>0.52</v>
      </c>
      <c r="G314" s="238">
        <v>0.57999999999999996</v>
      </c>
    </row>
    <row r="315" spans="1:7" x14ac:dyDescent="0.5">
      <c r="A315" s="230" t="str">
        <f t="shared" si="8"/>
        <v>Ranks in the military</v>
      </c>
      <c r="B315" s="230" t="str">
        <f t="shared" si="9"/>
        <v>DND</v>
      </c>
      <c r="C315" t="s">
        <v>459</v>
      </c>
      <c r="D315">
        <v>99</v>
      </c>
      <c r="E315" s="229">
        <v>0.939393939393939</v>
      </c>
      <c r="F315" s="229">
        <v>0.82828282828282795</v>
      </c>
      <c r="G315" s="229">
        <v>0.78787878787878796</v>
      </c>
    </row>
    <row r="316" spans="1:7" x14ac:dyDescent="0.5">
      <c r="A316" s="230" t="str">
        <f t="shared" si="8"/>
        <v>Read news releases from the Department of National Defence</v>
      </c>
      <c r="B316" s="230" t="str">
        <f t="shared" si="9"/>
        <v>DND</v>
      </c>
      <c r="C316" t="s">
        <v>1415</v>
      </c>
      <c r="D316">
        <v>67</v>
      </c>
      <c r="E316" s="229">
        <v>0.94029850746268695</v>
      </c>
      <c r="F316" s="229">
        <v>0.74626865671641796</v>
      </c>
      <c r="G316" s="229">
        <v>0.70149253731343297</v>
      </c>
    </row>
    <row r="317" spans="1:7" x14ac:dyDescent="0.5">
      <c r="A317" s="230" t="str">
        <f t="shared" si="8"/>
        <v>Read the latest stories or articles about the Canadian military</v>
      </c>
      <c r="B317" s="230" t="str">
        <f t="shared" si="9"/>
        <v>DND</v>
      </c>
      <c r="C317" t="s">
        <v>1416</v>
      </c>
      <c r="D317">
        <v>78</v>
      </c>
      <c r="E317" s="238">
        <v>0.89743589743589702</v>
      </c>
      <c r="F317" s="238">
        <v>0.75641025641025605</v>
      </c>
      <c r="G317" s="238">
        <v>0.66666666666666696</v>
      </c>
    </row>
    <row r="318" spans="1:7" x14ac:dyDescent="0.5">
      <c r="A318" s="230" t="str">
        <f t="shared" si="8"/>
        <v>Remberance Day or Veterans Day</v>
      </c>
      <c r="B318" s="230" t="str">
        <f t="shared" si="9"/>
        <v>DND</v>
      </c>
      <c r="C318" t="s">
        <v>460</v>
      </c>
      <c r="D318">
        <v>4</v>
      </c>
      <c r="E318">
        <v>1</v>
      </c>
      <c r="F318">
        <v>0.5</v>
      </c>
      <c r="G318">
        <v>1</v>
      </c>
    </row>
    <row r="319" spans="1:7" x14ac:dyDescent="0.5">
      <c r="A319" s="230" t="str">
        <f t="shared" si="8"/>
        <v>Reserves (part-time army, navy, air force)</v>
      </c>
      <c r="B319" s="230" t="str">
        <f t="shared" si="9"/>
        <v>DND</v>
      </c>
      <c r="C319" t="s">
        <v>461</v>
      </c>
      <c r="D319">
        <v>109</v>
      </c>
      <c r="E319">
        <v>0.81651376146789001</v>
      </c>
      <c r="F319">
        <v>0.68807339449541305</v>
      </c>
      <c r="G319">
        <v>0.69724770642201805</v>
      </c>
    </row>
    <row r="320" spans="1:7" x14ac:dyDescent="0.5">
      <c r="A320" s="230" t="str">
        <f t="shared" si="8"/>
        <v>School project or assignment</v>
      </c>
      <c r="B320" s="230" t="str">
        <f t="shared" si="9"/>
        <v>DND</v>
      </c>
      <c r="C320" t="s">
        <v>462</v>
      </c>
      <c r="D320">
        <v>29</v>
      </c>
      <c r="E320" s="238">
        <v>0.72413793103448298</v>
      </c>
      <c r="F320" s="238">
        <v>0.79310344827586199</v>
      </c>
      <c r="G320" s="238">
        <v>0.75862068965517204</v>
      </c>
    </row>
    <row r="321" spans="1:7" x14ac:dyDescent="0.5">
      <c r="A321" s="230" t="str">
        <f t="shared" si="8"/>
        <v>Search for jobs in the military</v>
      </c>
      <c r="B321" s="230" t="str">
        <f t="shared" si="9"/>
        <v>DND</v>
      </c>
      <c r="C321" t="s">
        <v>1417</v>
      </c>
      <c r="D321">
        <v>81</v>
      </c>
      <c r="E321" s="238">
        <v>0.76543209876543195</v>
      </c>
      <c r="F321" s="238">
        <v>0.67901234567901203</v>
      </c>
      <c r="G321" s="238">
        <v>0.70370370370370405</v>
      </c>
    </row>
    <row r="322" spans="1:7" ht="31.5" x14ac:dyDescent="0.5">
      <c r="A322" s="230" t="str">
        <f t="shared" ref="A322:A385" si="10">IF(ISBLANK(C322),"",MID(C322,FIND("#",SUBSTITUTE(C322,":","#",2))+1,500))</f>
        <v>Send an email to the Department of National Defence or the Canadian Armed Forces</v>
      </c>
      <c r="B322" s="230" t="str">
        <f t="shared" ref="B322:B385" si="11">IF(ISBLANK(C322),"",LEFT(C322,FIND("#",SUBSTITUTE(C322,":","#"))-1))</f>
        <v>DND</v>
      </c>
      <c r="C322" t="s">
        <v>1418</v>
      </c>
      <c r="D322">
        <v>4</v>
      </c>
      <c r="E322" s="229">
        <v>0.75</v>
      </c>
      <c r="F322" s="229">
        <v>0.75</v>
      </c>
      <c r="G322" s="229">
        <v>0.75</v>
      </c>
    </row>
    <row r="323" spans="1:7" x14ac:dyDescent="0.5">
      <c r="A323" s="230" t="str">
        <f t="shared" si="10"/>
        <v>Snowbirds and Skyhawks</v>
      </c>
      <c r="B323" s="230" t="str">
        <f t="shared" si="11"/>
        <v>DND</v>
      </c>
      <c r="C323" t="s">
        <v>463</v>
      </c>
      <c r="D323">
        <v>6</v>
      </c>
      <c r="E323" s="229">
        <v>0.83333333333333304</v>
      </c>
      <c r="F323" s="229">
        <v>0.83333333333333304</v>
      </c>
      <c r="G323" s="229">
        <v>0.5</v>
      </c>
    </row>
    <row r="324" spans="1:7" x14ac:dyDescent="0.5">
      <c r="A324" s="230" t="str">
        <f t="shared" si="10"/>
        <v>Steps and requirements to join the Canadian Armed Forces</v>
      </c>
      <c r="B324" s="230" t="str">
        <f t="shared" si="11"/>
        <v>DND</v>
      </c>
      <c r="C324" t="s">
        <v>464</v>
      </c>
      <c r="D324">
        <v>103</v>
      </c>
      <c r="E324" s="229">
        <v>0.77669902912621402</v>
      </c>
      <c r="F324" s="229">
        <v>0.68932038834951503</v>
      </c>
      <c r="G324" s="229">
        <v>0.60194174757281504</v>
      </c>
    </row>
    <row r="325" spans="1:7" x14ac:dyDescent="0.5">
      <c r="A325" s="230" t="str">
        <f t="shared" si="10"/>
        <v>Veteran Service Card</v>
      </c>
      <c r="B325" s="230" t="str">
        <f t="shared" si="11"/>
        <v>DND</v>
      </c>
      <c r="C325" t="s">
        <v>465</v>
      </c>
      <c r="D325">
        <v>8</v>
      </c>
      <c r="E325" s="229">
        <v>0.75</v>
      </c>
      <c r="F325" s="229">
        <v>0.625</v>
      </c>
      <c r="G325" s="229">
        <v>0.5</v>
      </c>
    </row>
    <row r="326" spans="1:7" x14ac:dyDescent="0.5">
      <c r="A326" s="230" t="str">
        <f t="shared" si="10"/>
        <v>Write the troops</v>
      </c>
      <c r="B326" s="230" t="str">
        <f t="shared" si="11"/>
        <v>DND</v>
      </c>
      <c r="C326" t="s">
        <v>466</v>
      </c>
      <c r="D326">
        <v>2</v>
      </c>
      <c r="E326" s="229">
        <v>1</v>
      </c>
      <c r="F326" s="229">
        <v>0</v>
      </c>
      <c r="G326" s="229">
        <v>0.5</v>
      </c>
    </row>
    <row r="327" spans="1:7" x14ac:dyDescent="0.5">
      <c r="A327" s="230" t="str">
        <f t="shared" si="10"/>
        <v>Apply for an Energy Savings Rebate</v>
      </c>
      <c r="B327" s="230" t="str">
        <f t="shared" si="11"/>
        <v>ECCC</v>
      </c>
      <c r="C327" t="s">
        <v>1419</v>
      </c>
      <c r="D327">
        <v>2</v>
      </c>
      <c r="E327" s="229">
        <v>0.5</v>
      </c>
      <c r="F327" s="229">
        <v>1</v>
      </c>
      <c r="G327" s="229">
        <v>0.5</v>
      </c>
    </row>
    <row r="328" spans="1:7" x14ac:dyDescent="0.5">
      <c r="A328" s="230" t="str">
        <f t="shared" si="10"/>
        <v>Check past weather conditions</v>
      </c>
      <c r="B328" s="230" t="str">
        <f t="shared" si="11"/>
        <v>ECCC</v>
      </c>
      <c r="C328" t="s">
        <v>467</v>
      </c>
      <c r="D328">
        <v>265</v>
      </c>
      <c r="E328" s="238">
        <v>0.79622641509434</v>
      </c>
      <c r="F328" s="238">
        <v>0.660377358490566</v>
      </c>
      <c r="G328" s="238">
        <v>0.64150943396226401</v>
      </c>
    </row>
    <row r="329" spans="1:7" x14ac:dyDescent="0.5">
      <c r="A329" s="230" t="str">
        <f t="shared" si="10"/>
        <v>Consult Canada's plan to fight climate change</v>
      </c>
      <c r="B329" s="230" t="str">
        <f t="shared" si="11"/>
        <v>ECCC</v>
      </c>
      <c r="C329" t="s">
        <v>468</v>
      </c>
      <c r="D329">
        <v>211</v>
      </c>
      <c r="E329" s="229">
        <v>0.80094786729857803</v>
      </c>
      <c r="F329" s="229">
        <v>0.66350710900473897</v>
      </c>
      <c r="G329" s="229">
        <v>0.62085308056872002</v>
      </c>
    </row>
    <row r="330" spans="1:7" x14ac:dyDescent="0.5">
      <c r="A330" s="230" t="str">
        <f t="shared" si="10"/>
        <v>Consult the reporting and inventory of greenhouse gas emissions</v>
      </c>
      <c r="B330" s="230" t="str">
        <f t="shared" si="11"/>
        <v>ECCC</v>
      </c>
      <c r="C330" t="s">
        <v>469</v>
      </c>
      <c r="D330">
        <v>68</v>
      </c>
      <c r="E330">
        <v>0.79411764705882304</v>
      </c>
      <c r="F330">
        <v>0.63235294117647101</v>
      </c>
      <c r="G330">
        <v>0.67647058823529405</v>
      </c>
    </row>
    <row r="331" spans="1:7" x14ac:dyDescent="0.5">
      <c r="A331" s="230" t="str">
        <f t="shared" si="10"/>
        <v>Find acts and regulations administered by the department (ECCC)</v>
      </c>
      <c r="B331" s="230" t="str">
        <f t="shared" si="11"/>
        <v>ECCC</v>
      </c>
      <c r="C331" t="s">
        <v>470</v>
      </c>
      <c r="D331">
        <v>11</v>
      </c>
      <c r="E331" s="229">
        <v>0.90909090909090895</v>
      </c>
      <c r="F331" s="229">
        <v>0.72727272727272696</v>
      </c>
      <c r="G331" s="229">
        <v>0.90909090909090895</v>
      </c>
    </row>
    <row r="332" spans="1:7" x14ac:dyDescent="0.5">
      <c r="A332" s="230" t="str">
        <f t="shared" si="10"/>
        <v>Find funding for environmental projects</v>
      </c>
      <c r="B332" s="230" t="str">
        <f t="shared" si="11"/>
        <v>ECCC</v>
      </c>
      <c r="C332" t="s">
        <v>471</v>
      </c>
      <c r="D332">
        <v>22</v>
      </c>
      <c r="E332" s="238">
        <v>0.72727272727272696</v>
      </c>
      <c r="F332" s="238">
        <v>0.59090909090909105</v>
      </c>
      <c r="G332" s="238">
        <v>0.63636363636363602</v>
      </c>
    </row>
    <row r="333" spans="1:7" x14ac:dyDescent="0.5">
      <c r="A333" s="230" t="str">
        <f t="shared" si="10"/>
        <v>Find how Canada is predicting and adapting to climate change</v>
      </c>
      <c r="B333" s="230" t="str">
        <f t="shared" si="11"/>
        <v>ECCC</v>
      </c>
      <c r="C333" t="s">
        <v>472</v>
      </c>
      <c r="D333">
        <v>18</v>
      </c>
      <c r="E333" s="229">
        <v>0.72222222222222199</v>
      </c>
      <c r="F333" s="229">
        <v>0.72222222222222199</v>
      </c>
      <c r="G333" s="229">
        <v>0.66666666666666696</v>
      </c>
    </row>
    <row r="334" spans="1:7" x14ac:dyDescent="0.5">
      <c r="A334" s="230" t="str">
        <f t="shared" si="10"/>
        <v>Find how Canada is protecting the Great Lakes</v>
      </c>
      <c r="B334" s="230" t="str">
        <f t="shared" si="11"/>
        <v>ECCC</v>
      </c>
      <c r="C334" t="s">
        <v>1420</v>
      </c>
      <c r="D334">
        <v>13</v>
      </c>
      <c r="E334" s="229">
        <v>0.76923076923076905</v>
      </c>
      <c r="F334" s="229">
        <v>0.69230769230769196</v>
      </c>
      <c r="G334" s="229">
        <v>0.69230769230769196</v>
      </c>
    </row>
    <row r="335" spans="1:7" x14ac:dyDescent="0.5">
      <c r="A335" s="230" t="str">
        <f t="shared" si="10"/>
        <v>Find out about assessing and managing substances in the environment</v>
      </c>
      <c r="B335" s="230" t="str">
        <f t="shared" si="11"/>
        <v>ECCC</v>
      </c>
      <c r="C335" t="s">
        <v>473</v>
      </c>
      <c r="D335">
        <v>5</v>
      </c>
      <c r="E335" s="229">
        <v>1</v>
      </c>
      <c r="F335" s="229">
        <v>1</v>
      </c>
      <c r="G335" s="229">
        <v>0.8</v>
      </c>
    </row>
    <row r="336" spans="1:7" x14ac:dyDescent="0.5">
      <c r="A336" s="230" t="str">
        <f t="shared" si="10"/>
        <v>Find out about Canada's action on climate change</v>
      </c>
      <c r="B336" s="230" t="str">
        <f t="shared" si="11"/>
        <v>ECCC</v>
      </c>
      <c r="C336" t="s">
        <v>474</v>
      </c>
      <c r="D336">
        <v>45</v>
      </c>
      <c r="E336" s="229">
        <v>0.86666666666666703</v>
      </c>
      <c r="F336" s="229">
        <v>0.68888888888888899</v>
      </c>
      <c r="G336" s="229">
        <v>0.53333333333333299</v>
      </c>
    </row>
    <row r="337" spans="1:7" x14ac:dyDescent="0.5">
      <c r="A337" s="230" t="str">
        <f t="shared" si="10"/>
        <v>Find out about Canada's climate plan</v>
      </c>
      <c r="B337" s="230" t="str">
        <f t="shared" si="11"/>
        <v>ECCC</v>
      </c>
      <c r="C337" t="s">
        <v>475</v>
      </c>
      <c r="D337">
        <v>8</v>
      </c>
      <c r="E337" s="238">
        <v>0.5</v>
      </c>
      <c r="F337" s="238">
        <v>0.75</v>
      </c>
      <c r="G337" s="238">
        <v>0.25</v>
      </c>
    </row>
    <row r="338" spans="1:7" ht="31.5" x14ac:dyDescent="0.5">
      <c r="A338" s="230" t="str">
        <f t="shared" si="10"/>
        <v>Find out about Canada's conservation programs and strategies to protect migratory birds</v>
      </c>
      <c r="B338" s="230" t="str">
        <f t="shared" si="11"/>
        <v>ECCC</v>
      </c>
      <c r="C338" t="s">
        <v>476</v>
      </c>
      <c r="D338">
        <v>13</v>
      </c>
      <c r="E338" s="229">
        <v>0.84615384615384603</v>
      </c>
      <c r="F338" s="229">
        <v>0.84615384615384603</v>
      </c>
      <c r="G338" s="229">
        <v>0.76923076923076905</v>
      </c>
    </row>
    <row r="339" spans="1:7" x14ac:dyDescent="0.5">
      <c r="A339" s="230" t="str">
        <f t="shared" si="10"/>
        <v>Find out about Canada's international action on climate change</v>
      </c>
      <c r="B339" s="230" t="str">
        <f t="shared" si="11"/>
        <v>ECCC</v>
      </c>
      <c r="C339" t="s">
        <v>477</v>
      </c>
      <c r="D339">
        <v>6</v>
      </c>
      <c r="E339">
        <v>0.83333333333333304</v>
      </c>
      <c r="F339">
        <v>0.66666666666666696</v>
      </c>
      <c r="G339">
        <v>0.66666666666666696</v>
      </c>
    </row>
    <row r="340" spans="1:7" x14ac:dyDescent="0.5">
      <c r="A340" s="230" t="str">
        <f t="shared" si="10"/>
        <v>Find out about Canadian national wildlife areas</v>
      </c>
      <c r="B340" s="230" t="str">
        <f t="shared" si="11"/>
        <v>ECCC</v>
      </c>
      <c r="C340" t="s">
        <v>478</v>
      </c>
      <c r="D340">
        <v>31</v>
      </c>
      <c r="E340">
        <v>0.74193548387096797</v>
      </c>
      <c r="F340">
        <v>0.67741935483870996</v>
      </c>
      <c r="G340">
        <v>0.74193548387096797</v>
      </c>
    </row>
    <row r="341" spans="1:7" x14ac:dyDescent="0.5">
      <c r="A341" s="230" t="str">
        <f t="shared" si="10"/>
        <v>Find out about the causes and effects of climate change</v>
      </c>
      <c r="B341" s="230" t="str">
        <f t="shared" si="11"/>
        <v>ECCC</v>
      </c>
      <c r="C341" t="s">
        <v>479</v>
      </c>
      <c r="D341">
        <v>17</v>
      </c>
      <c r="E341" s="229">
        <v>0.94117647058823495</v>
      </c>
      <c r="F341" s="229">
        <v>0.70588235294117696</v>
      </c>
      <c r="G341" s="229">
        <v>0.70588235294117696</v>
      </c>
    </row>
    <row r="342" spans="1:7" ht="31.5" x14ac:dyDescent="0.5">
      <c r="A342" s="230" t="str">
        <f t="shared" si="10"/>
        <v>Find out about the major pollutants and toxic substances affecting the environment</v>
      </c>
      <c r="B342" s="230" t="str">
        <f t="shared" si="11"/>
        <v>ECCC</v>
      </c>
      <c r="C342" t="s">
        <v>480</v>
      </c>
      <c r="D342">
        <v>139</v>
      </c>
      <c r="E342">
        <v>0.84172661870503596</v>
      </c>
      <c r="F342">
        <v>0.74820143884892099</v>
      </c>
      <c r="G342">
        <v>0.71223021582733803</v>
      </c>
    </row>
    <row r="343" spans="1:7" ht="31.5" x14ac:dyDescent="0.5">
      <c r="A343" s="230" t="str">
        <f t="shared" si="10"/>
        <v>Find out about the regulations to follow when hunting migratory birds in Canada</v>
      </c>
      <c r="B343" s="230" t="str">
        <f t="shared" si="11"/>
        <v>ECCC</v>
      </c>
      <c r="C343" t="s">
        <v>481</v>
      </c>
      <c r="D343">
        <v>55</v>
      </c>
      <c r="E343" s="229">
        <v>0.92727272727272703</v>
      </c>
      <c r="F343" s="229">
        <v>0.65454545454545499</v>
      </c>
      <c r="G343" s="229">
        <v>0.70909090909090899</v>
      </c>
    </row>
    <row r="344" spans="1:7" x14ac:dyDescent="0.5">
      <c r="A344" s="230" t="str">
        <f t="shared" si="10"/>
        <v>Find out about what is Canada doing to protect species at risk</v>
      </c>
      <c r="B344" s="230" t="str">
        <f t="shared" si="11"/>
        <v>ECCC</v>
      </c>
      <c r="C344" t="s">
        <v>482</v>
      </c>
      <c r="D344">
        <v>15</v>
      </c>
      <c r="E344">
        <v>1</v>
      </c>
      <c r="F344">
        <v>1</v>
      </c>
      <c r="G344">
        <v>0.6</v>
      </c>
    </row>
    <row r="345" spans="1:7" x14ac:dyDescent="0.5">
      <c r="A345" s="230" t="str">
        <f t="shared" si="10"/>
        <v>Find out how Canada is managing pollution</v>
      </c>
      <c r="B345" s="230" t="str">
        <f t="shared" si="11"/>
        <v>ECCC</v>
      </c>
      <c r="C345" t="s">
        <v>483</v>
      </c>
      <c r="D345">
        <v>94</v>
      </c>
      <c r="E345">
        <v>0.78723404255319196</v>
      </c>
      <c r="F345">
        <v>0.70212765957446799</v>
      </c>
      <c r="G345">
        <v>0.64893617021276595</v>
      </c>
    </row>
    <row r="346" spans="1:7" ht="31.5" x14ac:dyDescent="0.5">
      <c r="A346" s="230" t="str">
        <f t="shared" si="10"/>
        <v>Find out how Canada manages movement and disposal of hazardous waste and recyclables, toxic releases, food loss waste</v>
      </c>
      <c r="B346" s="230" t="str">
        <f t="shared" si="11"/>
        <v>ECCC</v>
      </c>
      <c r="C346" t="s">
        <v>484</v>
      </c>
      <c r="D346">
        <v>9</v>
      </c>
      <c r="E346" s="238">
        <v>1</v>
      </c>
      <c r="F346" s="238">
        <v>0.88888888888888895</v>
      </c>
      <c r="G346" s="238">
        <v>0.77777777777777801</v>
      </c>
    </row>
    <row r="347" spans="1:7" x14ac:dyDescent="0.5">
      <c r="A347" s="230" t="str">
        <f t="shared" si="10"/>
        <v>Find out what Canada is doing about climate change</v>
      </c>
      <c r="B347" s="230" t="str">
        <f t="shared" si="11"/>
        <v>ECCC</v>
      </c>
      <c r="C347" t="s">
        <v>485</v>
      </c>
      <c r="D347">
        <v>135</v>
      </c>
      <c r="E347" s="238">
        <v>0.82962962962963005</v>
      </c>
      <c r="F347" s="238">
        <v>0.75555555555555598</v>
      </c>
      <c r="G347" s="238">
        <v>0.62962962962962998</v>
      </c>
    </row>
    <row r="348" spans="1:7" x14ac:dyDescent="0.5">
      <c r="A348" s="230" t="str">
        <f t="shared" si="10"/>
        <v>Find out what is Canada doing to conserve our lands, waters and wildlife</v>
      </c>
      <c r="B348" s="230" t="str">
        <f t="shared" si="11"/>
        <v>ECCC</v>
      </c>
      <c r="C348" t="s">
        <v>486</v>
      </c>
      <c r="D348">
        <v>15</v>
      </c>
      <c r="E348" s="229">
        <v>0.86666666666666703</v>
      </c>
      <c r="F348" s="229">
        <v>0.66666666666666696</v>
      </c>
      <c r="G348" s="229">
        <v>0.66666666666666696</v>
      </c>
    </row>
    <row r="349" spans="1:7" ht="31.5" x14ac:dyDescent="0.5">
      <c r="A349" s="230" t="str">
        <f t="shared" si="10"/>
        <v>Find substances listed under the Canadian Environmental Protection Act (CEPA) registry</v>
      </c>
      <c r="B349" s="230" t="str">
        <f t="shared" si="11"/>
        <v>ECCC</v>
      </c>
      <c r="C349" t="s">
        <v>487</v>
      </c>
      <c r="D349">
        <v>12</v>
      </c>
      <c r="E349" s="238">
        <v>0.83333333333333304</v>
      </c>
      <c r="F349" s="238">
        <v>0.66666666666666696</v>
      </c>
      <c r="G349" s="238">
        <v>0.41666666666666702</v>
      </c>
    </row>
    <row r="350" spans="1:7" x14ac:dyDescent="0.5">
      <c r="A350" s="230" t="str">
        <f t="shared" si="10"/>
        <v>Get a permit to hunt migratory game birds</v>
      </c>
      <c r="B350" s="230" t="str">
        <f t="shared" si="11"/>
        <v>ECCC</v>
      </c>
      <c r="C350" t="s">
        <v>488</v>
      </c>
      <c r="D350">
        <v>26</v>
      </c>
      <c r="E350" s="229">
        <v>0.65384615384615397</v>
      </c>
      <c r="F350" s="229">
        <v>0.5</v>
      </c>
      <c r="G350" s="229">
        <v>0.5</v>
      </c>
    </row>
    <row r="351" spans="1:7" x14ac:dyDescent="0.5">
      <c r="A351" s="230" t="str">
        <f t="shared" si="10"/>
        <v>Get and understand Air Quality Health Index ratings for my location</v>
      </c>
      <c r="B351" s="230" t="str">
        <f t="shared" si="11"/>
        <v>ECCC</v>
      </c>
      <c r="C351" t="s">
        <v>489</v>
      </c>
      <c r="D351">
        <v>79</v>
      </c>
      <c r="E351" s="229">
        <v>0.708860759493671</v>
      </c>
      <c r="F351" s="229">
        <v>0.620253164556962</v>
      </c>
      <c r="G351" s="229">
        <v>0.620253164556962</v>
      </c>
    </row>
    <row r="352" spans="1:7" ht="31.5" x14ac:dyDescent="0.5">
      <c r="A352" s="230" t="str">
        <f t="shared" si="10"/>
        <v>Get and understand the latest environmental indicators (air, water, wildlife and habitat, climate, socio-economic)</v>
      </c>
      <c r="B352" s="230" t="str">
        <f t="shared" si="11"/>
        <v>ECCC</v>
      </c>
      <c r="C352" t="s">
        <v>490</v>
      </c>
      <c r="D352">
        <v>20</v>
      </c>
      <c r="E352">
        <v>0.7</v>
      </c>
      <c r="F352">
        <v>0.8</v>
      </c>
      <c r="G352">
        <v>0.65</v>
      </c>
    </row>
    <row r="353" spans="1:7" x14ac:dyDescent="0.5">
      <c r="A353" s="230" t="str">
        <f t="shared" si="10"/>
        <v>Get current and forecasted ice conditions</v>
      </c>
      <c r="B353" s="230" t="str">
        <f t="shared" si="11"/>
        <v>ECCC</v>
      </c>
      <c r="C353" t="s">
        <v>491</v>
      </c>
      <c r="D353">
        <v>170</v>
      </c>
      <c r="E353">
        <v>0.88235294117647101</v>
      </c>
      <c r="F353">
        <v>0.78823529411764703</v>
      </c>
      <c r="G353">
        <v>0.73529411764705899</v>
      </c>
    </row>
    <row r="354" spans="1:7" x14ac:dyDescent="0.5">
      <c r="A354" s="230" t="str">
        <f t="shared" si="10"/>
        <v>Get current and forecasted weather for your location</v>
      </c>
      <c r="B354" s="230" t="str">
        <f t="shared" si="11"/>
        <v>ECCC</v>
      </c>
      <c r="C354" t="s">
        <v>492</v>
      </c>
      <c r="D354">
        <v>2467</v>
      </c>
      <c r="E354" s="229">
        <v>0.88123226591001202</v>
      </c>
      <c r="F354" s="229">
        <v>0.76570733684637204</v>
      </c>
      <c r="G354" s="229">
        <v>0.73530603972436204</v>
      </c>
    </row>
    <row r="355" spans="1:7" x14ac:dyDescent="0.5">
      <c r="A355" s="230" t="str">
        <f t="shared" si="10"/>
        <v>Get marine conditions (tides and ocean water levels)</v>
      </c>
      <c r="B355" s="230" t="str">
        <f t="shared" si="11"/>
        <v>ECCC</v>
      </c>
      <c r="C355" t="s">
        <v>493</v>
      </c>
      <c r="D355">
        <v>62</v>
      </c>
      <c r="E355" s="229">
        <v>0.83870967741935498</v>
      </c>
      <c r="F355" s="229">
        <v>0.64516129032258096</v>
      </c>
      <c r="G355" s="229">
        <v>0.70967741935483897</v>
      </c>
    </row>
    <row r="356" spans="1:7" x14ac:dyDescent="0.5">
      <c r="A356" s="230" t="str">
        <f t="shared" si="10"/>
        <v>How to prepare for seasonal severe weather conditions</v>
      </c>
      <c r="B356" s="230" t="str">
        <f t="shared" si="11"/>
        <v>ECCC</v>
      </c>
      <c r="C356" t="s">
        <v>494</v>
      </c>
      <c r="D356">
        <v>91</v>
      </c>
      <c r="E356" s="238">
        <v>0.879120879120879</v>
      </c>
      <c r="F356" s="238">
        <v>0.74725274725274704</v>
      </c>
      <c r="G356" s="238">
        <v>0.76923076923076905</v>
      </c>
    </row>
    <row r="357" spans="1:7" ht="31.5" x14ac:dyDescent="0.5">
      <c r="A357" s="230" t="str">
        <f t="shared" si="10"/>
        <v>Learn about air pollution issues, sources, monitoring and impacts on the economy</v>
      </c>
      <c r="B357" s="230" t="str">
        <f t="shared" si="11"/>
        <v>ECCC</v>
      </c>
      <c r="C357" t="s">
        <v>495</v>
      </c>
      <c r="D357">
        <v>16</v>
      </c>
      <c r="E357">
        <v>0.75</v>
      </c>
      <c r="F357">
        <v>0.75</v>
      </c>
      <c r="G357">
        <v>0.5</v>
      </c>
    </row>
    <row r="358" spans="1:7" x14ac:dyDescent="0.5">
      <c r="A358" s="230" t="str">
        <f t="shared" si="10"/>
        <v>Learn about Canada's actions on plastic waste and pollution</v>
      </c>
      <c r="B358" s="230" t="str">
        <f t="shared" si="11"/>
        <v>ECCC</v>
      </c>
      <c r="C358" t="s">
        <v>496</v>
      </c>
      <c r="D358">
        <v>11</v>
      </c>
      <c r="E358">
        <v>1</v>
      </c>
      <c r="F358">
        <v>0.90909090909090895</v>
      </c>
      <c r="G358">
        <v>0.72727272727272696</v>
      </c>
    </row>
    <row r="359" spans="1:7" x14ac:dyDescent="0.5">
      <c r="A359" s="230" t="str">
        <f t="shared" si="10"/>
        <v>Learn about climate change</v>
      </c>
      <c r="B359" s="230" t="str">
        <f t="shared" si="11"/>
        <v>ECCC</v>
      </c>
      <c r="C359" t="s">
        <v>497</v>
      </c>
      <c r="D359">
        <v>87</v>
      </c>
      <c r="E359">
        <v>0.85057471264367801</v>
      </c>
      <c r="F359">
        <v>0.77011494252873602</v>
      </c>
      <c r="G359">
        <v>0.73563218390804597</v>
      </c>
    </row>
    <row r="360" spans="1:7" x14ac:dyDescent="0.5">
      <c r="A360" s="230" t="str">
        <f t="shared" si="10"/>
        <v>Learn about ECCC's departmental plans and priorities</v>
      </c>
      <c r="B360" s="230" t="str">
        <f t="shared" si="11"/>
        <v>ECCC</v>
      </c>
      <c r="C360" t="s">
        <v>498</v>
      </c>
      <c r="D360">
        <v>5</v>
      </c>
      <c r="E360" s="229">
        <v>0.8</v>
      </c>
      <c r="F360" s="229">
        <v>0.8</v>
      </c>
      <c r="G360" s="229">
        <v>1</v>
      </c>
    </row>
    <row r="361" spans="1:7" ht="31.5" x14ac:dyDescent="0.5">
      <c r="A361" s="230" t="str">
        <f t="shared" si="10"/>
        <v>Learn about environmental protection and the Canadian Environmental Protection Act (CEPA)</v>
      </c>
      <c r="B361" s="230" t="str">
        <f t="shared" si="11"/>
        <v>ECCC</v>
      </c>
      <c r="C361" t="s">
        <v>499</v>
      </c>
      <c r="D361">
        <v>8</v>
      </c>
      <c r="E361" s="229">
        <v>0.75</v>
      </c>
      <c r="F361" s="229">
        <v>0.875</v>
      </c>
      <c r="G361" s="229">
        <v>0.875</v>
      </c>
    </row>
    <row r="362" spans="1:7" x14ac:dyDescent="0.5">
      <c r="A362" s="230" t="str">
        <f t="shared" si="10"/>
        <v>Learn about managing and reducing waste</v>
      </c>
      <c r="B362" s="230" t="str">
        <f t="shared" si="11"/>
        <v>ECCC</v>
      </c>
      <c r="C362" t="s">
        <v>500</v>
      </c>
      <c r="D362">
        <v>55</v>
      </c>
      <c r="E362" s="229">
        <v>0.70909090909090899</v>
      </c>
      <c r="F362" s="229">
        <v>0.70909090909090899</v>
      </c>
      <c r="G362" s="229">
        <v>0.58181818181818201</v>
      </c>
    </row>
    <row r="363" spans="1:7" ht="31.5" x14ac:dyDescent="0.5">
      <c r="A363" s="230" t="str">
        <f t="shared" si="10"/>
        <v>Learn about Pan-Canadian Framework - plan for reducing emissions, economy growth, building resilience</v>
      </c>
      <c r="B363" s="230" t="str">
        <f t="shared" si="11"/>
        <v>ECCC</v>
      </c>
      <c r="C363" t="s">
        <v>501</v>
      </c>
      <c r="D363">
        <v>6</v>
      </c>
      <c r="E363">
        <v>1</v>
      </c>
      <c r="F363">
        <v>0.66666666666666696</v>
      </c>
      <c r="G363">
        <v>0.66666666666666696</v>
      </c>
    </row>
    <row r="364" spans="1:7" x14ac:dyDescent="0.5">
      <c r="A364" s="230" t="str">
        <f t="shared" si="10"/>
        <v>Learn about the low carbon economy fund - challenge</v>
      </c>
      <c r="B364" s="230" t="str">
        <f t="shared" si="11"/>
        <v>ECCC</v>
      </c>
      <c r="C364" t="s">
        <v>1421</v>
      </c>
      <c r="D364">
        <v>7</v>
      </c>
      <c r="E364" s="229">
        <v>0.42857142857142899</v>
      </c>
      <c r="F364" s="229">
        <v>0.71428571428571397</v>
      </c>
      <c r="G364" s="229">
        <v>0.85714285714285698</v>
      </c>
    </row>
    <row r="365" spans="1:7" x14ac:dyDescent="0.5">
      <c r="A365" s="230" t="str">
        <f t="shared" si="10"/>
        <v>Learn about wastewater regulations and reporting</v>
      </c>
      <c r="B365" s="230" t="str">
        <f t="shared" si="11"/>
        <v>ECCC</v>
      </c>
      <c r="C365" t="s">
        <v>502</v>
      </c>
      <c r="D365">
        <v>12</v>
      </c>
      <c r="E365" s="229">
        <v>0.66666666666666696</v>
      </c>
      <c r="F365" s="229">
        <v>0.66666666666666696</v>
      </c>
      <c r="G365" s="229">
        <v>0.66666666666666696</v>
      </c>
    </row>
    <row r="366" spans="1:7" ht="31.5" x14ac:dyDescent="0.5">
      <c r="A366" s="230" t="str">
        <f t="shared" si="10"/>
        <v>Learn how the federal government enforces laws that protect air, water, land and wildlife</v>
      </c>
      <c r="B366" s="230" t="str">
        <f t="shared" si="11"/>
        <v>ECCC</v>
      </c>
      <c r="C366" t="s">
        <v>503</v>
      </c>
      <c r="D366">
        <v>14</v>
      </c>
      <c r="E366">
        <v>0.78571428571428603</v>
      </c>
      <c r="F366">
        <v>0.5</v>
      </c>
      <c r="G366">
        <v>0.64285714285714302</v>
      </c>
    </row>
    <row r="367" spans="1:7" x14ac:dyDescent="0.5">
      <c r="A367" s="230" t="str">
        <f t="shared" si="10"/>
        <v>Learn more on protecting our nature - Nature legacy</v>
      </c>
      <c r="B367" s="230" t="str">
        <f t="shared" si="11"/>
        <v>ECCC</v>
      </c>
      <c r="C367" t="s">
        <v>504</v>
      </c>
      <c r="D367">
        <v>9</v>
      </c>
      <c r="E367" s="229">
        <v>0.77777777777777801</v>
      </c>
      <c r="F367" s="229">
        <v>0.66666666666666696</v>
      </c>
      <c r="G367" s="229">
        <v>0.66666666666666696</v>
      </c>
    </row>
    <row r="368" spans="1:7" x14ac:dyDescent="0.5">
      <c r="A368" s="230" t="str">
        <f t="shared" si="10"/>
        <v>Look up a species at risk in Canada</v>
      </c>
      <c r="B368" s="230" t="str">
        <f t="shared" si="11"/>
        <v>ECCC</v>
      </c>
      <c r="C368" t="s">
        <v>505</v>
      </c>
      <c r="D368">
        <v>162</v>
      </c>
      <c r="E368">
        <v>0.82716049382716095</v>
      </c>
      <c r="F368">
        <v>0.72222222222222199</v>
      </c>
      <c r="G368">
        <v>0.74074074074074103</v>
      </c>
    </row>
    <row r="369" spans="1:7" x14ac:dyDescent="0.5">
      <c r="A369" s="230" t="str">
        <f t="shared" si="10"/>
        <v>Managing pollution sources</v>
      </c>
      <c r="B369" s="230" t="str">
        <f t="shared" si="11"/>
        <v>ECCC</v>
      </c>
      <c r="C369" t="s">
        <v>506</v>
      </c>
      <c r="D369">
        <v>6</v>
      </c>
      <c r="E369" s="238">
        <v>1</v>
      </c>
      <c r="F369" s="238">
        <v>0.83333333333333304</v>
      </c>
      <c r="G369" s="238">
        <v>0.66666666666666696</v>
      </c>
    </row>
    <row r="370" spans="1:7" x14ac:dyDescent="0.5">
      <c r="A370" s="230" t="str">
        <f t="shared" si="10"/>
        <v>Other - Reason for my visit is not in this list</v>
      </c>
      <c r="B370" s="230" t="str">
        <f t="shared" si="11"/>
        <v>ECCC</v>
      </c>
      <c r="C370" t="s">
        <v>507</v>
      </c>
      <c r="D370">
        <v>880</v>
      </c>
      <c r="E370" s="229">
        <v>0.65795454545454501</v>
      </c>
      <c r="F370" s="229">
        <v>0.60340909090909101</v>
      </c>
      <c r="G370" s="229">
        <v>0.53181818181818197</v>
      </c>
    </row>
    <row r="371" spans="1:7" x14ac:dyDescent="0.5">
      <c r="A371" s="230" t="str">
        <f t="shared" si="10"/>
        <v>Protecting and cleaning up Canadian waters</v>
      </c>
      <c r="B371" s="230" t="str">
        <f t="shared" si="11"/>
        <v>ECCC</v>
      </c>
      <c r="C371" t="s">
        <v>508</v>
      </c>
      <c r="D371">
        <v>8</v>
      </c>
      <c r="E371">
        <v>0.875</v>
      </c>
      <c r="F371">
        <v>0.625</v>
      </c>
      <c r="G371">
        <v>0.625</v>
      </c>
    </row>
    <row r="372" spans="1:7" ht="31.5" x14ac:dyDescent="0.5">
      <c r="A372" s="230" t="str">
        <f t="shared" si="10"/>
        <v>Reporting and understanding data in the National Pollutant Release Inventory (NPRI)</v>
      </c>
      <c r="B372" s="230" t="str">
        <f t="shared" si="11"/>
        <v>ECCC</v>
      </c>
      <c r="C372" t="s">
        <v>1422</v>
      </c>
      <c r="D372">
        <v>6</v>
      </c>
      <c r="E372" s="229">
        <v>0.33333333333333298</v>
      </c>
      <c r="F372" s="229">
        <v>0.5</v>
      </c>
      <c r="G372" s="229">
        <v>0.33333333333333298</v>
      </c>
    </row>
    <row r="373" spans="1:7" x14ac:dyDescent="0.5">
      <c r="A373" s="230" t="str">
        <f t="shared" si="10"/>
        <v>Understand how pricing pollution works in Canada</v>
      </c>
      <c r="B373" s="230" t="str">
        <f t="shared" si="11"/>
        <v>ECCC</v>
      </c>
      <c r="C373" t="s">
        <v>509</v>
      </c>
      <c r="D373">
        <v>51</v>
      </c>
      <c r="E373" s="238">
        <v>0.80392156862745101</v>
      </c>
      <c r="F373" s="238">
        <v>0.70588235294117696</v>
      </c>
      <c r="G373" s="238">
        <v>0.60784313725490202</v>
      </c>
    </row>
    <row r="374" spans="1:7" x14ac:dyDescent="0.5">
      <c r="A374" s="230" t="str">
        <f t="shared" si="10"/>
        <v>Understand your weather forecast</v>
      </c>
      <c r="B374" s="230" t="str">
        <f t="shared" si="11"/>
        <v>ECCC</v>
      </c>
      <c r="C374" t="s">
        <v>510</v>
      </c>
      <c r="D374">
        <v>53</v>
      </c>
      <c r="E374" s="229">
        <v>0.90566037735849103</v>
      </c>
      <c r="F374" s="229">
        <v>0.81132075471698095</v>
      </c>
      <c r="G374" s="229">
        <v>0.75471698113207597</v>
      </c>
    </row>
    <row r="375" spans="1:7" x14ac:dyDescent="0.5">
      <c r="A375" s="230" t="str">
        <f t="shared" si="10"/>
        <v>Water level and flood monitoring in Canada (inland)</v>
      </c>
      <c r="B375" s="230" t="str">
        <f t="shared" si="11"/>
        <v>ECCC</v>
      </c>
      <c r="C375" t="s">
        <v>511</v>
      </c>
      <c r="D375">
        <v>91</v>
      </c>
      <c r="E375" s="229">
        <v>0.72527472527472503</v>
      </c>
      <c r="F375" s="229">
        <v>0.57142857142857095</v>
      </c>
      <c r="G375" s="229">
        <v>0.60439560439560402</v>
      </c>
    </row>
    <row r="376" spans="1:7" x14ac:dyDescent="0.5">
      <c r="A376" s="230" t="str">
        <f t="shared" si="10"/>
        <v>Voting in an election while outside Canada</v>
      </c>
      <c r="B376" s="230" t="str">
        <f t="shared" si="11"/>
        <v>Elections</v>
      </c>
      <c r="C376" t="s">
        <v>512</v>
      </c>
      <c r="D376">
        <v>1</v>
      </c>
      <c r="E376">
        <v>1</v>
      </c>
      <c r="F376">
        <v>0</v>
      </c>
      <c r="G376">
        <v>0</v>
      </c>
    </row>
    <row r="377" spans="1:7" x14ac:dyDescent="0.5">
      <c r="A377" s="230" t="str">
        <f t="shared" si="10"/>
        <v>Apply for a student grant or loan</v>
      </c>
      <c r="B377" s="230" t="str">
        <f t="shared" si="11"/>
        <v>ESDC</v>
      </c>
      <c r="C377" t="s">
        <v>513</v>
      </c>
      <c r="D377">
        <v>661</v>
      </c>
      <c r="E377" s="229">
        <v>0.60514372163388797</v>
      </c>
      <c r="F377" s="229">
        <v>0.54462934947049901</v>
      </c>
      <c r="G377" s="229">
        <v>0.48562783661119502</v>
      </c>
    </row>
    <row r="378" spans="1:7" x14ac:dyDescent="0.5">
      <c r="A378" s="230" t="str">
        <f t="shared" si="10"/>
        <v>Apply for Guaranteed Income Supplement (GIS)</v>
      </c>
      <c r="B378" s="230" t="str">
        <f t="shared" si="11"/>
        <v>ESDC</v>
      </c>
      <c r="C378" t="s">
        <v>514</v>
      </c>
      <c r="D378">
        <v>604</v>
      </c>
      <c r="E378" s="238">
        <v>0.48178807947019903</v>
      </c>
      <c r="F378" s="238">
        <v>0.49503311258278099</v>
      </c>
      <c r="G378" s="238">
        <v>0.43708609271523202</v>
      </c>
    </row>
    <row r="379" spans="1:7" x14ac:dyDescent="0.5">
      <c r="A379" s="230" t="str">
        <f t="shared" si="10"/>
        <v>Apply for the Canada Child Benefit (CCB)</v>
      </c>
      <c r="B379" s="230" t="str">
        <f t="shared" si="11"/>
        <v>ESDC</v>
      </c>
      <c r="C379" t="s">
        <v>515</v>
      </c>
      <c r="D379">
        <v>826</v>
      </c>
      <c r="E379" s="229">
        <v>0.57263922518159804</v>
      </c>
      <c r="F379" s="229">
        <v>0.50605326876513301</v>
      </c>
      <c r="G379" s="229">
        <v>0.45157384987893501</v>
      </c>
    </row>
    <row r="380" spans="1:7" x14ac:dyDescent="0.5">
      <c r="A380" s="230" t="str">
        <f t="shared" si="10"/>
        <v>Calculate your Retirement Payments</v>
      </c>
      <c r="B380" s="230" t="str">
        <f t="shared" si="11"/>
        <v>ESDC</v>
      </c>
      <c r="C380" t="s">
        <v>516</v>
      </c>
      <c r="D380">
        <v>83</v>
      </c>
      <c r="E380">
        <v>0.61445783132530096</v>
      </c>
      <c r="F380">
        <v>0.48192771084337299</v>
      </c>
      <c r="G380">
        <v>0.43373493975903599</v>
      </c>
    </row>
    <row r="381" spans="1:7" x14ac:dyDescent="0.5">
      <c r="A381" s="230" t="str">
        <f t="shared" si="10"/>
        <v>Canada Pension Plan (CPP) - Apply for a Survivors Pension</v>
      </c>
      <c r="B381" s="230" t="str">
        <f t="shared" si="11"/>
        <v>ESDC</v>
      </c>
      <c r="C381" t="s">
        <v>517</v>
      </c>
      <c r="D381">
        <v>166</v>
      </c>
      <c r="E381" s="229">
        <v>0.50602409638554202</v>
      </c>
      <c r="F381" s="229">
        <v>0.46385542168674698</v>
      </c>
      <c r="G381" s="229">
        <v>0.469879518072289</v>
      </c>
    </row>
    <row r="382" spans="1:7" x14ac:dyDescent="0.5">
      <c r="A382" s="230" t="str">
        <f t="shared" si="10"/>
        <v>Canada Pension Plan (CPP) - Apply for Canada Pension Plan</v>
      </c>
      <c r="B382" s="230" t="str">
        <f t="shared" si="11"/>
        <v>ESDC</v>
      </c>
      <c r="C382" t="s">
        <v>518</v>
      </c>
      <c r="D382">
        <v>1462</v>
      </c>
      <c r="E382" s="238">
        <v>0.412448700410397</v>
      </c>
      <c r="F382" s="238">
        <v>0.34883720930232598</v>
      </c>
      <c r="G382" s="238">
        <v>0.337209302325581</v>
      </c>
    </row>
    <row r="383" spans="1:7" x14ac:dyDescent="0.5">
      <c r="A383" s="230" t="str">
        <f t="shared" si="10"/>
        <v>Canada Pension Plan (CPP) - Check payment information</v>
      </c>
      <c r="B383" s="230" t="str">
        <f t="shared" si="11"/>
        <v>ESDC</v>
      </c>
      <c r="C383" t="s">
        <v>519</v>
      </c>
      <c r="D383">
        <v>1109</v>
      </c>
      <c r="E383" s="229">
        <v>0.78629395852119</v>
      </c>
      <c r="F383" s="229">
        <v>0.72227231740306597</v>
      </c>
      <c r="G383" s="229">
        <v>0.63931469792605999</v>
      </c>
    </row>
    <row r="384" spans="1:7" x14ac:dyDescent="0.5">
      <c r="A384" s="230" t="str">
        <f t="shared" si="10"/>
        <v>Canada Pension Plan (CPP) - Check status of application</v>
      </c>
      <c r="B384" s="230" t="str">
        <f t="shared" si="11"/>
        <v>ESDC</v>
      </c>
      <c r="C384" t="s">
        <v>520</v>
      </c>
      <c r="D384">
        <v>380</v>
      </c>
      <c r="E384" s="229">
        <v>0.49473684210526298</v>
      </c>
      <c r="F384" s="229">
        <v>0.40789473684210498</v>
      </c>
      <c r="G384" s="229">
        <v>0.355263157894737</v>
      </c>
    </row>
    <row r="385" spans="1:7" x14ac:dyDescent="0.5">
      <c r="A385" s="230" t="str">
        <f t="shared" si="10"/>
        <v>Canada Pension Plan (CPP) - Estimate monthly benefits</v>
      </c>
      <c r="B385" s="230" t="str">
        <f t="shared" si="11"/>
        <v>ESDC</v>
      </c>
      <c r="C385" t="s">
        <v>521</v>
      </c>
      <c r="D385">
        <v>882</v>
      </c>
      <c r="E385" s="238">
        <v>0.62471655328798203</v>
      </c>
      <c r="F385" s="238">
        <v>0.53287981859410405</v>
      </c>
      <c r="G385" s="238">
        <v>0.53401360544217702</v>
      </c>
    </row>
    <row r="386" spans="1:7" x14ac:dyDescent="0.5">
      <c r="A386" s="230" t="str">
        <f t="shared" ref="A386:A449" si="12">IF(ISBLANK(C386),"",MID(C386,FIND("#",SUBSTITUTE(C386,":","#",2))+1,500))</f>
        <v>Canada Pension Plan (CPP) - Get statement of benefits</v>
      </c>
      <c r="B386" s="230" t="str">
        <f t="shared" ref="B386:B449" si="13">IF(ISBLANK(C386),"",LEFT(C386,FIND("#",SUBSTITUTE(C386,":","#"))-1))</f>
        <v>ESDC</v>
      </c>
      <c r="C386" t="s">
        <v>522</v>
      </c>
      <c r="D386">
        <v>286</v>
      </c>
      <c r="E386" s="229">
        <v>0.50699300699300698</v>
      </c>
      <c r="F386" s="229">
        <v>0.447552447552448</v>
      </c>
      <c r="G386" s="229">
        <v>0.41608391608391598</v>
      </c>
    </row>
    <row r="387" spans="1:7" ht="31.5" x14ac:dyDescent="0.5">
      <c r="A387" s="230" t="str">
        <f t="shared" si="12"/>
        <v>Canada Pension Plan Disability (CPPD) - Apply for Canada Pension Plan Disability benefits</v>
      </c>
      <c r="B387" s="230" t="str">
        <f t="shared" si="13"/>
        <v>ESDC</v>
      </c>
      <c r="C387" t="s">
        <v>523</v>
      </c>
      <c r="D387">
        <v>577</v>
      </c>
      <c r="E387" s="229">
        <v>0.45927209705372601</v>
      </c>
      <c r="F387" s="229">
        <v>0.44194107452339698</v>
      </c>
      <c r="G387" s="229">
        <v>0.40034662045060698</v>
      </c>
    </row>
    <row r="388" spans="1:7" x14ac:dyDescent="0.5">
      <c r="A388" s="230" t="str">
        <f t="shared" si="12"/>
        <v>Delay repayment of a student loan (still studying)</v>
      </c>
      <c r="B388" s="230" t="str">
        <f t="shared" si="13"/>
        <v>ESDC</v>
      </c>
      <c r="C388" t="s">
        <v>524</v>
      </c>
      <c r="D388">
        <v>46</v>
      </c>
      <c r="E388" s="229">
        <v>0.434782608695652</v>
      </c>
      <c r="F388" s="229">
        <v>0.34782608695652201</v>
      </c>
      <c r="G388" s="229">
        <v>0.36956521739130399</v>
      </c>
    </row>
    <row r="389" spans="1:7" x14ac:dyDescent="0.5">
      <c r="A389" s="230" t="str">
        <f t="shared" si="12"/>
        <v>Disability benefits for veterans</v>
      </c>
      <c r="B389" s="230" t="str">
        <f t="shared" si="13"/>
        <v>ESDC</v>
      </c>
      <c r="C389" t="s">
        <v>525</v>
      </c>
      <c r="D389">
        <v>1</v>
      </c>
      <c r="E389" s="238">
        <v>1</v>
      </c>
      <c r="F389" s="238">
        <v>1</v>
      </c>
      <c r="G389" s="238">
        <v>1</v>
      </c>
    </row>
    <row r="390" spans="1:7" x14ac:dyDescent="0.5">
      <c r="A390" s="230" t="str">
        <f t="shared" si="12"/>
        <v>Education funding for people with disabilities</v>
      </c>
      <c r="B390" s="230" t="str">
        <f t="shared" si="13"/>
        <v>ESDC</v>
      </c>
      <c r="C390" t="s">
        <v>526</v>
      </c>
      <c r="D390">
        <v>2</v>
      </c>
      <c r="E390">
        <v>1</v>
      </c>
      <c r="F390">
        <v>0</v>
      </c>
      <c r="G390">
        <v>0</v>
      </c>
    </row>
    <row r="391" spans="1:7" x14ac:dyDescent="0.5">
      <c r="A391" s="230" t="str">
        <f t="shared" si="12"/>
        <v>Employment Insurance (EI) - Apply for Employment Insurance</v>
      </c>
      <c r="B391" s="230" t="str">
        <f t="shared" si="13"/>
        <v>ESDC</v>
      </c>
      <c r="C391" t="s">
        <v>527</v>
      </c>
      <c r="D391">
        <v>5572</v>
      </c>
      <c r="E391">
        <v>0.73187365398420701</v>
      </c>
      <c r="F391">
        <v>0.54630294328786799</v>
      </c>
      <c r="G391">
        <v>0.54755922469490304</v>
      </c>
    </row>
    <row r="392" spans="1:7" x14ac:dyDescent="0.5">
      <c r="A392" s="230" t="str">
        <f t="shared" si="12"/>
        <v>Employment Insurance (EI) - Check eligibility</v>
      </c>
      <c r="B392" s="230" t="str">
        <f t="shared" si="13"/>
        <v>ESDC</v>
      </c>
      <c r="C392" t="s">
        <v>528</v>
      </c>
      <c r="D392">
        <v>1673</v>
      </c>
      <c r="E392" s="229">
        <v>0.61984459055588803</v>
      </c>
      <c r="F392" s="229">
        <v>0.54034668260609697</v>
      </c>
      <c r="G392" s="229">
        <v>0.47878063359234901</v>
      </c>
    </row>
    <row r="393" spans="1:7" x14ac:dyDescent="0.5">
      <c r="A393" s="230" t="str">
        <f t="shared" si="12"/>
        <v>Employment Insurance (EI) - Submit an Employment Insurance Report</v>
      </c>
      <c r="B393" s="230" t="str">
        <f t="shared" si="13"/>
        <v>ESDC</v>
      </c>
      <c r="C393" t="s">
        <v>529</v>
      </c>
      <c r="D393">
        <v>7114</v>
      </c>
      <c r="E393" s="238">
        <v>0.873067191453472</v>
      </c>
      <c r="F393" s="238">
        <v>0.73601349451785203</v>
      </c>
      <c r="G393" s="238">
        <v>0.67317964576890599</v>
      </c>
    </row>
    <row r="394" spans="1:7" x14ac:dyDescent="0.5">
      <c r="A394" s="230" t="str">
        <f t="shared" si="12"/>
        <v>Find a pension payment date</v>
      </c>
      <c r="B394" s="230" t="str">
        <f t="shared" si="13"/>
        <v>ESDC</v>
      </c>
      <c r="C394" t="s">
        <v>530</v>
      </c>
      <c r="D394">
        <v>875</v>
      </c>
      <c r="E394">
        <v>0.91542857142857104</v>
      </c>
      <c r="F394">
        <v>0.80114285714285705</v>
      </c>
      <c r="G394">
        <v>0.70742857142857096</v>
      </c>
    </row>
    <row r="395" spans="1:7" x14ac:dyDescent="0.5">
      <c r="A395" s="230" t="str">
        <f t="shared" si="12"/>
        <v>Get student loan repayment assistance</v>
      </c>
      <c r="B395" s="230" t="str">
        <f t="shared" si="13"/>
        <v>ESDC</v>
      </c>
      <c r="C395" t="s">
        <v>531</v>
      </c>
      <c r="D395">
        <v>257</v>
      </c>
      <c r="E395" s="238">
        <v>0.52529182879377401</v>
      </c>
      <c r="F395" s="238">
        <v>0.439688715953307</v>
      </c>
      <c r="G395" s="238">
        <v>0.36186770428015602</v>
      </c>
    </row>
    <row r="396" spans="1:7" x14ac:dyDescent="0.5">
      <c r="A396" s="230" t="str">
        <f t="shared" si="12"/>
        <v>Learn about benefits for people with disabilities</v>
      </c>
      <c r="B396" s="230" t="str">
        <f t="shared" si="13"/>
        <v>ESDC</v>
      </c>
      <c r="C396" t="s">
        <v>532</v>
      </c>
      <c r="D396">
        <v>1199</v>
      </c>
      <c r="E396" s="238">
        <v>0.55713094245204298</v>
      </c>
      <c r="F396" s="238">
        <v>0.51709758131776495</v>
      </c>
      <c r="G396" s="238">
        <v>0.47456213511259399</v>
      </c>
    </row>
    <row r="397" spans="1:7" x14ac:dyDescent="0.5">
      <c r="A397" s="230" t="str">
        <f t="shared" si="12"/>
        <v>Learn about the Child Disability Benefit (CDB)</v>
      </c>
      <c r="B397" s="230" t="str">
        <f t="shared" si="13"/>
        <v>ESDC</v>
      </c>
      <c r="C397" t="s">
        <v>533</v>
      </c>
      <c r="D397">
        <v>5</v>
      </c>
      <c r="E397" s="229">
        <v>0.6</v>
      </c>
      <c r="F397" s="229">
        <v>0.4</v>
      </c>
      <c r="G397" s="229">
        <v>0.4</v>
      </c>
    </row>
    <row r="398" spans="1:7" x14ac:dyDescent="0.5">
      <c r="A398" s="230" t="str">
        <f t="shared" si="12"/>
        <v>My Service Canada Account (MSCA) - Check your CPP/OAS application status</v>
      </c>
      <c r="B398" s="230" t="str">
        <f t="shared" si="13"/>
        <v>ESDC</v>
      </c>
      <c r="C398" t="s">
        <v>534</v>
      </c>
      <c r="D398">
        <v>1585</v>
      </c>
      <c r="E398" s="229">
        <v>0.45741324921135601</v>
      </c>
      <c r="F398" s="229">
        <v>0.45299684542586699</v>
      </c>
      <c r="G398" s="229">
        <v>0.36593059936908501</v>
      </c>
    </row>
    <row r="399" spans="1:7" ht="31.5" x14ac:dyDescent="0.5">
      <c r="A399" s="230" t="str">
        <f t="shared" si="12"/>
        <v>My Service Canada Account (MSCA) - Check your Employment Insurance (EI) claim status and correspondence</v>
      </c>
      <c r="B399" s="230" t="str">
        <f t="shared" si="13"/>
        <v>ESDC</v>
      </c>
      <c r="C399" t="s">
        <v>535</v>
      </c>
      <c r="D399">
        <v>7535</v>
      </c>
      <c r="E399" s="229">
        <v>0.66781685467816898</v>
      </c>
      <c r="F399" s="229">
        <v>0.57252820172528196</v>
      </c>
      <c r="G399" s="229">
        <v>0.46303915063039203</v>
      </c>
    </row>
    <row r="400" spans="1:7" ht="31.5" x14ac:dyDescent="0.5">
      <c r="A400" s="230" t="str">
        <f t="shared" si="12"/>
        <v>My Service Canada Account (MSCA) - Check your estimated monthly Canada Pension Plan (CPP) benefits</v>
      </c>
      <c r="B400" s="230" t="str">
        <f t="shared" si="13"/>
        <v>ESDC</v>
      </c>
      <c r="C400" t="s">
        <v>536</v>
      </c>
      <c r="D400">
        <v>1465</v>
      </c>
      <c r="E400" s="238">
        <v>0.58088737201365204</v>
      </c>
      <c r="F400" s="238">
        <v>0.50716723549488096</v>
      </c>
      <c r="G400" s="238">
        <v>0.51535836177474403</v>
      </c>
    </row>
    <row r="401" spans="1:7" x14ac:dyDescent="0.5">
      <c r="A401" s="230" t="str">
        <f t="shared" si="12"/>
        <v>My Service Canada Account (MSCA) - Get your T4E, T4A or NR4 tax slips</v>
      </c>
      <c r="B401" s="230" t="str">
        <f t="shared" si="13"/>
        <v>ESDC</v>
      </c>
      <c r="C401" t="s">
        <v>537</v>
      </c>
      <c r="D401">
        <v>2179</v>
      </c>
      <c r="E401" s="238">
        <v>0.58788435061955002</v>
      </c>
      <c r="F401" s="238">
        <v>0.45892611289582402</v>
      </c>
      <c r="G401" s="238">
        <v>0.46259752179899</v>
      </c>
    </row>
    <row r="402" spans="1:7" x14ac:dyDescent="0.5">
      <c r="A402" s="230" t="str">
        <f t="shared" si="12"/>
        <v>My Service Canada Account (MSCA) - Register for an account</v>
      </c>
      <c r="B402" s="230" t="str">
        <f t="shared" si="13"/>
        <v>ESDC</v>
      </c>
      <c r="C402" t="s">
        <v>538</v>
      </c>
      <c r="D402">
        <v>2278</v>
      </c>
      <c r="E402" s="229">
        <v>0.43634767339771702</v>
      </c>
      <c r="F402" s="229">
        <v>0.33143107989464399</v>
      </c>
      <c r="G402" s="229">
        <v>0.36347673397717301</v>
      </c>
    </row>
    <row r="403" spans="1:7" x14ac:dyDescent="0.5">
      <c r="A403" s="230" t="str">
        <f t="shared" si="12"/>
        <v>My Service Canada Account (MSCA) - Sign in</v>
      </c>
      <c r="B403" s="230" t="str">
        <f t="shared" si="13"/>
        <v>ESDC</v>
      </c>
      <c r="C403" t="s">
        <v>539</v>
      </c>
      <c r="D403">
        <v>250</v>
      </c>
      <c r="E403" s="229">
        <v>0.70799999999999996</v>
      </c>
      <c r="F403" s="229">
        <v>0.496</v>
      </c>
      <c r="G403" s="229">
        <v>0.51600000000000001</v>
      </c>
    </row>
    <row r="404" spans="1:7" x14ac:dyDescent="0.5">
      <c r="A404" s="230" t="str">
        <f t="shared" si="12"/>
        <v>My Service Canada Account (MSCA) - View payment information</v>
      </c>
      <c r="B404" s="230" t="str">
        <f t="shared" si="13"/>
        <v>ESDC</v>
      </c>
      <c r="C404" t="s">
        <v>540</v>
      </c>
      <c r="D404">
        <v>2934</v>
      </c>
      <c r="E404" s="229">
        <v>0.768575323790048</v>
      </c>
      <c r="F404" s="229">
        <v>0.66019086571233798</v>
      </c>
      <c r="G404" s="229">
        <v>0.60429447852760698</v>
      </c>
    </row>
    <row r="405" spans="1:7" x14ac:dyDescent="0.5">
      <c r="A405" s="230" t="str">
        <f t="shared" si="12"/>
        <v>My Service Canada Account (MSCA) - View Records of Employment (ROE)</v>
      </c>
      <c r="B405" s="230" t="str">
        <f t="shared" si="13"/>
        <v>ESDC</v>
      </c>
      <c r="C405" t="s">
        <v>541</v>
      </c>
      <c r="D405">
        <v>1212</v>
      </c>
      <c r="E405">
        <v>0.66089108910891103</v>
      </c>
      <c r="F405">
        <v>0.50165016501650195</v>
      </c>
      <c r="G405">
        <v>0.50825082508250796</v>
      </c>
    </row>
    <row r="406" spans="1:7" x14ac:dyDescent="0.5">
      <c r="A406" s="230" t="str">
        <f t="shared" si="12"/>
        <v>My Service Canada Account (MSCA) - View/Change your personal information</v>
      </c>
      <c r="B406" s="230" t="str">
        <f t="shared" si="13"/>
        <v>ESDC</v>
      </c>
      <c r="C406" t="s">
        <v>542</v>
      </c>
      <c r="D406">
        <v>888</v>
      </c>
      <c r="E406">
        <v>0.38175675675675702</v>
      </c>
      <c r="F406">
        <v>0.42004504504504497</v>
      </c>
      <c r="G406">
        <v>0.30968468468468502</v>
      </c>
    </row>
    <row r="407" spans="1:7" x14ac:dyDescent="0.5">
      <c r="A407" s="230" t="str">
        <f t="shared" si="12"/>
        <v>Old Age Security (OAS) - Apply for Old Age Security</v>
      </c>
      <c r="B407" s="230" t="str">
        <f t="shared" si="13"/>
        <v>ESDC</v>
      </c>
      <c r="C407" t="s">
        <v>543</v>
      </c>
      <c r="D407">
        <v>817</v>
      </c>
      <c r="E407">
        <v>0.47735618115055101</v>
      </c>
      <c r="F407">
        <v>0.40514075887392897</v>
      </c>
      <c r="G407">
        <v>0.38800489596083199</v>
      </c>
    </row>
    <row r="408" spans="1:7" x14ac:dyDescent="0.5">
      <c r="A408" s="230" t="str">
        <f t="shared" si="12"/>
        <v>Old Age Security (OAS) - View payment amounts</v>
      </c>
      <c r="B408" s="230" t="str">
        <f t="shared" si="13"/>
        <v>ESDC</v>
      </c>
      <c r="C408" t="s">
        <v>544</v>
      </c>
      <c r="D408">
        <v>1521</v>
      </c>
      <c r="E408" s="229">
        <v>0.69559500328731105</v>
      </c>
      <c r="F408" s="229">
        <v>0.62458908612754804</v>
      </c>
      <c r="G408" s="229">
        <v>0.56213017751479299</v>
      </c>
    </row>
    <row r="409" spans="1:7" x14ac:dyDescent="0.5">
      <c r="A409" s="230" t="str">
        <f t="shared" si="12"/>
        <v>Other - Reason for my visit is not in this list</v>
      </c>
      <c r="B409" s="230" t="str">
        <f t="shared" si="13"/>
        <v>ESDC</v>
      </c>
      <c r="C409" t="s">
        <v>545</v>
      </c>
      <c r="D409">
        <v>1055</v>
      </c>
      <c r="E409">
        <v>0.50047393364928905</v>
      </c>
      <c r="F409">
        <v>0.45497630331753602</v>
      </c>
      <c r="G409">
        <v>0.37251184834123202</v>
      </c>
    </row>
    <row r="410" spans="1:7" ht="31.5" x14ac:dyDescent="0.5">
      <c r="A410" s="230" t="str">
        <f t="shared" si="12"/>
        <v>Registered Disability Savings Plan (RDSP) - How much you could get in grants and bonds</v>
      </c>
      <c r="B410" s="230" t="str">
        <f t="shared" si="13"/>
        <v>ESDC</v>
      </c>
      <c r="C410" t="s">
        <v>546</v>
      </c>
      <c r="D410">
        <v>4</v>
      </c>
      <c r="E410" s="229">
        <v>0.75</v>
      </c>
      <c r="F410" s="229">
        <v>0</v>
      </c>
      <c r="G410" s="229">
        <v>0</v>
      </c>
    </row>
    <row r="411" spans="1:7" x14ac:dyDescent="0.5">
      <c r="A411" s="230" t="str">
        <f t="shared" si="12"/>
        <v>Appeal a workers' compensation decision</v>
      </c>
      <c r="B411" s="230" t="str">
        <f t="shared" si="13"/>
        <v>ESDC</v>
      </c>
      <c r="C411" t="s">
        <v>1423</v>
      </c>
      <c r="D411">
        <v>1</v>
      </c>
      <c r="E411">
        <v>1</v>
      </c>
      <c r="F411">
        <v>1</v>
      </c>
      <c r="G411">
        <v>0</v>
      </c>
    </row>
    <row r="412" spans="1:7" x14ac:dyDescent="0.5">
      <c r="A412" s="230" t="str">
        <f t="shared" si="12"/>
        <v>Apply for a Social Insurance Number (SIN)</v>
      </c>
      <c r="B412" s="230" t="str">
        <f t="shared" si="13"/>
        <v>ESDC</v>
      </c>
      <c r="C412" t="s">
        <v>547</v>
      </c>
      <c r="D412">
        <v>871</v>
      </c>
      <c r="E412" s="238">
        <v>0.75774971297359395</v>
      </c>
      <c r="F412" s="238">
        <v>0.645235361653272</v>
      </c>
      <c r="G412" s="238">
        <v>0.61768082663605095</v>
      </c>
    </row>
    <row r="413" spans="1:7" x14ac:dyDescent="0.5">
      <c r="A413" s="230" t="str">
        <f t="shared" si="12"/>
        <v>Apply for an apprenticeship grant or loan</v>
      </c>
      <c r="B413" s="230" t="str">
        <f t="shared" si="13"/>
        <v>ESDC</v>
      </c>
      <c r="C413" t="s">
        <v>548</v>
      </c>
      <c r="D413">
        <v>144</v>
      </c>
      <c r="E413">
        <v>0.63888888888888895</v>
      </c>
      <c r="F413">
        <v>0.57638888888888895</v>
      </c>
      <c r="G413">
        <v>0.50694444444444398</v>
      </c>
    </row>
    <row r="414" spans="1:7" x14ac:dyDescent="0.5">
      <c r="A414" s="230" t="str">
        <f t="shared" si="12"/>
        <v>Apply for funding for Canada summer jobs</v>
      </c>
      <c r="B414" s="230" t="str">
        <f t="shared" si="13"/>
        <v>ESDC</v>
      </c>
      <c r="C414" t="s">
        <v>549</v>
      </c>
      <c r="D414">
        <v>525</v>
      </c>
      <c r="E414" s="229">
        <v>0.79238095238095196</v>
      </c>
      <c r="F414" s="229">
        <v>0.6</v>
      </c>
      <c r="G414" s="229">
        <v>0.59047619047619004</v>
      </c>
    </row>
    <row r="415" spans="1:7" x14ac:dyDescent="0.5">
      <c r="A415" s="230" t="str">
        <f t="shared" si="12"/>
        <v>Apply for wage subsidies or a hiring assistance program</v>
      </c>
      <c r="B415" s="230" t="str">
        <f t="shared" si="13"/>
        <v>ESDC</v>
      </c>
      <c r="C415" t="s">
        <v>550</v>
      </c>
      <c r="D415">
        <v>66</v>
      </c>
      <c r="E415" s="229">
        <v>0.77272727272727304</v>
      </c>
      <c r="F415" s="229">
        <v>0.560606060606061</v>
      </c>
      <c r="G415" s="229">
        <v>0.51515151515151503</v>
      </c>
    </row>
    <row r="416" spans="1:7" x14ac:dyDescent="0.5">
      <c r="A416" s="230" t="str">
        <f t="shared" si="12"/>
        <v>Contact the Labour Program</v>
      </c>
      <c r="B416" s="230" t="str">
        <f t="shared" si="13"/>
        <v>ESDC</v>
      </c>
      <c r="C416" t="s">
        <v>551</v>
      </c>
      <c r="D416">
        <v>18</v>
      </c>
      <c r="E416" s="229">
        <v>0.61111111111111105</v>
      </c>
      <c r="F416" s="229">
        <v>0.38888888888888901</v>
      </c>
      <c r="G416" s="229">
        <v>0.5</v>
      </c>
    </row>
    <row r="417" spans="1:7" x14ac:dyDescent="0.5">
      <c r="A417" s="230" t="str">
        <f t="shared" si="12"/>
        <v>Determining an employer/employee relationship</v>
      </c>
      <c r="B417" s="230" t="str">
        <f t="shared" si="13"/>
        <v>ESDC</v>
      </c>
      <c r="C417" t="s">
        <v>1424</v>
      </c>
      <c r="D417">
        <v>2</v>
      </c>
      <c r="E417" s="229">
        <v>1</v>
      </c>
      <c r="F417" s="229">
        <v>1</v>
      </c>
      <c r="G417" s="229">
        <v>1</v>
      </c>
    </row>
    <row r="418" spans="1:7" x14ac:dyDescent="0.5">
      <c r="A418" s="230" t="str">
        <f t="shared" si="12"/>
        <v>Dismissals, layoffs, termination, and quitting</v>
      </c>
      <c r="B418" s="230" t="str">
        <f t="shared" si="13"/>
        <v>ESDC</v>
      </c>
      <c r="C418" t="s">
        <v>552</v>
      </c>
      <c r="D418">
        <v>3</v>
      </c>
      <c r="E418" s="229">
        <v>1</v>
      </c>
      <c r="F418" s="229">
        <v>1</v>
      </c>
      <c r="G418" s="229">
        <v>0.66666666666666696</v>
      </c>
    </row>
    <row r="419" spans="1:7" ht="31.5" x14ac:dyDescent="0.5">
      <c r="A419" s="230" t="str">
        <f t="shared" si="12"/>
        <v>Employment equity for organizations who do business with the Government of Canada</v>
      </c>
      <c r="B419" s="230" t="str">
        <f t="shared" si="13"/>
        <v>ESDC</v>
      </c>
      <c r="C419" t="s">
        <v>1425</v>
      </c>
      <c r="D419">
        <v>3</v>
      </c>
      <c r="E419" s="229">
        <v>1</v>
      </c>
      <c r="F419" s="229">
        <v>1</v>
      </c>
      <c r="G419" s="229">
        <v>1</v>
      </c>
    </row>
    <row r="420" spans="1:7" x14ac:dyDescent="0.5">
      <c r="A420" s="230" t="str">
        <f t="shared" si="12"/>
        <v>Employment equity in federally regulated workplaces</v>
      </c>
      <c r="B420" s="230" t="str">
        <f t="shared" si="13"/>
        <v>ESDC</v>
      </c>
      <c r="C420" t="s">
        <v>553</v>
      </c>
      <c r="D420">
        <v>3</v>
      </c>
      <c r="E420" s="238">
        <v>1</v>
      </c>
      <c r="F420" s="238">
        <v>1</v>
      </c>
      <c r="G420" s="238">
        <v>1</v>
      </c>
    </row>
    <row r="421" spans="1:7" x14ac:dyDescent="0.5">
      <c r="A421" s="230" t="str">
        <f t="shared" si="12"/>
        <v>Federal labour standards</v>
      </c>
      <c r="B421" s="230" t="str">
        <f t="shared" si="13"/>
        <v>ESDC</v>
      </c>
      <c r="C421" t="s">
        <v>554</v>
      </c>
      <c r="D421">
        <v>13</v>
      </c>
      <c r="E421" s="229">
        <v>0.76923076923076905</v>
      </c>
      <c r="F421" s="229">
        <v>0.61538461538461497</v>
      </c>
      <c r="G421" s="229">
        <v>0.76923076923076905</v>
      </c>
    </row>
    <row r="422" spans="1:7" x14ac:dyDescent="0.5">
      <c r="A422" s="230" t="str">
        <f t="shared" si="12"/>
        <v>File a Labour Standards Complaint</v>
      </c>
      <c r="B422" s="230" t="str">
        <f t="shared" si="13"/>
        <v>ESDC</v>
      </c>
      <c r="C422" t="s">
        <v>555</v>
      </c>
      <c r="D422">
        <v>10</v>
      </c>
      <c r="E422" s="229">
        <v>0.3</v>
      </c>
      <c r="F422" s="229">
        <v>0.7</v>
      </c>
      <c r="G422" s="229">
        <v>0.4</v>
      </c>
    </row>
    <row r="423" spans="1:7" x14ac:dyDescent="0.5">
      <c r="A423" s="230" t="str">
        <f t="shared" si="12"/>
        <v>File a workplace harassment and violence complaint</v>
      </c>
      <c r="B423" s="230" t="str">
        <f t="shared" si="13"/>
        <v>ESDC</v>
      </c>
      <c r="C423" t="s">
        <v>1426</v>
      </c>
      <c r="D423">
        <v>4</v>
      </c>
      <c r="E423">
        <v>0.75</v>
      </c>
      <c r="F423">
        <v>0.5</v>
      </c>
      <c r="G423">
        <v>0.5</v>
      </c>
    </row>
    <row r="424" spans="1:7" x14ac:dyDescent="0.5">
      <c r="A424" s="230" t="str">
        <f t="shared" si="12"/>
        <v>Find an apprenticeship</v>
      </c>
      <c r="B424" s="230" t="str">
        <f t="shared" si="13"/>
        <v>ESDC</v>
      </c>
      <c r="C424" t="s">
        <v>556</v>
      </c>
      <c r="D424">
        <v>723</v>
      </c>
      <c r="E424">
        <v>0.75380359612724801</v>
      </c>
      <c r="F424">
        <v>0.60580912863070502</v>
      </c>
      <c r="G424">
        <v>0.65006915629322304</v>
      </c>
    </row>
    <row r="425" spans="1:7" x14ac:dyDescent="0.5">
      <c r="A425" s="230" t="str">
        <f t="shared" si="12"/>
        <v>Find funding for training or skills development project or program</v>
      </c>
      <c r="B425" s="230" t="str">
        <f t="shared" si="13"/>
        <v>ESDC</v>
      </c>
      <c r="C425" t="s">
        <v>557</v>
      </c>
      <c r="D425">
        <v>68</v>
      </c>
      <c r="E425">
        <v>0.79411764705882304</v>
      </c>
      <c r="F425">
        <v>0.66176470588235303</v>
      </c>
      <c r="G425">
        <v>0.58823529411764697</v>
      </c>
    </row>
    <row r="426" spans="1:7" x14ac:dyDescent="0.5">
      <c r="A426" s="230" t="str">
        <f t="shared" si="12"/>
        <v>Find information on Labour Program services and programs</v>
      </c>
      <c r="B426" s="230" t="str">
        <f t="shared" si="13"/>
        <v>ESDC</v>
      </c>
      <c r="C426" t="s">
        <v>558</v>
      </c>
      <c r="D426">
        <v>65</v>
      </c>
      <c r="E426">
        <v>0.69230769230769196</v>
      </c>
      <c r="F426">
        <v>0.64615384615384597</v>
      </c>
      <c r="G426">
        <v>0.492307692307692</v>
      </c>
    </row>
    <row r="427" spans="1:7" x14ac:dyDescent="0.5">
      <c r="A427" s="230" t="str">
        <f t="shared" si="12"/>
        <v>Find training program to improve job skills</v>
      </c>
      <c r="B427" s="230" t="str">
        <f t="shared" si="13"/>
        <v>ESDC</v>
      </c>
      <c r="C427" t="s">
        <v>559</v>
      </c>
      <c r="D427">
        <v>53</v>
      </c>
      <c r="E427" s="229">
        <v>0.73584905660377398</v>
      </c>
      <c r="F427" s="229">
        <v>0.60377358490566002</v>
      </c>
      <c r="G427" s="229">
        <v>0.69811320754716999</v>
      </c>
    </row>
    <row r="428" spans="1:7" x14ac:dyDescent="0.5">
      <c r="A428" s="230" t="str">
        <f t="shared" si="12"/>
        <v>Fines for violating the Canada Labour Code</v>
      </c>
      <c r="B428" s="230" t="str">
        <f t="shared" si="13"/>
        <v>ESDC</v>
      </c>
      <c r="C428" t="s">
        <v>560</v>
      </c>
      <c r="D428">
        <v>1</v>
      </c>
      <c r="E428">
        <v>0</v>
      </c>
      <c r="F428">
        <v>0</v>
      </c>
      <c r="G428">
        <v>0</v>
      </c>
    </row>
    <row r="429" spans="1:7" x14ac:dyDescent="0.5">
      <c r="A429" s="230" t="str">
        <f t="shared" si="12"/>
        <v>Get job training</v>
      </c>
      <c r="B429" s="230" t="str">
        <f t="shared" si="13"/>
        <v>ESDC</v>
      </c>
      <c r="C429" t="s">
        <v>561</v>
      </c>
      <c r="D429">
        <v>1160</v>
      </c>
      <c r="E429">
        <v>0.76810344827586197</v>
      </c>
      <c r="F429">
        <v>0.62413793103448301</v>
      </c>
      <c r="G429">
        <v>0.62413793103448301</v>
      </c>
    </row>
    <row r="430" spans="1:7" x14ac:dyDescent="0.5">
      <c r="A430" s="230" t="str">
        <f t="shared" si="12"/>
        <v>Hiring student interns</v>
      </c>
      <c r="B430" s="230" t="str">
        <f t="shared" si="13"/>
        <v>ESDC</v>
      </c>
      <c r="C430" t="s">
        <v>1427</v>
      </c>
      <c r="D430">
        <v>1</v>
      </c>
      <c r="E430" s="238">
        <v>1</v>
      </c>
      <c r="F430" s="238">
        <v>0</v>
      </c>
      <c r="G430" s="238">
        <v>1</v>
      </c>
    </row>
    <row r="431" spans="1:7" x14ac:dyDescent="0.5">
      <c r="A431" s="230" t="str">
        <f t="shared" si="12"/>
        <v>Hours of work, breaks</v>
      </c>
      <c r="B431" s="230" t="str">
        <f t="shared" si="13"/>
        <v>ESDC</v>
      </c>
      <c r="C431" t="s">
        <v>1428</v>
      </c>
      <c r="D431">
        <v>4</v>
      </c>
      <c r="E431" s="229">
        <v>0.5</v>
      </c>
      <c r="F431" s="229">
        <v>0.75</v>
      </c>
      <c r="G431" s="229">
        <v>0.25</v>
      </c>
    </row>
    <row r="432" spans="1:7" x14ac:dyDescent="0.5">
      <c r="A432" s="230" t="str">
        <f t="shared" si="12"/>
        <v>How to prevent labour disputes</v>
      </c>
      <c r="B432" s="230" t="str">
        <f t="shared" si="13"/>
        <v>ESDC</v>
      </c>
      <c r="C432" t="s">
        <v>1429</v>
      </c>
      <c r="D432">
        <v>1</v>
      </c>
      <c r="E432" s="229">
        <v>0</v>
      </c>
      <c r="F432" s="229">
        <v>0</v>
      </c>
      <c r="G432" s="229">
        <v>0</v>
      </c>
    </row>
    <row r="433" spans="1:7" x14ac:dyDescent="0.5">
      <c r="A433" s="230" t="str">
        <f t="shared" si="12"/>
        <v>Jobs in the private sector</v>
      </c>
      <c r="B433" s="230" t="str">
        <f t="shared" si="13"/>
        <v>ESDC</v>
      </c>
      <c r="C433" t="s">
        <v>562</v>
      </c>
      <c r="D433">
        <v>11345</v>
      </c>
      <c r="E433" s="229">
        <v>0.77249889819303696</v>
      </c>
      <c r="F433" s="229">
        <v>0.65632437197003102</v>
      </c>
      <c r="G433" s="229">
        <v>0.61101806963420002</v>
      </c>
    </row>
    <row r="434" spans="1:7" x14ac:dyDescent="0.5">
      <c r="A434" s="230" t="str">
        <f t="shared" si="12"/>
        <v>Learn about training</v>
      </c>
      <c r="B434" s="230" t="str">
        <f t="shared" si="13"/>
        <v>ESDC</v>
      </c>
      <c r="C434" t="s">
        <v>563</v>
      </c>
      <c r="D434">
        <v>35</v>
      </c>
      <c r="E434" s="229">
        <v>0.6</v>
      </c>
      <c r="F434" s="229">
        <v>0.74285714285714299</v>
      </c>
      <c r="G434" s="229">
        <v>0.48571428571428599</v>
      </c>
    </row>
    <row r="435" spans="1:7" x14ac:dyDescent="0.5">
      <c r="A435" s="230" t="str">
        <f t="shared" si="12"/>
        <v>Learn about collective agreements and bargaining</v>
      </c>
      <c r="B435" s="230" t="str">
        <f t="shared" si="13"/>
        <v>ESDC</v>
      </c>
      <c r="C435" t="s">
        <v>1430</v>
      </c>
      <c r="D435">
        <v>1</v>
      </c>
      <c r="E435" s="229">
        <v>0</v>
      </c>
      <c r="F435" s="229">
        <v>1</v>
      </c>
      <c r="G435" s="229">
        <v>0</v>
      </c>
    </row>
    <row r="436" spans="1:7" x14ac:dyDescent="0.5">
      <c r="A436" s="230" t="str">
        <f t="shared" si="12"/>
        <v>My Service Canada Account (MSCA) - Sign in</v>
      </c>
      <c r="B436" s="230" t="str">
        <f t="shared" si="13"/>
        <v>ESDC</v>
      </c>
      <c r="C436" t="s">
        <v>564</v>
      </c>
      <c r="D436">
        <v>7514</v>
      </c>
      <c r="E436" s="229">
        <v>0.612589832313016</v>
      </c>
      <c r="F436" s="229">
        <v>0.498802235826457</v>
      </c>
      <c r="G436" s="229">
        <v>0.48096885813148799</v>
      </c>
    </row>
    <row r="437" spans="1:7" x14ac:dyDescent="0.5">
      <c r="A437" s="230" t="str">
        <f t="shared" si="12"/>
        <v>Other - Reason for my visit is not in this list</v>
      </c>
      <c r="B437" s="230" t="str">
        <f t="shared" si="13"/>
        <v>ESDC</v>
      </c>
      <c r="C437" t="s">
        <v>565</v>
      </c>
      <c r="D437">
        <v>305</v>
      </c>
      <c r="E437">
        <v>0.60327868852458999</v>
      </c>
      <c r="F437">
        <v>0.53114754098360695</v>
      </c>
      <c r="G437">
        <v>0.47868852459016398</v>
      </c>
    </row>
    <row r="438" spans="1:7" x14ac:dyDescent="0.5">
      <c r="A438" s="230" t="str">
        <f t="shared" si="12"/>
        <v>Post a job in the Job Bank</v>
      </c>
      <c r="B438" s="230" t="str">
        <f t="shared" si="13"/>
        <v>ESDC</v>
      </c>
      <c r="C438" t="s">
        <v>566</v>
      </c>
      <c r="D438">
        <v>334</v>
      </c>
      <c r="E438" s="229">
        <v>0.82634730538922196</v>
      </c>
      <c r="F438" s="229">
        <v>0.66766467065868296</v>
      </c>
      <c r="G438" s="229">
        <v>0.60778443113772496</v>
      </c>
    </row>
    <row r="439" spans="1:7" x14ac:dyDescent="0.5">
      <c r="A439" s="230" t="str">
        <f t="shared" si="12"/>
        <v>Recent changes to the Canada Labour Code</v>
      </c>
      <c r="B439" s="230" t="str">
        <f t="shared" si="13"/>
        <v>ESDC</v>
      </c>
      <c r="C439" t="s">
        <v>567</v>
      </c>
      <c r="D439">
        <v>1</v>
      </c>
      <c r="E439" s="229">
        <v>1</v>
      </c>
      <c r="F439" s="229">
        <v>1</v>
      </c>
      <c r="G439" s="229">
        <v>1</v>
      </c>
    </row>
    <row r="440" spans="1:7" ht="31.5" x14ac:dyDescent="0.5">
      <c r="A440" s="230" t="str">
        <f t="shared" si="12"/>
        <v>Recover money owed to you by an employer that is bankrupt, under receivership or insolvent</v>
      </c>
      <c r="B440" s="230" t="str">
        <f t="shared" si="13"/>
        <v>ESDC</v>
      </c>
      <c r="C440" t="s">
        <v>568</v>
      </c>
      <c r="D440">
        <v>7</v>
      </c>
      <c r="E440" s="238">
        <v>0.71428571428571397</v>
      </c>
      <c r="F440" s="238">
        <v>0.71428571428571397</v>
      </c>
      <c r="G440" s="238">
        <v>0.42857142857142899</v>
      </c>
    </row>
    <row r="441" spans="1:7" ht="31.5" x14ac:dyDescent="0.5">
      <c r="A441" s="230" t="str">
        <f t="shared" si="12"/>
        <v>Recover money owed to you by your employer (wages, vacation pay, termination pay, or severance pay)</v>
      </c>
      <c r="B441" s="230" t="str">
        <f t="shared" si="13"/>
        <v>ESDC</v>
      </c>
      <c r="C441" t="s">
        <v>569</v>
      </c>
      <c r="D441">
        <v>7</v>
      </c>
      <c r="E441" s="229">
        <v>0.28571428571428598</v>
      </c>
      <c r="F441" s="229">
        <v>0.71428571428571397</v>
      </c>
      <c r="G441" s="229">
        <v>0.42857142857142899</v>
      </c>
    </row>
    <row r="442" spans="1:7" x14ac:dyDescent="0.5">
      <c r="A442" s="230" t="str">
        <f t="shared" si="12"/>
        <v>Report a workplace injury</v>
      </c>
      <c r="B442" s="230" t="str">
        <f t="shared" si="13"/>
        <v>ESDC</v>
      </c>
      <c r="C442" t="s">
        <v>1431</v>
      </c>
      <c r="D442">
        <v>1</v>
      </c>
      <c r="E442" s="229">
        <v>0</v>
      </c>
      <c r="F442" s="229">
        <v>0</v>
      </c>
      <c r="G442" s="229">
        <v>0</v>
      </c>
    </row>
    <row r="443" spans="1:7" x14ac:dyDescent="0.5">
      <c r="A443" s="230" t="str">
        <f t="shared" si="12"/>
        <v>Support for Temporary Foreign Workers</v>
      </c>
      <c r="B443" s="230" t="str">
        <f t="shared" si="13"/>
        <v>ESDC</v>
      </c>
      <c r="C443" t="s">
        <v>570</v>
      </c>
      <c r="D443">
        <v>916</v>
      </c>
      <c r="E443" s="229">
        <v>0.72707423580786001</v>
      </c>
      <c r="F443" s="229">
        <v>0.61026200873362402</v>
      </c>
      <c r="G443" s="229">
        <v>0.60262008733624495</v>
      </c>
    </row>
    <row r="444" spans="1:7" x14ac:dyDescent="0.5">
      <c r="A444" s="230" t="str">
        <f t="shared" si="12"/>
        <v>Types of leaves for federally regulated employees</v>
      </c>
      <c r="B444" s="230" t="str">
        <f t="shared" si="13"/>
        <v>ESDC</v>
      </c>
      <c r="C444" t="s">
        <v>1432</v>
      </c>
      <c r="D444">
        <v>4</v>
      </c>
      <c r="E444" s="238">
        <v>0.75</v>
      </c>
      <c r="F444" s="238">
        <v>0.5</v>
      </c>
      <c r="G444" s="238">
        <v>0.5</v>
      </c>
    </row>
    <row r="445" spans="1:7" x14ac:dyDescent="0.5">
      <c r="A445" s="230" t="str">
        <f t="shared" si="12"/>
        <v>Vacation and holiday for federally regulated employees</v>
      </c>
      <c r="B445" s="230" t="str">
        <f t="shared" si="13"/>
        <v>ESDC</v>
      </c>
      <c r="C445" t="s">
        <v>1433</v>
      </c>
      <c r="D445">
        <v>6</v>
      </c>
      <c r="E445" s="229">
        <v>0.5</v>
      </c>
      <c r="F445" s="229">
        <v>0.16666666666666699</v>
      </c>
      <c r="G445" s="229">
        <v>0.66666666666666696</v>
      </c>
    </row>
    <row r="446" spans="1:7" x14ac:dyDescent="0.5">
      <c r="A446" s="230" t="str">
        <f t="shared" si="12"/>
        <v>Wages, pay, and deductions for federally regulated employees</v>
      </c>
      <c r="B446" s="230" t="str">
        <f t="shared" si="13"/>
        <v>ESDC</v>
      </c>
      <c r="C446" t="s">
        <v>1434</v>
      </c>
      <c r="D446">
        <v>1</v>
      </c>
      <c r="E446" s="229">
        <v>0</v>
      </c>
      <c r="F446" s="229">
        <v>0</v>
      </c>
      <c r="G446" s="229">
        <v>0</v>
      </c>
    </row>
    <row r="447" spans="1:7" x14ac:dyDescent="0.5">
      <c r="A447" s="230" t="str">
        <f t="shared" si="12"/>
        <v>Workers' compensation claim</v>
      </c>
      <c r="B447" s="230" t="str">
        <f t="shared" si="13"/>
        <v>ESDC</v>
      </c>
      <c r="C447" t="s">
        <v>1435</v>
      </c>
      <c r="D447">
        <v>2</v>
      </c>
      <c r="E447" s="238">
        <v>0.5</v>
      </c>
      <c r="F447" s="238">
        <v>0</v>
      </c>
      <c r="G447" s="238">
        <v>0</v>
      </c>
    </row>
    <row r="448" spans="1:7" x14ac:dyDescent="0.5">
      <c r="A448" s="230" t="str">
        <f t="shared" si="12"/>
        <v>Workers' compensation eligibility</v>
      </c>
      <c r="B448" s="230" t="str">
        <f t="shared" si="13"/>
        <v>ESDC</v>
      </c>
      <c r="C448" t="s">
        <v>571</v>
      </c>
      <c r="D448">
        <v>3</v>
      </c>
      <c r="E448" s="238">
        <v>1</v>
      </c>
      <c r="F448" s="238">
        <v>1</v>
      </c>
      <c r="G448" s="238">
        <v>0.66666666666666696</v>
      </c>
    </row>
    <row r="449" spans="1:7" ht="31.5" x14ac:dyDescent="0.5">
      <c r="A449" s="230" t="str">
        <f t="shared" si="12"/>
        <v>Workers' compensation for federal inmates, merchant seaman, employees slain in duty, foreign citizens</v>
      </c>
      <c r="B449" s="230" t="str">
        <f t="shared" si="13"/>
        <v>ESDC</v>
      </c>
      <c r="C449" t="s">
        <v>1436</v>
      </c>
      <c r="D449">
        <v>2</v>
      </c>
      <c r="E449" s="229">
        <v>0.5</v>
      </c>
      <c r="F449" s="229">
        <v>0</v>
      </c>
      <c r="G449" s="229">
        <v>0</v>
      </c>
    </row>
    <row r="450" spans="1:7" x14ac:dyDescent="0.5">
      <c r="A450" s="230" t="str">
        <f t="shared" ref="A450:A513" si="14">IF(ISBLANK(C450),"",MID(C450,FIND("#",SUBSTITUTE(C450,":","#",2))+1,500))</f>
        <v>Workplace Hazardous Materials Information System (WHMIS)</v>
      </c>
      <c r="B450" s="230" t="str">
        <f t="shared" ref="B450:B513" si="15">IF(ISBLANK(C450),"",LEFT(C450,FIND("#",SUBSTITUTE(C450,":","#"))-1))</f>
        <v>ESDC</v>
      </c>
      <c r="C450" t="s">
        <v>572</v>
      </c>
      <c r="D450">
        <v>23</v>
      </c>
      <c r="E450" s="229">
        <v>0.73913043478260898</v>
      </c>
      <c r="F450" s="229">
        <v>0.65217391304347805</v>
      </c>
      <c r="G450" s="229">
        <v>0.65217391304347805</v>
      </c>
    </row>
    <row r="451" spans="1:7" x14ac:dyDescent="0.5">
      <c r="A451" s="230" t="str">
        <f t="shared" si="14"/>
        <v>Workplace safety rights and responsibilities</v>
      </c>
      <c r="B451" s="230" t="str">
        <f t="shared" si="15"/>
        <v>ESDC</v>
      </c>
      <c r="C451" t="s">
        <v>573</v>
      </c>
      <c r="D451">
        <v>13</v>
      </c>
      <c r="E451">
        <v>0.76923076923076905</v>
      </c>
      <c r="F451">
        <v>0.84615384615384603</v>
      </c>
      <c r="G451">
        <v>0.69230769230769196</v>
      </c>
    </row>
    <row r="452" spans="1:7" x14ac:dyDescent="0.5">
      <c r="A452" s="230" t="str">
        <f t="shared" si="14"/>
        <v>Other - Reason for my visit is not in this list</v>
      </c>
      <c r="B452" s="230" t="str">
        <f t="shared" si="15"/>
        <v>ESDC</v>
      </c>
      <c r="C452" t="s">
        <v>574</v>
      </c>
      <c r="D452">
        <v>24</v>
      </c>
      <c r="E452" s="229">
        <v>0.54166666666666696</v>
      </c>
      <c r="F452" s="229">
        <v>0.58333333333333304</v>
      </c>
      <c r="G452" s="229">
        <v>0.41666666666666702</v>
      </c>
    </row>
    <row r="453" spans="1:7" x14ac:dyDescent="0.5">
      <c r="A453" s="230" t="str">
        <f t="shared" si="14"/>
        <v>Other - Reason for my visit is not in this list</v>
      </c>
      <c r="B453" s="230" t="str">
        <f t="shared" si="15"/>
        <v>ESDC</v>
      </c>
      <c r="C453" t="s">
        <v>575</v>
      </c>
      <c r="D453">
        <v>1300</v>
      </c>
      <c r="E453" s="238">
        <v>0.533076923076923</v>
      </c>
      <c r="F453" s="238">
        <v>0.46538461538461501</v>
      </c>
      <c r="G453" s="238">
        <v>0.42</v>
      </c>
    </row>
    <row r="454" spans="1:7" x14ac:dyDescent="0.5">
      <c r="A454" s="230" t="str">
        <f t="shared" si="14"/>
        <v>Buying a home</v>
      </c>
      <c r="B454" s="230" t="str">
        <f t="shared" si="15"/>
        <v>FCAC</v>
      </c>
      <c r="C454" t="s">
        <v>576</v>
      </c>
      <c r="D454">
        <v>191</v>
      </c>
      <c r="E454" s="229">
        <v>0.77486910994764402</v>
      </c>
      <c r="F454" s="229">
        <v>0.66492146596858603</v>
      </c>
      <c r="G454" s="229">
        <v>0.54450261780104703</v>
      </c>
    </row>
    <row r="455" spans="1:7" x14ac:dyDescent="0.5">
      <c r="A455" s="230" t="str">
        <f t="shared" si="14"/>
        <v>Calculate if you qualify for a mortgage</v>
      </c>
      <c r="B455" s="230" t="str">
        <f t="shared" si="15"/>
        <v>FCAC</v>
      </c>
      <c r="C455" t="s">
        <v>577</v>
      </c>
      <c r="D455">
        <v>83</v>
      </c>
      <c r="E455" s="229">
        <v>0.71084337349397597</v>
      </c>
      <c r="F455" s="229">
        <v>0.55421686746987997</v>
      </c>
      <c r="G455" s="229">
        <v>0.59036144578313299</v>
      </c>
    </row>
    <row r="456" spans="1:7" x14ac:dyDescent="0.5">
      <c r="A456" s="230" t="str">
        <f t="shared" si="14"/>
        <v>Calculate your credit card payments</v>
      </c>
      <c r="B456" s="230" t="str">
        <f t="shared" si="15"/>
        <v>FCAC</v>
      </c>
      <c r="C456" t="s">
        <v>578</v>
      </c>
      <c r="D456">
        <v>58</v>
      </c>
      <c r="E456" s="229">
        <v>0.74137931034482796</v>
      </c>
      <c r="F456" s="229">
        <v>0.431034482758621</v>
      </c>
      <c r="G456" s="229">
        <v>0.34482758620689702</v>
      </c>
    </row>
    <row r="457" spans="1:7" x14ac:dyDescent="0.5">
      <c r="A457" s="230" t="str">
        <f t="shared" si="14"/>
        <v>Calculate your mortgage payments and/or prepayments</v>
      </c>
      <c r="B457" s="230" t="str">
        <f t="shared" si="15"/>
        <v>FCAC</v>
      </c>
      <c r="C457" t="s">
        <v>579</v>
      </c>
      <c r="D457">
        <v>119</v>
      </c>
      <c r="E457" s="229">
        <v>0.84033613445378197</v>
      </c>
      <c r="F457" s="229">
        <v>0.71428571428571397</v>
      </c>
      <c r="G457" s="229">
        <v>0.64705882352941202</v>
      </c>
    </row>
    <row r="458" spans="1:7" x14ac:dyDescent="0.5">
      <c r="A458" s="230" t="str">
        <f t="shared" si="14"/>
        <v>Cashing a Government of Canada cheque</v>
      </c>
      <c r="B458" s="230" t="str">
        <f t="shared" si="15"/>
        <v>FCAC</v>
      </c>
      <c r="C458" t="s">
        <v>580</v>
      </c>
      <c r="D458">
        <v>95</v>
      </c>
      <c r="E458" s="229">
        <v>0.61052631578947403</v>
      </c>
      <c r="F458" s="229">
        <v>0.557894736842105</v>
      </c>
      <c r="G458" s="229">
        <v>0.42105263157894701</v>
      </c>
    </row>
    <row r="459" spans="1:7" x14ac:dyDescent="0.5">
      <c r="A459" s="230" t="str">
        <f t="shared" si="14"/>
        <v>Compare Canadian bank accounts</v>
      </c>
      <c r="B459" s="230" t="str">
        <f t="shared" si="15"/>
        <v>FCAC</v>
      </c>
      <c r="C459" t="s">
        <v>581</v>
      </c>
      <c r="D459">
        <v>63</v>
      </c>
      <c r="E459" s="229">
        <v>0.66666666666666696</v>
      </c>
      <c r="F459" s="229">
        <v>0.682539682539683</v>
      </c>
      <c r="G459" s="229">
        <v>0.50793650793650802</v>
      </c>
    </row>
    <row r="460" spans="1:7" x14ac:dyDescent="0.5">
      <c r="A460" s="230" t="str">
        <f t="shared" si="14"/>
        <v>Create a plan to get out of debt and/or savings goals</v>
      </c>
      <c r="B460" s="230" t="str">
        <f t="shared" si="15"/>
        <v>FCAC</v>
      </c>
      <c r="C460" t="s">
        <v>582</v>
      </c>
      <c r="D460">
        <v>216</v>
      </c>
      <c r="E460" s="229">
        <v>0.782407407407407</v>
      </c>
      <c r="F460" s="229">
        <v>0.61574074074074103</v>
      </c>
      <c r="G460" s="229">
        <v>0.60648148148148195</v>
      </c>
    </row>
    <row r="461" spans="1:7" x14ac:dyDescent="0.5">
      <c r="A461" s="230" t="str">
        <f t="shared" si="14"/>
        <v>Depositing a cheque with your mobile device</v>
      </c>
      <c r="B461" s="230" t="str">
        <f t="shared" si="15"/>
        <v>FCAC</v>
      </c>
      <c r="C461" t="s">
        <v>583</v>
      </c>
      <c r="D461">
        <v>6</v>
      </c>
      <c r="E461" s="229">
        <v>0.5</v>
      </c>
      <c r="F461" s="229">
        <v>0.83333333333333304</v>
      </c>
      <c r="G461" s="229">
        <v>0.66666666666666696</v>
      </c>
    </row>
    <row r="462" spans="1:7" x14ac:dyDescent="0.5">
      <c r="A462" s="230" t="str">
        <f t="shared" si="14"/>
        <v>Find and use financial tools</v>
      </c>
      <c r="B462" s="230" t="str">
        <f t="shared" si="15"/>
        <v>FCAC</v>
      </c>
      <c r="C462" t="s">
        <v>584</v>
      </c>
      <c r="D462">
        <v>104</v>
      </c>
      <c r="E462" s="229">
        <v>0.74038461538461497</v>
      </c>
      <c r="F462" s="229">
        <v>0.72115384615384603</v>
      </c>
      <c r="G462" s="229">
        <v>0.64423076923076905</v>
      </c>
    </row>
    <row r="463" spans="1:7" x14ac:dyDescent="0.5">
      <c r="A463" s="230" t="str">
        <f t="shared" si="14"/>
        <v>Find available disability benefits</v>
      </c>
      <c r="B463" s="230" t="str">
        <f t="shared" si="15"/>
        <v>FCAC</v>
      </c>
      <c r="C463" t="s">
        <v>585</v>
      </c>
      <c r="D463">
        <v>212</v>
      </c>
      <c r="E463">
        <v>0.52830188679245305</v>
      </c>
      <c r="F463">
        <v>0.44811320754716999</v>
      </c>
      <c r="G463">
        <v>0.35849056603773599</v>
      </c>
    </row>
    <row r="464" spans="1:7" x14ac:dyDescent="0.5">
      <c r="A464" s="230" t="str">
        <f t="shared" si="14"/>
        <v>Find information about financial rights and responsibilities</v>
      </c>
      <c r="B464" s="230" t="str">
        <f t="shared" si="15"/>
        <v>FCAC</v>
      </c>
      <c r="C464" t="s">
        <v>586</v>
      </c>
      <c r="D464">
        <v>66</v>
      </c>
      <c r="E464">
        <v>0.78787878787878796</v>
      </c>
      <c r="F464">
        <v>0.66666666666666696</v>
      </c>
      <c r="G464">
        <v>0.63636363636363602</v>
      </c>
    </row>
    <row r="465" spans="1:7" x14ac:dyDescent="0.5">
      <c r="A465" s="230" t="str">
        <f t="shared" si="14"/>
        <v>Find information on credit cards</v>
      </c>
      <c r="B465" s="230" t="str">
        <f t="shared" si="15"/>
        <v>FCAC</v>
      </c>
      <c r="C465" t="s">
        <v>587</v>
      </c>
      <c r="D465">
        <v>111</v>
      </c>
      <c r="E465" s="229">
        <v>0.86486486486486502</v>
      </c>
      <c r="F465" s="229">
        <v>0.76576576576576605</v>
      </c>
      <c r="G465" s="229">
        <v>0.63963963963963999</v>
      </c>
    </row>
    <row r="466" spans="1:7" x14ac:dyDescent="0.5">
      <c r="A466" s="230" t="str">
        <f t="shared" si="14"/>
        <v>Find information on estate planning</v>
      </c>
      <c r="B466" s="230" t="str">
        <f t="shared" si="15"/>
        <v>FCAC</v>
      </c>
      <c r="C466" t="s">
        <v>588</v>
      </c>
      <c r="D466">
        <v>31</v>
      </c>
      <c r="E466" s="229">
        <v>0.70967741935483897</v>
      </c>
      <c r="F466" s="229">
        <v>0.64516129032258096</v>
      </c>
      <c r="G466" s="229">
        <v>0.74193548387096797</v>
      </c>
    </row>
    <row r="467" spans="1:7" x14ac:dyDescent="0.5">
      <c r="A467" s="230" t="str">
        <f t="shared" si="14"/>
        <v>Find information on insurance</v>
      </c>
      <c r="B467" s="230" t="str">
        <f t="shared" si="15"/>
        <v>FCAC</v>
      </c>
      <c r="C467" t="s">
        <v>589</v>
      </c>
      <c r="D467">
        <v>60</v>
      </c>
      <c r="E467" s="238">
        <v>0.76666666666666705</v>
      </c>
      <c r="F467" s="238">
        <v>0.61666666666666703</v>
      </c>
      <c r="G467" s="238">
        <v>0.53333333333333299</v>
      </c>
    </row>
    <row r="468" spans="1:7" x14ac:dyDescent="0.5">
      <c r="A468" s="230" t="str">
        <f t="shared" si="14"/>
        <v>Find information on loans and lines of credit</v>
      </c>
      <c r="B468" s="230" t="str">
        <f t="shared" si="15"/>
        <v>FCAC</v>
      </c>
      <c r="C468" t="s">
        <v>590</v>
      </c>
      <c r="D468">
        <v>235</v>
      </c>
      <c r="E468">
        <v>0.72340425531914898</v>
      </c>
      <c r="F468">
        <v>0.65106382978723398</v>
      </c>
      <c r="G468">
        <v>0.58297872340425505</v>
      </c>
    </row>
    <row r="469" spans="1:7" x14ac:dyDescent="0.5">
      <c r="A469" s="230" t="str">
        <f t="shared" si="14"/>
        <v>Find information on managing debt</v>
      </c>
      <c r="B469" s="230" t="str">
        <f t="shared" si="15"/>
        <v>FCAC</v>
      </c>
      <c r="C469" t="s">
        <v>591</v>
      </c>
      <c r="D469">
        <v>66</v>
      </c>
      <c r="E469" s="229">
        <v>0.65151515151515105</v>
      </c>
      <c r="F469" s="229">
        <v>0.65151515151515105</v>
      </c>
      <c r="G469" s="229">
        <v>0.5</v>
      </c>
    </row>
    <row r="470" spans="1:7" x14ac:dyDescent="0.5">
      <c r="A470" s="230" t="str">
        <f t="shared" si="14"/>
        <v>Find information on payment options and money transfers</v>
      </c>
      <c r="B470" s="230" t="str">
        <f t="shared" si="15"/>
        <v>FCAC</v>
      </c>
      <c r="C470" t="s">
        <v>592</v>
      </c>
      <c r="D470">
        <v>34</v>
      </c>
      <c r="E470" s="229">
        <v>0.61764705882352899</v>
      </c>
      <c r="F470" s="229">
        <v>0.64705882352941202</v>
      </c>
      <c r="G470" s="229">
        <v>0.55882352941176505</v>
      </c>
    </row>
    <row r="471" spans="1:7" x14ac:dyDescent="0.5">
      <c r="A471" s="230" t="str">
        <f t="shared" si="14"/>
        <v>Find information on retirement planning</v>
      </c>
      <c r="B471" s="230" t="str">
        <f t="shared" si="15"/>
        <v>FCAC</v>
      </c>
      <c r="C471" t="s">
        <v>593</v>
      </c>
      <c r="D471">
        <v>127</v>
      </c>
      <c r="E471" s="229">
        <v>0.70866141732283505</v>
      </c>
      <c r="F471" s="229">
        <v>0.66141732283464605</v>
      </c>
      <c r="G471" s="229">
        <v>0.63779527559055105</v>
      </c>
    </row>
    <row r="472" spans="1:7" x14ac:dyDescent="0.5">
      <c r="A472" s="230" t="str">
        <f t="shared" si="14"/>
        <v>Find information on savings and investments</v>
      </c>
      <c r="B472" s="230" t="str">
        <f t="shared" si="15"/>
        <v>FCAC</v>
      </c>
      <c r="C472" t="s">
        <v>594</v>
      </c>
      <c r="D472">
        <v>70</v>
      </c>
      <c r="E472" s="229">
        <v>0.75714285714285701</v>
      </c>
      <c r="F472" s="229">
        <v>0.7</v>
      </c>
      <c r="G472" s="229">
        <v>0.58571428571428596</v>
      </c>
    </row>
    <row r="473" spans="1:7" x14ac:dyDescent="0.5">
      <c r="A473" s="230" t="str">
        <f t="shared" si="14"/>
        <v>Find out about student lines of credit</v>
      </c>
      <c r="B473" s="230" t="str">
        <f t="shared" si="15"/>
        <v>FCAC</v>
      </c>
      <c r="C473" t="s">
        <v>595</v>
      </c>
      <c r="D473">
        <v>75</v>
      </c>
      <c r="E473" s="229">
        <v>0.69333333333333302</v>
      </c>
      <c r="F473" s="229">
        <v>0.62666666666666704</v>
      </c>
      <c r="G473" s="229">
        <v>0.48</v>
      </c>
    </row>
    <row r="474" spans="1:7" x14ac:dyDescent="0.5">
      <c r="A474" s="230" t="str">
        <f t="shared" si="14"/>
        <v>Getting a home equity line of credit</v>
      </c>
      <c r="B474" s="230" t="str">
        <f t="shared" si="15"/>
        <v>FCAC</v>
      </c>
      <c r="C474" t="s">
        <v>596</v>
      </c>
      <c r="D474">
        <v>42</v>
      </c>
      <c r="E474" s="229">
        <v>0.78571428571428603</v>
      </c>
      <c r="F474" s="229">
        <v>0.78571428571428603</v>
      </c>
      <c r="G474" s="229">
        <v>0.547619047619048</v>
      </c>
    </row>
    <row r="475" spans="1:7" x14ac:dyDescent="0.5">
      <c r="A475" s="230" t="str">
        <f t="shared" si="14"/>
        <v>How much you need for a down payment</v>
      </c>
      <c r="B475" s="230" t="str">
        <f t="shared" si="15"/>
        <v>FCAC</v>
      </c>
      <c r="C475" t="s">
        <v>597</v>
      </c>
      <c r="D475">
        <v>55</v>
      </c>
      <c r="E475" s="229">
        <v>0.8</v>
      </c>
      <c r="F475" s="229">
        <v>0.67272727272727295</v>
      </c>
      <c r="G475" s="229">
        <v>0.61818181818181805</v>
      </c>
    </row>
    <row r="476" spans="1:7" x14ac:dyDescent="0.5">
      <c r="A476" s="230" t="str">
        <f t="shared" si="14"/>
        <v>Improving your credit score</v>
      </c>
      <c r="B476" s="230" t="str">
        <f t="shared" si="15"/>
        <v>FCAC</v>
      </c>
      <c r="C476" t="s">
        <v>598</v>
      </c>
      <c r="D476">
        <v>195</v>
      </c>
      <c r="E476" s="229">
        <v>0.70769230769230795</v>
      </c>
      <c r="F476" s="229">
        <v>0.66666666666666696</v>
      </c>
      <c r="G476" s="229">
        <v>0.58461538461538498</v>
      </c>
    </row>
    <row r="477" spans="1:7" x14ac:dyDescent="0.5">
      <c r="A477" s="230" t="str">
        <f t="shared" si="14"/>
        <v>Make a budget</v>
      </c>
      <c r="B477" s="230" t="str">
        <f t="shared" si="15"/>
        <v>FCAC</v>
      </c>
      <c r="C477" t="s">
        <v>599</v>
      </c>
      <c r="D477">
        <v>289</v>
      </c>
      <c r="E477" s="238">
        <v>0.84429065743944598</v>
      </c>
      <c r="F477" s="238">
        <v>0.72664359861591699</v>
      </c>
      <c r="G477" s="238">
        <v>0.65397923875432495</v>
      </c>
    </row>
    <row r="478" spans="1:7" x14ac:dyDescent="0.5">
      <c r="A478" s="230" t="str">
        <f t="shared" si="14"/>
        <v>Make a will and plan your estate</v>
      </c>
      <c r="B478" s="230" t="str">
        <f t="shared" si="15"/>
        <v>FCAC</v>
      </c>
      <c r="C478" t="s">
        <v>600</v>
      </c>
      <c r="D478">
        <v>91</v>
      </c>
      <c r="E478" s="238">
        <v>0.67032967032966995</v>
      </c>
      <c r="F478" s="238">
        <v>0.58241758241758201</v>
      </c>
      <c r="G478" s="238">
        <v>0.52747252747252704</v>
      </c>
    </row>
    <row r="479" spans="1:7" x14ac:dyDescent="0.5">
      <c r="A479" s="230" t="str">
        <f t="shared" si="14"/>
        <v>Making a complaint to your financial institution</v>
      </c>
      <c r="B479" s="230" t="str">
        <f t="shared" si="15"/>
        <v>FCAC</v>
      </c>
      <c r="C479" t="s">
        <v>601</v>
      </c>
      <c r="D479">
        <v>76</v>
      </c>
      <c r="E479" s="229">
        <v>0.59210526315789502</v>
      </c>
      <c r="F479" s="229">
        <v>0.43421052631578899</v>
      </c>
      <c r="G479" s="229">
        <v>0.42105263157894701</v>
      </c>
    </row>
    <row r="480" spans="1:7" x14ac:dyDescent="0.5">
      <c r="A480" s="230" t="str">
        <f t="shared" si="14"/>
        <v>Opening a bank account</v>
      </c>
      <c r="B480" s="230" t="str">
        <f t="shared" si="15"/>
        <v>FCAC</v>
      </c>
      <c r="C480" t="s">
        <v>602</v>
      </c>
      <c r="D480">
        <v>98</v>
      </c>
      <c r="E480" s="229">
        <v>0.74489795918367396</v>
      </c>
      <c r="F480" s="229">
        <v>0.71428571428571397</v>
      </c>
      <c r="G480" s="229">
        <v>0.58163265306122403</v>
      </c>
    </row>
    <row r="481" spans="1:7" x14ac:dyDescent="0.5">
      <c r="A481" s="230" t="str">
        <f t="shared" si="14"/>
        <v>Ordering your credit report and score</v>
      </c>
      <c r="B481" s="230" t="str">
        <f t="shared" si="15"/>
        <v>FCAC</v>
      </c>
      <c r="C481" t="s">
        <v>603</v>
      </c>
      <c r="D481">
        <v>264</v>
      </c>
      <c r="E481" s="238">
        <v>0.69318181818181801</v>
      </c>
      <c r="F481" s="238">
        <v>0.67045454545454497</v>
      </c>
      <c r="G481" s="238">
        <v>0.564393939393939</v>
      </c>
    </row>
    <row r="482" spans="1:7" x14ac:dyDescent="0.5">
      <c r="A482" s="230" t="str">
        <f t="shared" si="14"/>
        <v>Other - Reason for my visit is not in this list</v>
      </c>
      <c r="B482" s="230" t="str">
        <f t="shared" si="15"/>
        <v>FCAC</v>
      </c>
      <c r="C482" t="s">
        <v>604</v>
      </c>
      <c r="D482">
        <v>1040</v>
      </c>
      <c r="E482" s="238">
        <v>0.60384615384615403</v>
      </c>
      <c r="F482" s="238">
        <v>0.60865384615384599</v>
      </c>
      <c r="G482" s="238">
        <v>0.50288461538461504</v>
      </c>
    </row>
    <row r="483" spans="1:7" x14ac:dyDescent="0.5">
      <c r="A483" s="230" t="str">
        <f t="shared" si="14"/>
        <v>Understand severance pay</v>
      </c>
      <c r="B483" s="230" t="str">
        <f t="shared" si="15"/>
        <v>FCAC</v>
      </c>
      <c r="C483" t="s">
        <v>605</v>
      </c>
      <c r="D483">
        <v>48</v>
      </c>
      <c r="E483" s="229">
        <v>0.66666666666666696</v>
      </c>
      <c r="F483" s="229">
        <v>0.58333333333333304</v>
      </c>
      <c r="G483" s="229">
        <v>0.375</v>
      </c>
    </row>
    <row r="484" spans="1:7" x14ac:dyDescent="0.5">
      <c r="A484" s="230" t="str">
        <f t="shared" si="14"/>
        <v>Pensions and retirement</v>
      </c>
      <c r="B484" s="230" t="str">
        <f t="shared" si="15"/>
        <v>FCAC</v>
      </c>
      <c r="C484" t="s">
        <v>1437</v>
      </c>
      <c r="D484">
        <v>1</v>
      </c>
      <c r="E484" s="238">
        <v>1</v>
      </c>
      <c r="F484" s="238">
        <v>1</v>
      </c>
      <c r="G484" s="238">
        <v>0</v>
      </c>
    </row>
    <row r="485" spans="1:7" x14ac:dyDescent="0.5">
      <c r="A485" s="230" t="str">
        <f t="shared" si="14"/>
        <v>Consult the Federal Budget</v>
      </c>
      <c r="B485" s="230" t="str">
        <f t="shared" si="15"/>
        <v>FIN</v>
      </c>
      <c r="C485" t="s">
        <v>606</v>
      </c>
      <c r="D485">
        <v>53</v>
      </c>
      <c r="E485">
        <v>0.77358490566037696</v>
      </c>
      <c r="F485">
        <v>0.64150943396226401</v>
      </c>
      <c r="G485">
        <v>0.54716981132075504</v>
      </c>
    </row>
    <row r="486" spans="1:7" x14ac:dyDescent="0.5">
      <c r="A486" s="230" t="str">
        <f t="shared" si="14"/>
        <v>Learn how the government provides financial support to provinces and territories</v>
      </c>
      <c r="B486" s="230" t="str">
        <f t="shared" si="15"/>
        <v>FIN</v>
      </c>
      <c r="C486" t="s">
        <v>607</v>
      </c>
      <c r="D486">
        <v>41</v>
      </c>
      <c r="E486" s="229">
        <v>0.82926829268292701</v>
      </c>
      <c r="F486" s="229">
        <v>0.56097560975609795</v>
      </c>
      <c r="G486" s="229">
        <v>0.68292682926829296</v>
      </c>
    </row>
    <row r="487" spans="1:7" x14ac:dyDescent="0.5">
      <c r="A487" s="230" t="str">
        <f t="shared" si="14"/>
        <v>Other - Reason for my visit is not in this list</v>
      </c>
      <c r="B487" s="230" t="str">
        <f t="shared" si="15"/>
        <v>FIN</v>
      </c>
      <c r="C487" t="s">
        <v>1438</v>
      </c>
      <c r="D487">
        <v>2</v>
      </c>
      <c r="E487" s="229">
        <v>0.5</v>
      </c>
      <c r="F487" s="229">
        <v>0.5</v>
      </c>
      <c r="G487" s="229">
        <v>1</v>
      </c>
    </row>
    <row r="488" spans="1:7" x14ac:dyDescent="0.5">
      <c r="A488" s="230" t="str">
        <f t="shared" si="14"/>
        <v>Check Canada's tax treaties</v>
      </c>
      <c r="B488" s="230" t="str">
        <f t="shared" si="15"/>
        <v>FIN</v>
      </c>
      <c r="C488" t="s">
        <v>608</v>
      </c>
      <c r="D488">
        <v>84</v>
      </c>
      <c r="E488" s="229">
        <v>0.73809523809523803</v>
      </c>
      <c r="F488" s="229">
        <v>0.53571428571428603</v>
      </c>
      <c r="G488" s="229">
        <v>0.48809523809523803</v>
      </c>
    </row>
    <row r="489" spans="1:7" x14ac:dyDescent="0.5">
      <c r="A489" s="230" t="str">
        <f t="shared" si="14"/>
        <v>Consult Fiscal Monitor publications</v>
      </c>
      <c r="B489" s="230" t="str">
        <f t="shared" si="15"/>
        <v>FIN</v>
      </c>
      <c r="C489" t="s">
        <v>609</v>
      </c>
      <c r="D489">
        <v>12</v>
      </c>
      <c r="E489" s="229">
        <v>1</v>
      </c>
      <c r="F489" s="229">
        <v>0.91666666666666696</v>
      </c>
      <c r="G489" s="229">
        <v>0.16666666666666699</v>
      </c>
    </row>
    <row r="490" spans="1:7" x14ac:dyDescent="0.5">
      <c r="A490" s="230" t="str">
        <f t="shared" si="14"/>
        <v>Consult the Federal Budget</v>
      </c>
      <c r="B490" s="230" t="str">
        <f t="shared" si="15"/>
        <v>FIN</v>
      </c>
      <c r="C490" t="s">
        <v>610</v>
      </c>
      <c r="D490">
        <v>91</v>
      </c>
      <c r="E490" s="229">
        <v>0.73626373626373598</v>
      </c>
      <c r="F490" s="229">
        <v>0.64835164835164805</v>
      </c>
      <c r="G490" s="229">
        <v>0.56043956043956</v>
      </c>
    </row>
    <row r="491" spans="1:7" x14ac:dyDescent="0.5">
      <c r="A491" s="230" t="str">
        <f t="shared" si="14"/>
        <v>Find financial support during COVID-19</v>
      </c>
      <c r="B491" s="230" t="str">
        <f t="shared" si="15"/>
        <v>FIN</v>
      </c>
      <c r="C491" t="s">
        <v>611</v>
      </c>
      <c r="D491">
        <v>206</v>
      </c>
      <c r="E491" s="238">
        <v>0.52427184466019405</v>
      </c>
      <c r="F491" s="238">
        <v>0.44174757281553401</v>
      </c>
      <c r="G491" s="238">
        <v>0.38834951456310701</v>
      </c>
    </row>
    <row r="492" spans="1:7" x14ac:dyDescent="0.5">
      <c r="A492" s="230" t="str">
        <f t="shared" si="14"/>
        <v>Other - Reason for my visit is not in this list</v>
      </c>
      <c r="B492" s="230" t="str">
        <f t="shared" si="15"/>
        <v>FIN</v>
      </c>
      <c r="C492" t="s">
        <v>612</v>
      </c>
      <c r="D492">
        <v>25</v>
      </c>
      <c r="E492" s="229">
        <v>0.64</v>
      </c>
      <c r="F492" s="229">
        <v>0.4</v>
      </c>
      <c r="G492" s="229">
        <v>0.44</v>
      </c>
    </row>
    <row r="493" spans="1:7" x14ac:dyDescent="0.5">
      <c r="A493" s="230" t="str">
        <f t="shared" si="14"/>
        <v>View proposed changes to financial legislation</v>
      </c>
      <c r="B493" s="230" t="str">
        <f t="shared" si="15"/>
        <v>FIN</v>
      </c>
      <c r="C493" t="s">
        <v>613</v>
      </c>
      <c r="D493">
        <v>235</v>
      </c>
      <c r="E493" s="229">
        <v>0.75744680851063795</v>
      </c>
      <c r="F493" s="229">
        <v>0.62978723404255299</v>
      </c>
      <c r="G493" s="229">
        <v>0.55319148936170204</v>
      </c>
    </row>
    <row r="494" spans="1:7" x14ac:dyDescent="0.5">
      <c r="A494" s="230" t="str">
        <f t="shared" si="14"/>
        <v>Other - Reason for my visit is not in this list</v>
      </c>
      <c r="B494" s="230" t="str">
        <f t="shared" si="15"/>
        <v>FIN</v>
      </c>
      <c r="C494" t="s">
        <v>614</v>
      </c>
      <c r="D494">
        <v>440</v>
      </c>
      <c r="E494" s="238">
        <v>0.62045454545454504</v>
      </c>
      <c r="F494" s="238">
        <v>0.611363636363636</v>
      </c>
      <c r="G494" s="238">
        <v>0.47727272727272702</v>
      </c>
    </row>
    <row r="495" spans="1:7" x14ac:dyDescent="0.5">
      <c r="A495" s="230" t="str">
        <f t="shared" si="14"/>
        <v>Check Canada's tax treaties</v>
      </c>
      <c r="B495" s="230" t="str">
        <f t="shared" si="15"/>
        <v>FIN</v>
      </c>
      <c r="C495" t="s">
        <v>615</v>
      </c>
      <c r="D495">
        <v>49</v>
      </c>
      <c r="E495" s="229">
        <v>0.77551020408163296</v>
      </c>
      <c r="F495" s="229">
        <v>0.55102040816326503</v>
      </c>
      <c r="G495" s="229">
        <v>0.63265306122449005</v>
      </c>
    </row>
    <row r="496" spans="1:7" x14ac:dyDescent="0.5">
      <c r="A496" s="230" t="str">
        <f t="shared" si="14"/>
        <v>Other - Reason for my visit is not in this list</v>
      </c>
      <c r="B496" s="230" t="str">
        <f t="shared" si="15"/>
        <v>FIN</v>
      </c>
      <c r="C496" t="s">
        <v>616</v>
      </c>
      <c r="D496">
        <v>6</v>
      </c>
      <c r="E496" s="229">
        <v>0.5</v>
      </c>
      <c r="F496" s="229">
        <v>0.33333333333333298</v>
      </c>
      <c r="G496" s="229">
        <v>0.33333333333333298</v>
      </c>
    </row>
    <row r="497" spans="1:7" x14ac:dyDescent="0.5">
      <c r="A497" s="230" t="str">
        <f t="shared" si="14"/>
        <v>FINTRAC notices and advisories for businesses</v>
      </c>
      <c r="B497" s="230" t="str">
        <f t="shared" si="15"/>
        <v>FINTRAC</v>
      </c>
      <c r="C497" t="s">
        <v>617</v>
      </c>
      <c r="D497">
        <v>2</v>
      </c>
      <c r="E497" s="229">
        <v>1</v>
      </c>
      <c r="F497" s="229">
        <v>1</v>
      </c>
      <c r="G497" s="229">
        <v>1</v>
      </c>
    </row>
    <row r="498" spans="1:7" x14ac:dyDescent="0.5">
      <c r="A498" s="230" t="str">
        <f t="shared" si="14"/>
        <v>Indicators of money laundering and terrorist activity financing</v>
      </c>
      <c r="B498" s="230" t="str">
        <f t="shared" si="15"/>
        <v>FINTRAC</v>
      </c>
      <c r="C498" t="s">
        <v>1439</v>
      </c>
      <c r="D498">
        <v>1</v>
      </c>
      <c r="E498" s="229">
        <v>1</v>
      </c>
      <c r="F498" s="229">
        <v>0</v>
      </c>
      <c r="G498" s="229">
        <v>0</v>
      </c>
    </row>
    <row r="499" spans="1:7" x14ac:dyDescent="0.5">
      <c r="A499" s="230" t="str">
        <f t="shared" si="14"/>
        <v>Jobs at FINTRAC</v>
      </c>
      <c r="B499" s="230" t="str">
        <f t="shared" si="15"/>
        <v>FINTRAC</v>
      </c>
      <c r="C499" t="s">
        <v>618</v>
      </c>
      <c r="D499">
        <v>2</v>
      </c>
      <c r="E499" s="229">
        <v>1</v>
      </c>
      <c r="F499" s="229">
        <v>1</v>
      </c>
      <c r="G499" s="229">
        <v>1</v>
      </c>
    </row>
    <row r="500" spans="1:7" x14ac:dyDescent="0.5">
      <c r="A500" s="230" t="str">
        <f t="shared" si="14"/>
        <v>Learn about money laundering and terrorism financing topics</v>
      </c>
      <c r="B500" s="230" t="str">
        <f t="shared" si="15"/>
        <v>FINTRAC</v>
      </c>
      <c r="C500" t="s">
        <v>619</v>
      </c>
      <c r="D500">
        <v>1</v>
      </c>
      <c r="E500" s="229">
        <v>1</v>
      </c>
      <c r="F500" s="229">
        <v>1</v>
      </c>
      <c r="G500" s="229">
        <v>0</v>
      </c>
    </row>
    <row r="501" spans="1:7" x14ac:dyDescent="0.5">
      <c r="A501" s="230" t="str">
        <f t="shared" si="14"/>
        <v>Learn about penalties for non-compliance</v>
      </c>
      <c r="B501" s="230" t="str">
        <f t="shared" si="15"/>
        <v>FINTRAC</v>
      </c>
      <c r="C501" t="s">
        <v>620</v>
      </c>
      <c r="D501">
        <v>2</v>
      </c>
      <c r="E501" s="229">
        <v>0.5</v>
      </c>
      <c r="F501" s="229">
        <v>1</v>
      </c>
      <c r="G501" s="229">
        <v>0.5</v>
      </c>
    </row>
    <row r="502" spans="1:7" x14ac:dyDescent="0.5">
      <c r="A502" s="230" t="str">
        <f t="shared" si="14"/>
        <v>Learn what FINTRAC does</v>
      </c>
      <c r="B502" s="230" t="str">
        <f t="shared" si="15"/>
        <v>FINTRAC</v>
      </c>
      <c r="C502" t="s">
        <v>621</v>
      </c>
      <c r="D502">
        <v>5</v>
      </c>
      <c r="E502" s="229">
        <v>0.8</v>
      </c>
      <c r="F502" s="229">
        <v>0.2</v>
      </c>
      <c r="G502" s="229">
        <v>0.6</v>
      </c>
    </row>
    <row r="503" spans="1:7" x14ac:dyDescent="0.5">
      <c r="A503" s="230" t="str">
        <f t="shared" si="14"/>
        <v>Learn why you are being asked for ID</v>
      </c>
      <c r="B503" s="230" t="str">
        <f t="shared" si="15"/>
        <v>FINTRAC</v>
      </c>
      <c r="C503" t="s">
        <v>622</v>
      </c>
      <c r="D503">
        <v>2</v>
      </c>
      <c r="E503" s="229">
        <v>1</v>
      </c>
      <c r="F503" s="229">
        <v>0.5</v>
      </c>
      <c r="G503" s="229">
        <v>1</v>
      </c>
    </row>
    <row r="504" spans="1:7" x14ac:dyDescent="0.5">
      <c r="A504" s="230" t="str">
        <f t="shared" si="14"/>
        <v>Methods to verify the identity of persons and entities</v>
      </c>
      <c r="B504" s="230" t="str">
        <f t="shared" si="15"/>
        <v>FINTRAC</v>
      </c>
      <c r="C504" t="s">
        <v>623</v>
      </c>
      <c r="D504">
        <v>3</v>
      </c>
      <c r="E504" s="238">
        <v>0.66666666666666696</v>
      </c>
      <c r="F504" s="238">
        <v>1</v>
      </c>
      <c r="G504" s="238">
        <v>0.66666666666666696</v>
      </c>
    </row>
    <row r="505" spans="1:7" x14ac:dyDescent="0.5">
      <c r="A505" s="230" t="str">
        <f t="shared" si="14"/>
        <v>Other - Reason for my visit is not in this list</v>
      </c>
      <c r="B505" s="230" t="str">
        <f t="shared" si="15"/>
        <v>FINTRAC</v>
      </c>
      <c r="C505" t="s">
        <v>624</v>
      </c>
      <c r="D505">
        <v>12</v>
      </c>
      <c r="E505">
        <v>0.83333333333333304</v>
      </c>
      <c r="F505">
        <v>0.75</v>
      </c>
      <c r="G505">
        <v>0.83333333333333304</v>
      </c>
    </row>
    <row r="506" spans="1:7" x14ac:dyDescent="0.5">
      <c r="A506" s="230" t="str">
        <f t="shared" si="14"/>
        <v>Suspicious transactions reporting requirements</v>
      </c>
      <c r="B506" s="230" t="str">
        <f t="shared" si="15"/>
        <v>FINTRAC</v>
      </c>
      <c r="C506" t="s">
        <v>625</v>
      </c>
      <c r="D506">
        <v>1</v>
      </c>
      <c r="E506" s="229">
        <v>1</v>
      </c>
      <c r="F506" s="229">
        <v>0</v>
      </c>
      <c r="G506" s="229">
        <v>0</v>
      </c>
    </row>
    <row r="507" spans="1:7" x14ac:dyDescent="0.5">
      <c r="A507" s="230" t="str">
        <f t="shared" si="14"/>
        <v>When to verify the identity of persons and entities</v>
      </c>
      <c r="B507" s="230" t="str">
        <f t="shared" si="15"/>
        <v>FINTRAC</v>
      </c>
      <c r="C507" t="s">
        <v>626</v>
      </c>
      <c r="D507">
        <v>2</v>
      </c>
      <c r="E507" s="229">
        <v>1</v>
      </c>
      <c r="F507" s="229">
        <v>0.5</v>
      </c>
      <c r="G507" s="229">
        <v>1</v>
      </c>
    </row>
    <row r="508" spans="1:7" x14ac:dyDescent="0.5">
      <c r="A508" s="230" t="str">
        <f t="shared" si="14"/>
        <v>Apply for an export permit</v>
      </c>
      <c r="B508" s="230" t="str">
        <f t="shared" si="15"/>
        <v>GAC</v>
      </c>
      <c r="C508" t="s">
        <v>627</v>
      </c>
      <c r="D508">
        <v>3</v>
      </c>
      <c r="E508" s="229">
        <v>0.66666666666666696</v>
      </c>
      <c r="F508" s="229">
        <v>0.33333333333333298</v>
      </c>
      <c r="G508" s="229">
        <v>0.66666666666666696</v>
      </c>
    </row>
    <row r="509" spans="1:7" x14ac:dyDescent="0.5">
      <c r="A509" s="230" t="str">
        <f t="shared" si="14"/>
        <v>Attract international students to Canada</v>
      </c>
      <c r="B509" s="230" t="str">
        <f t="shared" si="15"/>
        <v>GAC</v>
      </c>
      <c r="C509" t="s">
        <v>628</v>
      </c>
      <c r="D509">
        <v>27</v>
      </c>
      <c r="E509" s="229">
        <v>0.62962962962962998</v>
      </c>
      <c r="F509" s="229">
        <v>0.48148148148148101</v>
      </c>
      <c r="G509" s="229">
        <v>0.407407407407407</v>
      </c>
    </row>
    <row r="510" spans="1:7" x14ac:dyDescent="0.5">
      <c r="A510" s="230" t="str">
        <f t="shared" si="14"/>
        <v>Business opportunities and markets in Canada</v>
      </c>
      <c r="B510" s="230" t="str">
        <f t="shared" si="15"/>
        <v>GAC</v>
      </c>
      <c r="C510" t="s">
        <v>629</v>
      </c>
      <c r="D510">
        <v>53</v>
      </c>
      <c r="E510" s="229">
        <v>0.679245283018868</v>
      </c>
      <c r="F510" s="229">
        <v>0.58490566037735803</v>
      </c>
      <c r="G510" s="229">
        <v>0.60377358490566002</v>
      </c>
    </row>
    <row r="511" spans="1:7" x14ac:dyDescent="0.5">
      <c r="A511" s="230" t="str">
        <f t="shared" si="14"/>
        <v>Business women in international trade</v>
      </c>
      <c r="B511" s="230" t="str">
        <f t="shared" si="15"/>
        <v>GAC</v>
      </c>
      <c r="C511" t="s">
        <v>630</v>
      </c>
      <c r="D511">
        <v>7</v>
      </c>
      <c r="E511">
        <v>0.85714285714285698</v>
      </c>
      <c r="F511">
        <v>0.57142857142857095</v>
      </c>
      <c r="G511">
        <v>0.14285714285714299</v>
      </c>
    </row>
    <row r="512" spans="1:7" x14ac:dyDescent="0.5">
      <c r="A512" s="230" t="str">
        <f t="shared" si="14"/>
        <v>Canada's State of Trade</v>
      </c>
      <c r="B512" s="230" t="str">
        <f t="shared" si="15"/>
        <v>GAC</v>
      </c>
      <c r="C512" t="s">
        <v>631</v>
      </c>
      <c r="D512">
        <v>5</v>
      </c>
      <c r="E512">
        <v>0.6</v>
      </c>
      <c r="F512">
        <v>0.4</v>
      </c>
      <c r="G512">
        <v>0.4</v>
      </c>
    </row>
    <row r="513" spans="1:7" x14ac:dyDescent="0.5">
      <c r="A513" s="230" t="str">
        <f t="shared" si="14"/>
        <v>CETA – Canada-European Union Comprehensive Economic and Trade Agreement</v>
      </c>
      <c r="B513" s="230" t="str">
        <f t="shared" si="15"/>
        <v>GAC</v>
      </c>
      <c r="C513" t="s">
        <v>632</v>
      </c>
      <c r="D513">
        <v>8</v>
      </c>
      <c r="E513">
        <v>0.875</v>
      </c>
      <c r="F513">
        <v>0.5</v>
      </c>
      <c r="G513">
        <v>0.75</v>
      </c>
    </row>
    <row r="514" spans="1:7" x14ac:dyDescent="0.5">
      <c r="A514" s="230" t="str">
        <f t="shared" ref="A514:A577" si="16">IF(ISBLANK(C514),"",MID(C514,FIND("#",SUBSTITUTE(C514,":","#",2))+1,500))</f>
        <v>Consult a trade commissioner to receive international business information</v>
      </c>
      <c r="B514" s="230" t="str">
        <f t="shared" ref="B514:B577" si="17">IF(ISBLANK(C514),"",LEFT(C514,FIND("#",SUBSTITUTE(C514,":","#"))-1))</f>
        <v>GAC</v>
      </c>
      <c r="C514" t="s">
        <v>633</v>
      </c>
      <c r="D514">
        <v>74</v>
      </c>
      <c r="E514" s="229">
        <v>0.72972972972973005</v>
      </c>
      <c r="F514" s="229">
        <v>0.54054054054054101</v>
      </c>
      <c r="G514" s="229">
        <v>0.55405405405405395</v>
      </c>
    </row>
    <row r="515" spans="1:7" x14ac:dyDescent="0.5">
      <c r="A515" s="230" t="str">
        <f t="shared" si="16"/>
        <v>Contact a federal office – outside Canada (embassy, consulate, trade office)</v>
      </c>
      <c r="B515" s="230" t="str">
        <f t="shared" si="17"/>
        <v>GAC</v>
      </c>
      <c r="C515" t="s">
        <v>634</v>
      </c>
      <c r="D515">
        <v>20</v>
      </c>
      <c r="E515" s="229">
        <v>0.5</v>
      </c>
      <c r="F515" s="229">
        <v>0.5</v>
      </c>
      <c r="G515" s="229">
        <v>0.35</v>
      </c>
    </row>
    <row r="516" spans="1:7" x14ac:dyDescent="0.5">
      <c r="A516" s="230" t="str">
        <f t="shared" si="16"/>
        <v>Contact Global Affairs Canada – offices in Canada</v>
      </c>
      <c r="B516" s="230" t="str">
        <f t="shared" si="17"/>
        <v>GAC</v>
      </c>
      <c r="C516" t="s">
        <v>635</v>
      </c>
      <c r="D516">
        <v>3</v>
      </c>
      <c r="E516" s="229">
        <v>0.66666666666666696</v>
      </c>
      <c r="F516" s="229">
        <v>0</v>
      </c>
      <c r="G516" s="229">
        <v>0.33333333333333298</v>
      </c>
    </row>
    <row r="517" spans="1:7" x14ac:dyDescent="0.5">
      <c r="A517" s="230" t="str">
        <f t="shared" si="16"/>
        <v>Contact the Trade Controls Bureau</v>
      </c>
      <c r="B517" s="230" t="str">
        <f t="shared" si="17"/>
        <v>GAC</v>
      </c>
      <c r="C517" t="s">
        <v>636</v>
      </c>
      <c r="D517">
        <v>3</v>
      </c>
      <c r="E517" s="238">
        <v>0.33333333333333298</v>
      </c>
      <c r="F517" s="238">
        <v>0.33333333333333298</v>
      </c>
      <c r="G517" s="238">
        <v>0.66666666666666696</v>
      </c>
    </row>
    <row r="518" spans="1:7" x14ac:dyDescent="0.5">
      <c r="A518" s="230" t="str">
        <f t="shared" si="16"/>
        <v>Controlled product – Fire arms</v>
      </c>
      <c r="B518" s="230" t="str">
        <f t="shared" si="17"/>
        <v>GAC</v>
      </c>
      <c r="C518" t="s">
        <v>637</v>
      </c>
      <c r="D518">
        <v>13</v>
      </c>
      <c r="E518" s="229">
        <v>0.30769230769230799</v>
      </c>
      <c r="F518" s="229">
        <v>0.30769230769230799</v>
      </c>
      <c r="G518" s="229">
        <v>0.30769230769230799</v>
      </c>
    </row>
    <row r="519" spans="1:7" x14ac:dyDescent="0.5">
      <c r="A519" s="230" t="str">
        <f t="shared" si="16"/>
        <v>Controlled product – Softwood</v>
      </c>
      <c r="B519" s="230" t="str">
        <f t="shared" si="17"/>
        <v>GAC</v>
      </c>
      <c r="C519" t="s">
        <v>1440</v>
      </c>
      <c r="D519">
        <v>4</v>
      </c>
      <c r="E519" s="229">
        <v>1</v>
      </c>
      <c r="F519" s="229">
        <v>0.75</v>
      </c>
      <c r="G519" s="229">
        <v>0.5</v>
      </c>
    </row>
    <row r="520" spans="1:7" x14ac:dyDescent="0.5">
      <c r="A520" s="230" t="str">
        <f t="shared" si="16"/>
        <v>Controlled product – Steel</v>
      </c>
      <c r="B520" s="230" t="str">
        <f t="shared" si="17"/>
        <v>GAC</v>
      </c>
      <c r="C520" t="s">
        <v>1441</v>
      </c>
      <c r="D520">
        <v>1</v>
      </c>
      <c r="E520" s="229">
        <v>1</v>
      </c>
      <c r="F520" s="229">
        <v>1</v>
      </c>
      <c r="G520" s="229">
        <v>0</v>
      </c>
    </row>
    <row r="521" spans="1:7" x14ac:dyDescent="0.5">
      <c r="A521" s="230" t="str">
        <f t="shared" si="16"/>
        <v>COVID-19 – Guidance for workplaces and businesses</v>
      </c>
      <c r="B521" s="230" t="str">
        <f t="shared" si="17"/>
        <v>GAC</v>
      </c>
      <c r="C521" t="s">
        <v>638</v>
      </c>
      <c r="D521">
        <v>2</v>
      </c>
      <c r="E521" s="229">
        <v>0.5</v>
      </c>
      <c r="F521" s="229">
        <v>1</v>
      </c>
      <c r="G521" s="229">
        <v>1</v>
      </c>
    </row>
    <row r="522" spans="1:7" x14ac:dyDescent="0.5">
      <c r="A522" s="230" t="str">
        <f t="shared" si="16"/>
        <v>COVID-19 – Support for businesses</v>
      </c>
      <c r="B522" s="230" t="str">
        <f t="shared" si="17"/>
        <v>GAC</v>
      </c>
      <c r="C522" t="s">
        <v>639</v>
      </c>
      <c r="D522">
        <v>5</v>
      </c>
      <c r="E522" s="229">
        <v>1</v>
      </c>
      <c r="F522" s="229">
        <v>0.6</v>
      </c>
      <c r="G522" s="229">
        <v>0.8</v>
      </c>
    </row>
    <row r="523" spans="1:7" x14ac:dyDescent="0.5">
      <c r="A523" s="230" t="str">
        <f t="shared" si="16"/>
        <v>CPTPP – Comprehensive and Progressive Agreement for Trans-Pacific Partnership</v>
      </c>
      <c r="B523" s="230" t="str">
        <f t="shared" si="17"/>
        <v>GAC</v>
      </c>
      <c r="C523" t="s">
        <v>640</v>
      </c>
      <c r="D523">
        <v>2</v>
      </c>
      <c r="E523" s="229">
        <v>1</v>
      </c>
      <c r="F523" s="229">
        <v>1</v>
      </c>
      <c r="G523" s="229">
        <v>1</v>
      </c>
    </row>
    <row r="524" spans="1:7" x14ac:dyDescent="0.5">
      <c r="A524" s="230" t="str">
        <f t="shared" si="16"/>
        <v>CUSMA – Canada-United States-Mexico Agreement</v>
      </c>
      <c r="B524" s="230" t="str">
        <f t="shared" si="17"/>
        <v>GAC</v>
      </c>
      <c r="C524" t="s">
        <v>641</v>
      </c>
      <c r="D524">
        <v>7</v>
      </c>
      <c r="E524" s="229">
        <v>0.71428571428571397</v>
      </c>
      <c r="F524" s="229">
        <v>1</v>
      </c>
      <c r="G524" s="229">
        <v>0.71428571428571397</v>
      </c>
    </row>
    <row r="525" spans="1:7" x14ac:dyDescent="0.5">
      <c r="A525" s="230" t="str">
        <f t="shared" si="16"/>
        <v>Establish or expand your business in Canada as a foreign investor</v>
      </c>
      <c r="B525" s="230" t="str">
        <f t="shared" si="17"/>
        <v>GAC</v>
      </c>
      <c r="C525" t="s">
        <v>642</v>
      </c>
      <c r="D525">
        <v>290</v>
      </c>
      <c r="E525">
        <v>0.64827586206896504</v>
      </c>
      <c r="F525">
        <v>0.64137931034482798</v>
      </c>
      <c r="G525">
        <v>0.62758620689655198</v>
      </c>
    </row>
    <row r="526" spans="1:7" x14ac:dyDescent="0.5">
      <c r="A526" s="230" t="str">
        <f t="shared" si="16"/>
        <v>Establish or expand your Canadian business internationally</v>
      </c>
      <c r="B526" s="230" t="str">
        <f t="shared" si="17"/>
        <v>GAC</v>
      </c>
      <c r="C526" t="s">
        <v>643</v>
      </c>
      <c r="D526">
        <v>63</v>
      </c>
      <c r="E526">
        <v>0.76190476190476197</v>
      </c>
      <c r="F526">
        <v>0.60317460317460303</v>
      </c>
      <c r="G526">
        <v>0.65079365079365104</v>
      </c>
    </row>
    <row r="527" spans="1:7" x14ac:dyDescent="0.5">
      <c r="A527" s="230" t="str">
        <f t="shared" si="16"/>
        <v>Export and import permits and certificates fees</v>
      </c>
      <c r="B527" s="230" t="str">
        <f t="shared" si="17"/>
        <v>GAC</v>
      </c>
      <c r="C527" t="s">
        <v>644</v>
      </c>
      <c r="D527">
        <v>5</v>
      </c>
      <c r="E527" s="229">
        <v>0.6</v>
      </c>
      <c r="F527" s="229">
        <v>0.8</v>
      </c>
      <c r="G527" s="229">
        <v>0.6</v>
      </c>
    </row>
    <row r="528" spans="1:7" x14ac:dyDescent="0.5">
      <c r="A528" s="230" t="str">
        <f t="shared" si="16"/>
        <v>Exports and imports of controlled products</v>
      </c>
      <c r="B528" s="230" t="str">
        <f t="shared" si="17"/>
        <v>GAC</v>
      </c>
      <c r="C528" t="s">
        <v>645</v>
      </c>
      <c r="D528">
        <v>2</v>
      </c>
      <c r="E528" s="229">
        <v>0.5</v>
      </c>
      <c r="F528" s="229">
        <v>0.5</v>
      </c>
      <c r="G528" s="229">
        <v>0.5</v>
      </c>
    </row>
    <row r="529" spans="1:7" x14ac:dyDescent="0.5">
      <c r="A529" s="230" t="str">
        <f t="shared" si="16"/>
        <v>Find business opportunities</v>
      </c>
      <c r="B529" s="230" t="str">
        <f t="shared" si="17"/>
        <v>GAC</v>
      </c>
      <c r="C529" t="s">
        <v>646</v>
      </c>
      <c r="D529">
        <v>5</v>
      </c>
      <c r="E529" s="229">
        <v>0.4</v>
      </c>
      <c r="F529" s="229">
        <v>0.6</v>
      </c>
      <c r="G529" s="229">
        <v>0.6</v>
      </c>
    </row>
    <row r="530" spans="1:7" x14ac:dyDescent="0.5">
      <c r="A530" s="230" t="str">
        <f t="shared" si="16"/>
        <v>Funding for Canadian business women in international trade</v>
      </c>
      <c r="B530" s="230" t="str">
        <f t="shared" si="17"/>
        <v>GAC</v>
      </c>
      <c r="C530" t="s">
        <v>647</v>
      </c>
      <c r="D530">
        <v>16</v>
      </c>
      <c r="E530" s="229">
        <v>0.625</v>
      </c>
      <c r="F530" s="229">
        <v>0.6875</v>
      </c>
      <c r="G530" s="229">
        <v>0.4375</v>
      </c>
    </row>
    <row r="531" spans="1:7" ht="31.5" x14ac:dyDescent="0.5">
      <c r="A531" s="230" t="str">
        <f t="shared" si="16"/>
        <v>Funding for community and non-profit local based organization initiatives and activities</v>
      </c>
      <c r="B531" s="230" t="str">
        <f t="shared" si="17"/>
        <v>GAC</v>
      </c>
      <c r="C531" t="s">
        <v>1442</v>
      </c>
      <c r="D531">
        <v>3</v>
      </c>
      <c r="E531" s="238">
        <v>0.66666666666666696</v>
      </c>
      <c r="F531" s="238">
        <v>0.33333333333333298</v>
      </c>
      <c r="G531" s="238">
        <v>0</v>
      </c>
    </row>
    <row r="532" spans="1:7" x14ac:dyDescent="0.5">
      <c r="A532" s="230" t="str">
        <f t="shared" si="16"/>
        <v>Funding for research and the development of technology innovations</v>
      </c>
      <c r="B532" s="230" t="str">
        <f t="shared" si="17"/>
        <v>GAC</v>
      </c>
      <c r="C532" t="s">
        <v>648</v>
      </c>
      <c r="D532">
        <v>7</v>
      </c>
      <c r="E532" s="229">
        <v>0</v>
      </c>
      <c r="F532" s="229">
        <v>0.42857142857142899</v>
      </c>
      <c r="G532" s="229">
        <v>0.28571428571428598</v>
      </c>
    </row>
    <row r="533" spans="1:7" x14ac:dyDescent="0.5">
      <c r="A533" s="230" t="str">
        <f t="shared" si="16"/>
        <v>Funding for small and medium-sized enterprises</v>
      </c>
      <c r="B533" s="230" t="str">
        <f t="shared" si="17"/>
        <v>GAC</v>
      </c>
      <c r="C533" t="s">
        <v>649</v>
      </c>
      <c r="D533">
        <v>31</v>
      </c>
      <c r="E533" s="229">
        <v>0.61290322580645196</v>
      </c>
      <c r="F533" s="229">
        <v>0.64516129032258096</v>
      </c>
      <c r="G533" s="229">
        <v>0.58064516129032295</v>
      </c>
    </row>
    <row r="534" spans="1:7" x14ac:dyDescent="0.5">
      <c r="A534" s="230" t="str">
        <f t="shared" si="16"/>
        <v>Import goods and services to Canada</v>
      </c>
      <c r="B534" s="230" t="str">
        <f t="shared" si="17"/>
        <v>GAC</v>
      </c>
      <c r="C534" t="s">
        <v>650</v>
      </c>
      <c r="D534">
        <v>7</v>
      </c>
      <c r="E534">
        <v>0.71428571428571397</v>
      </c>
      <c r="F534">
        <v>0.71428571428571397</v>
      </c>
      <c r="G534">
        <v>0.42857142857142899</v>
      </c>
    </row>
    <row r="535" spans="1:7" x14ac:dyDescent="0.5">
      <c r="A535" s="230" t="str">
        <f t="shared" si="16"/>
        <v>International trade events and missions</v>
      </c>
      <c r="B535" s="230" t="str">
        <f t="shared" si="17"/>
        <v>GAC</v>
      </c>
      <c r="C535" t="s">
        <v>651</v>
      </c>
      <c r="D535">
        <v>2</v>
      </c>
      <c r="E535" s="238">
        <v>1</v>
      </c>
      <c r="F535" s="238">
        <v>1</v>
      </c>
      <c r="G535" s="238">
        <v>1</v>
      </c>
    </row>
    <row r="536" spans="1:7" x14ac:dyDescent="0.5">
      <c r="A536" s="230" t="str">
        <f t="shared" si="16"/>
        <v>International trade events and missions – in Canada</v>
      </c>
      <c r="B536" s="230" t="str">
        <f t="shared" si="17"/>
        <v>GAC</v>
      </c>
      <c r="C536" t="s">
        <v>652</v>
      </c>
      <c r="D536">
        <v>8</v>
      </c>
      <c r="E536" s="229">
        <v>0.875</v>
      </c>
      <c r="F536" s="229">
        <v>0.75</v>
      </c>
      <c r="G536" s="229">
        <v>0.625</v>
      </c>
    </row>
    <row r="537" spans="1:7" x14ac:dyDescent="0.5">
      <c r="A537" s="230" t="str">
        <f t="shared" si="16"/>
        <v>International trade events and missions – outside Canada</v>
      </c>
      <c r="B537" s="230" t="str">
        <f t="shared" si="17"/>
        <v>GAC</v>
      </c>
      <c r="C537" t="s">
        <v>653</v>
      </c>
      <c r="D537">
        <v>23</v>
      </c>
      <c r="E537" s="229">
        <v>0.65217391304347805</v>
      </c>
      <c r="F537" s="229">
        <v>0.65217391304347805</v>
      </c>
      <c r="G537" s="229">
        <v>0.52173913043478304</v>
      </c>
    </row>
    <row r="538" spans="1:7" x14ac:dyDescent="0.5">
      <c r="A538" s="230" t="str">
        <f t="shared" si="16"/>
        <v>Latest news – International trade</v>
      </c>
      <c r="B538" s="230" t="str">
        <f t="shared" si="17"/>
        <v>GAC</v>
      </c>
      <c r="C538" t="s">
        <v>654</v>
      </c>
      <c r="D538">
        <v>69</v>
      </c>
      <c r="E538" s="229">
        <v>0.84057971014492705</v>
      </c>
      <c r="F538" s="229">
        <v>0.69565217391304301</v>
      </c>
      <c r="G538" s="229">
        <v>0.72463768115941996</v>
      </c>
    </row>
    <row r="539" spans="1:7" x14ac:dyDescent="0.5">
      <c r="A539" s="230" t="str">
        <f t="shared" si="16"/>
        <v>Learn to export from Canada</v>
      </c>
      <c r="B539" s="230" t="str">
        <f t="shared" si="17"/>
        <v>GAC</v>
      </c>
      <c r="C539" t="s">
        <v>655</v>
      </c>
      <c r="D539">
        <v>44</v>
      </c>
      <c r="E539" s="238">
        <v>0.56818181818181801</v>
      </c>
      <c r="F539" s="238">
        <v>0.59090909090909105</v>
      </c>
      <c r="G539" s="238">
        <v>0.43181818181818199</v>
      </c>
    </row>
    <row r="540" spans="1:7" x14ac:dyDescent="0.5">
      <c r="A540" s="230" t="str">
        <f t="shared" si="16"/>
        <v>Market information – Agriculture and processed foods</v>
      </c>
      <c r="B540" s="230" t="str">
        <f t="shared" si="17"/>
        <v>GAC</v>
      </c>
      <c r="C540" t="s">
        <v>656</v>
      </c>
      <c r="D540">
        <v>3</v>
      </c>
      <c r="E540" s="229">
        <v>0.66666666666666696</v>
      </c>
      <c r="F540" s="229">
        <v>1</v>
      </c>
      <c r="G540" s="229">
        <v>1</v>
      </c>
    </row>
    <row r="541" spans="1:7" x14ac:dyDescent="0.5">
      <c r="A541" s="230" t="str">
        <f t="shared" si="16"/>
        <v>Market information – Automotive</v>
      </c>
      <c r="B541" s="230" t="str">
        <f t="shared" si="17"/>
        <v>GAC</v>
      </c>
      <c r="C541" t="s">
        <v>1443</v>
      </c>
      <c r="D541">
        <v>1</v>
      </c>
      <c r="E541" s="229">
        <v>0</v>
      </c>
      <c r="F541" s="229">
        <v>0</v>
      </c>
      <c r="G541" s="229">
        <v>0</v>
      </c>
    </row>
    <row r="542" spans="1:7" x14ac:dyDescent="0.5">
      <c r="A542" s="230" t="str">
        <f t="shared" si="16"/>
        <v>Market information – Chemicals</v>
      </c>
      <c r="B542" s="230" t="str">
        <f t="shared" si="17"/>
        <v>GAC</v>
      </c>
      <c r="C542" t="s">
        <v>657</v>
      </c>
      <c r="D542">
        <v>1</v>
      </c>
      <c r="E542" s="229">
        <v>0</v>
      </c>
      <c r="F542" s="229">
        <v>1</v>
      </c>
      <c r="G542" s="229">
        <v>0</v>
      </c>
    </row>
    <row r="543" spans="1:7" x14ac:dyDescent="0.5">
      <c r="A543" s="230" t="str">
        <f t="shared" si="16"/>
        <v>Market information – Education</v>
      </c>
      <c r="B543" s="230" t="str">
        <f t="shared" si="17"/>
        <v>GAC</v>
      </c>
      <c r="C543" t="s">
        <v>658</v>
      </c>
      <c r="D543">
        <v>2</v>
      </c>
      <c r="E543" s="229">
        <v>0.5</v>
      </c>
      <c r="F543" s="229">
        <v>1</v>
      </c>
      <c r="G543" s="229">
        <v>1</v>
      </c>
    </row>
    <row r="544" spans="1:7" x14ac:dyDescent="0.5">
      <c r="A544" s="230" t="str">
        <f t="shared" si="16"/>
        <v>Market information – Forestry and wood products</v>
      </c>
      <c r="B544" s="230" t="str">
        <f t="shared" si="17"/>
        <v>GAC</v>
      </c>
      <c r="C544" t="s">
        <v>659</v>
      </c>
      <c r="D544">
        <v>1</v>
      </c>
      <c r="E544">
        <v>1</v>
      </c>
      <c r="F544">
        <v>1</v>
      </c>
      <c r="G544">
        <v>1</v>
      </c>
    </row>
    <row r="545" spans="1:7" x14ac:dyDescent="0.5">
      <c r="A545" s="230" t="str">
        <f t="shared" si="16"/>
        <v>Market information – Industrial machinery</v>
      </c>
      <c r="B545" s="230" t="str">
        <f t="shared" si="17"/>
        <v>GAC</v>
      </c>
      <c r="C545" t="s">
        <v>660</v>
      </c>
      <c r="D545">
        <v>1</v>
      </c>
      <c r="E545" s="229">
        <v>1</v>
      </c>
      <c r="F545" s="229">
        <v>1</v>
      </c>
      <c r="G545" s="229">
        <v>1</v>
      </c>
    </row>
    <row r="546" spans="1:7" x14ac:dyDescent="0.5">
      <c r="A546" s="230" t="str">
        <f t="shared" si="16"/>
        <v>Market information – Infrastructure</v>
      </c>
      <c r="B546" s="230" t="str">
        <f t="shared" si="17"/>
        <v>GAC</v>
      </c>
      <c r="C546" t="s">
        <v>1444</v>
      </c>
      <c r="D546">
        <v>2</v>
      </c>
      <c r="E546">
        <v>0.5</v>
      </c>
      <c r="F546">
        <v>0.5</v>
      </c>
      <c r="G546">
        <v>0.5</v>
      </c>
    </row>
    <row r="547" spans="1:7" x14ac:dyDescent="0.5">
      <c r="A547" s="230" t="str">
        <f t="shared" si="16"/>
        <v>Market information – Life sciences</v>
      </c>
      <c r="B547" s="230" t="str">
        <f t="shared" si="17"/>
        <v>GAC</v>
      </c>
      <c r="C547" t="s">
        <v>1445</v>
      </c>
      <c r="D547">
        <v>1</v>
      </c>
      <c r="E547" s="229">
        <v>1</v>
      </c>
      <c r="F547" s="229">
        <v>1</v>
      </c>
      <c r="G547" s="229">
        <v>0</v>
      </c>
    </row>
    <row r="548" spans="1:7" x14ac:dyDescent="0.5">
      <c r="A548" s="230" t="str">
        <f t="shared" si="16"/>
        <v>Market information – Mining</v>
      </c>
      <c r="B548" s="230" t="str">
        <f t="shared" si="17"/>
        <v>GAC</v>
      </c>
      <c r="C548" t="s">
        <v>1446</v>
      </c>
      <c r="D548">
        <v>2</v>
      </c>
      <c r="E548">
        <v>0.5</v>
      </c>
      <c r="F548">
        <v>0.5</v>
      </c>
      <c r="G548">
        <v>0.5</v>
      </c>
    </row>
    <row r="549" spans="1:7" x14ac:dyDescent="0.5">
      <c r="A549" s="230" t="str">
        <f t="shared" si="16"/>
        <v>Market information – Oil and gas</v>
      </c>
      <c r="B549" s="230" t="str">
        <f t="shared" si="17"/>
        <v>GAC</v>
      </c>
      <c r="C549" t="s">
        <v>1447</v>
      </c>
      <c r="D549">
        <v>1</v>
      </c>
      <c r="E549">
        <v>0</v>
      </c>
      <c r="F549">
        <v>0</v>
      </c>
      <c r="G549">
        <v>0</v>
      </c>
    </row>
    <row r="550" spans="1:7" x14ac:dyDescent="0.5">
      <c r="A550" s="230" t="str">
        <f t="shared" si="16"/>
        <v>Market information – Professional services</v>
      </c>
      <c r="B550" s="230" t="str">
        <f t="shared" si="17"/>
        <v>GAC</v>
      </c>
      <c r="C550" t="s">
        <v>1448</v>
      </c>
      <c r="D550">
        <v>1</v>
      </c>
      <c r="E550" s="229">
        <v>1</v>
      </c>
      <c r="F550" s="229">
        <v>1</v>
      </c>
      <c r="G550" s="229">
        <v>1</v>
      </c>
    </row>
    <row r="551" spans="1:7" x14ac:dyDescent="0.5">
      <c r="A551" s="230" t="str">
        <f t="shared" si="16"/>
        <v>Market information – Wine, beer and spirits</v>
      </c>
      <c r="B551" s="230" t="str">
        <f t="shared" si="17"/>
        <v>GAC</v>
      </c>
      <c r="C551" t="s">
        <v>661</v>
      </c>
      <c r="D551">
        <v>2</v>
      </c>
      <c r="E551">
        <v>0</v>
      </c>
      <c r="F551">
        <v>0.5</v>
      </c>
      <c r="G551">
        <v>0</v>
      </c>
    </row>
    <row r="552" spans="1:7" x14ac:dyDescent="0.5">
      <c r="A552" s="230" t="str">
        <f t="shared" si="16"/>
        <v>Market information about a specific country</v>
      </c>
      <c r="B552" s="230" t="str">
        <f t="shared" si="17"/>
        <v>GAC</v>
      </c>
      <c r="C552" t="s">
        <v>662</v>
      </c>
      <c r="D552">
        <v>2</v>
      </c>
      <c r="E552" s="238">
        <v>1</v>
      </c>
      <c r="F552" s="238">
        <v>1</v>
      </c>
      <c r="G552" s="238">
        <v>1</v>
      </c>
    </row>
    <row r="553" spans="1:7" x14ac:dyDescent="0.5">
      <c r="A553" s="230" t="str">
        <f t="shared" si="16"/>
        <v>Market information about a specific sector</v>
      </c>
      <c r="B553" s="230" t="str">
        <f t="shared" si="17"/>
        <v>GAC</v>
      </c>
      <c r="C553" t="s">
        <v>663</v>
      </c>
      <c r="D553">
        <v>2</v>
      </c>
      <c r="E553" s="229">
        <v>0.5</v>
      </c>
      <c r="F553" s="229">
        <v>0</v>
      </c>
      <c r="G553" s="229">
        <v>0.5</v>
      </c>
    </row>
    <row r="554" spans="1:7" x14ac:dyDescent="0.5">
      <c r="A554" s="230" t="str">
        <f t="shared" si="16"/>
        <v>Market information about China</v>
      </c>
      <c r="B554" s="230" t="str">
        <f t="shared" si="17"/>
        <v>GAC</v>
      </c>
      <c r="C554" t="s">
        <v>1449</v>
      </c>
      <c r="D554">
        <v>3</v>
      </c>
      <c r="E554" s="229">
        <v>0.66666666666666696</v>
      </c>
      <c r="F554" s="229">
        <v>0.33333333333333298</v>
      </c>
      <c r="G554" s="229">
        <v>0.66666666666666696</v>
      </c>
    </row>
    <row r="555" spans="1:7" x14ac:dyDescent="0.5">
      <c r="A555" s="230" t="str">
        <f t="shared" si="16"/>
        <v>Market information about France</v>
      </c>
      <c r="B555" s="230" t="str">
        <f t="shared" si="17"/>
        <v>GAC</v>
      </c>
      <c r="C555" t="s">
        <v>664</v>
      </c>
      <c r="D555">
        <v>1</v>
      </c>
      <c r="E555" s="229">
        <v>1</v>
      </c>
      <c r="F555" s="229">
        <v>1</v>
      </c>
      <c r="G555" s="229">
        <v>1</v>
      </c>
    </row>
    <row r="556" spans="1:7" x14ac:dyDescent="0.5">
      <c r="A556" s="230" t="str">
        <f t="shared" si="16"/>
        <v>Market information about Mexico</v>
      </c>
      <c r="B556" s="230" t="str">
        <f t="shared" si="17"/>
        <v>GAC</v>
      </c>
      <c r="C556" t="s">
        <v>665</v>
      </c>
      <c r="D556">
        <v>2</v>
      </c>
      <c r="E556" s="238">
        <v>1</v>
      </c>
      <c r="F556" s="238">
        <v>1</v>
      </c>
      <c r="G556" s="238">
        <v>1</v>
      </c>
    </row>
    <row r="557" spans="1:7" x14ac:dyDescent="0.5">
      <c r="A557" s="230" t="str">
        <f t="shared" si="16"/>
        <v>Market information about the United States</v>
      </c>
      <c r="B557" s="230" t="str">
        <f t="shared" si="17"/>
        <v>GAC</v>
      </c>
      <c r="C557" t="s">
        <v>1450</v>
      </c>
      <c r="D557">
        <v>4</v>
      </c>
      <c r="E557" s="229">
        <v>0.75</v>
      </c>
      <c r="F557" s="229">
        <v>1</v>
      </c>
      <c r="G557" s="229">
        <v>0.75</v>
      </c>
    </row>
    <row r="558" spans="1:7" x14ac:dyDescent="0.5">
      <c r="A558" s="230" t="str">
        <f t="shared" si="16"/>
        <v>Office information (address, phone, e-mail, office hours)</v>
      </c>
      <c r="B558" s="230" t="str">
        <f t="shared" si="17"/>
        <v>GAC</v>
      </c>
      <c r="C558" t="s">
        <v>666</v>
      </c>
      <c r="D558">
        <v>1</v>
      </c>
      <c r="E558" s="229">
        <v>0</v>
      </c>
      <c r="F558" s="229">
        <v>0</v>
      </c>
      <c r="G558" s="229">
        <v>1</v>
      </c>
    </row>
    <row r="559" spans="1:7" x14ac:dyDescent="0.5">
      <c r="A559" s="230" t="str">
        <f t="shared" si="16"/>
        <v>Other - Reason for my visit is not in this list</v>
      </c>
      <c r="B559" s="230" t="str">
        <f t="shared" si="17"/>
        <v>GAC</v>
      </c>
      <c r="C559" t="s">
        <v>667</v>
      </c>
      <c r="D559">
        <v>269</v>
      </c>
      <c r="E559" s="229">
        <v>0.60223048327137596</v>
      </c>
      <c r="F559" s="229">
        <v>0.572490706319703</v>
      </c>
      <c r="G559" s="229">
        <v>0.44981412639405199</v>
      </c>
    </row>
    <row r="560" spans="1:7" x14ac:dyDescent="0.5">
      <c r="A560" s="230" t="str">
        <f t="shared" si="16"/>
        <v>Read success stories</v>
      </c>
      <c r="B560" s="230" t="str">
        <f t="shared" si="17"/>
        <v>GAC</v>
      </c>
      <c r="C560" t="s">
        <v>668</v>
      </c>
      <c r="D560">
        <v>3</v>
      </c>
      <c r="E560" s="229">
        <v>0.33333333333333298</v>
      </c>
      <c r="F560" s="229">
        <v>0.33333333333333298</v>
      </c>
      <c r="G560" s="229">
        <v>0</v>
      </c>
    </row>
    <row r="561" spans="1:7" x14ac:dyDescent="0.5">
      <c r="A561" s="230" t="str">
        <f t="shared" si="16"/>
        <v>Resolve a business/trade issue</v>
      </c>
      <c r="B561" s="230" t="str">
        <f t="shared" si="17"/>
        <v>GAC</v>
      </c>
      <c r="C561" t="s">
        <v>669</v>
      </c>
      <c r="D561">
        <v>8</v>
      </c>
      <c r="E561" s="229">
        <v>0.625</v>
      </c>
      <c r="F561" s="229">
        <v>0.75</v>
      </c>
      <c r="G561" s="229">
        <v>0.375</v>
      </c>
    </row>
    <row r="562" spans="1:7" x14ac:dyDescent="0.5">
      <c r="A562" s="230" t="str">
        <f t="shared" si="16"/>
        <v>Review customs tariffs for exporting goods from Canada</v>
      </c>
      <c r="B562" s="230" t="str">
        <f t="shared" si="17"/>
        <v>GAC</v>
      </c>
      <c r="C562" t="s">
        <v>670</v>
      </c>
      <c r="D562">
        <v>6</v>
      </c>
      <c r="E562" s="238">
        <v>0.66666666666666696</v>
      </c>
      <c r="F562" s="238">
        <v>0.66666666666666696</v>
      </c>
      <c r="G562" s="238">
        <v>0.5</v>
      </c>
    </row>
    <row r="563" spans="1:7" x14ac:dyDescent="0.5">
      <c r="A563" s="230" t="str">
        <f t="shared" si="16"/>
        <v>Review customs tariffs for importing goods to Canada</v>
      </c>
      <c r="B563" s="230" t="str">
        <f t="shared" si="17"/>
        <v>GAC</v>
      </c>
      <c r="C563" t="s">
        <v>671</v>
      </c>
      <c r="D563">
        <v>1</v>
      </c>
      <c r="E563">
        <v>1</v>
      </c>
      <c r="F563">
        <v>1</v>
      </c>
      <c r="G563">
        <v>1</v>
      </c>
    </row>
    <row r="564" spans="1:7" x14ac:dyDescent="0.5">
      <c r="A564" s="230" t="str">
        <f t="shared" si="16"/>
        <v>Seek funding to help you do business outside Canada</v>
      </c>
      <c r="B564" s="230" t="str">
        <f t="shared" si="17"/>
        <v>GAC</v>
      </c>
      <c r="C564" t="s">
        <v>672</v>
      </c>
      <c r="D564">
        <v>8</v>
      </c>
      <c r="E564" s="229">
        <v>0.5</v>
      </c>
      <c r="F564" s="229">
        <v>0.5</v>
      </c>
      <c r="G564" s="229">
        <v>0.5</v>
      </c>
    </row>
    <row r="565" spans="1:7" x14ac:dyDescent="0.5">
      <c r="A565" s="230" t="str">
        <f t="shared" si="16"/>
        <v>Services to help you export from Canada</v>
      </c>
      <c r="B565" s="230" t="str">
        <f t="shared" si="17"/>
        <v>GAC</v>
      </c>
      <c r="C565" t="s">
        <v>673</v>
      </c>
      <c r="D565">
        <v>8</v>
      </c>
      <c r="E565" s="229">
        <v>0.375</v>
      </c>
      <c r="F565" s="229">
        <v>0.5</v>
      </c>
      <c r="G565" s="229">
        <v>0.625</v>
      </c>
    </row>
    <row r="566" spans="1:7" x14ac:dyDescent="0.5">
      <c r="A566" s="230" t="str">
        <f t="shared" si="16"/>
        <v>Start a business</v>
      </c>
      <c r="B566" s="230" t="str">
        <f t="shared" si="17"/>
        <v>GAC</v>
      </c>
      <c r="C566" t="s">
        <v>674</v>
      </c>
      <c r="D566">
        <v>41</v>
      </c>
      <c r="E566" s="229">
        <v>0.58536585365853699</v>
      </c>
      <c r="F566" s="229">
        <v>0.60975609756097604</v>
      </c>
      <c r="G566" s="229">
        <v>0.51219512195121997</v>
      </c>
    </row>
    <row r="567" spans="1:7" x14ac:dyDescent="0.5">
      <c r="A567" s="230" t="str">
        <f t="shared" si="16"/>
        <v>Step-by-step guide to exporting</v>
      </c>
      <c r="B567" s="230" t="str">
        <f t="shared" si="17"/>
        <v>GAC</v>
      </c>
      <c r="C567" t="s">
        <v>675</v>
      </c>
      <c r="D567">
        <v>2</v>
      </c>
      <c r="E567">
        <v>1</v>
      </c>
      <c r="F567">
        <v>1</v>
      </c>
      <c r="G567">
        <v>0.5</v>
      </c>
    </row>
    <row r="568" spans="1:7" x14ac:dyDescent="0.5">
      <c r="A568" s="230" t="str">
        <f t="shared" si="16"/>
        <v>Support for Canadian business women in international trade</v>
      </c>
      <c r="B568" s="230" t="str">
        <f t="shared" si="17"/>
        <v>GAC</v>
      </c>
      <c r="C568" t="s">
        <v>676</v>
      </c>
      <c r="D568">
        <v>3</v>
      </c>
      <c r="E568" s="238">
        <v>0.33333333333333298</v>
      </c>
      <c r="F568" s="238">
        <v>1</v>
      </c>
      <c r="G568" s="238">
        <v>0.66666666666666696</v>
      </c>
    </row>
    <row r="569" spans="1:7" x14ac:dyDescent="0.5">
      <c r="A569" s="230" t="str">
        <f t="shared" si="16"/>
        <v>Support for Canadian technology businesses (Canadian Technology Accelerators)</v>
      </c>
      <c r="B569" s="230" t="str">
        <f t="shared" si="17"/>
        <v>GAC</v>
      </c>
      <c r="C569" t="s">
        <v>677</v>
      </c>
      <c r="D569">
        <v>5</v>
      </c>
      <c r="E569" s="238">
        <v>0.8</v>
      </c>
      <c r="F569" s="238">
        <v>0.8</v>
      </c>
      <c r="G569" s="238">
        <v>0.6</v>
      </c>
    </row>
    <row r="570" spans="1:7" x14ac:dyDescent="0.5">
      <c r="A570" s="230" t="str">
        <f t="shared" si="16"/>
        <v>Support for growth-oriented Canadian businesses</v>
      </c>
      <c r="B570" s="230" t="str">
        <f t="shared" si="17"/>
        <v>GAC</v>
      </c>
      <c r="C570" t="s">
        <v>678</v>
      </c>
      <c r="D570">
        <v>3</v>
      </c>
      <c r="E570" s="229">
        <v>0.66666666666666696</v>
      </c>
      <c r="F570" s="229">
        <v>0.66666666666666696</v>
      </c>
      <c r="G570" s="229">
        <v>0.66666666666666696</v>
      </c>
    </row>
    <row r="571" spans="1:7" x14ac:dyDescent="0.5">
      <c r="A571" s="230" t="str">
        <f t="shared" si="16"/>
        <v>Trade negotiations and agreements</v>
      </c>
      <c r="B571" s="230" t="str">
        <f t="shared" si="17"/>
        <v>GAC</v>
      </c>
      <c r="C571" t="s">
        <v>679</v>
      </c>
      <c r="D571">
        <v>99</v>
      </c>
      <c r="E571" s="238">
        <v>0.64646464646464696</v>
      </c>
      <c r="F571" s="238">
        <v>0.53535353535353503</v>
      </c>
      <c r="G571" s="238">
        <v>0.51515151515151503</v>
      </c>
    </row>
    <row r="572" spans="1:7" x14ac:dyDescent="0.5">
      <c r="A572" s="230" t="str">
        <f t="shared" si="16"/>
        <v>Trade negotiations and agreements with China</v>
      </c>
      <c r="B572" s="230" t="str">
        <f t="shared" si="17"/>
        <v>GAC</v>
      </c>
      <c r="C572" t="s">
        <v>680</v>
      </c>
      <c r="D572">
        <v>2</v>
      </c>
      <c r="E572" s="229">
        <v>0.5</v>
      </c>
      <c r="F572" s="229">
        <v>0.5</v>
      </c>
      <c r="G572" s="229">
        <v>0.5</v>
      </c>
    </row>
    <row r="573" spans="1:7" x14ac:dyDescent="0.5">
      <c r="A573" s="230" t="str">
        <f t="shared" si="16"/>
        <v>Trade negotiations and agreements with Colombia</v>
      </c>
      <c r="B573" s="230" t="str">
        <f t="shared" si="17"/>
        <v>GAC</v>
      </c>
      <c r="C573" t="s">
        <v>1451</v>
      </c>
      <c r="D573">
        <v>1</v>
      </c>
      <c r="E573" s="229">
        <v>1</v>
      </c>
      <c r="F573" s="229">
        <v>0</v>
      </c>
      <c r="G573" s="229">
        <v>0</v>
      </c>
    </row>
    <row r="574" spans="1:7" x14ac:dyDescent="0.5">
      <c r="A574" s="230" t="str">
        <f t="shared" si="16"/>
        <v>Trade negotiations and agreements with Israel</v>
      </c>
      <c r="B574" s="230" t="str">
        <f t="shared" si="17"/>
        <v>GAC</v>
      </c>
      <c r="C574" t="s">
        <v>1452</v>
      </c>
      <c r="D574">
        <v>1</v>
      </c>
      <c r="E574">
        <v>1</v>
      </c>
      <c r="F574">
        <v>1</v>
      </c>
      <c r="G574">
        <v>1</v>
      </c>
    </row>
    <row r="575" spans="1:7" x14ac:dyDescent="0.5">
      <c r="A575" s="230" t="str">
        <f t="shared" si="16"/>
        <v>Trade negotiations and agreements with Japan</v>
      </c>
      <c r="B575" s="230" t="str">
        <f t="shared" si="17"/>
        <v>GAC</v>
      </c>
      <c r="C575" t="s">
        <v>681</v>
      </c>
      <c r="D575">
        <v>1</v>
      </c>
      <c r="E575" s="229">
        <v>0</v>
      </c>
      <c r="F575" s="229">
        <v>1</v>
      </c>
      <c r="G575" s="229">
        <v>0</v>
      </c>
    </row>
    <row r="576" spans="1:7" x14ac:dyDescent="0.5">
      <c r="A576" s="230" t="str">
        <f t="shared" si="16"/>
        <v>Trade negotiations and agreements with Peru</v>
      </c>
      <c r="B576" s="230" t="str">
        <f t="shared" si="17"/>
        <v>GAC</v>
      </c>
      <c r="C576" t="s">
        <v>1453</v>
      </c>
      <c r="D576">
        <v>2</v>
      </c>
      <c r="E576" s="229">
        <v>1</v>
      </c>
      <c r="F576" s="229">
        <v>1</v>
      </c>
      <c r="G576" s="229">
        <v>0.5</v>
      </c>
    </row>
    <row r="577" spans="1:7" x14ac:dyDescent="0.5">
      <c r="A577" s="230" t="str">
        <f t="shared" si="16"/>
        <v>Trade negotiations and agreements with the United Kingdom</v>
      </c>
      <c r="B577" s="230" t="str">
        <f t="shared" si="17"/>
        <v>GAC</v>
      </c>
      <c r="C577" t="s">
        <v>682</v>
      </c>
      <c r="D577">
        <v>1</v>
      </c>
      <c r="E577" s="229">
        <v>0</v>
      </c>
      <c r="F577" s="229">
        <v>0</v>
      </c>
      <c r="G577" s="229">
        <v>0</v>
      </c>
    </row>
    <row r="578" spans="1:7" x14ac:dyDescent="0.5">
      <c r="A578" s="230" t="str">
        <f t="shared" ref="A578:A641" si="18">IF(ISBLANK(C578),"",MID(C578,FIND("#",SUBSTITUTE(C578,":","#",2))+1,500))</f>
        <v>Trade negotiations and agreements with the United States</v>
      </c>
      <c r="B578" s="230" t="str">
        <f t="shared" ref="B578:B641" si="19">IF(ISBLANK(C578),"",LEFT(C578,FIND("#",SUBSTITUTE(C578,":","#"))-1))</f>
        <v>GAC</v>
      </c>
      <c r="C578" t="s">
        <v>683</v>
      </c>
      <c r="D578">
        <v>1</v>
      </c>
      <c r="E578" s="238">
        <v>1</v>
      </c>
      <c r="F578" s="238">
        <v>1</v>
      </c>
      <c r="G578" s="238">
        <v>1</v>
      </c>
    </row>
    <row r="579" spans="1:7" x14ac:dyDescent="0.5">
      <c r="A579" s="230" t="str">
        <f t="shared" si="18"/>
        <v>Trade topic – Bribery and corruption</v>
      </c>
      <c r="B579" s="230" t="str">
        <f t="shared" si="19"/>
        <v>GAC</v>
      </c>
      <c r="C579" t="s">
        <v>1454</v>
      </c>
      <c r="D579">
        <v>1</v>
      </c>
      <c r="E579" s="229">
        <v>0</v>
      </c>
      <c r="F579" s="229">
        <v>0</v>
      </c>
      <c r="G579" s="229">
        <v>0</v>
      </c>
    </row>
    <row r="580" spans="1:7" x14ac:dyDescent="0.5">
      <c r="A580" s="230" t="str">
        <f t="shared" si="18"/>
        <v>Trade topic – Cybersecurity</v>
      </c>
      <c r="B580" s="230" t="str">
        <f t="shared" si="19"/>
        <v>GAC</v>
      </c>
      <c r="C580" t="s">
        <v>684</v>
      </c>
      <c r="D580">
        <v>2</v>
      </c>
      <c r="E580" s="229">
        <v>0.5</v>
      </c>
      <c r="F580" s="229">
        <v>1</v>
      </c>
      <c r="G580" s="229">
        <v>0.5</v>
      </c>
    </row>
    <row r="581" spans="1:7" x14ac:dyDescent="0.5">
      <c r="A581" s="230" t="str">
        <f t="shared" si="18"/>
        <v>Trade topic – Dispute settlement</v>
      </c>
      <c r="B581" s="230" t="str">
        <f t="shared" si="19"/>
        <v>GAC</v>
      </c>
      <c r="C581" t="s">
        <v>1455</v>
      </c>
      <c r="D581">
        <v>1</v>
      </c>
      <c r="E581" s="229">
        <v>1</v>
      </c>
      <c r="F581" s="229">
        <v>1</v>
      </c>
      <c r="G581" s="229">
        <v>1</v>
      </c>
    </row>
    <row r="582" spans="1:7" x14ac:dyDescent="0.5">
      <c r="A582" s="230" t="str">
        <f t="shared" si="18"/>
        <v>Trade topic – E-commerce</v>
      </c>
      <c r="B582" s="230" t="str">
        <f t="shared" si="19"/>
        <v>GAC</v>
      </c>
      <c r="C582" t="s">
        <v>685</v>
      </c>
      <c r="D582">
        <v>6</v>
      </c>
      <c r="E582" s="229">
        <v>1</v>
      </c>
      <c r="F582" s="229">
        <v>0.66666666666666696</v>
      </c>
      <c r="G582" s="229">
        <v>0.66666666666666696</v>
      </c>
    </row>
    <row r="583" spans="1:7" x14ac:dyDescent="0.5">
      <c r="A583" s="230" t="str">
        <f t="shared" si="18"/>
        <v>Trade topic – Environment</v>
      </c>
      <c r="B583" s="230" t="str">
        <f t="shared" si="19"/>
        <v>GAC</v>
      </c>
      <c r="C583" t="s">
        <v>1456</v>
      </c>
      <c r="D583">
        <v>2</v>
      </c>
      <c r="E583">
        <v>1</v>
      </c>
      <c r="F583">
        <v>0</v>
      </c>
      <c r="G583">
        <v>0.5</v>
      </c>
    </row>
    <row r="584" spans="1:7" x14ac:dyDescent="0.5">
      <c r="A584" s="230" t="str">
        <f t="shared" si="18"/>
        <v>Trade topic – Export financing</v>
      </c>
      <c r="B584" s="230" t="str">
        <f t="shared" si="19"/>
        <v>GAC</v>
      </c>
      <c r="C584" t="s">
        <v>686</v>
      </c>
      <c r="D584">
        <v>5</v>
      </c>
      <c r="E584">
        <v>0.8</v>
      </c>
      <c r="F584">
        <v>0.6</v>
      </c>
      <c r="G584">
        <v>0.6</v>
      </c>
    </row>
    <row r="585" spans="1:7" x14ac:dyDescent="0.5">
      <c r="A585" s="230" t="str">
        <f t="shared" si="18"/>
        <v>Trade topic – Free trade</v>
      </c>
      <c r="B585" s="230" t="str">
        <f t="shared" si="19"/>
        <v>GAC</v>
      </c>
      <c r="C585" t="s">
        <v>687</v>
      </c>
      <c r="D585">
        <v>11</v>
      </c>
      <c r="E585">
        <v>0.81818181818181801</v>
      </c>
      <c r="F585">
        <v>0.54545454545454497</v>
      </c>
      <c r="G585">
        <v>0.63636363636363602</v>
      </c>
    </row>
    <row r="586" spans="1:7" x14ac:dyDescent="0.5">
      <c r="A586" s="230" t="str">
        <f t="shared" si="18"/>
        <v>Trade topic – Global value chains</v>
      </c>
      <c r="B586" s="230" t="str">
        <f t="shared" si="19"/>
        <v>GAC</v>
      </c>
      <c r="C586" t="s">
        <v>1457</v>
      </c>
      <c r="D586">
        <v>3</v>
      </c>
      <c r="E586" s="229">
        <v>1</v>
      </c>
      <c r="F586" s="229">
        <v>1</v>
      </c>
      <c r="G586" s="229">
        <v>0.66666666666666696</v>
      </c>
    </row>
    <row r="587" spans="1:7" x14ac:dyDescent="0.5">
      <c r="A587" s="230" t="str">
        <f t="shared" si="18"/>
        <v>Trade topic – Goods</v>
      </c>
      <c r="B587" s="230" t="str">
        <f t="shared" si="19"/>
        <v>GAC</v>
      </c>
      <c r="C587" t="s">
        <v>1458</v>
      </c>
      <c r="D587">
        <v>7</v>
      </c>
      <c r="E587" s="229">
        <v>0.57142857142857095</v>
      </c>
      <c r="F587" s="229">
        <v>0.57142857142857095</v>
      </c>
      <c r="G587" s="229">
        <v>0.28571428571428598</v>
      </c>
    </row>
    <row r="588" spans="1:7" x14ac:dyDescent="0.5">
      <c r="A588" s="230" t="str">
        <f t="shared" si="18"/>
        <v>Trade topic – Government procurement</v>
      </c>
      <c r="B588" s="230" t="str">
        <f t="shared" si="19"/>
        <v>GAC</v>
      </c>
      <c r="C588" t="s">
        <v>1459</v>
      </c>
      <c r="D588">
        <v>1</v>
      </c>
      <c r="E588" s="229">
        <v>0</v>
      </c>
      <c r="F588" s="229">
        <v>0</v>
      </c>
      <c r="G588" s="229">
        <v>1</v>
      </c>
    </row>
    <row r="589" spans="1:7" x14ac:dyDescent="0.5">
      <c r="A589" s="230" t="str">
        <f t="shared" si="18"/>
        <v>Trade topic – Inclusive trade</v>
      </c>
      <c r="B589" s="230" t="str">
        <f t="shared" si="19"/>
        <v>GAC</v>
      </c>
      <c r="C589" t="s">
        <v>688</v>
      </c>
      <c r="D589">
        <v>1</v>
      </c>
      <c r="E589">
        <v>0</v>
      </c>
      <c r="F589">
        <v>0</v>
      </c>
      <c r="G589">
        <v>0</v>
      </c>
    </row>
    <row r="590" spans="1:7" x14ac:dyDescent="0.5">
      <c r="A590" s="230" t="str">
        <f t="shared" si="18"/>
        <v>Trade topic – Intellectual properties</v>
      </c>
      <c r="B590" s="230" t="str">
        <f t="shared" si="19"/>
        <v>GAC</v>
      </c>
      <c r="C590" t="s">
        <v>689</v>
      </c>
      <c r="D590">
        <v>4</v>
      </c>
      <c r="E590" s="229">
        <v>1</v>
      </c>
      <c r="F590" s="229">
        <v>1</v>
      </c>
      <c r="G590" s="229">
        <v>0.75</v>
      </c>
    </row>
    <row r="591" spans="1:7" x14ac:dyDescent="0.5">
      <c r="A591" s="230" t="str">
        <f t="shared" si="18"/>
        <v>Trade topic – Intercultural business</v>
      </c>
      <c r="B591" s="230" t="str">
        <f t="shared" si="19"/>
        <v>GAC</v>
      </c>
      <c r="C591" t="s">
        <v>690</v>
      </c>
      <c r="D591">
        <v>2</v>
      </c>
      <c r="E591" s="229">
        <v>0.5</v>
      </c>
      <c r="F591" s="229">
        <v>0.5</v>
      </c>
      <c r="G591" s="229">
        <v>0.5</v>
      </c>
    </row>
    <row r="592" spans="1:7" x14ac:dyDescent="0.5">
      <c r="A592" s="230" t="str">
        <f t="shared" si="18"/>
        <v>Trade topic – International marketing</v>
      </c>
      <c r="B592" s="230" t="str">
        <f t="shared" si="19"/>
        <v>GAC</v>
      </c>
      <c r="C592" t="s">
        <v>691</v>
      </c>
      <c r="D592">
        <v>2</v>
      </c>
      <c r="E592" s="229">
        <v>0.5</v>
      </c>
      <c r="F592" s="229">
        <v>0.5</v>
      </c>
      <c r="G592" s="229">
        <v>0.5</v>
      </c>
    </row>
    <row r="593" spans="1:7" x14ac:dyDescent="0.5">
      <c r="A593" s="230" t="str">
        <f t="shared" si="18"/>
        <v>Trade topic – Investment</v>
      </c>
      <c r="B593" s="230" t="str">
        <f t="shared" si="19"/>
        <v>GAC</v>
      </c>
      <c r="C593" t="s">
        <v>692</v>
      </c>
      <c r="D593">
        <v>4</v>
      </c>
      <c r="E593" s="229">
        <v>0.5</v>
      </c>
      <c r="F593" s="229">
        <v>0.5</v>
      </c>
      <c r="G593" s="229">
        <v>0.25</v>
      </c>
    </row>
    <row r="594" spans="1:7" x14ac:dyDescent="0.5">
      <c r="A594" s="230" t="str">
        <f t="shared" si="18"/>
        <v>Trade topic – Market research</v>
      </c>
      <c r="B594" s="230" t="str">
        <f t="shared" si="19"/>
        <v>GAC</v>
      </c>
      <c r="C594" t="s">
        <v>693</v>
      </c>
      <c r="D594">
        <v>8</v>
      </c>
      <c r="E594" s="229">
        <v>0.75</v>
      </c>
      <c r="F594" s="229">
        <v>0.5</v>
      </c>
      <c r="G594" s="229">
        <v>0.5</v>
      </c>
    </row>
    <row r="595" spans="1:7" x14ac:dyDescent="0.5">
      <c r="A595" s="230" t="str">
        <f t="shared" si="18"/>
        <v>Trade topic – Responsible business conduct</v>
      </c>
      <c r="B595" s="230" t="str">
        <f t="shared" si="19"/>
        <v>GAC</v>
      </c>
      <c r="C595" t="s">
        <v>694</v>
      </c>
      <c r="D595">
        <v>6</v>
      </c>
      <c r="E595">
        <v>0.5</v>
      </c>
      <c r="F595">
        <v>0.33333333333333298</v>
      </c>
      <c r="G595">
        <v>0.16666666666666699</v>
      </c>
    </row>
    <row r="596" spans="1:7" x14ac:dyDescent="0.5">
      <c r="A596" s="230" t="str">
        <f t="shared" si="18"/>
        <v>Trade topic – Services</v>
      </c>
      <c r="B596" s="230" t="str">
        <f t="shared" si="19"/>
        <v>GAC</v>
      </c>
      <c r="C596" t="s">
        <v>695</v>
      </c>
      <c r="D596">
        <v>4</v>
      </c>
      <c r="E596" s="229">
        <v>0.75</v>
      </c>
      <c r="F596" s="229">
        <v>0.75</v>
      </c>
      <c r="G596" s="229">
        <v>0.75</v>
      </c>
    </row>
    <row r="597" spans="1:7" x14ac:dyDescent="0.5">
      <c r="A597" s="230" t="str">
        <f t="shared" si="18"/>
        <v>Trade topics (free trade, e-commerce, corruption, social responsibility, etc.)</v>
      </c>
      <c r="B597" s="230" t="str">
        <f t="shared" si="19"/>
        <v>GAC</v>
      </c>
      <c r="C597" t="s">
        <v>696</v>
      </c>
      <c r="D597">
        <v>2</v>
      </c>
      <c r="E597" s="229">
        <v>0.5</v>
      </c>
      <c r="F597" s="229">
        <v>0</v>
      </c>
      <c r="G597" s="229">
        <v>1</v>
      </c>
    </row>
    <row r="598" spans="1:7" x14ac:dyDescent="0.5">
      <c r="A598" s="230" t="str">
        <f t="shared" si="18"/>
        <v>Travel outside of Canada for business</v>
      </c>
      <c r="B598" s="230" t="str">
        <f t="shared" si="19"/>
        <v>GAC</v>
      </c>
      <c r="C598" t="s">
        <v>697</v>
      </c>
      <c r="D598">
        <v>7</v>
      </c>
      <c r="E598">
        <v>0.71428571428571397</v>
      </c>
      <c r="F598">
        <v>0.42857142857142899</v>
      </c>
      <c r="G598">
        <v>0.57142857142857095</v>
      </c>
    </row>
    <row r="599" spans="1:7" x14ac:dyDescent="0.5">
      <c r="A599" s="230" t="str">
        <f t="shared" si="18"/>
        <v>Virtual events</v>
      </c>
      <c r="B599" s="230" t="str">
        <f t="shared" si="19"/>
        <v>GAC</v>
      </c>
      <c r="C599" t="s">
        <v>1460</v>
      </c>
      <c r="D599">
        <v>3</v>
      </c>
      <c r="E599" s="229">
        <v>0.66666666666666696</v>
      </c>
      <c r="F599" s="229">
        <v>0.66666666666666696</v>
      </c>
      <c r="G599" s="229">
        <v>0.66666666666666696</v>
      </c>
    </row>
    <row r="600" spans="1:7" x14ac:dyDescent="0.5">
      <c r="A600" s="230" t="str">
        <f t="shared" si="18"/>
        <v>Work outside of Canada</v>
      </c>
      <c r="B600" s="230" t="str">
        <f t="shared" si="19"/>
        <v>GAC</v>
      </c>
      <c r="C600" t="s">
        <v>698</v>
      </c>
      <c r="D600">
        <v>13</v>
      </c>
      <c r="E600" s="229">
        <v>1</v>
      </c>
      <c r="F600" s="229">
        <v>0.69230769230769196</v>
      </c>
      <c r="G600" s="229">
        <v>0.53846153846153799</v>
      </c>
    </row>
    <row r="601" spans="1:7" x14ac:dyDescent="0.5">
      <c r="A601" s="230" t="str">
        <f t="shared" si="18"/>
        <v>Other - Reason for my visit is not in this list</v>
      </c>
      <c r="B601" s="230" t="str">
        <f t="shared" si="19"/>
        <v>GAC</v>
      </c>
      <c r="C601" t="s">
        <v>1461</v>
      </c>
      <c r="D601">
        <v>31</v>
      </c>
      <c r="E601">
        <v>0.29032258064516098</v>
      </c>
      <c r="F601">
        <v>0.32258064516128998</v>
      </c>
      <c r="G601">
        <v>0.32258064516128998</v>
      </c>
    </row>
    <row r="602" spans="1:7" x14ac:dyDescent="0.5">
      <c r="A602" s="230" t="str">
        <f t="shared" si="18"/>
        <v>Other - Reason for my visit is not in this list</v>
      </c>
      <c r="B602" s="230" t="str">
        <f t="shared" si="19"/>
        <v>GAC</v>
      </c>
      <c r="C602" t="s">
        <v>699</v>
      </c>
      <c r="D602">
        <v>324</v>
      </c>
      <c r="E602">
        <v>0.56481481481481499</v>
      </c>
      <c r="F602">
        <v>0.51234567901234596</v>
      </c>
      <c r="G602">
        <v>0.47222222222222199</v>
      </c>
    </row>
    <row r="603" spans="1:7" x14ac:dyDescent="0.5">
      <c r="A603" s="230" t="str">
        <f t="shared" si="18"/>
        <v>Study in Canada – for non-Canadians</v>
      </c>
      <c r="B603" s="230" t="str">
        <f t="shared" si="19"/>
        <v>GAC</v>
      </c>
      <c r="C603" t="s">
        <v>700</v>
      </c>
      <c r="D603">
        <v>392</v>
      </c>
      <c r="E603" s="229">
        <v>0.66581632653061196</v>
      </c>
      <c r="F603" s="229">
        <v>0.58673469387755095</v>
      </c>
      <c r="G603" s="229">
        <v>0.51785714285714302</v>
      </c>
    </row>
    <row r="604" spans="1:7" x14ac:dyDescent="0.5">
      <c r="A604" s="230" t="str">
        <f t="shared" si="18"/>
        <v>Study outside Canada – for Canadians</v>
      </c>
      <c r="B604" s="230" t="str">
        <f t="shared" si="19"/>
        <v>GAC</v>
      </c>
      <c r="C604" t="s">
        <v>701</v>
      </c>
      <c r="D604">
        <v>7</v>
      </c>
      <c r="E604">
        <v>0.57142857142857095</v>
      </c>
      <c r="F604">
        <v>0.14285714285714299</v>
      </c>
      <c r="G604">
        <v>0.28571428571428598</v>
      </c>
    </row>
    <row r="605" spans="1:7" x14ac:dyDescent="0.5">
      <c r="A605" s="230" t="str">
        <f t="shared" si="18"/>
        <v>Find a job in international trade</v>
      </c>
      <c r="B605" s="230" t="str">
        <f t="shared" si="19"/>
        <v>GAC</v>
      </c>
      <c r="C605" t="s">
        <v>702</v>
      </c>
      <c r="D605">
        <v>58</v>
      </c>
      <c r="E605" s="238">
        <v>0.68965517241379304</v>
      </c>
      <c r="F605" s="238">
        <v>0.568965517241379</v>
      </c>
      <c r="G605" s="238">
        <v>0.58620689655172398</v>
      </c>
    </row>
    <row r="606" spans="1:7" x14ac:dyDescent="0.5">
      <c r="A606" s="230" t="str">
        <f t="shared" si="18"/>
        <v>Apply for a visa when travelling outside Canada</v>
      </c>
      <c r="B606" s="230" t="str">
        <f t="shared" si="19"/>
        <v>GAC</v>
      </c>
      <c r="C606" t="s">
        <v>703</v>
      </c>
      <c r="D606">
        <v>486</v>
      </c>
      <c r="E606" s="238">
        <v>0.69958847736625496</v>
      </c>
      <c r="F606" s="238">
        <v>0.52263374485596703</v>
      </c>
      <c r="G606" s="238">
        <v>0.50617283950617298</v>
      </c>
    </row>
    <row r="607" spans="1:7" x14ac:dyDescent="0.5">
      <c r="A607" s="230" t="str">
        <f t="shared" si="18"/>
        <v>Authenticate documents so that they can be recognized outside Canada</v>
      </c>
      <c r="B607" s="230" t="str">
        <f t="shared" si="19"/>
        <v>GAC</v>
      </c>
      <c r="C607" t="s">
        <v>704</v>
      </c>
      <c r="D607">
        <v>32</v>
      </c>
      <c r="E607" s="238">
        <v>0.59375</v>
      </c>
      <c r="F607" s="238">
        <v>0.34375</v>
      </c>
      <c r="G607" s="238">
        <v>0.4375</v>
      </c>
    </row>
    <row r="608" spans="1:7" x14ac:dyDescent="0.5">
      <c r="A608" s="230" t="str">
        <f t="shared" si="18"/>
        <v>Book an appointment</v>
      </c>
      <c r="B608" s="230" t="str">
        <f t="shared" si="19"/>
        <v>GAC</v>
      </c>
      <c r="C608" t="s">
        <v>705</v>
      </c>
      <c r="D608">
        <v>9</v>
      </c>
      <c r="E608" s="229">
        <v>0.55555555555555602</v>
      </c>
      <c r="F608" s="229">
        <v>0.33333333333333298</v>
      </c>
      <c r="G608" s="229">
        <v>0.44444444444444398</v>
      </c>
    </row>
    <row r="609" spans="1:7" x14ac:dyDescent="0.5">
      <c r="A609" s="230" t="str">
        <f t="shared" si="18"/>
        <v>Canada's response to conflicts, crisis and disasters</v>
      </c>
      <c r="B609" s="230" t="str">
        <f t="shared" si="19"/>
        <v>GAC</v>
      </c>
      <c r="C609" t="s">
        <v>706</v>
      </c>
      <c r="D609">
        <v>5</v>
      </c>
      <c r="E609" s="229">
        <v>0.4</v>
      </c>
      <c r="F609" s="229">
        <v>0.6</v>
      </c>
      <c r="G609" s="229">
        <v>0</v>
      </c>
    </row>
    <row r="610" spans="1:7" x14ac:dyDescent="0.5">
      <c r="A610" s="230" t="str">
        <f t="shared" si="18"/>
        <v>Child welfare, abduction and custody issues</v>
      </c>
      <c r="B610" s="230" t="str">
        <f t="shared" si="19"/>
        <v>GAC</v>
      </c>
      <c r="C610" t="s">
        <v>1462</v>
      </c>
      <c r="D610">
        <v>1</v>
      </c>
      <c r="E610">
        <v>0</v>
      </c>
      <c r="F610">
        <v>0</v>
      </c>
      <c r="G610">
        <v>0</v>
      </c>
    </row>
    <row r="611" spans="1:7" x14ac:dyDescent="0.5">
      <c r="A611" s="230" t="str">
        <f t="shared" si="18"/>
        <v>Contact a federal office – outside Canada (embassy, consulate, trade office)</v>
      </c>
      <c r="B611" s="230" t="str">
        <f t="shared" si="19"/>
        <v>GAC</v>
      </c>
      <c r="C611" t="s">
        <v>707</v>
      </c>
      <c r="D611">
        <v>97</v>
      </c>
      <c r="E611">
        <v>0.463917525773196</v>
      </c>
      <c r="F611">
        <v>0.36082474226804101</v>
      </c>
      <c r="G611">
        <v>0.32989690721649501</v>
      </c>
    </row>
    <row r="612" spans="1:7" ht="31.5" x14ac:dyDescent="0.5">
      <c r="A612" s="230" t="str">
        <f t="shared" si="18"/>
        <v>Information about a Government of Canada representative (ambassador, consulate general, etc.)</v>
      </c>
      <c r="B612" s="230" t="str">
        <f t="shared" si="19"/>
        <v>GAC</v>
      </c>
      <c r="C612" t="s">
        <v>708</v>
      </c>
      <c r="D612">
        <v>6</v>
      </c>
      <c r="E612" s="229">
        <v>0.66666666666666696</v>
      </c>
      <c r="F612" s="229">
        <v>0.5</v>
      </c>
      <c r="G612" s="229">
        <v>0.5</v>
      </c>
    </row>
    <row r="613" spans="1:7" x14ac:dyDescent="0.5">
      <c r="A613" s="230" t="str">
        <f t="shared" si="18"/>
        <v>Latest news – Travel and emergency assistance</v>
      </c>
      <c r="B613" s="230" t="str">
        <f t="shared" si="19"/>
        <v>GAC</v>
      </c>
      <c r="C613" t="s">
        <v>709</v>
      </c>
      <c r="D613">
        <v>346</v>
      </c>
      <c r="E613">
        <v>0.76878612716762995</v>
      </c>
      <c r="F613">
        <v>0.65895953757225401</v>
      </c>
      <c r="G613">
        <v>0.57514450867052003</v>
      </c>
    </row>
    <row r="614" spans="1:7" x14ac:dyDescent="0.5">
      <c r="A614" s="230" t="str">
        <f t="shared" si="18"/>
        <v>Marriage outside of Canada</v>
      </c>
      <c r="B614" s="230" t="str">
        <f t="shared" si="19"/>
        <v>GAC</v>
      </c>
      <c r="C614" t="s">
        <v>710</v>
      </c>
      <c r="D614">
        <v>10</v>
      </c>
      <c r="E614" s="229">
        <v>0.7</v>
      </c>
      <c r="F614" s="229">
        <v>0.9</v>
      </c>
      <c r="G614" s="229">
        <v>0.8</v>
      </c>
    </row>
    <row r="615" spans="1:7" x14ac:dyDescent="0.5">
      <c r="A615" s="230" t="str">
        <f t="shared" si="18"/>
        <v>Notarial services</v>
      </c>
      <c r="B615" s="230" t="str">
        <f t="shared" si="19"/>
        <v>GAC</v>
      </c>
      <c r="C615" t="s">
        <v>711</v>
      </c>
      <c r="D615">
        <v>12</v>
      </c>
      <c r="E615" s="229">
        <v>0.66666666666666696</v>
      </c>
      <c r="F615" s="229">
        <v>0.33333333333333298</v>
      </c>
      <c r="G615" s="229">
        <v>0.33333333333333298</v>
      </c>
    </row>
    <row r="616" spans="1:7" x14ac:dyDescent="0.5">
      <c r="A616" s="230" t="str">
        <f t="shared" si="18"/>
        <v>Obtain a consent letter for children travelling abroad</v>
      </c>
      <c r="B616" s="230" t="str">
        <f t="shared" si="19"/>
        <v>GAC</v>
      </c>
      <c r="C616" t="s">
        <v>712</v>
      </c>
      <c r="D616">
        <v>39</v>
      </c>
      <c r="E616" s="229">
        <v>0.64102564102564097</v>
      </c>
      <c r="F616" s="229">
        <v>0.46153846153846201</v>
      </c>
      <c r="G616" s="229">
        <v>0.53846153846153799</v>
      </c>
    </row>
    <row r="617" spans="1:7" x14ac:dyDescent="0.5">
      <c r="A617" s="230" t="str">
        <f t="shared" si="18"/>
        <v>Office information (address, phone, e-mail, office hours)</v>
      </c>
      <c r="B617" s="230" t="str">
        <f t="shared" si="19"/>
        <v>GAC</v>
      </c>
      <c r="C617" t="s">
        <v>713</v>
      </c>
      <c r="D617">
        <v>38</v>
      </c>
      <c r="E617" s="238">
        <v>0.73684210526315796</v>
      </c>
      <c r="F617" s="238">
        <v>0.5</v>
      </c>
      <c r="G617" s="238">
        <v>0.55263157894736803</v>
      </c>
    </row>
    <row r="618" spans="1:7" x14ac:dyDescent="0.5">
      <c r="A618" s="230" t="str">
        <f t="shared" si="18"/>
        <v>Other - Reason for my visit is not in this list</v>
      </c>
      <c r="B618" s="230" t="str">
        <f t="shared" si="19"/>
        <v>GAC</v>
      </c>
      <c r="C618" t="s">
        <v>714</v>
      </c>
      <c r="D618">
        <v>850</v>
      </c>
      <c r="E618" s="229">
        <v>0.56000000000000005</v>
      </c>
      <c r="F618" s="229">
        <v>0.46235294117647102</v>
      </c>
      <c r="G618" s="229">
        <v>0.40823529411764697</v>
      </c>
    </row>
    <row r="619" spans="1:7" x14ac:dyDescent="0.5">
      <c r="A619" s="230" t="str">
        <f t="shared" si="18"/>
        <v>Publications and guides</v>
      </c>
      <c r="B619" s="230" t="str">
        <f t="shared" si="19"/>
        <v>GAC</v>
      </c>
      <c r="C619" t="s">
        <v>715</v>
      </c>
      <c r="D619">
        <v>214</v>
      </c>
      <c r="E619" s="238">
        <v>0.81308411214953302</v>
      </c>
      <c r="F619" s="238">
        <v>0.67757009345794394</v>
      </c>
      <c r="G619" s="238">
        <v>0.65420560747663503</v>
      </c>
    </row>
    <row r="620" spans="1:7" x14ac:dyDescent="0.5">
      <c r="A620" s="230" t="str">
        <f t="shared" si="18"/>
        <v>Register as a Canadian living or travelling outside Canada</v>
      </c>
      <c r="B620" s="230" t="str">
        <f t="shared" si="19"/>
        <v>GAC</v>
      </c>
      <c r="C620" t="s">
        <v>716</v>
      </c>
      <c r="D620">
        <v>220</v>
      </c>
      <c r="E620" s="229">
        <v>0.72727272727272696</v>
      </c>
      <c r="F620" s="229">
        <v>0.55000000000000004</v>
      </c>
      <c r="G620" s="229">
        <v>0.513636363636364</v>
      </c>
    </row>
    <row r="621" spans="1:7" x14ac:dyDescent="0.5">
      <c r="A621" s="230" t="str">
        <f t="shared" si="18"/>
        <v>Request emergency assistance</v>
      </c>
      <c r="B621" s="230" t="str">
        <f t="shared" si="19"/>
        <v>GAC</v>
      </c>
      <c r="C621" t="s">
        <v>717</v>
      </c>
      <c r="D621">
        <v>12</v>
      </c>
      <c r="E621">
        <v>0.5</v>
      </c>
      <c r="F621">
        <v>0.5</v>
      </c>
      <c r="G621">
        <v>0.5</v>
      </c>
    </row>
    <row r="622" spans="1:7" x14ac:dyDescent="0.5">
      <c r="A622" s="230" t="str">
        <f t="shared" si="18"/>
        <v>Study in Canada – for non-Canadians</v>
      </c>
      <c r="B622" s="230" t="str">
        <f t="shared" si="19"/>
        <v>GAC</v>
      </c>
      <c r="C622" t="s">
        <v>1463</v>
      </c>
      <c r="D622">
        <v>2</v>
      </c>
      <c r="E622">
        <v>0.5</v>
      </c>
      <c r="F622">
        <v>0.5</v>
      </c>
      <c r="G622">
        <v>1</v>
      </c>
    </row>
    <row r="623" spans="1:7" x14ac:dyDescent="0.5">
      <c r="A623" s="230" t="str">
        <f t="shared" si="18"/>
        <v>Travel advice and advisories</v>
      </c>
      <c r="B623" s="230" t="str">
        <f t="shared" si="19"/>
        <v>GAC</v>
      </c>
      <c r="C623" t="s">
        <v>718</v>
      </c>
      <c r="D623">
        <v>2175</v>
      </c>
      <c r="E623" s="229">
        <v>0.82620689655172397</v>
      </c>
      <c r="F623" s="229">
        <v>0.67494252873563199</v>
      </c>
      <c r="G623" s="229">
        <v>0.663448275862069</v>
      </c>
    </row>
    <row r="624" spans="1:7" x14ac:dyDescent="0.5">
      <c r="A624" s="230" t="str">
        <f t="shared" si="18"/>
        <v>Travel documents</v>
      </c>
      <c r="B624" s="230" t="str">
        <f t="shared" si="19"/>
        <v>GAC</v>
      </c>
      <c r="C624" t="s">
        <v>719</v>
      </c>
      <c r="D624">
        <v>39</v>
      </c>
      <c r="E624" s="229">
        <v>0.56410256410256399</v>
      </c>
      <c r="F624" s="229">
        <v>0.487179487179487</v>
      </c>
      <c r="G624" s="229">
        <v>0.487179487179487</v>
      </c>
    </row>
    <row r="625" spans="1:7" x14ac:dyDescent="0.5">
      <c r="A625" s="230" t="str">
        <f t="shared" si="18"/>
        <v>Travel insurance</v>
      </c>
      <c r="B625" s="230" t="str">
        <f t="shared" si="19"/>
        <v>GAC</v>
      </c>
      <c r="C625" t="s">
        <v>720</v>
      </c>
      <c r="D625">
        <v>1</v>
      </c>
      <c r="E625">
        <v>1</v>
      </c>
      <c r="F625">
        <v>1</v>
      </c>
      <c r="G625">
        <v>0</v>
      </c>
    </row>
    <row r="626" spans="1:7" x14ac:dyDescent="0.5">
      <c r="A626" s="230" t="str">
        <f t="shared" si="18"/>
        <v>Travel outside of Canada for business</v>
      </c>
      <c r="B626" s="230" t="str">
        <f t="shared" si="19"/>
        <v>GAC</v>
      </c>
      <c r="C626" t="s">
        <v>721</v>
      </c>
      <c r="D626">
        <v>12</v>
      </c>
      <c r="E626" s="238">
        <v>0.5</v>
      </c>
      <c r="F626" s="238">
        <v>0.41666666666666702</v>
      </c>
      <c r="G626" s="238">
        <v>0.41666666666666702</v>
      </c>
    </row>
    <row r="627" spans="1:7" x14ac:dyDescent="0.5">
      <c r="A627" s="230" t="str">
        <f t="shared" si="18"/>
        <v>Travel to Canada for business</v>
      </c>
      <c r="B627" s="230" t="str">
        <f t="shared" si="19"/>
        <v>GAC</v>
      </c>
      <c r="C627" t="s">
        <v>722</v>
      </c>
      <c r="D627">
        <v>48</v>
      </c>
      <c r="E627" s="229">
        <v>0.45833333333333298</v>
      </c>
      <c r="F627" s="229">
        <v>0.41666666666666702</v>
      </c>
      <c r="G627" s="229">
        <v>0.54166666666666696</v>
      </c>
    </row>
    <row r="628" spans="1:7" x14ac:dyDescent="0.5">
      <c r="A628" s="230" t="str">
        <f t="shared" si="18"/>
        <v>Volunteer for work in a humanitarian aid project</v>
      </c>
      <c r="B628" s="230" t="str">
        <f t="shared" si="19"/>
        <v>GAC</v>
      </c>
      <c r="C628" t="s">
        <v>723</v>
      </c>
      <c r="D628">
        <v>2</v>
      </c>
      <c r="E628" s="238">
        <v>0.5</v>
      </c>
      <c r="F628" s="238">
        <v>1</v>
      </c>
      <c r="G628" s="238">
        <v>0.5</v>
      </c>
    </row>
    <row r="629" spans="1:7" x14ac:dyDescent="0.5">
      <c r="A629" s="230" t="str">
        <f t="shared" si="18"/>
        <v>Work outside of Canada</v>
      </c>
      <c r="B629" s="230" t="str">
        <f t="shared" si="19"/>
        <v>GAC</v>
      </c>
      <c r="C629" t="s">
        <v>724</v>
      </c>
      <c r="D629">
        <v>10</v>
      </c>
      <c r="E629" s="229">
        <v>0.8</v>
      </c>
      <c r="F629" s="229">
        <v>0.6</v>
      </c>
      <c r="G629" s="229">
        <v>0.4</v>
      </c>
    </row>
    <row r="630" spans="1:7" x14ac:dyDescent="0.5">
      <c r="A630" s="230" t="str">
        <f t="shared" si="18"/>
        <v>Association of Southeast Asian Nations (ASEAN)</v>
      </c>
      <c r="B630" s="230" t="str">
        <f t="shared" si="19"/>
        <v>GAC</v>
      </c>
      <c r="C630" t="s">
        <v>725</v>
      </c>
      <c r="D630">
        <v>7</v>
      </c>
      <c r="E630" s="238">
        <v>0.71428571428571397</v>
      </c>
      <c r="F630" s="238">
        <v>0.42857142857142899</v>
      </c>
      <c r="G630" s="238">
        <v>0.85714285714285698</v>
      </c>
    </row>
    <row r="631" spans="1:7" x14ac:dyDescent="0.5">
      <c r="A631" s="230" t="str">
        <f t="shared" si="18"/>
        <v>Authenticate documents so that they can be recognized outside Canada</v>
      </c>
      <c r="B631" s="230" t="str">
        <f t="shared" si="19"/>
        <v>GAC</v>
      </c>
      <c r="C631" t="s">
        <v>726</v>
      </c>
      <c r="D631">
        <v>271</v>
      </c>
      <c r="E631">
        <v>0.601476014760148</v>
      </c>
      <c r="F631">
        <v>0.44280442804428</v>
      </c>
      <c r="G631">
        <v>0.38745387453874502</v>
      </c>
    </row>
    <row r="632" spans="1:7" x14ac:dyDescent="0.5">
      <c r="A632" s="230" t="str">
        <f t="shared" si="18"/>
        <v>Canada's actions in a specific country or region</v>
      </c>
      <c r="B632" s="230" t="str">
        <f t="shared" si="19"/>
        <v>GAC</v>
      </c>
      <c r="C632" t="s">
        <v>727</v>
      </c>
      <c r="D632">
        <v>292</v>
      </c>
      <c r="E632">
        <v>0.79452054794520499</v>
      </c>
      <c r="F632">
        <v>0.69863013698630105</v>
      </c>
      <c r="G632">
        <v>0.59589041095890405</v>
      </c>
    </row>
    <row r="633" spans="1:7" x14ac:dyDescent="0.5">
      <c r="A633" s="230" t="str">
        <f t="shared" si="18"/>
        <v>Canada's aid and development assistance in response to the COVID-19 pandemic</v>
      </c>
      <c r="B633" s="230" t="str">
        <f t="shared" si="19"/>
        <v>GAC</v>
      </c>
      <c r="C633" t="s">
        <v>728</v>
      </c>
      <c r="D633">
        <v>4</v>
      </c>
      <c r="E633" s="229">
        <v>1</v>
      </c>
      <c r="F633" s="229">
        <v>1</v>
      </c>
      <c r="G633" s="229">
        <v>0.5</v>
      </c>
    </row>
    <row r="634" spans="1:7" x14ac:dyDescent="0.5">
      <c r="A634" s="230" t="str">
        <f t="shared" si="18"/>
        <v>Canada's feminist international assistance policy</v>
      </c>
      <c r="B634" s="230" t="str">
        <f t="shared" si="19"/>
        <v>GAC</v>
      </c>
      <c r="C634" t="s">
        <v>729</v>
      </c>
      <c r="D634">
        <v>60</v>
      </c>
      <c r="E634" s="229">
        <v>0.8</v>
      </c>
      <c r="F634" s="229">
        <v>0.56666666666666698</v>
      </c>
      <c r="G634" s="229">
        <v>0.58333333333333304</v>
      </c>
    </row>
    <row r="635" spans="1:7" x14ac:dyDescent="0.5">
      <c r="A635" s="230" t="str">
        <f t="shared" si="18"/>
        <v>Canada's foreign policy and international relations</v>
      </c>
      <c r="B635" s="230" t="str">
        <f t="shared" si="19"/>
        <v>GAC</v>
      </c>
      <c r="C635" t="s">
        <v>730</v>
      </c>
      <c r="D635">
        <v>253</v>
      </c>
      <c r="E635" s="229">
        <v>0.84584980237154195</v>
      </c>
      <c r="F635" s="229">
        <v>0.66403162055335996</v>
      </c>
      <c r="G635" s="229">
        <v>0.65612648221343906</v>
      </c>
    </row>
    <row r="636" spans="1:7" x14ac:dyDescent="0.5">
      <c r="A636" s="230" t="str">
        <f t="shared" si="18"/>
        <v>Canada's response to conflicts, crisis and disasters</v>
      </c>
      <c r="B636" s="230" t="str">
        <f t="shared" si="19"/>
        <v>GAC</v>
      </c>
      <c r="C636" t="s">
        <v>731</v>
      </c>
      <c r="D636">
        <v>143</v>
      </c>
      <c r="E636" s="229">
        <v>0.83216783216783197</v>
      </c>
      <c r="F636" s="229">
        <v>0.69230769230769196</v>
      </c>
      <c r="G636" s="229">
        <v>0.66433566433566404</v>
      </c>
    </row>
    <row r="637" spans="1:7" x14ac:dyDescent="0.5">
      <c r="A637" s="230" t="str">
        <f t="shared" si="18"/>
        <v>Contact a federal office – outside Canada (embassy, consulate, trade office)</v>
      </c>
      <c r="B637" s="230" t="str">
        <f t="shared" si="19"/>
        <v>GAC</v>
      </c>
      <c r="C637" t="s">
        <v>732</v>
      </c>
      <c r="D637">
        <v>70</v>
      </c>
      <c r="E637" s="229">
        <v>0.48571428571428599</v>
      </c>
      <c r="F637" s="229">
        <v>0.4</v>
      </c>
      <c r="G637" s="229">
        <v>0.35714285714285698</v>
      </c>
    </row>
    <row r="638" spans="1:7" x14ac:dyDescent="0.5">
      <c r="A638" s="230" t="str">
        <f t="shared" si="18"/>
        <v>Contact Global Affairs Canada – offices in Canada</v>
      </c>
      <c r="B638" s="230" t="str">
        <f t="shared" si="19"/>
        <v>GAC</v>
      </c>
      <c r="C638" t="s">
        <v>733</v>
      </c>
      <c r="D638">
        <v>53</v>
      </c>
      <c r="E638">
        <v>0.73584905660377398</v>
      </c>
      <c r="F638">
        <v>0.45283018867924502</v>
      </c>
      <c r="G638">
        <v>0.43396226415094302</v>
      </c>
    </row>
    <row r="639" spans="1:7" x14ac:dyDescent="0.5">
      <c r="A639" s="230" t="str">
        <f t="shared" si="18"/>
        <v>Contact the Canadian Bureau for International Education (CBIE)</v>
      </c>
      <c r="B639" s="230" t="str">
        <f t="shared" si="19"/>
        <v>GAC</v>
      </c>
      <c r="C639" t="s">
        <v>734</v>
      </c>
      <c r="D639">
        <v>42</v>
      </c>
      <c r="E639" s="238">
        <v>0.66666666666666696</v>
      </c>
      <c r="F639" s="238">
        <v>0.59523809523809501</v>
      </c>
      <c r="G639" s="238">
        <v>0.547619047619048</v>
      </c>
    </row>
    <row r="640" spans="1:7" x14ac:dyDescent="0.5">
      <c r="A640" s="230" t="str">
        <f t="shared" si="18"/>
        <v>Country insights (cultural information)</v>
      </c>
      <c r="B640" s="230" t="str">
        <f t="shared" si="19"/>
        <v>GAC</v>
      </c>
      <c r="C640" t="s">
        <v>735</v>
      </c>
      <c r="D640">
        <v>118</v>
      </c>
      <c r="E640">
        <v>0.83050847457627097</v>
      </c>
      <c r="F640">
        <v>0.83898305084745795</v>
      </c>
      <c r="G640">
        <v>0.72881355932203395</v>
      </c>
    </row>
    <row r="641" spans="1:7" x14ac:dyDescent="0.5">
      <c r="A641" s="230" t="str">
        <f t="shared" si="18"/>
        <v>Democracy and good governance</v>
      </c>
      <c r="B641" s="230" t="str">
        <f t="shared" si="19"/>
        <v>GAC</v>
      </c>
      <c r="C641" t="s">
        <v>736</v>
      </c>
      <c r="D641">
        <v>68</v>
      </c>
      <c r="E641" s="229">
        <v>0.64705882352941202</v>
      </c>
      <c r="F641" s="229">
        <v>0.61764705882352899</v>
      </c>
      <c r="G641" s="229">
        <v>0.63235294117647101</v>
      </c>
    </row>
    <row r="642" spans="1:7" x14ac:dyDescent="0.5">
      <c r="A642" s="230" t="str">
        <f t="shared" ref="A642:A705" si="20">IF(ISBLANK(C642),"",MID(C642,FIND("#",SUBSTITUTE(C642,":","#",2))+1,500))</f>
        <v>Environment and climate change</v>
      </c>
      <c r="B642" s="230" t="str">
        <f t="shared" ref="B642:B705" si="21">IF(ISBLANK(C642),"",LEFT(C642,FIND("#",SUBSTITUTE(C642,":","#"))-1))</f>
        <v>GAC</v>
      </c>
      <c r="C642" t="s">
        <v>737</v>
      </c>
      <c r="D642">
        <v>64</v>
      </c>
      <c r="E642" s="229">
        <v>0.84375</v>
      </c>
      <c r="F642" s="229">
        <v>0.671875</v>
      </c>
      <c r="G642" s="229">
        <v>0.703125</v>
      </c>
    </row>
    <row r="643" spans="1:7" x14ac:dyDescent="0.5">
      <c r="A643" s="230" t="str">
        <f t="shared" si="20"/>
        <v>Find an elementary school</v>
      </c>
      <c r="B643" s="230" t="str">
        <f t="shared" si="21"/>
        <v>GAC</v>
      </c>
      <c r="C643" t="s">
        <v>738</v>
      </c>
      <c r="D643">
        <v>43</v>
      </c>
      <c r="E643" s="229">
        <v>0.74418604651162801</v>
      </c>
      <c r="F643" s="229">
        <v>0.69767441860465096</v>
      </c>
      <c r="G643" s="229">
        <v>0.62790697674418605</v>
      </c>
    </row>
    <row r="644" spans="1:7" x14ac:dyDescent="0.5">
      <c r="A644" s="230" t="str">
        <f t="shared" si="20"/>
        <v>Find international study or research opportunities in Canada for non-Canadians</v>
      </c>
      <c r="B644" s="230" t="str">
        <f t="shared" si="21"/>
        <v>GAC</v>
      </c>
      <c r="C644" t="s">
        <v>739</v>
      </c>
      <c r="D644">
        <v>38</v>
      </c>
      <c r="E644" s="229">
        <v>0.92105263157894701</v>
      </c>
      <c r="F644" s="229">
        <v>0.71052631578947401</v>
      </c>
      <c r="G644" s="229">
        <v>0.78947368421052599</v>
      </c>
    </row>
    <row r="645" spans="1:7" x14ac:dyDescent="0.5">
      <c r="A645" s="230" t="str">
        <f t="shared" si="20"/>
        <v>G20</v>
      </c>
      <c r="B645" s="230" t="str">
        <f t="shared" si="21"/>
        <v>GAC</v>
      </c>
      <c r="C645" t="s">
        <v>740</v>
      </c>
      <c r="D645">
        <v>2</v>
      </c>
      <c r="E645" s="238">
        <v>0.5</v>
      </c>
      <c r="F645" s="238">
        <v>0</v>
      </c>
      <c r="G645" s="238">
        <v>0</v>
      </c>
    </row>
    <row r="646" spans="1:7" x14ac:dyDescent="0.5">
      <c r="A646" s="230" t="str">
        <f t="shared" si="20"/>
        <v>G7</v>
      </c>
      <c r="B646" s="230" t="str">
        <f t="shared" si="21"/>
        <v>GAC</v>
      </c>
      <c r="C646" t="s">
        <v>741</v>
      </c>
      <c r="D646">
        <v>5</v>
      </c>
      <c r="E646" s="238">
        <v>0.8</v>
      </c>
      <c r="F646" s="238">
        <v>0.8</v>
      </c>
      <c r="G646" s="238">
        <v>0.6</v>
      </c>
    </row>
    <row r="647" spans="1:7" x14ac:dyDescent="0.5">
      <c r="A647" s="230" t="str">
        <f t="shared" si="20"/>
        <v>Gender equality and the empowerment of women and girls</v>
      </c>
      <c r="B647" s="230" t="str">
        <f t="shared" si="21"/>
        <v>GAC</v>
      </c>
      <c r="C647" t="s">
        <v>742</v>
      </c>
      <c r="D647">
        <v>42</v>
      </c>
      <c r="E647" s="229">
        <v>0.83333333333333304</v>
      </c>
      <c r="F647" s="229">
        <v>0.69047619047619002</v>
      </c>
      <c r="G647" s="229">
        <v>0.61904761904761896</v>
      </c>
    </row>
    <row r="648" spans="1:7" x14ac:dyDescent="0.5">
      <c r="A648" s="230" t="str">
        <f t="shared" si="20"/>
        <v>Human rights and dignity</v>
      </c>
      <c r="B648" s="230" t="str">
        <f t="shared" si="21"/>
        <v>GAC</v>
      </c>
      <c r="C648" t="s">
        <v>743</v>
      </c>
      <c r="D648">
        <v>76</v>
      </c>
      <c r="E648" s="229">
        <v>0.82894736842105299</v>
      </c>
      <c r="F648" s="229">
        <v>0.76315789473684204</v>
      </c>
      <c r="G648" s="229">
        <v>0.61842105263157898</v>
      </c>
    </row>
    <row r="649" spans="1:7" ht="31.5" x14ac:dyDescent="0.5">
      <c r="A649" s="230" t="str">
        <f t="shared" si="20"/>
        <v>Information about a Government of Canada representative (ambassador, consulate general, etc.)</v>
      </c>
      <c r="B649" s="230" t="str">
        <f t="shared" si="21"/>
        <v>GAC</v>
      </c>
      <c r="C649" t="s">
        <v>744</v>
      </c>
      <c r="D649">
        <v>69</v>
      </c>
      <c r="E649">
        <v>0.69565217391304301</v>
      </c>
      <c r="F649">
        <v>0.63768115942029002</v>
      </c>
      <c r="G649">
        <v>0.565217391304348</v>
      </c>
    </row>
    <row r="650" spans="1:7" x14ac:dyDescent="0.5">
      <c r="A650" s="230" t="str">
        <f t="shared" si="20"/>
        <v>International assistance budget (humanitarian aid and development projects)</v>
      </c>
      <c r="B650" s="230" t="str">
        <f t="shared" si="21"/>
        <v>GAC</v>
      </c>
      <c r="C650" t="s">
        <v>745</v>
      </c>
      <c r="D650">
        <v>28</v>
      </c>
      <c r="E650" s="229">
        <v>0.78571428571428603</v>
      </c>
      <c r="F650" s="229">
        <v>0.67857142857142905</v>
      </c>
      <c r="G650" s="229">
        <v>0.67857142857142905</v>
      </c>
    </row>
    <row r="651" spans="1:7" x14ac:dyDescent="0.5">
      <c r="A651" s="230" t="str">
        <f t="shared" si="20"/>
        <v>International assistance projects funded by Canada</v>
      </c>
      <c r="B651" s="230" t="str">
        <f t="shared" si="21"/>
        <v>GAC</v>
      </c>
      <c r="C651" t="s">
        <v>746</v>
      </c>
      <c r="D651">
        <v>120</v>
      </c>
      <c r="E651" s="238">
        <v>0.8</v>
      </c>
      <c r="F651" s="238">
        <v>0.65833333333333299</v>
      </c>
      <c r="G651" s="238">
        <v>0.59166666666666701</v>
      </c>
    </row>
    <row r="652" spans="1:7" x14ac:dyDescent="0.5">
      <c r="A652" s="230" t="str">
        <f t="shared" si="20"/>
        <v>International treaties signed by Canada</v>
      </c>
      <c r="B652" s="230" t="str">
        <f t="shared" si="21"/>
        <v>GAC</v>
      </c>
      <c r="C652" t="s">
        <v>747</v>
      </c>
      <c r="D652">
        <v>33</v>
      </c>
      <c r="E652" s="229">
        <v>0.72727272727272696</v>
      </c>
      <c r="F652" s="229">
        <v>0.36363636363636398</v>
      </c>
      <c r="G652" s="229">
        <v>0.48484848484848497</v>
      </c>
    </row>
    <row r="653" spans="1:7" ht="31.5" x14ac:dyDescent="0.5">
      <c r="A653" s="230" t="str">
        <f t="shared" si="20"/>
        <v>Jobs with Global Affairs Canada (embassies/consulate, trade offices and partnership organizations)</v>
      </c>
      <c r="B653" s="230" t="str">
        <f t="shared" si="21"/>
        <v>GAC</v>
      </c>
      <c r="C653" t="s">
        <v>748</v>
      </c>
      <c r="D653">
        <v>305</v>
      </c>
      <c r="E653" s="229">
        <v>0.65245901639344295</v>
      </c>
      <c r="F653" s="229">
        <v>0.636065573770492</v>
      </c>
      <c r="G653" s="229">
        <v>0.55081967213114802</v>
      </c>
    </row>
    <row r="654" spans="1:7" x14ac:dyDescent="0.5">
      <c r="A654" s="230" t="str">
        <f t="shared" si="20"/>
        <v>Latest news – Foreign affairs (international relations and global issues)</v>
      </c>
      <c r="B654" s="230" t="str">
        <f t="shared" si="21"/>
        <v>GAC</v>
      </c>
      <c r="C654" t="s">
        <v>749</v>
      </c>
      <c r="D654">
        <v>182</v>
      </c>
      <c r="E654" s="229">
        <v>0.79670329670329698</v>
      </c>
      <c r="F654" s="229">
        <v>0.65384615384615397</v>
      </c>
      <c r="G654" s="229">
        <v>0.64835164835164805</v>
      </c>
    </row>
    <row r="655" spans="1:7" ht="31.5" x14ac:dyDescent="0.5">
      <c r="A655" s="230" t="str">
        <f t="shared" si="20"/>
        <v>Latest news – International development (humanitarian assistance and development projects)</v>
      </c>
      <c r="B655" s="230" t="str">
        <f t="shared" si="21"/>
        <v>GAC</v>
      </c>
      <c r="C655" t="s">
        <v>750</v>
      </c>
      <c r="D655">
        <v>116</v>
      </c>
      <c r="E655" s="229">
        <v>0.82758620689655205</v>
      </c>
      <c r="F655" s="229">
        <v>0.72413793103448298</v>
      </c>
      <c r="G655" s="229">
        <v>0.66379310344827602</v>
      </c>
    </row>
    <row r="656" spans="1:7" x14ac:dyDescent="0.5">
      <c r="A656" s="230" t="str">
        <f t="shared" si="20"/>
        <v>Latest news – International education and scholarships</v>
      </c>
      <c r="B656" s="230" t="str">
        <f t="shared" si="21"/>
        <v>GAC</v>
      </c>
      <c r="C656" t="s">
        <v>751</v>
      </c>
      <c r="D656">
        <v>340</v>
      </c>
      <c r="E656" s="238">
        <v>0.64117647058823501</v>
      </c>
      <c r="F656" s="238">
        <v>0.59411764705882397</v>
      </c>
      <c r="G656" s="238">
        <v>0.6</v>
      </c>
    </row>
    <row r="657" spans="1:7" x14ac:dyDescent="0.5">
      <c r="A657" s="230" t="str">
        <f t="shared" si="20"/>
        <v>Learn about Canada's education system</v>
      </c>
      <c r="B657" s="230" t="str">
        <f t="shared" si="21"/>
        <v>GAC</v>
      </c>
      <c r="C657" t="s">
        <v>752</v>
      </c>
      <c r="D657">
        <v>157</v>
      </c>
      <c r="E657" s="229">
        <v>0.80254777070063699</v>
      </c>
      <c r="F657" s="229">
        <v>0.78980891719745205</v>
      </c>
      <c r="G657" s="229">
        <v>0.68789808917197404</v>
      </c>
    </row>
    <row r="658" spans="1:7" x14ac:dyDescent="0.5">
      <c r="A658" s="230" t="str">
        <f t="shared" si="20"/>
        <v>Living in a boarding school environment or with a Canadian host family</v>
      </c>
      <c r="B658" s="230" t="str">
        <f t="shared" si="21"/>
        <v>GAC</v>
      </c>
      <c r="C658" t="s">
        <v>753</v>
      </c>
      <c r="D658">
        <v>39</v>
      </c>
      <c r="E658" s="238">
        <v>0.66666666666666696</v>
      </c>
      <c r="F658" s="238">
        <v>0.58974358974358998</v>
      </c>
      <c r="G658" s="238">
        <v>0.58974358974358998</v>
      </c>
    </row>
    <row r="659" spans="1:7" x14ac:dyDescent="0.5">
      <c r="A659" s="230" t="str">
        <f t="shared" si="20"/>
        <v>Map of colleges and universities in Canada</v>
      </c>
      <c r="B659" s="230" t="str">
        <f t="shared" si="21"/>
        <v>GAC</v>
      </c>
      <c r="C659" t="s">
        <v>754</v>
      </c>
      <c r="D659">
        <v>311</v>
      </c>
      <c r="E659" s="229">
        <v>0.78456591639871398</v>
      </c>
      <c r="F659" s="229">
        <v>0.62700964630225098</v>
      </c>
      <c r="G659" s="229">
        <v>0.63665594855305496</v>
      </c>
    </row>
    <row r="660" spans="1:7" x14ac:dyDescent="0.5">
      <c r="A660" s="230" t="str">
        <f t="shared" si="20"/>
        <v>Master's or PhD studies in Canada</v>
      </c>
      <c r="B660" s="230" t="str">
        <f t="shared" si="21"/>
        <v>GAC</v>
      </c>
      <c r="C660" t="s">
        <v>755</v>
      </c>
      <c r="D660">
        <v>300</v>
      </c>
      <c r="E660" s="229">
        <v>0.74</v>
      </c>
      <c r="F660" s="229">
        <v>0.72333333333333305</v>
      </c>
      <c r="G660" s="229">
        <v>0.706666666666667</v>
      </c>
    </row>
    <row r="661" spans="1:7" x14ac:dyDescent="0.5">
      <c r="A661" s="230" t="str">
        <f t="shared" si="20"/>
        <v>Master's or PhD studies outside of Canada</v>
      </c>
      <c r="B661" s="230" t="str">
        <f t="shared" si="21"/>
        <v>GAC</v>
      </c>
      <c r="C661" t="s">
        <v>756</v>
      </c>
      <c r="D661">
        <v>9</v>
      </c>
      <c r="E661">
        <v>0.55555555555555602</v>
      </c>
      <c r="F661">
        <v>0.66666666666666696</v>
      </c>
      <c r="G661">
        <v>0.22222222222222199</v>
      </c>
    </row>
    <row r="662" spans="1:7" x14ac:dyDescent="0.5">
      <c r="A662" s="230" t="str">
        <f t="shared" si="20"/>
        <v>North Atlantic Treaty Organization (NATO)</v>
      </c>
      <c r="B662" s="230" t="str">
        <f t="shared" si="21"/>
        <v>GAC</v>
      </c>
      <c r="C662" t="s">
        <v>757</v>
      </c>
      <c r="D662">
        <v>4</v>
      </c>
      <c r="E662">
        <v>0.75</v>
      </c>
      <c r="F662">
        <v>0.75</v>
      </c>
      <c r="G662">
        <v>0.25</v>
      </c>
    </row>
    <row r="663" spans="1:7" x14ac:dyDescent="0.5">
      <c r="A663" s="230" t="str">
        <f t="shared" si="20"/>
        <v>Notarial services</v>
      </c>
      <c r="B663" s="230" t="str">
        <f t="shared" si="21"/>
        <v>GAC</v>
      </c>
      <c r="C663" t="s">
        <v>758</v>
      </c>
      <c r="D663">
        <v>29</v>
      </c>
      <c r="E663" s="229">
        <v>0.44827586206896602</v>
      </c>
      <c r="F663" s="229">
        <v>0.44827586206896602</v>
      </c>
      <c r="G663" s="229">
        <v>0.55172413793103403</v>
      </c>
    </row>
    <row r="664" spans="1:7" x14ac:dyDescent="0.5">
      <c r="A664" s="230" t="str">
        <f t="shared" si="20"/>
        <v>Office information (address, phone, e-mail, office hours)</v>
      </c>
      <c r="B664" s="230" t="str">
        <f t="shared" si="21"/>
        <v>GAC</v>
      </c>
      <c r="C664" t="s">
        <v>759</v>
      </c>
      <c r="D664">
        <v>60</v>
      </c>
      <c r="E664">
        <v>0.61666666666666703</v>
      </c>
      <c r="F664">
        <v>0.6</v>
      </c>
      <c r="G664">
        <v>0.56666666666666698</v>
      </c>
    </row>
    <row r="665" spans="1:7" x14ac:dyDescent="0.5">
      <c r="A665" s="230" t="str">
        <f t="shared" si="20"/>
        <v>Other - Reason for my visit is not in this list</v>
      </c>
      <c r="B665" s="230" t="str">
        <f t="shared" si="21"/>
        <v>GAC</v>
      </c>
      <c r="C665" t="s">
        <v>760</v>
      </c>
      <c r="D665">
        <v>624</v>
      </c>
      <c r="E665" s="238">
        <v>0.63621794871794901</v>
      </c>
      <c r="F665" s="238">
        <v>0.59935897435897401</v>
      </c>
      <c r="G665" s="238">
        <v>0.52884615384615397</v>
      </c>
    </row>
    <row r="666" spans="1:7" x14ac:dyDescent="0.5">
      <c r="A666" s="230" t="str">
        <f t="shared" si="20"/>
        <v>Peace and security</v>
      </c>
      <c r="B666" s="230" t="str">
        <f t="shared" si="21"/>
        <v>GAC</v>
      </c>
      <c r="C666" t="s">
        <v>761</v>
      </c>
      <c r="D666">
        <v>89</v>
      </c>
      <c r="E666">
        <v>0.87640449438202295</v>
      </c>
      <c r="F666">
        <v>0.68539325842696597</v>
      </c>
      <c r="G666">
        <v>0.59550561797752799</v>
      </c>
    </row>
    <row r="667" spans="1:7" x14ac:dyDescent="0.5">
      <c r="A667" s="230" t="str">
        <f t="shared" si="20"/>
        <v>Prepare my departure before going to study in Canada</v>
      </c>
      <c r="B667" s="230" t="str">
        <f t="shared" si="21"/>
        <v>GAC</v>
      </c>
      <c r="C667" t="s">
        <v>762</v>
      </c>
      <c r="D667">
        <v>114</v>
      </c>
      <c r="E667" s="229">
        <v>0.90350877192982504</v>
      </c>
      <c r="F667" s="229">
        <v>0.73684210526315796</v>
      </c>
      <c r="G667" s="229">
        <v>0.78070175438596501</v>
      </c>
    </row>
    <row r="668" spans="1:7" x14ac:dyDescent="0.5">
      <c r="A668" s="230" t="str">
        <f t="shared" si="20"/>
        <v>Prepare my departure before going to study outside of Canada</v>
      </c>
      <c r="B668" s="230" t="str">
        <f t="shared" si="21"/>
        <v>GAC</v>
      </c>
      <c r="C668" t="s">
        <v>763</v>
      </c>
      <c r="D668">
        <v>3</v>
      </c>
      <c r="E668" s="238">
        <v>0.66666666666666696</v>
      </c>
      <c r="F668" s="238">
        <v>0.33333333333333298</v>
      </c>
      <c r="G668" s="238">
        <v>0.66666666666666696</v>
      </c>
    </row>
    <row r="669" spans="1:7" x14ac:dyDescent="0.5">
      <c r="A669" s="230" t="str">
        <f t="shared" si="20"/>
        <v>Read success stories</v>
      </c>
      <c r="B669" s="230" t="str">
        <f t="shared" si="21"/>
        <v>GAC</v>
      </c>
      <c r="C669" t="s">
        <v>764</v>
      </c>
      <c r="D669">
        <v>4</v>
      </c>
      <c r="E669" s="229">
        <v>1</v>
      </c>
      <c r="F669" s="229">
        <v>0.5</v>
      </c>
      <c r="G669" s="229">
        <v>0.5</v>
      </c>
    </row>
    <row r="670" spans="1:7" x14ac:dyDescent="0.5">
      <c r="A670" s="230" t="str">
        <f t="shared" si="20"/>
        <v>Right to education (international development)</v>
      </c>
      <c r="B670" s="230" t="str">
        <f t="shared" si="21"/>
        <v>GAC</v>
      </c>
      <c r="C670" t="s">
        <v>765</v>
      </c>
      <c r="D670">
        <v>24</v>
      </c>
      <c r="E670">
        <v>0.79166666666666696</v>
      </c>
      <c r="F670">
        <v>0.625</v>
      </c>
      <c r="G670">
        <v>0.5</v>
      </c>
    </row>
    <row r="671" spans="1:7" x14ac:dyDescent="0.5">
      <c r="A671" s="230" t="str">
        <f t="shared" si="20"/>
        <v>Sanctions imposed against Russia</v>
      </c>
      <c r="B671" s="230" t="str">
        <f t="shared" si="21"/>
        <v>GAC</v>
      </c>
      <c r="C671" t="s">
        <v>766</v>
      </c>
      <c r="D671">
        <v>1</v>
      </c>
      <c r="E671">
        <v>0</v>
      </c>
      <c r="F671">
        <v>0</v>
      </c>
      <c r="G671">
        <v>0</v>
      </c>
    </row>
    <row r="672" spans="1:7" ht="31.5" x14ac:dyDescent="0.5">
      <c r="A672" s="230" t="str">
        <f t="shared" si="20"/>
        <v>Sanctions imposed by Canada against specific countries, organisations and individuals</v>
      </c>
      <c r="B672" s="230" t="str">
        <f t="shared" si="21"/>
        <v>GAC</v>
      </c>
      <c r="C672" t="s">
        <v>767</v>
      </c>
      <c r="D672">
        <v>85</v>
      </c>
      <c r="E672" s="229">
        <v>0.82352941176470595</v>
      </c>
      <c r="F672" s="229">
        <v>0.69411764705882395</v>
      </c>
      <c r="G672" s="229">
        <v>0.65882352941176503</v>
      </c>
    </row>
    <row r="673" spans="1:7" ht="31.5" x14ac:dyDescent="0.5">
      <c r="A673" s="230" t="str">
        <f t="shared" si="20"/>
        <v>Scholarships for non-Canadian academic institutions to facilitate collaboration with Canadian post-secondary institutions</v>
      </c>
      <c r="B673" s="230" t="str">
        <f t="shared" si="21"/>
        <v>GAC</v>
      </c>
      <c r="C673" t="s">
        <v>768</v>
      </c>
      <c r="D673">
        <v>185</v>
      </c>
      <c r="E673" s="229">
        <v>0.65405405405405403</v>
      </c>
      <c r="F673" s="229">
        <v>0.67567567567567599</v>
      </c>
      <c r="G673" s="229">
        <v>0.59459459459459496</v>
      </c>
    </row>
    <row r="674" spans="1:7" x14ac:dyDescent="0.5">
      <c r="A674" s="230" t="str">
        <f t="shared" si="20"/>
        <v>Scholarships for non-Canadian faculty members and researchers to study in Canada</v>
      </c>
      <c r="B674" s="230" t="str">
        <f t="shared" si="21"/>
        <v>GAC</v>
      </c>
      <c r="C674" t="s">
        <v>769</v>
      </c>
      <c r="D674">
        <v>286</v>
      </c>
      <c r="E674" s="229">
        <v>0.65034965034964998</v>
      </c>
      <c r="F674" s="229">
        <v>0.63636363636363602</v>
      </c>
      <c r="G674" s="229">
        <v>0.59440559440559404</v>
      </c>
    </row>
    <row r="675" spans="1:7" x14ac:dyDescent="0.5">
      <c r="A675" s="230" t="str">
        <f t="shared" si="20"/>
        <v>Scholarships in Canada – for non-Canadians</v>
      </c>
      <c r="B675" s="230" t="str">
        <f t="shared" si="21"/>
        <v>GAC</v>
      </c>
      <c r="C675" t="s">
        <v>770</v>
      </c>
      <c r="D675">
        <v>218</v>
      </c>
      <c r="E675" s="229">
        <v>0.58256880733944905</v>
      </c>
      <c r="F675" s="229">
        <v>0.701834862385321</v>
      </c>
      <c r="G675" s="229">
        <v>0.54587155963302703</v>
      </c>
    </row>
    <row r="676" spans="1:7" x14ac:dyDescent="0.5">
      <c r="A676" s="230" t="str">
        <f t="shared" si="20"/>
        <v>Scholarships outside of Canada – for Canadians</v>
      </c>
      <c r="B676" s="230" t="str">
        <f t="shared" si="21"/>
        <v>GAC</v>
      </c>
      <c r="C676" t="s">
        <v>771</v>
      </c>
      <c r="D676">
        <v>11</v>
      </c>
      <c r="E676" s="229">
        <v>0.54545454545454497</v>
      </c>
      <c r="F676" s="229">
        <v>0.72727272727272696</v>
      </c>
      <c r="G676" s="229">
        <v>0.54545454545454497</v>
      </c>
    </row>
    <row r="677" spans="1:7" x14ac:dyDescent="0.5">
      <c r="A677" s="230" t="str">
        <f t="shared" si="20"/>
        <v>Scholarships to study in Canada</v>
      </c>
      <c r="B677" s="230" t="str">
        <f t="shared" si="21"/>
        <v>GAC</v>
      </c>
      <c r="C677" t="s">
        <v>772</v>
      </c>
      <c r="D677">
        <v>2373</v>
      </c>
      <c r="E677" s="229">
        <v>0.60809102402022797</v>
      </c>
      <c r="F677" s="229">
        <v>0.61314791403286995</v>
      </c>
      <c r="G677" s="229">
        <v>0.57901390644753503</v>
      </c>
    </row>
    <row r="678" spans="1:7" x14ac:dyDescent="0.5">
      <c r="A678" s="230" t="str">
        <f t="shared" si="20"/>
        <v>Scholarships to study in Canada – for non-Canadians</v>
      </c>
      <c r="B678" s="230" t="str">
        <f t="shared" si="21"/>
        <v>GAC</v>
      </c>
      <c r="C678" t="s">
        <v>773</v>
      </c>
      <c r="D678">
        <v>51</v>
      </c>
      <c r="E678">
        <v>0.80392156862745101</v>
      </c>
      <c r="F678">
        <v>0.60784313725490202</v>
      </c>
      <c r="G678">
        <v>0.66666666666666696</v>
      </c>
    </row>
    <row r="679" spans="1:7" x14ac:dyDescent="0.5">
      <c r="A679" s="230" t="str">
        <f t="shared" si="20"/>
        <v>Scholarships to study outside Canada</v>
      </c>
      <c r="B679" s="230" t="str">
        <f t="shared" si="21"/>
        <v>GAC</v>
      </c>
      <c r="C679" t="s">
        <v>774</v>
      </c>
      <c r="D679">
        <v>32</v>
      </c>
      <c r="E679">
        <v>0.46875</v>
      </c>
      <c r="F679">
        <v>0.4375</v>
      </c>
      <c r="G679">
        <v>0.34375</v>
      </c>
    </row>
    <row r="680" spans="1:7" x14ac:dyDescent="0.5">
      <c r="A680" s="230" t="str">
        <f t="shared" si="20"/>
        <v>Scholarships to study outside Canada – for Canadians</v>
      </c>
      <c r="B680" s="230" t="str">
        <f t="shared" si="21"/>
        <v>GAC</v>
      </c>
      <c r="C680" t="s">
        <v>775</v>
      </c>
      <c r="D680">
        <v>14</v>
      </c>
      <c r="E680" s="229">
        <v>0.78571428571428603</v>
      </c>
      <c r="F680" s="229">
        <v>0.5</v>
      </c>
      <c r="G680" s="229">
        <v>0.42857142857142899</v>
      </c>
    </row>
    <row r="681" spans="1:7" x14ac:dyDescent="0.5">
      <c r="A681" s="230" t="str">
        <f t="shared" si="20"/>
        <v>Search college and university programs in Canada</v>
      </c>
      <c r="B681" s="230" t="str">
        <f t="shared" si="21"/>
        <v>GAC</v>
      </c>
      <c r="C681" t="s">
        <v>776</v>
      </c>
      <c r="D681">
        <v>7</v>
      </c>
      <c r="E681" s="229">
        <v>0.71428571428571397</v>
      </c>
      <c r="F681" s="229">
        <v>0.28571428571428598</v>
      </c>
      <c r="G681" s="229">
        <v>0.42857142857142899</v>
      </c>
    </row>
    <row r="682" spans="1:7" x14ac:dyDescent="0.5">
      <c r="A682" s="230" t="str">
        <f t="shared" si="20"/>
        <v>Search college and university programs outside of Canada</v>
      </c>
      <c r="B682" s="230" t="str">
        <f t="shared" si="21"/>
        <v>GAC</v>
      </c>
      <c r="C682" t="s">
        <v>777</v>
      </c>
      <c r="D682">
        <v>54</v>
      </c>
      <c r="E682" s="238">
        <v>0.77777777777777801</v>
      </c>
      <c r="F682" s="238">
        <v>0.77777777777777801</v>
      </c>
      <c r="G682" s="238">
        <v>0.62962962962962998</v>
      </c>
    </row>
    <row r="683" spans="1:7" x14ac:dyDescent="0.5">
      <c r="A683" s="230" t="str">
        <f t="shared" si="20"/>
        <v>Seek funding opportunities for international aid projects</v>
      </c>
      <c r="B683" s="230" t="str">
        <f t="shared" si="21"/>
        <v>GAC</v>
      </c>
      <c r="C683" t="s">
        <v>778</v>
      </c>
      <c r="D683">
        <v>96</v>
      </c>
      <c r="E683" s="229">
        <v>0.71875</v>
      </c>
      <c r="F683" s="229">
        <v>0.6875</v>
      </c>
      <c r="G683" s="229">
        <v>0.59375</v>
      </c>
    </row>
    <row r="684" spans="1:7" x14ac:dyDescent="0.5">
      <c r="A684" s="230" t="str">
        <f t="shared" si="20"/>
        <v>Student exchange programs</v>
      </c>
      <c r="B684" s="230" t="str">
        <f t="shared" si="21"/>
        <v>GAC</v>
      </c>
      <c r="C684" t="s">
        <v>779</v>
      </c>
      <c r="D684">
        <v>45</v>
      </c>
      <c r="E684" s="229">
        <v>0.82222222222222197</v>
      </c>
      <c r="F684" s="229">
        <v>0.64444444444444404</v>
      </c>
      <c r="G684" s="229">
        <v>0.71111111111111103</v>
      </c>
    </row>
    <row r="685" spans="1:7" x14ac:dyDescent="0.5">
      <c r="A685" s="230" t="str">
        <f t="shared" si="20"/>
        <v>Study costs for international students in Canada</v>
      </c>
      <c r="B685" s="230" t="str">
        <f t="shared" si="21"/>
        <v>GAC</v>
      </c>
      <c r="C685" t="s">
        <v>780</v>
      </c>
      <c r="D685">
        <v>235</v>
      </c>
      <c r="E685" s="229">
        <v>0.74893617021276604</v>
      </c>
      <c r="F685" s="229">
        <v>0.680851063829787</v>
      </c>
      <c r="G685" s="229">
        <v>0.67659574468085104</v>
      </c>
    </row>
    <row r="686" spans="1:7" x14ac:dyDescent="0.5">
      <c r="A686" s="230" t="str">
        <f t="shared" si="20"/>
        <v>Study costs for international students outside of Canada</v>
      </c>
      <c r="B686" s="230" t="str">
        <f t="shared" si="21"/>
        <v>GAC</v>
      </c>
      <c r="C686" t="s">
        <v>781</v>
      </c>
      <c r="D686">
        <v>2</v>
      </c>
      <c r="E686" s="229">
        <v>0</v>
      </c>
      <c r="F686" s="229">
        <v>0.5</v>
      </c>
      <c r="G686" s="229">
        <v>0.5</v>
      </c>
    </row>
    <row r="687" spans="1:7" x14ac:dyDescent="0.5">
      <c r="A687" s="230" t="str">
        <f t="shared" si="20"/>
        <v>Study in Canada – for Canadians</v>
      </c>
      <c r="B687" s="230" t="str">
        <f t="shared" si="21"/>
        <v>GAC</v>
      </c>
      <c r="C687" t="s">
        <v>782</v>
      </c>
      <c r="D687">
        <v>20</v>
      </c>
      <c r="E687">
        <v>0.8</v>
      </c>
      <c r="F687">
        <v>0.5</v>
      </c>
      <c r="G687">
        <v>0.65</v>
      </c>
    </row>
    <row r="688" spans="1:7" x14ac:dyDescent="0.5">
      <c r="A688" s="230" t="str">
        <f t="shared" si="20"/>
        <v>Study in Canada – for non-Canadians</v>
      </c>
      <c r="B688" s="230" t="str">
        <f t="shared" si="21"/>
        <v>GAC</v>
      </c>
      <c r="C688" t="s">
        <v>783</v>
      </c>
      <c r="D688">
        <v>179</v>
      </c>
      <c r="E688">
        <v>0.68156424581005604</v>
      </c>
      <c r="F688">
        <v>0.62011173184357504</v>
      </c>
      <c r="G688">
        <v>0.58100558659217905</v>
      </c>
    </row>
    <row r="689" spans="1:7" x14ac:dyDescent="0.5">
      <c r="A689" s="230" t="str">
        <f t="shared" si="20"/>
        <v>Study in French</v>
      </c>
      <c r="B689" s="230" t="str">
        <f t="shared" si="21"/>
        <v>GAC</v>
      </c>
      <c r="C689" t="s">
        <v>784</v>
      </c>
      <c r="D689">
        <v>104</v>
      </c>
      <c r="E689" s="229">
        <v>0.69230769230769196</v>
      </c>
      <c r="F689" s="229">
        <v>0.55769230769230804</v>
      </c>
      <c r="G689" s="229">
        <v>0.57692307692307698</v>
      </c>
    </row>
    <row r="690" spans="1:7" x14ac:dyDescent="0.5">
      <c r="A690" s="230" t="str">
        <f t="shared" si="20"/>
        <v>Study outside Canada – for Canadians</v>
      </c>
      <c r="B690" s="230" t="str">
        <f t="shared" si="21"/>
        <v>GAC</v>
      </c>
      <c r="C690" t="s">
        <v>785</v>
      </c>
      <c r="D690">
        <v>7</v>
      </c>
      <c r="E690" s="229">
        <v>0.85714285714285698</v>
      </c>
      <c r="F690" s="229">
        <v>0.57142857142857095</v>
      </c>
      <c r="G690" s="229">
        <v>0.71428571428571397</v>
      </c>
    </row>
    <row r="691" spans="1:7" x14ac:dyDescent="0.5">
      <c r="A691" s="230" t="str">
        <f t="shared" si="20"/>
        <v>Submit scholarship applications on behalf of candidates (for Canadian institutions)</v>
      </c>
      <c r="B691" s="230" t="str">
        <f t="shared" si="21"/>
        <v>GAC</v>
      </c>
      <c r="C691" t="s">
        <v>786</v>
      </c>
      <c r="D691">
        <v>59</v>
      </c>
      <c r="E691">
        <v>0.677966101694915</v>
      </c>
      <c r="F691">
        <v>0.62711864406779705</v>
      </c>
      <c r="G691">
        <v>0.72881355932203395</v>
      </c>
    </row>
    <row r="692" spans="1:7" x14ac:dyDescent="0.5">
      <c r="A692" s="230" t="str">
        <f t="shared" si="20"/>
        <v>Sustainable agriculture, green technologies and renewable energy</v>
      </c>
      <c r="B692" s="230" t="str">
        <f t="shared" si="21"/>
        <v>GAC</v>
      </c>
      <c r="C692" t="s">
        <v>787</v>
      </c>
      <c r="D692">
        <v>27</v>
      </c>
      <c r="E692" s="229">
        <v>0.74074074074074103</v>
      </c>
      <c r="F692" s="229">
        <v>0.66666666666666696</v>
      </c>
      <c r="G692" s="229">
        <v>0.55555555555555602</v>
      </c>
    </row>
    <row r="693" spans="1:7" x14ac:dyDescent="0.5">
      <c r="A693" s="230" t="str">
        <f t="shared" si="20"/>
        <v>Testimonials from students who have chosen Canada as a study destination</v>
      </c>
      <c r="B693" s="230" t="str">
        <f t="shared" si="21"/>
        <v>GAC</v>
      </c>
      <c r="C693" t="s">
        <v>788</v>
      </c>
      <c r="D693">
        <v>5</v>
      </c>
      <c r="E693" s="229">
        <v>0.8</v>
      </c>
      <c r="F693" s="229">
        <v>0.4</v>
      </c>
      <c r="G693" s="229">
        <v>0.4</v>
      </c>
    </row>
    <row r="694" spans="1:7" x14ac:dyDescent="0.5">
      <c r="A694" s="230" t="str">
        <f t="shared" si="20"/>
        <v>The right to health and nutrition</v>
      </c>
      <c r="B694" s="230" t="str">
        <f t="shared" si="21"/>
        <v>GAC</v>
      </c>
      <c r="C694" t="s">
        <v>789</v>
      </c>
      <c r="D694">
        <v>29</v>
      </c>
      <c r="E694">
        <v>0.89655172413793105</v>
      </c>
      <c r="F694">
        <v>0.68965517241379304</v>
      </c>
      <c r="G694">
        <v>0.62068965517241403</v>
      </c>
    </row>
    <row r="695" spans="1:7" x14ac:dyDescent="0.5">
      <c r="A695" s="230" t="str">
        <f t="shared" si="20"/>
        <v>Trade negotiations and agreements</v>
      </c>
      <c r="B695" s="230" t="str">
        <f t="shared" si="21"/>
        <v>GAC</v>
      </c>
      <c r="C695" t="s">
        <v>790</v>
      </c>
      <c r="D695">
        <v>53</v>
      </c>
      <c r="E695">
        <v>0.84905660377358505</v>
      </c>
      <c r="F695">
        <v>0.679245283018868</v>
      </c>
      <c r="G695">
        <v>0.69811320754716999</v>
      </c>
    </row>
    <row r="696" spans="1:7" x14ac:dyDescent="0.5">
      <c r="A696" s="230" t="str">
        <f t="shared" si="20"/>
        <v>United nations (UN)</v>
      </c>
      <c r="B696" s="230" t="str">
        <f t="shared" si="21"/>
        <v>GAC</v>
      </c>
      <c r="C696" t="s">
        <v>791</v>
      </c>
      <c r="D696">
        <v>57</v>
      </c>
      <c r="E696" s="238">
        <v>0.71929824561403499</v>
      </c>
      <c r="F696" s="238">
        <v>0.64912280701754399</v>
      </c>
      <c r="G696" s="238">
        <v>0.52631578947368396</v>
      </c>
    </row>
    <row r="697" spans="1:7" x14ac:dyDescent="0.5">
      <c r="A697" s="230" t="str">
        <f t="shared" si="20"/>
        <v>United Nations Educational, Scientific and Cultural Organization (UNESCO)</v>
      </c>
      <c r="B697" s="230" t="str">
        <f t="shared" si="21"/>
        <v>GAC</v>
      </c>
      <c r="C697" t="s">
        <v>792</v>
      </c>
      <c r="D697">
        <v>5</v>
      </c>
      <c r="E697" s="229">
        <v>0.6</v>
      </c>
      <c r="F697" s="229">
        <v>0.6</v>
      </c>
      <c r="G697" s="229">
        <v>0.4</v>
      </c>
    </row>
    <row r="698" spans="1:7" x14ac:dyDescent="0.5">
      <c r="A698" s="230" t="str">
        <f t="shared" si="20"/>
        <v>Volunteer for work in a humanitarian aid project</v>
      </c>
      <c r="B698" s="230" t="str">
        <f t="shared" si="21"/>
        <v>GAC</v>
      </c>
      <c r="C698" t="s">
        <v>793</v>
      </c>
      <c r="D698">
        <v>42</v>
      </c>
      <c r="E698" s="229">
        <v>0.66666666666666696</v>
      </c>
      <c r="F698" s="229">
        <v>0.59523809523809501</v>
      </c>
      <c r="G698" s="229">
        <v>0.547619047619048</v>
      </c>
    </row>
    <row r="699" spans="1:7" x14ac:dyDescent="0.5">
      <c r="A699" s="230" t="str">
        <f t="shared" si="20"/>
        <v>Why choose Canada for my international studies</v>
      </c>
      <c r="B699" s="230" t="str">
        <f t="shared" si="21"/>
        <v>GAC</v>
      </c>
      <c r="C699" t="s">
        <v>1464</v>
      </c>
      <c r="D699">
        <v>3</v>
      </c>
      <c r="E699" s="229">
        <v>0.33333333333333298</v>
      </c>
      <c r="F699" s="229">
        <v>0.33333333333333298</v>
      </c>
      <c r="G699" s="229">
        <v>1</v>
      </c>
    </row>
    <row r="700" spans="1:7" x14ac:dyDescent="0.5">
      <c r="A700" s="230" t="str">
        <f t="shared" si="20"/>
        <v>World Trade Organization (WTO)</v>
      </c>
      <c r="B700" s="230" t="str">
        <f t="shared" si="21"/>
        <v>GAC</v>
      </c>
      <c r="C700" t="s">
        <v>794</v>
      </c>
      <c r="D700">
        <v>7</v>
      </c>
      <c r="E700" s="229">
        <v>0.71428571428571397</v>
      </c>
      <c r="F700" s="229">
        <v>0.71428571428571397</v>
      </c>
      <c r="G700" s="229">
        <v>0.57142857142857095</v>
      </c>
    </row>
    <row r="701" spans="1:7" x14ac:dyDescent="0.5">
      <c r="A701" s="230" t="str">
        <f t="shared" si="20"/>
        <v>COVID-19 cases, statistics</v>
      </c>
      <c r="B701" s="230" t="str">
        <f t="shared" si="21"/>
        <v>HC</v>
      </c>
      <c r="C701" t="s">
        <v>795</v>
      </c>
      <c r="D701">
        <v>2423</v>
      </c>
      <c r="E701">
        <v>0.75567478332645499</v>
      </c>
      <c r="F701">
        <v>0.54973173751547699</v>
      </c>
      <c r="G701">
        <v>0.44572843582335903</v>
      </c>
    </row>
    <row r="702" spans="1:7" x14ac:dyDescent="0.5">
      <c r="A702" s="230" t="str">
        <f t="shared" si="20"/>
        <v>Get your Canadian COVID-19 proof of vaccination</v>
      </c>
      <c r="B702" s="230" t="str">
        <f t="shared" si="21"/>
        <v>HC</v>
      </c>
      <c r="C702" t="s">
        <v>796</v>
      </c>
      <c r="D702">
        <v>960</v>
      </c>
      <c r="E702" s="229">
        <v>0.62083333333333302</v>
      </c>
      <c r="F702" s="229">
        <v>0.49791666666666701</v>
      </c>
      <c r="G702" s="229">
        <v>0.485416666666667</v>
      </c>
    </row>
    <row r="703" spans="1:7" x14ac:dyDescent="0.5">
      <c r="A703" s="230" t="str">
        <f t="shared" si="20"/>
        <v>Other - Reason for my visit is not in this list</v>
      </c>
      <c r="B703" s="230" t="str">
        <f t="shared" si="21"/>
        <v>HC</v>
      </c>
      <c r="C703" t="s">
        <v>797</v>
      </c>
      <c r="D703">
        <v>332</v>
      </c>
      <c r="E703" s="229">
        <v>0.43975903614457801</v>
      </c>
      <c r="F703" s="229">
        <v>0.49698795180722899</v>
      </c>
      <c r="G703" s="229">
        <v>0.343373493975904</v>
      </c>
    </row>
    <row r="704" spans="1:7" x14ac:dyDescent="0.5">
      <c r="A704" s="230" t="str">
        <f t="shared" si="20"/>
        <v>Prevention, masks</v>
      </c>
      <c r="B704" s="230" t="str">
        <f t="shared" si="21"/>
        <v>HC</v>
      </c>
      <c r="C704" t="s">
        <v>798</v>
      </c>
      <c r="D704">
        <v>463</v>
      </c>
      <c r="E704" s="238">
        <v>0.74082073434125295</v>
      </c>
      <c r="F704" s="238">
        <v>0.65658747300216003</v>
      </c>
      <c r="G704" s="238">
        <v>0.533477321814255</v>
      </c>
    </row>
    <row r="705" spans="1:7" x14ac:dyDescent="0.5">
      <c r="A705" s="230" t="str">
        <f t="shared" si="20"/>
        <v>Symptoms of COVID-19</v>
      </c>
      <c r="B705" s="230" t="str">
        <f t="shared" si="21"/>
        <v>HC</v>
      </c>
      <c r="C705" t="s">
        <v>799</v>
      </c>
      <c r="D705">
        <v>2022</v>
      </c>
      <c r="E705" s="229">
        <v>0.78585558852621196</v>
      </c>
      <c r="F705" s="229">
        <v>0.721562809099901</v>
      </c>
      <c r="G705" s="229">
        <v>0.60731948565776495</v>
      </c>
    </row>
    <row r="706" spans="1:7" x14ac:dyDescent="0.5">
      <c r="A706" s="230" t="str">
        <f t="shared" ref="A706:A769" si="22">IF(ISBLANK(C706),"",MID(C706,FIND("#",SUBSTITUTE(C706,":","#",2))+1,500))</f>
        <v>Testing for COVID-19</v>
      </c>
      <c r="B706" s="230" t="str">
        <f t="shared" ref="B706:B769" si="23">IF(ISBLANK(C706),"",LEFT(C706,FIND("#",SUBSTITUTE(C706,":","#"))-1))</f>
        <v>HC</v>
      </c>
      <c r="C706" t="s">
        <v>800</v>
      </c>
      <c r="D706">
        <v>686</v>
      </c>
      <c r="E706" s="229">
        <v>0.59912536443148701</v>
      </c>
      <c r="F706" s="229">
        <v>0.53352769679300305</v>
      </c>
      <c r="G706" s="229">
        <v>0.43877551020408201</v>
      </c>
    </row>
    <row r="707" spans="1:7" x14ac:dyDescent="0.5">
      <c r="A707" s="230" t="str">
        <f t="shared" si="22"/>
        <v>Travel inside Canada</v>
      </c>
      <c r="B707" s="230" t="str">
        <f t="shared" si="23"/>
        <v>HC</v>
      </c>
      <c r="C707" t="s">
        <v>1465</v>
      </c>
      <c r="D707">
        <v>821</v>
      </c>
      <c r="E707" s="229">
        <v>0.66991473812423896</v>
      </c>
      <c r="F707" s="229">
        <v>0.52375152253349599</v>
      </c>
      <c r="G707" s="229">
        <v>0.494518879415347</v>
      </c>
    </row>
    <row r="708" spans="1:7" x14ac:dyDescent="0.5">
      <c r="A708" s="230" t="str">
        <f t="shared" si="22"/>
        <v>Vaccines and treatment</v>
      </c>
      <c r="B708" s="230" t="str">
        <f t="shared" si="23"/>
        <v>HC</v>
      </c>
      <c r="C708" t="s">
        <v>801</v>
      </c>
      <c r="D708">
        <v>3041</v>
      </c>
      <c r="E708" s="229">
        <v>0.64847089773100997</v>
      </c>
      <c r="F708" s="229">
        <v>0.60243341006247897</v>
      </c>
      <c r="G708" s="229">
        <v>0.51331798750411095</v>
      </c>
    </row>
    <row r="709" spans="1:7" x14ac:dyDescent="0.5">
      <c r="A709" s="230" t="str">
        <f t="shared" si="22"/>
        <v>Consult Canada's Food Guide</v>
      </c>
      <c r="B709" s="230" t="str">
        <f t="shared" si="23"/>
        <v>HC</v>
      </c>
      <c r="C709" t="s">
        <v>802</v>
      </c>
      <c r="D709">
        <v>549</v>
      </c>
      <c r="E709" s="229">
        <v>0.83970856102003599</v>
      </c>
      <c r="F709" s="229">
        <v>0.70673952641165805</v>
      </c>
      <c r="G709" s="229">
        <v>0.69581056466302404</v>
      </c>
    </row>
    <row r="710" spans="1:7" x14ac:dyDescent="0.5">
      <c r="A710" s="230" t="str">
        <f t="shared" si="22"/>
        <v>Contact Health Canada or the Public Health Agency of Canada</v>
      </c>
      <c r="B710" s="230" t="str">
        <f t="shared" si="23"/>
        <v>HC</v>
      </c>
      <c r="C710" t="s">
        <v>803</v>
      </c>
      <c r="D710">
        <v>288</v>
      </c>
      <c r="E710">
        <v>0.71875</v>
      </c>
      <c r="F710">
        <v>0.57638888888888895</v>
      </c>
      <c r="G710">
        <v>0.53819444444444398</v>
      </c>
    </row>
    <row r="711" spans="1:7" x14ac:dyDescent="0.5">
      <c r="A711" s="230" t="str">
        <f t="shared" si="22"/>
        <v>Find information on producing and selling cannabis</v>
      </c>
      <c r="B711" s="230" t="str">
        <f t="shared" si="23"/>
        <v>HC</v>
      </c>
      <c r="C711" t="s">
        <v>804</v>
      </c>
      <c r="D711">
        <v>46</v>
      </c>
      <c r="E711" s="229">
        <v>0.71739130434782605</v>
      </c>
      <c r="F711" s="229">
        <v>0.69565217391304301</v>
      </c>
      <c r="G711" s="229">
        <v>0.65217391304347805</v>
      </c>
    </row>
    <row r="712" spans="1:7" x14ac:dyDescent="0.5">
      <c r="A712" s="230" t="str">
        <f t="shared" si="22"/>
        <v>Find out if a medical device is licenced for sale in Canada</v>
      </c>
      <c r="B712" s="230" t="str">
        <f t="shared" si="23"/>
        <v>HC</v>
      </c>
      <c r="C712" t="s">
        <v>805</v>
      </c>
      <c r="D712">
        <v>57</v>
      </c>
      <c r="E712" s="229">
        <v>0.66666666666666696</v>
      </c>
      <c r="F712" s="229">
        <v>0.57894736842105299</v>
      </c>
      <c r="G712" s="229">
        <v>0.52631578947368396</v>
      </c>
    </row>
    <row r="713" spans="1:7" x14ac:dyDescent="0.5">
      <c r="A713" s="230" t="str">
        <f t="shared" si="22"/>
        <v>Find out the safe cooking temperature for food</v>
      </c>
      <c r="B713" s="230" t="str">
        <f t="shared" si="23"/>
        <v>HC</v>
      </c>
      <c r="C713" t="s">
        <v>806</v>
      </c>
      <c r="D713">
        <v>104</v>
      </c>
      <c r="E713" s="229">
        <v>0.93269230769230804</v>
      </c>
      <c r="F713" s="229">
        <v>0.78846153846153799</v>
      </c>
      <c r="G713" s="229">
        <v>0.71153846153846201</v>
      </c>
    </row>
    <row r="714" spans="1:7" x14ac:dyDescent="0.5">
      <c r="A714" s="230" t="str">
        <f t="shared" si="22"/>
        <v>Find out the symptoms or risks for a disease or condition</v>
      </c>
      <c r="B714" s="230" t="str">
        <f t="shared" si="23"/>
        <v>HC</v>
      </c>
      <c r="C714" t="s">
        <v>807</v>
      </c>
      <c r="D714">
        <v>1012</v>
      </c>
      <c r="E714" s="229">
        <v>0.85177865612648196</v>
      </c>
      <c r="F714" s="229">
        <v>0.80138339920948598</v>
      </c>
      <c r="G714" s="229">
        <v>0.70355731225296403</v>
      </c>
    </row>
    <row r="715" spans="1:7" x14ac:dyDescent="0.5">
      <c r="A715" s="230" t="str">
        <f t="shared" si="22"/>
        <v>Find out whether a drug is approved for use and sale in Canada</v>
      </c>
      <c r="B715" s="230" t="str">
        <f t="shared" si="23"/>
        <v>HC</v>
      </c>
      <c r="C715" t="s">
        <v>808</v>
      </c>
      <c r="D715">
        <v>256</v>
      </c>
      <c r="E715">
        <v>0.77734375</v>
      </c>
      <c r="F715">
        <v>0.69140625</v>
      </c>
      <c r="G715">
        <v>0.66015625</v>
      </c>
    </row>
    <row r="716" spans="1:7" x14ac:dyDescent="0.5">
      <c r="A716" s="230" t="str">
        <f t="shared" si="22"/>
        <v>Find out whether a natural health product is licensed for use in Canada</v>
      </c>
      <c r="B716" s="230" t="str">
        <f t="shared" si="23"/>
        <v>HC</v>
      </c>
      <c r="C716" t="s">
        <v>809</v>
      </c>
      <c r="D716">
        <v>89</v>
      </c>
      <c r="E716" s="238">
        <v>0.75280898876404501</v>
      </c>
      <c r="F716" s="238">
        <v>0.57303370786516805</v>
      </c>
      <c r="G716" s="238">
        <v>0.56179775280898903</v>
      </c>
    </row>
    <row r="717" spans="1:7" x14ac:dyDescent="0.5">
      <c r="A717" s="230" t="str">
        <f t="shared" si="22"/>
        <v>Find out who is eligible for and how to access medical assistance in dying</v>
      </c>
      <c r="B717" s="230" t="str">
        <f t="shared" si="23"/>
        <v>HC</v>
      </c>
      <c r="C717" t="s">
        <v>810</v>
      </c>
      <c r="D717">
        <v>127</v>
      </c>
      <c r="E717" s="238">
        <v>0.82677165354330695</v>
      </c>
      <c r="F717" s="238">
        <v>0.73228346456692905</v>
      </c>
      <c r="G717" s="238">
        <v>0.60629921259842501</v>
      </c>
    </row>
    <row r="718" spans="1:7" x14ac:dyDescent="0.5">
      <c r="A718" s="230" t="str">
        <f t="shared" si="22"/>
        <v>Get consumer or health product recalls and safety alerts</v>
      </c>
      <c r="B718" s="230" t="str">
        <f t="shared" si="23"/>
        <v>HC</v>
      </c>
      <c r="C718" t="s">
        <v>811</v>
      </c>
      <c r="D718">
        <v>114</v>
      </c>
      <c r="E718">
        <v>0.88596491228070196</v>
      </c>
      <c r="F718">
        <v>0.71929824561403499</v>
      </c>
      <c r="G718">
        <v>0.71929824561403499</v>
      </c>
    </row>
    <row r="719" spans="1:7" x14ac:dyDescent="0.5">
      <c r="A719" s="230" t="str">
        <f t="shared" si="22"/>
        <v>Get food recalls and safety alerts</v>
      </c>
      <c r="B719" s="230" t="str">
        <f t="shared" si="23"/>
        <v>HC</v>
      </c>
      <c r="C719" t="s">
        <v>812</v>
      </c>
      <c r="D719">
        <v>88</v>
      </c>
      <c r="E719" s="229">
        <v>0.80681818181818199</v>
      </c>
      <c r="F719" s="229">
        <v>0.69318181818181801</v>
      </c>
      <c r="G719" s="229">
        <v>0.57954545454545503</v>
      </c>
    </row>
    <row r="720" spans="1:7" x14ac:dyDescent="0.5">
      <c r="A720" s="230" t="str">
        <f t="shared" si="22"/>
        <v>Get information on vaping or the risk of vaping</v>
      </c>
      <c r="B720" s="230" t="str">
        <f t="shared" si="23"/>
        <v>HC</v>
      </c>
      <c r="C720" t="s">
        <v>813</v>
      </c>
      <c r="D720">
        <v>83</v>
      </c>
      <c r="E720">
        <v>0.79518072289156605</v>
      </c>
      <c r="F720">
        <v>0.78313253012048201</v>
      </c>
      <c r="G720">
        <v>0.626506024096386</v>
      </c>
    </row>
    <row r="721" spans="1:7" x14ac:dyDescent="0.5">
      <c r="A721" s="230" t="str">
        <f t="shared" si="22"/>
        <v>Learn about Canada's health care system</v>
      </c>
      <c r="B721" s="230" t="str">
        <f t="shared" si="23"/>
        <v>HC</v>
      </c>
      <c r="C721" t="s">
        <v>814</v>
      </c>
      <c r="D721">
        <v>260</v>
      </c>
      <c r="E721" s="229">
        <v>0.78076923076923099</v>
      </c>
      <c r="F721" s="229">
        <v>0.67307692307692302</v>
      </c>
      <c r="G721" s="229">
        <v>0.65</v>
      </c>
    </row>
    <row r="722" spans="1:7" x14ac:dyDescent="0.5">
      <c r="A722" s="230" t="str">
        <f t="shared" si="22"/>
        <v>Learn about cannabis, its health effects, its medical use, its legalization in Canada</v>
      </c>
      <c r="B722" s="230" t="str">
        <f t="shared" si="23"/>
        <v>HC</v>
      </c>
      <c r="C722" t="s">
        <v>815</v>
      </c>
      <c r="D722">
        <v>145</v>
      </c>
      <c r="E722">
        <v>0.81379310344827605</v>
      </c>
      <c r="F722">
        <v>0.75862068965517204</v>
      </c>
      <c r="G722">
        <v>0.57931034482758603</v>
      </c>
    </row>
    <row r="723" spans="1:7" x14ac:dyDescent="0.5">
      <c r="A723" s="230" t="str">
        <f t="shared" si="22"/>
        <v>Learn about food labels</v>
      </c>
      <c r="B723" s="230" t="str">
        <f t="shared" si="23"/>
        <v>HC</v>
      </c>
      <c r="C723" t="s">
        <v>816</v>
      </c>
      <c r="D723">
        <v>151</v>
      </c>
      <c r="E723" s="229">
        <v>0.82119205298013198</v>
      </c>
      <c r="F723" s="229">
        <v>0.71523178807946997</v>
      </c>
      <c r="G723" s="229">
        <v>0.71523178807946997</v>
      </c>
    </row>
    <row r="724" spans="1:7" x14ac:dyDescent="0.5">
      <c r="A724" s="230" t="str">
        <f t="shared" si="22"/>
        <v>Learn about hazardous materials in the workplace</v>
      </c>
      <c r="B724" s="230" t="str">
        <f t="shared" si="23"/>
        <v>HC</v>
      </c>
      <c r="C724" t="s">
        <v>817</v>
      </c>
      <c r="D724">
        <v>37</v>
      </c>
      <c r="E724" s="229">
        <v>0.75675675675675702</v>
      </c>
      <c r="F724" s="229">
        <v>0.64864864864864902</v>
      </c>
      <c r="G724" s="229">
        <v>0.67567567567567599</v>
      </c>
    </row>
    <row r="725" spans="1:7" x14ac:dyDescent="0.5">
      <c r="A725" s="230" t="str">
        <f t="shared" si="22"/>
        <v>Learn about the problematic use of drugs (such as opioids) and how to get help</v>
      </c>
      <c r="B725" s="230" t="str">
        <f t="shared" si="23"/>
        <v>HC</v>
      </c>
      <c r="C725" t="s">
        <v>818</v>
      </c>
      <c r="D725">
        <v>159</v>
      </c>
      <c r="E725">
        <v>0.81132075471698095</v>
      </c>
      <c r="F725">
        <v>0.77358490566037696</v>
      </c>
      <c r="G725">
        <v>0.62893081761006298</v>
      </c>
    </row>
    <row r="726" spans="1:7" x14ac:dyDescent="0.5">
      <c r="A726" s="230" t="str">
        <f t="shared" si="22"/>
        <v>Look up the key social determinants of health in Canada</v>
      </c>
      <c r="B726" s="230" t="str">
        <f t="shared" si="23"/>
        <v>HC</v>
      </c>
      <c r="C726" t="s">
        <v>819</v>
      </c>
      <c r="D726">
        <v>83</v>
      </c>
      <c r="E726" s="229">
        <v>0.78313253012048201</v>
      </c>
      <c r="F726" s="229">
        <v>0.67469879518072295</v>
      </c>
      <c r="G726" s="229">
        <v>0.55421686746987997</v>
      </c>
    </row>
    <row r="727" spans="1:7" x14ac:dyDescent="0.5">
      <c r="A727" s="230" t="str">
        <f t="shared" si="22"/>
        <v>Other - Reason for my visit is not in this list</v>
      </c>
      <c r="B727" s="230" t="str">
        <f t="shared" si="23"/>
        <v>HC</v>
      </c>
      <c r="C727" t="s">
        <v>820</v>
      </c>
      <c r="D727">
        <v>169</v>
      </c>
      <c r="E727" s="229">
        <v>0.71597633136094696</v>
      </c>
      <c r="F727" s="229">
        <v>0.68047337278106501</v>
      </c>
      <c r="G727" s="229">
        <v>0.56804733727810697</v>
      </c>
    </row>
    <row r="728" spans="1:7" x14ac:dyDescent="0.5">
      <c r="A728" s="230" t="str">
        <f t="shared" si="22"/>
        <v>Report a side effect to a drug, medical device, vaccine, or natural health product</v>
      </c>
      <c r="B728" s="230" t="str">
        <f t="shared" si="23"/>
        <v>HC</v>
      </c>
      <c r="C728" t="s">
        <v>821</v>
      </c>
      <c r="D728">
        <v>84</v>
      </c>
      <c r="E728" s="229">
        <v>0.75</v>
      </c>
      <c r="F728" s="229">
        <v>0.63095238095238104</v>
      </c>
      <c r="G728" s="229">
        <v>0.57142857142857095</v>
      </c>
    </row>
    <row r="729" spans="1:7" x14ac:dyDescent="0.5">
      <c r="A729" s="230" t="str">
        <f t="shared" si="22"/>
        <v>Get your Canadian COVID-19 proof of vaccination</v>
      </c>
      <c r="B729" s="230" t="str">
        <f t="shared" si="23"/>
        <v>HC</v>
      </c>
      <c r="C729" t="s">
        <v>1466</v>
      </c>
      <c r="D729">
        <v>50</v>
      </c>
      <c r="E729" s="229">
        <v>0.78</v>
      </c>
      <c r="F729" s="229">
        <v>0.57999999999999996</v>
      </c>
      <c r="G729" s="229">
        <v>0.62</v>
      </c>
    </row>
    <row r="730" spans="1:7" x14ac:dyDescent="0.5">
      <c r="A730" s="230" t="str">
        <f t="shared" si="22"/>
        <v>Other - Reason for my visit is not in this list</v>
      </c>
      <c r="B730" s="230" t="str">
        <f t="shared" si="23"/>
        <v>HC</v>
      </c>
      <c r="C730" t="s">
        <v>1467</v>
      </c>
      <c r="D730">
        <v>4</v>
      </c>
      <c r="E730">
        <v>0.75</v>
      </c>
      <c r="F730">
        <v>0.5</v>
      </c>
      <c r="G730">
        <v>0.25</v>
      </c>
    </row>
    <row r="731" spans="1:7" x14ac:dyDescent="0.5">
      <c r="A731" s="230" t="str">
        <f t="shared" si="22"/>
        <v>Other - Reason for my visit is not in this list</v>
      </c>
      <c r="B731" s="230" t="str">
        <f t="shared" si="23"/>
        <v>INFC</v>
      </c>
      <c r="C731" t="s">
        <v>822</v>
      </c>
      <c r="D731">
        <v>105</v>
      </c>
      <c r="E731">
        <v>0.57142857142857095</v>
      </c>
      <c r="F731">
        <v>0.419047619047619</v>
      </c>
      <c r="G731">
        <v>0.30476190476190501</v>
      </c>
    </row>
    <row r="732" spans="1:7" x14ac:dyDescent="0.5">
      <c r="A732" s="230" t="str">
        <f t="shared" si="22"/>
        <v>Contact information for Infrastructure Canada</v>
      </c>
      <c r="B732" s="230" t="str">
        <f t="shared" si="23"/>
        <v>INFC</v>
      </c>
      <c r="C732" t="s">
        <v>823</v>
      </c>
      <c r="D732">
        <v>11</v>
      </c>
      <c r="E732" s="229">
        <v>0.54545454545454497</v>
      </c>
      <c r="F732" s="229">
        <v>0.63636363636363602</v>
      </c>
      <c r="G732" s="229">
        <v>0.54545454545454497</v>
      </c>
    </row>
    <row r="733" spans="1:7" x14ac:dyDescent="0.5">
      <c r="A733" s="230" t="str">
        <f t="shared" si="22"/>
        <v>Infrastructure Bilateral Agreements</v>
      </c>
      <c r="B733" s="230" t="str">
        <f t="shared" si="23"/>
        <v>INFC</v>
      </c>
      <c r="C733" t="s">
        <v>824</v>
      </c>
      <c r="D733">
        <v>8</v>
      </c>
      <c r="E733" s="229">
        <v>0.75</v>
      </c>
      <c r="F733" s="229">
        <v>0.875</v>
      </c>
      <c r="G733" s="229">
        <v>0.625</v>
      </c>
    </row>
    <row r="734" spans="1:7" x14ac:dyDescent="0.5">
      <c r="A734" s="230" t="str">
        <f t="shared" si="22"/>
        <v>Other - Reason for my visit is not in this list</v>
      </c>
      <c r="B734" s="230" t="str">
        <f t="shared" si="23"/>
        <v>INFC</v>
      </c>
      <c r="C734" t="s">
        <v>825</v>
      </c>
      <c r="D734">
        <v>28</v>
      </c>
      <c r="E734" s="229">
        <v>0.39285714285714302</v>
      </c>
      <c r="F734" s="229">
        <v>0.35714285714285698</v>
      </c>
      <c r="G734" s="229">
        <v>0.214285714285714</v>
      </c>
    </row>
    <row r="735" spans="1:7" x14ac:dyDescent="0.5">
      <c r="A735" s="230" t="str">
        <f t="shared" si="22"/>
        <v>Program information</v>
      </c>
      <c r="B735" s="230" t="str">
        <f t="shared" si="23"/>
        <v>INFC</v>
      </c>
      <c r="C735" t="s">
        <v>826</v>
      </c>
      <c r="D735">
        <v>304</v>
      </c>
      <c r="E735" s="229">
        <v>0.75</v>
      </c>
      <c r="F735" s="229">
        <v>0.62828947368421095</v>
      </c>
      <c r="G735" s="229">
        <v>0.59539473684210498</v>
      </c>
    </row>
    <row r="736" spans="1:7" x14ac:dyDescent="0.5">
      <c r="A736" s="230" t="str">
        <f t="shared" si="22"/>
        <v>Project signage requirements and guidelines</v>
      </c>
      <c r="B736" s="230" t="str">
        <f t="shared" si="23"/>
        <v>INFC</v>
      </c>
      <c r="C736" t="s">
        <v>827</v>
      </c>
      <c r="D736">
        <v>6</v>
      </c>
      <c r="E736" s="229">
        <v>0.66666666666666696</v>
      </c>
      <c r="F736" s="229">
        <v>0.33333333333333298</v>
      </c>
      <c r="G736" s="229">
        <v>0.5</v>
      </c>
    </row>
    <row r="737" spans="1:7" x14ac:dyDescent="0.5">
      <c r="A737" s="230" t="str">
        <f t="shared" si="22"/>
        <v>Projects funded by the Investing in Canada plan</v>
      </c>
      <c r="B737" s="230" t="str">
        <f t="shared" si="23"/>
        <v>INFC</v>
      </c>
      <c r="C737" t="s">
        <v>828</v>
      </c>
      <c r="D737">
        <v>52</v>
      </c>
      <c r="E737" s="229">
        <v>0.75</v>
      </c>
      <c r="F737" s="229">
        <v>0.59615384615384603</v>
      </c>
      <c r="G737" s="229">
        <v>0.55769230769230804</v>
      </c>
    </row>
    <row r="738" spans="1:7" x14ac:dyDescent="0.5">
      <c r="A738" s="230" t="str">
        <f t="shared" si="22"/>
        <v>Projects in my province</v>
      </c>
      <c r="B738" s="230" t="str">
        <f t="shared" si="23"/>
        <v>INFC</v>
      </c>
      <c r="C738" t="s">
        <v>829</v>
      </c>
      <c r="D738">
        <v>28</v>
      </c>
      <c r="E738" s="229">
        <v>0.46428571428571402</v>
      </c>
      <c r="F738" s="229">
        <v>0.32142857142857101</v>
      </c>
      <c r="G738" s="229">
        <v>0.214285714285714</v>
      </c>
    </row>
    <row r="739" spans="1:7" x14ac:dyDescent="0.5">
      <c r="A739" s="230" t="str">
        <f t="shared" si="22"/>
        <v>Projects in my regions/community</v>
      </c>
      <c r="B739" s="230" t="str">
        <f t="shared" si="23"/>
        <v>INFC</v>
      </c>
      <c r="C739" t="s">
        <v>830</v>
      </c>
      <c r="D739">
        <v>39</v>
      </c>
      <c r="E739" s="229">
        <v>0.58974358974358998</v>
      </c>
      <c r="F739" s="229">
        <v>0.53846153846153799</v>
      </c>
      <c r="G739" s="229">
        <v>0.28205128205128199</v>
      </c>
    </row>
    <row r="740" spans="1:7" x14ac:dyDescent="0.5">
      <c r="A740" s="230" t="str">
        <f t="shared" si="22"/>
        <v>Other - Reason for my visit is not in this list</v>
      </c>
      <c r="B740" s="230" t="str">
        <f t="shared" si="23"/>
        <v>IRCC</v>
      </c>
      <c r="C740" t="s">
        <v>831</v>
      </c>
      <c r="D740">
        <v>13</v>
      </c>
      <c r="E740">
        <v>0.46153846153846201</v>
      </c>
      <c r="F740">
        <v>0.46153846153846201</v>
      </c>
      <c r="G740">
        <v>0.53846153846153799</v>
      </c>
    </row>
    <row r="741" spans="1:7" x14ac:dyDescent="0.5">
      <c r="A741" s="230" t="str">
        <f t="shared" si="22"/>
        <v>/</v>
      </c>
      <c r="B741" s="230" t="str">
        <f t="shared" si="23"/>
        <v>IRCC</v>
      </c>
      <c r="C741" t="s">
        <v>1468</v>
      </c>
      <c r="D741">
        <v>1</v>
      </c>
      <c r="E741" s="229">
        <v>1</v>
      </c>
      <c r="F741" s="229">
        <v>1</v>
      </c>
      <c r="G741" s="229">
        <v>1</v>
      </c>
    </row>
    <row r="742" spans="1:7" x14ac:dyDescent="0.5">
      <c r="A742" s="230" t="str">
        <f t="shared" si="22"/>
        <v>Apply for a permanent resident travel document</v>
      </c>
      <c r="B742" s="230" t="str">
        <f t="shared" si="23"/>
        <v>IRCC</v>
      </c>
      <c r="C742" t="s">
        <v>832</v>
      </c>
      <c r="D742">
        <v>25</v>
      </c>
      <c r="E742" s="229">
        <v>0.64</v>
      </c>
      <c r="F742" s="229">
        <v>0.72</v>
      </c>
      <c r="G742" s="229">
        <v>0.76</v>
      </c>
    </row>
    <row r="743" spans="1:7" x14ac:dyDescent="0.5">
      <c r="A743" s="230" t="str">
        <f t="shared" si="22"/>
        <v>Apply for a start-up visa</v>
      </c>
      <c r="B743" s="230" t="str">
        <f t="shared" si="23"/>
        <v>IRCC</v>
      </c>
      <c r="C743" t="s">
        <v>833</v>
      </c>
      <c r="D743">
        <v>35</v>
      </c>
      <c r="E743" s="238">
        <v>0.71428571428571397</v>
      </c>
      <c r="F743" s="238">
        <v>0.65714285714285703</v>
      </c>
      <c r="G743" s="238">
        <v>0.54285714285714304</v>
      </c>
    </row>
    <row r="744" spans="1:7" x14ac:dyDescent="0.5">
      <c r="A744" s="230" t="str">
        <f t="shared" si="22"/>
        <v>Apply for a study permit</v>
      </c>
      <c r="B744" s="230" t="str">
        <f t="shared" si="23"/>
        <v>IRCC</v>
      </c>
      <c r="C744" t="s">
        <v>834</v>
      </c>
      <c r="D744">
        <v>539</v>
      </c>
      <c r="E744">
        <v>0.72912801484230105</v>
      </c>
      <c r="F744">
        <v>0.662337662337662</v>
      </c>
      <c r="G744">
        <v>0.63821892393321</v>
      </c>
    </row>
    <row r="745" spans="1:7" x14ac:dyDescent="0.5">
      <c r="A745" s="230" t="str">
        <f t="shared" si="22"/>
        <v>Apply for a visitor visa to Canada</v>
      </c>
      <c r="B745" s="230" t="str">
        <f t="shared" si="23"/>
        <v>IRCC</v>
      </c>
      <c r="C745" t="s">
        <v>835</v>
      </c>
      <c r="D745">
        <v>1128</v>
      </c>
      <c r="E745">
        <v>0.64627659574468099</v>
      </c>
      <c r="F745">
        <v>0.50975177304964503</v>
      </c>
      <c r="G745">
        <v>0.51329787234042601</v>
      </c>
    </row>
    <row r="746" spans="1:7" x14ac:dyDescent="0.5">
      <c r="A746" s="230" t="str">
        <f t="shared" si="22"/>
        <v>Apply for a work permit</v>
      </c>
      <c r="B746" s="230" t="str">
        <f t="shared" si="23"/>
        <v>IRCC</v>
      </c>
      <c r="C746" t="s">
        <v>836</v>
      </c>
      <c r="D746">
        <v>32967</v>
      </c>
      <c r="E746" s="229">
        <v>0.70497770497770496</v>
      </c>
      <c r="F746" s="229">
        <v>0.58892225558892197</v>
      </c>
      <c r="G746" s="229">
        <v>0.58303758303758302</v>
      </c>
    </row>
    <row r="747" spans="1:7" x14ac:dyDescent="0.5">
      <c r="A747" s="230" t="str">
        <f t="shared" si="22"/>
        <v>Apply for Canadian citizenship</v>
      </c>
      <c r="B747" s="230" t="str">
        <f t="shared" si="23"/>
        <v>IRCC</v>
      </c>
      <c r="C747" t="s">
        <v>837</v>
      </c>
      <c r="D747">
        <v>13286</v>
      </c>
      <c r="E747">
        <v>0.71962968538311001</v>
      </c>
      <c r="F747">
        <v>0.63058858949269903</v>
      </c>
      <c r="G747">
        <v>0.61523408098750598</v>
      </c>
    </row>
    <row r="748" spans="1:7" x14ac:dyDescent="0.5">
      <c r="A748" s="230" t="str">
        <f t="shared" si="22"/>
        <v>Apply through the Post-graduation work permit program</v>
      </c>
      <c r="B748" s="230" t="str">
        <f t="shared" si="23"/>
        <v>IRCC</v>
      </c>
      <c r="C748" t="s">
        <v>838</v>
      </c>
      <c r="D748">
        <v>85</v>
      </c>
      <c r="E748" s="229">
        <v>0.8</v>
      </c>
      <c r="F748" s="229">
        <v>0.69411764705882395</v>
      </c>
      <c r="G748" s="229">
        <v>0.68235294117647105</v>
      </c>
    </row>
    <row r="749" spans="1:7" ht="31.5" x14ac:dyDescent="0.5">
      <c r="A749" s="230" t="str">
        <f t="shared" si="22"/>
        <v>Apply to work and travel abroad with International Experience Canada (IEC) as a Canadian</v>
      </c>
      <c r="B749" s="230" t="str">
        <f t="shared" si="23"/>
        <v>IRCC</v>
      </c>
      <c r="C749" t="s">
        <v>839</v>
      </c>
      <c r="D749">
        <v>1670</v>
      </c>
      <c r="E749" s="238">
        <v>0.77365269461077801</v>
      </c>
      <c r="F749" s="238">
        <v>0.631137724550898</v>
      </c>
      <c r="G749" s="238">
        <v>0.62514970059880204</v>
      </c>
    </row>
    <row r="750" spans="1:7" ht="31.5" x14ac:dyDescent="0.5">
      <c r="A750" s="230" t="str">
        <f t="shared" si="22"/>
        <v>Check if you need a visa or electronic travel authorization (eTA) to travel to Canada</v>
      </c>
      <c r="B750" s="230" t="str">
        <f t="shared" si="23"/>
        <v>IRCC</v>
      </c>
      <c r="C750" t="s">
        <v>840</v>
      </c>
      <c r="D750">
        <v>5858</v>
      </c>
      <c r="E750" s="229">
        <v>0.70877432570843302</v>
      </c>
      <c r="F750" s="229">
        <v>0.57681802663024895</v>
      </c>
      <c r="G750" s="229">
        <v>0.60498463639467404</v>
      </c>
    </row>
    <row r="751" spans="1:7" x14ac:dyDescent="0.5">
      <c r="A751" s="230" t="str">
        <f t="shared" si="22"/>
        <v>Check processing times</v>
      </c>
      <c r="B751" s="230" t="str">
        <f t="shared" si="23"/>
        <v>IRCC</v>
      </c>
      <c r="C751" t="s">
        <v>841</v>
      </c>
      <c r="D751">
        <v>7748</v>
      </c>
      <c r="E751" s="238">
        <v>0.78588022715539496</v>
      </c>
      <c r="F751" s="238">
        <v>0.69566339700567903</v>
      </c>
      <c r="G751" s="238">
        <v>0.54130098089829604</v>
      </c>
    </row>
    <row r="752" spans="1:7" x14ac:dyDescent="0.5">
      <c r="A752" s="230" t="str">
        <f t="shared" si="22"/>
        <v>Check your application status</v>
      </c>
      <c r="B752" s="230" t="str">
        <f t="shared" si="23"/>
        <v>IRCC</v>
      </c>
      <c r="C752" t="s">
        <v>842</v>
      </c>
      <c r="D752">
        <v>46666</v>
      </c>
      <c r="E752">
        <v>0.660523721767454</v>
      </c>
      <c r="F752">
        <v>0.56385805511507303</v>
      </c>
      <c r="G752">
        <v>0.46474949642137697</v>
      </c>
    </row>
    <row r="753" spans="1:7" x14ac:dyDescent="0.5">
      <c r="A753" s="230" t="str">
        <f t="shared" si="22"/>
        <v>Citizenship services</v>
      </c>
      <c r="B753" s="230" t="str">
        <f t="shared" si="23"/>
        <v>IRCC</v>
      </c>
      <c r="C753" t="s">
        <v>843</v>
      </c>
      <c r="D753">
        <v>123</v>
      </c>
      <c r="E753">
        <v>0.56097560975609795</v>
      </c>
      <c r="F753">
        <v>0.430894308943089</v>
      </c>
      <c r="G753">
        <v>0.41463414634146301</v>
      </c>
    </row>
    <row r="754" spans="1:7" x14ac:dyDescent="0.5">
      <c r="A754" s="230" t="str">
        <f t="shared" si="22"/>
        <v>Contact Immigration, Refugees and Citizenship Canada</v>
      </c>
      <c r="B754" s="230" t="str">
        <f t="shared" si="23"/>
        <v>IRCC</v>
      </c>
      <c r="C754" t="s">
        <v>844</v>
      </c>
      <c r="D754">
        <v>9144</v>
      </c>
      <c r="E754" s="229">
        <v>0.58267716535433101</v>
      </c>
      <c r="F754" s="229">
        <v>0.51924759405074405</v>
      </c>
      <c r="G754" s="229">
        <v>0.525918635170604</v>
      </c>
    </row>
    <row r="755" spans="1:7" x14ac:dyDescent="0.5">
      <c r="A755" s="230" t="str">
        <f t="shared" si="22"/>
        <v>Electronic Travel Authorization (eTA)</v>
      </c>
      <c r="B755" s="230" t="str">
        <f t="shared" si="23"/>
        <v>IRCC</v>
      </c>
      <c r="C755" t="s">
        <v>845</v>
      </c>
      <c r="D755">
        <v>112</v>
      </c>
      <c r="E755">
        <v>0.66964285714285698</v>
      </c>
      <c r="F755">
        <v>0.45535714285714302</v>
      </c>
      <c r="G755">
        <v>0.46428571428571402</v>
      </c>
    </row>
    <row r="756" spans="1:7" x14ac:dyDescent="0.5">
      <c r="A756" s="230" t="str">
        <f t="shared" si="22"/>
        <v>Find a designated learning institution</v>
      </c>
      <c r="B756" s="230" t="str">
        <f t="shared" si="23"/>
        <v>IRCC</v>
      </c>
      <c r="C756" t="s">
        <v>846</v>
      </c>
      <c r="D756">
        <v>1345</v>
      </c>
      <c r="E756" s="229">
        <v>0.81858736059479598</v>
      </c>
      <c r="F756" s="229">
        <v>0.71747211895910801</v>
      </c>
      <c r="G756" s="229">
        <v>0.70483271375464696</v>
      </c>
    </row>
    <row r="757" spans="1:7" x14ac:dyDescent="0.5">
      <c r="A757" s="230" t="str">
        <f t="shared" si="22"/>
        <v>Find a visa application centre</v>
      </c>
      <c r="B757" s="230" t="str">
        <f t="shared" si="23"/>
        <v>IRCC</v>
      </c>
      <c r="C757" t="s">
        <v>847</v>
      </c>
      <c r="D757">
        <v>2119</v>
      </c>
      <c r="E757" s="229">
        <v>0.66493629070316196</v>
      </c>
      <c r="F757" s="229">
        <v>0.51769702689948105</v>
      </c>
      <c r="G757" s="229">
        <v>0.57904672015101499</v>
      </c>
    </row>
    <row r="758" spans="1:7" x14ac:dyDescent="0.5">
      <c r="A758" s="230" t="str">
        <f t="shared" si="22"/>
        <v>Find an IRCC application package or form</v>
      </c>
      <c r="B758" s="230" t="str">
        <f t="shared" si="23"/>
        <v>IRCC</v>
      </c>
      <c r="C758" t="s">
        <v>848</v>
      </c>
      <c r="D758">
        <v>2850</v>
      </c>
      <c r="E758" s="229">
        <v>0.57403508771929801</v>
      </c>
      <c r="F758" s="229">
        <v>0.46631578947368402</v>
      </c>
      <c r="G758" s="229">
        <v>0.51438596491228095</v>
      </c>
    </row>
    <row r="759" spans="1:7" ht="31.5" x14ac:dyDescent="0.5">
      <c r="A759" s="230" t="str">
        <f t="shared" si="22"/>
        <v>Find out if you need to give your fingerprints and photo (biometrics) and where to do that</v>
      </c>
      <c r="B759" s="230" t="str">
        <f t="shared" si="23"/>
        <v>IRCC</v>
      </c>
      <c r="C759" t="s">
        <v>849</v>
      </c>
      <c r="D759">
        <v>602</v>
      </c>
      <c r="E759" s="229">
        <v>0.699335548172757</v>
      </c>
      <c r="F759" s="229">
        <v>0.60797342192690995</v>
      </c>
      <c r="G759" s="229">
        <v>0.61461794019933602</v>
      </c>
    </row>
    <row r="760" spans="1:7" x14ac:dyDescent="0.5">
      <c r="A760" s="230" t="str">
        <f t="shared" si="22"/>
        <v>Find your National Occupational Classification (NOC)</v>
      </c>
      <c r="B760" s="230" t="str">
        <f t="shared" si="23"/>
        <v>IRCC</v>
      </c>
      <c r="C760" t="s">
        <v>850</v>
      </c>
      <c r="D760">
        <v>1239</v>
      </c>
      <c r="E760">
        <v>0.828894269572236</v>
      </c>
      <c r="F760">
        <v>0.70460048426150101</v>
      </c>
      <c r="G760">
        <v>0.71186440677966101</v>
      </c>
    </row>
    <row r="761" spans="1:7" x14ac:dyDescent="0.5">
      <c r="A761" s="230" t="str">
        <f t="shared" si="22"/>
        <v>Get, renew or replace a permanent resident card</v>
      </c>
      <c r="B761" s="230" t="str">
        <f t="shared" si="23"/>
        <v>IRCC</v>
      </c>
      <c r="C761" t="s">
        <v>851</v>
      </c>
      <c r="D761">
        <v>3093</v>
      </c>
      <c r="E761" s="229">
        <v>0.58195926285160005</v>
      </c>
      <c r="F761" s="229">
        <v>0.45942450695117998</v>
      </c>
      <c r="G761" s="229">
        <v>0.43388296152602701</v>
      </c>
    </row>
    <row r="762" spans="1:7" x14ac:dyDescent="0.5">
      <c r="A762" s="230" t="str">
        <f t="shared" si="22"/>
        <v>Hire a foreign worker</v>
      </c>
      <c r="B762" s="230" t="str">
        <f t="shared" si="23"/>
        <v>IRCC</v>
      </c>
      <c r="C762" t="s">
        <v>852</v>
      </c>
      <c r="D762">
        <v>975</v>
      </c>
      <c r="E762" s="229">
        <v>0.73128205128205104</v>
      </c>
      <c r="F762" s="229">
        <v>0.60410256410256402</v>
      </c>
      <c r="G762" s="229">
        <v>0.64205128205128204</v>
      </c>
    </row>
    <row r="763" spans="1:7" x14ac:dyDescent="0.5">
      <c r="A763" s="230" t="str">
        <f t="shared" si="22"/>
        <v>How to extend your stay in Canada</v>
      </c>
      <c r="B763" s="230" t="str">
        <f t="shared" si="23"/>
        <v>IRCC</v>
      </c>
      <c r="C763" t="s">
        <v>853</v>
      </c>
      <c r="D763">
        <v>1410</v>
      </c>
      <c r="E763" s="229">
        <v>0.55602836879432604</v>
      </c>
      <c r="F763" s="229">
        <v>0.439716312056738</v>
      </c>
      <c r="G763" s="229">
        <v>0.44184397163120598</v>
      </c>
    </row>
    <row r="764" spans="1:7" x14ac:dyDescent="0.5">
      <c r="A764" s="230" t="str">
        <f t="shared" si="22"/>
        <v>Immigrate as a provincial nominee</v>
      </c>
      <c r="B764" s="230" t="str">
        <f t="shared" si="23"/>
        <v>IRCC</v>
      </c>
      <c r="C764" t="s">
        <v>854</v>
      </c>
      <c r="D764">
        <v>4805</v>
      </c>
      <c r="E764" s="229">
        <v>0.68532778355879298</v>
      </c>
      <c r="F764" s="229">
        <v>0.63080124869927201</v>
      </c>
      <c r="G764" s="229">
        <v>0.61956295525494298</v>
      </c>
    </row>
    <row r="765" spans="1:7" x14ac:dyDescent="0.5">
      <c r="A765" s="230" t="str">
        <f t="shared" si="22"/>
        <v>Immigrate as a Quebec-selected skilled worker</v>
      </c>
      <c r="B765" s="230" t="str">
        <f t="shared" si="23"/>
        <v>IRCC</v>
      </c>
      <c r="C765" t="s">
        <v>855</v>
      </c>
      <c r="D765">
        <v>19</v>
      </c>
      <c r="E765" s="229">
        <v>0.78947368421052599</v>
      </c>
      <c r="F765" s="229">
        <v>0.57894736842105299</v>
      </c>
      <c r="G765" s="229">
        <v>0.52631578947368396</v>
      </c>
    </row>
    <row r="766" spans="1:7" x14ac:dyDescent="0.5">
      <c r="A766" s="230" t="str">
        <f t="shared" si="22"/>
        <v>Immigrate as a self-employed person</v>
      </c>
      <c r="B766" s="230" t="str">
        <f t="shared" si="23"/>
        <v>IRCC</v>
      </c>
      <c r="C766" t="s">
        <v>856</v>
      </c>
      <c r="D766">
        <v>82</v>
      </c>
      <c r="E766" s="229">
        <v>0.792682926829268</v>
      </c>
      <c r="F766" s="229">
        <v>0.64634146341463405</v>
      </c>
      <c r="G766" s="229">
        <v>0.64634146341463405</v>
      </c>
    </row>
    <row r="767" spans="1:7" x14ac:dyDescent="0.5">
      <c r="A767" s="230" t="str">
        <f t="shared" si="22"/>
        <v>Immigrate through Express Entry</v>
      </c>
      <c r="B767" s="230" t="str">
        <f t="shared" si="23"/>
        <v>IRCC</v>
      </c>
      <c r="C767" t="s">
        <v>857</v>
      </c>
      <c r="D767">
        <v>12695</v>
      </c>
      <c r="E767">
        <v>0.68160693186293797</v>
      </c>
      <c r="F767">
        <v>0.63418668767231201</v>
      </c>
      <c r="G767">
        <v>0.61606931862938197</v>
      </c>
    </row>
    <row r="768" spans="1:7" x14ac:dyDescent="0.5">
      <c r="A768" s="230" t="str">
        <f t="shared" si="22"/>
        <v>Immigrate to Canada</v>
      </c>
      <c r="B768" s="230" t="str">
        <f t="shared" si="23"/>
        <v>IRCC</v>
      </c>
      <c r="C768" t="s">
        <v>858</v>
      </c>
      <c r="D768">
        <v>5</v>
      </c>
      <c r="E768">
        <v>0.6</v>
      </c>
      <c r="F768">
        <v>0.2</v>
      </c>
      <c r="G768">
        <v>0.6</v>
      </c>
    </row>
    <row r="769" spans="1:7" x14ac:dyDescent="0.5">
      <c r="A769" s="230" t="str">
        <f t="shared" si="22"/>
        <v>IRCC secure account - register, sign in, help</v>
      </c>
      <c r="B769" s="230" t="str">
        <f t="shared" si="23"/>
        <v>IRCC</v>
      </c>
      <c r="C769" t="s">
        <v>859</v>
      </c>
      <c r="D769">
        <v>3200</v>
      </c>
      <c r="E769" s="229">
        <v>0.43062499999999998</v>
      </c>
      <c r="F769" s="229">
        <v>0.35781249999999998</v>
      </c>
      <c r="G769" s="229">
        <v>0.35593750000000002</v>
      </c>
    </row>
    <row r="770" spans="1:7" x14ac:dyDescent="0.5">
      <c r="A770" s="230" t="str">
        <f t="shared" ref="A770:A833" si="24">IF(ISBLANK(C770),"",MID(C770,FIND("#",SUBSTITUTE(C770,":","#",2))+1,500))</f>
        <v>Other - Reason for my visit is not in this list</v>
      </c>
      <c r="B770" s="230" t="str">
        <f t="shared" ref="B770:B833" si="25">IF(ISBLANK(C770),"",LEFT(C770,FIND("#",SUBSTITUTE(C770,":","#"))-1))</f>
        <v>IRCC</v>
      </c>
      <c r="C770" t="s">
        <v>860</v>
      </c>
      <c r="D770">
        <v>1959</v>
      </c>
      <c r="E770" s="229">
        <v>0.55487493619193495</v>
      </c>
      <c r="F770" s="229">
        <v>0.47269014803471199</v>
      </c>
      <c r="G770" s="229">
        <v>0.48545176110260302</v>
      </c>
    </row>
    <row r="771" spans="1:7" x14ac:dyDescent="0.5">
      <c r="A771" s="230" t="str">
        <f t="shared" si="24"/>
        <v>Pay your fees online</v>
      </c>
      <c r="B771" s="230" t="str">
        <f t="shared" si="25"/>
        <v>IRCC</v>
      </c>
      <c r="C771" t="s">
        <v>861</v>
      </c>
      <c r="D771">
        <v>927</v>
      </c>
      <c r="E771">
        <v>0.56418554476806904</v>
      </c>
      <c r="F771">
        <v>0.45415318230852197</v>
      </c>
      <c r="G771">
        <v>0.44120819848975201</v>
      </c>
    </row>
    <row r="772" spans="1:7" x14ac:dyDescent="0.5">
      <c r="A772" s="230" t="str">
        <f t="shared" si="24"/>
        <v>Sponsor your family members to immigrate to Canada</v>
      </c>
      <c r="B772" s="230" t="str">
        <f t="shared" si="25"/>
        <v>IRCC</v>
      </c>
      <c r="C772" t="s">
        <v>862</v>
      </c>
      <c r="D772">
        <v>3224</v>
      </c>
      <c r="E772" s="229">
        <v>0.60514888337468997</v>
      </c>
      <c r="F772" s="229">
        <v>0.53629032258064502</v>
      </c>
      <c r="G772" s="229">
        <v>0.50806451612903203</v>
      </c>
    </row>
    <row r="773" spans="1:7" x14ac:dyDescent="0.5">
      <c r="A773" s="230" t="str">
        <f t="shared" si="24"/>
        <v>Study in Canada – for non-Canadians</v>
      </c>
      <c r="B773" s="230" t="str">
        <f t="shared" si="25"/>
        <v>IRCC</v>
      </c>
      <c r="C773" t="s">
        <v>863</v>
      </c>
      <c r="D773">
        <v>12653</v>
      </c>
      <c r="E773" s="229">
        <v>0.71500829842725</v>
      </c>
      <c r="F773" s="229">
        <v>0.61977396664822604</v>
      </c>
      <c r="G773" s="229">
        <v>0.60973682130719997</v>
      </c>
    </row>
    <row r="774" spans="1:7" x14ac:dyDescent="0.5">
      <c r="A774" s="230" t="str">
        <f t="shared" si="24"/>
        <v>Use the Authorized Paid Representatives Portal</v>
      </c>
      <c r="B774" s="230" t="str">
        <f t="shared" si="25"/>
        <v>IRCC</v>
      </c>
      <c r="C774" t="s">
        <v>864</v>
      </c>
      <c r="D774">
        <v>396</v>
      </c>
      <c r="E774" s="229">
        <v>0.37626262626262602</v>
      </c>
      <c r="F774" s="229">
        <v>0.31818181818181801</v>
      </c>
      <c r="G774" s="229">
        <v>0.25757575757575801</v>
      </c>
    </row>
    <row r="775" spans="1:7" x14ac:dyDescent="0.5">
      <c r="A775" s="230" t="str">
        <f t="shared" si="24"/>
        <v>Visa and immigration services</v>
      </c>
      <c r="B775" s="230" t="str">
        <f t="shared" si="25"/>
        <v>IRCC</v>
      </c>
      <c r="C775" t="s">
        <v>865</v>
      </c>
      <c r="D775">
        <v>224</v>
      </c>
      <c r="E775" s="238">
        <v>0.58482142857142905</v>
      </c>
      <c r="F775" s="238">
        <v>0.56696428571428603</v>
      </c>
      <c r="G775" s="238">
        <v>0.45089285714285698</v>
      </c>
    </row>
    <row r="776" spans="1:7" x14ac:dyDescent="0.5">
      <c r="A776" s="230" t="str">
        <f t="shared" si="24"/>
        <v>Work and travel in Canada as a youth (International Experience Canada)</v>
      </c>
      <c r="B776" s="230" t="str">
        <f t="shared" si="25"/>
        <v>IRCC</v>
      </c>
      <c r="C776" t="s">
        <v>866</v>
      </c>
      <c r="D776">
        <v>115</v>
      </c>
      <c r="E776" s="229">
        <v>0.73913043478260898</v>
      </c>
      <c r="F776" s="229">
        <v>0.53043478260869603</v>
      </c>
      <c r="G776" s="229">
        <v>0.66086956521739104</v>
      </c>
    </row>
    <row r="777" spans="1:7" x14ac:dyDescent="0.5">
      <c r="A777" s="230" t="str">
        <f t="shared" si="24"/>
        <v>Work in Canada</v>
      </c>
      <c r="B777" s="230" t="str">
        <f t="shared" si="25"/>
        <v>IRCC</v>
      </c>
      <c r="C777" t="s">
        <v>867</v>
      </c>
      <c r="D777">
        <v>10</v>
      </c>
      <c r="E777" s="229">
        <v>0.6</v>
      </c>
      <c r="F777" s="229">
        <v>0.2</v>
      </c>
      <c r="G777" s="229">
        <v>0.7</v>
      </c>
    </row>
    <row r="778" spans="1:7" x14ac:dyDescent="0.5">
      <c r="A778" s="230" t="str">
        <f t="shared" si="24"/>
        <v>Other - Reason for my visit is not in this list</v>
      </c>
      <c r="B778" s="230" t="str">
        <f t="shared" si="25"/>
        <v>IRCC</v>
      </c>
      <c r="C778" t="s">
        <v>868</v>
      </c>
      <c r="D778">
        <v>80</v>
      </c>
      <c r="E778" s="229">
        <v>0.65</v>
      </c>
      <c r="F778" s="229">
        <v>0.52500000000000002</v>
      </c>
      <c r="G778" s="229">
        <v>0.55000000000000004</v>
      </c>
    </row>
    <row r="779" spans="1:7" x14ac:dyDescent="0.5">
      <c r="A779" s="230" t="str">
        <f t="shared" si="24"/>
        <v>Other - Reason for my visit is not in this list</v>
      </c>
      <c r="B779" s="230" t="str">
        <f t="shared" si="25"/>
        <v>IRCC</v>
      </c>
      <c r="C779" t="s">
        <v>869</v>
      </c>
      <c r="D779">
        <v>1087</v>
      </c>
      <c r="E779" s="229">
        <v>0.54645814167433304</v>
      </c>
      <c r="F779" s="229">
        <v>0.52713891444342198</v>
      </c>
      <c r="G779" s="229">
        <v>0.44066237350505999</v>
      </c>
    </row>
    <row r="780" spans="1:7" x14ac:dyDescent="0.5">
      <c r="A780" s="230" t="str">
        <f t="shared" si="24"/>
        <v>Adoption and surrogacy</v>
      </c>
      <c r="B780" s="230" t="str">
        <f t="shared" si="25"/>
        <v>IRCC</v>
      </c>
      <c r="C780" t="s">
        <v>870</v>
      </c>
      <c r="D780">
        <v>9</v>
      </c>
      <c r="E780" s="238">
        <v>0.66666666666666696</v>
      </c>
      <c r="F780" s="238">
        <v>0.11111111111111099</v>
      </c>
      <c r="G780" s="238">
        <v>0.11111111111111099</v>
      </c>
    </row>
    <row r="781" spans="1:7" x14ac:dyDescent="0.5">
      <c r="A781" s="230" t="str">
        <f t="shared" si="24"/>
        <v>Apply for a new Canadian passport</v>
      </c>
      <c r="B781" s="230" t="str">
        <f t="shared" si="25"/>
        <v>IRCC</v>
      </c>
      <c r="C781" t="s">
        <v>871</v>
      </c>
      <c r="D781">
        <v>4411</v>
      </c>
      <c r="E781">
        <v>0.56744502380412598</v>
      </c>
      <c r="F781">
        <v>0.48991158467467699</v>
      </c>
      <c r="G781">
        <v>0.41600544094309699</v>
      </c>
    </row>
    <row r="782" spans="1:7" x14ac:dyDescent="0.5">
      <c r="A782" s="230" t="str">
        <f t="shared" si="24"/>
        <v>Apply for a permanent resident travel document</v>
      </c>
      <c r="B782" s="230" t="str">
        <f t="shared" si="25"/>
        <v>IRCC</v>
      </c>
      <c r="C782" t="s">
        <v>872</v>
      </c>
      <c r="D782">
        <v>12</v>
      </c>
      <c r="E782">
        <v>0.58333333333333304</v>
      </c>
      <c r="F782">
        <v>0.5</v>
      </c>
      <c r="G782">
        <v>0.66666666666666696</v>
      </c>
    </row>
    <row r="783" spans="1:7" x14ac:dyDescent="0.5">
      <c r="A783" s="230" t="str">
        <f t="shared" si="24"/>
        <v>Apply for a study permit</v>
      </c>
      <c r="B783" s="230" t="str">
        <f t="shared" si="25"/>
        <v>IRCC</v>
      </c>
      <c r="C783" t="s">
        <v>873</v>
      </c>
      <c r="D783">
        <v>616</v>
      </c>
      <c r="E783" s="229">
        <v>0.71915584415584399</v>
      </c>
      <c r="F783" s="229">
        <v>0.55519480519480502</v>
      </c>
      <c r="G783" s="229">
        <v>0.581168831168831</v>
      </c>
    </row>
    <row r="784" spans="1:7" x14ac:dyDescent="0.5">
      <c r="A784" s="230" t="str">
        <f t="shared" si="24"/>
        <v>Apply for a transit visa</v>
      </c>
      <c r="B784" s="230" t="str">
        <f t="shared" si="25"/>
        <v>IRCC</v>
      </c>
      <c r="C784" t="s">
        <v>874</v>
      </c>
      <c r="D784">
        <v>17</v>
      </c>
      <c r="E784">
        <v>0.47058823529411797</v>
      </c>
      <c r="F784">
        <v>0.47058823529411797</v>
      </c>
      <c r="G784">
        <v>0.47058823529411797</v>
      </c>
    </row>
    <row r="785" spans="1:7" x14ac:dyDescent="0.5">
      <c r="A785" s="230" t="str">
        <f t="shared" si="24"/>
        <v>Apply for a visa when travelling outside Canada</v>
      </c>
      <c r="B785" s="230" t="str">
        <f t="shared" si="25"/>
        <v>IRCC</v>
      </c>
      <c r="C785" t="s">
        <v>875</v>
      </c>
      <c r="D785">
        <v>58</v>
      </c>
      <c r="E785" s="229">
        <v>0.62068965517241403</v>
      </c>
      <c r="F785" s="229">
        <v>0.37931034482758602</v>
      </c>
      <c r="G785" s="229">
        <v>0.36206896551724099</v>
      </c>
    </row>
    <row r="786" spans="1:7" x14ac:dyDescent="0.5">
      <c r="A786" s="230" t="str">
        <f t="shared" si="24"/>
        <v>Apply for a visitor visa to Canada</v>
      </c>
      <c r="B786" s="230" t="str">
        <f t="shared" si="25"/>
        <v>IRCC</v>
      </c>
      <c r="C786" t="s">
        <v>876</v>
      </c>
      <c r="D786">
        <v>15464</v>
      </c>
      <c r="E786" s="229">
        <v>0.69302897051215695</v>
      </c>
      <c r="F786" s="229">
        <v>0.53763579927573701</v>
      </c>
      <c r="G786" s="229">
        <v>0.55884635281945205</v>
      </c>
    </row>
    <row r="787" spans="1:7" x14ac:dyDescent="0.5">
      <c r="A787" s="230" t="str">
        <f t="shared" si="24"/>
        <v>Apply for a work permit</v>
      </c>
      <c r="B787" s="230" t="str">
        <f t="shared" si="25"/>
        <v>IRCC</v>
      </c>
      <c r="C787" t="s">
        <v>877</v>
      </c>
      <c r="D787">
        <v>791</v>
      </c>
      <c r="E787">
        <v>0.72945638432364102</v>
      </c>
      <c r="F787">
        <v>0.57774968394437398</v>
      </c>
      <c r="G787">
        <v>0.56890012642224996</v>
      </c>
    </row>
    <row r="788" spans="1:7" x14ac:dyDescent="0.5">
      <c r="A788" s="230" t="str">
        <f t="shared" si="24"/>
        <v>Apply for an Electronic Travel Authorization (eTA)</v>
      </c>
      <c r="B788" s="230" t="str">
        <f t="shared" si="25"/>
        <v>IRCC</v>
      </c>
      <c r="C788" t="s">
        <v>1469</v>
      </c>
      <c r="D788">
        <v>17</v>
      </c>
      <c r="E788">
        <v>0.88235294117647101</v>
      </c>
      <c r="F788">
        <v>0.76470588235294101</v>
      </c>
      <c r="G788">
        <v>0.70588235294117696</v>
      </c>
    </row>
    <row r="789" spans="1:7" x14ac:dyDescent="0.5">
      <c r="A789" s="230" t="str">
        <f t="shared" si="24"/>
        <v>Apply for Canadian citizenship</v>
      </c>
      <c r="B789" s="230" t="str">
        <f t="shared" si="25"/>
        <v>IRCC</v>
      </c>
      <c r="C789" t="s">
        <v>878</v>
      </c>
      <c r="D789">
        <v>9</v>
      </c>
      <c r="E789" s="229">
        <v>0.55555555555555602</v>
      </c>
      <c r="F789" s="229">
        <v>0.66666666666666696</v>
      </c>
      <c r="G789" s="229">
        <v>0.77777777777777801</v>
      </c>
    </row>
    <row r="790" spans="1:7" ht="31.5" x14ac:dyDescent="0.5">
      <c r="A790" s="230" t="str">
        <f t="shared" si="24"/>
        <v>Apply to work and travel abroad with International Experience Canada (IEC) as a Canadian</v>
      </c>
      <c r="B790" s="230" t="str">
        <f t="shared" si="25"/>
        <v>IRCC</v>
      </c>
      <c r="C790" t="s">
        <v>879</v>
      </c>
      <c r="D790">
        <v>558</v>
      </c>
      <c r="E790" s="238">
        <v>0.77777777777777801</v>
      </c>
      <c r="F790" s="238">
        <v>0.58243727598566297</v>
      </c>
      <c r="G790" s="238">
        <v>0.57706093189964203</v>
      </c>
    </row>
    <row r="791" spans="1:7" x14ac:dyDescent="0.5">
      <c r="A791" s="230" t="str">
        <f t="shared" si="24"/>
        <v>Birth outside of Canada</v>
      </c>
      <c r="B791" s="230" t="str">
        <f t="shared" si="25"/>
        <v>IRCC</v>
      </c>
      <c r="C791" t="s">
        <v>880</v>
      </c>
      <c r="D791">
        <v>25</v>
      </c>
      <c r="E791" s="229">
        <v>0.48</v>
      </c>
      <c r="F791" s="229">
        <v>0.32</v>
      </c>
      <c r="G791" s="229">
        <v>0.2</v>
      </c>
    </row>
    <row r="792" spans="1:7" x14ac:dyDescent="0.5">
      <c r="A792" s="230" t="str">
        <f t="shared" si="24"/>
        <v>Check processing times</v>
      </c>
      <c r="B792" s="230" t="str">
        <f t="shared" si="25"/>
        <v>IRCC</v>
      </c>
      <c r="C792" t="s">
        <v>881</v>
      </c>
      <c r="D792">
        <v>7</v>
      </c>
      <c r="E792" s="238">
        <v>0.71428571428571397</v>
      </c>
      <c r="F792" s="238">
        <v>0.71428571428571397</v>
      </c>
      <c r="G792" s="238">
        <v>0.57142857142857095</v>
      </c>
    </row>
    <row r="793" spans="1:7" x14ac:dyDescent="0.5">
      <c r="A793" s="230" t="str">
        <f t="shared" si="24"/>
        <v>Check the status of a passport application</v>
      </c>
      <c r="B793" s="230" t="str">
        <f t="shared" si="25"/>
        <v>IRCC</v>
      </c>
      <c r="C793" t="s">
        <v>882</v>
      </c>
      <c r="D793">
        <v>201</v>
      </c>
      <c r="E793" s="229">
        <v>0.63681592039801005</v>
      </c>
      <c r="F793" s="229">
        <v>0.537313432835821</v>
      </c>
      <c r="G793" s="229">
        <v>0.43283582089552203</v>
      </c>
    </row>
    <row r="794" spans="1:7" x14ac:dyDescent="0.5">
      <c r="A794" s="230" t="str">
        <f t="shared" si="24"/>
        <v>Check your application status</v>
      </c>
      <c r="B794" s="230" t="str">
        <f t="shared" si="25"/>
        <v>IRCC</v>
      </c>
      <c r="C794" t="s">
        <v>883</v>
      </c>
      <c r="D794">
        <v>113</v>
      </c>
      <c r="E794" s="238">
        <v>0.51327433628318597</v>
      </c>
      <c r="F794" s="238">
        <v>0.45132743362831901</v>
      </c>
      <c r="G794" s="238">
        <v>0.28318584070796499</v>
      </c>
    </row>
    <row r="795" spans="1:7" x14ac:dyDescent="0.5">
      <c r="A795" s="230" t="str">
        <f t="shared" si="24"/>
        <v>Citizenship services</v>
      </c>
      <c r="B795" s="230" t="str">
        <f t="shared" si="25"/>
        <v>IRCC</v>
      </c>
      <c r="C795" t="s">
        <v>884</v>
      </c>
      <c r="D795">
        <v>54</v>
      </c>
      <c r="E795" s="229">
        <v>0.53703703703703698</v>
      </c>
      <c r="F795" s="229">
        <v>0.42592592592592599</v>
      </c>
      <c r="G795" s="229">
        <v>0.407407407407407</v>
      </c>
    </row>
    <row r="796" spans="1:7" x14ac:dyDescent="0.5">
      <c r="A796" s="230" t="str">
        <f t="shared" si="24"/>
        <v>Come to Canada as a refugee</v>
      </c>
      <c r="B796" s="230" t="str">
        <f t="shared" si="25"/>
        <v>IRCC</v>
      </c>
      <c r="C796" t="s">
        <v>885</v>
      </c>
      <c r="D796">
        <v>11</v>
      </c>
      <c r="E796">
        <v>0.63636363636363602</v>
      </c>
      <c r="F796">
        <v>0.54545454545454497</v>
      </c>
      <c r="G796">
        <v>0.63636363636363602</v>
      </c>
    </row>
    <row r="797" spans="1:7" x14ac:dyDescent="0.5">
      <c r="A797" s="230" t="str">
        <f t="shared" si="24"/>
        <v>Contact Immigration, Refugees and Citizenship Canada</v>
      </c>
      <c r="B797" s="230" t="str">
        <f t="shared" si="25"/>
        <v>IRCC</v>
      </c>
      <c r="C797" t="s">
        <v>886</v>
      </c>
      <c r="D797">
        <v>404</v>
      </c>
      <c r="E797" s="238">
        <v>0.56435643564356397</v>
      </c>
      <c r="F797" s="238">
        <v>0.396039603960396</v>
      </c>
      <c r="G797" s="238">
        <v>0.41584158415841599</v>
      </c>
    </row>
    <row r="798" spans="1:7" x14ac:dyDescent="0.5">
      <c r="A798" s="230" t="str">
        <f t="shared" si="24"/>
        <v>Get, renew or replace a permanent resident card</v>
      </c>
      <c r="B798" s="230" t="str">
        <f t="shared" si="25"/>
        <v>IRCC</v>
      </c>
      <c r="C798" t="s">
        <v>887</v>
      </c>
      <c r="D798">
        <v>5</v>
      </c>
      <c r="E798" s="229">
        <v>0.2</v>
      </c>
      <c r="F798" s="229">
        <v>0.2</v>
      </c>
      <c r="G798" s="229">
        <v>0.2</v>
      </c>
    </row>
    <row r="799" spans="1:7" x14ac:dyDescent="0.5">
      <c r="A799" s="230" t="str">
        <f t="shared" si="24"/>
        <v>Hire foreign workers</v>
      </c>
      <c r="B799" s="230" t="str">
        <f t="shared" si="25"/>
        <v>IRCC</v>
      </c>
      <c r="C799" t="s">
        <v>888</v>
      </c>
      <c r="D799">
        <v>4</v>
      </c>
      <c r="E799" s="229">
        <v>1</v>
      </c>
      <c r="F799" s="229">
        <v>0.25</v>
      </c>
      <c r="G799" s="229">
        <v>0.75</v>
      </c>
    </row>
    <row r="800" spans="1:7" x14ac:dyDescent="0.5">
      <c r="A800" s="230" t="str">
        <f t="shared" si="24"/>
        <v>Immigrate as a provincial nominee</v>
      </c>
      <c r="B800" s="230" t="str">
        <f t="shared" si="25"/>
        <v>IRCC</v>
      </c>
      <c r="C800" t="s">
        <v>889</v>
      </c>
      <c r="D800">
        <v>4</v>
      </c>
      <c r="E800">
        <v>0.75</v>
      </c>
      <c r="F800">
        <v>0.5</v>
      </c>
      <c r="G800">
        <v>0.5</v>
      </c>
    </row>
    <row r="801" spans="1:7" x14ac:dyDescent="0.5">
      <c r="A801" s="230" t="str">
        <f t="shared" si="24"/>
        <v>Immigrate through Express Entry</v>
      </c>
      <c r="B801" s="230" t="str">
        <f t="shared" si="25"/>
        <v>IRCC</v>
      </c>
      <c r="C801" t="s">
        <v>890</v>
      </c>
      <c r="D801">
        <v>19</v>
      </c>
      <c r="E801" s="229">
        <v>0.47368421052631599</v>
      </c>
      <c r="F801" s="229">
        <v>0.36842105263157898</v>
      </c>
      <c r="G801" s="229">
        <v>0.36842105263157898</v>
      </c>
    </row>
    <row r="802" spans="1:7" x14ac:dyDescent="0.5">
      <c r="A802" s="230" t="str">
        <f t="shared" si="24"/>
        <v>Immigrate to Canada</v>
      </c>
      <c r="B802" s="230" t="str">
        <f t="shared" si="25"/>
        <v>IRCC</v>
      </c>
      <c r="C802" t="s">
        <v>1470</v>
      </c>
      <c r="D802">
        <v>1</v>
      </c>
      <c r="E802" s="229">
        <v>0</v>
      </c>
      <c r="F802" s="229">
        <v>1</v>
      </c>
      <c r="G802" s="229">
        <v>1</v>
      </c>
    </row>
    <row r="803" spans="1:7" x14ac:dyDescent="0.5">
      <c r="A803" s="230" t="str">
        <f t="shared" si="24"/>
        <v>Marriage outside of Canada</v>
      </c>
      <c r="B803" s="230" t="str">
        <f t="shared" si="25"/>
        <v>IRCC</v>
      </c>
      <c r="C803" t="s">
        <v>891</v>
      </c>
      <c r="D803">
        <v>11</v>
      </c>
      <c r="E803" s="238">
        <v>0.45454545454545497</v>
      </c>
      <c r="F803" s="238">
        <v>0</v>
      </c>
      <c r="G803" s="238">
        <v>0.36363636363636398</v>
      </c>
    </row>
    <row r="804" spans="1:7" x14ac:dyDescent="0.5">
      <c r="A804" s="230" t="str">
        <f t="shared" si="24"/>
        <v>Other - Reason for my visit is not in this list</v>
      </c>
      <c r="B804" s="230" t="str">
        <f t="shared" si="25"/>
        <v>IRCC</v>
      </c>
      <c r="C804" t="s">
        <v>892</v>
      </c>
      <c r="D804">
        <v>517</v>
      </c>
      <c r="E804">
        <v>0.49323017408123798</v>
      </c>
      <c r="F804">
        <v>0.40425531914893598</v>
      </c>
      <c r="G804">
        <v>0.32495164410057997</v>
      </c>
    </row>
    <row r="805" spans="1:7" x14ac:dyDescent="0.5">
      <c r="A805" s="230" t="str">
        <f t="shared" si="24"/>
        <v>Passport security (lost, stolen, identity theft)</v>
      </c>
      <c r="B805" s="230" t="str">
        <f t="shared" si="25"/>
        <v>IRCC</v>
      </c>
      <c r="C805" t="s">
        <v>893</v>
      </c>
      <c r="D805">
        <v>7</v>
      </c>
      <c r="E805" s="229">
        <v>0.28571428571428598</v>
      </c>
      <c r="F805" s="229">
        <v>0.28571428571428598</v>
      </c>
      <c r="G805" s="229">
        <v>0.28571428571428598</v>
      </c>
    </row>
    <row r="806" spans="1:7" x14ac:dyDescent="0.5">
      <c r="A806" s="230" t="str">
        <f t="shared" si="24"/>
        <v>Pensions and retirement</v>
      </c>
      <c r="B806" s="230" t="str">
        <f t="shared" si="25"/>
        <v>IRCC</v>
      </c>
      <c r="C806" t="s">
        <v>894</v>
      </c>
      <c r="D806">
        <v>7</v>
      </c>
      <c r="E806">
        <v>0.57142857142857095</v>
      </c>
      <c r="F806">
        <v>0.57142857142857095</v>
      </c>
      <c r="G806">
        <v>0.71428571428571397</v>
      </c>
    </row>
    <row r="807" spans="1:7" x14ac:dyDescent="0.5">
      <c r="A807" s="230" t="str">
        <f t="shared" si="24"/>
        <v>Renew a Canadian passport</v>
      </c>
      <c r="B807" s="230" t="str">
        <f t="shared" si="25"/>
        <v>IRCC</v>
      </c>
      <c r="C807" t="s">
        <v>895</v>
      </c>
      <c r="D807">
        <v>5561</v>
      </c>
      <c r="E807" s="229">
        <v>0.56320805610501701</v>
      </c>
      <c r="F807" s="229">
        <v>0.49343643229634998</v>
      </c>
      <c r="G807" s="229">
        <v>0.43966912425822702</v>
      </c>
    </row>
    <row r="808" spans="1:7" x14ac:dyDescent="0.5">
      <c r="A808" s="230" t="str">
        <f t="shared" si="24"/>
        <v>Same-sex marriage outside of Canada</v>
      </c>
      <c r="B808" s="230" t="str">
        <f t="shared" si="25"/>
        <v>IRCC</v>
      </c>
      <c r="C808" t="s">
        <v>896</v>
      </c>
      <c r="D808">
        <v>2</v>
      </c>
      <c r="E808" s="229">
        <v>1</v>
      </c>
      <c r="F808" s="229">
        <v>1</v>
      </c>
      <c r="G808" s="229">
        <v>1</v>
      </c>
    </row>
    <row r="809" spans="1:7" x14ac:dyDescent="0.5">
      <c r="A809" s="230" t="str">
        <f t="shared" si="24"/>
        <v>Visa and immigration services</v>
      </c>
      <c r="B809" s="230" t="str">
        <f t="shared" si="25"/>
        <v>IRCC</v>
      </c>
      <c r="C809" t="s">
        <v>897</v>
      </c>
      <c r="D809">
        <v>6</v>
      </c>
      <c r="E809" s="229">
        <v>0.83333333333333304</v>
      </c>
      <c r="F809" s="229">
        <v>0.5</v>
      </c>
      <c r="G809" s="229">
        <v>0.83333333333333304</v>
      </c>
    </row>
    <row r="810" spans="1:7" x14ac:dyDescent="0.5">
      <c r="A810" s="230" t="str">
        <f t="shared" si="24"/>
        <v>Work and travel in Canada as a youth (International Experience Canada)</v>
      </c>
      <c r="B810" s="230" t="str">
        <f t="shared" si="25"/>
        <v>IRCC</v>
      </c>
      <c r="C810" t="s">
        <v>898</v>
      </c>
      <c r="D810">
        <v>28</v>
      </c>
      <c r="E810">
        <v>0.75</v>
      </c>
      <c r="F810">
        <v>0.75</v>
      </c>
      <c r="G810">
        <v>0.78571428571428603</v>
      </c>
    </row>
    <row r="811" spans="1:7" x14ac:dyDescent="0.5">
      <c r="A811" s="230" t="str">
        <f t="shared" si="24"/>
        <v>Work in Canada</v>
      </c>
      <c r="B811" s="230" t="str">
        <f t="shared" si="25"/>
        <v>IRCC</v>
      </c>
      <c r="C811" t="s">
        <v>899</v>
      </c>
      <c r="D811">
        <v>195</v>
      </c>
      <c r="E811" s="229">
        <v>0.67179487179487196</v>
      </c>
      <c r="F811" s="229">
        <v>0.64102564102564097</v>
      </c>
      <c r="G811" s="229">
        <v>0.60512820512820498</v>
      </c>
    </row>
    <row r="812" spans="1:7" x14ac:dyDescent="0.5">
      <c r="A812" s="230" t="str">
        <f t="shared" si="24"/>
        <v>Immigrate to Canada</v>
      </c>
      <c r="B812" s="230" t="str">
        <f t="shared" si="25"/>
        <v>IRCC</v>
      </c>
      <c r="C812" t="s">
        <v>900</v>
      </c>
      <c r="D812">
        <v>55</v>
      </c>
      <c r="E812" s="229">
        <v>0.70909090909090899</v>
      </c>
      <c r="F812" s="229">
        <v>0.54545454545454497</v>
      </c>
      <c r="G812" s="229">
        <v>0.56363636363636405</v>
      </c>
    </row>
    <row r="813" spans="1:7" x14ac:dyDescent="0.5">
      <c r="A813" s="230" t="str">
        <f t="shared" si="24"/>
        <v>Other - Reason for my visit is not in this list</v>
      </c>
      <c r="B813" s="230" t="str">
        <f t="shared" si="25"/>
        <v>IRCC</v>
      </c>
      <c r="C813" t="s">
        <v>901</v>
      </c>
      <c r="D813">
        <v>66</v>
      </c>
      <c r="E813" s="238">
        <v>0.51515151515151503</v>
      </c>
      <c r="F813" s="238">
        <v>0.51515151515151503</v>
      </c>
      <c r="G813" s="238">
        <v>0.39393939393939398</v>
      </c>
    </row>
    <row r="814" spans="1:7" x14ac:dyDescent="0.5">
      <c r="A814" s="230" t="str">
        <f t="shared" si="24"/>
        <v>Work in Canada after my studies</v>
      </c>
      <c r="B814" s="230" t="str">
        <f t="shared" si="25"/>
        <v>IRCC</v>
      </c>
      <c r="C814" t="s">
        <v>902</v>
      </c>
      <c r="D814">
        <v>99</v>
      </c>
      <c r="E814" s="229">
        <v>0.80808080808080796</v>
      </c>
      <c r="F814" s="229">
        <v>0.59595959595959602</v>
      </c>
      <c r="G814" s="229">
        <v>0.61616161616161602</v>
      </c>
    </row>
    <row r="815" spans="1:7" x14ac:dyDescent="0.5">
      <c r="A815" s="230" t="str">
        <f t="shared" si="24"/>
        <v>Apply for a benefit for Indigenous people</v>
      </c>
      <c r="B815" s="230" t="str">
        <f t="shared" si="25"/>
        <v>ISC</v>
      </c>
      <c r="C815" t="s">
        <v>903</v>
      </c>
      <c r="D815">
        <v>404</v>
      </c>
      <c r="E815" s="229">
        <v>0.59405940594059403</v>
      </c>
      <c r="F815" s="229">
        <v>0.475247524752475</v>
      </c>
      <c r="G815" s="229">
        <v>0.42574257425742601</v>
      </c>
    </row>
    <row r="816" spans="1:7" x14ac:dyDescent="0.5">
      <c r="A816" s="230" t="str">
        <f t="shared" si="24"/>
        <v>Other - Reason for my visit is not in this list</v>
      </c>
      <c r="B816" s="230" t="str">
        <f t="shared" si="25"/>
        <v>ISC</v>
      </c>
      <c r="C816" t="s">
        <v>904</v>
      </c>
      <c r="D816">
        <v>27</v>
      </c>
      <c r="E816" s="229">
        <v>0.48148148148148101</v>
      </c>
      <c r="F816" s="229">
        <v>0.48148148148148101</v>
      </c>
      <c r="G816" s="229">
        <v>0.51851851851851805</v>
      </c>
    </row>
    <row r="817" spans="1:7" x14ac:dyDescent="0.5">
      <c r="A817" s="230" t="str">
        <f t="shared" si="24"/>
        <v>Learn about Indigenous history in Canada</v>
      </c>
      <c r="B817" s="230" t="str">
        <f t="shared" si="25"/>
        <v>ISC</v>
      </c>
      <c r="C817" t="s">
        <v>905</v>
      </c>
      <c r="D817">
        <v>199</v>
      </c>
      <c r="E817" s="229">
        <v>0.82412060301507495</v>
      </c>
      <c r="F817" s="229">
        <v>0.69849246231155804</v>
      </c>
      <c r="G817" s="229">
        <v>0.70351758793969899</v>
      </c>
    </row>
    <row r="818" spans="1:7" x14ac:dyDescent="0.5">
      <c r="A818" s="230" t="str">
        <f t="shared" si="24"/>
        <v>Other - Reason for my visit is not in this list</v>
      </c>
      <c r="B818" s="230" t="str">
        <f t="shared" si="25"/>
        <v>ISC</v>
      </c>
      <c r="C818" t="s">
        <v>906</v>
      </c>
      <c r="D818">
        <v>14</v>
      </c>
      <c r="E818">
        <v>0.78571428571428603</v>
      </c>
      <c r="F818">
        <v>0.71428571428571397</v>
      </c>
      <c r="G818">
        <v>0.71428571428571397</v>
      </c>
    </row>
    <row r="819" spans="1:7" x14ac:dyDescent="0.5">
      <c r="A819" s="230" t="str">
        <f t="shared" si="24"/>
        <v>Participate in National Indigenous Peoples Day</v>
      </c>
      <c r="B819" s="230" t="str">
        <f t="shared" si="25"/>
        <v>ISC</v>
      </c>
      <c r="C819" t="s">
        <v>907</v>
      </c>
      <c r="D819">
        <v>54</v>
      </c>
      <c r="E819" s="238">
        <v>0.77777777777777801</v>
      </c>
      <c r="F819" s="238">
        <v>0.75925925925925897</v>
      </c>
      <c r="G819" s="238">
        <v>0.55555555555555602</v>
      </c>
    </row>
    <row r="820" spans="1:7" x14ac:dyDescent="0.5">
      <c r="A820" s="230" t="str">
        <f t="shared" si="24"/>
        <v>Consult the Drug benefit list for the Non-Insured Health Benefits</v>
      </c>
      <c r="B820" s="230" t="str">
        <f t="shared" si="25"/>
        <v>ISC</v>
      </c>
      <c r="C820" t="s">
        <v>908</v>
      </c>
      <c r="D820">
        <v>57</v>
      </c>
      <c r="E820" s="238">
        <v>0.66666666666666696</v>
      </c>
      <c r="F820" s="238">
        <v>0.43859649122806998</v>
      </c>
      <c r="G820" s="238">
        <v>0.56140350877193002</v>
      </c>
    </row>
    <row r="821" spans="1:7" x14ac:dyDescent="0.5">
      <c r="A821" s="230" t="str">
        <f t="shared" si="24"/>
        <v>Coronavirus (COVID-19) in Indigenous communities (data, resources, support)</v>
      </c>
      <c r="B821" s="230" t="str">
        <f t="shared" si="25"/>
        <v>ISC</v>
      </c>
      <c r="C821" t="s">
        <v>909</v>
      </c>
      <c r="D821">
        <v>50</v>
      </c>
      <c r="E821">
        <v>0.64</v>
      </c>
      <c r="F821">
        <v>0.57999999999999996</v>
      </c>
      <c r="G821">
        <v>0.48</v>
      </c>
    </row>
    <row r="822" spans="1:7" ht="31.5" x14ac:dyDescent="0.5">
      <c r="A822" s="230" t="str">
        <f t="shared" si="24"/>
        <v>Find benefits and services under the Non-Insured Health Benefits (NIHB) program</v>
      </c>
      <c r="B822" s="230" t="str">
        <f t="shared" si="25"/>
        <v>ISC</v>
      </c>
      <c r="C822" t="s">
        <v>910</v>
      </c>
      <c r="D822">
        <v>319</v>
      </c>
      <c r="E822" s="238">
        <v>0.49843260188087801</v>
      </c>
      <c r="F822" s="238">
        <v>0.40438871473354199</v>
      </c>
      <c r="G822" s="238">
        <v>0.40752351097178702</v>
      </c>
    </row>
    <row r="823" spans="1:7" x14ac:dyDescent="0.5">
      <c r="A823" s="230" t="str">
        <f t="shared" si="24"/>
        <v>Get information about Jordan's Principle</v>
      </c>
      <c r="B823" s="230" t="str">
        <f t="shared" si="25"/>
        <v>ISC</v>
      </c>
      <c r="C823" t="s">
        <v>911</v>
      </c>
      <c r="D823">
        <v>169</v>
      </c>
      <c r="E823" s="229">
        <v>0.57988165680473402</v>
      </c>
      <c r="F823" s="229">
        <v>0.51479289940828399</v>
      </c>
      <c r="G823" s="229">
        <v>0.46153846153846201</v>
      </c>
    </row>
    <row r="824" spans="1:7" x14ac:dyDescent="0.5">
      <c r="A824" s="230" t="str">
        <f t="shared" si="24"/>
        <v>How to apply for a status card</v>
      </c>
      <c r="B824" s="230" t="str">
        <f t="shared" si="25"/>
        <v>ISC</v>
      </c>
      <c r="C824" t="s">
        <v>912</v>
      </c>
      <c r="D824">
        <v>127</v>
      </c>
      <c r="E824">
        <v>0.488188976377953</v>
      </c>
      <c r="F824">
        <v>0.40944881889763801</v>
      </c>
      <c r="G824">
        <v>0.42519685039370098</v>
      </c>
    </row>
    <row r="825" spans="1:7" x14ac:dyDescent="0.5">
      <c r="A825" s="230" t="str">
        <f t="shared" si="24"/>
        <v>How to apply for Indian status</v>
      </c>
      <c r="B825" s="230" t="str">
        <f t="shared" si="25"/>
        <v>ISC</v>
      </c>
      <c r="C825" t="s">
        <v>913</v>
      </c>
      <c r="D825">
        <v>250</v>
      </c>
      <c r="E825" s="229">
        <v>0.53600000000000003</v>
      </c>
      <c r="F825" s="229">
        <v>0.38400000000000001</v>
      </c>
      <c r="G825" s="229">
        <v>0.42799999999999999</v>
      </c>
    </row>
    <row r="826" spans="1:7" x14ac:dyDescent="0.5">
      <c r="A826" s="230" t="str">
        <f t="shared" si="24"/>
        <v>Open an application form for Indian status or a status card</v>
      </c>
      <c r="B826" s="230" t="str">
        <f t="shared" si="25"/>
        <v>ISC</v>
      </c>
      <c r="C826" t="s">
        <v>914</v>
      </c>
      <c r="D826">
        <v>211</v>
      </c>
      <c r="E826" s="229">
        <v>0.43601895734597201</v>
      </c>
      <c r="F826" s="229">
        <v>0.36492890995260702</v>
      </c>
      <c r="G826" s="229">
        <v>0.33175355450236999</v>
      </c>
    </row>
    <row r="827" spans="1:7" x14ac:dyDescent="0.5">
      <c r="A827" s="230" t="str">
        <f t="shared" si="24"/>
        <v>Other - Reason for my visit is not in this list</v>
      </c>
      <c r="B827" s="230" t="str">
        <f t="shared" si="25"/>
        <v>ISC</v>
      </c>
      <c r="C827" t="s">
        <v>915</v>
      </c>
      <c r="D827">
        <v>1450</v>
      </c>
      <c r="E827">
        <v>0.54965517241379303</v>
      </c>
      <c r="F827">
        <v>0.50689655172413794</v>
      </c>
      <c r="G827">
        <v>0.41310344827586198</v>
      </c>
    </row>
    <row r="828" spans="1:7" x14ac:dyDescent="0.5">
      <c r="A828" s="230" t="str">
        <f t="shared" si="24"/>
        <v>Submit a request under Jordan's Principle</v>
      </c>
      <c r="B828" s="230" t="str">
        <f t="shared" si="25"/>
        <v>ISC</v>
      </c>
      <c r="C828" t="s">
        <v>916</v>
      </c>
      <c r="D828">
        <v>93</v>
      </c>
      <c r="E828" s="229">
        <v>0.32258064516128998</v>
      </c>
      <c r="F828" s="229">
        <v>0.37634408602150499</v>
      </c>
      <c r="G828" s="229">
        <v>0.39784946236559099</v>
      </c>
    </row>
    <row r="829" spans="1:7" x14ac:dyDescent="0.5">
      <c r="A829" s="230" t="str">
        <f t="shared" si="24"/>
        <v>Contact Innovation, Science and Economic Development Canada (ISED)</v>
      </c>
      <c r="B829" s="230" t="str">
        <f t="shared" si="25"/>
        <v>ISED</v>
      </c>
      <c r="C829" t="s">
        <v>917</v>
      </c>
      <c r="D829">
        <v>8</v>
      </c>
      <c r="E829" s="229">
        <v>0.5</v>
      </c>
      <c r="F829" s="229">
        <v>0.5</v>
      </c>
      <c r="G829" s="229">
        <v>0.25</v>
      </c>
    </row>
    <row r="830" spans="1:7" x14ac:dyDescent="0.5">
      <c r="A830" s="230" t="str">
        <f t="shared" si="24"/>
        <v>File an annual corporate return</v>
      </c>
      <c r="B830" s="230" t="str">
        <f t="shared" si="25"/>
        <v>ISED</v>
      </c>
      <c r="C830" t="s">
        <v>918</v>
      </c>
      <c r="D830">
        <v>96</v>
      </c>
      <c r="E830" s="238">
        <v>0.58333333333333304</v>
      </c>
      <c r="F830" s="238">
        <v>0.52083333333333304</v>
      </c>
      <c r="G830" s="238">
        <v>0.46875</v>
      </c>
    </row>
    <row r="831" spans="1:7" x14ac:dyDescent="0.5">
      <c r="A831" s="230" t="str">
        <f t="shared" si="24"/>
        <v>Find a corporation</v>
      </c>
      <c r="B831" s="230" t="str">
        <f t="shared" si="25"/>
        <v>ISED</v>
      </c>
      <c r="C831" t="s">
        <v>919</v>
      </c>
      <c r="D831">
        <v>155</v>
      </c>
      <c r="E831" s="238">
        <v>0.761290322580645</v>
      </c>
      <c r="F831" s="238">
        <v>0.57419354838709702</v>
      </c>
      <c r="G831" s="238">
        <v>0.61290322580645196</v>
      </c>
    </row>
    <row r="832" spans="1:7" x14ac:dyDescent="0.5">
      <c r="A832" s="230" t="str">
        <f t="shared" si="24"/>
        <v>Find Canadian importing companies</v>
      </c>
      <c r="B832" s="230" t="str">
        <f t="shared" si="25"/>
        <v>ISED</v>
      </c>
      <c r="C832" t="s">
        <v>920</v>
      </c>
      <c r="D832">
        <v>71</v>
      </c>
      <c r="E832">
        <v>0.78873239436619702</v>
      </c>
      <c r="F832">
        <v>0.61971830985915499</v>
      </c>
      <c r="G832">
        <v>0.69014084507042295</v>
      </c>
    </row>
    <row r="833" spans="1:7" x14ac:dyDescent="0.5">
      <c r="A833" s="230" t="str">
        <f t="shared" si="24"/>
        <v>Find government grants, loans and financing</v>
      </c>
      <c r="B833" s="230" t="str">
        <f t="shared" si="25"/>
        <v>ISED</v>
      </c>
      <c r="C833" t="s">
        <v>921</v>
      </c>
      <c r="D833">
        <v>277</v>
      </c>
      <c r="E833">
        <v>0.54512635379061403</v>
      </c>
      <c r="F833">
        <v>0.51263537906137202</v>
      </c>
      <c r="G833">
        <v>0.45487364620938597</v>
      </c>
    </row>
    <row r="834" spans="1:7" x14ac:dyDescent="0.5">
      <c r="A834" s="230" t="str">
        <f t="shared" ref="A834:A897" si="26">IF(ISBLANK(C834),"",MID(C834,FIND("#",SUBSTITUTE(C834,":","#",2))+1,500))</f>
        <v>Incorporate a business</v>
      </c>
      <c r="B834" s="230" t="str">
        <f t="shared" ref="B834:B897" si="27">IF(ISBLANK(C834),"",LEFT(C834,FIND("#",SUBSTITUTE(C834,":","#"))-1))</f>
        <v>ISED</v>
      </c>
      <c r="C834" t="s">
        <v>922</v>
      </c>
      <c r="D834">
        <v>275</v>
      </c>
      <c r="E834" s="229">
        <v>0.62545454545454504</v>
      </c>
      <c r="F834" s="229">
        <v>0.56727272727272704</v>
      </c>
      <c r="G834" s="229">
        <v>0.54545454545454497</v>
      </c>
    </row>
    <row r="835" spans="1:7" x14ac:dyDescent="0.5">
      <c r="A835" s="230" t="str">
        <f t="shared" si="26"/>
        <v>Look up industry statistics</v>
      </c>
      <c r="B835" s="230" t="str">
        <f t="shared" si="27"/>
        <v>ISED</v>
      </c>
      <c r="C835" t="s">
        <v>923</v>
      </c>
      <c r="D835">
        <v>101</v>
      </c>
      <c r="E835" s="229">
        <v>0.70297029702970304</v>
      </c>
      <c r="F835" s="229">
        <v>0.61386138613861396</v>
      </c>
      <c r="G835" s="229">
        <v>0.57425742574257399</v>
      </c>
    </row>
    <row r="836" spans="1:7" x14ac:dyDescent="0.5">
      <c r="A836" s="230" t="str">
        <f t="shared" si="26"/>
        <v>Other - Reason for my visit is not in this list</v>
      </c>
      <c r="B836" s="230" t="str">
        <f t="shared" si="27"/>
        <v>ISED</v>
      </c>
      <c r="C836" t="s">
        <v>924</v>
      </c>
      <c r="D836">
        <v>43</v>
      </c>
      <c r="E836">
        <v>0.46511627906976699</v>
      </c>
      <c r="F836">
        <v>0.30232558139534899</v>
      </c>
      <c r="G836">
        <v>0.418604651162791</v>
      </c>
    </row>
    <row r="837" spans="1:7" x14ac:dyDescent="0.5">
      <c r="A837" s="230" t="str">
        <f t="shared" si="26"/>
        <v>Register a sole-proprietorship or partnership (not incorporated)</v>
      </c>
      <c r="B837" s="230" t="str">
        <f t="shared" si="27"/>
        <v>ISED</v>
      </c>
      <c r="C837" t="s">
        <v>925</v>
      </c>
      <c r="D837">
        <v>282</v>
      </c>
      <c r="E837" s="229">
        <v>0.52127659574468099</v>
      </c>
      <c r="F837" s="229">
        <v>0.45744680851063801</v>
      </c>
      <c r="G837" s="229">
        <v>0.390070921985816</v>
      </c>
    </row>
    <row r="838" spans="1:7" x14ac:dyDescent="0.5">
      <c r="A838" s="230" t="str">
        <f t="shared" si="26"/>
        <v>Set up a not-for-profit corporation</v>
      </c>
      <c r="B838" s="230" t="str">
        <f t="shared" si="27"/>
        <v>ISED</v>
      </c>
      <c r="C838" t="s">
        <v>926</v>
      </c>
      <c r="D838">
        <v>54</v>
      </c>
      <c r="E838" s="229">
        <v>0.5</v>
      </c>
      <c r="F838" s="229">
        <v>0.53703703703703698</v>
      </c>
      <c r="G838" s="229">
        <v>0.48148148148148101</v>
      </c>
    </row>
    <row r="839" spans="1:7" x14ac:dyDescent="0.5">
      <c r="A839" s="230" t="str">
        <f t="shared" si="26"/>
        <v>Apply for the Boost Your Business Technology grant</v>
      </c>
      <c r="B839" s="230" t="str">
        <f t="shared" si="27"/>
        <v>ISED</v>
      </c>
      <c r="C839" t="s">
        <v>927</v>
      </c>
      <c r="D839">
        <v>45</v>
      </c>
      <c r="E839">
        <v>0.48888888888888898</v>
      </c>
      <c r="F839">
        <v>0.35555555555555601</v>
      </c>
      <c r="G839">
        <v>0.44444444444444398</v>
      </c>
    </row>
    <row r="840" spans="1:7" x14ac:dyDescent="0.5">
      <c r="A840" s="230" t="str">
        <f t="shared" si="26"/>
        <v>Apply for the Grow Your Business Online grant</v>
      </c>
      <c r="B840" s="230" t="str">
        <f t="shared" si="27"/>
        <v>ISED</v>
      </c>
      <c r="C840" t="s">
        <v>928</v>
      </c>
      <c r="D840">
        <v>105</v>
      </c>
      <c r="E840" s="229">
        <v>0.67619047619047601</v>
      </c>
      <c r="F840" s="229">
        <v>0.59047619047619004</v>
      </c>
      <c r="G840" s="229">
        <v>0.50476190476190497</v>
      </c>
    </row>
    <row r="841" spans="1:7" x14ac:dyDescent="0.5">
      <c r="A841" s="230" t="str">
        <f t="shared" si="26"/>
        <v>Apply to the Strategic Innovation Fund</v>
      </c>
      <c r="B841" s="230" t="str">
        <f t="shared" si="27"/>
        <v>ISED</v>
      </c>
      <c r="C841" t="s">
        <v>929</v>
      </c>
      <c r="D841">
        <v>5</v>
      </c>
      <c r="E841" s="229">
        <v>0.8</v>
      </c>
      <c r="F841" s="229">
        <v>0.6</v>
      </c>
      <c r="G841" s="229">
        <v>0.4</v>
      </c>
    </row>
    <row r="842" spans="1:7" x14ac:dyDescent="0.5">
      <c r="A842" s="230" t="str">
        <f t="shared" si="26"/>
        <v>Compared my project to already funded projects</v>
      </c>
      <c r="B842" s="230" t="str">
        <f t="shared" si="27"/>
        <v>ISED</v>
      </c>
      <c r="C842" t="s">
        <v>1471</v>
      </c>
      <c r="D842">
        <v>2</v>
      </c>
      <c r="E842" s="238">
        <v>1</v>
      </c>
      <c r="F842" s="238">
        <v>0.5</v>
      </c>
      <c r="G842" s="238">
        <v>1</v>
      </c>
    </row>
    <row r="843" spans="1:7" x14ac:dyDescent="0.5">
      <c r="A843" s="230" t="str">
        <f t="shared" si="26"/>
        <v>Contact the Canada Digital Adoption Program</v>
      </c>
      <c r="B843" s="230" t="str">
        <f t="shared" si="27"/>
        <v>ISED</v>
      </c>
      <c r="C843" t="s">
        <v>930</v>
      </c>
      <c r="D843">
        <v>105</v>
      </c>
      <c r="E843">
        <v>0.49523809523809498</v>
      </c>
      <c r="F843">
        <v>0.38095238095238099</v>
      </c>
      <c r="G843">
        <v>0.371428571428571</v>
      </c>
    </row>
    <row r="844" spans="1:7" x14ac:dyDescent="0.5">
      <c r="A844" s="230" t="str">
        <f t="shared" si="26"/>
        <v>Current investment priorities of the Strategic Innovation Fund</v>
      </c>
      <c r="B844" s="230" t="str">
        <f t="shared" si="27"/>
        <v>ISED</v>
      </c>
      <c r="C844" t="s">
        <v>931</v>
      </c>
      <c r="D844">
        <v>8</v>
      </c>
      <c r="E844" s="229">
        <v>1</v>
      </c>
      <c r="F844" s="229">
        <v>0.75</v>
      </c>
      <c r="G844" s="229">
        <v>0.75</v>
      </c>
    </row>
    <row r="845" spans="1:7" x14ac:dyDescent="0.5">
      <c r="A845" s="230" t="str">
        <f t="shared" si="26"/>
        <v>Eligibility criteria to become an e-commerce advisor</v>
      </c>
      <c r="B845" s="230" t="str">
        <f t="shared" si="27"/>
        <v>ISED</v>
      </c>
      <c r="C845" t="s">
        <v>932</v>
      </c>
      <c r="D845">
        <v>32</v>
      </c>
      <c r="E845" s="229">
        <v>0.78125</v>
      </c>
      <c r="F845" s="229">
        <v>0.71875</v>
      </c>
      <c r="G845" s="229">
        <v>0.5</v>
      </c>
    </row>
    <row r="846" spans="1:7" ht="31.5" x14ac:dyDescent="0.5">
      <c r="A846" s="230" t="str">
        <f t="shared" si="26"/>
        <v>How to help Canada achieve 2030 green house gas (GHG) targets and reach net zero by 2050</v>
      </c>
      <c r="B846" s="230" t="str">
        <f t="shared" si="27"/>
        <v>ISED</v>
      </c>
      <c r="C846" t="s">
        <v>933</v>
      </c>
      <c r="D846">
        <v>1</v>
      </c>
      <c r="E846" s="229">
        <v>1</v>
      </c>
      <c r="F846" s="229">
        <v>1</v>
      </c>
      <c r="G846" s="229">
        <v>1</v>
      </c>
    </row>
    <row r="847" spans="1:7" x14ac:dyDescent="0.5">
      <c r="A847" s="230" t="str">
        <f t="shared" si="26"/>
        <v>Learn about eligible projects and costs</v>
      </c>
      <c r="B847" s="230" t="str">
        <f t="shared" si="27"/>
        <v>ISED</v>
      </c>
      <c r="C847" t="s">
        <v>934</v>
      </c>
      <c r="D847">
        <v>10</v>
      </c>
      <c r="E847" s="229">
        <v>0.6</v>
      </c>
      <c r="F847" s="229">
        <v>0.6</v>
      </c>
      <c r="G847" s="229">
        <v>0.6</v>
      </c>
    </row>
    <row r="848" spans="1:7" x14ac:dyDescent="0.5">
      <c r="A848" s="230" t="str">
        <f t="shared" si="26"/>
        <v>Learn about Strategic Innovation Fund's legacy programs and archived initiatives</v>
      </c>
      <c r="B848" s="230" t="str">
        <f t="shared" si="27"/>
        <v>ISED</v>
      </c>
      <c r="C848" t="s">
        <v>1648</v>
      </c>
      <c r="D848">
        <v>3</v>
      </c>
      <c r="E848" s="229">
        <v>0.66666666666666696</v>
      </c>
      <c r="F848" s="229">
        <v>0.66666666666666696</v>
      </c>
      <c r="G848" s="229">
        <v>0.66666666666666696</v>
      </c>
    </row>
    <row r="849" spans="1:7" x14ac:dyDescent="0.5">
      <c r="A849" s="230" t="str">
        <f t="shared" si="26"/>
        <v>Learn about the Boost Your Business Technology grant</v>
      </c>
      <c r="B849" s="230" t="str">
        <f t="shared" si="27"/>
        <v>ISED</v>
      </c>
      <c r="C849" t="s">
        <v>935</v>
      </c>
      <c r="D849">
        <v>38</v>
      </c>
      <c r="E849" s="229">
        <v>0.68421052631578905</v>
      </c>
      <c r="F849" s="229">
        <v>0.65789473684210498</v>
      </c>
      <c r="G849" s="229">
        <v>0.44736842105263203</v>
      </c>
    </row>
    <row r="850" spans="1:7" x14ac:dyDescent="0.5">
      <c r="A850" s="230" t="str">
        <f t="shared" si="26"/>
        <v>Learn about the Grow Your Business Online grant</v>
      </c>
      <c r="B850" s="230" t="str">
        <f t="shared" si="27"/>
        <v>ISED</v>
      </c>
      <c r="C850" t="s">
        <v>936</v>
      </c>
      <c r="D850">
        <v>41</v>
      </c>
      <c r="E850">
        <v>0.80487804878048796</v>
      </c>
      <c r="F850">
        <v>0.78048780487804903</v>
      </c>
      <c r="G850">
        <v>0.65853658536585402</v>
      </c>
    </row>
    <row r="851" spans="1:7" x14ac:dyDescent="0.5">
      <c r="A851" s="230" t="str">
        <f t="shared" si="26"/>
        <v>Learn how the Strategic Innovation Fund has benefitted Canadians</v>
      </c>
      <c r="B851" s="230" t="str">
        <f t="shared" si="27"/>
        <v>ISED</v>
      </c>
      <c r="C851" t="s">
        <v>937</v>
      </c>
      <c r="D851">
        <v>3</v>
      </c>
      <c r="E851">
        <v>1</v>
      </c>
      <c r="F851">
        <v>0.66666666666666696</v>
      </c>
      <c r="G851">
        <v>0.66666666666666696</v>
      </c>
    </row>
    <row r="852" spans="1:7" x14ac:dyDescent="0.5">
      <c r="A852" s="230" t="str">
        <f t="shared" si="26"/>
        <v>Learn if my business is eligible for funding</v>
      </c>
      <c r="B852" s="230" t="str">
        <f t="shared" si="27"/>
        <v>ISED</v>
      </c>
      <c r="C852" t="s">
        <v>938</v>
      </c>
      <c r="D852">
        <v>117</v>
      </c>
      <c r="E852" s="229">
        <v>0.658119658119658</v>
      </c>
      <c r="F852" s="229">
        <v>0.61538461538461497</v>
      </c>
      <c r="G852" s="229">
        <v>0.55555555555555602</v>
      </c>
    </row>
    <row r="853" spans="1:7" x14ac:dyDescent="0.5">
      <c r="A853" s="230" t="str">
        <f t="shared" si="26"/>
        <v>Mandate and mission of the Strategic Innovation Fund</v>
      </c>
      <c r="B853" s="230" t="str">
        <f t="shared" si="27"/>
        <v>ISED</v>
      </c>
      <c r="C853" t="s">
        <v>939</v>
      </c>
      <c r="D853">
        <v>6</v>
      </c>
      <c r="E853">
        <v>1</v>
      </c>
      <c r="F853">
        <v>1</v>
      </c>
      <c r="G853">
        <v>0.83333333333333304</v>
      </c>
    </row>
    <row r="854" spans="1:7" x14ac:dyDescent="0.5">
      <c r="A854" s="230" t="str">
        <f t="shared" si="26"/>
        <v>Other - Reason for my visit is not in this list</v>
      </c>
      <c r="B854" s="230" t="str">
        <f t="shared" si="27"/>
        <v>ISED</v>
      </c>
      <c r="C854" t="s">
        <v>940</v>
      </c>
      <c r="D854">
        <v>131</v>
      </c>
      <c r="E854" s="229">
        <v>0.50381679389313005</v>
      </c>
      <c r="F854" s="229">
        <v>0.488549618320611</v>
      </c>
      <c r="G854" s="229">
        <v>0.38167938931297701</v>
      </c>
    </row>
    <row r="855" spans="1:7" x14ac:dyDescent="0.5">
      <c r="A855" s="230" t="str">
        <f t="shared" si="26"/>
        <v>Projects funded by the Strategic Innovation Fund</v>
      </c>
      <c r="B855" s="230" t="str">
        <f t="shared" si="27"/>
        <v>ISED</v>
      </c>
      <c r="C855" t="s">
        <v>1472</v>
      </c>
      <c r="D855">
        <v>6</v>
      </c>
      <c r="E855" s="229">
        <v>0.66666666666666696</v>
      </c>
      <c r="F855" s="229">
        <v>0.33333333333333298</v>
      </c>
      <c r="G855" s="229">
        <v>0.83333333333333304</v>
      </c>
    </row>
    <row r="856" spans="1:7" x14ac:dyDescent="0.5">
      <c r="A856" s="230" t="str">
        <f t="shared" si="26"/>
        <v>Other - Reason for my visit is not in this list</v>
      </c>
      <c r="B856" s="230" t="str">
        <f t="shared" si="27"/>
        <v>ISED</v>
      </c>
      <c r="C856" t="s">
        <v>1473</v>
      </c>
      <c r="D856">
        <v>1</v>
      </c>
      <c r="E856" s="229">
        <v>0</v>
      </c>
      <c r="F856" s="229">
        <v>0</v>
      </c>
      <c r="G856" s="229">
        <v>0</v>
      </c>
    </row>
    <row r="857" spans="1:7" x14ac:dyDescent="0.5">
      <c r="A857" s="230" t="str">
        <f t="shared" si="26"/>
        <v>Look up expected child support payments</v>
      </c>
      <c r="B857" s="230" t="str">
        <f t="shared" si="27"/>
        <v>JUS</v>
      </c>
      <c r="C857" t="s">
        <v>941</v>
      </c>
      <c r="D857">
        <v>638</v>
      </c>
      <c r="E857">
        <v>0.82601880877742995</v>
      </c>
      <c r="F857">
        <v>0.70846394984326</v>
      </c>
      <c r="G857">
        <v>0.63793103448275901</v>
      </c>
    </row>
    <row r="858" spans="1:7" x14ac:dyDescent="0.5">
      <c r="A858" s="230" t="str">
        <f t="shared" si="26"/>
        <v>Other - Reason for my visit is not in this list</v>
      </c>
      <c r="B858" s="230" t="str">
        <f t="shared" si="27"/>
        <v>JUS</v>
      </c>
      <c r="C858" t="s">
        <v>942</v>
      </c>
      <c r="D858">
        <v>82</v>
      </c>
      <c r="E858">
        <v>0.74390243902439002</v>
      </c>
      <c r="F858">
        <v>0.69512195121951204</v>
      </c>
      <c r="G858">
        <v>0.51219512195121997</v>
      </c>
    </row>
    <row r="859" spans="1:7" x14ac:dyDescent="0.5">
      <c r="A859" s="230" t="str">
        <f t="shared" si="26"/>
        <v>Other - Reason for my visit is not in this list</v>
      </c>
      <c r="B859" s="230" t="str">
        <f t="shared" si="27"/>
        <v>JUS</v>
      </c>
      <c r="C859" t="s">
        <v>1474</v>
      </c>
      <c r="D859">
        <v>4</v>
      </c>
      <c r="E859" s="238">
        <v>0.5</v>
      </c>
      <c r="F859" s="238">
        <v>0.25</v>
      </c>
      <c r="G859" s="238">
        <v>0.25</v>
      </c>
    </row>
    <row r="860" spans="1:7" ht="31.5" x14ac:dyDescent="0.5">
      <c r="A860" s="230" t="str">
        <f t="shared" si="26"/>
        <v>Access all consolidated Acts, regulations, constitutional documents from the Government of Canada</v>
      </c>
      <c r="B860" s="230" t="str">
        <f t="shared" si="27"/>
        <v>JUS</v>
      </c>
      <c r="C860" t="s">
        <v>1475</v>
      </c>
      <c r="D860">
        <v>2</v>
      </c>
      <c r="E860">
        <v>1</v>
      </c>
      <c r="F860">
        <v>0</v>
      </c>
      <c r="G860">
        <v>0.5</v>
      </c>
    </row>
    <row r="861" spans="1:7" x14ac:dyDescent="0.5">
      <c r="A861" s="230" t="str">
        <f t="shared" si="26"/>
        <v>Consult a law, treaty or regulation</v>
      </c>
      <c r="B861" s="230" t="str">
        <f t="shared" si="27"/>
        <v>JUS</v>
      </c>
      <c r="C861" t="s">
        <v>943</v>
      </c>
      <c r="D861">
        <v>99</v>
      </c>
      <c r="E861" s="238">
        <v>0.74747474747474796</v>
      </c>
      <c r="F861" s="238">
        <v>0.64646464646464696</v>
      </c>
      <c r="G861" s="238">
        <v>0.52525252525252497</v>
      </c>
    </row>
    <row r="862" spans="1:7" x14ac:dyDescent="0.5">
      <c r="A862" s="230" t="str">
        <f t="shared" si="26"/>
        <v>Look up Judicial Appointments</v>
      </c>
      <c r="B862" s="230" t="str">
        <f t="shared" si="27"/>
        <v>JUS</v>
      </c>
      <c r="C862" t="s">
        <v>1476</v>
      </c>
      <c r="D862">
        <v>3</v>
      </c>
      <c r="E862" s="229">
        <v>1</v>
      </c>
      <c r="F862" s="229">
        <v>0.66666666666666696</v>
      </c>
      <c r="G862" s="229">
        <v>0.33333333333333298</v>
      </c>
    </row>
    <row r="863" spans="1:7" x14ac:dyDescent="0.5">
      <c r="A863" s="230" t="str">
        <f t="shared" si="26"/>
        <v>Look up the Canadian Constitution</v>
      </c>
      <c r="B863" s="230" t="str">
        <f t="shared" si="27"/>
        <v>JUS</v>
      </c>
      <c r="C863" t="s">
        <v>1477</v>
      </c>
      <c r="D863">
        <v>1</v>
      </c>
      <c r="E863" s="229">
        <v>0</v>
      </c>
      <c r="F863" s="229">
        <v>1</v>
      </c>
      <c r="G863" s="229">
        <v>1</v>
      </c>
    </row>
    <row r="864" spans="1:7" x14ac:dyDescent="0.5">
      <c r="A864" s="230" t="str">
        <f t="shared" si="26"/>
        <v>Other - Reason for my visit is not in this list</v>
      </c>
      <c r="B864" s="230" t="str">
        <f t="shared" si="27"/>
        <v>JUS</v>
      </c>
      <c r="C864" t="s">
        <v>944</v>
      </c>
      <c r="D864">
        <v>1</v>
      </c>
      <c r="E864" s="229">
        <v>1</v>
      </c>
      <c r="F864" s="229">
        <v>1</v>
      </c>
      <c r="G864" s="229">
        <v>1</v>
      </c>
    </row>
    <row r="865" spans="1:7" x14ac:dyDescent="0.5">
      <c r="A865" s="230" t="str">
        <f t="shared" si="26"/>
        <v>Get an International Standard Book Number (ISBN)</v>
      </c>
      <c r="B865" s="230" t="str">
        <f t="shared" si="27"/>
        <v>LAC</v>
      </c>
      <c r="C865" t="s">
        <v>945</v>
      </c>
      <c r="D865">
        <v>39</v>
      </c>
      <c r="E865">
        <v>0.58974358974358998</v>
      </c>
      <c r="F865">
        <v>0.43589743589743601</v>
      </c>
      <c r="G865">
        <v>0.53846153846153799</v>
      </c>
    </row>
    <row r="866" spans="1:7" x14ac:dyDescent="0.5">
      <c r="A866" s="230" t="str">
        <f t="shared" si="26"/>
        <v>Make an Access to Information and Privacy (ATIP) request - Military service files</v>
      </c>
      <c r="B866" s="230" t="str">
        <f t="shared" si="27"/>
        <v>LAC</v>
      </c>
      <c r="C866" t="s">
        <v>946</v>
      </c>
      <c r="D866">
        <v>19</v>
      </c>
      <c r="E866" s="238">
        <v>0.157894736842105</v>
      </c>
      <c r="F866" s="238">
        <v>0.26315789473684198</v>
      </c>
      <c r="G866" s="238">
        <v>0.157894736842105</v>
      </c>
    </row>
    <row r="867" spans="1:7" x14ac:dyDescent="0.5">
      <c r="A867" s="230" t="str">
        <f t="shared" si="26"/>
        <v>Other - Reason for my visit is not in this list</v>
      </c>
      <c r="B867" s="230" t="str">
        <f t="shared" si="27"/>
        <v>LAC</v>
      </c>
      <c r="C867" t="s">
        <v>947</v>
      </c>
      <c r="D867">
        <v>404</v>
      </c>
      <c r="E867" s="229">
        <v>0.46039603960396003</v>
      </c>
      <c r="F867" s="229">
        <v>0.38861386138613901</v>
      </c>
      <c r="G867" s="229">
        <v>0.43069306930693102</v>
      </c>
    </row>
    <row r="868" spans="1:7" x14ac:dyDescent="0.5">
      <c r="A868" s="230" t="str">
        <f t="shared" si="26"/>
        <v>Research your genealogy and family history</v>
      </c>
      <c r="B868" s="230" t="str">
        <f t="shared" si="27"/>
        <v>LAC</v>
      </c>
      <c r="C868" t="s">
        <v>948</v>
      </c>
      <c r="D868">
        <v>51</v>
      </c>
      <c r="E868" s="229">
        <v>0.45098039215686297</v>
      </c>
      <c r="F868" s="229">
        <v>0.39215686274509798</v>
      </c>
      <c r="G868" s="229">
        <v>0.39215686274509798</v>
      </c>
    </row>
    <row r="869" spans="1:7" x14ac:dyDescent="0.5">
      <c r="A869" s="230" t="str">
        <f t="shared" si="26"/>
        <v>Search Aurora and Voila catalogues</v>
      </c>
      <c r="B869" s="230" t="str">
        <f t="shared" si="27"/>
        <v>LAC</v>
      </c>
      <c r="C869" t="s">
        <v>949</v>
      </c>
      <c r="D869">
        <v>21</v>
      </c>
      <c r="E869" s="229">
        <v>0.66666666666666696</v>
      </c>
      <c r="F869" s="229">
        <v>0.42857142857142899</v>
      </c>
      <c r="G869" s="229">
        <v>0.57142857142857095</v>
      </c>
    </row>
    <row r="870" spans="1:7" x14ac:dyDescent="0.5">
      <c r="A870" s="230" t="str">
        <f t="shared" si="26"/>
        <v>Search births, marriages and deaths recorded</v>
      </c>
      <c r="B870" s="230" t="str">
        <f t="shared" si="27"/>
        <v>LAC</v>
      </c>
      <c r="C870" t="s">
        <v>950</v>
      </c>
      <c r="D870">
        <v>287</v>
      </c>
      <c r="E870" s="238">
        <v>0.393728222996516</v>
      </c>
      <c r="F870" s="238">
        <v>0.38675958188153298</v>
      </c>
      <c r="G870" s="238">
        <v>0.42857142857142899</v>
      </c>
    </row>
    <row r="871" spans="1:7" x14ac:dyDescent="0.5">
      <c r="A871" s="230" t="str">
        <f t="shared" si="26"/>
        <v>Search births, marriages and deaths recorded in Canada</v>
      </c>
      <c r="B871" s="230" t="str">
        <f t="shared" si="27"/>
        <v>LAC</v>
      </c>
      <c r="C871" t="s">
        <v>951</v>
      </c>
      <c r="D871">
        <v>18</v>
      </c>
      <c r="E871" s="229">
        <v>0.66666666666666696</v>
      </c>
      <c r="F871" s="229">
        <v>0.66666666666666696</v>
      </c>
      <c r="G871" s="229">
        <v>0.61111111111111105</v>
      </c>
    </row>
    <row r="872" spans="1:7" x14ac:dyDescent="0.5">
      <c r="A872" s="230" t="str">
        <f t="shared" si="26"/>
        <v>Search censuses</v>
      </c>
      <c r="B872" s="230" t="str">
        <f t="shared" si="27"/>
        <v>LAC</v>
      </c>
      <c r="C872" t="s">
        <v>952</v>
      </c>
      <c r="D872">
        <v>1490</v>
      </c>
      <c r="E872">
        <v>0.66107382550335603</v>
      </c>
      <c r="F872">
        <v>0.58993288590603998</v>
      </c>
      <c r="G872">
        <v>0.651677852348993</v>
      </c>
    </row>
    <row r="873" spans="1:7" x14ac:dyDescent="0.5">
      <c r="A873" s="230" t="str">
        <f t="shared" si="26"/>
        <v>Search images</v>
      </c>
      <c r="B873" s="230" t="str">
        <f t="shared" si="27"/>
        <v>LAC</v>
      </c>
      <c r="C873" t="s">
        <v>953</v>
      </c>
      <c r="D873">
        <v>178</v>
      </c>
      <c r="E873">
        <v>0.61235955056179803</v>
      </c>
      <c r="F873">
        <v>0.44382022471910099</v>
      </c>
      <c r="G873">
        <v>0.47752808988764001</v>
      </c>
    </row>
    <row r="874" spans="1:7" x14ac:dyDescent="0.5">
      <c r="A874" s="230" t="str">
        <f t="shared" si="26"/>
        <v>Search immigration passenger lists</v>
      </c>
      <c r="B874" s="230" t="str">
        <f t="shared" si="27"/>
        <v>LAC</v>
      </c>
      <c r="C874" t="s">
        <v>954</v>
      </c>
      <c r="D874">
        <v>143</v>
      </c>
      <c r="E874">
        <v>0.29370629370629397</v>
      </c>
      <c r="F874">
        <v>0.29370629370629397</v>
      </c>
      <c r="G874">
        <v>0.29370629370629397</v>
      </c>
    </row>
    <row r="875" spans="1:7" x14ac:dyDescent="0.5">
      <c r="A875" s="230" t="str">
        <f t="shared" si="26"/>
        <v>Search Personnel Records of the First World War</v>
      </c>
      <c r="B875" s="230" t="str">
        <f t="shared" si="27"/>
        <v>LAC</v>
      </c>
      <c r="C875" t="s">
        <v>955</v>
      </c>
      <c r="D875">
        <v>190</v>
      </c>
      <c r="E875">
        <v>0.72631578947368403</v>
      </c>
      <c r="F875">
        <v>0.64736842105263204</v>
      </c>
      <c r="G875">
        <v>0.66315789473684195</v>
      </c>
    </row>
    <row r="876" spans="1:7" x14ac:dyDescent="0.5">
      <c r="A876" s="230" t="str">
        <f t="shared" si="26"/>
        <v>Search records</v>
      </c>
      <c r="B876" s="230" t="str">
        <f t="shared" si="27"/>
        <v>LAC</v>
      </c>
      <c r="C876" t="s">
        <v>956</v>
      </c>
      <c r="D876">
        <v>515</v>
      </c>
      <c r="E876" s="229">
        <v>0.56310679611650505</v>
      </c>
      <c r="F876" s="229">
        <v>0.43106796116504897</v>
      </c>
      <c r="G876" s="229">
        <v>0.50679611650485401</v>
      </c>
    </row>
    <row r="877" spans="1:7" x14ac:dyDescent="0.5">
      <c r="A877" s="230" t="str">
        <f t="shared" si="26"/>
        <v>Search service files of the Second World War</v>
      </c>
      <c r="B877" s="230" t="str">
        <f t="shared" si="27"/>
        <v>LAC</v>
      </c>
      <c r="C877" t="s">
        <v>957</v>
      </c>
      <c r="D877">
        <v>97</v>
      </c>
      <c r="E877" s="229">
        <v>0.28865979381443302</v>
      </c>
      <c r="F877" s="229">
        <v>0.298969072164948</v>
      </c>
      <c r="G877" s="229">
        <v>0.185567010309278</v>
      </c>
    </row>
    <row r="878" spans="1:7" x14ac:dyDescent="0.5">
      <c r="A878" s="230" t="str">
        <f t="shared" si="26"/>
        <v>Other - Reason for my visit is not in this list</v>
      </c>
      <c r="B878" s="230" t="str">
        <f t="shared" si="27"/>
        <v>LAC</v>
      </c>
      <c r="C878" t="s">
        <v>958</v>
      </c>
      <c r="D878">
        <v>410</v>
      </c>
      <c r="E878" s="238">
        <v>0.52195121951219503</v>
      </c>
      <c r="F878" s="238">
        <v>0.43658536585365898</v>
      </c>
      <c r="G878" s="238">
        <v>0.41707317073170702</v>
      </c>
    </row>
    <row r="879" spans="1:7" x14ac:dyDescent="0.5">
      <c r="A879" s="230" t="str">
        <f t="shared" si="26"/>
        <v>Find a job at the NFB</v>
      </c>
      <c r="B879" s="230" t="str">
        <f t="shared" si="27"/>
        <v>NFB</v>
      </c>
      <c r="C879" t="s">
        <v>959</v>
      </c>
      <c r="D879">
        <v>1</v>
      </c>
      <c r="E879" s="229">
        <v>0</v>
      </c>
      <c r="F879" s="229">
        <v>0</v>
      </c>
      <c r="G879" s="229">
        <v>0</v>
      </c>
    </row>
    <row r="880" spans="1:7" x14ac:dyDescent="0.5">
      <c r="A880" s="230" t="str">
        <f t="shared" si="26"/>
        <v>Learn more about NFB works</v>
      </c>
      <c r="B880" s="230" t="str">
        <f t="shared" si="27"/>
        <v>NFB</v>
      </c>
      <c r="C880" t="s">
        <v>960</v>
      </c>
      <c r="D880">
        <v>1</v>
      </c>
      <c r="E880" s="229">
        <v>1</v>
      </c>
      <c r="F880" s="229">
        <v>0</v>
      </c>
      <c r="G880" s="229">
        <v>0</v>
      </c>
    </row>
    <row r="881" spans="1:7" x14ac:dyDescent="0.5">
      <c r="A881" s="230" t="str">
        <f t="shared" si="26"/>
        <v>Use the NFB's education tools</v>
      </c>
      <c r="B881" s="230" t="str">
        <f t="shared" si="27"/>
        <v>NFB</v>
      </c>
      <c r="C881" t="s">
        <v>1478</v>
      </c>
      <c r="D881">
        <v>1</v>
      </c>
      <c r="E881" s="229">
        <v>0</v>
      </c>
      <c r="F881" s="229">
        <v>0</v>
      </c>
      <c r="G881" s="229">
        <v>0</v>
      </c>
    </row>
    <row r="882" spans="1:7" x14ac:dyDescent="0.5">
      <c r="A882" s="230" t="str">
        <f t="shared" si="26"/>
        <v>Other - Reason for my visit is not in this list</v>
      </c>
      <c r="B882" s="230" t="str">
        <f t="shared" si="27"/>
        <v>NFB</v>
      </c>
      <c r="C882" t="s">
        <v>1479</v>
      </c>
      <c r="D882">
        <v>1</v>
      </c>
      <c r="E882">
        <v>1</v>
      </c>
      <c r="F882">
        <v>1</v>
      </c>
      <c r="G882">
        <v>1</v>
      </c>
    </row>
    <row r="883" spans="1:7" x14ac:dyDescent="0.5">
      <c r="A883" s="230" t="str">
        <f t="shared" si="26"/>
        <v>Find an Industrial Research Assistance Program (IRAP) office</v>
      </c>
      <c r="B883" s="230" t="str">
        <f t="shared" si="27"/>
        <v>NRC</v>
      </c>
      <c r="C883" t="s">
        <v>1480</v>
      </c>
      <c r="D883">
        <v>2</v>
      </c>
      <c r="E883">
        <v>0.5</v>
      </c>
      <c r="F883">
        <v>0.5</v>
      </c>
      <c r="G883">
        <v>0.5</v>
      </c>
    </row>
    <row r="884" spans="1:7" ht="31.5" x14ac:dyDescent="0.5">
      <c r="A884" s="230" t="str">
        <f t="shared" si="26"/>
        <v>Grants for technological innovation - Industrial Research Assistance Program (IRAP)</v>
      </c>
      <c r="B884" s="230" t="str">
        <f t="shared" si="27"/>
        <v>NRC</v>
      </c>
      <c r="C884" t="s">
        <v>961</v>
      </c>
      <c r="D884">
        <v>8</v>
      </c>
      <c r="E884" s="238">
        <v>0.625</v>
      </c>
      <c r="F884" s="238">
        <v>0.5</v>
      </c>
      <c r="G884" s="238">
        <v>0.375</v>
      </c>
    </row>
    <row r="885" spans="1:7" x14ac:dyDescent="0.5">
      <c r="A885" s="230" t="str">
        <f t="shared" si="26"/>
        <v>Learn about international research collaboration opportunities</v>
      </c>
      <c r="B885" s="230" t="str">
        <f t="shared" si="27"/>
        <v>NRC</v>
      </c>
      <c r="C885" t="s">
        <v>962</v>
      </c>
      <c r="D885">
        <v>5</v>
      </c>
      <c r="E885" s="238">
        <v>0.8</v>
      </c>
      <c r="F885" s="238">
        <v>0.6</v>
      </c>
      <c r="G885" s="238">
        <v>0.8</v>
      </c>
    </row>
    <row r="886" spans="1:7" x14ac:dyDescent="0.5">
      <c r="A886" s="230" t="str">
        <f t="shared" si="26"/>
        <v>Learn about IRAP's funding to hire young graduates</v>
      </c>
      <c r="B886" s="230" t="str">
        <f t="shared" si="27"/>
        <v>NRC</v>
      </c>
      <c r="C886" t="s">
        <v>963</v>
      </c>
      <c r="D886">
        <v>4</v>
      </c>
      <c r="E886" s="229">
        <v>1</v>
      </c>
      <c r="F886" s="229">
        <v>0.75</v>
      </c>
      <c r="G886" s="229">
        <v>0.25</v>
      </c>
    </row>
    <row r="887" spans="1:7" x14ac:dyDescent="0.5">
      <c r="A887" s="230" t="str">
        <f t="shared" si="26"/>
        <v>Learn about IRAP advisory services</v>
      </c>
      <c r="B887" s="230" t="str">
        <f t="shared" si="27"/>
        <v>NRC</v>
      </c>
      <c r="C887" t="s">
        <v>1481</v>
      </c>
      <c r="D887">
        <v>1</v>
      </c>
      <c r="E887">
        <v>1</v>
      </c>
      <c r="F887">
        <v>0</v>
      </c>
      <c r="G887">
        <v>1</v>
      </c>
    </row>
    <row r="888" spans="1:7" x14ac:dyDescent="0.5">
      <c r="A888" s="230" t="str">
        <f t="shared" si="26"/>
        <v>Learn about the Industrial Research Assistance Program (IRAP)</v>
      </c>
      <c r="B888" s="230" t="str">
        <f t="shared" si="27"/>
        <v>NRC</v>
      </c>
      <c r="C888" t="s">
        <v>964</v>
      </c>
      <c r="D888">
        <v>8</v>
      </c>
      <c r="E888" s="229">
        <v>0.625</v>
      </c>
      <c r="F888" s="229">
        <v>1</v>
      </c>
      <c r="G888" s="229">
        <v>0.625</v>
      </c>
    </row>
    <row r="889" spans="1:7" x14ac:dyDescent="0.5">
      <c r="A889" s="230" t="str">
        <f t="shared" si="26"/>
        <v>Learn about the IRAP Innovation Assistance Program (AIP)</v>
      </c>
      <c r="B889" s="230" t="str">
        <f t="shared" si="27"/>
        <v>NRC</v>
      </c>
      <c r="C889" t="s">
        <v>965</v>
      </c>
      <c r="D889">
        <v>10</v>
      </c>
      <c r="E889">
        <v>0.7</v>
      </c>
      <c r="F889">
        <v>0.5</v>
      </c>
      <c r="G889">
        <v>0.7</v>
      </c>
    </row>
    <row r="890" spans="1:7" x14ac:dyDescent="0.5">
      <c r="A890" s="230" t="str">
        <f t="shared" si="26"/>
        <v>Other - Reason for my visit is not in this list</v>
      </c>
      <c r="B890" s="230" t="str">
        <f t="shared" si="27"/>
        <v>NRC</v>
      </c>
      <c r="C890" t="s">
        <v>966</v>
      </c>
      <c r="D890">
        <v>8</v>
      </c>
      <c r="E890" s="229">
        <v>0.625</v>
      </c>
      <c r="F890" s="229">
        <v>0.375</v>
      </c>
      <c r="G890" s="229">
        <v>0.25</v>
      </c>
    </row>
    <row r="891" spans="1:7" x14ac:dyDescent="0.5">
      <c r="A891" s="230" t="str">
        <f t="shared" si="26"/>
        <v>Consult the collective agreements and compensation plans</v>
      </c>
      <c r="B891" s="230" t="str">
        <f t="shared" si="27"/>
        <v>NRC</v>
      </c>
      <c r="C891" t="s">
        <v>967</v>
      </c>
      <c r="D891">
        <v>5</v>
      </c>
      <c r="E891" s="238">
        <v>0.8</v>
      </c>
      <c r="F891" s="238">
        <v>0.4</v>
      </c>
      <c r="G891" s="238">
        <v>0.8</v>
      </c>
    </row>
    <row r="892" spans="1:7" x14ac:dyDescent="0.5">
      <c r="A892" s="230" t="str">
        <f t="shared" si="26"/>
        <v>Find jobs opportunities at the NRC</v>
      </c>
      <c r="B892" s="230" t="str">
        <f t="shared" si="27"/>
        <v>NRC</v>
      </c>
      <c r="C892" t="s">
        <v>968</v>
      </c>
      <c r="D892">
        <v>78</v>
      </c>
      <c r="E892" s="229">
        <v>0.91025641025641002</v>
      </c>
      <c r="F892" s="229">
        <v>0.76923076923076905</v>
      </c>
      <c r="G892" s="229">
        <v>0.64102564102564097</v>
      </c>
    </row>
    <row r="893" spans="1:7" ht="31.5" x14ac:dyDescent="0.5">
      <c r="A893" s="230" t="str">
        <f t="shared" si="26"/>
        <v>Jobs at the National Research Council (student jobs, fellowships, employment information)</v>
      </c>
      <c r="B893" s="230" t="str">
        <f t="shared" si="27"/>
        <v>NRC</v>
      </c>
      <c r="C893" t="s">
        <v>969</v>
      </c>
      <c r="D893">
        <v>15</v>
      </c>
      <c r="E893" s="238">
        <v>0.6</v>
      </c>
      <c r="F893" s="238">
        <v>0.6</v>
      </c>
      <c r="G893" s="238">
        <v>0.46666666666666701</v>
      </c>
    </row>
    <row r="894" spans="1:7" x14ac:dyDescent="0.5">
      <c r="A894" s="230" t="str">
        <f t="shared" si="26"/>
        <v>Learn about becoming an industrial technology advisor</v>
      </c>
      <c r="B894" s="230" t="str">
        <f t="shared" si="27"/>
        <v>NRC</v>
      </c>
      <c r="C894" t="s">
        <v>970</v>
      </c>
      <c r="D894">
        <v>3</v>
      </c>
      <c r="E894" s="229">
        <v>1</v>
      </c>
      <c r="F894" s="229">
        <v>0.66666666666666696</v>
      </c>
      <c r="G894" s="229">
        <v>0.66666666666666696</v>
      </c>
    </row>
    <row r="895" spans="1:7" x14ac:dyDescent="0.5">
      <c r="A895" s="230" t="str">
        <f t="shared" si="26"/>
        <v>Learn about the H.L. Holmes Award for Post-Doctoral Studies</v>
      </c>
      <c r="B895" s="230" t="str">
        <f t="shared" si="27"/>
        <v>NRC</v>
      </c>
      <c r="C895" t="s">
        <v>1482</v>
      </c>
      <c r="D895">
        <v>1</v>
      </c>
      <c r="E895" s="229">
        <v>1</v>
      </c>
      <c r="F895" s="229">
        <v>1</v>
      </c>
      <c r="G895" s="229">
        <v>1</v>
      </c>
    </row>
    <row r="896" spans="1:7" x14ac:dyDescent="0.5">
      <c r="A896" s="230" t="str">
        <f t="shared" si="26"/>
        <v>Learn about the NRC's student employment program</v>
      </c>
      <c r="B896" s="230" t="str">
        <f t="shared" si="27"/>
        <v>NRC</v>
      </c>
      <c r="C896" t="s">
        <v>971</v>
      </c>
      <c r="D896">
        <v>5</v>
      </c>
      <c r="E896">
        <v>0.8</v>
      </c>
      <c r="F896">
        <v>0.6</v>
      </c>
      <c r="G896">
        <v>0.6</v>
      </c>
    </row>
    <row r="897" spans="1:7" x14ac:dyDescent="0.5">
      <c r="A897" s="230" t="str">
        <f t="shared" si="26"/>
        <v>Learn about the postdoctoral fellowship program</v>
      </c>
      <c r="B897" s="230" t="str">
        <f t="shared" si="27"/>
        <v>NRC</v>
      </c>
      <c r="C897" t="s">
        <v>972</v>
      </c>
      <c r="D897">
        <v>4</v>
      </c>
      <c r="E897" s="238">
        <v>0.5</v>
      </c>
      <c r="F897" s="238">
        <v>0.75</v>
      </c>
      <c r="G897" s="238">
        <v>0.5</v>
      </c>
    </row>
    <row r="898" spans="1:7" x14ac:dyDescent="0.5">
      <c r="A898" s="230" t="str">
        <f t="shared" ref="A898:A961" si="28">IF(ISBLANK(C898),"",MID(C898,FIND("#",SUBSTITUTE(C898,":","#",2))+1,500))</f>
        <v>Learn how to preprare for an interview</v>
      </c>
      <c r="B898" s="230" t="str">
        <f t="shared" ref="B898:B961" si="29">IF(ISBLANK(C898),"",LEFT(C898,FIND("#",SUBSTITUTE(C898,":","#"))-1))</f>
        <v>NRC</v>
      </c>
      <c r="C898" t="s">
        <v>973</v>
      </c>
      <c r="D898">
        <v>12</v>
      </c>
      <c r="E898">
        <v>0.83333333333333304</v>
      </c>
      <c r="F898">
        <v>0.75</v>
      </c>
      <c r="G898">
        <v>0.58333333333333304</v>
      </c>
    </row>
    <row r="899" spans="1:7" x14ac:dyDescent="0.5">
      <c r="A899" s="230" t="str">
        <f t="shared" si="28"/>
        <v>Other - Reason for my visit is not in this list</v>
      </c>
      <c r="B899" s="230" t="str">
        <f t="shared" si="29"/>
        <v>NRC</v>
      </c>
      <c r="C899" t="s">
        <v>974</v>
      </c>
      <c r="D899">
        <v>5</v>
      </c>
      <c r="E899" s="229">
        <v>0.8</v>
      </c>
      <c r="F899" s="229">
        <v>0.6</v>
      </c>
      <c r="G899" s="229">
        <v>0.6</v>
      </c>
    </row>
    <row r="900" spans="1:7" x14ac:dyDescent="0.5">
      <c r="A900" s="230" t="str">
        <f t="shared" si="28"/>
        <v>Other - Reason for my visit is not in this list</v>
      </c>
      <c r="B900" s="230" t="str">
        <f t="shared" si="29"/>
        <v>NRC</v>
      </c>
      <c r="C900" t="s">
        <v>975</v>
      </c>
      <c r="D900">
        <v>286</v>
      </c>
      <c r="E900">
        <v>0.68881118881118897</v>
      </c>
      <c r="F900">
        <v>0.61188811188811199</v>
      </c>
      <c r="G900">
        <v>0.55244755244755195</v>
      </c>
    </row>
    <row r="901" spans="1:7" x14ac:dyDescent="0.5">
      <c r="A901" s="230" t="str">
        <f t="shared" si="28"/>
        <v>Access Codes Canada publications</v>
      </c>
      <c r="B901" s="230" t="str">
        <f t="shared" si="29"/>
        <v>NRC</v>
      </c>
      <c r="C901" t="s">
        <v>976</v>
      </c>
      <c r="D901">
        <v>86</v>
      </c>
      <c r="E901" s="229">
        <v>0.80232558139534904</v>
      </c>
      <c r="F901" s="229">
        <v>0.63953488372093004</v>
      </c>
      <c r="G901" s="229">
        <v>0.68604651162790697</v>
      </c>
    </row>
    <row r="902" spans="1:7" x14ac:dyDescent="0.5">
      <c r="A902" s="230" t="str">
        <f t="shared" si="28"/>
        <v>Activate your Codes Canada subscription</v>
      </c>
      <c r="B902" s="230" t="str">
        <f t="shared" si="29"/>
        <v>NRC</v>
      </c>
      <c r="C902" t="s">
        <v>977</v>
      </c>
      <c r="D902">
        <v>3</v>
      </c>
      <c r="E902" s="229">
        <v>0.66666666666666696</v>
      </c>
      <c r="F902" s="229">
        <v>0.33333333333333298</v>
      </c>
      <c r="G902" s="229">
        <v>0.66666666666666696</v>
      </c>
    </row>
    <row r="903" spans="1:7" x14ac:dyDescent="0.5">
      <c r="A903" s="230" t="str">
        <f t="shared" si="28"/>
        <v>Apply for CLAS certification</v>
      </c>
      <c r="B903" s="230" t="str">
        <f t="shared" si="29"/>
        <v>NRC</v>
      </c>
      <c r="C903" t="s">
        <v>978</v>
      </c>
      <c r="D903">
        <v>4</v>
      </c>
      <c r="E903" s="229">
        <v>0.75</v>
      </c>
      <c r="F903" s="229">
        <v>0.5</v>
      </c>
      <c r="G903" s="229">
        <v>0.5</v>
      </c>
    </row>
    <row r="904" spans="1:7" x14ac:dyDescent="0.5">
      <c r="A904" s="230" t="str">
        <f t="shared" si="28"/>
        <v>Buy building codes or Certified Reference Materials</v>
      </c>
      <c r="B904" s="230" t="str">
        <f t="shared" si="29"/>
        <v>NRC</v>
      </c>
      <c r="C904" t="s">
        <v>1483</v>
      </c>
      <c r="D904">
        <v>3</v>
      </c>
      <c r="E904">
        <v>0</v>
      </c>
      <c r="F904">
        <v>0</v>
      </c>
      <c r="G904">
        <v>0.33333333333333298</v>
      </c>
    </row>
    <row r="905" spans="1:7" x14ac:dyDescent="0.5">
      <c r="A905" s="230" t="str">
        <f t="shared" si="28"/>
        <v>Calibration Laboratory Assessment Service (CLAS)</v>
      </c>
      <c r="B905" s="230" t="str">
        <f t="shared" si="29"/>
        <v>NRC</v>
      </c>
      <c r="C905" t="s">
        <v>979</v>
      </c>
      <c r="D905">
        <v>1</v>
      </c>
      <c r="E905" s="229">
        <v>1</v>
      </c>
      <c r="F905" s="229">
        <v>1</v>
      </c>
      <c r="G905" s="229">
        <v>1</v>
      </c>
    </row>
    <row r="906" spans="1:7" x14ac:dyDescent="0.5">
      <c r="A906" s="230" t="str">
        <f t="shared" si="28"/>
        <v>Canadian Construction Materials Centre (CCMC)</v>
      </c>
      <c r="B906" s="230" t="str">
        <f t="shared" si="29"/>
        <v>NRC</v>
      </c>
      <c r="C906" t="s">
        <v>980</v>
      </c>
      <c r="D906">
        <v>3</v>
      </c>
      <c r="E906" s="229">
        <v>1</v>
      </c>
      <c r="F906" s="229">
        <v>0.33333333333333298</v>
      </c>
      <c r="G906" s="229">
        <v>0.33333333333333298</v>
      </c>
    </row>
    <row r="907" spans="1:7" x14ac:dyDescent="0.5">
      <c r="A907" s="230" t="str">
        <f t="shared" si="28"/>
        <v>Canadian National Master Construction Specifications (NMS)</v>
      </c>
      <c r="B907" s="230" t="str">
        <f t="shared" si="29"/>
        <v>NRC</v>
      </c>
      <c r="C907" t="s">
        <v>981</v>
      </c>
      <c r="D907">
        <v>18</v>
      </c>
      <c r="E907" s="229">
        <v>0.88888888888888895</v>
      </c>
      <c r="F907" s="229">
        <v>0.83333333333333304</v>
      </c>
      <c r="G907" s="229">
        <v>0.83333333333333304</v>
      </c>
    </row>
    <row r="908" spans="1:7" x14ac:dyDescent="0.5">
      <c r="A908" s="230" t="str">
        <f t="shared" si="28"/>
        <v>Check sunrise and sunset times</v>
      </c>
      <c r="B908" s="230" t="str">
        <f t="shared" si="29"/>
        <v>NRC</v>
      </c>
      <c r="C908" t="s">
        <v>1484</v>
      </c>
      <c r="D908">
        <v>12</v>
      </c>
      <c r="E908" s="229">
        <v>0.91666666666666696</v>
      </c>
      <c r="F908" s="229">
        <v>0.66666666666666696</v>
      </c>
      <c r="G908" s="229">
        <v>0.58333333333333304</v>
      </c>
    </row>
    <row r="909" spans="1:7" x14ac:dyDescent="0.5">
      <c r="A909" s="230" t="str">
        <f t="shared" si="28"/>
        <v>Check time zones and daylight savings time periods</v>
      </c>
      <c r="B909" s="230" t="str">
        <f t="shared" si="29"/>
        <v>NRC</v>
      </c>
      <c r="C909" t="s">
        <v>982</v>
      </c>
      <c r="D909">
        <v>13</v>
      </c>
      <c r="E909" s="229">
        <v>0.84615384615384603</v>
      </c>
      <c r="F909" s="229">
        <v>0.84615384615384603</v>
      </c>
      <c r="G909" s="229">
        <v>0.84615384615384603</v>
      </c>
    </row>
    <row r="910" spans="1:7" x14ac:dyDescent="0.5">
      <c r="A910" s="230" t="str">
        <f t="shared" si="28"/>
        <v>Codes Canada (building, fire, plumbing, energy)</v>
      </c>
      <c r="B910" s="230" t="str">
        <f t="shared" si="29"/>
        <v>NRC</v>
      </c>
      <c r="C910" t="s">
        <v>983</v>
      </c>
      <c r="D910">
        <v>13</v>
      </c>
      <c r="E910">
        <v>0.76923076923076905</v>
      </c>
      <c r="F910">
        <v>0.61538461538461497</v>
      </c>
      <c r="G910">
        <v>0.61538461538461497</v>
      </c>
    </row>
    <row r="911" spans="1:7" x14ac:dyDescent="0.5">
      <c r="A911" s="230" t="str">
        <f t="shared" si="28"/>
        <v>Consult a list of NRC products and services</v>
      </c>
      <c r="B911" s="230" t="str">
        <f t="shared" si="29"/>
        <v>NRC</v>
      </c>
      <c r="C911" t="s">
        <v>1485</v>
      </c>
      <c r="D911">
        <v>9</v>
      </c>
      <c r="E911" s="229">
        <v>0.55555555555555602</v>
      </c>
      <c r="F911" s="229">
        <v>0.33333333333333298</v>
      </c>
      <c r="G911" s="229">
        <v>0.55555555555555602</v>
      </c>
    </row>
    <row r="912" spans="1:7" x14ac:dyDescent="0.5">
      <c r="A912" s="230" t="str">
        <f t="shared" si="28"/>
        <v>Consult the CCMC registry of product assessments</v>
      </c>
      <c r="B912" s="230" t="str">
        <f t="shared" si="29"/>
        <v>NRC</v>
      </c>
      <c r="C912" t="s">
        <v>984</v>
      </c>
      <c r="D912">
        <v>9</v>
      </c>
      <c r="E912" s="229">
        <v>0.66666666666666696</v>
      </c>
      <c r="F912" s="229">
        <v>0.11111111111111099</v>
      </c>
      <c r="G912" s="229">
        <v>0.33333333333333298</v>
      </c>
    </row>
    <row r="913" spans="1:7" x14ac:dyDescent="0.5">
      <c r="A913" s="230" t="str">
        <f t="shared" si="28"/>
        <v>Consult the descriptions of National Research Council (NRC) facilities</v>
      </c>
      <c r="B913" s="230" t="str">
        <f t="shared" si="29"/>
        <v>NRC</v>
      </c>
      <c r="C913" t="s">
        <v>985</v>
      </c>
      <c r="D913">
        <v>2</v>
      </c>
      <c r="E913" s="229">
        <v>0.5</v>
      </c>
      <c r="F913" s="229">
        <v>1</v>
      </c>
      <c r="G913" s="229">
        <v>0.5</v>
      </c>
    </row>
    <row r="914" spans="1:7" x14ac:dyDescent="0.5">
      <c r="A914" s="230" t="str">
        <f t="shared" si="28"/>
        <v>Consult the descriptions of NRC facilities</v>
      </c>
      <c r="B914" s="230" t="str">
        <f t="shared" si="29"/>
        <v>NRC</v>
      </c>
      <c r="C914" t="s">
        <v>1486</v>
      </c>
      <c r="D914">
        <v>3</v>
      </c>
      <c r="E914">
        <v>1</v>
      </c>
      <c r="F914">
        <v>0.66666666666666696</v>
      </c>
      <c r="G914">
        <v>0.66666666666666696</v>
      </c>
    </row>
    <row r="915" spans="1:7" x14ac:dyDescent="0.5">
      <c r="A915" s="230" t="str">
        <f t="shared" si="28"/>
        <v>Consult the list of CRM products / Registry of documentation</v>
      </c>
      <c r="B915" s="230" t="str">
        <f t="shared" si="29"/>
        <v>NRC</v>
      </c>
      <c r="C915" t="s">
        <v>1487</v>
      </c>
      <c r="D915">
        <v>9</v>
      </c>
      <c r="E915" s="238">
        <v>1</v>
      </c>
      <c r="F915" s="238">
        <v>0.77777777777777801</v>
      </c>
      <c r="G915" s="238">
        <v>0.88888888888888895</v>
      </c>
    </row>
    <row r="916" spans="1:7" x14ac:dyDescent="0.5">
      <c r="A916" s="230" t="str">
        <f t="shared" si="28"/>
        <v>Consult the NMS User's Guide</v>
      </c>
      <c r="B916" s="230" t="str">
        <f t="shared" si="29"/>
        <v>NRC</v>
      </c>
      <c r="C916" t="s">
        <v>986</v>
      </c>
      <c r="D916">
        <v>4</v>
      </c>
      <c r="E916" s="229">
        <v>1</v>
      </c>
      <c r="F916" s="229">
        <v>0.75</v>
      </c>
      <c r="G916" s="229">
        <v>0.75</v>
      </c>
    </row>
    <row r="917" spans="1:7" x14ac:dyDescent="0.5">
      <c r="A917" s="230" t="str">
        <f t="shared" si="28"/>
        <v>Consult the NRC directory of science professionals</v>
      </c>
      <c r="B917" s="230" t="str">
        <f t="shared" si="29"/>
        <v>NRC</v>
      </c>
      <c r="C917" t="s">
        <v>1488</v>
      </c>
      <c r="D917">
        <v>4</v>
      </c>
      <c r="E917">
        <v>0.75</v>
      </c>
      <c r="F917">
        <v>0.5</v>
      </c>
      <c r="G917">
        <v>0.5</v>
      </c>
    </row>
    <row r="918" spans="1:7" x14ac:dyDescent="0.5">
      <c r="A918" s="230" t="str">
        <f t="shared" si="28"/>
        <v>Contact the NRC</v>
      </c>
      <c r="B918" s="230" t="str">
        <f t="shared" si="29"/>
        <v>NRC</v>
      </c>
      <c r="C918" t="s">
        <v>1489</v>
      </c>
      <c r="D918">
        <v>2</v>
      </c>
      <c r="E918" s="229">
        <v>1</v>
      </c>
      <c r="F918" s="229">
        <v>0</v>
      </c>
      <c r="G918" s="229">
        <v>1</v>
      </c>
    </row>
    <row r="919" spans="1:7" x14ac:dyDescent="0.5">
      <c r="A919" s="230" t="str">
        <f t="shared" si="28"/>
        <v>Download NRC software, applications and tools</v>
      </c>
      <c r="B919" s="230" t="str">
        <f t="shared" si="29"/>
        <v>NRC</v>
      </c>
      <c r="C919" t="s">
        <v>1490</v>
      </c>
      <c r="D919">
        <v>3</v>
      </c>
      <c r="E919">
        <v>1</v>
      </c>
      <c r="F919">
        <v>0.66666666666666696</v>
      </c>
      <c r="G919">
        <v>1</v>
      </c>
    </row>
    <row r="920" spans="1:7" x14ac:dyDescent="0.5">
      <c r="A920" s="230" t="str">
        <f t="shared" si="28"/>
        <v>Express interest to collaborate with a Challenge program</v>
      </c>
      <c r="B920" s="230" t="str">
        <f t="shared" si="29"/>
        <v>NRC</v>
      </c>
      <c r="C920" t="s">
        <v>987</v>
      </c>
      <c r="D920">
        <v>6</v>
      </c>
      <c r="E920" s="229">
        <v>0.83333333333333304</v>
      </c>
      <c r="F920" s="229">
        <v>0.5</v>
      </c>
      <c r="G920" s="229">
        <v>0.5</v>
      </c>
    </row>
    <row r="921" spans="1:7" x14ac:dyDescent="0.5">
      <c r="A921" s="230" t="str">
        <f t="shared" si="28"/>
        <v>Find a research facility</v>
      </c>
      <c r="B921" s="230" t="str">
        <f t="shared" si="29"/>
        <v>NRC</v>
      </c>
      <c r="C921" t="s">
        <v>1491</v>
      </c>
      <c r="D921">
        <v>7</v>
      </c>
      <c r="E921" s="229">
        <v>1</v>
      </c>
      <c r="F921" s="229">
        <v>0.71428571428571397</v>
      </c>
      <c r="G921" s="229">
        <v>0.85714285714285698</v>
      </c>
    </row>
    <row r="922" spans="1:7" x14ac:dyDescent="0.5">
      <c r="A922" s="230" t="str">
        <f t="shared" si="28"/>
        <v>Find a scientific, technical or medical journal</v>
      </c>
      <c r="B922" s="230" t="str">
        <f t="shared" si="29"/>
        <v>NRC</v>
      </c>
      <c r="C922" t="s">
        <v>988</v>
      </c>
      <c r="D922">
        <v>351</v>
      </c>
      <c r="E922" s="229">
        <v>0.84045584045583999</v>
      </c>
      <c r="F922" s="229">
        <v>0.70655270655270697</v>
      </c>
      <c r="G922" s="229">
        <v>0.66951566951566999</v>
      </c>
    </row>
    <row r="923" spans="1:7" x14ac:dyDescent="0.5">
      <c r="A923" s="230" t="str">
        <f t="shared" si="28"/>
        <v>Find an accredited calibration laboratory</v>
      </c>
      <c r="B923" s="230" t="str">
        <f t="shared" si="29"/>
        <v>NRC</v>
      </c>
      <c r="C923" t="s">
        <v>1492</v>
      </c>
      <c r="D923">
        <v>6</v>
      </c>
      <c r="E923" s="229">
        <v>0.66666666666666696</v>
      </c>
      <c r="F923" s="229">
        <v>1</v>
      </c>
      <c r="G923" s="229">
        <v>0.66666666666666696</v>
      </c>
    </row>
    <row r="924" spans="1:7" x14ac:dyDescent="0.5">
      <c r="A924" s="230" t="str">
        <f t="shared" si="28"/>
        <v>Find NRC locations across Canada</v>
      </c>
      <c r="B924" s="230" t="str">
        <f t="shared" si="29"/>
        <v>NRC</v>
      </c>
      <c r="C924" t="s">
        <v>1493</v>
      </c>
      <c r="D924">
        <v>3</v>
      </c>
      <c r="E924" s="238">
        <v>1</v>
      </c>
      <c r="F924" s="238">
        <v>0.66666666666666696</v>
      </c>
      <c r="G924" s="238">
        <v>0.66666666666666696</v>
      </c>
    </row>
    <row r="925" spans="1:7" x14ac:dyDescent="0.5">
      <c r="A925" s="230" t="str">
        <f t="shared" si="28"/>
        <v>Find where to safely fly a drone</v>
      </c>
      <c r="B925" s="230" t="str">
        <f t="shared" si="29"/>
        <v>NRC</v>
      </c>
      <c r="C925" t="s">
        <v>1494</v>
      </c>
      <c r="D925">
        <v>1</v>
      </c>
      <c r="E925" s="238">
        <v>1</v>
      </c>
      <c r="F925" s="238">
        <v>1</v>
      </c>
      <c r="G925" s="238">
        <v>1</v>
      </c>
    </row>
    <row r="926" spans="1:7" x14ac:dyDescent="0.5">
      <c r="A926" s="230" t="str">
        <f t="shared" si="28"/>
        <v>Find where you can fly your drone</v>
      </c>
      <c r="B926" s="230" t="str">
        <f t="shared" si="29"/>
        <v>NRC</v>
      </c>
      <c r="C926" t="s">
        <v>1495</v>
      </c>
      <c r="D926">
        <v>3</v>
      </c>
      <c r="E926" s="229">
        <v>0.66666666666666696</v>
      </c>
      <c r="F926" s="229">
        <v>0.33333333333333298</v>
      </c>
      <c r="G926" s="229">
        <v>0.33333333333333298</v>
      </c>
    </row>
    <row r="927" spans="1:7" x14ac:dyDescent="0.5">
      <c r="A927" s="230" t="str">
        <f t="shared" si="28"/>
        <v>Get the latest National building code for Canada</v>
      </c>
      <c r="B927" s="230" t="str">
        <f t="shared" si="29"/>
        <v>NRC</v>
      </c>
      <c r="C927" t="s">
        <v>1496</v>
      </c>
      <c r="D927">
        <v>2</v>
      </c>
      <c r="E927">
        <v>0.5</v>
      </c>
      <c r="F927">
        <v>0</v>
      </c>
      <c r="G927">
        <v>0.5</v>
      </c>
    </row>
    <row r="928" spans="1:7" x14ac:dyDescent="0.5">
      <c r="A928" s="230" t="str">
        <f t="shared" si="28"/>
        <v>Grants for technological innovation - Industrial Research Assistance Program (IRAP)</v>
      </c>
      <c r="B928" s="230" t="str">
        <f t="shared" si="29"/>
        <v>NRC</v>
      </c>
      <c r="C928" t="s">
        <v>989</v>
      </c>
      <c r="D928">
        <v>169</v>
      </c>
      <c r="E928" s="238">
        <v>0.66863905325443795</v>
      </c>
      <c r="F928" s="238">
        <v>0.609467455621302</v>
      </c>
      <c r="G928" s="238">
        <v>0.51479289940828399</v>
      </c>
    </row>
    <row r="929" spans="1:7" x14ac:dyDescent="0.5">
      <c r="A929" s="230" t="str">
        <f t="shared" si="28"/>
        <v>Learn about Codes Canada publications</v>
      </c>
      <c r="B929" s="230" t="str">
        <f t="shared" si="29"/>
        <v>NRC</v>
      </c>
      <c r="C929" t="s">
        <v>990</v>
      </c>
      <c r="D929">
        <v>23</v>
      </c>
      <c r="E929" s="229">
        <v>0.82608695652173902</v>
      </c>
      <c r="F929" s="229">
        <v>0.52173913043478304</v>
      </c>
      <c r="G929" s="229">
        <v>0.39130434782608697</v>
      </c>
    </row>
    <row r="930" spans="1:7" x14ac:dyDescent="0.5">
      <c r="A930" s="230" t="str">
        <f t="shared" si="28"/>
        <v>Learn about funded collaborative R&amp;D programs and initiatives</v>
      </c>
      <c r="B930" s="230" t="str">
        <f t="shared" si="29"/>
        <v>NRC</v>
      </c>
      <c r="C930" t="s">
        <v>991</v>
      </c>
      <c r="D930">
        <v>5</v>
      </c>
      <c r="E930" s="229">
        <v>0.4</v>
      </c>
      <c r="F930" s="229">
        <v>0.4</v>
      </c>
      <c r="G930" s="229">
        <v>0.4</v>
      </c>
    </row>
    <row r="931" spans="1:7" x14ac:dyDescent="0.5">
      <c r="A931" s="230" t="str">
        <f t="shared" si="28"/>
        <v>Learn about network time protocol (NTP)</v>
      </c>
      <c r="B931" s="230" t="str">
        <f t="shared" si="29"/>
        <v>NRC</v>
      </c>
      <c r="C931" t="s">
        <v>992</v>
      </c>
      <c r="D931">
        <v>8</v>
      </c>
      <c r="E931" s="238">
        <v>1</v>
      </c>
      <c r="F931" s="238">
        <v>0.75</v>
      </c>
      <c r="G931" s="238">
        <v>1</v>
      </c>
    </row>
    <row r="932" spans="1:7" x14ac:dyDescent="0.5">
      <c r="A932" s="230" t="str">
        <f t="shared" si="28"/>
        <v>Learn about NRC's radio time signals</v>
      </c>
      <c r="B932" s="230" t="str">
        <f t="shared" si="29"/>
        <v>NRC</v>
      </c>
      <c r="C932" t="s">
        <v>1497</v>
      </c>
      <c r="D932">
        <v>4</v>
      </c>
      <c r="E932" s="229">
        <v>1</v>
      </c>
      <c r="F932" s="229">
        <v>1</v>
      </c>
      <c r="G932" s="229">
        <v>1</v>
      </c>
    </row>
    <row r="933" spans="1:7" x14ac:dyDescent="0.5">
      <c r="A933" s="230" t="str">
        <f t="shared" si="28"/>
        <v>Learn about NRC Challenge programs</v>
      </c>
      <c r="B933" s="230" t="str">
        <f t="shared" si="29"/>
        <v>NRC</v>
      </c>
      <c r="C933" t="s">
        <v>993</v>
      </c>
      <c r="D933">
        <v>17</v>
      </c>
      <c r="E933" s="229">
        <v>0.70588235294117696</v>
      </c>
      <c r="F933" s="229">
        <v>0.58823529411764697</v>
      </c>
      <c r="G933" s="229">
        <v>0.52941176470588203</v>
      </c>
    </row>
    <row r="934" spans="1:7" x14ac:dyDescent="0.5">
      <c r="A934" s="230" t="str">
        <f t="shared" si="28"/>
        <v>Learn about NRC research or collaboration activities</v>
      </c>
      <c r="B934" s="230" t="str">
        <f t="shared" si="29"/>
        <v>NRC</v>
      </c>
      <c r="C934" t="s">
        <v>1498</v>
      </c>
      <c r="D934">
        <v>3</v>
      </c>
      <c r="E934" s="229">
        <v>0.66666666666666696</v>
      </c>
      <c r="F934" s="229">
        <v>0.33333333333333298</v>
      </c>
      <c r="G934" s="229">
        <v>0.33333333333333298</v>
      </c>
    </row>
    <row r="935" spans="1:7" x14ac:dyDescent="0.5">
      <c r="A935" s="230" t="str">
        <f t="shared" si="28"/>
        <v>Learn about NRC research programs</v>
      </c>
      <c r="B935" s="230" t="str">
        <f t="shared" si="29"/>
        <v>NRC</v>
      </c>
      <c r="C935" t="s">
        <v>1499</v>
      </c>
      <c r="D935">
        <v>7</v>
      </c>
      <c r="E935" s="229">
        <v>0.85714285714285698</v>
      </c>
      <c r="F935" s="229">
        <v>0.85714285714285698</v>
      </c>
      <c r="G935" s="229">
        <v>0.71428571428571397</v>
      </c>
    </row>
    <row r="936" spans="1:7" x14ac:dyDescent="0.5">
      <c r="A936" s="230" t="str">
        <f t="shared" si="28"/>
        <v>Learn about radio time signals</v>
      </c>
      <c r="B936" s="230" t="str">
        <f t="shared" si="29"/>
        <v>NRC</v>
      </c>
      <c r="C936" t="s">
        <v>1500</v>
      </c>
      <c r="D936">
        <v>4</v>
      </c>
      <c r="E936" s="229">
        <v>1</v>
      </c>
      <c r="F936" s="229">
        <v>1</v>
      </c>
      <c r="G936" s="229">
        <v>1</v>
      </c>
    </row>
    <row r="937" spans="1:7" x14ac:dyDescent="0.5">
      <c r="A937" s="230" t="str">
        <f t="shared" si="28"/>
        <v>Learn about seasons start dates</v>
      </c>
      <c r="B937" s="230" t="str">
        <f t="shared" si="29"/>
        <v>NRC</v>
      </c>
      <c r="C937" t="s">
        <v>1501</v>
      </c>
      <c r="D937">
        <v>3</v>
      </c>
      <c r="E937">
        <v>1</v>
      </c>
      <c r="F937">
        <v>1</v>
      </c>
      <c r="G937">
        <v>0.66666666666666696</v>
      </c>
    </row>
    <row r="938" spans="1:7" x14ac:dyDescent="0.5">
      <c r="A938" s="230" t="str">
        <f t="shared" si="28"/>
        <v>Learn about the Canadian Construction Materials Centre (CCMC)</v>
      </c>
      <c r="B938" s="230" t="str">
        <f t="shared" si="29"/>
        <v>NRC</v>
      </c>
      <c r="C938" t="s">
        <v>994</v>
      </c>
      <c r="D938">
        <v>7</v>
      </c>
      <c r="E938" s="229">
        <v>1</v>
      </c>
      <c r="F938" s="229">
        <v>0.71428571428571397</v>
      </c>
      <c r="G938" s="229">
        <v>0.28571428571428598</v>
      </c>
    </row>
    <row r="939" spans="1:7" x14ac:dyDescent="0.5">
      <c r="A939" s="230" t="str">
        <f t="shared" si="28"/>
        <v>Learn about the Canadian National Master Construction Specifications (NMS)</v>
      </c>
      <c r="B939" s="230" t="str">
        <f t="shared" si="29"/>
        <v>NRC</v>
      </c>
      <c r="C939" t="s">
        <v>995</v>
      </c>
      <c r="D939">
        <v>3</v>
      </c>
      <c r="E939">
        <v>1</v>
      </c>
      <c r="F939">
        <v>1</v>
      </c>
      <c r="G939">
        <v>1</v>
      </c>
    </row>
    <row r="940" spans="1:7" x14ac:dyDescent="0.5">
      <c r="A940" s="230" t="str">
        <f t="shared" si="28"/>
        <v>Learn about the certified reference materials (CRM)</v>
      </c>
      <c r="B940" s="230" t="str">
        <f t="shared" si="29"/>
        <v>NRC</v>
      </c>
      <c r="C940" t="s">
        <v>996</v>
      </c>
      <c r="D940">
        <v>3</v>
      </c>
      <c r="E940" s="229">
        <v>0.33333333333333298</v>
      </c>
      <c r="F940" s="229">
        <v>0.66666666666666696</v>
      </c>
      <c r="G940" s="229">
        <v>0.33333333333333298</v>
      </c>
    </row>
    <row r="941" spans="1:7" x14ac:dyDescent="0.5">
      <c r="A941" s="230" t="str">
        <f t="shared" si="28"/>
        <v>Learn about the collaboration centres</v>
      </c>
      <c r="B941" s="230" t="str">
        <f t="shared" si="29"/>
        <v>NRC</v>
      </c>
      <c r="C941" t="s">
        <v>1502</v>
      </c>
      <c r="D941">
        <v>5</v>
      </c>
      <c r="E941" s="229">
        <v>0.6</v>
      </c>
      <c r="F941" s="229">
        <v>0.6</v>
      </c>
      <c r="G941" s="229">
        <v>0.6</v>
      </c>
    </row>
    <row r="942" spans="1:7" x14ac:dyDescent="0.5">
      <c r="A942" s="230" t="str">
        <f t="shared" si="28"/>
        <v>Learn about the new Biologics Manufacturing Centre for vaccines</v>
      </c>
      <c r="B942" s="230" t="str">
        <f t="shared" si="29"/>
        <v>NRC</v>
      </c>
      <c r="C942" t="s">
        <v>1503</v>
      </c>
      <c r="D942">
        <v>2</v>
      </c>
      <c r="E942" s="229">
        <v>0.5</v>
      </c>
      <c r="F942" s="229">
        <v>0</v>
      </c>
      <c r="G942" s="229">
        <v>0</v>
      </c>
    </row>
    <row r="943" spans="1:7" x14ac:dyDescent="0.5">
      <c r="A943" s="230" t="str">
        <f t="shared" si="28"/>
        <v>Learn about the NRC's research centres</v>
      </c>
      <c r="B943" s="230" t="str">
        <f t="shared" si="29"/>
        <v>NRC</v>
      </c>
      <c r="C943" t="s">
        <v>997</v>
      </c>
      <c r="D943">
        <v>9</v>
      </c>
      <c r="E943" s="229">
        <v>0.66666666666666696</v>
      </c>
      <c r="F943" s="229">
        <v>0.66666666666666696</v>
      </c>
      <c r="G943" s="229">
        <v>0.66666666666666696</v>
      </c>
    </row>
    <row r="944" spans="1:7" x14ac:dyDescent="0.5">
      <c r="A944" s="230" t="str">
        <f t="shared" si="28"/>
        <v>Learn about the NRC structure and mandate</v>
      </c>
      <c r="B944" s="230" t="str">
        <f t="shared" si="29"/>
        <v>NRC</v>
      </c>
      <c r="C944" t="s">
        <v>998</v>
      </c>
      <c r="D944">
        <v>28</v>
      </c>
      <c r="E944">
        <v>0.71428571428571397</v>
      </c>
      <c r="F944">
        <v>0.64285714285714302</v>
      </c>
      <c r="G944">
        <v>0.64285714285714302</v>
      </c>
    </row>
    <row r="945" spans="1:7" x14ac:dyDescent="0.5">
      <c r="A945" s="230" t="str">
        <f t="shared" si="28"/>
        <v>Learn about the telephone talking clock</v>
      </c>
      <c r="B945" s="230" t="str">
        <f t="shared" si="29"/>
        <v>NRC</v>
      </c>
      <c r="C945" t="s">
        <v>1504</v>
      </c>
      <c r="D945">
        <v>1</v>
      </c>
      <c r="E945" s="229">
        <v>1</v>
      </c>
      <c r="F945" s="229">
        <v>1</v>
      </c>
      <c r="G945" s="229">
        <v>1</v>
      </c>
    </row>
    <row r="946" spans="1:7" ht="31.5" x14ac:dyDescent="0.5">
      <c r="A946" s="230" t="str">
        <f t="shared" si="28"/>
        <v>Learn about what the National Research Council does to support COVID-19 research efforts</v>
      </c>
      <c r="B946" s="230" t="str">
        <f t="shared" si="29"/>
        <v>NRC</v>
      </c>
      <c r="C946" t="s">
        <v>999</v>
      </c>
      <c r="D946">
        <v>2</v>
      </c>
      <c r="E946" s="229">
        <v>0.5</v>
      </c>
      <c r="F946" s="229">
        <v>0.5</v>
      </c>
      <c r="G946" s="229">
        <v>0.5</v>
      </c>
    </row>
    <row r="947" spans="1:7" x14ac:dyDescent="0.5">
      <c r="A947" s="230" t="str">
        <f t="shared" si="28"/>
        <v>Learn about what the NRC does to support COVID-19 research efforts</v>
      </c>
      <c r="B947" s="230" t="str">
        <f t="shared" si="29"/>
        <v>NRC</v>
      </c>
      <c r="C947" t="s">
        <v>1505</v>
      </c>
      <c r="D947">
        <v>1</v>
      </c>
      <c r="E947" s="229">
        <v>0</v>
      </c>
      <c r="F947" s="229">
        <v>1</v>
      </c>
      <c r="G947" s="229">
        <v>0</v>
      </c>
    </row>
    <row r="948" spans="1:7" x14ac:dyDescent="0.5">
      <c r="A948" s="230" t="str">
        <f t="shared" si="28"/>
        <v>National Research Council (NRC) Challenge programs</v>
      </c>
      <c r="B948" s="230" t="str">
        <f t="shared" si="29"/>
        <v>NRC</v>
      </c>
      <c r="C948" t="s">
        <v>1000</v>
      </c>
      <c r="D948">
        <v>2</v>
      </c>
      <c r="E948" s="238">
        <v>1</v>
      </c>
      <c r="F948" s="238">
        <v>1</v>
      </c>
      <c r="G948" s="238">
        <v>1</v>
      </c>
    </row>
    <row r="949" spans="1:7" x14ac:dyDescent="0.5">
      <c r="A949" s="230" t="str">
        <f t="shared" si="28"/>
        <v>National Research Council (NRC) software, applications and tools</v>
      </c>
      <c r="B949" s="230" t="str">
        <f t="shared" si="29"/>
        <v>NRC</v>
      </c>
      <c r="C949" t="s">
        <v>1001</v>
      </c>
      <c r="D949">
        <v>4</v>
      </c>
      <c r="E949">
        <v>0.75</v>
      </c>
      <c r="F949">
        <v>1</v>
      </c>
      <c r="G949">
        <v>0.25</v>
      </c>
    </row>
    <row r="950" spans="1:7" ht="31.5" x14ac:dyDescent="0.5">
      <c r="A950" s="230" t="str">
        <f t="shared" si="28"/>
        <v>National Research Council of Canada general information (contacts, locations, mandate, stories)</v>
      </c>
      <c r="B950" s="230" t="str">
        <f t="shared" si="29"/>
        <v>NRC</v>
      </c>
      <c r="C950" t="s">
        <v>1002</v>
      </c>
      <c r="D950">
        <v>6</v>
      </c>
      <c r="E950" s="238">
        <v>0.83333333333333304</v>
      </c>
      <c r="F950" s="238">
        <v>0.66666666666666696</v>
      </c>
      <c r="G950" s="238">
        <v>0.66666666666666696</v>
      </c>
    </row>
    <row r="951" spans="1:7" x14ac:dyDescent="0.5">
      <c r="A951" s="230" t="str">
        <f t="shared" si="28"/>
        <v>Official time across Canada</v>
      </c>
      <c r="B951" s="230" t="str">
        <f t="shared" si="29"/>
        <v>NRC</v>
      </c>
      <c r="C951" t="s">
        <v>1003</v>
      </c>
      <c r="D951">
        <v>33</v>
      </c>
      <c r="E951">
        <v>0.90909090909090895</v>
      </c>
      <c r="F951">
        <v>0.78787878787878796</v>
      </c>
      <c r="G951">
        <v>0.87878787878787901</v>
      </c>
    </row>
    <row r="952" spans="1:7" x14ac:dyDescent="0.5">
      <c r="A952" s="230" t="str">
        <f t="shared" si="28"/>
        <v>Official times (time signals, time zones, sunset, sunrise, seasons)</v>
      </c>
      <c r="B952" s="230" t="str">
        <f t="shared" si="29"/>
        <v>NRC</v>
      </c>
      <c r="C952" t="s">
        <v>1004</v>
      </c>
      <c r="D952">
        <v>12</v>
      </c>
      <c r="E952" s="238">
        <v>0.91666666666666696</v>
      </c>
      <c r="F952" s="238">
        <v>1</v>
      </c>
      <c r="G952" s="238">
        <v>0.5</v>
      </c>
    </row>
    <row r="953" spans="1:7" x14ac:dyDescent="0.5">
      <c r="A953" s="230" t="str">
        <f t="shared" si="28"/>
        <v>Other - Reason for my visit is not in this list</v>
      </c>
      <c r="B953" s="230" t="str">
        <f t="shared" si="29"/>
        <v>NRC</v>
      </c>
      <c r="C953" t="s">
        <v>1005</v>
      </c>
      <c r="D953">
        <v>139</v>
      </c>
      <c r="E953" s="229">
        <v>0.66187050359712196</v>
      </c>
      <c r="F953" s="229">
        <v>0.56834532374100699</v>
      </c>
      <c r="G953" s="229">
        <v>0.53956834532374098</v>
      </c>
    </row>
    <row r="954" spans="1:7" x14ac:dyDescent="0.5">
      <c r="A954" s="230" t="str">
        <f t="shared" si="28"/>
        <v>Participate in the Codes Canada process</v>
      </c>
      <c r="B954" s="230" t="str">
        <f t="shared" si="29"/>
        <v>NRC</v>
      </c>
      <c r="C954" t="s">
        <v>1006</v>
      </c>
      <c r="D954">
        <v>9</v>
      </c>
      <c r="E954" s="238">
        <v>0.66666666666666696</v>
      </c>
      <c r="F954" s="238">
        <v>0.77777777777777801</v>
      </c>
      <c r="G954" s="238">
        <v>0.66666666666666696</v>
      </c>
    </row>
    <row r="955" spans="1:7" x14ac:dyDescent="0.5">
      <c r="A955" s="230" t="str">
        <f t="shared" si="28"/>
        <v>Purchase certified reference materials (CRM)</v>
      </c>
      <c r="B955" s="230" t="str">
        <f t="shared" si="29"/>
        <v>NRC</v>
      </c>
      <c r="C955" t="s">
        <v>1506</v>
      </c>
      <c r="D955">
        <v>1</v>
      </c>
      <c r="E955">
        <v>1</v>
      </c>
      <c r="F955">
        <v>1</v>
      </c>
      <c r="G955">
        <v>1</v>
      </c>
    </row>
    <row r="956" spans="1:7" x14ac:dyDescent="0.5">
      <c r="A956" s="230" t="str">
        <f t="shared" si="28"/>
        <v>Read stories about NRC's successes, clients and researchers</v>
      </c>
      <c r="B956" s="230" t="str">
        <f t="shared" si="29"/>
        <v>NRC</v>
      </c>
      <c r="C956" t="s">
        <v>1007</v>
      </c>
      <c r="D956">
        <v>13</v>
      </c>
      <c r="E956" s="238">
        <v>0.84615384615384603</v>
      </c>
      <c r="F956" s="238">
        <v>0.38461538461538503</v>
      </c>
      <c r="G956" s="238">
        <v>0.38461538461538503</v>
      </c>
    </row>
    <row r="957" spans="1:7" x14ac:dyDescent="0.5">
      <c r="A957" s="230" t="str">
        <f t="shared" si="28"/>
        <v>Research Centres, programs and facilities</v>
      </c>
      <c r="B957" s="230" t="str">
        <f t="shared" si="29"/>
        <v>NRC</v>
      </c>
      <c r="C957" t="s">
        <v>1008</v>
      </c>
      <c r="D957">
        <v>3</v>
      </c>
      <c r="E957" s="229">
        <v>1</v>
      </c>
      <c r="F957" s="229">
        <v>1</v>
      </c>
      <c r="G957" s="229">
        <v>1</v>
      </c>
    </row>
    <row r="958" spans="1:7" x14ac:dyDescent="0.5">
      <c r="A958" s="230" t="str">
        <f t="shared" si="28"/>
        <v>Learn more about Natural Resources Canada (NRCan)</v>
      </c>
      <c r="B958" s="230" t="str">
        <f t="shared" si="29"/>
        <v>NRCan</v>
      </c>
      <c r="C958" t="s">
        <v>1507</v>
      </c>
      <c r="D958">
        <v>32</v>
      </c>
      <c r="E958">
        <v>0.78125</v>
      </c>
      <c r="F958">
        <v>0.65625</v>
      </c>
      <c r="G958">
        <v>0.6875</v>
      </c>
    </row>
    <row r="959" spans="1:7" x14ac:dyDescent="0.5">
      <c r="A959" s="230" t="str">
        <f t="shared" si="28"/>
        <v>Other - Reason for my visit is not in this list</v>
      </c>
      <c r="B959" s="230" t="str">
        <f t="shared" si="29"/>
        <v>NRCan</v>
      </c>
      <c r="C959" t="s">
        <v>1508</v>
      </c>
      <c r="D959">
        <v>4</v>
      </c>
      <c r="E959" s="229">
        <v>1</v>
      </c>
      <c r="F959" s="229">
        <v>0.75</v>
      </c>
      <c r="G959" s="229">
        <v>1</v>
      </c>
    </row>
    <row r="960" spans="1:7" x14ac:dyDescent="0.5">
      <c r="A960" s="230" t="str">
        <f t="shared" si="28"/>
        <v>Apply for grants and incentives for your home</v>
      </c>
      <c r="B960" s="230" t="str">
        <f t="shared" si="29"/>
        <v>NRCan</v>
      </c>
      <c r="C960" t="s">
        <v>1009</v>
      </c>
      <c r="D960">
        <v>258</v>
      </c>
      <c r="E960" s="229">
        <v>0.57364341085271298</v>
      </c>
      <c r="F960" s="229">
        <v>0.468992248062016</v>
      </c>
      <c r="G960" s="229">
        <v>0.46511627906976699</v>
      </c>
    </row>
    <row r="961" spans="1:7" x14ac:dyDescent="0.5">
      <c r="A961" s="230" t="str">
        <f t="shared" si="28"/>
        <v>Download RETScreen clean energy management software</v>
      </c>
      <c r="B961" s="230" t="str">
        <f t="shared" si="29"/>
        <v>NRCan</v>
      </c>
      <c r="C961" t="s">
        <v>1010</v>
      </c>
      <c r="D961">
        <v>7</v>
      </c>
      <c r="E961" s="229">
        <v>0.85714285714285698</v>
      </c>
      <c r="F961" s="229">
        <v>0.71428571428571397</v>
      </c>
      <c r="G961" s="229">
        <v>0.42857142857142899</v>
      </c>
    </row>
    <row r="962" spans="1:7" x14ac:dyDescent="0.5">
      <c r="A962" s="230" t="str">
        <f t="shared" ref="A962:A1025" si="30">IF(ISBLANK(C962),"",MID(C962,FIND("#",SUBSTITUTE(C962,":","#",2))+1,500))</f>
        <v>Find funding opportunities</v>
      </c>
      <c r="B962" s="230" t="str">
        <f t="shared" ref="B962:B1025" si="31">IF(ISBLANK(C962),"",LEFT(C962,FIND("#",SUBSTITUTE(C962,":","#"))-1))</f>
        <v>NRCan</v>
      </c>
      <c r="C962" t="s">
        <v>1011</v>
      </c>
      <c r="D962">
        <v>180</v>
      </c>
      <c r="E962" s="229">
        <v>0.61666666666666703</v>
      </c>
      <c r="F962" s="229">
        <v>0.55555555555555602</v>
      </c>
      <c r="G962" s="229">
        <v>0.58333333333333304</v>
      </c>
    </row>
    <row r="963" spans="1:7" x14ac:dyDescent="0.5">
      <c r="A963" s="230" t="str">
        <f t="shared" si="30"/>
        <v>Other - Reason for my visit is not in this list</v>
      </c>
      <c r="B963" s="230" t="str">
        <f t="shared" si="31"/>
        <v>NRCan</v>
      </c>
      <c r="C963" t="s">
        <v>1012</v>
      </c>
      <c r="D963">
        <v>29</v>
      </c>
      <c r="E963" s="229">
        <v>0.48275862068965503</v>
      </c>
      <c r="F963" s="229">
        <v>0.27586206896551702</v>
      </c>
      <c r="G963" s="229">
        <v>0.34482758620689702</v>
      </c>
    </row>
    <row r="964" spans="1:7" x14ac:dyDescent="0.5">
      <c r="A964" s="230" t="str">
        <f t="shared" si="30"/>
        <v>Discover the origins of the names of Canada's provincial and territorial capitals</v>
      </c>
      <c r="B964" s="230" t="str">
        <f t="shared" si="31"/>
        <v>NRCan</v>
      </c>
      <c r="C964" t="s">
        <v>1013</v>
      </c>
      <c r="D964">
        <v>36</v>
      </c>
      <c r="E964">
        <v>0.94444444444444398</v>
      </c>
      <c r="F964">
        <v>0.91666666666666696</v>
      </c>
      <c r="G964">
        <v>0.83333333333333304</v>
      </c>
    </row>
    <row r="965" spans="1:7" x14ac:dyDescent="0.5">
      <c r="A965" s="230" t="str">
        <f t="shared" si="30"/>
        <v>Other - Reason for my visit is not in this list</v>
      </c>
      <c r="B965" s="230" t="str">
        <f t="shared" si="31"/>
        <v>NRCan</v>
      </c>
      <c r="C965" t="s">
        <v>1014</v>
      </c>
      <c r="D965">
        <v>2</v>
      </c>
      <c r="E965" s="229">
        <v>1</v>
      </c>
      <c r="F965" s="229">
        <v>1</v>
      </c>
      <c r="G965" s="229">
        <v>0.5</v>
      </c>
    </row>
    <row r="966" spans="1:7" x14ac:dyDescent="0.5">
      <c r="A966" s="230" t="str">
        <f t="shared" si="30"/>
        <v>Apply for grants and incentives for your home</v>
      </c>
      <c r="B966" s="230" t="str">
        <f t="shared" si="31"/>
        <v>NRCan</v>
      </c>
      <c r="C966" t="s">
        <v>1015</v>
      </c>
      <c r="D966">
        <v>57</v>
      </c>
      <c r="E966">
        <v>0.71929824561403499</v>
      </c>
      <c r="F966">
        <v>0.66666666666666696</v>
      </c>
      <c r="G966">
        <v>0.57894736842105299</v>
      </c>
    </row>
    <row r="967" spans="1:7" x14ac:dyDescent="0.5">
      <c r="A967" s="230" t="str">
        <f t="shared" si="30"/>
        <v>Calculate the magnetic declination for a specified location and date</v>
      </c>
      <c r="B967" s="230" t="str">
        <f t="shared" si="31"/>
        <v>NRCan</v>
      </c>
      <c r="C967" t="s">
        <v>1016</v>
      </c>
      <c r="D967">
        <v>19</v>
      </c>
      <c r="E967">
        <v>0.63157894736842102</v>
      </c>
      <c r="F967">
        <v>0.57894736842105299</v>
      </c>
      <c r="G967">
        <v>0.42105263157894701</v>
      </c>
    </row>
    <row r="968" spans="1:7" x14ac:dyDescent="0.5">
      <c r="A968" s="230" t="str">
        <f t="shared" si="30"/>
        <v>Current and past earthquakes in Canada</v>
      </c>
      <c r="B968" s="230" t="str">
        <f t="shared" si="31"/>
        <v>NRCan</v>
      </c>
      <c r="C968" t="s">
        <v>1017</v>
      </c>
      <c r="D968">
        <v>14</v>
      </c>
      <c r="E968">
        <v>0.71428571428571397</v>
      </c>
      <c r="F968">
        <v>0.71428571428571397</v>
      </c>
      <c r="G968">
        <v>0.57142857142857095</v>
      </c>
    </row>
    <row r="969" spans="1:7" x14ac:dyDescent="0.5">
      <c r="A969" s="230" t="str">
        <f t="shared" si="30"/>
        <v>Find a research centre</v>
      </c>
      <c r="B969" s="230" t="str">
        <f t="shared" si="31"/>
        <v>NRCan</v>
      </c>
      <c r="C969" t="s">
        <v>1509</v>
      </c>
      <c r="D969">
        <v>4</v>
      </c>
      <c r="E969">
        <v>0.25</v>
      </c>
      <c r="F969">
        <v>0</v>
      </c>
      <c r="G969">
        <v>1</v>
      </c>
    </row>
    <row r="970" spans="1:7" x14ac:dyDescent="0.5">
      <c r="A970" s="230" t="str">
        <f t="shared" si="30"/>
        <v>Find Canadian maps and geographic tools</v>
      </c>
      <c r="B970" s="230" t="str">
        <f t="shared" si="31"/>
        <v>NRCan</v>
      </c>
      <c r="C970" t="s">
        <v>1018</v>
      </c>
      <c r="D970">
        <v>101</v>
      </c>
      <c r="E970" s="229">
        <v>0.57425742574257399</v>
      </c>
      <c r="F970" s="229">
        <v>0.35643564356435598</v>
      </c>
      <c r="G970" s="229">
        <v>0.42574257425742601</v>
      </c>
    </row>
    <row r="971" spans="1:7" x14ac:dyDescent="0.5">
      <c r="A971" s="230" t="str">
        <f t="shared" si="30"/>
        <v>Find data and information on Canada's energy sources</v>
      </c>
      <c r="B971" s="230" t="str">
        <f t="shared" si="31"/>
        <v>NRCan</v>
      </c>
      <c r="C971" t="s">
        <v>1019</v>
      </c>
      <c r="D971">
        <v>54</v>
      </c>
      <c r="E971" s="229">
        <v>0.79629629629629595</v>
      </c>
      <c r="F971" s="229">
        <v>0.61111111111111105</v>
      </c>
      <c r="G971" s="229">
        <v>0.64814814814814803</v>
      </c>
    </row>
    <row r="972" spans="1:7" x14ac:dyDescent="0.5">
      <c r="A972" s="230" t="str">
        <f t="shared" si="30"/>
        <v>Find information on mining and minerals in Canada</v>
      </c>
      <c r="B972" s="230" t="str">
        <f t="shared" si="31"/>
        <v>NRCan</v>
      </c>
      <c r="C972" t="s">
        <v>1510</v>
      </c>
      <c r="D972">
        <v>25</v>
      </c>
      <c r="E972" s="229">
        <v>0.68</v>
      </c>
      <c r="F972" s="229">
        <v>0.8</v>
      </c>
      <c r="G972" s="229">
        <v>0.6</v>
      </c>
    </row>
    <row r="973" spans="1:7" x14ac:dyDescent="0.5">
      <c r="A973" s="230" t="str">
        <f t="shared" si="30"/>
        <v>Find information on weather and space forecasts</v>
      </c>
      <c r="B973" s="230" t="str">
        <f t="shared" si="31"/>
        <v>NRCan</v>
      </c>
      <c r="C973" t="s">
        <v>1511</v>
      </c>
      <c r="D973">
        <v>1</v>
      </c>
      <c r="E973">
        <v>1</v>
      </c>
      <c r="F973">
        <v>1</v>
      </c>
      <c r="G973">
        <v>1</v>
      </c>
    </row>
    <row r="974" spans="1:7" x14ac:dyDescent="0.5">
      <c r="A974" s="230" t="str">
        <f t="shared" si="30"/>
        <v>Find out about Canadian wildfires</v>
      </c>
      <c r="B974" s="230" t="str">
        <f t="shared" si="31"/>
        <v>NRCan</v>
      </c>
      <c r="C974" t="s">
        <v>1020</v>
      </c>
      <c r="D974">
        <v>29</v>
      </c>
      <c r="E974" s="238">
        <v>0.65517241379310298</v>
      </c>
      <c r="F974" s="238">
        <v>0.48275862068965503</v>
      </c>
      <c r="G974" s="238">
        <v>0.55172413793103403</v>
      </c>
    </row>
    <row r="975" spans="1:7" x14ac:dyDescent="0.5">
      <c r="A975" s="230" t="str">
        <f t="shared" si="30"/>
        <v>Find out about non destructive testing</v>
      </c>
      <c r="B975" s="230" t="str">
        <f t="shared" si="31"/>
        <v>NRCan</v>
      </c>
      <c r="C975" t="s">
        <v>1512</v>
      </c>
      <c r="D975">
        <v>23</v>
      </c>
      <c r="E975" s="238">
        <v>0.78260869565217395</v>
      </c>
      <c r="F975" s="238">
        <v>0.565217391304348</v>
      </c>
      <c r="G975" s="238">
        <v>0.60869565217391297</v>
      </c>
    </row>
    <row r="976" spans="1:7" x14ac:dyDescent="0.5">
      <c r="A976" s="230" t="str">
        <f t="shared" si="30"/>
        <v>Find science news and information through articles, podcast and videos</v>
      </c>
      <c r="B976" s="230" t="str">
        <f t="shared" si="31"/>
        <v>NRCan</v>
      </c>
      <c r="C976" t="s">
        <v>1513</v>
      </c>
      <c r="D976">
        <v>8</v>
      </c>
      <c r="E976" s="229">
        <v>0.875</v>
      </c>
      <c r="F976" s="229">
        <v>0.875</v>
      </c>
      <c r="G976" s="229">
        <v>0.875</v>
      </c>
    </row>
    <row r="977" spans="1:7" x14ac:dyDescent="0.5">
      <c r="A977" s="230" t="str">
        <f t="shared" si="30"/>
        <v>Get satellite and air imagery</v>
      </c>
      <c r="B977" s="230" t="str">
        <f t="shared" si="31"/>
        <v>NRCan</v>
      </c>
      <c r="C977" t="s">
        <v>1021</v>
      </c>
      <c r="D977">
        <v>119</v>
      </c>
      <c r="E977">
        <v>0.76470588235294101</v>
      </c>
      <c r="F977">
        <v>0.59663865546218497</v>
      </c>
      <c r="G977">
        <v>0.60504201680672298</v>
      </c>
    </row>
    <row r="978" spans="1:7" x14ac:dyDescent="0.5">
      <c r="A978" s="230" t="str">
        <f t="shared" si="30"/>
        <v>Get space weather forecasts</v>
      </c>
      <c r="B978" s="230" t="str">
        <f t="shared" si="31"/>
        <v>NRCan</v>
      </c>
      <c r="C978" t="s">
        <v>1022</v>
      </c>
      <c r="D978">
        <v>38</v>
      </c>
      <c r="E978" s="229">
        <v>0.76315789473684204</v>
      </c>
      <c r="F978" s="229">
        <v>0.55263157894736803</v>
      </c>
      <c r="G978" s="229">
        <v>0.63157894736842102</v>
      </c>
    </row>
    <row r="979" spans="1:7" x14ac:dyDescent="0.5">
      <c r="A979" s="230" t="str">
        <f t="shared" si="30"/>
        <v>Get spatial data and information</v>
      </c>
      <c r="B979" s="230" t="str">
        <f t="shared" si="31"/>
        <v>NRCan</v>
      </c>
      <c r="C979" t="s">
        <v>1023</v>
      </c>
      <c r="D979">
        <v>34</v>
      </c>
      <c r="E979" s="229">
        <v>0.73529411764705899</v>
      </c>
      <c r="F979" s="229">
        <v>0.55882352941176505</v>
      </c>
      <c r="G979" s="229">
        <v>0.64705882352941202</v>
      </c>
    </row>
    <row r="980" spans="1:7" x14ac:dyDescent="0.5">
      <c r="A980" s="230" t="str">
        <f t="shared" si="30"/>
        <v>Information on Canada's green infrastructure programs</v>
      </c>
      <c r="B980" s="230" t="str">
        <f t="shared" si="31"/>
        <v>NRCan</v>
      </c>
      <c r="C980" t="s">
        <v>1514</v>
      </c>
      <c r="D980">
        <v>156</v>
      </c>
      <c r="E980">
        <v>0.66666666666666696</v>
      </c>
      <c r="F980">
        <v>0.38461538461538503</v>
      </c>
      <c r="G980">
        <v>0.493589743589744</v>
      </c>
    </row>
    <row r="981" spans="1:7" x14ac:dyDescent="0.5">
      <c r="A981" s="230" t="str">
        <f t="shared" si="30"/>
        <v>Information on Canadian certified-reference-materials</v>
      </c>
      <c r="B981" s="230" t="str">
        <f t="shared" si="31"/>
        <v>NRCan</v>
      </c>
      <c r="C981" t="s">
        <v>1515</v>
      </c>
      <c r="D981">
        <v>11</v>
      </c>
      <c r="E981" s="238">
        <v>0.72727272727272696</v>
      </c>
      <c r="F981" s="238">
        <v>0.27272727272727298</v>
      </c>
      <c r="G981" s="238">
        <v>0.81818181818181801</v>
      </c>
    </row>
    <row r="982" spans="1:7" ht="31.5" x14ac:dyDescent="0.5">
      <c r="A982" s="230" t="str">
        <f t="shared" si="30"/>
        <v>Learn about Canada's energy resources, energy generation and infrastructure</v>
      </c>
      <c r="B982" s="230" t="str">
        <f t="shared" si="31"/>
        <v>NRCan</v>
      </c>
      <c r="C982" t="s">
        <v>1649</v>
      </c>
      <c r="D982">
        <v>16</v>
      </c>
      <c r="E982" s="229">
        <v>0.875</v>
      </c>
      <c r="F982" s="229">
        <v>0.4375</v>
      </c>
      <c r="G982" s="229">
        <v>0.5625</v>
      </c>
    </row>
    <row r="983" spans="1:7" ht="31.5" x14ac:dyDescent="0.5">
      <c r="A983" s="230" t="str">
        <f t="shared" si="30"/>
        <v>Learn about Canada's greenhouse gas emissions and Canada's adaptation to climate change</v>
      </c>
      <c r="B983" s="230" t="str">
        <f t="shared" si="31"/>
        <v>NRCan</v>
      </c>
      <c r="C983" t="s">
        <v>1024</v>
      </c>
      <c r="D983">
        <v>44</v>
      </c>
      <c r="E983" s="229">
        <v>0.68181818181818199</v>
      </c>
      <c r="F983" s="229">
        <v>0.77272727272727304</v>
      </c>
      <c r="G983" s="229">
        <v>0.56818181818181801</v>
      </c>
    </row>
    <row r="984" spans="1:7" x14ac:dyDescent="0.5">
      <c r="A984" s="230" t="str">
        <f t="shared" si="30"/>
        <v>Learn about Canada's past and current wildfires</v>
      </c>
      <c r="B984" s="230" t="str">
        <f t="shared" si="31"/>
        <v>NRCan</v>
      </c>
      <c r="C984" t="s">
        <v>1516</v>
      </c>
      <c r="D984">
        <v>4</v>
      </c>
      <c r="E984" s="229">
        <v>0.5</v>
      </c>
      <c r="F984" s="229">
        <v>0.75</v>
      </c>
      <c r="G984" s="229">
        <v>0.5</v>
      </c>
    </row>
    <row r="985" spans="1:7" x14ac:dyDescent="0.5">
      <c r="A985" s="230" t="str">
        <f t="shared" si="30"/>
        <v>Learn about Canadian forests and forest conservation</v>
      </c>
      <c r="B985" s="230" t="str">
        <f t="shared" si="31"/>
        <v>NRCan</v>
      </c>
      <c r="C985" t="s">
        <v>1025</v>
      </c>
      <c r="D985">
        <v>67</v>
      </c>
      <c r="E985" s="229">
        <v>0.86567164179104505</v>
      </c>
      <c r="F985" s="229">
        <v>0.67164179104477595</v>
      </c>
      <c r="G985" s="229">
        <v>0.67164179104477595</v>
      </c>
    </row>
    <row r="986" spans="1:7" x14ac:dyDescent="0.5">
      <c r="A986" s="230" t="str">
        <f t="shared" si="30"/>
        <v>Learn about COVID-19 resources for Canada's Natural Resources sectors</v>
      </c>
      <c r="B986" s="230" t="str">
        <f t="shared" si="31"/>
        <v>NRCan</v>
      </c>
      <c r="C986" t="s">
        <v>1650</v>
      </c>
      <c r="D986">
        <v>6</v>
      </c>
      <c r="E986" s="229">
        <v>0.83333333333333304</v>
      </c>
      <c r="F986" s="229">
        <v>0.33333333333333298</v>
      </c>
      <c r="G986" s="229">
        <v>0.5</v>
      </c>
    </row>
    <row r="987" spans="1:7" x14ac:dyDescent="0.5">
      <c r="A987" s="230" t="str">
        <f t="shared" si="30"/>
        <v>Learn about energy efficient transportation</v>
      </c>
      <c r="B987" s="230" t="str">
        <f t="shared" si="31"/>
        <v>NRCan</v>
      </c>
      <c r="C987" t="s">
        <v>1517</v>
      </c>
      <c r="D987">
        <v>22</v>
      </c>
      <c r="E987">
        <v>0.68181818181818199</v>
      </c>
      <c r="F987">
        <v>0.68181818181818199</v>
      </c>
      <c r="G987">
        <v>0.54545454545454497</v>
      </c>
    </row>
    <row r="988" spans="1:7" x14ac:dyDescent="0.5">
      <c r="A988" s="230" t="str">
        <f t="shared" si="30"/>
        <v>Learn about explosives or fireworks information and regulations</v>
      </c>
      <c r="B988" s="230" t="str">
        <f t="shared" si="31"/>
        <v>NRCan</v>
      </c>
      <c r="C988" t="s">
        <v>1518</v>
      </c>
      <c r="D988">
        <v>22</v>
      </c>
      <c r="E988">
        <v>0.77272727272727304</v>
      </c>
      <c r="F988">
        <v>0.54545454545454497</v>
      </c>
      <c r="G988">
        <v>0.59090909090909105</v>
      </c>
    </row>
    <row r="989" spans="1:7" x14ac:dyDescent="0.5">
      <c r="A989" s="230" t="str">
        <f t="shared" si="30"/>
        <v>Learn about forestry in Canada</v>
      </c>
      <c r="B989" s="230" t="str">
        <f t="shared" si="31"/>
        <v>NRCan</v>
      </c>
      <c r="C989" t="s">
        <v>1519</v>
      </c>
      <c r="D989">
        <v>26</v>
      </c>
      <c r="E989" s="229">
        <v>0.80769230769230804</v>
      </c>
      <c r="F989" s="229">
        <v>0.88461538461538503</v>
      </c>
      <c r="G989" s="229">
        <v>0.73076923076923095</v>
      </c>
    </row>
    <row r="990" spans="1:7" x14ac:dyDescent="0.5">
      <c r="A990" s="230" t="str">
        <f t="shared" si="30"/>
        <v>Learn about fuel-efficient driving</v>
      </c>
      <c r="B990" s="230" t="str">
        <f t="shared" si="31"/>
        <v>NRCan</v>
      </c>
      <c r="C990" t="s">
        <v>1026</v>
      </c>
      <c r="D990">
        <v>18</v>
      </c>
      <c r="E990" s="229">
        <v>0.61111111111111105</v>
      </c>
      <c r="F990" s="229">
        <v>0.55555555555555602</v>
      </c>
      <c r="G990" s="229">
        <v>0.44444444444444398</v>
      </c>
    </row>
    <row r="991" spans="1:7" x14ac:dyDescent="0.5">
      <c r="A991" s="230" t="str">
        <f t="shared" si="30"/>
        <v>Learn about the origins of Canada's georgraphical names</v>
      </c>
      <c r="B991" s="230" t="str">
        <f t="shared" si="31"/>
        <v>NRCan</v>
      </c>
      <c r="C991" t="s">
        <v>1651</v>
      </c>
      <c r="D991">
        <v>7</v>
      </c>
      <c r="E991">
        <v>0.85714285714285698</v>
      </c>
      <c r="F991">
        <v>0.57142857142857095</v>
      </c>
      <c r="G991">
        <v>0.57142857142857095</v>
      </c>
    </row>
    <row r="992" spans="1:7" x14ac:dyDescent="0.5">
      <c r="A992" s="230" t="str">
        <f t="shared" si="30"/>
        <v>Learn about zero emission vehicles</v>
      </c>
      <c r="B992" s="230" t="str">
        <f t="shared" si="31"/>
        <v>NRCan</v>
      </c>
      <c r="C992" t="s">
        <v>1027</v>
      </c>
      <c r="D992">
        <v>10</v>
      </c>
      <c r="E992" s="229">
        <v>0.7</v>
      </c>
      <c r="F992" s="229">
        <v>0.7</v>
      </c>
      <c r="G992" s="229">
        <v>0.6</v>
      </c>
    </row>
    <row r="993" spans="1:7" x14ac:dyDescent="0.5">
      <c r="A993" s="230" t="str">
        <f t="shared" si="30"/>
        <v>Make buildings and homes more energy efficient</v>
      </c>
      <c r="B993" s="230" t="str">
        <f t="shared" si="31"/>
        <v>NRCan</v>
      </c>
      <c r="C993" t="s">
        <v>1028</v>
      </c>
      <c r="D993">
        <v>389</v>
      </c>
      <c r="E993">
        <v>0.66580976863753205</v>
      </c>
      <c r="F993">
        <v>0.56555269922879203</v>
      </c>
      <c r="G993">
        <v>0.57583547557840598</v>
      </c>
    </row>
    <row r="994" spans="1:7" x14ac:dyDescent="0.5">
      <c r="A994" s="230" t="str">
        <f t="shared" si="30"/>
        <v>Other - Reason for my visit is not in this list</v>
      </c>
      <c r="B994" s="230" t="str">
        <f t="shared" si="31"/>
        <v>NRCan</v>
      </c>
      <c r="C994" t="s">
        <v>1029</v>
      </c>
      <c r="D994">
        <v>145</v>
      </c>
      <c r="E994" s="229">
        <v>0.56551724137931003</v>
      </c>
      <c r="F994" s="229">
        <v>0.44827586206896602</v>
      </c>
      <c r="G994" s="229">
        <v>0.40689655172413802</v>
      </c>
    </row>
    <row r="995" spans="1:7" x14ac:dyDescent="0.5">
      <c r="A995" s="230" t="str">
        <f t="shared" si="30"/>
        <v>Renewable energy in Canada</v>
      </c>
      <c r="B995" s="230" t="str">
        <f t="shared" si="31"/>
        <v>NRCan</v>
      </c>
      <c r="C995" t="s">
        <v>1030</v>
      </c>
      <c r="D995">
        <v>225</v>
      </c>
      <c r="E995" s="229">
        <v>0.706666666666667</v>
      </c>
      <c r="F995" s="229">
        <v>0.6</v>
      </c>
      <c r="G995" s="229">
        <v>0.60444444444444401</v>
      </c>
    </row>
    <row r="996" spans="1:7" x14ac:dyDescent="0.5">
      <c r="A996" s="230" t="str">
        <f t="shared" si="30"/>
        <v>Use a geodetic reference tool</v>
      </c>
      <c r="B996" s="230" t="str">
        <f t="shared" si="31"/>
        <v>NRCan</v>
      </c>
      <c r="C996" t="s">
        <v>1031</v>
      </c>
      <c r="D996">
        <v>13</v>
      </c>
      <c r="E996" s="229">
        <v>0.61538461538461497</v>
      </c>
      <c r="F996" s="229">
        <v>0.38461538461538503</v>
      </c>
      <c r="G996" s="229">
        <v>0.46153846153846201</v>
      </c>
    </row>
    <row r="997" spans="1:7" x14ac:dyDescent="0.5">
      <c r="A997" s="230" t="str">
        <f t="shared" si="30"/>
        <v>Learn about Indigenous Natural Resource Partnerships</v>
      </c>
      <c r="B997" s="230" t="str">
        <f t="shared" si="31"/>
        <v>NRCan</v>
      </c>
      <c r="C997" t="s">
        <v>1520</v>
      </c>
      <c r="D997">
        <v>4</v>
      </c>
      <c r="E997" s="229">
        <v>0.75</v>
      </c>
      <c r="F997" s="229">
        <v>0.75</v>
      </c>
      <c r="G997" s="229">
        <v>0.5</v>
      </c>
    </row>
    <row r="998" spans="1:7" x14ac:dyDescent="0.5">
      <c r="A998" s="230" t="str">
        <f t="shared" si="30"/>
        <v>Jobs at Natural Resources Canada (NRCan)</v>
      </c>
      <c r="B998" s="230" t="str">
        <f t="shared" si="31"/>
        <v>NRCan</v>
      </c>
      <c r="C998" t="s">
        <v>1032</v>
      </c>
      <c r="D998">
        <v>38</v>
      </c>
      <c r="E998">
        <v>0.71052631578947401</v>
      </c>
      <c r="F998">
        <v>0.60526315789473695</v>
      </c>
      <c r="G998">
        <v>0.68421052631578905</v>
      </c>
    </row>
    <row r="999" spans="1:7" x14ac:dyDescent="0.5">
      <c r="A999" s="230" t="str">
        <f t="shared" si="30"/>
        <v>Other - Reason for my visit is not in this list</v>
      </c>
      <c r="B999" s="230" t="str">
        <f t="shared" si="31"/>
        <v>NRCan</v>
      </c>
      <c r="C999" t="s">
        <v>1521</v>
      </c>
      <c r="D999">
        <v>2</v>
      </c>
      <c r="E999">
        <v>0.5</v>
      </c>
      <c r="F999">
        <v>0.5</v>
      </c>
      <c r="G999">
        <v>0.5</v>
      </c>
    </row>
    <row r="1000" spans="1:7" x14ac:dyDescent="0.5">
      <c r="A1000" s="230" t="str">
        <f t="shared" si="30"/>
        <v>Determine current market prices for lumber, crude oil and other fuels</v>
      </c>
      <c r="B1000" s="230" t="str">
        <f t="shared" si="31"/>
        <v>NRCan</v>
      </c>
      <c r="C1000" t="s">
        <v>1033</v>
      </c>
      <c r="D1000">
        <v>79</v>
      </c>
      <c r="E1000" s="229">
        <v>0.848101265822785</v>
      </c>
      <c r="F1000" s="229">
        <v>0.79746835443038</v>
      </c>
      <c r="G1000" s="229">
        <v>0.670886075949367</v>
      </c>
    </row>
    <row r="1001" spans="1:7" x14ac:dyDescent="0.5">
      <c r="A1001" s="230" t="str">
        <f t="shared" si="30"/>
        <v>Other - Reason for my visit is not in this list</v>
      </c>
      <c r="B1001" s="230" t="str">
        <f t="shared" si="31"/>
        <v>NRCan</v>
      </c>
      <c r="C1001" t="s">
        <v>1034</v>
      </c>
      <c r="D1001">
        <v>6</v>
      </c>
      <c r="E1001" s="229">
        <v>0.5</v>
      </c>
      <c r="F1001" s="229">
        <v>0.83333333333333304</v>
      </c>
      <c r="G1001" s="229">
        <v>0.33333333333333298</v>
      </c>
    </row>
    <row r="1002" spans="1:7" x14ac:dyDescent="0.5">
      <c r="A1002" s="230" t="str">
        <f t="shared" si="30"/>
        <v>Other - Reason for my visit is not in this list</v>
      </c>
      <c r="B1002" s="230" t="str">
        <f t="shared" si="31"/>
        <v>NRCan</v>
      </c>
      <c r="C1002" t="s">
        <v>1035</v>
      </c>
      <c r="D1002">
        <v>758</v>
      </c>
      <c r="E1002">
        <v>0.54353562005277001</v>
      </c>
      <c r="F1002">
        <v>0.461741424802111</v>
      </c>
      <c r="G1002">
        <v>0.40369393139841703</v>
      </c>
    </row>
    <row r="1003" spans="1:7" x14ac:dyDescent="0.5">
      <c r="A1003" s="230" t="str">
        <f t="shared" si="30"/>
        <v>Find a bankruptcy or insolvency record</v>
      </c>
      <c r="B1003" s="230" t="str">
        <f t="shared" si="31"/>
        <v>OSB</v>
      </c>
      <c r="C1003" t="s">
        <v>1036</v>
      </c>
      <c r="D1003">
        <v>27</v>
      </c>
      <c r="E1003">
        <v>0.62962962962962998</v>
      </c>
      <c r="F1003">
        <v>0.37037037037037002</v>
      </c>
      <c r="G1003">
        <v>0.48148148148148101</v>
      </c>
    </row>
    <row r="1004" spans="1:7" x14ac:dyDescent="0.5">
      <c r="A1004" s="230" t="str">
        <f t="shared" si="30"/>
        <v>Other - Reason for my visit is not in this list</v>
      </c>
      <c r="B1004" s="230" t="str">
        <f t="shared" si="31"/>
        <v>OSB</v>
      </c>
      <c r="C1004" t="s">
        <v>1037</v>
      </c>
      <c r="D1004">
        <v>2</v>
      </c>
      <c r="E1004" s="229">
        <v>0</v>
      </c>
      <c r="F1004" s="229">
        <v>0.5</v>
      </c>
      <c r="G1004" s="229">
        <v>0</v>
      </c>
    </row>
    <row r="1005" spans="1:7" x14ac:dyDescent="0.5">
      <c r="A1005" s="230" t="str">
        <f t="shared" si="30"/>
        <v>Apply for funding with PacifiCan</v>
      </c>
      <c r="B1005" s="230" t="str">
        <f t="shared" si="31"/>
        <v>PacifiCan</v>
      </c>
      <c r="C1005" t="s">
        <v>1522</v>
      </c>
      <c r="D1005">
        <v>4</v>
      </c>
      <c r="E1005">
        <v>0.25</v>
      </c>
      <c r="F1005">
        <v>0.25</v>
      </c>
      <c r="G1005">
        <v>0.25</v>
      </c>
    </row>
    <row r="1006" spans="1:7" x14ac:dyDescent="0.5">
      <c r="A1006" s="230" t="str">
        <f t="shared" si="30"/>
        <v>Contact a PacifiCan office</v>
      </c>
      <c r="B1006" s="230" t="str">
        <f t="shared" si="31"/>
        <v>PacifiCan</v>
      </c>
      <c r="C1006" t="s">
        <v>1038</v>
      </c>
      <c r="D1006">
        <v>1</v>
      </c>
      <c r="E1006">
        <v>1</v>
      </c>
      <c r="F1006">
        <v>1</v>
      </c>
      <c r="G1006">
        <v>1</v>
      </c>
    </row>
    <row r="1007" spans="1:7" x14ac:dyDescent="0.5">
      <c r="A1007" s="230" t="str">
        <f t="shared" si="30"/>
        <v>Jobs at PacifiCan</v>
      </c>
      <c r="B1007" s="230" t="str">
        <f t="shared" si="31"/>
        <v>PacifiCan</v>
      </c>
      <c r="C1007" t="s">
        <v>1039</v>
      </c>
      <c r="D1007">
        <v>2</v>
      </c>
      <c r="E1007" s="229">
        <v>1</v>
      </c>
      <c r="F1007" s="229">
        <v>1</v>
      </c>
      <c r="G1007" s="229">
        <v>0</v>
      </c>
    </row>
    <row r="1008" spans="1:7" x14ac:dyDescent="0.5">
      <c r="A1008" s="230" t="str">
        <f t="shared" si="30"/>
        <v>Other - Reason for my visit is not in this list</v>
      </c>
      <c r="B1008" s="230" t="str">
        <f t="shared" si="31"/>
        <v>PacifiCan</v>
      </c>
      <c r="C1008" t="s">
        <v>1040</v>
      </c>
      <c r="D1008">
        <v>6</v>
      </c>
      <c r="E1008" s="229">
        <v>0.83333333333333304</v>
      </c>
      <c r="F1008" s="229">
        <v>0.66666666666666696</v>
      </c>
      <c r="G1008" s="229">
        <v>0.33333333333333298</v>
      </c>
    </row>
    <row r="1009" spans="1:7" x14ac:dyDescent="0.5">
      <c r="A1009" s="230" t="str">
        <f t="shared" si="30"/>
        <v>See how others have used PacifiCan funding</v>
      </c>
      <c r="B1009" s="230" t="str">
        <f t="shared" si="31"/>
        <v>PacifiCan</v>
      </c>
      <c r="C1009" t="s">
        <v>1523</v>
      </c>
      <c r="D1009">
        <v>2</v>
      </c>
      <c r="E1009" s="229">
        <v>0.5</v>
      </c>
      <c r="F1009" s="229">
        <v>0.5</v>
      </c>
      <c r="G1009" s="229">
        <v>0.5</v>
      </c>
    </row>
    <row r="1010" spans="1:7" x14ac:dyDescent="0.5">
      <c r="A1010" s="230" t="str">
        <f t="shared" si="30"/>
        <v>Other - Reason for my visit is not in this list</v>
      </c>
      <c r="B1010" s="230" t="str">
        <f t="shared" si="31"/>
        <v>PBC</v>
      </c>
      <c r="C1010" t="s">
        <v>1041</v>
      </c>
      <c r="D1010">
        <v>22</v>
      </c>
      <c r="E1010" s="229">
        <v>0.72727272727272696</v>
      </c>
      <c r="F1010" s="229">
        <v>0.63636363636363602</v>
      </c>
      <c r="G1010" s="229">
        <v>0.54545454545454497</v>
      </c>
    </row>
    <row r="1011" spans="1:7" x14ac:dyDescent="0.5">
      <c r="A1011" s="230" t="str">
        <f t="shared" si="30"/>
        <v>Apply for a cannabis record suspension</v>
      </c>
      <c r="B1011" s="230" t="str">
        <f t="shared" si="31"/>
        <v>PBC</v>
      </c>
      <c r="C1011" t="s">
        <v>1042</v>
      </c>
      <c r="D1011">
        <v>6</v>
      </c>
      <c r="E1011">
        <v>0.5</v>
      </c>
      <c r="F1011">
        <v>0.66666666666666696</v>
      </c>
      <c r="G1011">
        <v>0.66666666666666696</v>
      </c>
    </row>
    <row r="1012" spans="1:7" x14ac:dyDescent="0.5">
      <c r="A1012" s="230" t="str">
        <f t="shared" si="30"/>
        <v>Apply for a criminal record suspension</v>
      </c>
      <c r="B1012" s="230" t="str">
        <f t="shared" si="31"/>
        <v>PBC</v>
      </c>
      <c r="C1012" t="s">
        <v>1043</v>
      </c>
      <c r="D1012">
        <v>98</v>
      </c>
      <c r="E1012" s="238">
        <v>0.58163265306122403</v>
      </c>
      <c r="F1012" s="238">
        <v>0.47959183673469402</v>
      </c>
      <c r="G1012" s="238">
        <v>0.48979591836734698</v>
      </c>
    </row>
    <row r="1013" spans="1:7" x14ac:dyDescent="0.5">
      <c r="A1013" s="230" t="str">
        <f t="shared" si="30"/>
        <v>Apply to become a Board member</v>
      </c>
      <c r="B1013" s="230" t="str">
        <f t="shared" si="31"/>
        <v>PBC</v>
      </c>
      <c r="C1013" t="s">
        <v>1524</v>
      </c>
      <c r="D1013">
        <v>1</v>
      </c>
      <c r="E1013">
        <v>0</v>
      </c>
      <c r="F1013">
        <v>1</v>
      </c>
      <c r="G1013">
        <v>1</v>
      </c>
    </row>
    <row r="1014" spans="1:7" x14ac:dyDescent="0.5">
      <c r="A1014" s="230" t="str">
        <f t="shared" si="30"/>
        <v>Contact the Parole Board of Canada (PBC)</v>
      </c>
      <c r="B1014" s="230" t="str">
        <f t="shared" si="31"/>
        <v>PBC</v>
      </c>
      <c r="C1014" t="s">
        <v>1525</v>
      </c>
      <c r="D1014">
        <v>1</v>
      </c>
      <c r="E1014" s="229">
        <v>1</v>
      </c>
      <c r="F1014" s="229">
        <v>0</v>
      </c>
      <c r="G1014" s="229">
        <v>0</v>
      </c>
    </row>
    <row r="1015" spans="1:7" x14ac:dyDescent="0.5">
      <c r="A1015" s="230" t="str">
        <f t="shared" si="30"/>
        <v>Find out about the appeal process of a parole decision</v>
      </c>
      <c r="B1015" s="230" t="str">
        <f t="shared" si="31"/>
        <v>PBC</v>
      </c>
      <c r="C1015" t="s">
        <v>1526</v>
      </c>
      <c r="D1015">
        <v>1</v>
      </c>
      <c r="E1015" s="229">
        <v>0</v>
      </c>
      <c r="F1015" s="229">
        <v>1</v>
      </c>
      <c r="G1015" s="229">
        <v>0</v>
      </c>
    </row>
    <row r="1016" spans="1:7" ht="31.5" x14ac:dyDescent="0.5">
      <c r="A1016" s="230" t="str">
        <f t="shared" si="30"/>
        <v>Find out who to contact if you, as a victim, need financial assistance to attend a parole hearing</v>
      </c>
      <c r="B1016" s="230" t="str">
        <f t="shared" si="31"/>
        <v>PBC</v>
      </c>
      <c r="C1016" t="s">
        <v>1044</v>
      </c>
      <c r="D1016">
        <v>2</v>
      </c>
      <c r="E1016" s="229">
        <v>0.5</v>
      </c>
      <c r="F1016" s="229">
        <v>0.5</v>
      </c>
      <c r="G1016" s="229">
        <v>0</v>
      </c>
    </row>
    <row r="1017" spans="1:7" x14ac:dyDescent="0.5">
      <c r="A1017" s="230" t="str">
        <f t="shared" si="30"/>
        <v>Learn about cannabis record suspensions</v>
      </c>
      <c r="B1017" s="230" t="str">
        <f t="shared" si="31"/>
        <v>PBC</v>
      </c>
      <c r="C1017" t="s">
        <v>1527</v>
      </c>
      <c r="D1017">
        <v>1</v>
      </c>
      <c r="E1017" s="229">
        <v>1</v>
      </c>
      <c r="F1017" s="229">
        <v>1</v>
      </c>
      <c r="G1017" s="229">
        <v>1</v>
      </c>
    </row>
    <row r="1018" spans="1:7" x14ac:dyDescent="0.5">
      <c r="A1018" s="230" t="str">
        <f t="shared" si="30"/>
        <v>Learn about expungement</v>
      </c>
      <c r="B1018" s="230" t="str">
        <f t="shared" si="31"/>
        <v>PBC</v>
      </c>
      <c r="C1018" t="s">
        <v>1045</v>
      </c>
      <c r="D1018">
        <v>1</v>
      </c>
      <c r="E1018">
        <v>1</v>
      </c>
      <c r="F1018">
        <v>1</v>
      </c>
      <c r="G1018">
        <v>1</v>
      </c>
    </row>
    <row r="1019" spans="1:7" x14ac:dyDescent="0.5">
      <c r="A1019" s="230" t="str">
        <f t="shared" si="30"/>
        <v>Learn about parole</v>
      </c>
      <c r="B1019" s="230" t="str">
        <f t="shared" si="31"/>
        <v>PBC</v>
      </c>
      <c r="C1019" t="s">
        <v>1528</v>
      </c>
      <c r="D1019">
        <v>2</v>
      </c>
      <c r="E1019" s="229">
        <v>1</v>
      </c>
      <c r="F1019" s="229">
        <v>0.5</v>
      </c>
      <c r="G1019" s="229">
        <v>1</v>
      </c>
    </row>
    <row r="1020" spans="1:7" x14ac:dyDescent="0.5">
      <c r="A1020" s="230" t="str">
        <f t="shared" si="30"/>
        <v>Learn about record suspensions</v>
      </c>
      <c r="B1020" s="230" t="str">
        <f t="shared" si="31"/>
        <v>PBC</v>
      </c>
      <c r="C1020" t="s">
        <v>1046</v>
      </c>
      <c r="D1020">
        <v>9</v>
      </c>
      <c r="E1020" s="229">
        <v>0.77777777777777801</v>
      </c>
      <c r="F1020" s="229">
        <v>0.55555555555555602</v>
      </c>
      <c r="G1020" s="229">
        <v>0.66666666666666696</v>
      </c>
    </row>
    <row r="1021" spans="1:7" x14ac:dyDescent="0.5">
      <c r="A1021" s="230" t="str">
        <f t="shared" si="30"/>
        <v>Learn about the Code of conduct for Parole Board of Canada (PBC) Board members</v>
      </c>
      <c r="B1021" s="230" t="str">
        <f t="shared" si="31"/>
        <v>PBC</v>
      </c>
      <c r="C1021" t="s">
        <v>1047</v>
      </c>
      <c r="D1021">
        <v>2</v>
      </c>
      <c r="E1021" s="238">
        <v>0.5</v>
      </c>
      <c r="F1021" s="238">
        <v>0.5</v>
      </c>
      <c r="G1021" s="238">
        <v>0.5</v>
      </c>
    </row>
    <row r="1022" spans="1:7" x14ac:dyDescent="0.5">
      <c r="A1022" s="230" t="str">
        <f t="shared" si="30"/>
        <v>Learn about the Decision Registry</v>
      </c>
      <c r="B1022" s="230" t="str">
        <f t="shared" si="31"/>
        <v>PBC</v>
      </c>
      <c r="C1022" t="s">
        <v>1529</v>
      </c>
      <c r="D1022">
        <v>1</v>
      </c>
      <c r="E1022" s="229">
        <v>0</v>
      </c>
      <c r="F1022" s="229">
        <v>0</v>
      </c>
      <c r="G1022" s="229">
        <v>0</v>
      </c>
    </row>
    <row r="1023" spans="1:7" x14ac:dyDescent="0.5">
      <c r="A1023" s="230" t="str">
        <f t="shared" si="30"/>
        <v>Learn about the parole-decising making process</v>
      </c>
      <c r="B1023" s="230" t="str">
        <f t="shared" si="31"/>
        <v>PBC</v>
      </c>
      <c r="C1023" t="s">
        <v>1530</v>
      </c>
      <c r="D1023">
        <v>2</v>
      </c>
      <c r="E1023">
        <v>0.5</v>
      </c>
      <c r="F1023">
        <v>1</v>
      </c>
      <c r="G1023">
        <v>1</v>
      </c>
    </row>
    <row r="1024" spans="1:7" x14ac:dyDescent="0.5">
      <c r="A1024" s="230" t="str">
        <f t="shared" si="30"/>
        <v>Learn how to avoid common mistakes on your record suspension application form</v>
      </c>
      <c r="B1024" s="230" t="str">
        <f t="shared" si="31"/>
        <v>PBC</v>
      </c>
      <c r="C1024" t="s">
        <v>1531</v>
      </c>
      <c r="D1024">
        <v>2</v>
      </c>
      <c r="E1024" s="229">
        <v>0</v>
      </c>
      <c r="F1024" s="229">
        <v>1</v>
      </c>
      <c r="G1024" s="229">
        <v>0.5</v>
      </c>
    </row>
    <row r="1025" spans="1:7" x14ac:dyDescent="0.5">
      <c r="A1025" s="230" t="str">
        <f t="shared" si="30"/>
        <v>Learn how you can observe a Parole Board of Canada (PBC) hearing</v>
      </c>
      <c r="B1025" s="230" t="str">
        <f t="shared" si="31"/>
        <v>PBC</v>
      </c>
      <c r="C1025" t="s">
        <v>1532</v>
      </c>
      <c r="D1025">
        <v>1</v>
      </c>
      <c r="E1025" s="229">
        <v>1</v>
      </c>
      <c r="F1025" s="229">
        <v>1</v>
      </c>
      <c r="G1025" s="229">
        <v>1</v>
      </c>
    </row>
    <row r="1026" spans="1:7" x14ac:dyDescent="0.5">
      <c r="A1026" s="230" t="str">
        <f t="shared" ref="A1026:A1059" si="32">IF(ISBLANK(C1026),"",MID(C1026,FIND("#",SUBSTITUTE(C1026,":","#",2))+1,500))</f>
        <v>Learn if you might be eligible for a record suspension</v>
      </c>
      <c r="B1026" s="230" t="str">
        <f t="shared" ref="B1026:B1059" si="33">IF(ISBLANK(C1026),"",LEFT(C1026,FIND("#",SUBSTITUTE(C1026,":","#"))-1))</f>
        <v>PBC</v>
      </c>
      <c r="C1026" t="s">
        <v>1048</v>
      </c>
      <c r="D1026">
        <v>5</v>
      </c>
      <c r="E1026">
        <v>0.2</v>
      </c>
      <c r="F1026">
        <v>0</v>
      </c>
      <c r="G1026">
        <v>0.2</v>
      </c>
    </row>
    <row r="1027" spans="1:7" x14ac:dyDescent="0.5">
      <c r="A1027" s="230" t="str">
        <f t="shared" si="32"/>
        <v>Obtain a decision from the registry</v>
      </c>
      <c r="B1027" s="230" t="str">
        <f t="shared" si="33"/>
        <v>PBC</v>
      </c>
      <c r="C1027" t="s">
        <v>1533</v>
      </c>
      <c r="D1027">
        <v>1</v>
      </c>
      <c r="E1027" s="238">
        <v>1</v>
      </c>
      <c r="F1027" s="238">
        <v>0</v>
      </c>
      <c r="G1027" s="238">
        <v>0</v>
      </c>
    </row>
    <row r="1028" spans="1:7" x14ac:dyDescent="0.5">
      <c r="A1028" s="230" t="str">
        <f t="shared" si="32"/>
        <v>Other - Reason for my visit is not in this list</v>
      </c>
      <c r="B1028" s="230" t="str">
        <f t="shared" si="33"/>
        <v>PBC</v>
      </c>
      <c r="C1028" t="s">
        <v>1049</v>
      </c>
      <c r="D1028">
        <v>17</v>
      </c>
      <c r="E1028" s="229">
        <v>0.52941176470588203</v>
      </c>
      <c r="F1028" s="229">
        <v>0.52941176470588203</v>
      </c>
      <c r="G1028" s="229">
        <v>0.41176470588235298</v>
      </c>
    </row>
    <row r="1029" spans="1:7" x14ac:dyDescent="0.5">
      <c r="A1029" s="230" t="str">
        <f t="shared" si="32"/>
        <v>Other - Reason for my visit is not in this list</v>
      </c>
      <c r="B1029" s="230" t="str">
        <f t="shared" si="33"/>
        <v>PC</v>
      </c>
      <c r="C1029" t="s">
        <v>1050</v>
      </c>
      <c r="D1029">
        <v>5</v>
      </c>
      <c r="E1029" s="229">
        <v>1</v>
      </c>
      <c r="F1029" s="229">
        <v>1</v>
      </c>
      <c r="G1029" s="229">
        <v>0.6</v>
      </c>
    </row>
    <row r="1030" spans="1:7" x14ac:dyDescent="0.5">
      <c r="A1030" s="230" t="str">
        <f t="shared" si="32"/>
        <v>Visit a national park or historic site</v>
      </c>
      <c r="B1030" s="230" t="str">
        <f t="shared" si="33"/>
        <v>PC</v>
      </c>
      <c r="C1030" t="s">
        <v>1051</v>
      </c>
      <c r="D1030">
        <v>153</v>
      </c>
      <c r="E1030" s="229">
        <v>0.83660130718954295</v>
      </c>
      <c r="F1030" s="229">
        <v>0.66666666666666696</v>
      </c>
      <c r="G1030" s="229">
        <v>0.68627450980392202</v>
      </c>
    </row>
    <row r="1031" spans="1:7" x14ac:dyDescent="0.5">
      <c r="A1031" s="230" t="str">
        <f t="shared" si="32"/>
        <v>About Parks Canada (policies, regulations, designations)</v>
      </c>
      <c r="B1031" s="230" t="str">
        <f t="shared" si="33"/>
        <v>PC</v>
      </c>
      <c r="C1031" t="s">
        <v>1534</v>
      </c>
      <c r="D1031">
        <v>38</v>
      </c>
      <c r="E1031" s="229">
        <v>0.86842105263157898</v>
      </c>
      <c r="F1031" s="229">
        <v>0.57894736842105299</v>
      </c>
      <c r="G1031" s="229">
        <v>0.55263157894736803</v>
      </c>
    </row>
    <row r="1032" spans="1:7" x14ac:dyDescent="0.5">
      <c r="A1032" s="230" t="str">
        <f t="shared" si="32"/>
        <v>Learn about history, nature, culture, or science and conservation</v>
      </c>
      <c r="B1032" s="230" t="str">
        <f t="shared" si="33"/>
        <v>PC</v>
      </c>
      <c r="C1032" t="s">
        <v>1535</v>
      </c>
      <c r="D1032">
        <v>5</v>
      </c>
      <c r="E1032" s="238">
        <v>1</v>
      </c>
      <c r="F1032" s="238">
        <v>0.8</v>
      </c>
      <c r="G1032" s="238">
        <v>0.6</v>
      </c>
    </row>
    <row r="1033" spans="1:7" x14ac:dyDescent="0.5">
      <c r="A1033" s="230" t="str">
        <f t="shared" si="32"/>
        <v>Other - Reason for my visit is not in this list</v>
      </c>
      <c r="B1033" s="230" t="str">
        <f t="shared" si="33"/>
        <v>PC</v>
      </c>
      <c r="C1033" t="s">
        <v>1536</v>
      </c>
      <c r="D1033">
        <v>8</v>
      </c>
      <c r="E1033" s="229">
        <v>0.625</v>
      </c>
      <c r="F1033" s="229">
        <v>0.5</v>
      </c>
      <c r="G1033" s="229">
        <v>0.5</v>
      </c>
    </row>
    <row r="1034" spans="1:7" x14ac:dyDescent="0.5">
      <c r="A1034" s="230" t="str">
        <f t="shared" si="32"/>
        <v>Jobs or volunteering with Parks Canada</v>
      </c>
      <c r="B1034" s="230" t="str">
        <f t="shared" si="33"/>
        <v>PC</v>
      </c>
      <c r="C1034" t="s">
        <v>1537</v>
      </c>
      <c r="D1034">
        <v>28</v>
      </c>
      <c r="E1034" s="238">
        <v>0.89285714285714302</v>
      </c>
      <c r="F1034" s="238">
        <v>0.82142857142857095</v>
      </c>
      <c r="G1034" s="238">
        <v>0.60714285714285698</v>
      </c>
    </row>
    <row r="1035" spans="1:7" x14ac:dyDescent="0.5">
      <c r="A1035" s="230" t="str">
        <f t="shared" si="32"/>
        <v>Learn about history, nature, culture, or science and conservation</v>
      </c>
      <c r="B1035" s="230" t="str">
        <f t="shared" si="33"/>
        <v>PC</v>
      </c>
      <c r="C1035" t="s">
        <v>1538</v>
      </c>
      <c r="D1035">
        <v>1</v>
      </c>
      <c r="E1035" s="238">
        <v>1</v>
      </c>
      <c r="F1035" s="238">
        <v>1</v>
      </c>
      <c r="G1035" s="238">
        <v>0</v>
      </c>
    </row>
    <row r="1036" spans="1:7" x14ac:dyDescent="0.5">
      <c r="A1036" s="230" t="str">
        <f t="shared" si="32"/>
        <v>About Parks Canada (policies, regulations, designations)</v>
      </c>
      <c r="B1036" s="230" t="str">
        <f t="shared" si="33"/>
        <v>PC</v>
      </c>
      <c r="C1036" t="s">
        <v>1539</v>
      </c>
      <c r="D1036">
        <v>13</v>
      </c>
      <c r="E1036" s="238">
        <v>0.92307692307692302</v>
      </c>
      <c r="F1036" s="238">
        <v>0.69230769230769196</v>
      </c>
      <c r="G1036" s="238">
        <v>0.53846153846153799</v>
      </c>
    </row>
    <row r="1037" spans="1:7" x14ac:dyDescent="0.5">
      <c r="A1037" s="230" t="str">
        <f t="shared" si="32"/>
        <v>Discover things to do (activities, camping, experiences)</v>
      </c>
      <c r="B1037" s="230" t="str">
        <f t="shared" si="33"/>
        <v>PC</v>
      </c>
      <c r="C1037" t="s">
        <v>1540</v>
      </c>
      <c r="D1037">
        <v>68</v>
      </c>
      <c r="E1037">
        <v>0.85294117647058798</v>
      </c>
      <c r="F1037">
        <v>0.79411764705882304</v>
      </c>
      <c r="G1037">
        <v>0.83823529411764697</v>
      </c>
    </row>
    <row r="1038" spans="1:7" x14ac:dyDescent="0.5">
      <c r="A1038" s="230" t="str">
        <f t="shared" si="32"/>
        <v>Find a Parks Canada destination to visit</v>
      </c>
      <c r="B1038" s="230" t="str">
        <f t="shared" si="33"/>
        <v>PC</v>
      </c>
      <c r="C1038" t="s">
        <v>1541</v>
      </c>
      <c r="D1038">
        <v>62</v>
      </c>
      <c r="E1038" s="229">
        <v>0.85483870967741904</v>
      </c>
      <c r="F1038" s="229">
        <v>0.72580645161290303</v>
      </c>
      <c r="G1038" s="229">
        <v>0.72580645161290303</v>
      </c>
    </row>
    <row r="1039" spans="1:7" x14ac:dyDescent="0.5">
      <c r="A1039" s="230" t="str">
        <f t="shared" si="32"/>
        <v>Find out when reservations become available</v>
      </c>
      <c r="B1039" s="230" t="str">
        <f t="shared" si="33"/>
        <v>PC</v>
      </c>
      <c r="C1039" t="s">
        <v>1542</v>
      </c>
      <c r="D1039">
        <v>31</v>
      </c>
      <c r="E1039" s="238">
        <v>0.67741935483870996</v>
      </c>
      <c r="F1039" s="238">
        <v>0.61290322580645196</v>
      </c>
      <c r="G1039" s="238">
        <v>0.38709677419354799</v>
      </c>
    </row>
    <row r="1040" spans="1:7" x14ac:dyDescent="0.5">
      <c r="A1040" s="230" t="str">
        <f t="shared" si="32"/>
        <v>Get an entry pass, permit, or merchandise</v>
      </c>
      <c r="B1040" s="230" t="str">
        <f t="shared" si="33"/>
        <v>PC</v>
      </c>
      <c r="C1040" t="s">
        <v>1543</v>
      </c>
      <c r="D1040">
        <v>53</v>
      </c>
      <c r="E1040" s="229">
        <v>0.86792452830188704</v>
      </c>
      <c r="F1040" s="229">
        <v>0.75471698113207597</v>
      </c>
      <c r="G1040" s="229">
        <v>0.79245283018867896</v>
      </c>
    </row>
    <row r="1041" spans="1:7" x14ac:dyDescent="0.5">
      <c r="A1041" s="230" t="str">
        <f t="shared" si="32"/>
        <v>Jobs or volunteering with Parks Canada</v>
      </c>
      <c r="B1041" s="230" t="str">
        <f t="shared" si="33"/>
        <v>PC</v>
      </c>
      <c r="C1041" t="s">
        <v>1544</v>
      </c>
      <c r="D1041">
        <v>6</v>
      </c>
      <c r="E1041" s="229">
        <v>0.66666666666666696</v>
      </c>
      <c r="F1041" s="229">
        <v>0.83333333333333304</v>
      </c>
      <c r="G1041" s="229">
        <v>1</v>
      </c>
    </row>
    <row r="1042" spans="1:7" x14ac:dyDescent="0.5">
      <c r="A1042" s="230" t="str">
        <f t="shared" si="32"/>
        <v>Learn about history, nature, culture, or science and conservation</v>
      </c>
      <c r="B1042" s="230" t="str">
        <f t="shared" si="33"/>
        <v>PC</v>
      </c>
      <c r="C1042" t="s">
        <v>1545</v>
      </c>
      <c r="D1042">
        <v>146</v>
      </c>
      <c r="E1042" s="229">
        <v>0.87671232876712302</v>
      </c>
      <c r="F1042" s="229">
        <v>0.80821917808219201</v>
      </c>
      <c r="G1042" s="229">
        <v>0.73972602739726001</v>
      </c>
    </row>
    <row r="1043" spans="1:7" x14ac:dyDescent="0.5">
      <c r="A1043" s="230" t="str">
        <f t="shared" si="32"/>
        <v>Other - Reason for my visit is not in this list</v>
      </c>
      <c r="B1043" s="230" t="str">
        <f t="shared" si="33"/>
        <v>PC</v>
      </c>
      <c r="C1043" t="s">
        <v>1546</v>
      </c>
      <c r="D1043">
        <v>371</v>
      </c>
      <c r="E1043">
        <v>0.700808625336927</v>
      </c>
      <c r="F1043">
        <v>0.59838274932614599</v>
      </c>
      <c r="G1043">
        <v>0.54986522911051205</v>
      </c>
    </row>
    <row r="1044" spans="1:7" x14ac:dyDescent="0.5">
      <c r="A1044" s="230" t="str">
        <f t="shared" si="32"/>
        <v>Reserve a campsite or other accommodation</v>
      </c>
      <c r="B1044" s="230" t="str">
        <f t="shared" si="33"/>
        <v>PC</v>
      </c>
      <c r="C1044" t="s">
        <v>1547</v>
      </c>
      <c r="D1044">
        <v>129</v>
      </c>
      <c r="E1044" s="238">
        <v>0.65891472868217005</v>
      </c>
      <c r="F1044" s="238">
        <v>0.54263565891472898</v>
      </c>
      <c r="G1044" s="238">
        <v>0.58914728682170503</v>
      </c>
    </row>
    <row r="1045" spans="1:7" x14ac:dyDescent="0.5">
      <c r="A1045" s="230" t="str">
        <f t="shared" si="32"/>
        <v>Trails, waterways, and routes (maps, conditions, reports)</v>
      </c>
      <c r="B1045" s="230" t="str">
        <f t="shared" si="33"/>
        <v>PC</v>
      </c>
      <c r="C1045" t="s">
        <v>1548</v>
      </c>
      <c r="D1045">
        <v>68</v>
      </c>
      <c r="E1045" s="229">
        <v>0.91176470588235303</v>
      </c>
      <c r="F1045" s="229">
        <v>0.80882352941176505</v>
      </c>
      <c r="G1045" s="229">
        <v>0.85294117647058798</v>
      </c>
    </row>
    <row r="1046" spans="1:7" x14ac:dyDescent="0.5">
      <c r="A1046" s="230" t="str">
        <f t="shared" si="32"/>
        <v>Discover things to do (activities, camping, experiences)</v>
      </c>
      <c r="B1046" s="230" t="str">
        <f t="shared" si="33"/>
        <v>PC</v>
      </c>
      <c r="C1046" t="s">
        <v>1549</v>
      </c>
      <c r="D1046">
        <v>198</v>
      </c>
      <c r="E1046" s="229">
        <v>0.84343434343434298</v>
      </c>
      <c r="F1046" s="229">
        <v>0.69696969696969702</v>
      </c>
      <c r="G1046" s="229">
        <v>0.66161616161616199</v>
      </c>
    </row>
    <row r="1047" spans="1:7" x14ac:dyDescent="0.5">
      <c r="A1047" s="230" t="str">
        <f t="shared" si="32"/>
        <v>Find a Parks Canada destination to visit</v>
      </c>
      <c r="B1047" s="230" t="str">
        <f t="shared" si="33"/>
        <v>PC</v>
      </c>
      <c r="C1047" t="s">
        <v>1550</v>
      </c>
      <c r="D1047">
        <v>151</v>
      </c>
      <c r="E1047" s="229">
        <v>0.88079470198675502</v>
      </c>
      <c r="F1047" s="229">
        <v>0.69536423841059603</v>
      </c>
      <c r="G1047" s="229">
        <v>0.71523178807946997</v>
      </c>
    </row>
    <row r="1048" spans="1:7" x14ac:dyDescent="0.5">
      <c r="A1048" s="230" t="str">
        <f t="shared" si="32"/>
        <v>Find out when reservations become available</v>
      </c>
      <c r="B1048" s="230" t="str">
        <f t="shared" si="33"/>
        <v>PC</v>
      </c>
      <c r="C1048" t="s">
        <v>1551</v>
      </c>
      <c r="D1048">
        <v>122</v>
      </c>
      <c r="E1048">
        <v>0.66393442622950805</v>
      </c>
      <c r="F1048">
        <v>0.55737704918032804</v>
      </c>
      <c r="G1048">
        <v>0.49180327868852503</v>
      </c>
    </row>
    <row r="1049" spans="1:7" x14ac:dyDescent="0.5">
      <c r="A1049" s="230" t="str">
        <f t="shared" si="32"/>
        <v>Get an entry pass, permit, or merchandise</v>
      </c>
      <c r="B1049" s="230" t="str">
        <f t="shared" si="33"/>
        <v>PC</v>
      </c>
      <c r="C1049" t="s">
        <v>1552</v>
      </c>
      <c r="D1049">
        <v>86</v>
      </c>
      <c r="E1049" s="238">
        <v>0.662790697674419</v>
      </c>
      <c r="F1049" s="238">
        <v>0.62790697674418605</v>
      </c>
      <c r="G1049" s="238">
        <v>0.60465116279069797</v>
      </c>
    </row>
    <row r="1050" spans="1:7" x14ac:dyDescent="0.5">
      <c r="A1050" s="230" t="str">
        <f t="shared" si="32"/>
        <v>Learn about history, nature, culture, or science and conservation</v>
      </c>
      <c r="B1050" s="230" t="str">
        <f t="shared" si="33"/>
        <v>PC</v>
      </c>
      <c r="C1050" t="s">
        <v>1553</v>
      </c>
      <c r="D1050">
        <v>33</v>
      </c>
      <c r="E1050" s="229">
        <v>0.939393939393939</v>
      </c>
      <c r="F1050" s="229">
        <v>0.72727272727272696</v>
      </c>
      <c r="G1050" s="229">
        <v>0.81818181818181801</v>
      </c>
    </row>
    <row r="1051" spans="1:7" x14ac:dyDescent="0.5">
      <c r="A1051" s="230" t="str">
        <f t="shared" si="32"/>
        <v>Other - Reason for my visit is not in this list</v>
      </c>
      <c r="B1051" s="230" t="str">
        <f t="shared" si="33"/>
        <v>PC</v>
      </c>
      <c r="C1051" t="s">
        <v>1052</v>
      </c>
      <c r="D1051">
        <v>57</v>
      </c>
      <c r="E1051" s="229">
        <v>0.75438596491228105</v>
      </c>
      <c r="F1051" s="229">
        <v>0.54385964912280704</v>
      </c>
      <c r="G1051" s="229">
        <v>0.59649122807017496</v>
      </c>
    </row>
    <row r="1052" spans="1:7" x14ac:dyDescent="0.5">
      <c r="A1052" s="230" t="str">
        <f t="shared" si="32"/>
        <v>Reserve a campsite or other accommodation</v>
      </c>
      <c r="B1052" s="230" t="str">
        <f t="shared" si="33"/>
        <v>PC</v>
      </c>
      <c r="C1052" t="s">
        <v>1554</v>
      </c>
      <c r="D1052">
        <v>391</v>
      </c>
      <c r="E1052" s="229">
        <v>0.634271099744246</v>
      </c>
      <c r="F1052" s="229">
        <v>0.53196930946291598</v>
      </c>
      <c r="G1052" s="229">
        <v>0.56265984654731505</v>
      </c>
    </row>
    <row r="1053" spans="1:7" ht="31.5" x14ac:dyDescent="0.5">
      <c r="A1053" s="230" t="str">
        <f t="shared" si="32"/>
        <v>Tourism information about Canada (vacation ideas, activities to explore, travel tips and ideas)</v>
      </c>
      <c r="B1053" s="230" t="str">
        <f t="shared" si="33"/>
        <v>PC</v>
      </c>
      <c r="C1053" t="s">
        <v>1053</v>
      </c>
      <c r="D1053">
        <v>120</v>
      </c>
      <c r="E1053" s="229">
        <v>0.7</v>
      </c>
      <c r="F1053" s="229">
        <v>0.54166666666666696</v>
      </c>
      <c r="G1053" s="229">
        <v>0.483333333333333</v>
      </c>
    </row>
    <row r="1054" spans="1:7" x14ac:dyDescent="0.5">
      <c r="A1054" s="230" t="str">
        <f t="shared" si="32"/>
        <v>Trails, waterways, and routes (maps, conditions, reports)</v>
      </c>
      <c r="B1054" s="230" t="str">
        <f t="shared" si="33"/>
        <v>PC</v>
      </c>
      <c r="C1054" t="s">
        <v>1555</v>
      </c>
      <c r="D1054">
        <v>269</v>
      </c>
      <c r="E1054" s="229">
        <v>0.87360594795539004</v>
      </c>
      <c r="F1054" s="229">
        <v>0.68401486988847604</v>
      </c>
      <c r="G1054" s="229">
        <v>0.74349442379182196</v>
      </c>
    </row>
    <row r="1055" spans="1:7" x14ac:dyDescent="0.5">
      <c r="A1055" s="230" t="str">
        <f t="shared" si="32"/>
        <v>Visit a national park or historic site</v>
      </c>
      <c r="B1055" s="230" t="str">
        <f t="shared" si="33"/>
        <v>PC</v>
      </c>
      <c r="C1055" t="s">
        <v>1054</v>
      </c>
      <c r="D1055">
        <v>1261</v>
      </c>
      <c r="E1055" s="229">
        <v>0.77795400475812804</v>
      </c>
      <c r="F1055" s="229">
        <v>0.598731165741475</v>
      </c>
      <c r="G1055" s="229">
        <v>0.599524187153053</v>
      </c>
    </row>
    <row r="1056" spans="1:7" x14ac:dyDescent="0.5">
      <c r="A1056" s="230" t="str">
        <f t="shared" si="32"/>
        <v>Apply for a tax credit — film or video (CAVCO)</v>
      </c>
      <c r="B1056" s="230" t="str">
        <f t="shared" si="33"/>
        <v>PCH</v>
      </c>
      <c r="C1056" t="s">
        <v>1055</v>
      </c>
      <c r="D1056">
        <v>30</v>
      </c>
      <c r="E1056" s="229">
        <v>0.7</v>
      </c>
      <c r="F1056" s="229">
        <v>0.4</v>
      </c>
      <c r="G1056" s="229">
        <v>0.4</v>
      </c>
    </row>
    <row r="1057" spans="1:7" x14ac:dyDescent="0.5">
      <c r="A1057" s="230" t="str">
        <f t="shared" si="32"/>
        <v>Apply to a grant or funding program — arts</v>
      </c>
      <c r="B1057" s="230" t="str">
        <f t="shared" si="33"/>
        <v>PCH</v>
      </c>
      <c r="C1057" t="s">
        <v>1056</v>
      </c>
      <c r="D1057">
        <v>116</v>
      </c>
      <c r="E1057" s="229">
        <v>0.61206896551724099</v>
      </c>
      <c r="F1057" s="229">
        <v>0.49137931034482801</v>
      </c>
      <c r="G1057" s="229">
        <v>0.45689655172413801</v>
      </c>
    </row>
    <row r="1058" spans="1:7" x14ac:dyDescent="0.5">
      <c r="A1058" s="230" t="str">
        <f t="shared" si="32"/>
        <v>Apply to a grant or funding program — cultural preservation</v>
      </c>
      <c r="B1058" s="230" t="str">
        <f t="shared" si="33"/>
        <v>PCH</v>
      </c>
      <c r="C1058" t="s">
        <v>1057</v>
      </c>
      <c r="D1058">
        <v>93</v>
      </c>
      <c r="E1058" s="229">
        <v>0.73118279569892497</v>
      </c>
      <c r="F1058" s="229">
        <v>0.50537634408602194</v>
      </c>
      <c r="G1058" s="229">
        <v>0.60215053763440896</v>
      </c>
    </row>
    <row r="1059" spans="1:7" x14ac:dyDescent="0.5">
      <c r="A1059" s="230" t="str">
        <f t="shared" si="32"/>
        <v>Apply to a grant or funding program — multiculturalism</v>
      </c>
      <c r="B1059" s="230" t="str">
        <f t="shared" si="33"/>
        <v>PCH</v>
      </c>
      <c r="C1059" t="s">
        <v>1058</v>
      </c>
      <c r="D1059">
        <v>36</v>
      </c>
      <c r="E1059">
        <v>0.66666666666666696</v>
      </c>
      <c r="F1059">
        <v>0.55555555555555602</v>
      </c>
      <c r="G1059">
        <v>0.61111111111111105</v>
      </c>
    </row>
    <row r="1060" spans="1:7" x14ac:dyDescent="0.5">
      <c r="A1060" s="230" t="str">
        <f t="shared" ref="A1060:A1095" si="34">IF(ISBLANK(C1060),"",MID(C1060,FIND("#",SUBSTITUTE(C1060,":","#",2))+1,500))</f>
        <v>Apply to a grant or funding program — music</v>
      </c>
      <c r="B1060" s="230" t="str">
        <f t="shared" ref="B1060:B1095" si="35">IF(ISBLANK(C1060),"",LEFT(C1060,FIND("#",SUBSTITUTE(C1060,":","#"))-1))</f>
        <v>PCH</v>
      </c>
      <c r="C1060" t="s">
        <v>1059</v>
      </c>
      <c r="D1060">
        <v>26</v>
      </c>
      <c r="E1060" s="229">
        <v>0.76923076923076905</v>
      </c>
      <c r="F1060" s="229">
        <v>0.65384615384615397</v>
      </c>
      <c r="G1060" s="229">
        <v>0.61538461538461497</v>
      </c>
    </row>
    <row r="1061" spans="1:7" x14ac:dyDescent="0.5">
      <c r="A1061" s="230" t="str">
        <f t="shared" si="34"/>
        <v>Apply to a grant or funding program — sports</v>
      </c>
      <c r="B1061" s="230" t="str">
        <f t="shared" si="35"/>
        <v>PCH</v>
      </c>
      <c r="C1061" t="s">
        <v>1060</v>
      </c>
      <c r="D1061">
        <v>78</v>
      </c>
      <c r="E1061" s="229">
        <v>0.70512820512820495</v>
      </c>
      <c r="F1061" s="229">
        <v>0.512820512820513</v>
      </c>
      <c r="G1061" s="229">
        <v>0.65384615384615397</v>
      </c>
    </row>
    <row r="1062" spans="1:7" x14ac:dyDescent="0.5">
      <c r="A1062" s="230" t="str">
        <f t="shared" si="34"/>
        <v>Apply to Young Canada Works — for employers</v>
      </c>
      <c r="B1062" s="230" t="str">
        <f t="shared" si="35"/>
        <v>PCH</v>
      </c>
      <c r="C1062" t="s">
        <v>1061</v>
      </c>
      <c r="D1062">
        <v>4</v>
      </c>
      <c r="E1062" s="229">
        <v>1</v>
      </c>
      <c r="F1062" s="229">
        <v>1</v>
      </c>
      <c r="G1062" s="229">
        <v>0.75</v>
      </c>
    </row>
    <row r="1063" spans="1:7" x14ac:dyDescent="0.5">
      <c r="A1063" s="230" t="str">
        <f t="shared" si="34"/>
        <v>Apply to Young Canada Works — for students</v>
      </c>
      <c r="B1063" s="230" t="str">
        <f t="shared" si="35"/>
        <v>PCH</v>
      </c>
      <c r="C1063" t="s">
        <v>1062</v>
      </c>
      <c r="D1063">
        <v>4</v>
      </c>
      <c r="E1063">
        <v>0.75</v>
      </c>
      <c r="F1063">
        <v>0</v>
      </c>
      <c r="G1063">
        <v>0</v>
      </c>
    </row>
    <row r="1064" spans="1:7" x14ac:dyDescent="0.5">
      <c r="A1064" s="230" t="str">
        <f t="shared" si="34"/>
        <v>Apply to Youth Exchanges Canada</v>
      </c>
      <c r="B1064" s="230" t="str">
        <f t="shared" si="35"/>
        <v>PCH</v>
      </c>
      <c r="C1064" t="s">
        <v>1063</v>
      </c>
      <c r="D1064">
        <v>3</v>
      </c>
      <c r="E1064" s="229">
        <v>0.66666666666666696</v>
      </c>
      <c r="F1064" s="229">
        <v>0.66666666666666696</v>
      </c>
      <c r="G1064" s="229">
        <v>0.66666666666666696</v>
      </c>
    </row>
    <row r="1065" spans="1:7" x14ac:dyDescent="0.5">
      <c r="A1065" s="230" t="str">
        <f t="shared" si="34"/>
        <v>Canada's constitutional monarchy</v>
      </c>
      <c r="B1065" s="230" t="str">
        <f t="shared" si="35"/>
        <v>PCH</v>
      </c>
      <c r="C1065" t="s">
        <v>1064</v>
      </c>
      <c r="D1065">
        <v>11</v>
      </c>
      <c r="E1065" s="229">
        <v>0.81818181818181801</v>
      </c>
      <c r="F1065" s="229">
        <v>0.63636363636363602</v>
      </c>
      <c r="G1065" s="229">
        <v>0.72727272727272696</v>
      </c>
    </row>
    <row r="1066" spans="1:7" x14ac:dyDescent="0.5">
      <c r="A1066" s="230" t="str">
        <f t="shared" si="34"/>
        <v>Contact the Department of Canadian Heritage</v>
      </c>
      <c r="B1066" s="230" t="str">
        <f t="shared" si="35"/>
        <v>PCH</v>
      </c>
      <c r="C1066" t="s">
        <v>1065</v>
      </c>
      <c r="D1066">
        <v>5</v>
      </c>
      <c r="E1066" s="229">
        <v>0.6</v>
      </c>
      <c r="F1066" s="229">
        <v>0.4</v>
      </c>
      <c r="G1066" s="229">
        <v>0.2</v>
      </c>
    </row>
    <row r="1067" spans="1:7" ht="31.5" x14ac:dyDescent="0.5">
      <c r="A1067" s="230" t="str">
        <f t="shared" si="34"/>
        <v>Download or order the Canadian Charter of Rights and Freedoms and the Canadian Bill of Rights</v>
      </c>
      <c r="B1067" s="230" t="str">
        <f t="shared" si="35"/>
        <v>PCH</v>
      </c>
      <c r="C1067" t="s">
        <v>1066</v>
      </c>
      <c r="D1067">
        <v>2</v>
      </c>
      <c r="E1067">
        <v>1</v>
      </c>
      <c r="F1067">
        <v>0.5</v>
      </c>
      <c r="G1067">
        <v>0</v>
      </c>
    </row>
    <row r="1068" spans="1:7" x14ac:dyDescent="0.5">
      <c r="A1068" s="230" t="str">
        <f t="shared" si="34"/>
        <v>Download the lyrics and recordings of Canada's national anthem</v>
      </c>
      <c r="B1068" s="230" t="str">
        <f t="shared" si="35"/>
        <v>PCH</v>
      </c>
      <c r="C1068" t="s">
        <v>1067</v>
      </c>
      <c r="D1068">
        <v>52</v>
      </c>
      <c r="E1068" s="238">
        <v>0.94230769230769196</v>
      </c>
      <c r="F1068" s="238">
        <v>0.76923076923076905</v>
      </c>
      <c r="G1068" s="238">
        <v>0.82692307692307698</v>
      </c>
    </row>
    <row r="1069" spans="1:7" x14ac:dyDescent="0.5">
      <c r="A1069" s="230" t="str">
        <f t="shared" si="34"/>
        <v>Events and activities in Canada's Capital Region</v>
      </c>
      <c r="B1069" s="230" t="str">
        <f t="shared" si="35"/>
        <v>PCH</v>
      </c>
      <c r="C1069" t="s">
        <v>1068</v>
      </c>
      <c r="D1069">
        <v>66</v>
      </c>
      <c r="E1069" s="229">
        <v>0.83333333333333304</v>
      </c>
      <c r="F1069" s="229">
        <v>0.75757575757575801</v>
      </c>
      <c r="G1069" s="229">
        <v>0.65151515151515105</v>
      </c>
    </row>
    <row r="1070" spans="1:7" x14ac:dyDescent="0.5">
      <c r="A1070" s="230" t="str">
        <f t="shared" si="34"/>
        <v>Find Canadian protocol guidelines</v>
      </c>
      <c r="B1070" s="230" t="str">
        <f t="shared" si="35"/>
        <v>PCH</v>
      </c>
      <c r="C1070" t="s">
        <v>1069</v>
      </c>
      <c r="D1070">
        <v>7</v>
      </c>
      <c r="E1070">
        <v>0.85714285714285698</v>
      </c>
      <c r="F1070">
        <v>0.71428571428571397</v>
      </c>
      <c r="G1070">
        <v>0.85714285714285698</v>
      </c>
    </row>
    <row r="1071" spans="1:7" x14ac:dyDescent="0.5">
      <c r="A1071" s="230" t="str">
        <f t="shared" si="34"/>
        <v>Find information on human rights in Canada</v>
      </c>
      <c r="B1071" s="230" t="str">
        <f t="shared" si="35"/>
        <v>PCH</v>
      </c>
      <c r="C1071" t="s">
        <v>1070</v>
      </c>
      <c r="D1071">
        <v>59</v>
      </c>
      <c r="E1071" s="238">
        <v>0.86440677966101698</v>
      </c>
      <c r="F1071" s="238">
        <v>0.677966101694915</v>
      </c>
      <c r="G1071" s="238">
        <v>0.62711864406779705</v>
      </c>
    </row>
    <row r="1072" spans="1:7" x14ac:dyDescent="0.5">
      <c r="A1072" s="230" t="str">
        <f t="shared" si="34"/>
        <v>Find student job and internship programs</v>
      </c>
      <c r="B1072" s="230" t="str">
        <f t="shared" si="35"/>
        <v>PCH</v>
      </c>
      <c r="C1072" t="s">
        <v>1071</v>
      </c>
      <c r="D1072">
        <v>84</v>
      </c>
      <c r="E1072" s="238">
        <v>0.76190476190476197</v>
      </c>
      <c r="F1072" s="238">
        <v>0.55952380952380998</v>
      </c>
      <c r="G1072" s="238">
        <v>0.67857142857142905</v>
      </c>
    </row>
    <row r="1073" spans="1:7" x14ac:dyDescent="0.5">
      <c r="A1073" s="230" t="str">
        <f t="shared" si="34"/>
        <v>Guide to the Canadian Charter of Rights and Freedoms</v>
      </c>
      <c r="B1073" s="230" t="str">
        <f t="shared" si="35"/>
        <v>PCH</v>
      </c>
      <c r="C1073" t="s">
        <v>1072</v>
      </c>
      <c r="D1073">
        <v>16</v>
      </c>
      <c r="E1073" s="229">
        <v>0.8125</v>
      </c>
      <c r="F1073" s="229">
        <v>0.6875</v>
      </c>
      <c r="G1073" s="229">
        <v>0.4375</v>
      </c>
    </row>
    <row r="1074" spans="1:7" x14ac:dyDescent="0.5">
      <c r="A1074" s="230" t="str">
        <f t="shared" si="34"/>
        <v>History of Canada</v>
      </c>
      <c r="B1074" s="230" t="str">
        <f t="shared" si="35"/>
        <v>PCH</v>
      </c>
      <c r="C1074" t="s">
        <v>1073</v>
      </c>
      <c r="D1074">
        <v>91</v>
      </c>
      <c r="E1074" s="238">
        <v>0.89010989010988995</v>
      </c>
      <c r="F1074" s="238">
        <v>0.75824175824175799</v>
      </c>
      <c r="G1074" s="238">
        <v>0.78021978021978</v>
      </c>
    </row>
    <row r="1075" spans="1:7" x14ac:dyDescent="0.5">
      <c r="A1075" s="230" t="str">
        <f t="shared" si="34"/>
        <v>How Canadian Heritage promotes Canada's official languages and bilingualism</v>
      </c>
      <c r="B1075" s="230" t="str">
        <f t="shared" si="35"/>
        <v>PCH</v>
      </c>
      <c r="C1075" t="s">
        <v>1074</v>
      </c>
      <c r="D1075">
        <v>6</v>
      </c>
      <c r="E1075" s="238">
        <v>1</v>
      </c>
      <c r="F1075" s="238">
        <v>0.83333333333333304</v>
      </c>
      <c r="G1075" s="238">
        <v>0.66666666666666696</v>
      </c>
    </row>
    <row r="1076" spans="1:7" x14ac:dyDescent="0.5">
      <c r="A1076" s="230" t="str">
        <f t="shared" si="34"/>
        <v>Learn about the official symbols of Canada</v>
      </c>
      <c r="B1076" s="230" t="str">
        <f t="shared" si="35"/>
        <v>PCH</v>
      </c>
      <c r="C1076" t="s">
        <v>1075</v>
      </c>
      <c r="D1076">
        <v>124</v>
      </c>
      <c r="E1076">
        <v>0.92741935483870996</v>
      </c>
      <c r="F1076">
        <v>0.82258064516129004</v>
      </c>
      <c r="G1076">
        <v>0.75</v>
      </c>
    </row>
    <row r="1077" spans="1:7" x14ac:dyDescent="0.5">
      <c r="A1077" s="230" t="str">
        <f t="shared" si="34"/>
        <v>National celebrations and commemorations</v>
      </c>
      <c r="B1077" s="230" t="str">
        <f t="shared" si="35"/>
        <v>PCH</v>
      </c>
      <c r="C1077" t="s">
        <v>1076</v>
      </c>
      <c r="D1077">
        <v>36</v>
      </c>
      <c r="E1077" s="229">
        <v>0.80555555555555602</v>
      </c>
      <c r="F1077" s="229">
        <v>0.88888888888888895</v>
      </c>
      <c r="G1077" s="229">
        <v>0.69444444444444398</v>
      </c>
    </row>
    <row r="1078" spans="1:7" x14ac:dyDescent="0.5">
      <c r="A1078" s="230" t="str">
        <f t="shared" si="34"/>
        <v>National flag of Canada</v>
      </c>
      <c r="B1078" s="230" t="str">
        <f t="shared" si="35"/>
        <v>PCH</v>
      </c>
      <c r="C1078" t="s">
        <v>1077</v>
      </c>
      <c r="D1078">
        <v>8</v>
      </c>
      <c r="E1078" s="229">
        <v>0.875</v>
      </c>
      <c r="F1078" s="229">
        <v>1</v>
      </c>
      <c r="G1078" s="229">
        <v>1</v>
      </c>
    </row>
    <row r="1079" spans="1:7" x14ac:dyDescent="0.5">
      <c r="A1079" s="230" t="str">
        <f t="shared" si="34"/>
        <v>Obtain a CAVCO Personnel Number</v>
      </c>
      <c r="B1079" s="230" t="str">
        <f t="shared" si="35"/>
        <v>PCH</v>
      </c>
      <c r="C1079" t="s">
        <v>1078</v>
      </c>
      <c r="D1079">
        <v>4</v>
      </c>
      <c r="E1079" s="229">
        <v>0.75</v>
      </c>
      <c r="F1079" s="229">
        <v>0.25</v>
      </c>
      <c r="G1079" s="229">
        <v>0.25</v>
      </c>
    </row>
    <row r="1080" spans="1:7" x14ac:dyDescent="0.5">
      <c r="A1080" s="230" t="str">
        <f t="shared" si="34"/>
        <v>Order educational or promotional items</v>
      </c>
      <c r="B1080" s="230" t="str">
        <f t="shared" si="35"/>
        <v>PCH</v>
      </c>
      <c r="C1080" t="s">
        <v>1079</v>
      </c>
      <c r="D1080">
        <v>19</v>
      </c>
      <c r="E1080" s="229">
        <v>0.89473684210526305</v>
      </c>
      <c r="F1080" s="229">
        <v>0.47368421052631599</v>
      </c>
      <c r="G1080" s="229">
        <v>0.73684210526315796</v>
      </c>
    </row>
    <row r="1081" spans="1:7" x14ac:dyDescent="0.5">
      <c r="A1081" s="230" t="str">
        <f t="shared" si="34"/>
        <v>Other - Reason for my visit is not in this list</v>
      </c>
      <c r="B1081" s="230" t="str">
        <f t="shared" si="35"/>
        <v>PCH</v>
      </c>
      <c r="C1081" t="s">
        <v>1080</v>
      </c>
      <c r="D1081">
        <v>93</v>
      </c>
      <c r="E1081">
        <v>0.75268817204301097</v>
      </c>
      <c r="F1081">
        <v>0.61290322580645196</v>
      </c>
      <c r="G1081">
        <v>0.65591397849462396</v>
      </c>
    </row>
    <row r="1082" spans="1:7" x14ac:dyDescent="0.5">
      <c r="A1082" s="230" t="str">
        <f t="shared" si="34"/>
        <v>Participate in Canada Day celebrations</v>
      </c>
      <c r="B1082" s="230" t="str">
        <f t="shared" si="35"/>
        <v>PCH</v>
      </c>
      <c r="C1082" t="s">
        <v>1081</v>
      </c>
      <c r="D1082">
        <v>84</v>
      </c>
      <c r="E1082" s="229">
        <v>0.77380952380952395</v>
      </c>
      <c r="F1082" s="229">
        <v>0.63095238095238104</v>
      </c>
      <c r="G1082" s="229">
        <v>0.61904761904761896</v>
      </c>
    </row>
    <row r="1083" spans="1:7" x14ac:dyDescent="0.5">
      <c r="A1083" s="230" t="str">
        <f t="shared" si="34"/>
        <v>Participate in Winterlude events and activities</v>
      </c>
      <c r="B1083" s="230" t="str">
        <f t="shared" si="35"/>
        <v>PCH</v>
      </c>
      <c r="C1083" t="s">
        <v>1082</v>
      </c>
      <c r="D1083">
        <v>38</v>
      </c>
      <c r="E1083" s="229">
        <v>0.81578947368421095</v>
      </c>
      <c r="F1083" s="229">
        <v>0.76315789473684204</v>
      </c>
      <c r="G1083" s="229">
        <v>0.60526315789473695</v>
      </c>
    </row>
    <row r="1084" spans="1:7" x14ac:dyDescent="0.5">
      <c r="A1084" s="230" t="str">
        <f t="shared" si="34"/>
        <v>Other - Reason for my visit is not in this list</v>
      </c>
      <c r="B1084" s="230" t="str">
        <f t="shared" si="35"/>
        <v>PCH</v>
      </c>
      <c r="C1084" t="s">
        <v>1083</v>
      </c>
      <c r="D1084">
        <v>177</v>
      </c>
      <c r="E1084" s="238">
        <v>0.64971751412429402</v>
      </c>
      <c r="F1084" s="238">
        <v>0.60451977401129897</v>
      </c>
      <c r="G1084" s="238">
        <v>0.50847457627118597</v>
      </c>
    </row>
    <row r="1085" spans="1:7" x14ac:dyDescent="0.5">
      <c r="A1085" s="230" t="str">
        <f t="shared" si="34"/>
        <v>Consult the Clerk's Annual Report to the Prime Minister</v>
      </c>
      <c r="B1085" s="230" t="str">
        <f t="shared" si="35"/>
        <v>PCO</v>
      </c>
      <c r="C1085" t="s">
        <v>1084</v>
      </c>
      <c r="D1085">
        <v>19</v>
      </c>
      <c r="E1085">
        <v>0.73684210526315796</v>
      </c>
      <c r="F1085">
        <v>0.57894736842105299</v>
      </c>
      <c r="G1085">
        <v>0.36842105263157898</v>
      </c>
    </row>
    <row r="1086" spans="1:7" x14ac:dyDescent="0.5">
      <c r="A1086" s="230" t="str">
        <f t="shared" si="34"/>
        <v>Consult the Speech from the Throne</v>
      </c>
      <c r="B1086" s="230" t="str">
        <f t="shared" si="35"/>
        <v>PCO</v>
      </c>
      <c r="C1086" t="s">
        <v>1085</v>
      </c>
      <c r="D1086">
        <v>12</v>
      </c>
      <c r="E1086" s="229">
        <v>0.66666666666666696</v>
      </c>
      <c r="F1086" s="229">
        <v>0.5</v>
      </c>
      <c r="G1086" s="229">
        <v>0.66666666666666696</v>
      </c>
    </row>
    <row r="1087" spans="1:7" ht="31.5" x14ac:dyDescent="0.5">
      <c r="A1087" s="230" t="str">
        <f t="shared" si="34"/>
        <v>Examine the activities of the Independent Advisory Board for Senate Appointments</v>
      </c>
      <c r="B1087" s="230" t="str">
        <f t="shared" si="35"/>
        <v>PCO</v>
      </c>
      <c r="C1087" t="s">
        <v>1086</v>
      </c>
      <c r="D1087">
        <v>7</v>
      </c>
      <c r="E1087" s="229">
        <v>0.42857142857142899</v>
      </c>
      <c r="F1087" s="229">
        <v>0.57142857142857095</v>
      </c>
      <c r="G1087" s="229">
        <v>0.57142857142857095</v>
      </c>
    </row>
    <row r="1088" spans="1:7" x14ac:dyDescent="0.5">
      <c r="A1088" s="230" t="str">
        <f t="shared" si="34"/>
        <v>Learn about Canada's democratic institutions</v>
      </c>
      <c r="B1088" s="230" t="str">
        <f t="shared" si="35"/>
        <v>PCO</v>
      </c>
      <c r="C1088" t="s">
        <v>1087</v>
      </c>
      <c r="D1088">
        <v>124</v>
      </c>
      <c r="E1088" s="229">
        <v>0.84677419354838701</v>
      </c>
      <c r="F1088" s="229">
        <v>0.73387096774193505</v>
      </c>
      <c r="G1088" s="229">
        <v>0.70161290322580605</v>
      </c>
    </row>
    <row r="1089" spans="1:7" x14ac:dyDescent="0.5">
      <c r="A1089" s="230" t="str">
        <f t="shared" si="34"/>
        <v>Learn about Governor in Council appointments process</v>
      </c>
      <c r="B1089" s="230" t="str">
        <f t="shared" si="35"/>
        <v>PCO</v>
      </c>
      <c r="C1089" t="s">
        <v>1088</v>
      </c>
      <c r="D1089">
        <v>16</v>
      </c>
      <c r="E1089" s="229">
        <v>0.5</v>
      </c>
      <c r="F1089" s="229">
        <v>0.75</v>
      </c>
      <c r="G1089" s="229">
        <v>0.6875</v>
      </c>
    </row>
    <row r="1090" spans="1:7" x14ac:dyDescent="0.5">
      <c r="A1090" s="230" t="str">
        <f t="shared" si="34"/>
        <v>Learn about the Clerk of the Privy Council</v>
      </c>
      <c r="B1090" s="230" t="str">
        <f t="shared" si="35"/>
        <v>PCO</v>
      </c>
      <c r="C1090" t="s">
        <v>1089</v>
      </c>
      <c r="D1090">
        <v>15</v>
      </c>
      <c r="E1090">
        <v>0.86666666666666703</v>
      </c>
      <c r="F1090">
        <v>0.73333333333333295</v>
      </c>
      <c r="G1090">
        <v>0.66666666666666696</v>
      </c>
    </row>
    <row r="1091" spans="1:7" x14ac:dyDescent="0.5">
      <c r="A1091" s="230" t="str">
        <f t="shared" si="34"/>
        <v>Learn about the relationship between provinces and territories</v>
      </c>
      <c r="B1091" s="230" t="str">
        <f t="shared" si="35"/>
        <v>PCO</v>
      </c>
      <c r="C1091" t="s">
        <v>1090</v>
      </c>
      <c r="D1091">
        <v>26</v>
      </c>
      <c r="E1091" s="229">
        <v>0.84615384615384603</v>
      </c>
      <c r="F1091" s="229">
        <v>0.84615384615384603</v>
      </c>
      <c r="G1091" s="229">
        <v>0.73076923076923095</v>
      </c>
    </row>
    <row r="1092" spans="1:7" x14ac:dyDescent="0.5">
      <c r="A1092" s="230" t="str">
        <f t="shared" si="34"/>
        <v>Other - Reason for my visit is not in this list</v>
      </c>
      <c r="B1092" s="230" t="str">
        <f t="shared" si="35"/>
        <v>PCO</v>
      </c>
      <c r="C1092" t="s">
        <v>1091</v>
      </c>
      <c r="D1092">
        <v>18</v>
      </c>
      <c r="E1092" s="229">
        <v>0.66666666666666696</v>
      </c>
      <c r="F1092" s="229">
        <v>0.66666666666666696</v>
      </c>
      <c r="G1092" s="229">
        <v>0.66666666666666696</v>
      </c>
    </row>
    <row r="1093" spans="1:7" x14ac:dyDescent="0.5">
      <c r="A1093" s="230" t="str">
        <f t="shared" si="34"/>
        <v>Review of the state of bilingualism in the federal Public Service</v>
      </c>
      <c r="B1093" s="230" t="str">
        <f t="shared" si="35"/>
        <v>PCO</v>
      </c>
      <c r="C1093" t="s">
        <v>1092</v>
      </c>
      <c r="D1093">
        <v>12</v>
      </c>
      <c r="E1093" s="229">
        <v>1</v>
      </c>
      <c r="F1093" s="229">
        <v>0.58333333333333304</v>
      </c>
      <c r="G1093" s="229">
        <v>0.75</v>
      </c>
    </row>
    <row r="1094" spans="1:7" x14ac:dyDescent="0.5">
      <c r="A1094" s="230" t="str">
        <f t="shared" si="34"/>
        <v>Review the progress of Government of Canada commitments</v>
      </c>
      <c r="B1094" s="230" t="str">
        <f t="shared" si="35"/>
        <v>PCO</v>
      </c>
      <c r="C1094" t="s">
        <v>1093</v>
      </c>
      <c r="D1094">
        <v>54</v>
      </c>
      <c r="E1094" s="229">
        <v>0.66666666666666696</v>
      </c>
      <c r="F1094" s="229">
        <v>0.55555555555555602</v>
      </c>
      <c r="G1094" s="229">
        <v>0.64814814814814803</v>
      </c>
    </row>
    <row r="1095" spans="1:7" x14ac:dyDescent="0.5">
      <c r="A1095" s="230" t="str">
        <f t="shared" si="34"/>
        <v>Search the Orders in Council database</v>
      </c>
      <c r="B1095" s="230" t="str">
        <f t="shared" si="35"/>
        <v>PCO</v>
      </c>
      <c r="C1095" t="s">
        <v>1094</v>
      </c>
      <c r="D1095">
        <v>9</v>
      </c>
      <c r="E1095" s="229">
        <v>0.66666666666666696</v>
      </c>
      <c r="F1095" s="229">
        <v>0.22222222222222199</v>
      </c>
      <c r="G1095" s="229">
        <v>0.22222222222222199</v>
      </c>
    </row>
    <row r="1096" spans="1:7" x14ac:dyDescent="0.5">
      <c r="A1096" s="230" t="str">
        <f t="shared" ref="A1096" si="36">IF(ISBLANK(C1096),"",MID(C1096,FIND("#",SUBSTITUTE(C1096,":","#",2))+1,500))</f>
        <v>See how the Government of Canada supports the LGBTQ2+ community</v>
      </c>
      <c r="B1096" s="230" t="str">
        <f t="shared" ref="B1096" si="37">IF(ISBLANK(C1096),"",LEFT(C1096,FIND("#",SUBSTITUTE(C1096,":","#"))-1))</f>
        <v>PCO</v>
      </c>
      <c r="C1096" t="s">
        <v>1095</v>
      </c>
      <c r="D1096">
        <v>30</v>
      </c>
      <c r="E1096">
        <v>0.7</v>
      </c>
      <c r="F1096">
        <v>0.63333333333333297</v>
      </c>
      <c r="G1096">
        <v>0.56666666666666698</v>
      </c>
    </row>
    <row r="1097" spans="1:7" ht="31.5" x14ac:dyDescent="0.5">
      <c r="A1097" s="230" t="str">
        <f t="shared" ref="A1097:A1098" si="38">IF(ISBLANK(C1097),"",MID(C1097,FIND("#",SUBSTITUTE(C1097,":","#",2))+1,500))</f>
        <v>Learn about the Governor General or Lieutenant Governors and the appointment process</v>
      </c>
      <c r="B1097" s="230" t="str">
        <f t="shared" ref="B1097:B1098" si="39">IF(ISBLANK(C1097),"",LEFT(C1097,FIND("#",SUBSTITUTE(C1097,":","#"))-1))</f>
        <v>PCO</v>
      </c>
      <c r="C1097" t="s">
        <v>1096</v>
      </c>
      <c r="D1097">
        <v>15</v>
      </c>
      <c r="E1097">
        <v>0.93333333333333302</v>
      </c>
      <c r="F1097">
        <v>0.8</v>
      </c>
      <c r="G1097">
        <v>0.8</v>
      </c>
    </row>
    <row r="1098" spans="1:7" x14ac:dyDescent="0.5">
      <c r="A1098" s="230" t="str">
        <f t="shared" si="38"/>
        <v>Other - Reason for my visit is not in this list</v>
      </c>
      <c r="B1098" s="230" t="str">
        <f t="shared" si="39"/>
        <v>PCO</v>
      </c>
      <c r="C1098" t="s">
        <v>1097</v>
      </c>
      <c r="D1098">
        <v>3</v>
      </c>
      <c r="E1098" s="238">
        <v>1</v>
      </c>
      <c r="F1098" s="238">
        <v>0.33333333333333298</v>
      </c>
      <c r="G1098" s="238">
        <v>0.66666666666666696</v>
      </c>
    </row>
    <row r="1099" spans="1:7" x14ac:dyDescent="0.5">
      <c r="A1099" s="230" t="str">
        <f t="shared" ref="A1099:A1162" si="40">IF(ISBLANK(C1099),"",MID(C1099,FIND("#",SUBSTITUTE(C1099,":","#",2))+1,500))</f>
        <v>Check health advice before travelling</v>
      </c>
      <c r="B1099" s="230" t="str">
        <f t="shared" ref="B1099:B1162" si="41">IF(ISBLANK(C1099),"",LEFT(C1099,FIND("#",SUBSTITUTE(C1099,":","#"))-1))</f>
        <v>PHAC</v>
      </c>
      <c r="C1099" t="s">
        <v>1556</v>
      </c>
      <c r="D1099">
        <v>968</v>
      </c>
      <c r="E1099" s="229">
        <v>0.60537190082644599</v>
      </c>
      <c r="F1099" s="229">
        <v>0.43181818181818199</v>
      </c>
      <c r="G1099" s="229">
        <v>0.38739669421487599</v>
      </c>
    </row>
    <row r="1100" spans="1:7" x14ac:dyDescent="0.5">
      <c r="A1100" s="230" t="str">
        <f t="shared" si="40"/>
        <v>Other - Reason for my visit is not in this list</v>
      </c>
      <c r="B1100" s="230" t="str">
        <f t="shared" si="41"/>
        <v>PHAC</v>
      </c>
      <c r="C1100" t="s">
        <v>1557</v>
      </c>
      <c r="D1100">
        <v>11</v>
      </c>
      <c r="E1100" s="238">
        <v>0.27272727272727298</v>
      </c>
      <c r="F1100" s="238">
        <v>0.45454545454545497</v>
      </c>
      <c r="G1100" s="238">
        <v>0.27272727272727298</v>
      </c>
    </row>
    <row r="1101" spans="1:7" x14ac:dyDescent="0.5">
      <c r="A1101" s="230" t="str">
        <f t="shared" si="40"/>
        <v>Check health advice before travelling</v>
      </c>
      <c r="B1101" s="230" t="str">
        <f t="shared" si="41"/>
        <v>PHAC</v>
      </c>
      <c r="C1101" t="s">
        <v>1098</v>
      </c>
      <c r="D1101">
        <v>53</v>
      </c>
      <c r="E1101" s="229">
        <v>0.77358490566037696</v>
      </c>
      <c r="F1101" s="229">
        <v>0.60377358490566002</v>
      </c>
      <c r="G1101" s="229">
        <v>0.60377358490566002</v>
      </c>
    </row>
    <row r="1102" spans="1:7" x14ac:dyDescent="0.5">
      <c r="A1102" s="230" t="str">
        <f t="shared" si="40"/>
        <v>Find information on family violence and how to get help</v>
      </c>
      <c r="B1102" s="230" t="str">
        <f t="shared" si="41"/>
        <v>PHAC</v>
      </c>
      <c r="C1102" t="s">
        <v>1099</v>
      </c>
      <c r="D1102">
        <v>33</v>
      </c>
      <c r="E1102" s="238">
        <v>0.78787878787878796</v>
      </c>
      <c r="F1102" s="238">
        <v>0.54545454545454497</v>
      </c>
      <c r="G1102" s="238">
        <v>0.60606060606060597</v>
      </c>
    </row>
    <row r="1103" spans="1:7" ht="31.5" x14ac:dyDescent="0.5">
      <c r="A1103" s="230" t="str">
        <f t="shared" si="40"/>
        <v>Find out the hazardous properties of a human pathogen and how to work with it in a laboratory setting</v>
      </c>
      <c r="B1103" s="230" t="str">
        <f t="shared" si="41"/>
        <v>PHAC</v>
      </c>
      <c r="C1103" t="s">
        <v>1100</v>
      </c>
      <c r="D1103">
        <v>55</v>
      </c>
      <c r="E1103" s="238">
        <v>0.87272727272727302</v>
      </c>
      <c r="F1103" s="238">
        <v>0.81818181818181801</v>
      </c>
      <c r="G1103" s="238">
        <v>0.763636363636364</v>
      </c>
    </row>
    <row r="1104" spans="1:7" x14ac:dyDescent="0.5">
      <c r="A1104" s="230" t="str">
        <f t="shared" si="40"/>
        <v>Get guidelines for immunization and vaccination practices</v>
      </c>
      <c r="B1104" s="230" t="str">
        <f t="shared" si="41"/>
        <v>PHAC</v>
      </c>
      <c r="C1104" t="s">
        <v>1101</v>
      </c>
      <c r="D1104">
        <v>354</v>
      </c>
      <c r="E1104" s="229">
        <v>0.78248587570621497</v>
      </c>
      <c r="F1104" s="229">
        <v>0.69491525423728795</v>
      </c>
      <c r="G1104" s="229">
        <v>0.63841807909604498</v>
      </c>
    </row>
    <row r="1105" spans="1:7" x14ac:dyDescent="0.5">
      <c r="A1105" s="230" t="str">
        <f t="shared" si="40"/>
        <v>Learn about mental health support and how to get help</v>
      </c>
      <c r="B1105" s="230" t="str">
        <f t="shared" si="41"/>
        <v>PHAC</v>
      </c>
      <c r="C1105" t="s">
        <v>1102</v>
      </c>
      <c r="D1105">
        <v>221</v>
      </c>
      <c r="E1105" s="229">
        <v>0.66968325791855199</v>
      </c>
      <c r="F1105" s="229">
        <v>0.55203619909502299</v>
      </c>
      <c r="G1105" s="229">
        <v>0.51583710407239802</v>
      </c>
    </row>
    <row r="1106" spans="1:7" x14ac:dyDescent="0.5">
      <c r="A1106" s="230" t="str">
        <f t="shared" si="40"/>
        <v>Learn about outbreaks of food and water-borne illnesses and diseases in Canada</v>
      </c>
      <c r="B1106" s="230" t="str">
        <f t="shared" si="41"/>
        <v>PHAC</v>
      </c>
      <c r="C1106" t="s">
        <v>1103</v>
      </c>
      <c r="D1106">
        <v>57</v>
      </c>
      <c r="E1106" s="229">
        <v>0.75438596491228105</v>
      </c>
      <c r="F1106" s="229">
        <v>0.59649122807017496</v>
      </c>
      <c r="G1106" s="229">
        <v>0.59649122807017496</v>
      </c>
    </row>
    <row r="1107" spans="1:7" x14ac:dyDescent="0.5">
      <c r="A1107" s="230" t="str">
        <f t="shared" si="40"/>
        <v>Other - Reason for my visit is not in this list</v>
      </c>
      <c r="B1107" s="230" t="str">
        <f t="shared" si="41"/>
        <v>PHAC</v>
      </c>
      <c r="C1107" t="s">
        <v>1104</v>
      </c>
      <c r="D1107">
        <v>33</v>
      </c>
      <c r="E1107" s="229">
        <v>0.66666666666666696</v>
      </c>
      <c r="F1107" s="229">
        <v>0.57575757575757602</v>
      </c>
      <c r="G1107" s="229">
        <v>0.54545454545454497</v>
      </c>
    </row>
    <row r="1108" spans="1:7" x14ac:dyDescent="0.5">
      <c r="A1108" s="230" t="str">
        <f t="shared" si="40"/>
        <v>ArriveCAN – Create an account</v>
      </c>
      <c r="B1108" s="230" t="str">
        <f t="shared" si="41"/>
        <v>PHAC</v>
      </c>
      <c r="C1108" t="s">
        <v>1558</v>
      </c>
      <c r="D1108">
        <v>37</v>
      </c>
      <c r="E1108" s="229">
        <v>0.64864864864864902</v>
      </c>
      <c r="F1108" s="229">
        <v>0.56756756756756799</v>
      </c>
      <c r="G1108" s="229">
        <v>0.56756756756756799</v>
      </c>
    </row>
    <row r="1109" spans="1:7" x14ac:dyDescent="0.5">
      <c r="A1109" s="230" t="str">
        <f t="shared" si="40"/>
        <v>ArriveCAN – Download the mobile app</v>
      </c>
      <c r="B1109" s="230" t="str">
        <f t="shared" si="41"/>
        <v>PHAC</v>
      </c>
      <c r="C1109" t="s">
        <v>1559</v>
      </c>
      <c r="D1109">
        <v>9</v>
      </c>
      <c r="E1109" s="229">
        <v>0.77777777777777801</v>
      </c>
      <c r="F1109" s="229">
        <v>0.55555555555555602</v>
      </c>
      <c r="G1109" s="229">
        <v>0.55555555555555602</v>
      </c>
    </row>
    <row r="1110" spans="1:7" x14ac:dyDescent="0.5">
      <c r="A1110" s="230" t="str">
        <f t="shared" si="40"/>
        <v>ArriveCAN – Learn more about it, what it is, how and when to use it</v>
      </c>
      <c r="B1110" s="230" t="str">
        <f t="shared" si="41"/>
        <v>PHAC</v>
      </c>
      <c r="C1110" t="s">
        <v>1560</v>
      </c>
      <c r="D1110">
        <v>35</v>
      </c>
      <c r="E1110">
        <v>0.71428571428571397</v>
      </c>
      <c r="F1110">
        <v>0.628571428571429</v>
      </c>
      <c r="G1110">
        <v>0.6</v>
      </c>
    </row>
    <row r="1111" spans="1:7" x14ac:dyDescent="0.5">
      <c r="A1111" s="230" t="str">
        <f t="shared" si="40"/>
        <v>ArriveCAN – Report your daily symptoms or new case of COVID-19</v>
      </c>
      <c r="B1111" s="230" t="str">
        <f t="shared" si="41"/>
        <v>PHAC</v>
      </c>
      <c r="C1111" t="s">
        <v>1561</v>
      </c>
      <c r="D1111">
        <v>8</v>
      </c>
      <c r="E1111" s="229">
        <v>0.625</v>
      </c>
      <c r="F1111" s="229">
        <v>0.125</v>
      </c>
      <c r="G1111" s="229">
        <v>0.25</v>
      </c>
    </row>
    <row r="1112" spans="1:7" x14ac:dyDescent="0.5">
      <c r="A1112" s="230" t="str">
        <f t="shared" si="40"/>
        <v>ArriveCAN – Show proof of a molecular test</v>
      </c>
      <c r="B1112" s="230" t="str">
        <f t="shared" si="41"/>
        <v>PHAC</v>
      </c>
      <c r="C1112" t="s">
        <v>1562</v>
      </c>
      <c r="D1112">
        <v>3</v>
      </c>
      <c r="E1112" s="229">
        <v>0.33333333333333298</v>
      </c>
      <c r="F1112" s="229">
        <v>0</v>
      </c>
      <c r="G1112" s="229">
        <v>0</v>
      </c>
    </row>
    <row r="1113" spans="1:7" x14ac:dyDescent="0.5">
      <c r="A1113" s="230" t="str">
        <f t="shared" si="40"/>
        <v>ArriveCAN – Submit your contact information</v>
      </c>
      <c r="B1113" s="230" t="str">
        <f t="shared" si="41"/>
        <v>PHAC</v>
      </c>
      <c r="C1113" t="s">
        <v>1563</v>
      </c>
      <c r="D1113">
        <v>20</v>
      </c>
      <c r="E1113">
        <v>0.65</v>
      </c>
      <c r="F1113">
        <v>0.35</v>
      </c>
      <c r="G1113">
        <v>0.35</v>
      </c>
    </row>
    <row r="1114" spans="1:7" x14ac:dyDescent="0.5">
      <c r="A1114" s="230" t="str">
        <f t="shared" si="40"/>
        <v>ArriveCAN – Submit your quarantine plan</v>
      </c>
      <c r="B1114" s="230" t="str">
        <f t="shared" si="41"/>
        <v>PHAC</v>
      </c>
      <c r="C1114" t="s">
        <v>1564</v>
      </c>
      <c r="D1114">
        <v>9</v>
      </c>
      <c r="E1114" s="229">
        <v>0.66666666666666696</v>
      </c>
      <c r="F1114" s="229">
        <v>0.22222222222222199</v>
      </c>
      <c r="G1114" s="229">
        <v>0.55555555555555602</v>
      </c>
    </row>
    <row r="1115" spans="1:7" x14ac:dyDescent="0.5">
      <c r="A1115" s="230" t="str">
        <f t="shared" si="40"/>
        <v>Check health advice before travelling</v>
      </c>
      <c r="B1115" s="230" t="str">
        <f t="shared" si="41"/>
        <v>PHAC</v>
      </c>
      <c r="C1115" t="s">
        <v>1105</v>
      </c>
      <c r="D1115">
        <v>257</v>
      </c>
      <c r="E1115" s="238">
        <v>0.76653696498054502</v>
      </c>
      <c r="F1115" s="238">
        <v>0.69649805447470803</v>
      </c>
      <c r="G1115" s="238">
        <v>0.62256809338521402</v>
      </c>
    </row>
    <row r="1116" spans="1:7" x14ac:dyDescent="0.5">
      <c r="A1116" s="230" t="str">
        <f t="shared" si="40"/>
        <v>Check provincial and territorial restrictions</v>
      </c>
      <c r="B1116" s="230" t="str">
        <f t="shared" si="41"/>
        <v>PHAC</v>
      </c>
      <c r="C1116" t="s">
        <v>1106</v>
      </c>
      <c r="D1116">
        <v>156</v>
      </c>
      <c r="E1116" s="229">
        <v>0.70512820512820495</v>
      </c>
      <c r="F1116" s="229">
        <v>0.59615384615384603</v>
      </c>
      <c r="G1116" s="229">
        <v>0.5</v>
      </c>
    </row>
    <row r="1117" spans="1:7" x14ac:dyDescent="0.5">
      <c r="A1117" s="230" t="str">
        <f t="shared" si="40"/>
        <v>Check rules for vaccinated travellers entering Canada</v>
      </c>
      <c r="B1117" s="230" t="str">
        <f t="shared" si="41"/>
        <v>PHAC</v>
      </c>
      <c r="C1117" t="s">
        <v>1107</v>
      </c>
      <c r="D1117">
        <v>805</v>
      </c>
      <c r="E1117" s="229">
        <v>0.77888198757764004</v>
      </c>
      <c r="F1117" s="229">
        <v>0.649689440993789</v>
      </c>
      <c r="G1117" s="229">
        <v>0.62236024844720506</v>
      </c>
    </row>
    <row r="1118" spans="1:7" x14ac:dyDescent="0.5">
      <c r="A1118" s="230" t="str">
        <f t="shared" si="40"/>
        <v>Check vaccination requirements to enter Canada</v>
      </c>
      <c r="B1118" s="230" t="str">
        <f t="shared" si="41"/>
        <v>PHAC</v>
      </c>
      <c r="C1118" t="s">
        <v>1565</v>
      </c>
      <c r="D1118">
        <v>961</v>
      </c>
      <c r="E1118" s="229">
        <v>0.69198751300728401</v>
      </c>
      <c r="F1118" s="229">
        <v>0.59001040582726305</v>
      </c>
      <c r="G1118" s="229">
        <v>0.57023933402705496</v>
      </c>
    </row>
    <row r="1119" spans="1:7" ht="31.5" x14ac:dyDescent="0.5">
      <c r="A1119" s="230" t="str">
        <f t="shared" si="40"/>
        <v>Compassionate travel quarantine exemptions (caring for others, funerals and support)</v>
      </c>
      <c r="B1119" s="230" t="str">
        <f t="shared" si="41"/>
        <v>PHAC</v>
      </c>
      <c r="C1119" t="s">
        <v>1566</v>
      </c>
      <c r="D1119">
        <v>35</v>
      </c>
      <c r="E1119">
        <v>0.71428571428571397</v>
      </c>
      <c r="F1119">
        <v>0.42857142857142899</v>
      </c>
      <c r="G1119">
        <v>0.57142857142857095</v>
      </c>
    </row>
    <row r="1120" spans="1:7" x14ac:dyDescent="0.5">
      <c r="A1120" s="230" t="str">
        <f t="shared" si="40"/>
        <v>COVID-19 cases, statistics, vaccines, limiting the spread, latest news</v>
      </c>
      <c r="B1120" s="230" t="str">
        <f t="shared" si="41"/>
        <v>PHAC</v>
      </c>
      <c r="C1120" t="s">
        <v>1567</v>
      </c>
      <c r="D1120">
        <v>1</v>
      </c>
      <c r="E1120">
        <v>1</v>
      </c>
      <c r="F1120">
        <v>1</v>
      </c>
      <c r="G1120">
        <v>0</v>
      </c>
    </row>
    <row r="1121" spans="1:7" x14ac:dyDescent="0.5">
      <c r="A1121" s="230" t="str">
        <f t="shared" si="40"/>
        <v>COVID-19 requirements for travellers</v>
      </c>
      <c r="B1121" s="230" t="str">
        <f t="shared" si="41"/>
        <v>PHAC</v>
      </c>
      <c r="C1121" t="s">
        <v>1108</v>
      </c>
      <c r="D1121">
        <v>1865</v>
      </c>
      <c r="E1121" s="229">
        <v>0.69973190348525505</v>
      </c>
      <c r="F1121" s="229">
        <v>0.57158176943699701</v>
      </c>
      <c r="G1121" s="229">
        <v>0.54316353887399504</v>
      </c>
    </row>
    <row r="1122" spans="1:7" x14ac:dyDescent="0.5">
      <c r="A1122" s="230" t="str">
        <f t="shared" si="40"/>
        <v>Follow mandatory quarantine or isolation</v>
      </c>
      <c r="B1122" s="230" t="str">
        <f t="shared" si="41"/>
        <v>PHAC</v>
      </c>
      <c r="C1122" t="s">
        <v>1568</v>
      </c>
      <c r="D1122">
        <v>46</v>
      </c>
      <c r="E1122">
        <v>0.63043478260869601</v>
      </c>
      <c r="F1122">
        <v>0.45652173913043498</v>
      </c>
      <c r="G1122">
        <v>0.45652173913043498</v>
      </c>
    </row>
    <row r="1123" spans="1:7" x14ac:dyDescent="0.5">
      <c r="A1123" s="230" t="str">
        <f t="shared" si="40"/>
        <v>Get your Canadian COVID-19 proof of vaccination</v>
      </c>
      <c r="B1123" s="230" t="str">
        <f t="shared" si="41"/>
        <v>PHAC</v>
      </c>
      <c r="C1123" t="s">
        <v>1109</v>
      </c>
      <c r="D1123">
        <v>4</v>
      </c>
      <c r="E1123">
        <v>1</v>
      </c>
      <c r="F1123">
        <v>1</v>
      </c>
      <c r="G1123">
        <v>0.75</v>
      </c>
    </row>
    <row r="1124" spans="1:7" x14ac:dyDescent="0.5">
      <c r="A1124" s="230" t="str">
        <f t="shared" si="40"/>
        <v>Latest news – Travel and emergency assistance</v>
      </c>
      <c r="B1124" s="230" t="str">
        <f t="shared" si="41"/>
        <v>PHAC</v>
      </c>
      <c r="C1124" t="s">
        <v>1569</v>
      </c>
      <c r="D1124">
        <v>10</v>
      </c>
      <c r="E1124" s="229">
        <v>0.6</v>
      </c>
      <c r="F1124" s="229">
        <v>0.6</v>
      </c>
      <c r="G1124" s="229">
        <v>0.8</v>
      </c>
    </row>
    <row r="1125" spans="1:7" x14ac:dyDescent="0.5">
      <c r="A1125" s="230" t="str">
        <f t="shared" si="40"/>
        <v>Other - Reason for my visit is not in this list</v>
      </c>
      <c r="B1125" s="230" t="str">
        <f t="shared" si="41"/>
        <v>PHAC</v>
      </c>
      <c r="C1125" t="s">
        <v>1110</v>
      </c>
      <c r="D1125">
        <v>237</v>
      </c>
      <c r="E1125">
        <v>0.47257383966244698</v>
      </c>
      <c r="F1125">
        <v>0.38396624472573798</v>
      </c>
      <c r="G1125">
        <v>0.34599156118143498</v>
      </c>
    </row>
    <row r="1126" spans="1:7" x14ac:dyDescent="0.5">
      <c r="A1126" s="230" t="str">
        <f t="shared" si="40"/>
        <v>Apply for funding with PrairiesCan</v>
      </c>
      <c r="B1126" s="230" t="str">
        <f t="shared" si="41"/>
        <v>PrairiesCan</v>
      </c>
      <c r="C1126" t="s">
        <v>1111</v>
      </c>
      <c r="D1126">
        <v>3</v>
      </c>
      <c r="E1126" s="229">
        <v>1</v>
      </c>
      <c r="F1126" s="229">
        <v>0.66666666666666696</v>
      </c>
      <c r="G1126" s="229">
        <v>0.66666666666666696</v>
      </c>
    </row>
    <row r="1127" spans="1:7" x14ac:dyDescent="0.5">
      <c r="A1127" s="230" t="str">
        <f t="shared" si="40"/>
        <v>Other - Reason for my visit is not in this list</v>
      </c>
      <c r="B1127" s="230" t="str">
        <f t="shared" si="41"/>
        <v>PrairiesCan</v>
      </c>
      <c r="C1127" t="s">
        <v>1112</v>
      </c>
      <c r="D1127">
        <v>13</v>
      </c>
      <c r="E1127" s="229">
        <v>0.53846153846153799</v>
      </c>
      <c r="F1127" s="229">
        <v>0.30769230769230799</v>
      </c>
      <c r="G1127" s="229">
        <v>0.38461538461538503</v>
      </c>
    </row>
    <row r="1128" spans="1:7" x14ac:dyDescent="0.5">
      <c r="A1128" s="230" t="str">
        <f t="shared" si="40"/>
        <v>See how others have used PrairiesCan funding</v>
      </c>
      <c r="B1128" s="230" t="str">
        <f t="shared" si="41"/>
        <v>PrairiesCan</v>
      </c>
      <c r="C1128" t="s">
        <v>1113</v>
      </c>
      <c r="D1128">
        <v>2</v>
      </c>
      <c r="E1128" s="229">
        <v>1</v>
      </c>
      <c r="F1128" s="229">
        <v>1</v>
      </c>
      <c r="G1128" s="229">
        <v>1</v>
      </c>
    </row>
    <row r="1129" spans="1:7" x14ac:dyDescent="0.5">
      <c r="A1129" s="230" t="str">
        <f t="shared" si="40"/>
        <v>Other - Reason for my visit is not in this list</v>
      </c>
      <c r="B1129" s="230" t="str">
        <f t="shared" si="41"/>
        <v>PS</v>
      </c>
      <c r="C1129" t="s">
        <v>1114</v>
      </c>
      <c r="D1129">
        <v>1</v>
      </c>
      <c r="E1129">
        <v>1</v>
      </c>
      <c r="F1129">
        <v>1</v>
      </c>
      <c r="G1129">
        <v>1</v>
      </c>
    </row>
    <row r="1130" spans="1:7" x14ac:dyDescent="0.5">
      <c r="A1130" s="230" t="str">
        <f t="shared" si="40"/>
        <v>Other - Reason for my visit is not in this list</v>
      </c>
      <c r="B1130" s="230" t="str">
        <f t="shared" si="41"/>
        <v>PS</v>
      </c>
      <c r="C1130" t="s">
        <v>1115</v>
      </c>
      <c r="D1130">
        <v>6</v>
      </c>
      <c r="E1130">
        <v>0.33333333333333298</v>
      </c>
      <c r="F1130">
        <v>0.33333333333333298</v>
      </c>
      <c r="G1130">
        <v>0.16666666666666699</v>
      </c>
    </row>
    <row r="1131" spans="1:7" x14ac:dyDescent="0.5">
      <c r="A1131" s="230" t="str">
        <f t="shared" si="40"/>
        <v>Apply for funding related to crime prevention</v>
      </c>
      <c r="B1131" s="230" t="str">
        <f t="shared" si="41"/>
        <v>PS</v>
      </c>
      <c r="C1131" t="s">
        <v>1116</v>
      </c>
      <c r="D1131">
        <v>1</v>
      </c>
      <c r="E1131" s="229">
        <v>1</v>
      </c>
      <c r="F1131" s="229">
        <v>1</v>
      </c>
      <c r="G1131" s="229">
        <v>1</v>
      </c>
    </row>
    <row r="1132" spans="1:7" x14ac:dyDescent="0.5">
      <c r="A1132" s="230" t="str">
        <f t="shared" si="40"/>
        <v>Apply for the Memorial Grant Program for First Responders</v>
      </c>
      <c r="B1132" s="230" t="str">
        <f t="shared" si="41"/>
        <v>PS</v>
      </c>
      <c r="C1132" t="s">
        <v>1117</v>
      </c>
      <c r="D1132">
        <v>20</v>
      </c>
      <c r="E1132" s="238">
        <v>0.65</v>
      </c>
      <c r="F1132" s="238">
        <v>0.45</v>
      </c>
      <c r="G1132" s="238">
        <v>0.55000000000000004</v>
      </c>
    </row>
    <row r="1133" spans="1:7" x14ac:dyDescent="0.5">
      <c r="A1133" s="230" t="str">
        <f t="shared" si="40"/>
        <v>Consult a research report or publication</v>
      </c>
      <c r="B1133" s="230" t="str">
        <f t="shared" si="41"/>
        <v>PS</v>
      </c>
      <c r="C1133" t="s">
        <v>1118</v>
      </c>
      <c r="D1133">
        <v>6</v>
      </c>
      <c r="E1133" s="229">
        <v>0.83333333333333304</v>
      </c>
      <c r="F1133" s="229">
        <v>0.66666666666666696</v>
      </c>
      <c r="G1133" s="229">
        <v>0.83333333333333304</v>
      </c>
    </row>
    <row r="1134" spans="1:7" ht="31.5" x14ac:dyDescent="0.5">
      <c r="A1134" s="230" t="str">
        <f t="shared" si="40"/>
        <v>Consult the Disaster Financial Assistance Arrangements with provinces and territories following a major natural disaster</v>
      </c>
      <c r="B1134" s="230" t="str">
        <f t="shared" si="41"/>
        <v>PS</v>
      </c>
      <c r="C1134" t="s">
        <v>1119</v>
      </c>
      <c r="D1134">
        <v>1</v>
      </c>
      <c r="E1134" s="238">
        <v>1</v>
      </c>
      <c r="F1134" s="238">
        <v>0</v>
      </c>
      <c r="G1134" s="238">
        <v>0</v>
      </c>
    </row>
    <row r="1135" spans="1:7" x14ac:dyDescent="0.5">
      <c r="A1135" s="230" t="str">
        <f t="shared" si="40"/>
        <v>Emergency Preparedness Week</v>
      </c>
      <c r="B1135" s="230" t="str">
        <f t="shared" si="41"/>
        <v>PS</v>
      </c>
      <c r="C1135" t="s">
        <v>1120</v>
      </c>
      <c r="D1135">
        <v>1</v>
      </c>
      <c r="E1135" s="229">
        <v>1</v>
      </c>
      <c r="F1135" s="229">
        <v>1</v>
      </c>
      <c r="G1135" s="229">
        <v>1</v>
      </c>
    </row>
    <row r="1136" spans="1:7" x14ac:dyDescent="0.5">
      <c r="A1136" s="230" t="str">
        <f t="shared" si="40"/>
        <v>Federal government response to a current emergency event</v>
      </c>
      <c r="B1136" s="230" t="str">
        <f t="shared" si="41"/>
        <v>PS</v>
      </c>
      <c r="C1136" t="s">
        <v>1121</v>
      </c>
      <c r="D1136">
        <v>29</v>
      </c>
      <c r="E1136" s="229">
        <v>0.82758620689655205</v>
      </c>
      <c r="F1136" s="229">
        <v>0.62068965517241403</v>
      </c>
      <c r="G1136" s="229">
        <v>0.62068965517241403</v>
      </c>
    </row>
    <row r="1137" spans="1:7" x14ac:dyDescent="0.5">
      <c r="A1137" s="230" t="str">
        <f t="shared" si="40"/>
        <v>Get or prepare an emergency kit</v>
      </c>
      <c r="B1137" s="230" t="str">
        <f t="shared" si="41"/>
        <v>PS</v>
      </c>
      <c r="C1137" t="s">
        <v>1122</v>
      </c>
      <c r="D1137">
        <v>12</v>
      </c>
      <c r="E1137" s="238">
        <v>0.91666666666666696</v>
      </c>
      <c r="F1137" s="238">
        <v>0.83333333333333304</v>
      </c>
      <c r="G1137" s="238">
        <v>0.75</v>
      </c>
    </row>
    <row r="1138" spans="1:7" ht="31.5" x14ac:dyDescent="0.5">
      <c r="A1138" s="230" t="str">
        <f t="shared" si="40"/>
        <v>How to prepare for natural disasters and emergency events (such as flooding, forest fires, power outages)</v>
      </c>
      <c r="B1138" s="230" t="str">
        <f t="shared" si="41"/>
        <v>PS</v>
      </c>
      <c r="C1138" t="s">
        <v>1123</v>
      </c>
      <c r="D1138">
        <v>12</v>
      </c>
      <c r="E1138" s="229">
        <v>0.91666666666666696</v>
      </c>
      <c r="F1138" s="229">
        <v>0.83333333333333304</v>
      </c>
      <c r="G1138" s="229">
        <v>0.58333333333333304</v>
      </c>
    </row>
    <row r="1139" spans="1:7" x14ac:dyDescent="0.5">
      <c r="A1139" s="230" t="str">
        <f t="shared" si="40"/>
        <v>Information and support for victims of crime</v>
      </c>
      <c r="B1139" s="230" t="str">
        <f t="shared" si="41"/>
        <v>PS</v>
      </c>
      <c r="C1139" t="s">
        <v>1124</v>
      </c>
      <c r="D1139">
        <v>1</v>
      </c>
      <c r="E1139">
        <v>1</v>
      </c>
      <c r="F1139">
        <v>1</v>
      </c>
      <c r="G1139">
        <v>1</v>
      </c>
    </row>
    <row r="1140" spans="1:7" x14ac:dyDescent="0.5">
      <c r="A1140" s="230" t="str">
        <f t="shared" si="40"/>
        <v>Learn about national search and rescue</v>
      </c>
      <c r="B1140" s="230" t="str">
        <f t="shared" si="41"/>
        <v>PS</v>
      </c>
      <c r="C1140" t="s">
        <v>1125</v>
      </c>
      <c r="D1140">
        <v>9</v>
      </c>
      <c r="E1140">
        <v>0.77777777777777801</v>
      </c>
      <c r="F1140">
        <v>0.66666666666666696</v>
      </c>
      <c r="G1140">
        <v>0.66666666666666696</v>
      </c>
    </row>
    <row r="1141" spans="1:7" x14ac:dyDescent="0.5">
      <c r="A1141" s="230" t="str">
        <f t="shared" si="40"/>
        <v>Look up a Canadian disaster</v>
      </c>
      <c r="B1141" s="230" t="str">
        <f t="shared" si="41"/>
        <v>PS</v>
      </c>
      <c r="C1141" t="s">
        <v>1126</v>
      </c>
      <c r="D1141">
        <v>12</v>
      </c>
      <c r="E1141" s="229">
        <v>0.75</v>
      </c>
      <c r="F1141" s="229">
        <v>0.75</v>
      </c>
      <c r="G1141" s="229">
        <v>0.58333333333333304</v>
      </c>
    </row>
    <row r="1142" spans="1:7" x14ac:dyDescent="0.5">
      <c r="A1142" s="230" t="str">
        <f t="shared" si="40"/>
        <v>Other - Reason for my visit is not in this list</v>
      </c>
      <c r="B1142" s="230" t="str">
        <f t="shared" si="41"/>
        <v>PS</v>
      </c>
      <c r="C1142" t="s">
        <v>1127</v>
      </c>
      <c r="D1142">
        <v>25</v>
      </c>
      <c r="E1142" s="238">
        <v>0.52</v>
      </c>
      <c r="F1142" s="238">
        <v>0.44</v>
      </c>
      <c r="G1142" s="238">
        <v>0.24</v>
      </c>
    </row>
    <row r="1143" spans="1:7" x14ac:dyDescent="0.5">
      <c r="A1143" s="230" t="str">
        <f t="shared" si="40"/>
        <v>Prepare an emergency plan</v>
      </c>
      <c r="B1143" s="230" t="str">
        <f t="shared" si="41"/>
        <v>PS</v>
      </c>
      <c r="C1143" t="s">
        <v>1128</v>
      </c>
      <c r="D1143">
        <v>31</v>
      </c>
      <c r="E1143" s="229">
        <v>0.77419354838709697</v>
      </c>
      <c r="F1143" s="229">
        <v>0.51612903225806495</v>
      </c>
      <c r="G1143" s="229">
        <v>0.51612903225806495</v>
      </c>
    </row>
    <row r="1144" spans="1:7" x14ac:dyDescent="0.5">
      <c r="A1144" s="230" t="str">
        <f t="shared" si="40"/>
        <v>Access cyber security bulletins</v>
      </c>
      <c r="B1144" s="230" t="str">
        <f t="shared" si="41"/>
        <v>PS</v>
      </c>
      <c r="C1144" t="s">
        <v>1129</v>
      </c>
      <c r="D1144">
        <v>67</v>
      </c>
      <c r="E1144" s="229">
        <v>0.80597014925373101</v>
      </c>
      <c r="F1144" s="229">
        <v>0.58208955223880599</v>
      </c>
      <c r="G1144" s="229">
        <v>0.49253731343283602</v>
      </c>
    </row>
    <row r="1145" spans="1:7" x14ac:dyDescent="0.5">
      <c r="A1145" s="230" t="str">
        <f t="shared" si="40"/>
        <v>Apply for a Canadian Travel Number</v>
      </c>
      <c r="B1145" s="230" t="str">
        <f t="shared" si="41"/>
        <v>PS</v>
      </c>
      <c r="C1145" t="s">
        <v>1130</v>
      </c>
      <c r="D1145">
        <v>2</v>
      </c>
      <c r="E1145" s="229">
        <v>0.5</v>
      </c>
      <c r="F1145" s="229">
        <v>0.5</v>
      </c>
      <c r="G1145" s="229">
        <v>0</v>
      </c>
    </row>
    <row r="1146" spans="1:7" x14ac:dyDescent="0.5">
      <c r="A1146" s="230" t="str">
        <f t="shared" si="40"/>
        <v>Get or prepare an emergency kit</v>
      </c>
      <c r="B1146" s="230" t="str">
        <f t="shared" si="41"/>
        <v>PS</v>
      </c>
      <c r="C1146" t="s">
        <v>1131</v>
      </c>
      <c r="D1146">
        <v>31</v>
      </c>
      <c r="E1146" s="229">
        <v>0.54838709677419395</v>
      </c>
      <c r="F1146" s="229">
        <v>0.51612903225806495</v>
      </c>
      <c r="G1146" s="229">
        <v>0.58064516129032295</v>
      </c>
    </row>
    <row r="1147" spans="1:7" x14ac:dyDescent="0.5">
      <c r="A1147" s="230" t="str">
        <f t="shared" si="40"/>
        <v>Learn about cyber security threats</v>
      </c>
      <c r="B1147" s="230" t="str">
        <f t="shared" si="41"/>
        <v>PS</v>
      </c>
      <c r="C1147" t="s">
        <v>1132</v>
      </c>
      <c r="D1147">
        <v>60</v>
      </c>
      <c r="E1147" s="229">
        <v>0.76666666666666705</v>
      </c>
      <c r="F1147" s="229">
        <v>0.68333333333333302</v>
      </c>
      <c r="G1147" s="229">
        <v>0.63333333333333297</v>
      </c>
    </row>
    <row r="1148" spans="1:7" x14ac:dyDescent="0.5">
      <c r="A1148" s="230" t="str">
        <f t="shared" si="40"/>
        <v>Learn about Passenger Protect program</v>
      </c>
      <c r="B1148" s="230" t="str">
        <f t="shared" si="41"/>
        <v>PS</v>
      </c>
      <c r="C1148" t="s">
        <v>1133</v>
      </c>
      <c r="D1148">
        <v>10</v>
      </c>
      <c r="E1148" s="229">
        <v>1</v>
      </c>
      <c r="F1148" s="229">
        <v>0.8</v>
      </c>
      <c r="G1148" s="229">
        <v>0.9</v>
      </c>
    </row>
    <row r="1149" spans="1:7" x14ac:dyDescent="0.5">
      <c r="A1149" s="230" t="str">
        <f t="shared" si="40"/>
        <v>Learn about the current list of terrorist entities</v>
      </c>
      <c r="B1149" s="230" t="str">
        <f t="shared" si="41"/>
        <v>PS</v>
      </c>
      <c r="C1149" t="s">
        <v>1134</v>
      </c>
      <c r="D1149">
        <v>30</v>
      </c>
      <c r="E1149" s="229">
        <v>0.63333333333333297</v>
      </c>
      <c r="F1149" s="229">
        <v>0.5</v>
      </c>
      <c r="G1149" s="229">
        <v>0.43333333333333302</v>
      </c>
    </row>
    <row r="1150" spans="1:7" x14ac:dyDescent="0.5">
      <c r="A1150" s="230" t="str">
        <f t="shared" si="40"/>
        <v>Learn about the required documents needed for air travel</v>
      </c>
      <c r="B1150" s="230" t="str">
        <f t="shared" si="41"/>
        <v>PS</v>
      </c>
      <c r="C1150" t="s">
        <v>1135</v>
      </c>
      <c r="D1150">
        <v>20</v>
      </c>
      <c r="E1150">
        <v>0.8</v>
      </c>
      <c r="F1150">
        <v>0.6</v>
      </c>
      <c r="G1150">
        <v>0.7</v>
      </c>
    </row>
    <row r="1151" spans="1:7" x14ac:dyDescent="0.5">
      <c r="A1151" s="230" t="str">
        <f t="shared" si="40"/>
        <v>Other - Reason for my visit is not in this list</v>
      </c>
      <c r="B1151" s="230" t="str">
        <f t="shared" si="41"/>
        <v>PS</v>
      </c>
      <c r="C1151" t="s">
        <v>1136</v>
      </c>
      <c r="D1151">
        <v>14</v>
      </c>
      <c r="E1151">
        <v>0.85714285714285698</v>
      </c>
      <c r="F1151">
        <v>0.57142857142857095</v>
      </c>
      <c r="G1151">
        <v>0.5</v>
      </c>
    </row>
    <row r="1152" spans="1:7" x14ac:dyDescent="0.5">
      <c r="A1152" s="230" t="str">
        <f t="shared" si="40"/>
        <v>Find a student job in the federal public service</v>
      </c>
      <c r="B1152" s="230" t="str">
        <f t="shared" si="41"/>
        <v>PSC</v>
      </c>
      <c r="C1152" t="s">
        <v>1137</v>
      </c>
      <c r="D1152">
        <v>1586</v>
      </c>
      <c r="E1152" s="229">
        <v>0.79382093316519498</v>
      </c>
      <c r="F1152" s="229">
        <v>0.65258511979823497</v>
      </c>
      <c r="G1152" s="229">
        <v>0.61727616645649397</v>
      </c>
    </row>
    <row r="1153" spans="1:7" x14ac:dyDescent="0.5">
      <c r="A1153" s="230" t="str">
        <f t="shared" si="40"/>
        <v>Jobs in the federal public service</v>
      </c>
      <c r="B1153" s="230" t="str">
        <f t="shared" si="41"/>
        <v>PSC</v>
      </c>
      <c r="C1153" t="s">
        <v>1138</v>
      </c>
      <c r="D1153">
        <v>9288</v>
      </c>
      <c r="E1153">
        <v>0.78014642549526303</v>
      </c>
      <c r="F1153">
        <v>0.66268303186907795</v>
      </c>
      <c r="G1153">
        <v>0.60949612403100795</v>
      </c>
    </row>
    <row r="1154" spans="1:7" x14ac:dyDescent="0.5">
      <c r="A1154" s="230" t="str">
        <f t="shared" si="40"/>
        <v>Other - Reason for my visit is not in this list</v>
      </c>
      <c r="B1154" s="230" t="str">
        <f t="shared" si="41"/>
        <v>PSC</v>
      </c>
      <c r="C1154" t="s">
        <v>1139</v>
      </c>
      <c r="D1154">
        <v>68</v>
      </c>
      <c r="E1154" s="229">
        <v>0.58823529411764697</v>
      </c>
      <c r="F1154" s="229">
        <v>0.55882352941176505</v>
      </c>
      <c r="G1154" s="229">
        <v>0.54411764705882304</v>
      </c>
    </row>
    <row r="1155" spans="1:7" x14ac:dyDescent="0.5">
      <c r="A1155" s="230" t="str">
        <f t="shared" si="40"/>
        <v>Apply for an International Standard Book Number (ISBN) / catalogue number</v>
      </c>
      <c r="B1155" s="230" t="str">
        <f t="shared" si="41"/>
        <v>PSPC</v>
      </c>
      <c r="C1155" t="s">
        <v>1140</v>
      </c>
      <c r="D1155">
        <v>44</v>
      </c>
      <c r="E1155">
        <v>0.75</v>
      </c>
      <c r="F1155">
        <v>0.36363636363636398</v>
      </c>
      <c r="G1155">
        <v>0.34090909090909099</v>
      </c>
    </row>
    <row r="1156" spans="1:7" x14ac:dyDescent="0.5">
      <c r="A1156" s="230" t="str">
        <f t="shared" si="40"/>
        <v>Complete the Canada direct deposit enrolment form</v>
      </c>
      <c r="B1156" s="230" t="str">
        <f t="shared" si="41"/>
        <v>PSPC</v>
      </c>
      <c r="C1156" t="s">
        <v>1570</v>
      </c>
      <c r="D1156">
        <v>19</v>
      </c>
      <c r="E1156" s="229">
        <v>0.52631578947368396</v>
      </c>
      <c r="F1156" s="229">
        <v>0.52631578947368396</v>
      </c>
      <c r="G1156" s="229">
        <v>0.36842105263157898</v>
      </c>
    </row>
    <row r="1157" spans="1:7" x14ac:dyDescent="0.5">
      <c r="A1157" s="230" t="str">
        <f t="shared" si="40"/>
        <v>Consult reports on government-wide advertising activities</v>
      </c>
      <c r="B1157" s="230" t="str">
        <f t="shared" si="41"/>
        <v>PSPC</v>
      </c>
      <c r="C1157" t="s">
        <v>1571</v>
      </c>
      <c r="D1157">
        <v>1</v>
      </c>
      <c r="E1157" s="229">
        <v>1</v>
      </c>
      <c r="F1157" s="229">
        <v>1</v>
      </c>
      <c r="G1157" s="229">
        <v>1</v>
      </c>
    </row>
    <row r="1158" spans="1:7" x14ac:dyDescent="0.5">
      <c r="A1158" s="230" t="str">
        <f t="shared" si="40"/>
        <v>Consult the annual report on advertising activities</v>
      </c>
      <c r="B1158" s="230" t="str">
        <f t="shared" si="41"/>
        <v>PSPC</v>
      </c>
      <c r="C1158" t="s">
        <v>1141</v>
      </c>
      <c r="D1158">
        <v>11</v>
      </c>
      <c r="E1158" s="229">
        <v>0.54545454545454497</v>
      </c>
      <c r="F1158" s="229">
        <v>0.27272727272727298</v>
      </c>
      <c r="G1158" s="229">
        <v>0.54545454545454497</v>
      </c>
    </row>
    <row r="1159" spans="1:7" x14ac:dyDescent="0.5">
      <c r="A1159" s="230" t="str">
        <f t="shared" si="40"/>
        <v>Direct deposit for individuals with a foreign bank account</v>
      </c>
      <c r="B1159" s="230" t="str">
        <f t="shared" si="41"/>
        <v>PSPC</v>
      </c>
      <c r="C1159" t="s">
        <v>1572</v>
      </c>
      <c r="D1159">
        <v>5</v>
      </c>
      <c r="E1159">
        <v>1</v>
      </c>
      <c r="F1159">
        <v>0.8</v>
      </c>
      <c r="G1159">
        <v>0.6</v>
      </c>
    </row>
    <row r="1160" spans="1:7" x14ac:dyDescent="0.5">
      <c r="A1160" s="230" t="str">
        <f t="shared" si="40"/>
        <v>Direct deposit issues related to CPP, OAS, EI, or other government payments</v>
      </c>
      <c r="B1160" s="230" t="str">
        <f t="shared" si="41"/>
        <v>PSPC</v>
      </c>
      <c r="C1160" t="s">
        <v>1142</v>
      </c>
      <c r="D1160">
        <v>140</v>
      </c>
      <c r="E1160" s="229">
        <v>0.45</v>
      </c>
      <c r="F1160" s="229">
        <v>0.42857142857142899</v>
      </c>
      <c r="G1160" s="229">
        <v>0.35714285714285698</v>
      </c>
    </row>
    <row r="1161" spans="1:7" x14ac:dyDescent="0.5">
      <c r="A1161" s="230" t="str">
        <f t="shared" si="40"/>
        <v>Federal government property management, maintenance, and construction</v>
      </c>
      <c r="B1161" s="230" t="str">
        <f t="shared" si="41"/>
        <v>PSPC</v>
      </c>
      <c r="C1161" t="s">
        <v>1143</v>
      </c>
      <c r="D1161">
        <v>49</v>
      </c>
      <c r="E1161" s="229">
        <v>0.71428571428571397</v>
      </c>
      <c r="F1161" s="229">
        <v>0.59183673469387799</v>
      </c>
      <c r="G1161" s="229">
        <v>0.55102040816326503</v>
      </c>
    </row>
    <row r="1162" spans="1:7" x14ac:dyDescent="0.5">
      <c r="A1162" s="230" t="str">
        <f t="shared" si="40"/>
        <v>Find federal properties for sale</v>
      </c>
      <c r="B1162" s="230" t="str">
        <f t="shared" si="41"/>
        <v>PSPC</v>
      </c>
      <c r="C1162" t="s">
        <v>1573</v>
      </c>
      <c r="D1162">
        <v>2</v>
      </c>
      <c r="E1162">
        <v>1</v>
      </c>
      <c r="F1162">
        <v>1</v>
      </c>
      <c r="G1162">
        <v>0</v>
      </c>
    </row>
    <row r="1163" spans="1:7" x14ac:dyDescent="0.5">
      <c r="A1163" s="230" t="str">
        <f t="shared" ref="A1163:A1226" si="42">IF(ISBLANK(C1163),"",MID(C1163,FIND("#",SUBSTITUTE(C1163,":","#",2))+1,500))</f>
        <v>Find latest news articles</v>
      </c>
      <c r="B1163" s="230" t="str">
        <f t="shared" ref="B1163:B1226" si="43">IF(ISBLANK(C1163),"",LEFT(C1163,FIND("#",SUBSTITUTE(C1163,":","#"))-1))</f>
        <v>PSPC</v>
      </c>
      <c r="C1163" t="s">
        <v>1144</v>
      </c>
      <c r="D1163">
        <v>26</v>
      </c>
      <c r="E1163">
        <v>0.96153846153846201</v>
      </c>
      <c r="F1163">
        <v>0.69230769230769196</v>
      </c>
      <c r="G1163">
        <v>0.73076923076923095</v>
      </c>
    </row>
    <row r="1164" spans="1:7" x14ac:dyDescent="0.5">
      <c r="A1164" s="230" t="str">
        <f t="shared" si="42"/>
        <v>Find out about Canada's parliamentary buildings and grounds</v>
      </c>
      <c r="B1164" s="230" t="str">
        <f t="shared" si="43"/>
        <v>PSPC</v>
      </c>
      <c r="C1164" t="s">
        <v>1574</v>
      </c>
      <c r="D1164">
        <v>1</v>
      </c>
      <c r="E1164" s="229">
        <v>1</v>
      </c>
      <c r="F1164" s="229">
        <v>1</v>
      </c>
      <c r="G1164" s="229">
        <v>1</v>
      </c>
    </row>
    <row r="1165" spans="1:7" x14ac:dyDescent="0.5">
      <c r="A1165" s="230" t="str">
        <f t="shared" si="42"/>
        <v>Find out about Centre Block restoration and modernization project</v>
      </c>
      <c r="B1165" s="230" t="str">
        <f t="shared" si="43"/>
        <v>PSPC</v>
      </c>
      <c r="C1165" t="s">
        <v>1575</v>
      </c>
      <c r="D1165">
        <v>2</v>
      </c>
      <c r="E1165">
        <v>0.5</v>
      </c>
      <c r="F1165">
        <v>0</v>
      </c>
      <c r="G1165">
        <v>0</v>
      </c>
    </row>
    <row r="1166" spans="1:7" x14ac:dyDescent="0.5">
      <c r="A1166" s="230" t="str">
        <f t="shared" si="42"/>
        <v>Find out about health and safety in federal buildings</v>
      </c>
      <c r="B1166" s="230" t="str">
        <f t="shared" si="43"/>
        <v>PSPC</v>
      </c>
      <c r="C1166" t="s">
        <v>1576</v>
      </c>
      <c r="D1166">
        <v>2</v>
      </c>
      <c r="E1166">
        <v>1</v>
      </c>
      <c r="F1166">
        <v>1</v>
      </c>
      <c r="G1166">
        <v>1</v>
      </c>
    </row>
    <row r="1167" spans="1:7" x14ac:dyDescent="0.5">
      <c r="A1167" s="230" t="str">
        <f t="shared" si="42"/>
        <v>Find out about maintenance and construction projects</v>
      </c>
      <c r="B1167" s="230" t="str">
        <f t="shared" si="43"/>
        <v>PSPC</v>
      </c>
      <c r="C1167" t="s">
        <v>1577</v>
      </c>
      <c r="D1167">
        <v>1</v>
      </c>
      <c r="E1167" s="229">
        <v>1</v>
      </c>
      <c r="F1167" s="229">
        <v>1</v>
      </c>
      <c r="G1167" s="229">
        <v>1</v>
      </c>
    </row>
    <row r="1168" spans="1:7" x14ac:dyDescent="0.5">
      <c r="A1168" s="230" t="str">
        <f t="shared" si="42"/>
        <v>Find out about public opinion research requirements</v>
      </c>
      <c r="B1168" s="230" t="str">
        <f t="shared" si="43"/>
        <v>PSPC</v>
      </c>
      <c r="C1168" t="s">
        <v>1578</v>
      </c>
      <c r="D1168">
        <v>1</v>
      </c>
      <c r="E1168" s="229">
        <v>1</v>
      </c>
      <c r="F1168" s="229">
        <v>0</v>
      </c>
      <c r="G1168" s="229">
        <v>0</v>
      </c>
    </row>
    <row r="1169" spans="1:7" x14ac:dyDescent="0.5">
      <c r="A1169" s="230" t="str">
        <f t="shared" si="42"/>
        <v>Find public opinion research requirements</v>
      </c>
      <c r="B1169" s="230" t="str">
        <f t="shared" si="43"/>
        <v>PSPC</v>
      </c>
      <c r="C1169" t="s">
        <v>1145</v>
      </c>
      <c r="D1169">
        <v>16</v>
      </c>
      <c r="E1169" s="229">
        <v>0.6875</v>
      </c>
      <c r="F1169" s="229">
        <v>0.375</v>
      </c>
      <c r="G1169" s="229">
        <v>0.4375</v>
      </c>
    </row>
    <row r="1170" spans="1:7" x14ac:dyDescent="0.5">
      <c r="A1170" s="230" t="str">
        <f t="shared" si="42"/>
        <v>How to comply with controlled goods regulations in Canada</v>
      </c>
      <c r="B1170" s="230" t="str">
        <f t="shared" si="43"/>
        <v>PSPC</v>
      </c>
      <c r="C1170" t="s">
        <v>1146</v>
      </c>
      <c r="D1170">
        <v>46</v>
      </c>
      <c r="E1170" s="238">
        <v>0.73913043478260898</v>
      </c>
      <c r="F1170" s="238">
        <v>0.58695652173913004</v>
      </c>
      <c r="G1170" s="238">
        <v>0.65217391304347805</v>
      </c>
    </row>
    <row r="1171" spans="1:7" x14ac:dyDescent="0.5">
      <c r="A1171" s="230" t="str">
        <f t="shared" si="42"/>
        <v>Jobs with PSPC</v>
      </c>
      <c r="B1171" s="230" t="str">
        <f t="shared" si="43"/>
        <v>PSPC</v>
      </c>
      <c r="C1171" t="s">
        <v>1147</v>
      </c>
      <c r="D1171">
        <v>63</v>
      </c>
      <c r="E1171" s="229">
        <v>0.85714285714285698</v>
      </c>
      <c r="F1171" s="229">
        <v>0.76190476190476197</v>
      </c>
      <c r="G1171" s="229">
        <v>0.80952380952380998</v>
      </c>
    </row>
    <row r="1172" spans="1:7" x14ac:dyDescent="0.5">
      <c r="A1172" s="230" t="str">
        <f t="shared" si="42"/>
        <v>Learn about health and safety in federal properties</v>
      </c>
      <c r="B1172" s="230" t="str">
        <f t="shared" si="43"/>
        <v>PSPC</v>
      </c>
      <c r="C1172" t="s">
        <v>1148</v>
      </c>
      <c r="D1172">
        <v>33</v>
      </c>
      <c r="E1172" s="229">
        <v>0.87878787878787901</v>
      </c>
      <c r="F1172" s="229">
        <v>0.66666666666666696</v>
      </c>
      <c r="G1172" s="229">
        <v>0.78787878787878796</v>
      </c>
    </row>
    <row r="1173" spans="1:7" x14ac:dyDescent="0.5">
      <c r="A1173" s="230" t="str">
        <f t="shared" si="42"/>
        <v>Learn about payments to and from government</v>
      </c>
      <c r="B1173" s="230" t="str">
        <f t="shared" si="43"/>
        <v>PSPC</v>
      </c>
      <c r="C1173" t="s">
        <v>1579</v>
      </c>
      <c r="D1173">
        <v>17</v>
      </c>
      <c r="E1173">
        <v>0.64705882352941202</v>
      </c>
      <c r="F1173">
        <v>0.64705882352941202</v>
      </c>
      <c r="G1173">
        <v>0.41176470588235298</v>
      </c>
    </row>
    <row r="1174" spans="1:7" x14ac:dyDescent="0.5">
      <c r="A1174" s="230" t="str">
        <f t="shared" si="42"/>
        <v>Mandate and organizational structure</v>
      </c>
      <c r="B1174" s="230" t="str">
        <f t="shared" si="43"/>
        <v>PSPC</v>
      </c>
      <c r="C1174" t="s">
        <v>1149</v>
      </c>
      <c r="D1174">
        <v>50</v>
      </c>
      <c r="E1174">
        <v>0.84</v>
      </c>
      <c r="F1174">
        <v>0.64</v>
      </c>
      <c r="G1174">
        <v>0.7</v>
      </c>
    </row>
    <row r="1175" spans="1:7" x14ac:dyDescent="0.5">
      <c r="A1175" s="230" t="str">
        <f t="shared" si="42"/>
        <v>Other - Reason for my visit is not in this list</v>
      </c>
      <c r="B1175" s="230" t="str">
        <f t="shared" si="43"/>
        <v>PSPC</v>
      </c>
      <c r="C1175" t="s">
        <v>1150</v>
      </c>
      <c r="D1175">
        <v>2545</v>
      </c>
      <c r="E1175" s="229">
        <v>0.58349705304518695</v>
      </c>
      <c r="F1175" s="229">
        <v>0.54734774066797598</v>
      </c>
      <c r="G1175" s="229">
        <v>0.45422396856581498</v>
      </c>
    </row>
    <row r="1176" spans="1:7" x14ac:dyDescent="0.5">
      <c r="A1176" s="230" t="str">
        <f t="shared" si="42"/>
        <v>Read a report or a publication</v>
      </c>
      <c r="B1176" s="230" t="str">
        <f t="shared" si="43"/>
        <v>PSPC</v>
      </c>
      <c r="C1176" t="s">
        <v>1151</v>
      </c>
      <c r="D1176">
        <v>255</v>
      </c>
      <c r="E1176" s="229">
        <v>0.84313725490196101</v>
      </c>
      <c r="F1176" s="229">
        <v>0.69411764705882395</v>
      </c>
      <c r="G1176" s="229">
        <v>0.67450980392156901</v>
      </c>
    </row>
    <row r="1177" spans="1:7" x14ac:dyDescent="0.5">
      <c r="A1177" s="230" t="str">
        <f t="shared" si="42"/>
        <v>Request a flag online</v>
      </c>
      <c r="B1177" s="230" t="str">
        <f t="shared" si="43"/>
        <v>PSPC</v>
      </c>
      <c r="C1177" t="s">
        <v>1152</v>
      </c>
      <c r="D1177">
        <v>25</v>
      </c>
      <c r="E1177" s="229">
        <v>0.88</v>
      </c>
      <c r="F1177" s="229">
        <v>0.84</v>
      </c>
      <c r="G1177" s="229">
        <v>0.6</v>
      </c>
    </row>
    <row r="1178" spans="1:7" x14ac:dyDescent="0.5">
      <c r="A1178" s="230" t="str">
        <f t="shared" si="42"/>
        <v>Review payments to and from government</v>
      </c>
      <c r="B1178" s="230" t="str">
        <f t="shared" si="43"/>
        <v>PSPC</v>
      </c>
      <c r="C1178" t="s">
        <v>1580</v>
      </c>
      <c r="D1178">
        <v>5</v>
      </c>
      <c r="E1178" s="229">
        <v>0.4</v>
      </c>
      <c r="F1178" s="229">
        <v>0.6</v>
      </c>
      <c r="G1178" s="229">
        <v>0.4</v>
      </c>
    </row>
    <row r="1179" spans="1:7" x14ac:dyDescent="0.5">
      <c r="A1179" s="230" t="str">
        <f t="shared" si="42"/>
        <v>Security screening and clearance processes</v>
      </c>
      <c r="B1179" s="230" t="str">
        <f t="shared" si="43"/>
        <v>PSPC</v>
      </c>
      <c r="C1179" t="s">
        <v>1153</v>
      </c>
      <c r="D1179">
        <v>137</v>
      </c>
      <c r="E1179" s="229">
        <v>0.66423357664233595</v>
      </c>
      <c r="F1179" s="229">
        <v>0.54014598540145997</v>
      </c>
      <c r="G1179" s="229">
        <v>0.55474452554744502</v>
      </c>
    </row>
    <row r="1180" spans="1:7" x14ac:dyDescent="0.5">
      <c r="A1180" s="230" t="str">
        <f t="shared" si="42"/>
        <v>Sign up for direct deposit for government payments</v>
      </c>
      <c r="B1180" s="230" t="str">
        <f t="shared" si="43"/>
        <v>PSPC</v>
      </c>
      <c r="C1180" t="s">
        <v>1154</v>
      </c>
      <c r="D1180">
        <v>623</v>
      </c>
      <c r="E1180">
        <v>0.45746388443017699</v>
      </c>
      <c r="F1180">
        <v>0.38202247191011202</v>
      </c>
      <c r="G1180">
        <v>0.354735152487962</v>
      </c>
    </row>
    <row r="1181" spans="1:7" x14ac:dyDescent="0.5">
      <c r="A1181" s="230" t="str">
        <f t="shared" si="42"/>
        <v>Sign up for direct deposit or update your banking information</v>
      </c>
      <c r="B1181" s="230" t="str">
        <f t="shared" si="43"/>
        <v>PSPC</v>
      </c>
      <c r="C1181" t="s">
        <v>1155</v>
      </c>
      <c r="D1181">
        <v>28</v>
      </c>
      <c r="E1181" s="229">
        <v>0.67857142857142905</v>
      </c>
      <c r="F1181" s="229">
        <v>0.53571428571428603</v>
      </c>
      <c r="G1181" s="229">
        <v>0.5</v>
      </c>
    </row>
    <row r="1182" spans="1:7" x14ac:dyDescent="0.5">
      <c r="A1182" s="230" t="str">
        <f t="shared" si="42"/>
        <v>Update my direct deposit information</v>
      </c>
      <c r="B1182" s="230" t="str">
        <f t="shared" si="43"/>
        <v>PSPC</v>
      </c>
      <c r="C1182" t="s">
        <v>1156</v>
      </c>
      <c r="D1182">
        <v>306</v>
      </c>
      <c r="E1182" s="229">
        <v>0.428104575163399</v>
      </c>
      <c r="F1182" s="229">
        <v>0.38562091503267998</v>
      </c>
      <c r="G1182" s="229">
        <v>0.29411764705882398</v>
      </c>
    </row>
    <row r="1183" spans="1:7" x14ac:dyDescent="0.5">
      <c r="A1183" s="230" t="str">
        <f t="shared" si="42"/>
        <v>View federal properties for sale</v>
      </c>
      <c r="B1183" s="230" t="str">
        <f t="shared" si="43"/>
        <v>PSPC</v>
      </c>
      <c r="C1183" t="s">
        <v>1581</v>
      </c>
      <c r="D1183">
        <v>5</v>
      </c>
      <c r="E1183" s="229">
        <v>0.2</v>
      </c>
      <c r="F1183" s="229">
        <v>0.2</v>
      </c>
      <c r="G1183" s="229">
        <v>0.2</v>
      </c>
    </row>
    <row r="1184" spans="1:7" x14ac:dyDescent="0.5">
      <c r="A1184" s="230" t="str">
        <f t="shared" si="42"/>
        <v>View Parliament Hill camera</v>
      </c>
      <c r="B1184" s="230" t="str">
        <f t="shared" si="43"/>
        <v>PSPC</v>
      </c>
      <c r="C1184" t="s">
        <v>1157</v>
      </c>
      <c r="D1184">
        <v>55</v>
      </c>
      <c r="E1184">
        <v>0.90909090909090895</v>
      </c>
      <c r="F1184">
        <v>0.8</v>
      </c>
      <c r="G1184">
        <v>0.8</v>
      </c>
    </row>
    <row r="1185" spans="1:7" x14ac:dyDescent="0.5">
      <c r="A1185" s="230" t="str">
        <f t="shared" si="42"/>
        <v>View public notices in the Canada Gazette</v>
      </c>
      <c r="B1185" s="230" t="str">
        <f t="shared" si="43"/>
        <v>PSPC</v>
      </c>
      <c r="C1185" t="s">
        <v>1158</v>
      </c>
      <c r="D1185">
        <v>26</v>
      </c>
      <c r="E1185" s="229">
        <v>0.73076923076923095</v>
      </c>
      <c r="F1185" s="229">
        <v>0.5</v>
      </c>
      <c r="G1185" s="229">
        <v>0.38461538461538503</v>
      </c>
    </row>
    <row r="1186" spans="1:7" x14ac:dyDescent="0.5">
      <c r="A1186" s="230" t="str">
        <f t="shared" si="42"/>
        <v>Other - Reason for my visit is not in this list</v>
      </c>
      <c r="B1186" s="230" t="str">
        <f t="shared" si="43"/>
        <v>PSPC</v>
      </c>
      <c r="C1186" t="s">
        <v>1159</v>
      </c>
      <c r="D1186">
        <v>70</v>
      </c>
      <c r="E1186" s="229">
        <v>0.52857142857142903</v>
      </c>
      <c r="F1186" s="229">
        <v>0.47142857142857097</v>
      </c>
      <c r="G1186" s="229">
        <v>0.45714285714285702</v>
      </c>
    </row>
    <row r="1187" spans="1:7" x14ac:dyDescent="0.5">
      <c r="A1187" s="230" t="str">
        <f t="shared" si="42"/>
        <v>Access the Standing Offers and Supply Arrangements Application (SOSA App)</v>
      </c>
      <c r="B1187" s="230" t="str">
        <f t="shared" si="43"/>
        <v>PSPC</v>
      </c>
      <c r="C1187" t="s">
        <v>1160</v>
      </c>
      <c r="D1187">
        <v>93</v>
      </c>
      <c r="E1187" s="229">
        <v>0.40860215053763399</v>
      </c>
      <c r="F1187" s="229">
        <v>0.18279569892473099</v>
      </c>
      <c r="G1187" s="229">
        <v>0.18279569892473099</v>
      </c>
    </row>
    <row r="1188" spans="1:7" x14ac:dyDescent="0.5">
      <c r="A1188" s="230" t="str">
        <f t="shared" si="42"/>
        <v>Access the Tender Management Application</v>
      </c>
      <c r="B1188" s="230" t="str">
        <f t="shared" si="43"/>
        <v>PSPC</v>
      </c>
      <c r="C1188" t="s">
        <v>1582</v>
      </c>
      <c r="D1188">
        <v>5</v>
      </c>
      <c r="E1188" s="229">
        <v>0.8</v>
      </c>
      <c r="F1188" s="229">
        <v>0</v>
      </c>
      <c r="G1188" s="229">
        <v>0.4</v>
      </c>
    </row>
    <row r="1189" spans="1:7" x14ac:dyDescent="0.5">
      <c r="A1189" s="230" t="str">
        <f t="shared" si="42"/>
        <v>Attend a seminar</v>
      </c>
      <c r="B1189" s="230" t="str">
        <f t="shared" si="43"/>
        <v>PSPC</v>
      </c>
      <c r="C1189" t="s">
        <v>1161</v>
      </c>
      <c r="D1189">
        <v>6</v>
      </c>
      <c r="E1189">
        <v>0.66666666666666696</v>
      </c>
      <c r="F1189">
        <v>0.16666666666666699</v>
      </c>
      <c r="G1189">
        <v>0.16666666666666699</v>
      </c>
    </row>
    <row r="1190" spans="1:7" x14ac:dyDescent="0.5">
      <c r="A1190" s="230" t="str">
        <f t="shared" si="42"/>
        <v>Become a supplier for the Government of Canada</v>
      </c>
      <c r="B1190" s="230" t="str">
        <f t="shared" si="43"/>
        <v>PSPC</v>
      </c>
      <c r="C1190" t="s">
        <v>1162</v>
      </c>
      <c r="D1190">
        <v>47</v>
      </c>
      <c r="E1190" s="229">
        <v>0.59574468085106402</v>
      </c>
      <c r="F1190" s="229">
        <v>0.36170212765957399</v>
      </c>
      <c r="G1190" s="229">
        <v>0.42553191489361702</v>
      </c>
    </row>
    <row r="1191" spans="1:7" x14ac:dyDescent="0.5">
      <c r="A1191" s="230" t="str">
        <f t="shared" si="42"/>
        <v>Best Practices in Buying</v>
      </c>
      <c r="B1191" s="230" t="str">
        <f t="shared" si="43"/>
        <v>PSPC</v>
      </c>
      <c r="C1191" t="s">
        <v>1583</v>
      </c>
      <c r="D1191">
        <v>3</v>
      </c>
      <c r="E1191" s="229">
        <v>1</v>
      </c>
      <c r="F1191" s="229">
        <v>0.33333333333333298</v>
      </c>
      <c r="G1191" s="229">
        <v>1</v>
      </c>
    </row>
    <row r="1192" spans="1:7" x14ac:dyDescent="0.5">
      <c r="A1192" s="230" t="str">
        <f t="shared" si="42"/>
        <v>Browse GSIN Codes</v>
      </c>
      <c r="B1192" s="230" t="str">
        <f t="shared" si="43"/>
        <v>PSPC</v>
      </c>
      <c r="C1192" t="s">
        <v>1584</v>
      </c>
      <c r="D1192">
        <v>1</v>
      </c>
      <c r="E1192">
        <v>1</v>
      </c>
      <c r="F1192">
        <v>1</v>
      </c>
      <c r="G1192">
        <v>1</v>
      </c>
    </row>
    <row r="1193" spans="1:7" x14ac:dyDescent="0.5">
      <c r="A1193" s="230" t="str">
        <f t="shared" si="42"/>
        <v>Consultations and Reports</v>
      </c>
      <c r="B1193" s="230" t="str">
        <f t="shared" si="43"/>
        <v>PSPC</v>
      </c>
      <c r="C1193" t="s">
        <v>1163</v>
      </c>
      <c r="D1193">
        <v>5</v>
      </c>
      <c r="E1193" s="229">
        <v>0.6</v>
      </c>
      <c r="F1193" s="229">
        <v>0.4</v>
      </c>
      <c r="G1193" s="229">
        <v>0.4</v>
      </c>
    </row>
    <row r="1194" spans="1:7" x14ac:dyDescent="0.5">
      <c r="A1194" s="230" t="str">
        <f t="shared" si="42"/>
        <v>Contact Buy and Sell</v>
      </c>
      <c r="B1194" s="230" t="str">
        <f t="shared" si="43"/>
        <v>PSPC</v>
      </c>
      <c r="C1194" t="s">
        <v>1164</v>
      </c>
      <c r="D1194">
        <v>3</v>
      </c>
      <c r="E1194">
        <v>0.33333333333333298</v>
      </c>
      <c r="F1194">
        <v>0.33333333333333298</v>
      </c>
      <c r="G1194">
        <v>0.33333333333333298</v>
      </c>
    </row>
    <row r="1195" spans="1:7" x14ac:dyDescent="0.5">
      <c r="A1195" s="230" t="str">
        <f t="shared" si="42"/>
        <v>Contact the Office of Small and Medium Enterprises (OSME)</v>
      </c>
      <c r="B1195" s="230" t="str">
        <f t="shared" si="43"/>
        <v>PSPC</v>
      </c>
      <c r="C1195" t="s">
        <v>1585</v>
      </c>
      <c r="D1195">
        <v>2</v>
      </c>
      <c r="E1195" s="229">
        <v>0.5</v>
      </c>
      <c r="F1195" s="229">
        <v>0.5</v>
      </c>
      <c r="G1195" s="229">
        <v>0.5</v>
      </c>
    </row>
    <row r="1196" spans="1:7" x14ac:dyDescent="0.5">
      <c r="A1196" s="230" t="str">
        <f t="shared" si="42"/>
        <v>Contacts for Government Buyers</v>
      </c>
      <c r="B1196" s="230" t="str">
        <f t="shared" si="43"/>
        <v>PSPC</v>
      </c>
      <c r="C1196" t="s">
        <v>1165</v>
      </c>
      <c r="D1196">
        <v>12</v>
      </c>
      <c r="E1196" s="238">
        <v>0.83333333333333304</v>
      </c>
      <c r="F1196" s="238">
        <v>0.58333333333333304</v>
      </c>
      <c r="G1196" s="238">
        <v>0.41666666666666702</v>
      </c>
    </row>
    <row r="1197" spans="1:7" x14ac:dyDescent="0.5">
      <c r="A1197" s="230" t="str">
        <f t="shared" si="42"/>
        <v>Convert physical documents to electronic format</v>
      </c>
      <c r="B1197" s="230" t="str">
        <f t="shared" si="43"/>
        <v>PSPC</v>
      </c>
      <c r="C1197" t="s">
        <v>1586</v>
      </c>
      <c r="D1197">
        <v>2</v>
      </c>
      <c r="E1197" s="238">
        <v>0</v>
      </c>
      <c r="F1197" s="238">
        <v>0.5</v>
      </c>
      <c r="G1197" s="238">
        <v>0</v>
      </c>
    </row>
    <row r="1198" spans="1:7" x14ac:dyDescent="0.5">
      <c r="A1198" s="230" t="str">
        <f t="shared" si="42"/>
        <v>Find a Standard Acquisition Clauses and Conditions (SACC) Manual Item</v>
      </c>
      <c r="B1198" s="230" t="str">
        <f t="shared" si="43"/>
        <v>PSPC</v>
      </c>
      <c r="C1198" t="s">
        <v>1166</v>
      </c>
      <c r="D1198">
        <v>51</v>
      </c>
      <c r="E1198" s="238">
        <v>0.94117647058823495</v>
      </c>
      <c r="F1198" s="238">
        <v>0.72549019607843102</v>
      </c>
      <c r="G1198" s="238">
        <v>0.70588235294117696</v>
      </c>
    </row>
    <row r="1199" spans="1:7" x14ac:dyDescent="0.5">
      <c r="A1199" s="230" t="str">
        <f t="shared" si="42"/>
        <v>Getting Started wth SOSA</v>
      </c>
      <c r="B1199" s="230" t="str">
        <f t="shared" si="43"/>
        <v>PSPC</v>
      </c>
      <c r="C1199" t="s">
        <v>1167</v>
      </c>
      <c r="D1199">
        <v>4</v>
      </c>
      <c r="E1199" s="229">
        <v>0</v>
      </c>
      <c r="F1199" s="229">
        <v>0.25</v>
      </c>
      <c r="G1199" s="229">
        <v>0</v>
      </c>
    </row>
    <row r="1200" spans="1:7" x14ac:dyDescent="0.5">
      <c r="A1200" s="230" t="str">
        <f t="shared" si="42"/>
        <v>Goods and Services Identification Number (GSIN)</v>
      </c>
      <c r="B1200" s="230" t="str">
        <f t="shared" si="43"/>
        <v>PSPC</v>
      </c>
      <c r="C1200" t="s">
        <v>1168</v>
      </c>
      <c r="D1200">
        <v>1</v>
      </c>
      <c r="E1200" s="229">
        <v>1</v>
      </c>
      <c r="F1200" s="229">
        <v>0</v>
      </c>
      <c r="G1200" s="229">
        <v>1</v>
      </c>
    </row>
    <row r="1201" spans="1:7" x14ac:dyDescent="0.5">
      <c r="A1201" s="230" t="str">
        <f t="shared" si="42"/>
        <v>Help for small and medium businesses</v>
      </c>
      <c r="B1201" s="230" t="str">
        <f t="shared" si="43"/>
        <v>PSPC</v>
      </c>
      <c r="C1201" t="s">
        <v>1587</v>
      </c>
      <c r="D1201">
        <v>1</v>
      </c>
      <c r="E1201" s="229">
        <v>1</v>
      </c>
      <c r="F1201" s="229">
        <v>1</v>
      </c>
      <c r="G1201" s="229">
        <v>1</v>
      </c>
    </row>
    <row r="1202" spans="1:7" x14ac:dyDescent="0.5">
      <c r="A1202" s="230" t="str">
        <f t="shared" si="42"/>
        <v>Initiatives and Programs</v>
      </c>
      <c r="B1202" s="230" t="str">
        <f t="shared" si="43"/>
        <v>PSPC</v>
      </c>
      <c r="C1202" t="s">
        <v>1169</v>
      </c>
      <c r="D1202">
        <v>47</v>
      </c>
      <c r="E1202" s="229">
        <v>0.72340425531914898</v>
      </c>
      <c r="F1202" s="229">
        <v>0.340425531914894</v>
      </c>
      <c r="G1202" s="229">
        <v>0.61702127659574502</v>
      </c>
    </row>
    <row r="1203" spans="1:7" x14ac:dyDescent="0.5">
      <c r="A1203" s="230" t="str">
        <f t="shared" si="42"/>
        <v>Learn about Defence or Naval Procurement</v>
      </c>
      <c r="B1203" s="230" t="str">
        <f t="shared" si="43"/>
        <v>PSPC</v>
      </c>
      <c r="C1203" t="s">
        <v>1170</v>
      </c>
      <c r="D1203">
        <v>11</v>
      </c>
      <c r="E1203" s="229">
        <v>1</v>
      </c>
      <c r="F1203" s="229">
        <v>0.81818181818181801</v>
      </c>
      <c r="G1203" s="229">
        <v>0.54545454545454497</v>
      </c>
    </row>
    <row r="1204" spans="1:7" x14ac:dyDescent="0.5">
      <c r="A1204" s="230" t="str">
        <f t="shared" si="42"/>
        <v>Learn about selling to the Government of Canada</v>
      </c>
      <c r="B1204" s="230" t="str">
        <f t="shared" si="43"/>
        <v>PSPC</v>
      </c>
      <c r="C1204" t="s">
        <v>1171</v>
      </c>
      <c r="D1204">
        <v>51</v>
      </c>
      <c r="E1204">
        <v>0.58823529411764697</v>
      </c>
      <c r="F1204">
        <v>0.39215686274509798</v>
      </c>
      <c r="G1204">
        <v>0.47058823529411797</v>
      </c>
    </row>
    <row r="1205" spans="1:7" x14ac:dyDescent="0.5">
      <c r="A1205" s="230" t="str">
        <f t="shared" si="42"/>
        <v>Learn about tendering procedures</v>
      </c>
      <c r="B1205" s="230" t="str">
        <f t="shared" si="43"/>
        <v>PSPC</v>
      </c>
      <c r="C1205" t="s">
        <v>1588</v>
      </c>
      <c r="D1205">
        <v>3</v>
      </c>
      <c r="E1205" s="238">
        <v>1</v>
      </c>
      <c r="F1205" s="238">
        <v>1</v>
      </c>
      <c r="G1205" s="238">
        <v>1</v>
      </c>
    </row>
    <row r="1206" spans="1:7" x14ac:dyDescent="0.5">
      <c r="A1206" s="230" t="str">
        <f t="shared" si="42"/>
        <v>Learn about the procurement process</v>
      </c>
      <c r="B1206" s="230" t="str">
        <f t="shared" si="43"/>
        <v>PSPC</v>
      </c>
      <c r="C1206" t="s">
        <v>1172</v>
      </c>
      <c r="D1206">
        <v>62</v>
      </c>
      <c r="E1206" s="229">
        <v>0.62903225806451601</v>
      </c>
      <c r="F1206" s="229">
        <v>0.58064516129032295</v>
      </c>
      <c r="G1206" s="229">
        <v>0.483870967741935</v>
      </c>
    </row>
    <row r="1207" spans="1:7" x14ac:dyDescent="0.5">
      <c r="A1207" s="230" t="str">
        <f t="shared" si="42"/>
        <v>Learn more about Tender Management Application</v>
      </c>
      <c r="B1207" s="230" t="str">
        <f t="shared" si="43"/>
        <v>PSPC</v>
      </c>
      <c r="C1207" t="s">
        <v>1589</v>
      </c>
      <c r="D1207">
        <v>1</v>
      </c>
      <c r="E1207" s="229">
        <v>1</v>
      </c>
      <c r="F1207" s="229">
        <v>0</v>
      </c>
      <c r="G1207" s="229">
        <v>0</v>
      </c>
    </row>
    <row r="1208" spans="1:7" ht="31.5" x14ac:dyDescent="0.5">
      <c r="A1208" s="230" t="str">
        <f t="shared" si="42"/>
        <v>Learn more about the Standing Offer and Supply Arrangement Application (SOSA App)</v>
      </c>
      <c r="B1208" s="230" t="str">
        <f t="shared" si="43"/>
        <v>PSPC</v>
      </c>
      <c r="C1208" t="s">
        <v>1173</v>
      </c>
      <c r="D1208">
        <v>7</v>
      </c>
      <c r="E1208">
        <v>0.42857142857142899</v>
      </c>
      <c r="F1208">
        <v>0.14285714285714299</v>
      </c>
      <c r="G1208">
        <v>0.14285714285714299</v>
      </c>
    </row>
    <row r="1209" spans="1:7" x14ac:dyDescent="0.5">
      <c r="A1209" s="230" t="str">
        <f t="shared" si="42"/>
        <v>Manage your supplier accounts</v>
      </c>
      <c r="B1209" s="230" t="str">
        <f t="shared" si="43"/>
        <v>PSPC</v>
      </c>
      <c r="C1209" t="s">
        <v>1590</v>
      </c>
      <c r="D1209">
        <v>2</v>
      </c>
      <c r="E1209" s="229">
        <v>0</v>
      </c>
      <c r="F1209" s="229">
        <v>0</v>
      </c>
      <c r="G1209" s="229">
        <v>0.5</v>
      </c>
    </row>
    <row r="1210" spans="1:7" x14ac:dyDescent="0.5">
      <c r="A1210" s="230" t="str">
        <f t="shared" si="42"/>
        <v>Method of supply for the Government of Canada</v>
      </c>
      <c r="B1210" s="230" t="str">
        <f t="shared" si="43"/>
        <v>PSPC</v>
      </c>
      <c r="C1210" t="s">
        <v>1174</v>
      </c>
      <c r="D1210">
        <v>11</v>
      </c>
      <c r="E1210" s="229">
        <v>0.45454545454545497</v>
      </c>
      <c r="F1210" s="229">
        <v>0.36363636363636398</v>
      </c>
      <c r="G1210" s="229">
        <v>0.27272727272727298</v>
      </c>
    </row>
    <row r="1211" spans="1:7" x14ac:dyDescent="0.5">
      <c r="A1211" s="230" t="str">
        <f t="shared" si="42"/>
        <v>Other - Reason for my visit is not in this list</v>
      </c>
      <c r="B1211" s="230" t="str">
        <f t="shared" si="43"/>
        <v>PSPC</v>
      </c>
      <c r="C1211" t="s">
        <v>1175</v>
      </c>
      <c r="D1211">
        <v>137</v>
      </c>
      <c r="E1211">
        <v>0.62043795620438003</v>
      </c>
      <c r="F1211">
        <v>0.49635036496350399</v>
      </c>
      <c r="G1211">
        <v>0.467153284671533</v>
      </c>
    </row>
    <row r="1212" spans="1:7" x14ac:dyDescent="0.5">
      <c r="A1212" s="230" t="str">
        <f t="shared" si="42"/>
        <v>Phases of the Procurement Process</v>
      </c>
      <c r="B1212" s="230" t="str">
        <f t="shared" si="43"/>
        <v>PSPC</v>
      </c>
      <c r="C1212" t="s">
        <v>1591</v>
      </c>
      <c r="D1212">
        <v>3</v>
      </c>
      <c r="E1212">
        <v>0.66666666666666696</v>
      </c>
      <c r="F1212">
        <v>0.33333333333333298</v>
      </c>
      <c r="G1212">
        <v>0.33333333333333298</v>
      </c>
    </row>
    <row r="1213" spans="1:7" x14ac:dyDescent="0.5">
      <c r="A1213" s="230" t="str">
        <f t="shared" si="42"/>
        <v>Policy and Guidelines</v>
      </c>
      <c r="B1213" s="230" t="str">
        <f t="shared" si="43"/>
        <v>PSPC</v>
      </c>
      <c r="C1213" t="s">
        <v>1176</v>
      </c>
      <c r="D1213">
        <v>67</v>
      </c>
      <c r="E1213" s="229">
        <v>0.79104477611940305</v>
      </c>
      <c r="F1213" s="229">
        <v>0.56716417910447803</v>
      </c>
      <c r="G1213" s="229">
        <v>0.62686567164179097</v>
      </c>
    </row>
    <row r="1214" spans="1:7" x14ac:dyDescent="0.5">
      <c r="A1214" s="230" t="str">
        <f t="shared" si="42"/>
        <v>Procurement Advice and Support</v>
      </c>
      <c r="B1214" s="230" t="str">
        <f t="shared" si="43"/>
        <v>PSPC</v>
      </c>
      <c r="C1214" t="s">
        <v>1177</v>
      </c>
      <c r="D1214">
        <v>22</v>
      </c>
      <c r="E1214" s="238">
        <v>0.86363636363636398</v>
      </c>
      <c r="F1214" s="238">
        <v>0.54545454545454497</v>
      </c>
      <c r="G1214" s="238">
        <v>0.63636363636363602</v>
      </c>
    </row>
    <row r="1215" spans="1:7" x14ac:dyDescent="0.5">
      <c r="A1215" s="230" t="str">
        <f t="shared" si="42"/>
        <v>Register as a supplier (SRI)</v>
      </c>
      <c r="B1215" s="230" t="str">
        <f t="shared" si="43"/>
        <v>PSPC</v>
      </c>
      <c r="C1215" t="s">
        <v>1178</v>
      </c>
      <c r="D1215">
        <v>60</v>
      </c>
      <c r="E1215">
        <v>0.58333333333333304</v>
      </c>
      <c r="F1215">
        <v>0.38333333333333303</v>
      </c>
      <c r="G1215">
        <v>0.38333333333333303</v>
      </c>
    </row>
    <row r="1216" spans="1:7" x14ac:dyDescent="0.5">
      <c r="A1216" s="230" t="str">
        <f t="shared" si="42"/>
        <v>Resources for Government</v>
      </c>
      <c r="B1216" s="230" t="str">
        <f t="shared" si="43"/>
        <v>PSPC</v>
      </c>
      <c r="C1216" t="s">
        <v>1179</v>
      </c>
      <c r="D1216">
        <v>25</v>
      </c>
      <c r="E1216">
        <v>0.36</v>
      </c>
      <c r="F1216">
        <v>0.32</v>
      </c>
      <c r="G1216">
        <v>0.28000000000000003</v>
      </c>
    </row>
    <row r="1217" spans="1:7" x14ac:dyDescent="0.5">
      <c r="A1217" s="230" t="str">
        <f t="shared" si="42"/>
        <v>Search for opportunities</v>
      </c>
      <c r="B1217" s="230" t="str">
        <f t="shared" si="43"/>
        <v>PSPC</v>
      </c>
      <c r="C1217" t="s">
        <v>1180</v>
      </c>
      <c r="D1217">
        <v>130</v>
      </c>
      <c r="E1217">
        <v>0.73076923076923095</v>
      </c>
      <c r="F1217">
        <v>0.5</v>
      </c>
      <c r="G1217">
        <v>0.54615384615384599</v>
      </c>
    </row>
    <row r="1218" spans="1:7" x14ac:dyDescent="0.5">
      <c r="A1218" s="230" t="str">
        <f t="shared" si="42"/>
        <v>Search tenders</v>
      </c>
      <c r="B1218" s="230" t="str">
        <f t="shared" si="43"/>
        <v>PSPC</v>
      </c>
      <c r="C1218" t="s">
        <v>1181</v>
      </c>
      <c r="D1218">
        <v>112</v>
      </c>
      <c r="E1218" s="229">
        <v>0.74107142857142905</v>
      </c>
      <c r="F1218" s="229">
        <v>0.42857142857142899</v>
      </c>
      <c r="G1218" s="229">
        <v>0.50892857142857095</v>
      </c>
    </row>
    <row r="1219" spans="1:7" x14ac:dyDescent="0.5">
      <c r="A1219" s="230" t="str">
        <f t="shared" si="42"/>
        <v>Services for smaller businesses</v>
      </c>
      <c r="B1219" s="230" t="str">
        <f t="shared" si="43"/>
        <v>PSPC</v>
      </c>
      <c r="C1219" t="s">
        <v>1182</v>
      </c>
      <c r="D1219">
        <v>5</v>
      </c>
      <c r="E1219">
        <v>0.4</v>
      </c>
      <c r="F1219">
        <v>0.6</v>
      </c>
      <c r="G1219">
        <v>0.4</v>
      </c>
    </row>
    <row r="1220" spans="1:7" x14ac:dyDescent="0.5">
      <c r="A1220" s="230" t="str">
        <f t="shared" si="42"/>
        <v>Standard Procurement Templates</v>
      </c>
      <c r="B1220" s="230" t="str">
        <f t="shared" si="43"/>
        <v>PSPC</v>
      </c>
      <c r="C1220" t="s">
        <v>1183</v>
      </c>
      <c r="D1220">
        <v>15</v>
      </c>
      <c r="E1220" s="229">
        <v>0.66666666666666696</v>
      </c>
      <c r="F1220" s="229">
        <v>0.53333333333333299</v>
      </c>
      <c r="G1220" s="229">
        <v>0.66666666666666696</v>
      </c>
    </row>
    <row r="1221" spans="1:7" x14ac:dyDescent="0.5">
      <c r="A1221" s="230" t="str">
        <f t="shared" si="42"/>
        <v>Supply Manual</v>
      </c>
      <c r="B1221" s="230" t="str">
        <f t="shared" si="43"/>
        <v>PSPC</v>
      </c>
      <c r="C1221" t="s">
        <v>1184</v>
      </c>
      <c r="D1221">
        <v>30</v>
      </c>
      <c r="E1221" s="229">
        <v>0.83333333333333304</v>
      </c>
      <c r="F1221" s="229">
        <v>0.63333333333333297</v>
      </c>
      <c r="G1221" s="229">
        <v>0.6</v>
      </c>
    </row>
    <row r="1222" spans="1:7" x14ac:dyDescent="0.5">
      <c r="A1222" s="230" t="str">
        <f t="shared" si="42"/>
        <v>Trade agreements</v>
      </c>
      <c r="B1222" s="230" t="str">
        <f t="shared" si="43"/>
        <v>PSPC</v>
      </c>
      <c r="C1222" t="s">
        <v>1185</v>
      </c>
      <c r="D1222">
        <v>5</v>
      </c>
      <c r="E1222" s="229">
        <v>0.6</v>
      </c>
      <c r="F1222" s="229">
        <v>0.4</v>
      </c>
      <c r="G1222" s="229">
        <v>0.4</v>
      </c>
    </row>
    <row r="1223" spans="1:7" x14ac:dyDescent="0.5">
      <c r="A1223" s="230" t="str">
        <f t="shared" si="42"/>
        <v>Understanding tenders</v>
      </c>
      <c r="B1223" s="230" t="str">
        <f t="shared" si="43"/>
        <v>PSPC</v>
      </c>
      <c r="C1223" t="s">
        <v>1592</v>
      </c>
      <c r="D1223">
        <v>2</v>
      </c>
      <c r="E1223">
        <v>1</v>
      </c>
      <c r="F1223">
        <v>1</v>
      </c>
      <c r="G1223">
        <v>1</v>
      </c>
    </row>
    <row r="1224" spans="1:7" x14ac:dyDescent="0.5">
      <c r="A1224" s="230" t="str">
        <f t="shared" si="42"/>
        <v>View up-coming procurement-related events</v>
      </c>
      <c r="B1224" s="230" t="str">
        <f t="shared" si="43"/>
        <v>PSPC</v>
      </c>
      <c r="C1224" t="s">
        <v>1186</v>
      </c>
      <c r="D1224">
        <v>85</v>
      </c>
      <c r="E1224">
        <v>0.72941176470588198</v>
      </c>
      <c r="F1224">
        <v>0.50588235294117601</v>
      </c>
      <c r="G1224">
        <v>0.57647058823529396</v>
      </c>
    </row>
    <row r="1225" spans="1:7" x14ac:dyDescent="0.5">
      <c r="A1225" s="230" t="str">
        <f t="shared" si="42"/>
        <v>What the government buys</v>
      </c>
      <c r="B1225" s="230" t="str">
        <f t="shared" si="43"/>
        <v>PSPC</v>
      </c>
      <c r="C1225" t="s">
        <v>1187</v>
      </c>
      <c r="D1225">
        <v>4</v>
      </c>
      <c r="E1225" s="229">
        <v>0.75</v>
      </c>
      <c r="F1225" s="229">
        <v>0.5</v>
      </c>
      <c r="G1225" s="229">
        <v>0.75</v>
      </c>
    </row>
    <row r="1226" spans="1:7" x14ac:dyDescent="0.5">
      <c r="A1226" s="230" t="str">
        <f t="shared" si="42"/>
        <v>Consult glossaries and vocabularies</v>
      </c>
      <c r="B1226" s="230" t="str">
        <f t="shared" si="43"/>
        <v>PSPC</v>
      </c>
      <c r="C1226" t="s">
        <v>1188</v>
      </c>
      <c r="D1226">
        <v>181</v>
      </c>
      <c r="E1226" s="229">
        <v>0.89502762430939198</v>
      </c>
      <c r="F1226" s="229">
        <v>0.80662983425414403</v>
      </c>
      <c r="G1226" s="229">
        <v>0.75690607734806603</v>
      </c>
    </row>
    <row r="1227" spans="1:7" x14ac:dyDescent="0.5">
      <c r="A1227" s="230" t="str">
        <f t="shared" ref="A1227:A1290" si="44">IF(ISBLANK(C1227),"",MID(C1227,FIND("#",SUBSTITUTE(C1227,":","#",2))+1,500))</f>
        <v>Consult the Language Portal of Canada</v>
      </c>
      <c r="B1227" s="230" t="str">
        <f t="shared" ref="B1227:B1290" si="45">IF(ISBLANK(C1227),"",LEFT(C1227,FIND("#",SUBSTITUTE(C1227,":","#"))-1))</f>
        <v>PSPC</v>
      </c>
      <c r="C1227" t="s">
        <v>1593</v>
      </c>
      <c r="D1227">
        <v>8</v>
      </c>
      <c r="E1227" s="229">
        <v>1</v>
      </c>
      <c r="F1227" s="229">
        <v>1</v>
      </c>
      <c r="G1227" s="229">
        <v>0.75</v>
      </c>
    </row>
    <row r="1228" spans="1:7" x14ac:dyDescent="0.5">
      <c r="A1228" s="230" t="str">
        <f t="shared" si="44"/>
        <v>Consult writing tools</v>
      </c>
      <c r="B1228" s="230" t="str">
        <f t="shared" si="45"/>
        <v>PSPC</v>
      </c>
      <c r="C1228" t="s">
        <v>1594</v>
      </c>
      <c r="D1228">
        <v>98</v>
      </c>
      <c r="E1228">
        <v>0.88775510204081598</v>
      </c>
      <c r="F1228">
        <v>0.71428571428571397</v>
      </c>
      <c r="G1228">
        <v>0.72448979591836704</v>
      </c>
    </row>
    <row r="1229" spans="1:7" x14ac:dyDescent="0.5">
      <c r="A1229" s="230" t="str">
        <f t="shared" si="44"/>
        <v>Find a term or abbreviation in another language</v>
      </c>
      <c r="B1229" s="230" t="str">
        <f t="shared" si="45"/>
        <v>PSPC</v>
      </c>
      <c r="C1229" t="s">
        <v>1189</v>
      </c>
      <c r="D1229">
        <v>1095</v>
      </c>
      <c r="E1229" s="229">
        <v>0.91598173515981696</v>
      </c>
      <c r="F1229" s="229">
        <v>0.88493150684931499</v>
      </c>
      <c r="G1229" s="229">
        <v>0.82009132420091302</v>
      </c>
    </row>
    <row r="1230" spans="1:7" x14ac:dyDescent="0.5">
      <c r="A1230" s="230" t="str">
        <f t="shared" si="44"/>
        <v>Find definitions for terms and abbreviations in specialized fields</v>
      </c>
      <c r="B1230" s="230" t="str">
        <f t="shared" si="45"/>
        <v>PSPC</v>
      </c>
      <c r="C1230" t="s">
        <v>1190</v>
      </c>
      <c r="D1230">
        <v>218</v>
      </c>
      <c r="E1230">
        <v>0.83944954128440397</v>
      </c>
      <c r="F1230">
        <v>0.82110091743119296</v>
      </c>
      <c r="G1230">
        <v>0.73394495412843996</v>
      </c>
    </row>
    <row r="1231" spans="1:7" x14ac:dyDescent="0.5">
      <c r="A1231" s="230" t="str">
        <f t="shared" si="44"/>
        <v>Find information about becoming a Language Portal ambassador</v>
      </c>
      <c r="B1231" s="230" t="str">
        <f t="shared" si="45"/>
        <v>PSPC</v>
      </c>
      <c r="C1231" t="s">
        <v>1595</v>
      </c>
      <c r="D1231">
        <v>2</v>
      </c>
      <c r="E1231">
        <v>1</v>
      </c>
      <c r="F1231">
        <v>1</v>
      </c>
      <c r="G1231">
        <v>0.5</v>
      </c>
    </row>
    <row r="1232" spans="1:7" x14ac:dyDescent="0.5">
      <c r="A1232" s="230" t="str">
        <f t="shared" si="44"/>
        <v>Find language information</v>
      </c>
      <c r="B1232" s="230" t="str">
        <f t="shared" si="45"/>
        <v>PSPC</v>
      </c>
      <c r="C1232" t="s">
        <v>1191</v>
      </c>
      <c r="D1232">
        <v>869</v>
      </c>
      <c r="E1232" s="229">
        <v>0.86996547756041398</v>
      </c>
      <c r="F1232" s="229">
        <v>0.73302646720368203</v>
      </c>
      <c r="G1232" s="229">
        <v>0.73762945914844602</v>
      </c>
    </row>
    <row r="1233" spans="1:7" x14ac:dyDescent="0.5">
      <c r="A1233" s="230" t="str">
        <f t="shared" si="44"/>
        <v>Other - Reason for my visit is not in this list</v>
      </c>
      <c r="B1233" s="230" t="str">
        <f t="shared" si="45"/>
        <v>PSPC</v>
      </c>
      <c r="C1233" t="s">
        <v>1192</v>
      </c>
      <c r="D1233">
        <v>69</v>
      </c>
      <c r="E1233" s="238">
        <v>0.78260869565217395</v>
      </c>
      <c r="F1233" s="238">
        <v>0.76811594202898503</v>
      </c>
      <c r="G1233" s="238">
        <v>0.69565217391304301</v>
      </c>
    </row>
    <row r="1234" spans="1:7" x14ac:dyDescent="0.5">
      <c r="A1234" s="230" t="str">
        <f t="shared" si="44"/>
        <v>Read blog posts</v>
      </c>
      <c r="B1234" s="230" t="str">
        <f t="shared" si="45"/>
        <v>PSPC</v>
      </c>
      <c r="C1234" t="s">
        <v>1193</v>
      </c>
      <c r="D1234">
        <v>89</v>
      </c>
      <c r="E1234" s="229">
        <v>0.93258426966292096</v>
      </c>
      <c r="F1234" s="229">
        <v>0.87640449438202295</v>
      </c>
      <c r="G1234" s="229">
        <v>0.82022471910112404</v>
      </c>
    </row>
    <row r="1235" spans="1:7" x14ac:dyDescent="0.5">
      <c r="A1235" s="230" t="str">
        <f t="shared" si="44"/>
        <v>Sign up as a guest blogger</v>
      </c>
      <c r="B1235" s="230" t="str">
        <f t="shared" si="45"/>
        <v>PSPC</v>
      </c>
      <c r="C1235" t="s">
        <v>1596</v>
      </c>
      <c r="D1235">
        <v>2</v>
      </c>
      <c r="E1235" s="229">
        <v>1</v>
      </c>
      <c r="F1235" s="229">
        <v>1</v>
      </c>
      <c r="G1235" s="229">
        <v>0.5</v>
      </c>
    </row>
    <row r="1236" spans="1:7" x14ac:dyDescent="0.5">
      <c r="A1236" s="230" t="str">
        <f t="shared" si="44"/>
        <v>Subscribe to The Portal Weekly</v>
      </c>
      <c r="B1236" s="230" t="str">
        <f t="shared" si="45"/>
        <v>PSPC</v>
      </c>
      <c r="C1236" t="s">
        <v>1597</v>
      </c>
      <c r="D1236">
        <v>3</v>
      </c>
      <c r="E1236" s="229">
        <v>0.66666666666666696</v>
      </c>
      <c r="F1236" s="229">
        <v>0.66666666666666696</v>
      </c>
      <c r="G1236" s="229">
        <v>0.66666666666666696</v>
      </c>
    </row>
    <row r="1237" spans="1:7" x14ac:dyDescent="0.5">
      <c r="A1237" s="230" t="str">
        <f t="shared" si="44"/>
        <v>Take language quizzes</v>
      </c>
      <c r="B1237" s="230" t="str">
        <f t="shared" si="45"/>
        <v>PSPC</v>
      </c>
      <c r="C1237" t="s">
        <v>1194</v>
      </c>
      <c r="D1237">
        <v>481</v>
      </c>
      <c r="E1237" s="229">
        <v>0.970893970893971</v>
      </c>
      <c r="F1237" s="229">
        <v>0.83575883575883603</v>
      </c>
      <c r="G1237" s="229">
        <v>0.79833679833679805</v>
      </c>
    </row>
    <row r="1238" spans="1:7" x14ac:dyDescent="0.5">
      <c r="A1238" s="230" t="str">
        <f t="shared" si="44"/>
        <v>Translate a term with TERMIUM Plus®</v>
      </c>
      <c r="B1238" s="230" t="str">
        <f t="shared" si="45"/>
        <v>PSPC</v>
      </c>
      <c r="C1238" t="s">
        <v>1598</v>
      </c>
      <c r="D1238">
        <v>14</v>
      </c>
      <c r="E1238" s="229">
        <v>0.85714285714285698</v>
      </c>
      <c r="F1238" s="229">
        <v>0.71428571428571397</v>
      </c>
      <c r="G1238" s="229">
        <v>0.64285714285714302</v>
      </c>
    </row>
    <row r="1239" spans="1:7" x14ac:dyDescent="0.5">
      <c r="A1239" s="230" t="str">
        <f t="shared" si="44"/>
        <v>Other - Reason for my visit is not in this list</v>
      </c>
      <c r="B1239" s="230" t="str">
        <f t="shared" si="45"/>
        <v>PSPC</v>
      </c>
      <c r="C1239" t="s">
        <v>1195</v>
      </c>
      <c r="D1239">
        <v>5</v>
      </c>
      <c r="E1239">
        <v>0.8</v>
      </c>
      <c r="F1239">
        <v>0.6</v>
      </c>
      <c r="G1239">
        <v>0.2</v>
      </c>
    </row>
    <row r="1240" spans="1:7" x14ac:dyDescent="0.5">
      <c r="A1240" s="230" t="str">
        <f t="shared" si="44"/>
        <v>Other - Reason for my visit is not in this list</v>
      </c>
      <c r="B1240" s="230" t="str">
        <f t="shared" si="45"/>
        <v>PSPC</v>
      </c>
      <c r="C1240" t="s">
        <v>1196</v>
      </c>
      <c r="D1240">
        <v>5</v>
      </c>
      <c r="E1240">
        <v>0.8</v>
      </c>
      <c r="F1240">
        <v>0.6</v>
      </c>
      <c r="G1240">
        <v>0.4</v>
      </c>
    </row>
    <row r="1241" spans="1:7" x14ac:dyDescent="0.5">
      <c r="A1241" s="230" t="str">
        <f t="shared" si="44"/>
        <v>Sign up for direct deposit or update your banking information</v>
      </c>
      <c r="B1241" s="230" t="str">
        <f t="shared" si="45"/>
        <v>PSPC</v>
      </c>
      <c r="C1241" t="s">
        <v>1197</v>
      </c>
      <c r="D1241">
        <v>688</v>
      </c>
      <c r="E1241" s="238">
        <v>0.47965116279069803</v>
      </c>
      <c r="F1241" s="238">
        <v>0.42441860465116299</v>
      </c>
      <c r="G1241" s="238">
        <v>0.38372093023255799</v>
      </c>
    </row>
    <row r="1242" spans="1:7" x14ac:dyDescent="0.5">
      <c r="A1242" s="230" t="str">
        <f t="shared" si="44"/>
        <v>Other - Reason for my visit is not in this list</v>
      </c>
      <c r="B1242" s="230" t="str">
        <f t="shared" si="45"/>
        <v>PSPC</v>
      </c>
      <c r="C1242" t="s">
        <v>1198</v>
      </c>
      <c r="D1242">
        <v>1115</v>
      </c>
      <c r="E1242" s="229">
        <v>0.66905829596412603</v>
      </c>
      <c r="F1242" s="229">
        <v>0.54977578475336297</v>
      </c>
      <c r="G1242" s="229">
        <v>0.50224215246636805</v>
      </c>
    </row>
    <row r="1243" spans="1:7" x14ac:dyDescent="0.5">
      <c r="A1243" s="230" t="str">
        <f t="shared" si="44"/>
        <v>Access employer support services forms</v>
      </c>
      <c r="B1243" s="230" t="str">
        <f t="shared" si="45"/>
        <v>PSPC</v>
      </c>
      <c r="C1243" t="s">
        <v>1599</v>
      </c>
      <c r="D1243">
        <v>3</v>
      </c>
      <c r="E1243" s="238">
        <v>1</v>
      </c>
      <c r="F1243" s="238">
        <v>0</v>
      </c>
      <c r="G1243" s="238">
        <v>0.66666666666666696</v>
      </c>
    </row>
    <row r="1244" spans="1:7" x14ac:dyDescent="0.5">
      <c r="A1244" s="230" t="str">
        <f t="shared" si="44"/>
        <v>Access pay centre resources and tools</v>
      </c>
      <c r="B1244" s="230" t="str">
        <f t="shared" si="45"/>
        <v>PSPC</v>
      </c>
      <c r="C1244" t="s">
        <v>1600</v>
      </c>
      <c r="D1244">
        <v>6</v>
      </c>
      <c r="E1244">
        <v>0.83333333333333304</v>
      </c>
      <c r="F1244">
        <v>0.5</v>
      </c>
      <c r="G1244">
        <v>0.5</v>
      </c>
    </row>
    <row r="1245" spans="1:7" x14ac:dyDescent="0.5">
      <c r="A1245" s="230" t="str">
        <f t="shared" si="44"/>
        <v>Access your pay (MyGCPay, CWA, Phoenix)</v>
      </c>
      <c r="B1245" s="230" t="str">
        <f t="shared" si="45"/>
        <v>PSPC</v>
      </c>
      <c r="C1245" t="s">
        <v>1199</v>
      </c>
      <c r="D1245">
        <v>874</v>
      </c>
      <c r="E1245" s="238">
        <v>0.72082379862700197</v>
      </c>
      <c r="F1245" s="238">
        <v>0.63043478260869601</v>
      </c>
      <c r="G1245" s="238">
        <v>0.54347826086956497</v>
      </c>
    </row>
    <row r="1246" spans="1:7" x14ac:dyDescent="0.5">
      <c r="A1246" s="230" t="str">
        <f t="shared" si="44"/>
        <v>Accessing and managing your tax slips</v>
      </c>
      <c r="B1246" s="230" t="str">
        <f t="shared" si="45"/>
        <v>PSPC</v>
      </c>
      <c r="C1246" t="s">
        <v>1601</v>
      </c>
      <c r="D1246">
        <v>16</v>
      </c>
      <c r="E1246" s="229">
        <v>0.625</v>
      </c>
      <c r="F1246" s="229">
        <v>0.375</v>
      </c>
      <c r="G1246" s="229">
        <v>0.4375</v>
      </c>
    </row>
    <row r="1247" spans="1:7" x14ac:dyDescent="0.5">
      <c r="A1247" s="230" t="str">
        <f t="shared" si="44"/>
        <v>Canadian Armed Forces pension plans</v>
      </c>
      <c r="B1247" s="230" t="str">
        <f t="shared" si="45"/>
        <v>PSPC</v>
      </c>
      <c r="C1247" t="s">
        <v>1602</v>
      </c>
      <c r="D1247">
        <v>15</v>
      </c>
      <c r="E1247" s="229">
        <v>0.4</v>
      </c>
      <c r="F1247" s="229">
        <v>0.46666666666666701</v>
      </c>
      <c r="G1247" s="229">
        <v>0.4</v>
      </c>
    </row>
    <row r="1248" spans="1:7" ht="31.5" x14ac:dyDescent="0.5">
      <c r="A1248" s="230" t="str">
        <f t="shared" si="44"/>
        <v>Canadian Armed Forces pension plans as a survivor of a deceased plan member</v>
      </c>
      <c r="B1248" s="230" t="str">
        <f t="shared" si="45"/>
        <v>PSPC</v>
      </c>
      <c r="C1248" t="s">
        <v>1603</v>
      </c>
      <c r="D1248">
        <v>1</v>
      </c>
      <c r="E1248">
        <v>0</v>
      </c>
      <c r="F1248">
        <v>1</v>
      </c>
      <c r="G1248">
        <v>1</v>
      </c>
    </row>
    <row r="1249" spans="1:7" x14ac:dyDescent="0.5">
      <c r="A1249" s="230" t="str">
        <f t="shared" si="44"/>
        <v>Consult statutory (public) holidays calendar</v>
      </c>
      <c r="B1249" s="230" t="str">
        <f t="shared" si="45"/>
        <v>PSPC</v>
      </c>
      <c r="C1249" t="s">
        <v>1200</v>
      </c>
      <c r="D1249">
        <v>36</v>
      </c>
      <c r="E1249" s="229">
        <v>0.86111111111111105</v>
      </c>
      <c r="F1249" s="229">
        <v>0.86111111111111105</v>
      </c>
      <c r="G1249" s="229">
        <v>0.80555555555555602</v>
      </c>
    </row>
    <row r="1250" spans="1:7" x14ac:dyDescent="0.5">
      <c r="A1250" s="230" t="str">
        <f t="shared" si="44"/>
        <v>Consult the public service pension calendar</v>
      </c>
      <c r="B1250" s="230" t="str">
        <f t="shared" si="45"/>
        <v>PSPC</v>
      </c>
      <c r="C1250" t="s">
        <v>1201</v>
      </c>
      <c r="D1250">
        <v>330</v>
      </c>
      <c r="E1250" s="238">
        <v>0.71212121212121204</v>
      </c>
      <c r="F1250" s="238">
        <v>0.72121212121212097</v>
      </c>
      <c r="G1250" s="238">
        <v>0.53333333333333299</v>
      </c>
    </row>
    <row r="1251" spans="1:7" x14ac:dyDescent="0.5">
      <c r="A1251" s="230" t="str">
        <f t="shared" si="44"/>
        <v>Consult the Superannuation administration manual bulletin</v>
      </c>
      <c r="B1251" s="230" t="str">
        <f t="shared" si="45"/>
        <v>PSPC</v>
      </c>
      <c r="C1251" t="s">
        <v>1604</v>
      </c>
      <c r="D1251">
        <v>1</v>
      </c>
      <c r="E1251">
        <v>0</v>
      </c>
      <c r="F1251">
        <v>1</v>
      </c>
      <c r="G1251">
        <v>0</v>
      </c>
    </row>
    <row r="1252" spans="1:7" x14ac:dyDescent="0.5">
      <c r="A1252" s="230" t="str">
        <f t="shared" si="44"/>
        <v>Contact the Government of Canada Pension Centre</v>
      </c>
      <c r="B1252" s="230" t="str">
        <f t="shared" si="45"/>
        <v>PSPC</v>
      </c>
      <c r="C1252" t="s">
        <v>1202</v>
      </c>
      <c r="D1252">
        <v>301</v>
      </c>
      <c r="E1252" s="238">
        <v>0.48504983388704298</v>
      </c>
      <c r="F1252" s="238">
        <v>0.43853820598006599</v>
      </c>
      <c r="G1252" s="238">
        <v>0.38870431893687701</v>
      </c>
    </row>
    <row r="1253" spans="1:7" x14ac:dyDescent="0.5">
      <c r="A1253" s="230" t="str">
        <f t="shared" si="44"/>
        <v>Find guidance as a manager or advisor served by the Pay Centre</v>
      </c>
      <c r="B1253" s="230" t="str">
        <f t="shared" si="45"/>
        <v>PSPC</v>
      </c>
      <c r="C1253" t="s">
        <v>1605</v>
      </c>
      <c r="D1253">
        <v>4</v>
      </c>
      <c r="E1253">
        <v>0.5</v>
      </c>
      <c r="F1253">
        <v>0.5</v>
      </c>
      <c r="G1253">
        <v>0.25</v>
      </c>
    </row>
    <row r="1254" spans="1:7" ht="31.5" x14ac:dyDescent="0.5">
      <c r="A1254" s="230" t="str">
        <f t="shared" si="44"/>
        <v>Find information about Canadian Armed Forces pension plan as a retired member</v>
      </c>
      <c r="B1254" s="230" t="str">
        <f t="shared" si="45"/>
        <v>PSPC</v>
      </c>
      <c r="C1254" t="s">
        <v>1606</v>
      </c>
      <c r="D1254">
        <v>2</v>
      </c>
      <c r="E1254" s="229">
        <v>1</v>
      </c>
      <c r="F1254" s="229">
        <v>1</v>
      </c>
      <c r="G1254" s="229">
        <v>0.5</v>
      </c>
    </row>
    <row r="1255" spans="1:7" x14ac:dyDescent="0.5">
      <c r="A1255" s="230" t="str">
        <f t="shared" si="44"/>
        <v>Get automated help for the Compensation Web Applications (CWA)</v>
      </c>
      <c r="B1255" s="230" t="str">
        <f t="shared" si="45"/>
        <v>PSPC</v>
      </c>
      <c r="C1255" t="s">
        <v>1607</v>
      </c>
      <c r="D1255">
        <v>1</v>
      </c>
      <c r="E1255" s="229">
        <v>1</v>
      </c>
      <c r="F1255" s="229">
        <v>1</v>
      </c>
      <c r="G1255" s="229">
        <v>0</v>
      </c>
    </row>
    <row r="1256" spans="1:7" x14ac:dyDescent="0.5">
      <c r="A1256" s="230" t="str">
        <f t="shared" si="44"/>
        <v>Get updates on the status of the Phoenix pay system</v>
      </c>
      <c r="B1256" s="230" t="str">
        <f t="shared" si="45"/>
        <v>PSPC</v>
      </c>
      <c r="C1256" t="s">
        <v>1203</v>
      </c>
      <c r="D1256">
        <v>25</v>
      </c>
      <c r="E1256" s="238">
        <v>0.64</v>
      </c>
      <c r="F1256" s="238">
        <v>0.44</v>
      </c>
      <c r="G1256" s="238">
        <v>0.48</v>
      </c>
    </row>
    <row r="1257" spans="1:7" x14ac:dyDescent="0.5">
      <c r="A1257" s="230" t="str">
        <f t="shared" si="44"/>
        <v>Help with pay issues (pay action requests, pay enquiry)</v>
      </c>
      <c r="B1257" s="230" t="str">
        <f t="shared" si="45"/>
        <v>PSPC</v>
      </c>
      <c r="C1257" t="s">
        <v>1204</v>
      </c>
      <c r="D1257">
        <v>529</v>
      </c>
      <c r="E1257">
        <v>0.55198487712665401</v>
      </c>
      <c r="F1257">
        <v>0.48582230623818501</v>
      </c>
      <c r="G1257">
        <v>0.33459357277882801</v>
      </c>
    </row>
    <row r="1258" spans="1:7" x14ac:dyDescent="0.5">
      <c r="A1258" s="230" t="str">
        <f t="shared" si="44"/>
        <v>How to read your public service pay stub</v>
      </c>
      <c r="B1258" s="230" t="str">
        <f t="shared" si="45"/>
        <v>PSPC</v>
      </c>
      <c r="C1258" t="s">
        <v>1608</v>
      </c>
      <c r="D1258">
        <v>3</v>
      </c>
      <c r="E1258" s="229">
        <v>1</v>
      </c>
      <c r="F1258" s="229">
        <v>1</v>
      </c>
      <c r="G1258" s="229">
        <v>0.33333333333333298</v>
      </c>
    </row>
    <row r="1259" spans="1:7" x14ac:dyDescent="0.5">
      <c r="A1259" s="230" t="str">
        <f t="shared" si="44"/>
        <v>Issues related to the Canadian Armed Forces pension plan</v>
      </c>
      <c r="B1259" s="230" t="str">
        <f t="shared" si="45"/>
        <v>PSPC</v>
      </c>
      <c r="C1259" t="s">
        <v>1205</v>
      </c>
      <c r="D1259">
        <v>219</v>
      </c>
      <c r="E1259" s="229">
        <v>0.47945205479452102</v>
      </c>
      <c r="F1259" s="229">
        <v>0.49315068493150699</v>
      </c>
      <c r="G1259" s="229">
        <v>0.40639269406392697</v>
      </c>
    </row>
    <row r="1260" spans="1:7" x14ac:dyDescent="0.5">
      <c r="A1260" s="230" t="str">
        <f t="shared" si="44"/>
        <v>Issues related to the public service pension plan</v>
      </c>
      <c r="B1260" s="230" t="str">
        <f t="shared" si="45"/>
        <v>PSPC</v>
      </c>
      <c r="C1260" t="s">
        <v>1206</v>
      </c>
      <c r="D1260">
        <v>306</v>
      </c>
      <c r="E1260">
        <v>0.54575163398692805</v>
      </c>
      <c r="F1260">
        <v>0.493464052287582</v>
      </c>
      <c r="G1260">
        <v>0.473856209150327</v>
      </c>
    </row>
    <row r="1261" spans="1:7" x14ac:dyDescent="0.5">
      <c r="A1261" s="230" t="str">
        <f t="shared" si="44"/>
        <v>Learn about your public service pay</v>
      </c>
      <c r="B1261" s="230" t="str">
        <f t="shared" si="45"/>
        <v>PSPC</v>
      </c>
      <c r="C1261" t="s">
        <v>1207</v>
      </c>
      <c r="D1261">
        <v>74</v>
      </c>
      <c r="E1261" s="238">
        <v>0.82432432432432401</v>
      </c>
      <c r="F1261" s="238">
        <v>0.67567567567567599</v>
      </c>
      <c r="G1261" s="238">
        <v>0.608108108108108</v>
      </c>
    </row>
    <row r="1262" spans="1:7" x14ac:dyDescent="0.5">
      <c r="A1262" s="230" t="str">
        <f t="shared" si="44"/>
        <v>Other - Reason for my visit is not in this list</v>
      </c>
      <c r="B1262" s="230" t="str">
        <f t="shared" si="45"/>
        <v>PSPC</v>
      </c>
      <c r="C1262" t="s">
        <v>1208</v>
      </c>
      <c r="D1262">
        <v>805</v>
      </c>
      <c r="E1262" s="229">
        <v>0.49937888198757802</v>
      </c>
      <c r="F1262" s="229">
        <v>0.49192546583850899</v>
      </c>
      <c r="G1262" s="229">
        <v>0.4</v>
      </c>
    </row>
    <row r="1263" spans="1:7" ht="31.5" x14ac:dyDescent="0.5">
      <c r="A1263" s="230" t="str">
        <f t="shared" si="44"/>
        <v>Pension contribution rates and indexation (Superannuation administration manual)</v>
      </c>
      <c r="B1263" s="230" t="str">
        <f t="shared" si="45"/>
        <v>PSPC</v>
      </c>
      <c r="C1263" t="s">
        <v>1209</v>
      </c>
      <c r="D1263">
        <v>152</v>
      </c>
      <c r="E1263" s="229">
        <v>0.67763157894736803</v>
      </c>
      <c r="F1263" s="229">
        <v>0.52631578947368396</v>
      </c>
      <c r="G1263" s="229">
        <v>0.46052631578947401</v>
      </c>
    </row>
    <row r="1264" spans="1:7" x14ac:dyDescent="0.5">
      <c r="A1264" s="230" t="str">
        <f t="shared" si="44"/>
        <v>Submit a pay action request</v>
      </c>
      <c r="B1264" s="230" t="str">
        <f t="shared" si="45"/>
        <v>PSPC</v>
      </c>
      <c r="C1264" t="s">
        <v>1609</v>
      </c>
      <c r="D1264">
        <v>16</v>
      </c>
      <c r="E1264" s="229">
        <v>0.6875</v>
      </c>
      <c r="F1264" s="229">
        <v>0.375</v>
      </c>
      <c r="G1264" s="229">
        <v>0.375</v>
      </c>
    </row>
    <row r="1265" spans="1:7" x14ac:dyDescent="0.5">
      <c r="A1265" s="230" t="str">
        <f t="shared" si="44"/>
        <v>Tax-related issue (tax slips, overpayments)</v>
      </c>
      <c r="B1265" s="230" t="str">
        <f t="shared" si="45"/>
        <v>PSPC</v>
      </c>
      <c r="C1265" t="s">
        <v>1210</v>
      </c>
      <c r="D1265">
        <v>170</v>
      </c>
      <c r="E1265" s="229">
        <v>0.629411764705882</v>
      </c>
      <c r="F1265" s="229">
        <v>0.57058823529411795</v>
      </c>
      <c r="G1265" s="229">
        <v>0.44705882352941201</v>
      </c>
    </row>
    <row r="1266" spans="1:7" x14ac:dyDescent="0.5">
      <c r="A1266" s="230" t="str">
        <f t="shared" si="44"/>
        <v>What to do if you are having pay issues</v>
      </c>
      <c r="B1266" s="230" t="str">
        <f t="shared" si="45"/>
        <v>PSPC</v>
      </c>
      <c r="C1266" t="s">
        <v>1610</v>
      </c>
      <c r="D1266">
        <v>4</v>
      </c>
      <c r="E1266" s="238">
        <v>0.75</v>
      </c>
      <c r="F1266" s="238">
        <v>0.25</v>
      </c>
      <c r="G1266" s="238">
        <v>0.25</v>
      </c>
    </row>
    <row r="1267" spans="1:7" x14ac:dyDescent="0.5">
      <c r="A1267" s="230" t="str">
        <f t="shared" si="44"/>
        <v>Apply for or renew your firearms licence</v>
      </c>
      <c r="B1267" s="230" t="str">
        <f t="shared" si="45"/>
        <v>RCMP</v>
      </c>
      <c r="C1267" t="s">
        <v>1211</v>
      </c>
      <c r="D1267">
        <v>10</v>
      </c>
      <c r="E1267" s="229">
        <v>0.6</v>
      </c>
      <c r="F1267" s="229">
        <v>0</v>
      </c>
      <c r="G1267" s="229">
        <v>0.6</v>
      </c>
    </row>
    <row r="1268" spans="1:7" x14ac:dyDescent="0.5">
      <c r="A1268" s="230" t="str">
        <f t="shared" si="44"/>
        <v>Change your address for your firearms licence</v>
      </c>
      <c r="B1268" s="230" t="str">
        <f t="shared" si="45"/>
        <v>RCMP</v>
      </c>
      <c r="C1268" t="s">
        <v>1611</v>
      </c>
      <c r="D1268">
        <v>1</v>
      </c>
      <c r="E1268" s="229">
        <v>1</v>
      </c>
      <c r="F1268" s="229">
        <v>0</v>
      </c>
      <c r="G1268" s="229">
        <v>0</v>
      </c>
    </row>
    <row r="1269" spans="1:7" x14ac:dyDescent="0.5">
      <c r="A1269" s="230" t="str">
        <f t="shared" si="44"/>
        <v>Check the National Sex Offender Registry</v>
      </c>
      <c r="B1269" s="230" t="str">
        <f t="shared" si="45"/>
        <v>RCMP</v>
      </c>
      <c r="C1269" t="s">
        <v>1212</v>
      </c>
      <c r="D1269">
        <v>9</v>
      </c>
      <c r="E1269">
        <v>0.66666666666666696</v>
      </c>
      <c r="F1269">
        <v>0.55555555555555602</v>
      </c>
      <c r="G1269">
        <v>0.33333333333333298</v>
      </c>
    </row>
    <row r="1270" spans="1:7" x14ac:dyDescent="0.5">
      <c r="A1270" s="230" t="str">
        <f t="shared" si="44"/>
        <v>Check the Royal Canadian Mounted Police (RCMP) wanted list</v>
      </c>
      <c r="B1270" s="230" t="str">
        <f t="shared" si="45"/>
        <v>RCMP</v>
      </c>
      <c r="C1270" t="s">
        <v>1213</v>
      </c>
      <c r="D1270">
        <v>8</v>
      </c>
      <c r="E1270" s="229">
        <v>0.75</v>
      </c>
      <c r="F1270" s="229">
        <v>0.75</v>
      </c>
      <c r="G1270" s="229">
        <v>0.75</v>
      </c>
    </row>
    <row r="1271" spans="1:7" x14ac:dyDescent="0.5">
      <c r="A1271" s="230" t="str">
        <f t="shared" si="44"/>
        <v>Check the status of your firearms licence application</v>
      </c>
      <c r="B1271" s="230" t="str">
        <f t="shared" si="45"/>
        <v>RCMP</v>
      </c>
      <c r="C1271" t="s">
        <v>1214</v>
      </c>
      <c r="D1271">
        <v>2</v>
      </c>
      <c r="E1271">
        <v>0.5</v>
      </c>
      <c r="F1271">
        <v>0.5</v>
      </c>
      <c r="G1271">
        <v>0.5</v>
      </c>
    </row>
    <row r="1272" spans="1:7" x14ac:dyDescent="0.5">
      <c r="A1272" s="230" t="str">
        <f t="shared" si="44"/>
        <v>Contact a chief firearms officer</v>
      </c>
      <c r="B1272" s="230" t="str">
        <f t="shared" si="45"/>
        <v>RCMP</v>
      </c>
      <c r="C1272" t="s">
        <v>1612</v>
      </c>
      <c r="D1272">
        <v>2</v>
      </c>
      <c r="E1272">
        <v>0.5</v>
      </c>
      <c r="F1272">
        <v>0</v>
      </c>
      <c r="G1272">
        <v>0</v>
      </c>
    </row>
    <row r="1273" spans="1:7" x14ac:dyDescent="0.5">
      <c r="A1273" s="230" t="str">
        <f t="shared" si="44"/>
        <v>Find your local RCMP detachment (police service)</v>
      </c>
      <c r="B1273" s="230" t="str">
        <f t="shared" si="45"/>
        <v>RCMP</v>
      </c>
      <c r="C1273" t="s">
        <v>1215</v>
      </c>
      <c r="D1273">
        <v>5</v>
      </c>
      <c r="E1273" s="229">
        <v>0.6</v>
      </c>
      <c r="F1273" s="229">
        <v>0.6</v>
      </c>
      <c r="G1273" s="229">
        <v>0.4</v>
      </c>
    </row>
    <row r="1274" spans="1:7" x14ac:dyDescent="0.5">
      <c r="A1274" s="230" t="str">
        <f t="shared" si="44"/>
        <v>Get a criminal record check</v>
      </c>
      <c r="B1274" s="230" t="str">
        <f t="shared" si="45"/>
        <v>RCMP</v>
      </c>
      <c r="C1274" t="s">
        <v>1216</v>
      </c>
      <c r="D1274">
        <v>11</v>
      </c>
      <c r="E1274" s="229">
        <v>0.54545454545454497</v>
      </c>
      <c r="F1274" s="229">
        <v>0.54545454545454497</v>
      </c>
      <c r="G1274" s="229">
        <v>0.45454545454545497</v>
      </c>
    </row>
    <row r="1275" spans="1:7" x14ac:dyDescent="0.5">
      <c r="A1275" s="230" t="str">
        <f t="shared" si="44"/>
        <v>Join the RCMP</v>
      </c>
      <c r="B1275" s="230" t="str">
        <f t="shared" si="45"/>
        <v>RCMP</v>
      </c>
      <c r="C1275" t="s">
        <v>1217</v>
      </c>
      <c r="D1275">
        <v>13</v>
      </c>
      <c r="E1275">
        <v>0.76923076923076905</v>
      </c>
      <c r="F1275">
        <v>0.76923076923076905</v>
      </c>
      <c r="G1275">
        <v>0.69230769230769196</v>
      </c>
    </row>
    <row r="1276" spans="1:7" x14ac:dyDescent="0.5">
      <c r="A1276" s="230" t="str">
        <f t="shared" si="44"/>
        <v>Learn about firearms safety, storage and when you need a licence</v>
      </c>
      <c r="B1276" s="230" t="str">
        <f t="shared" si="45"/>
        <v>RCMP</v>
      </c>
      <c r="C1276" t="s">
        <v>1218</v>
      </c>
      <c r="D1276">
        <v>11</v>
      </c>
      <c r="E1276" s="229">
        <v>0.63636363636363602</v>
      </c>
      <c r="F1276" s="229">
        <v>0.45454545454545497</v>
      </c>
      <c r="G1276" s="229">
        <v>0.54545454545454497</v>
      </c>
    </row>
    <row r="1277" spans="1:7" x14ac:dyDescent="0.5">
      <c r="A1277" s="230" t="str">
        <f t="shared" si="44"/>
        <v>Other - Reason for my visit is not in this list</v>
      </c>
      <c r="B1277" s="230" t="str">
        <f t="shared" si="45"/>
        <v>RCMP</v>
      </c>
      <c r="C1277" t="s">
        <v>1219</v>
      </c>
      <c r="D1277">
        <v>6</v>
      </c>
      <c r="E1277" s="229">
        <v>0.5</v>
      </c>
      <c r="F1277" s="229">
        <v>0.66666666666666696</v>
      </c>
      <c r="G1277" s="229">
        <v>0.16666666666666699</v>
      </c>
    </row>
    <row r="1278" spans="1:7" x14ac:dyDescent="0.5">
      <c r="A1278" s="230" t="str">
        <f t="shared" si="44"/>
        <v>Report suspected fraud</v>
      </c>
      <c r="B1278" s="230" t="str">
        <f t="shared" si="45"/>
        <v>RCMP</v>
      </c>
      <c r="C1278" t="s">
        <v>1220</v>
      </c>
      <c r="D1278">
        <v>24</v>
      </c>
      <c r="E1278" s="229">
        <v>0.41666666666666702</v>
      </c>
      <c r="F1278" s="229">
        <v>0.375</v>
      </c>
      <c r="G1278" s="229">
        <v>0.29166666666666702</v>
      </c>
    </row>
    <row r="1279" spans="1:7" x14ac:dyDescent="0.5">
      <c r="A1279" s="230" t="str">
        <f t="shared" si="44"/>
        <v>Other - Reason for my visit is not in this list</v>
      </c>
      <c r="B1279" s="230" t="str">
        <f t="shared" si="45"/>
        <v>StatCan</v>
      </c>
      <c r="C1279" t="s">
        <v>1613</v>
      </c>
      <c r="D1279">
        <v>1</v>
      </c>
      <c r="E1279" s="229">
        <v>1</v>
      </c>
      <c r="F1279" s="229">
        <v>1</v>
      </c>
      <c r="G1279" s="229">
        <v>1</v>
      </c>
    </row>
    <row r="1280" spans="1:7" x14ac:dyDescent="0.5">
      <c r="A1280" s="230" t="str">
        <f t="shared" si="44"/>
        <v>View census data</v>
      </c>
      <c r="B1280" s="230" t="str">
        <f t="shared" si="45"/>
        <v>StatCan</v>
      </c>
      <c r="C1280" t="s">
        <v>1221</v>
      </c>
      <c r="D1280">
        <v>22</v>
      </c>
      <c r="E1280" s="229">
        <v>0.72727272727272696</v>
      </c>
      <c r="F1280" s="229">
        <v>0.59090909090909105</v>
      </c>
      <c r="G1280" s="229">
        <v>0.59090909090909105</v>
      </c>
    </row>
    <row r="1281" spans="1:7" x14ac:dyDescent="0.5">
      <c r="A1281" s="230" t="str">
        <f t="shared" si="44"/>
        <v>Calculations</v>
      </c>
      <c r="B1281" s="230" t="str">
        <f t="shared" si="45"/>
        <v>StatCan</v>
      </c>
      <c r="C1281" t="s">
        <v>1222</v>
      </c>
      <c r="D1281">
        <v>33</v>
      </c>
      <c r="E1281" s="229">
        <v>0.69696969696969702</v>
      </c>
      <c r="F1281" s="229">
        <v>0.51515151515151503</v>
      </c>
      <c r="G1281" s="229">
        <v>0.57575757575757602</v>
      </c>
    </row>
    <row r="1282" spans="1:7" x14ac:dyDescent="0.5">
      <c r="A1282" s="230" t="str">
        <f t="shared" si="44"/>
        <v>Census</v>
      </c>
      <c r="B1282" s="230" t="str">
        <f t="shared" si="45"/>
        <v>StatCan</v>
      </c>
      <c r="C1282" t="s">
        <v>1223</v>
      </c>
      <c r="D1282">
        <v>1279</v>
      </c>
      <c r="E1282" s="229">
        <v>0.82408131352619196</v>
      </c>
      <c r="F1282" s="229">
        <v>0.60437842064112601</v>
      </c>
      <c r="G1282" s="229">
        <v>0.69820172009382298</v>
      </c>
    </row>
    <row r="1283" spans="1:7" x14ac:dyDescent="0.5">
      <c r="A1283" s="230" t="str">
        <f t="shared" si="44"/>
        <v>Consumer price index (CPI)</v>
      </c>
      <c r="B1283" s="230" t="str">
        <f t="shared" si="45"/>
        <v>StatCan</v>
      </c>
      <c r="C1283" t="s">
        <v>1224</v>
      </c>
      <c r="D1283">
        <v>574</v>
      </c>
      <c r="E1283" s="229">
        <v>0.83623693379790898</v>
      </c>
      <c r="F1283" s="229">
        <v>0.67770034843205595</v>
      </c>
      <c r="G1283" s="229">
        <v>0.70905923344947697</v>
      </c>
    </row>
    <row r="1284" spans="1:7" x14ac:dyDescent="0.5">
      <c r="A1284" s="230" t="str">
        <f t="shared" si="44"/>
        <v>Data Liberation Initiative</v>
      </c>
      <c r="B1284" s="230" t="str">
        <f t="shared" si="45"/>
        <v>StatCan</v>
      </c>
      <c r="C1284" t="s">
        <v>1225</v>
      </c>
      <c r="D1284">
        <v>4</v>
      </c>
      <c r="E1284" s="229">
        <v>0.75</v>
      </c>
      <c r="F1284" s="229">
        <v>0.25</v>
      </c>
      <c r="G1284" s="229">
        <v>0.25</v>
      </c>
    </row>
    <row r="1285" spans="1:7" x14ac:dyDescent="0.5">
      <c r="A1285" s="230" t="str">
        <f t="shared" si="44"/>
        <v>Definitions</v>
      </c>
      <c r="B1285" s="230" t="str">
        <f t="shared" si="45"/>
        <v>StatCan</v>
      </c>
      <c r="C1285" t="s">
        <v>1226</v>
      </c>
      <c r="D1285">
        <v>109</v>
      </c>
      <c r="E1285" s="229">
        <v>0.83486238532110102</v>
      </c>
      <c r="F1285" s="229">
        <v>0.64220183486238502</v>
      </c>
      <c r="G1285" s="229">
        <v>0.64220183486238502</v>
      </c>
    </row>
    <row r="1286" spans="1:7" x14ac:dyDescent="0.5">
      <c r="A1286" s="230" t="str">
        <f t="shared" si="44"/>
        <v>Fill out a survey</v>
      </c>
      <c r="B1286" s="230" t="str">
        <f t="shared" si="45"/>
        <v>StatCan</v>
      </c>
      <c r="C1286" t="s">
        <v>1227</v>
      </c>
      <c r="D1286">
        <v>122</v>
      </c>
      <c r="E1286" s="229">
        <v>0.65573770491803296</v>
      </c>
      <c r="F1286" s="229">
        <v>0.49180327868852503</v>
      </c>
      <c r="G1286" s="229">
        <v>0.41803278688524598</v>
      </c>
    </row>
    <row r="1287" spans="1:7" x14ac:dyDescent="0.5">
      <c r="A1287" s="230" t="str">
        <f t="shared" si="44"/>
        <v>Find information about or sign up to workshops, training or conferences</v>
      </c>
      <c r="B1287" s="230" t="str">
        <f t="shared" si="45"/>
        <v>StatCan</v>
      </c>
      <c r="C1287" t="s">
        <v>1228</v>
      </c>
      <c r="D1287">
        <v>97</v>
      </c>
      <c r="E1287" s="229">
        <v>0.77319587628866004</v>
      </c>
      <c r="F1287" s="229">
        <v>0.536082474226804</v>
      </c>
      <c r="G1287" s="229">
        <v>0.62886597938144295</v>
      </c>
    </row>
    <row r="1288" spans="1:7" x14ac:dyDescent="0.5">
      <c r="A1288" s="230" t="str">
        <f t="shared" si="44"/>
        <v>Formulas</v>
      </c>
      <c r="B1288" s="230" t="str">
        <f t="shared" si="45"/>
        <v>StatCan</v>
      </c>
      <c r="C1288" t="s">
        <v>1229</v>
      </c>
      <c r="D1288">
        <v>17</v>
      </c>
      <c r="E1288" s="229">
        <v>0.76470588235294101</v>
      </c>
      <c r="F1288" s="229">
        <v>0.82352941176470595</v>
      </c>
      <c r="G1288" s="229">
        <v>0.82352941176470595</v>
      </c>
    </row>
    <row r="1289" spans="1:7" x14ac:dyDescent="0.5">
      <c r="A1289" s="230" t="str">
        <f t="shared" si="44"/>
        <v>General information about Statistics Canada</v>
      </c>
      <c r="B1289" s="230" t="str">
        <f t="shared" si="45"/>
        <v>StatCan</v>
      </c>
      <c r="C1289" t="s">
        <v>1230</v>
      </c>
      <c r="D1289">
        <v>333</v>
      </c>
      <c r="E1289" s="238">
        <v>0.79579579579579596</v>
      </c>
      <c r="F1289" s="238">
        <v>0.69369369369369405</v>
      </c>
      <c r="G1289" s="238">
        <v>0.66366366366366403</v>
      </c>
    </row>
    <row r="1290" spans="1:7" x14ac:dyDescent="0.5">
      <c r="A1290" s="230" t="str">
        <f t="shared" si="44"/>
        <v>Get more information on a survey</v>
      </c>
      <c r="B1290" s="230" t="str">
        <f t="shared" si="45"/>
        <v>StatCan</v>
      </c>
      <c r="C1290" t="s">
        <v>1231</v>
      </c>
      <c r="D1290">
        <v>47</v>
      </c>
      <c r="E1290" s="229">
        <v>0.76595744680851097</v>
      </c>
      <c r="F1290" s="229">
        <v>0.70212765957446799</v>
      </c>
      <c r="G1290" s="229">
        <v>0.55319148936170204</v>
      </c>
    </row>
    <row r="1291" spans="1:7" x14ac:dyDescent="0.5">
      <c r="A1291" s="230" t="str">
        <f t="shared" ref="A1291:A1354" si="46">IF(ISBLANK(C1291),"",MID(C1291,FIND("#",SUBSTITUTE(C1291,":","#",2))+1,500))</f>
        <v>Gross domestic product (GDP)</v>
      </c>
      <c r="B1291" s="230" t="str">
        <f t="shared" ref="B1291:B1354" si="47">IF(ISBLANK(C1291),"",LEFT(C1291,FIND("#",SUBSTITUTE(C1291,":","#"))-1))</f>
        <v>StatCan</v>
      </c>
      <c r="C1291" t="s">
        <v>1232</v>
      </c>
      <c r="D1291">
        <v>95</v>
      </c>
      <c r="E1291" s="229">
        <v>0.768421052631579</v>
      </c>
      <c r="F1291" s="229">
        <v>0.54736842105263195</v>
      </c>
      <c r="G1291" s="229">
        <v>0.57894736842105299</v>
      </c>
    </row>
    <row r="1292" spans="1:7" x14ac:dyDescent="0.5">
      <c r="A1292" s="230" t="str">
        <f t="shared" si="46"/>
        <v>Infographics</v>
      </c>
      <c r="B1292" s="230" t="str">
        <f t="shared" si="47"/>
        <v>StatCan</v>
      </c>
      <c r="C1292" t="s">
        <v>1233</v>
      </c>
      <c r="D1292">
        <v>146</v>
      </c>
      <c r="E1292" s="229">
        <v>0.80136986301369895</v>
      </c>
      <c r="F1292" s="229">
        <v>0.66438356164383605</v>
      </c>
      <c r="G1292" s="229">
        <v>0.66438356164383605</v>
      </c>
    </row>
    <row r="1293" spans="1:7" x14ac:dyDescent="0.5">
      <c r="A1293" s="230" t="str">
        <f t="shared" si="46"/>
        <v>Information on a specific location</v>
      </c>
      <c r="B1293" s="230" t="str">
        <f t="shared" si="47"/>
        <v>StatCan</v>
      </c>
      <c r="C1293" t="s">
        <v>1234</v>
      </c>
      <c r="D1293">
        <v>509</v>
      </c>
      <c r="E1293" s="229">
        <v>0.76620825147347704</v>
      </c>
      <c r="F1293" s="229">
        <v>0.61296660117878199</v>
      </c>
      <c r="G1293" s="229">
        <v>0.66797642436149296</v>
      </c>
    </row>
    <row r="1294" spans="1:7" x14ac:dyDescent="0.5">
      <c r="A1294" s="230" t="str">
        <f t="shared" si="46"/>
        <v>Interactive visualizations</v>
      </c>
      <c r="B1294" s="230" t="str">
        <f t="shared" si="47"/>
        <v>StatCan</v>
      </c>
      <c r="C1294" t="s">
        <v>1235</v>
      </c>
      <c r="D1294">
        <v>75</v>
      </c>
      <c r="E1294" s="229">
        <v>0.84</v>
      </c>
      <c r="F1294" s="229">
        <v>0.65333333333333299</v>
      </c>
      <c r="G1294" s="229">
        <v>0.73333333333333295</v>
      </c>
    </row>
    <row r="1295" spans="1:7" x14ac:dyDescent="0.5">
      <c r="A1295" s="230" t="str">
        <f t="shared" si="46"/>
        <v>Jobs at Statistics Canada</v>
      </c>
      <c r="B1295" s="230" t="str">
        <f t="shared" si="47"/>
        <v>StatCan</v>
      </c>
      <c r="C1295" t="s">
        <v>1236</v>
      </c>
      <c r="D1295">
        <v>369</v>
      </c>
      <c r="E1295">
        <v>0.74525745257452602</v>
      </c>
      <c r="F1295">
        <v>0.65040650406504097</v>
      </c>
      <c r="G1295">
        <v>0.57723577235772405</v>
      </c>
    </row>
    <row r="1296" spans="1:7" x14ac:dyDescent="0.5">
      <c r="A1296" s="230" t="str">
        <f t="shared" si="46"/>
        <v>Labour Force Survey (LFS)</v>
      </c>
      <c r="B1296" s="230" t="str">
        <f t="shared" si="47"/>
        <v>StatCan</v>
      </c>
      <c r="C1296" t="s">
        <v>1237</v>
      </c>
      <c r="D1296">
        <v>327</v>
      </c>
      <c r="E1296" s="238">
        <v>0.79510703363914403</v>
      </c>
      <c r="F1296" s="238">
        <v>0.60856269113149897</v>
      </c>
      <c r="G1296" s="238">
        <v>0.65443425076452599</v>
      </c>
    </row>
    <row r="1297" spans="1:7" x14ac:dyDescent="0.5">
      <c r="A1297" s="230" t="str">
        <f t="shared" si="46"/>
        <v>National Occupational Classification (NOC)</v>
      </c>
      <c r="B1297" s="230" t="str">
        <f t="shared" si="47"/>
        <v>StatCan</v>
      </c>
      <c r="C1297" t="s">
        <v>1238</v>
      </c>
      <c r="D1297">
        <v>188</v>
      </c>
      <c r="E1297" s="229">
        <v>0.83510638297872297</v>
      </c>
      <c r="F1297" s="229">
        <v>0.590425531914894</v>
      </c>
      <c r="G1297" s="229">
        <v>0.70212765957446799</v>
      </c>
    </row>
    <row r="1298" spans="1:7" x14ac:dyDescent="0.5">
      <c r="A1298" s="230" t="str">
        <f t="shared" si="46"/>
        <v>North American Industry Classification System (NAICS)</v>
      </c>
      <c r="B1298" s="230" t="str">
        <f t="shared" si="47"/>
        <v>StatCan</v>
      </c>
      <c r="C1298" t="s">
        <v>1239</v>
      </c>
      <c r="D1298">
        <v>195</v>
      </c>
      <c r="E1298" s="229">
        <v>0.84102564102564104</v>
      </c>
      <c r="F1298" s="229">
        <v>0.63589743589743597</v>
      </c>
      <c r="G1298" s="229">
        <v>0.66666666666666696</v>
      </c>
    </row>
    <row r="1299" spans="1:7" x14ac:dyDescent="0.5">
      <c r="A1299" s="230" t="str">
        <f t="shared" si="46"/>
        <v>North American Product Classification System (NAPCS)</v>
      </c>
      <c r="B1299" s="230" t="str">
        <f t="shared" si="47"/>
        <v>StatCan</v>
      </c>
      <c r="C1299" t="s">
        <v>1240</v>
      </c>
      <c r="D1299">
        <v>8</v>
      </c>
      <c r="E1299">
        <v>0.75</v>
      </c>
      <c r="F1299">
        <v>0.75</v>
      </c>
      <c r="G1299">
        <v>0.625</v>
      </c>
    </row>
    <row r="1300" spans="1:7" x14ac:dyDescent="0.5">
      <c r="A1300" s="230" t="str">
        <f t="shared" si="46"/>
        <v>Not looking for anything in particular or just browsing</v>
      </c>
      <c r="B1300" s="230" t="str">
        <f t="shared" si="47"/>
        <v>StatCan</v>
      </c>
      <c r="C1300" t="s">
        <v>1241</v>
      </c>
      <c r="D1300">
        <v>363</v>
      </c>
      <c r="E1300" s="229">
        <v>0.80165289256198302</v>
      </c>
      <c r="F1300" s="229">
        <v>0.65840220385674897</v>
      </c>
      <c r="G1300" s="229">
        <v>0.63636363636363602</v>
      </c>
    </row>
    <row r="1301" spans="1:7" ht="31.5" x14ac:dyDescent="0.5">
      <c r="A1301" s="230" t="str">
        <f t="shared" si="46"/>
        <v>Obtain assistance to fill out a survey (contact the call center or use the Chat feature)</v>
      </c>
      <c r="B1301" s="230" t="str">
        <f t="shared" si="47"/>
        <v>StatCan</v>
      </c>
      <c r="C1301" t="s">
        <v>1242</v>
      </c>
      <c r="D1301">
        <v>8</v>
      </c>
      <c r="E1301" s="229">
        <v>0.125</v>
      </c>
      <c r="F1301" s="229">
        <v>0.375</v>
      </c>
      <c r="G1301" s="229">
        <v>0.25</v>
      </c>
    </row>
    <row r="1302" spans="1:7" x14ac:dyDescent="0.5">
      <c r="A1302" s="230" t="str">
        <f t="shared" si="46"/>
        <v>Other - Reason for my visit is not in this list</v>
      </c>
      <c r="B1302" s="230" t="str">
        <f t="shared" si="47"/>
        <v>StatCan</v>
      </c>
      <c r="C1302" t="s">
        <v>1243</v>
      </c>
      <c r="D1302">
        <v>3764</v>
      </c>
      <c r="E1302" s="229">
        <v>0.672157279489904</v>
      </c>
      <c r="F1302" s="229">
        <v>0.58182784272051002</v>
      </c>
      <c r="G1302" s="229">
        <v>0.56137088204038299</v>
      </c>
    </row>
    <row r="1303" spans="1:7" x14ac:dyDescent="0.5">
      <c r="A1303" s="230" t="str">
        <f t="shared" si="46"/>
        <v>Press releases or announcements published in The Daily</v>
      </c>
      <c r="B1303" s="230" t="str">
        <f t="shared" si="47"/>
        <v>StatCan</v>
      </c>
      <c r="C1303" t="s">
        <v>1244</v>
      </c>
      <c r="D1303">
        <v>553</v>
      </c>
      <c r="E1303" s="229">
        <v>0.88245931283905998</v>
      </c>
      <c r="F1303" s="229">
        <v>0.67992766726943898</v>
      </c>
      <c r="G1303" s="229">
        <v>0.72513562386980102</v>
      </c>
    </row>
    <row r="1304" spans="1:7" x14ac:dyDescent="0.5">
      <c r="A1304" s="230" t="str">
        <f t="shared" si="46"/>
        <v>Research Data Centre</v>
      </c>
      <c r="B1304" s="230" t="str">
        <f t="shared" si="47"/>
        <v>StatCan</v>
      </c>
      <c r="C1304" t="s">
        <v>1245</v>
      </c>
      <c r="D1304">
        <v>22</v>
      </c>
      <c r="E1304" s="229">
        <v>0.68181818181818199</v>
      </c>
      <c r="F1304" s="229">
        <v>0.45454545454545497</v>
      </c>
      <c r="G1304" s="229">
        <v>0.45454545454545497</v>
      </c>
    </row>
    <row r="1305" spans="1:7" x14ac:dyDescent="0.5">
      <c r="A1305" s="230" t="str">
        <f t="shared" si="46"/>
        <v>Standard Geographical Classification (SGC)</v>
      </c>
      <c r="B1305" s="230" t="str">
        <f t="shared" si="47"/>
        <v>StatCan</v>
      </c>
      <c r="C1305" t="s">
        <v>1246</v>
      </c>
      <c r="D1305">
        <v>19</v>
      </c>
      <c r="E1305" s="229">
        <v>0.78947368421052599</v>
      </c>
      <c r="F1305" s="229">
        <v>0.52631578947368396</v>
      </c>
      <c r="G1305" s="229">
        <v>0.73684210526315796</v>
      </c>
    </row>
    <row r="1306" spans="1:7" x14ac:dyDescent="0.5">
      <c r="A1306" s="230" t="str">
        <f t="shared" si="46"/>
        <v>Survey documentation (user guides, codebooks)</v>
      </c>
      <c r="B1306" s="230" t="str">
        <f t="shared" si="47"/>
        <v>StatCan</v>
      </c>
      <c r="C1306" t="s">
        <v>1247</v>
      </c>
      <c r="D1306">
        <v>56</v>
      </c>
      <c r="E1306" s="229">
        <v>0.82142857142857095</v>
      </c>
      <c r="F1306" s="229">
        <v>0.69642857142857095</v>
      </c>
      <c r="G1306" s="229">
        <v>0.625</v>
      </c>
    </row>
    <row r="1307" spans="1:7" x14ac:dyDescent="0.5">
      <c r="A1307" s="230" t="str">
        <f t="shared" si="46"/>
        <v>Thematic Maps</v>
      </c>
      <c r="B1307" s="230" t="str">
        <f t="shared" si="47"/>
        <v>StatCan</v>
      </c>
      <c r="C1307" t="s">
        <v>1248</v>
      </c>
      <c r="D1307">
        <v>40</v>
      </c>
      <c r="E1307">
        <v>0.75</v>
      </c>
      <c r="F1307">
        <v>0.5</v>
      </c>
      <c r="G1307">
        <v>0.72499999999999998</v>
      </c>
    </row>
    <row r="1308" spans="1:7" x14ac:dyDescent="0.5">
      <c r="A1308" s="230" t="str">
        <f t="shared" si="46"/>
        <v>Translations or terminology</v>
      </c>
      <c r="B1308" s="230" t="str">
        <f t="shared" si="47"/>
        <v>StatCan</v>
      </c>
      <c r="C1308" t="s">
        <v>1249</v>
      </c>
      <c r="D1308">
        <v>21</v>
      </c>
      <c r="E1308" s="238">
        <v>0.71428571428571397</v>
      </c>
      <c r="F1308" s="238">
        <v>0.80952380952380998</v>
      </c>
      <c r="G1308" s="238">
        <v>0.61904761904761896</v>
      </c>
    </row>
    <row r="1309" spans="1:7" x14ac:dyDescent="0.5">
      <c r="A1309" s="230" t="str">
        <f t="shared" si="46"/>
        <v>Verify the legitimacy of the survey or an interviewer</v>
      </c>
      <c r="B1309" s="230" t="str">
        <f t="shared" si="47"/>
        <v>StatCan</v>
      </c>
      <c r="C1309" t="s">
        <v>1250</v>
      </c>
      <c r="D1309">
        <v>30</v>
      </c>
      <c r="E1309">
        <v>0.53333333333333299</v>
      </c>
      <c r="F1309">
        <v>0.5</v>
      </c>
      <c r="G1309">
        <v>0.43333333333333302</v>
      </c>
    </row>
    <row r="1310" spans="1:7" x14ac:dyDescent="0.5">
      <c r="A1310" s="230" t="str">
        <f t="shared" si="46"/>
        <v>Videos</v>
      </c>
      <c r="B1310" s="230" t="str">
        <f t="shared" si="47"/>
        <v>StatCan</v>
      </c>
      <c r="C1310" t="s">
        <v>1251</v>
      </c>
      <c r="D1310">
        <v>12</v>
      </c>
      <c r="E1310" s="229">
        <v>0.91666666666666696</v>
      </c>
      <c r="F1310" s="229">
        <v>0.58333333333333304</v>
      </c>
      <c r="G1310" s="229">
        <v>0.75</v>
      </c>
    </row>
    <row r="1311" spans="1:7" x14ac:dyDescent="0.5">
      <c r="A1311" s="230" t="str">
        <f t="shared" si="46"/>
        <v>Virtual Data Lab</v>
      </c>
      <c r="B1311" s="230" t="str">
        <f t="shared" si="47"/>
        <v>StatCan</v>
      </c>
      <c r="C1311" t="s">
        <v>1252</v>
      </c>
      <c r="D1311">
        <v>4</v>
      </c>
      <c r="E1311">
        <v>0.5</v>
      </c>
      <c r="F1311">
        <v>0.75</v>
      </c>
      <c r="G1311">
        <v>0.75</v>
      </c>
    </row>
    <row r="1312" spans="1:7" x14ac:dyDescent="0.5">
      <c r="A1312" s="230" t="str">
        <f t="shared" si="46"/>
        <v>Other - Reason for my visit is not in this list</v>
      </c>
      <c r="B1312" s="230" t="str">
        <f t="shared" si="47"/>
        <v>StatCan</v>
      </c>
      <c r="C1312" t="s">
        <v>1253</v>
      </c>
      <c r="D1312">
        <v>10</v>
      </c>
      <c r="E1312">
        <v>0.6</v>
      </c>
      <c r="F1312">
        <v>0.6</v>
      </c>
      <c r="G1312">
        <v>0.4</v>
      </c>
    </row>
    <row r="1313" spans="1:7" x14ac:dyDescent="0.5">
      <c r="A1313" s="230" t="str">
        <f t="shared" si="46"/>
        <v>View statistical data</v>
      </c>
      <c r="B1313" s="230" t="str">
        <f t="shared" si="47"/>
        <v>StatCan</v>
      </c>
      <c r="C1313" t="s">
        <v>1254</v>
      </c>
      <c r="D1313">
        <v>187</v>
      </c>
      <c r="E1313" s="229">
        <v>0.75401069518716601</v>
      </c>
      <c r="F1313" s="229">
        <v>0.66844919786096302</v>
      </c>
      <c r="G1313" s="229">
        <v>0.65240641711229996</v>
      </c>
    </row>
    <row r="1314" spans="1:7" x14ac:dyDescent="0.5">
      <c r="A1314" s="230" t="str">
        <f t="shared" si="46"/>
        <v>Find a government department or agency</v>
      </c>
      <c r="B1314" s="230" t="str">
        <f t="shared" si="47"/>
        <v>TBS</v>
      </c>
      <c r="C1314" t="s">
        <v>1255</v>
      </c>
      <c r="D1314">
        <v>109</v>
      </c>
      <c r="E1314">
        <v>0.798165137614679</v>
      </c>
      <c r="F1314">
        <v>0.69724770642201805</v>
      </c>
      <c r="G1314">
        <v>0.67889908256880704</v>
      </c>
    </row>
    <row r="1315" spans="1:7" x14ac:dyDescent="0.5">
      <c r="A1315" s="230" t="str">
        <f t="shared" si="46"/>
        <v>Find a government policy, directive, standard or guideline</v>
      </c>
      <c r="B1315" s="230" t="str">
        <f t="shared" si="47"/>
        <v>TBS</v>
      </c>
      <c r="C1315" t="s">
        <v>1256</v>
      </c>
      <c r="D1315">
        <v>387</v>
      </c>
      <c r="E1315" s="229">
        <v>0.81912144702842404</v>
      </c>
      <c r="F1315" s="229">
        <v>0.61757105943152502</v>
      </c>
      <c r="G1315" s="229">
        <v>0.65633074935400504</v>
      </c>
    </row>
    <row r="1316" spans="1:7" x14ac:dyDescent="0.5">
      <c r="A1316" s="230" t="str">
        <f t="shared" si="46"/>
        <v>Find travel and hospitality expenses of government officials</v>
      </c>
      <c r="B1316" s="230" t="str">
        <f t="shared" si="47"/>
        <v>TBS</v>
      </c>
      <c r="C1316" t="s">
        <v>1257</v>
      </c>
      <c r="D1316">
        <v>9</v>
      </c>
      <c r="E1316">
        <v>0.55555555555555602</v>
      </c>
      <c r="F1316">
        <v>0.55555555555555602</v>
      </c>
      <c r="G1316">
        <v>0.55555555555555602</v>
      </c>
    </row>
    <row r="1317" spans="1:7" x14ac:dyDescent="0.5">
      <c r="A1317" s="230" t="str">
        <f t="shared" si="46"/>
        <v>Make an access to information or personal information request</v>
      </c>
      <c r="B1317" s="230" t="str">
        <f t="shared" si="47"/>
        <v>TBS</v>
      </c>
      <c r="C1317" t="s">
        <v>1258</v>
      </c>
      <c r="D1317">
        <v>58</v>
      </c>
      <c r="E1317">
        <v>0.65517241379310298</v>
      </c>
      <c r="F1317">
        <v>0.51724137931034497</v>
      </c>
      <c r="G1317">
        <v>0.568965517241379</v>
      </c>
    </row>
    <row r="1318" spans="1:7" x14ac:dyDescent="0.5">
      <c r="A1318" s="230" t="str">
        <f t="shared" si="46"/>
        <v>Other - Reason for my visit is not in this list</v>
      </c>
      <c r="B1318" s="230" t="str">
        <f t="shared" si="47"/>
        <v>TBS</v>
      </c>
      <c r="C1318" t="s">
        <v>1259</v>
      </c>
      <c r="D1318">
        <v>15</v>
      </c>
      <c r="E1318" s="238">
        <v>0.53333333333333299</v>
      </c>
      <c r="F1318" s="238">
        <v>0.53333333333333299</v>
      </c>
      <c r="G1318" s="238">
        <v>0.46666666666666701</v>
      </c>
    </row>
    <row r="1319" spans="1:7" x14ac:dyDescent="0.5">
      <c r="A1319" s="230" t="str">
        <f t="shared" si="46"/>
        <v>Search government grants and contributions</v>
      </c>
      <c r="B1319" s="230" t="str">
        <f t="shared" si="47"/>
        <v>TBS</v>
      </c>
      <c r="C1319" t="s">
        <v>1260</v>
      </c>
      <c r="D1319">
        <v>67</v>
      </c>
      <c r="E1319">
        <v>0.64179104477611904</v>
      </c>
      <c r="F1319">
        <v>0.61194029850746301</v>
      </c>
      <c r="G1319">
        <v>0.59701492537313405</v>
      </c>
    </row>
    <row r="1320" spans="1:7" x14ac:dyDescent="0.5">
      <c r="A1320" s="230" t="str">
        <f t="shared" si="46"/>
        <v>Access your pay (MyGCPay, CWA, Phoenix)</v>
      </c>
      <c r="B1320" s="230" t="str">
        <f t="shared" si="47"/>
        <v>TBS</v>
      </c>
      <c r="C1320" t="s">
        <v>1261</v>
      </c>
      <c r="D1320">
        <v>158</v>
      </c>
      <c r="E1320" s="229">
        <v>0.70253164556962</v>
      </c>
      <c r="F1320" s="229">
        <v>0.512658227848101</v>
      </c>
      <c r="G1320" s="229">
        <v>0.5</v>
      </c>
    </row>
    <row r="1321" spans="1:7" x14ac:dyDescent="0.5">
      <c r="A1321" s="230" t="str">
        <f t="shared" si="46"/>
        <v>Calculate my expected pension as a public servant</v>
      </c>
      <c r="B1321" s="230" t="str">
        <f t="shared" si="47"/>
        <v>TBS</v>
      </c>
      <c r="C1321" t="s">
        <v>1262</v>
      </c>
      <c r="D1321">
        <v>256</v>
      </c>
      <c r="E1321" s="229">
        <v>0.72265625</v>
      </c>
      <c r="F1321" s="229">
        <v>0.49609375</v>
      </c>
      <c r="G1321" s="229">
        <v>0.48828125</v>
      </c>
    </row>
    <row r="1322" spans="1:7" x14ac:dyDescent="0.5">
      <c r="A1322" s="230" t="str">
        <f t="shared" si="46"/>
        <v>Find a benefits form</v>
      </c>
      <c r="B1322" s="230" t="str">
        <f t="shared" si="47"/>
        <v>TBS</v>
      </c>
      <c r="C1322" t="s">
        <v>1263</v>
      </c>
      <c r="D1322">
        <v>288</v>
      </c>
      <c r="E1322" s="229">
        <v>0.66666666666666696</v>
      </c>
      <c r="F1322" s="229">
        <v>0.51388888888888895</v>
      </c>
      <c r="G1322" s="229">
        <v>0.44791666666666702</v>
      </c>
    </row>
    <row r="1323" spans="1:7" x14ac:dyDescent="0.5">
      <c r="A1323" s="230" t="str">
        <f t="shared" si="46"/>
        <v>Find available benefits for survivors of deceased public servants</v>
      </c>
      <c r="B1323" s="230" t="str">
        <f t="shared" si="47"/>
        <v>TBS</v>
      </c>
      <c r="C1323" t="s">
        <v>1264</v>
      </c>
      <c r="D1323">
        <v>48</v>
      </c>
      <c r="E1323" s="229">
        <v>0.72916666666666696</v>
      </c>
      <c r="F1323" s="229">
        <v>0.5</v>
      </c>
      <c r="G1323" s="229">
        <v>0.5</v>
      </c>
    </row>
    <row r="1324" spans="1:7" x14ac:dyDescent="0.5">
      <c r="A1324" s="230" t="str">
        <f t="shared" si="46"/>
        <v>Find guidance on leave requests due to COVID-19</v>
      </c>
      <c r="B1324" s="230" t="str">
        <f t="shared" si="47"/>
        <v>TBS</v>
      </c>
      <c r="C1324" t="s">
        <v>1265</v>
      </c>
      <c r="D1324">
        <v>17</v>
      </c>
      <c r="E1324" s="229">
        <v>0.52941176470588203</v>
      </c>
      <c r="F1324" s="229">
        <v>0.35294117647058798</v>
      </c>
      <c r="G1324" s="229">
        <v>0.23529411764705899</v>
      </c>
    </row>
    <row r="1325" spans="1:7" x14ac:dyDescent="0.5">
      <c r="A1325" s="230" t="str">
        <f t="shared" si="46"/>
        <v>Find guidance on working remotely/hybrid work</v>
      </c>
      <c r="B1325" s="230" t="str">
        <f t="shared" si="47"/>
        <v>TBS</v>
      </c>
      <c r="C1325" t="s">
        <v>1266</v>
      </c>
      <c r="D1325">
        <v>76</v>
      </c>
      <c r="E1325" s="229">
        <v>0.72368421052631604</v>
      </c>
      <c r="F1325" s="229">
        <v>0.61842105263157898</v>
      </c>
      <c r="G1325" s="229">
        <v>0.61842105263157898</v>
      </c>
    </row>
    <row r="1326" spans="1:7" x14ac:dyDescent="0.5">
      <c r="A1326" s="230" t="str">
        <f t="shared" si="46"/>
        <v>Find out what is considered harassment in the public service</v>
      </c>
      <c r="B1326" s="230" t="str">
        <f t="shared" si="47"/>
        <v>TBS</v>
      </c>
      <c r="C1326" t="s">
        <v>1267</v>
      </c>
      <c r="D1326">
        <v>25</v>
      </c>
      <c r="E1326">
        <v>0.68</v>
      </c>
      <c r="F1326">
        <v>0.48</v>
      </c>
      <c r="G1326">
        <v>0.68</v>
      </c>
    </row>
    <row r="1327" spans="1:7" x14ac:dyDescent="0.5">
      <c r="A1327" s="230" t="str">
        <f t="shared" si="46"/>
        <v>Find out when I could retire as a public servant</v>
      </c>
      <c r="B1327" s="230" t="str">
        <f t="shared" si="47"/>
        <v>TBS</v>
      </c>
      <c r="C1327" t="s">
        <v>1268</v>
      </c>
      <c r="D1327">
        <v>37</v>
      </c>
      <c r="E1327" s="238">
        <v>0.75675675675675702</v>
      </c>
      <c r="F1327" s="238">
        <v>0.54054054054054101</v>
      </c>
      <c r="G1327" s="238">
        <v>0.56756756756756799</v>
      </c>
    </row>
    <row r="1328" spans="1:7" x14ac:dyDescent="0.5">
      <c r="A1328" s="230" t="str">
        <f t="shared" si="46"/>
        <v>Find public service employees rates of pay</v>
      </c>
      <c r="B1328" s="230" t="str">
        <f t="shared" si="47"/>
        <v>TBS</v>
      </c>
      <c r="C1328" t="s">
        <v>1269</v>
      </c>
      <c r="D1328">
        <v>202</v>
      </c>
      <c r="E1328" s="229">
        <v>0.866336633663366</v>
      </c>
      <c r="F1328" s="229">
        <v>0.68811881188118795</v>
      </c>
      <c r="G1328" s="229">
        <v>0.66831683168316802</v>
      </c>
    </row>
    <row r="1329" spans="1:7" x14ac:dyDescent="0.5">
      <c r="A1329" s="230" t="str">
        <f t="shared" si="46"/>
        <v>Find public service executives rates of pay</v>
      </c>
      <c r="B1329" s="230" t="str">
        <f t="shared" si="47"/>
        <v>TBS</v>
      </c>
      <c r="C1329" t="s">
        <v>1270</v>
      </c>
      <c r="D1329">
        <v>35</v>
      </c>
      <c r="E1329" s="238">
        <v>0.77142857142857102</v>
      </c>
      <c r="F1329" s="238">
        <v>0.45714285714285702</v>
      </c>
      <c r="G1329" s="238">
        <v>0.57142857142857095</v>
      </c>
    </row>
    <row r="1330" spans="1:7" x14ac:dyDescent="0.5">
      <c r="A1330" s="230" t="str">
        <f t="shared" si="46"/>
        <v>Find public service staffing tools</v>
      </c>
      <c r="B1330" s="230" t="str">
        <f t="shared" si="47"/>
        <v>TBS</v>
      </c>
      <c r="C1330" t="s">
        <v>1271</v>
      </c>
      <c r="D1330">
        <v>95</v>
      </c>
      <c r="E1330">
        <v>0.78947368421052599</v>
      </c>
      <c r="F1330">
        <v>0.64210526315789496</v>
      </c>
      <c r="G1330">
        <v>0.673684210526316</v>
      </c>
    </row>
    <row r="1331" spans="1:7" x14ac:dyDescent="0.5">
      <c r="A1331" s="230" t="str">
        <f t="shared" si="46"/>
        <v>Find public service students rates of pay</v>
      </c>
      <c r="B1331" s="230" t="str">
        <f t="shared" si="47"/>
        <v>TBS</v>
      </c>
      <c r="C1331" t="s">
        <v>1272</v>
      </c>
      <c r="D1331">
        <v>70</v>
      </c>
      <c r="E1331" s="229">
        <v>0.81428571428571395</v>
      </c>
      <c r="F1331" s="229">
        <v>0.64285714285714302</v>
      </c>
      <c r="G1331" s="229">
        <v>0.61428571428571399</v>
      </c>
    </row>
    <row r="1332" spans="1:7" x14ac:dyDescent="0.5">
      <c r="A1332" s="230" t="str">
        <f t="shared" si="46"/>
        <v>Get updates on public service collective bargaining</v>
      </c>
      <c r="B1332" s="230" t="str">
        <f t="shared" si="47"/>
        <v>TBS</v>
      </c>
      <c r="C1332" t="s">
        <v>1273</v>
      </c>
      <c r="D1332">
        <v>39</v>
      </c>
      <c r="E1332" s="238">
        <v>0.87179487179487203</v>
      </c>
      <c r="F1332" s="238">
        <v>0.64102564102564097</v>
      </c>
      <c r="G1332" s="238">
        <v>0.53846153846153799</v>
      </c>
    </row>
    <row r="1333" spans="1:7" x14ac:dyDescent="0.5">
      <c r="A1333" s="230" t="str">
        <f t="shared" si="46"/>
        <v>Learn about employee rights and responsibilities related to COVID-19</v>
      </c>
      <c r="B1333" s="230" t="str">
        <f t="shared" si="47"/>
        <v>TBS</v>
      </c>
      <c r="C1333" t="s">
        <v>1274</v>
      </c>
      <c r="D1333">
        <v>40</v>
      </c>
      <c r="E1333">
        <v>0.8</v>
      </c>
      <c r="F1333">
        <v>0.5</v>
      </c>
      <c r="G1333">
        <v>0.4</v>
      </c>
    </row>
    <row r="1334" spans="1:7" ht="31.5" x14ac:dyDescent="0.5">
      <c r="A1334" s="230" t="str">
        <f t="shared" si="46"/>
        <v>Learn about qualifications, competencies and classifications for public service jobs</v>
      </c>
      <c r="B1334" s="230" t="str">
        <f t="shared" si="47"/>
        <v>TBS</v>
      </c>
      <c r="C1334" t="s">
        <v>1275</v>
      </c>
      <c r="D1334">
        <v>259</v>
      </c>
      <c r="E1334" s="229">
        <v>0.80308880308880304</v>
      </c>
      <c r="F1334" s="229">
        <v>0.64478764478764505</v>
      </c>
      <c r="G1334" s="229">
        <v>0.66023166023166002</v>
      </c>
    </row>
    <row r="1335" spans="1:7" x14ac:dyDescent="0.5">
      <c r="A1335" s="230" t="str">
        <f t="shared" si="46"/>
        <v>Learn about temporary changes to benefits due to COVID-19</v>
      </c>
      <c r="B1335" s="230" t="str">
        <f t="shared" si="47"/>
        <v>TBS</v>
      </c>
      <c r="C1335" t="s">
        <v>1276</v>
      </c>
      <c r="D1335">
        <v>41</v>
      </c>
      <c r="E1335" s="229">
        <v>0.80487804878048796</v>
      </c>
      <c r="F1335" s="229">
        <v>0.73170731707317105</v>
      </c>
      <c r="G1335" s="229">
        <v>0.48780487804877998</v>
      </c>
    </row>
    <row r="1336" spans="1:7" x14ac:dyDescent="0.5">
      <c r="A1336" s="230" t="str">
        <f t="shared" si="46"/>
        <v>Learn about the public service pension plan</v>
      </c>
      <c r="B1336" s="230" t="str">
        <f t="shared" si="47"/>
        <v>TBS</v>
      </c>
      <c r="C1336" t="s">
        <v>1277</v>
      </c>
      <c r="D1336">
        <v>149</v>
      </c>
      <c r="E1336" s="229">
        <v>0.75167785234899298</v>
      </c>
      <c r="F1336" s="229">
        <v>0.61073825503355705</v>
      </c>
      <c r="G1336" s="229">
        <v>0.62416107382550301</v>
      </c>
    </row>
    <row r="1337" spans="1:7" x14ac:dyDescent="0.5">
      <c r="A1337" s="230" t="str">
        <f t="shared" si="46"/>
        <v>Make a public service dental insurance claim</v>
      </c>
      <c r="B1337" s="230" t="str">
        <f t="shared" si="47"/>
        <v>TBS</v>
      </c>
      <c r="C1337" t="s">
        <v>1278</v>
      </c>
      <c r="D1337">
        <v>12</v>
      </c>
      <c r="E1337">
        <v>0.83333333333333304</v>
      </c>
      <c r="F1337">
        <v>0.5</v>
      </c>
      <c r="G1337">
        <v>0.58333333333333304</v>
      </c>
    </row>
    <row r="1338" spans="1:7" x14ac:dyDescent="0.5">
      <c r="A1338" s="230" t="str">
        <f t="shared" si="46"/>
        <v>Make a public service health care insurance claim</v>
      </c>
      <c r="B1338" s="230" t="str">
        <f t="shared" si="47"/>
        <v>TBS</v>
      </c>
      <c r="C1338" t="s">
        <v>1279</v>
      </c>
      <c r="D1338">
        <v>44</v>
      </c>
      <c r="E1338" s="229">
        <v>0.86363636363636398</v>
      </c>
      <c r="F1338" s="229">
        <v>0.59090909090909105</v>
      </c>
      <c r="G1338" s="229">
        <v>0.54545454545454497</v>
      </c>
    </row>
    <row r="1339" spans="1:7" x14ac:dyDescent="0.5">
      <c r="A1339" s="230" t="str">
        <f t="shared" si="46"/>
        <v>Other - Reason for my visit is not in this list</v>
      </c>
      <c r="B1339" s="230" t="str">
        <f t="shared" si="47"/>
        <v>TBS</v>
      </c>
      <c r="C1339" t="s">
        <v>1280</v>
      </c>
      <c r="D1339">
        <v>1397</v>
      </c>
      <c r="E1339" s="238">
        <v>0.62705798138868996</v>
      </c>
      <c r="F1339" s="238">
        <v>0.54402290622763105</v>
      </c>
      <c r="G1339" s="238">
        <v>0.49319971367215498</v>
      </c>
    </row>
    <row r="1340" spans="1:7" x14ac:dyDescent="0.5">
      <c r="A1340" s="230" t="str">
        <f t="shared" si="46"/>
        <v>Read a public service collective agreement</v>
      </c>
      <c r="B1340" s="230" t="str">
        <f t="shared" si="47"/>
        <v>TBS</v>
      </c>
      <c r="C1340" t="s">
        <v>1281</v>
      </c>
      <c r="D1340">
        <v>63</v>
      </c>
      <c r="E1340" s="229">
        <v>0.77777777777777801</v>
      </c>
      <c r="F1340" s="229">
        <v>0.55555555555555602</v>
      </c>
      <c r="G1340" s="229">
        <v>0.65079365079365104</v>
      </c>
    </row>
    <row r="1341" spans="1:7" x14ac:dyDescent="0.5">
      <c r="A1341" s="230" t="str">
        <f t="shared" si="46"/>
        <v>Read about the performance management program for employees</v>
      </c>
      <c r="B1341" s="230" t="str">
        <f t="shared" si="47"/>
        <v>TBS</v>
      </c>
      <c r="C1341" t="s">
        <v>1282</v>
      </c>
      <c r="D1341">
        <v>58</v>
      </c>
      <c r="E1341">
        <v>0.67241379310344795</v>
      </c>
      <c r="F1341">
        <v>0.44827586206896602</v>
      </c>
      <c r="G1341">
        <v>0.48275862068965503</v>
      </c>
    </row>
    <row r="1342" spans="1:7" x14ac:dyDescent="0.5">
      <c r="A1342" s="230" t="str">
        <f t="shared" si="46"/>
        <v>See what's covered by dental insurance in the public service</v>
      </c>
      <c r="B1342" s="230" t="str">
        <f t="shared" si="47"/>
        <v>TBS</v>
      </c>
      <c r="C1342" t="s">
        <v>1283</v>
      </c>
      <c r="D1342">
        <v>81</v>
      </c>
      <c r="E1342" s="238">
        <v>0.75308641975308599</v>
      </c>
      <c r="F1342" s="238">
        <v>0.592592592592593</v>
      </c>
      <c r="G1342" s="238">
        <v>0.55555555555555602</v>
      </c>
    </row>
    <row r="1343" spans="1:7" x14ac:dyDescent="0.5">
      <c r="A1343" s="230" t="str">
        <f t="shared" si="46"/>
        <v>See what's covered by health insurance in the public service</v>
      </c>
      <c r="B1343" s="230" t="str">
        <f t="shared" si="47"/>
        <v>TBS</v>
      </c>
      <c r="C1343" t="s">
        <v>1284</v>
      </c>
      <c r="D1343">
        <v>196</v>
      </c>
      <c r="E1343" s="229">
        <v>0.80612244897959195</v>
      </c>
      <c r="F1343" s="229">
        <v>0.64285714285714302</v>
      </c>
      <c r="G1343" s="229">
        <v>0.62244897959183698</v>
      </c>
    </row>
    <row r="1344" spans="1:7" x14ac:dyDescent="0.5">
      <c r="A1344" s="230" t="str">
        <f t="shared" si="46"/>
        <v>Apply for your transportation security clearance</v>
      </c>
      <c r="B1344" s="230" t="str">
        <f t="shared" si="47"/>
        <v>TC</v>
      </c>
      <c r="C1344" t="s">
        <v>1614</v>
      </c>
      <c r="D1344">
        <v>13</v>
      </c>
      <c r="E1344" s="229">
        <v>0.92307692307692302</v>
      </c>
      <c r="F1344" s="229">
        <v>0.53846153846153799</v>
      </c>
      <c r="G1344" s="229">
        <v>0.69230769230769196</v>
      </c>
    </row>
    <row r="1345" spans="1:7" x14ac:dyDescent="0.5">
      <c r="A1345" s="230" t="str">
        <f t="shared" si="46"/>
        <v>Building, maintaining and registering an aircraft</v>
      </c>
      <c r="B1345" s="230" t="str">
        <f t="shared" si="47"/>
        <v>TC</v>
      </c>
      <c r="C1345" t="s">
        <v>1615</v>
      </c>
      <c r="D1345">
        <v>4</v>
      </c>
      <c r="E1345" s="229">
        <v>1</v>
      </c>
      <c r="F1345" s="229">
        <v>0.5</v>
      </c>
      <c r="G1345" s="229">
        <v>0.25</v>
      </c>
    </row>
    <row r="1346" spans="1:7" x14ac:dyDescent="0.5">
      <c r="A1346" s="230" t="str">
        <f t="shared" si="46"/>
        <v>Find if there is a defect or recall for your vehicle, tires or child car seat</v>
      </c>
      <c r="B1346" s="230" t="str">
        <f t="shared" si="47"/>
        <v>TC</v>
      </c>
      <c r="C1346" t="s">
        <v>1616</v>
      </c>
      <c r="D1346">
        <v>6</v>
      </c>
      <c r="E1346" s="229">
        <v>0.83333333333333304</v>
      </c>
      <c r="F1346" s="229">
        <v>0.83333333333333304</v>
      </c>
      <c r="G1346" s="229">
        <v>0.83333333333333304</v>
      </c>
    </row>
    <row r="1347" spans="1:7" x14ac:dyDescent="0.5">
      <c r="A1347" s="230" t="str">
        <f t="shared" si="46"/>
        <v>Find out how to import or bring a vehicle into Canada</v>
      </c>
      <c r="B1347" s="230" t="str">
        <f t="shared" si="47"/>
        <v>TC</v>
      </c>
      <c r="C1347" t="s">
        <v>1617</v>
      </c>
      <c r="D1347">
        <v>3</v>
      </c>
      <c r="E1347" s="229">
        <v>0.33333333333333298</v>
      </c>
      <c r="F1347" s="229">
        <v>1</v>
      </c>
      <c r="G1347" s="229">
        <v>0.33333333333333298</v>
      </c>
    </row>
    <row r="1348" spans="1:7" x14ac:dyDescent="0.5">
      <c r="A1348" s="230" t="str">
        <f t="shared" si="46"/>
        <v>Find out what you can bring on a plane</v>
      </c>
      <c r="B1348" s="230" t="str">
        <f t="shared" si="47"/>
        <v>TC</v>
      </c>
      <c r="C1348" t="s">
        <v>1618</v>
      </c>
      <c r="D1348">
        <v>6</v>
      </c>
      <c r="E1348" s="229">
        <v>0.83333333333333304</v>
      </c>
      <c r="F1348" s="229">
        <v>0.5</v>
      </c>
      <c r="G1348" s="229">
        <v>0.33333333333333298</v>
      </c>
    </row>
    <row r="1349" spans="1:7" x14ac:dyDescent="0.5">
      <c r="A1349" s="230" t="str">
        <f t="shared" si="46"/>
        <v>Find statistics for vehicle collisions</v>
      </c>
      <c r="B1349" s="230" t="str">
        <f t="shared" si="47"/>
        <v>TC</v>
      </c>
      <c r="C1349" t="s">
        <v>1619</v>
      </c>
      <c r="D1349">
        <v>1</v>
      </c>
      <c r="E1349" s="229">
        <v>1</v>
      </c>
      <c r="F1349" s="229">
        <v>1</v>
      </c>
      <c r="G1349" s="229">
        <v>1</v>
      </c>
    </row>
    <row r="1350" spans="1:7" x14ac:dyDescent="0.5">
      <c r="A1350" s="230" t="str">
        <f t="shared" si="46"/>
        <v>Flying an aircraft</v>
      </c>
      <c r="B1350" s="230" t="str">
        <f t="shared" si="47"/>
        <v>TC</v>
      </c>
      <c r="C1350" t="s">
        <v>1620</v>
      </c>
      <c r="D1350">
        <v>11</v>
      </c>
      <c r="E1350" s="229">
        <v>0.63636363636363602</v>
      </c>
      <c r="F1350" s="229">
        <v>0.54545454545454497</v>
      </c>
      <c r="G1350" s="229">
        <v>0.54545454545454497</v>
      </c>
    </row>
    <row r="1351" spans="1:7" x14ac:dyDescent="0.5">
      <c r="A1351" s="230" t="str">
        <f t="shared" si="46"/>
        <v>Flying your drone safely and legally</v>
      </c>
      <c r="B1351" s="230" t="str">
        <f t="shared" si="47"/>
        <v>TC</v>
      </c>
      <c r="C1351" t="s">
        <v>1621</v>
      </c>
      <c r="D1351">
        <v>25</v>
      </c>
      <c r="E1351" s="229">
        <v>0.72</v>
      </c>
      <c r="F1351" s="229">
        <v>0.6</v>
      </c>
      <c r="G1351" s="229">
        <v>0.64</v>
      </c>
    </row>
    <row r="1352" spans="1:7" x14ac:dyDescent="0.5">
      <c r="A1352" s="230" t="str">
        <f t="shared" si="46"/>
        <v>Learn about advanced vehicle technologies</v>
      </c>
      <c r="B1352" s="230" t="str">
        <f t="shared" si="47"/>
        <v>TC</v>
      </c>
      <c r="C1352" t="s">
        <v>1622</v>
      </c>
      <c r="D1352">
        <v>7</v>
      </c>
      <c r="E1352" s="229">
        <v>0.57142857142857095</v>
      </c>
      <c r="F1352" s="229">
        <v>0.42857142857142899</v>
      </c>
      <c r="G1352" s="229">
        <v>0.42857142857142899</v>
      </c>
    </row>
    <row r="1353" spans="1:7" x14ac:dyDescent="0.5">
      <c r="A1353" s="230" t="str">
        <f t="shared" si="46"/>
        <v>Learn about child car seat safety</v>
      </c>
      <c r="B1353" s="230" t="str">
        <f t="shared" si="47"/>
        <v>TC</v>
      </c>
      <c r="C1353" t="s">
        <v>1623</v>
      </c>
      <c r="D1353">
        <v>3</v>
      </c>
      <c r="E1353">
        <v>1</v>
      </c>
      <c r="F1353">
        <v>1</v>
      </c>
      <c r="G1353">
        <v>1</v>
      </c>
    </row>
    <row r="1354" spans="1:7" x14ac:dyDescent="0.5">
      <c r="A1354" s="230" t="str">
        <f t="shared" si="46"/>
        <v>Learn about safety awareness when transporting dangerous goods</v>
      </c>
      <c r="B1354" s="230" t="str">
        <f t="shared" si="47"/>
        <v>TC</v>
      </c>
      <c r="C1354" t="s">
        <v>1624</v>
      </c>
      <c r="D1354">
        <v>5</v>
      </c>
      <c r="E1354" s="238">
        <v>0.8</v>
      </c>
      <c r="F1354" s="238">
        <v>0.6</v>
      </c>
      <c r="G1354" s="238">
        <v>0.8</v>
      </c>
    </row>
    <row r="1355" spans="1:7" ht="31.5" x14ac:dyDescent="0.5">
      <c r="A1355" s="230" t="str">
        <f t="shared" ref="A1355:A1412" si="48">IF(ISBLANK(C1355),"",MID(C1355,FIND("#",SUBSTITUTE(C1355,":","#",2))+1,500))</f>
        <v>Learn how to build an emergency response assistance plan in case of an accident while shipping dangerous goods</v>
      </c>
      <c r="B1355" s="230" t="str">
        <f t="shared" ref="B1355:B1412" si="49">IF(ISBLANK(C1355),"",LEFT(C1355,FIND("#",SUBSTITUTE(C1355,":","#"))-1))</f>
        <v>TC</v>
      </c>
      <c r="C1355" t="s">
        <v>1625</v>
      </c>
      <c r="D1355">
        <v>1</v>
      </c>
      <c r="E1355" s="238">
        <v>1</v>
      </c>
      <c r="F1355" s="238">
        <v>1</v>
      </c>
      <c r="G1355" s="238">
        <v>1</v>
      </c>
    </row>
    <row r="1356" spans="1:7" x14ac:dyDescent="0.5">
      <c r="A1356" s="230" t="str">
        <f t="shared" si="48"/>
        <v>Learn how to get your transportation security clearance</v>
      </c>
      <c r="B1356" s="230" t="str">
        <f t="shared" si="49"/>
        <v>TC</v>
      </c>
      <c r="C1356" t="s">
        <v>1626</v>
      </c>
      <c r="D1356">
        <v>2</v>
      </c>
      <c r="E1356" s="229">
        <v>0</v>
      </c>
      <c r="F1356" s="229">
        <v>0</v>
      </c>
      <c r="G1356" s="229">
        <v>0</v>
      </c>
    </row>
    <row r="1357" spans="1:7" x14ac:dyDescent="0.5">
      <c r="A1357" s="230" t="str">
        <f t="shared" si="48"/>
        <v>Learn how to register your vessel</v>
      </c>
      <c r="B1357" s="230" t="str">
        <f t="shared" si="49"/>
        <v>TC</v>
      </c>
      <c r="C1357" t="s">
        <v>1627</v>
      </c>
      <c r="D1357">
        <v>15</v>
      </c>
      <c r="E1357" s="229">
        <v>0.53333333333333299</v>
      </c>
      <c r="F1357" s="229">
        <v>0.46666666666666701</v>
      </c>
      <c r="G1357" s="229">
        <v>0.53333333333333299</v>
      </c>
    </row>
    <row r="1358" spans="1:7" x14ac:dyDescent="0.5">
      <c r="A1358" s="230" t="str">
        <f t="shared" si="48"/>
        <v>Learn tips on safe boating</v>
      </c>
      <c r="B1358" s="230" t="str">
        <f t="shared" si="49"/>
        <v>TC</v>
      </c>
      <c r="C1358" t="s">
        <v>1628</v>
      </c>
      <c r="D1358">
        <v>9</v>
      </c>
      <c r="E1358" s="229">
        <v>1</v>
      </c>
      <c r="F1358" s="229">
        <v>0.88888888888888895</v>
      </c>
      <c r="G1358" s="229">
        <v>0.88888888888888895</v>
      </c>
    </row>
    <row r="1359" spans="1:7" x14ac:dyDescent="0.5">
      <c r="A1359" s="230" t="str">
        <f t="shared" si="48"/>
        <v>Licensing and training of aviation personnel</v>
      </c>
      <c r="B1359" s="230" t="str">
        <f t="shared" si="49"/>
        <v>TC</v>
      </c>
      <c r="C1359" t="s">
        <v>1629</v>
      </c>
      <c r="D1359">
        <v>35</v>
      </c>
      <c r="E1359" s="238">
        <v>0.68571428571428605</v>
      </c>
      <c r="F1359" s="238">
        <v>0.51428571428571401</v>
      </c>
      <c r="G1359" s="238">
        <v>0.6</v>
      </c>
    </row>
    <row r="1360" spans="1:7" x14ac:dyDescent="0.5">
      <c r="A1360" s="230" t="str">
        <f t="shared" si="48"/>
        <v>Operating a commercial air service</v>
      </c>
      <c r="B1360" s="230" t="str">
        <f t="shared" si="49"/>
        <v>TC</v>
      </c>
      <c r="C1360" t="s">
        <v>1630</v>
      </c>
      <c r="D1360">
        <v>3</v>
      </c>
      <c r="E1360" s="229">
        <v>0.66666666666666696</v>
      </c>
      <c r="F1360" s="229">
        <v>0.33333333333333298</v>
      </c>
      <c r="G1360" s="229">
        <v>0.33333333333333298</v>
      </c>
    </row>
    <row r="1361" spans="1:7" x14ac:dyDescent="0.5">
      <c r="A1361" s="230" t="str">
        <f t="shared" si="48"/>
        <v>Other - Reason for my visit is not in this list</v>
      </c>
      <c r="B1361" s="230" t="str">
        <f t="shared" si="49"/>
        <v>TC</v>
      </c>
      <c r="C1361" t="s">
        <v>1631</v>
      </c>
      <c r="D1361">
        <v>180</v>
      </c>
      <c r="E1361" s="229">
        <v>0.67222222222222205</v>
      </c>
      <c r="F1361" s="229">
        <v>0.53888888888888897</v>
      </c>
      <c r="G1361" s="229">
        <v>0.53333333333333299</v>
      </c>
    </row>
    <row r="1362" spans="1:7" x14ac:dyDescent="0.5">
      <c r="A1362" s="230" t="str">
        <f t="shared" si="48"/>
        <v>Read the Canadian Aviation Regulations (CARs)</v>
      </c>
      <c r="B1362" s="230" t="str">
        <f t="shared" si="49"/>
        <v>TC</v>
      </c>
      <c r="C1362" t="s">
        <v>1632</v>
      </c>
      <c r="D1362">
        <v>67</v>
      </c>
      <c r="E1362" s="229">
        <v>0.94029850746268695</v>
      </c>
      <c r="F1362" s="229">
        <v>0.58208955223880599</v>
      </c>
      <c r="G1362" s="229">
        <v>0.71641791044776104</v>
      </c>
    </row>
    <row r="1363" spans="1:7" x14ac:dyDescent="0.5">
      <c r="A1363" s="230" t="str">
        <f t="shared" si="48"/>
        <v>Read the regulations for transporting dangerous goods</v>
      </c>
      <c r="B1363" s="230" t="str">
        <f t="shared" si="49"/>
        <v>TC</v>
      </c>
      <c r="C1363" t="s">
        <v>1633</v>
      </c>
      <c r="D1363">
        <v>6</v>
      </c>
      <c r="E1363" s="229">
        <v>0.66666666666666696</v>
      </c>
      <c r="F1363" s="229">
        <v>0.66666666666666696</v>
      </c>
      <c r="G1363" s="229">
        <v>0.83333333333333304</v>
      </c>
    </row>
    <row r="1364" spans="1:7" x14ac:dyDescent="0.5">
      <c r="A1364" s="230" t="str">
        <f t="shared" si="48"/>
        <v>Read the rules for operating a federal railway</v>
      </c>
      <c r="B1364" s="230" t="str">
        <f t="shared" si="49"/>
        <v>TC</v>
      </c>
      <c r="C1364" t="s">
        <v>1634</v>
      </c>
      <c r="D1364">
        <v>2</v>
      </c>
      <c r="E1364" s="229">
        <v>0.5</v>
      </c>
      <c r="F1364" s="229">
        <v>0.5</v>
      </c>
      <c r="G1364" s="229">
        <v>0.5</v>
      </c>
    </row>
    <row r="1365" spans="1:7" x14ac:dyDescent="0.5">
      <c r="A1365" s="230" t="str">
        <f t="shared" si="48"/>
        <v>Training and certification of individuals</v>
      </c>
      <c r="B1365" s="230" t="str">
        <f t="shared" si="49"/>
        <v>TC</v>
      </c>
      <c r="C1365" t="s">
        <v>1635</v>
      </c>
      <c r="D1365">
        <v>17</v>
      </c>
      <c r="E1365">
        <v>0.88235294117647101</v>
      </c>
      <c r="F1365">
        <v>0.70588235294117696</v>
      </c>
      <c r="G1365">
        <v>0.64705882352941202</v>
      </c>
    </row>
    <row r="1366" spans="1:7" x14ac:dyDescent="0.5">
      <c r="A1366" s="230" t="str">
        <f t="shared" si="48"/>
        <v>Apply for your transportation security clearance</v>
      </c>
      <c r="B1366" s="230" t="str">
        <f t="shared" si="49"/>
        <v>TC</v>
      </c>
      <c r="C1366" t="s">
        <v>1285</v>
      </c>
      <c r="D1366">
        <v>77</v>
      </c>
      <c r="E1366">
        <v>0.76623376623376604</v>
      </c>
      <c r="F1366">
        <v>0.58441558441558406</v>
      </c>
      <c r="G1366">
        <v>0.67532467532467499</v>
      </c>
    </row>
    <row r="1367" spans="1:7" x14ac:dyDescent="0.5">
      <c r="A1367" s="230" t="str">
        <f t="shared" si="48"/>
        <v>Assessing medical fitness of aviation personnel</v>
      </c>
      <c r="B1367" s="230" t="str">
        <f t="shared" si="49"/>
        <v>TC</v>
      </c>
      <c r="C1367" t="s">
        <v>1286</v>
      </c>
      <c r="D1367">
        <v>20</v>
      </c>
      <c r="E1367" s="238">
        <v>0.8</v>
      </c>
      <c r="F1367" s="238">
        <v>0.65</v>
      </c>
      <c r="G1367" s="238">
        <v>0.7</v>
      </c>
    </row>
    <row r="1368" spans="1:7" x14ac:dyDescent="0.5">
      <c r="A1368" s="230" t="str">
        <f t="shared" si="48"/>
        <v>Building, maintaining and registering an aircraft</v>
      </c>
      <c r="B1368" s="230" t="str">
        <f t="shared" si="49"/>
        <v>TC</v>
      </c>
      <c r="C1368" t="s">
        <v>1287</v>
      </c>
      <c r="D1368">
        <v>20</v>
      </c>
      <c r="E1368" s="229">
        <v>0.8</v>
      </c>
      <c r="F1368" s="229">
        <v>0.7</v>
      </c>
      <c r="G1368" s="229">
        <v>0.75</v>
      </c>
    </row>
    <row r="1369" spans="1:7" x14ac:dyDescent="0.5">
      <c r="A1369" s="230" t="str">
        <f t="shared" si="48"/>
        <v>Drones - where you can fly</v>
      </c>
      <c r="B1369" s="230" t="str">
        <f t="shared" si="49"/>
        <v>TC</v>
      </c>
      <c r="C1369" t="s">
        <v>1288</v>
      </c>
      <c r="D1369">
        <v>16</v>
      </c>
      <c r="E1369">
        <v>0.4375</v>
      </c>
      <c r="F1369">
        <v>0.3125</v>
      </c>
      <c r="G1369">
        <v>0.3125</v>
      </c>
    </row>
    <row r="1370" spans="1:7" x14ac:dyDescent="0.5">
      <c r="A1370" s="230" t="str">
        <f t="shared" si="48"/>
        <v>Find a drone flight school</v>
      </c>
      <c r="B1370" s="230" t="str">
        <f t="shared" si="49"/>
        <v>TC</v>
      </c>
      <c r="C1370" t="s">
        <v>1289</v>
      </c>
      <c r="D1370">
        <v>6</v>
      </c>
      <c r="E1370" s="229">
        <v>0.83333333333333304</v>
      </c>
      <c r="F1370" s="229">
        <v>0.66666666666666696</v>
      </c>
      <c r="G1370" s="229">
        <v>0.33333333333333298</v>
      </c>
    </row>
    <row r="1371" spans="1:7" x14ac:dyDescent="0.5">
      <c r="A1371" s="230" t="str">
        <f t="shared" si="48"/>
        <v>Find if there is a defect or recall for your vehicle, tires or child car seat</v>
      </c>
      <c r="B1371" s="230" t="str">
        <f t="shared" si="49"/>
        <v>TC</v>
      </c>
      <c r="C1371" t="s">
        <v>1290</v>
      </c>
      <c r="D1371">
        <v>27</v>
      </c>
      <c r="E1371">
        <v>0.81481481481481499</v>
      </c>
      <c r="F1371">
        <v>0.70370370370370405</v>
      </c>
      <c r="G1371">
        <v>0.37037037037037002</v>
      </c>
    </row>
    <row r="1372" spans="1:7" x14ac:dyDescent="0.5">
      <c r="A1372" s="230" t="str">
        <f t="shared" si="48"/>
        <v>Find if you can pack lithium batteries when taking a flight</v>
      </c>
      <c r="B1372" s="230" t="str">
        <f t="shared" si="49"/>
        <v>TC</v>
      </c>
      <c r="C1372" t="s">
        <v>1291</v>
      </c>
      <c r="D1372">
        <v>1</v>
      </c>
      <c r="E1372" s="229">
        <v>1</v>
      </c>
      <c r="F1372" s="229">
        <v>1</v>
      </c>
      <c r="G1372" s="229">
        <v>1</v>
      </c>
    </row>
    <row r="1373" spans="1:7" x14ac:dyDescent="0.5">
      <c r="A1373" s="230" t="str">
        <f t="shared" si="48"/>
        <v>Find out how to import or bring a vehicle into Canada</v>
      </c>
      <c r="B1373" s="230" t="str">
        <f t="shared" si="49"/>
        <v>TC</v>
      </c>
      <c r="C1373" t="s">
        <v>1636</v>
      </c>
      <c r="D1373">
        <v>6</v>
      </c>
      <c r="E1373" s="238">
        <v>0.66666666666666696</v>
      </c>
      <c r="F1373" s="238">
        <v>0.5</v>
      </c>
      <c r="G1373" s="238">
        <v>0.33333333333333298</v>
      </c>
    </row>
    <row r="1374" spans="1:7" x14ac:dyDescent="0.5">
      <c r="A1374" s="230" t="str">
        <f t="shared" si="48"/>
        <v>Find out if you can pack lithium batteries when taking a flight</v>
      </c>
      <c r="B1374" s="230" t="str">
        <f t="shared" si="49"/>
        <v>TC</v>
      </c>
      <c r="C1374" t="s">
        <v>1637</v>
      </c>
      <c r="D1374">
        <v>1</v>
      </c>
      <c r="E1374" s="229">
        <v>1</v>
      </c>
      <c r="F1374" s="229">
        <v>1</v>
      </c>
      <c r="G1374" s="229">
        <v>1</v>
      </c>
    </row>
    <row r="1375" spans="1:7" x14ac:dyDescent="0.5">
      <c r="A1375" s="230" t="str">
        <f t="shared" si="48"/>
        <v>Find out what you can bring on a plane</v>
      </c>
      <c r="B1375" s="230" t="str">
        <f t="shared" si="49"/>
        <v>TC</v>
      </c>
      <c r="C1375" t="s">
        <v>1292</v>
      </c>
      <c r="D1375">
        <v>34</v>
      </c>
      <c r="E1375">
        <v>0.91176470588235303</v>
      </c>
      <c r="F1375">
        <v>0.58823529411764697</v>
      </c>
      <c r="G1375">
        <v>0.64705882352941202</v>
      </c>
    </row>
    <row r="1376" spans="1:7" x14ac:dyDescent="0.5">
      <c r="A1376" s="230" t="str">
        <f t="shared" si="48"/>
        <v>Find statistics for vehicle collisions</v>
      </c>
      <c r="B1376" s="230" t="str">
        <f t="shared" si="49"/>
        <v>TC</v>
      </c>
      <c r="C1376" t="s">
        <v>1293</v>
      </c>
      <c r="D1376">
        <v>11</v>
      </c>
      <c r="E1376" s="229">
        <v>0.54545454545454497</v>
      </c>
      <c r="F1376" s="229">
        <v>0.45454545454545497</v>
      </c>
      <c r="G1376" s="229">
        <v>0.54545454545454497</v>
      </c>
    </row>
    <row r="1377" spans="1:7" x14ac:dyDescent="0.5">
      <c r="A1377" s="230" t="str">
        <f t="shared" si="48"/>
        <v>Flying an aircraft</v>
      </c>
      <c r="B1377" s="230" t="str">
        <f t="shared" si="49"/>
        <v>TC</v>
      </c>
      <c r="C1377" t="s">
        <v>1294</v>
      </c>
      <c r="D1377">
        <v>42</v>
      </c>
      <c r="E1377" s="229">
        <v>0.73809523809523803</v>
      </c>
      <c r="F1377" s="229">
        <v>0.69047619047619002</v>
      </c>
      <c r="G1377" s="229">
        <v>0.69047619047619002</v>
      </c>
    </row>
    <row r="1378" spans="1:7" x14ac:dyDescent="0.5">
      <c r="A1378" s="230" t="str">
        <f t="shared" si="48"/>
        <v>Get a drone pilot certificate</v>
      </c>
      <c r="B1378" s="230" t="str">
        <f t="shared" si="49"/>
        <v>TC</v>
      </c>
      <c r="C1378" t="s">
        <v>1295</v>
      </c>
      <c r="D1378">
        <v>40</v>
      </c>
      <c r="E1378" s="229">
        <v>0.72499999999999998</v>
      </c>
      <c r="F1378" s="229">
        <v>0.52500000000000002</v>
      </c>
      <c r="G1378" s="229">
        <v>0.5</v>
      </c>
    </row>
    <row r="1379" spans="1:7" x14ac:dyDescent="0.5">
      <c r="A1379" s="230" t="str">
        <f t="shared" si="48"/>
        <v>Learn about advanced vehicle technologies</v>
      </c>
      <c r="B1379" s="230" t="str">
        <f t="shared" si="49"/>
        <v>TC</v>
      </c>
      <c r="C1379" t="s">
        <v>1638</v>
      </c>
      <c r="D1379">
        <v>7</v>
      </c>
      <c r="E1379">
        <v>0.42857142857142899</v>
      </c>
      <c r="F1379">
        <v>0.71428571428571397</v>
      </c>
      <c r="G1379">
        <v>0.57142857142857095</v>
      </c>
    </row>
    <row r="1380" spans="1:7" x14ac:dyDescent="0.5">
      <c r="A1380" s="230" t="str">
        <f t="shared" si="48"/>
        <v>Learn about child car seat safety</v>
      </c>
      <c r="B1380" s="230" t="str">
        <f t="shared" si="49"/>
        <v>TC</v>
      </c>
      <c r="C1380" t="s">
        <v>1296</v>
      </c>
      <c r="D1380">
        <v>10</v>
      </c>
      <c r="E1380" s="229">
        <v>1</v>
      </c>
      <c r="F1380" s="229">
        <v>0.6</v>
      </c>
      <c r="G1380" s="229">
        <v>0.7</v>
      </c>
    </row>
    <row r="1381" spans="1:7" x14ac:dyDescent="0.5">
      <c r="A1381" s="230" t="str">
        <f t="shared" si="48"/>
        <v>Learn about connected and automated vehicles</v>
      </c>
      <c r="B1381" s="230" t="str">
        <f t="shared" si="49"/>
        <v>TC</v>
      </c>
      <c r="C1381" t="s">
        <v>1297</v>
      </c>
      <c r="D1381">
        <v>5</v>
      </c>
      <c r="E1381">
        <v>1</v>
      </c>
      <c r="F1381">
        <v>0.8</v>
      </c>
      <c r="G1381">
        <v>0.6</v>
      </c>
    </row>
    <row r="1382" spans="1:7" ht="31.5" x14ac:dyDescent="0.5">
      <c r="A1382" s="230" t="str">
        <f t="shared" si="48"/>
        <v>Learn about driver assistance technologies (blind spot warning, automatic emergency braking)</v>
      </c>
      <c r="B1382" s="230" t="str">
        <f t="shared" si="49"/>
        <v>TC</v>
      </c>
      <c r="C1382" t="s">
        <v>1298</v>
      </c>
      <c r="D1382">
        <v>11</v>
      </c>
      <c r="E1382">
        <v>0.90909090909090895</v>
      </c>
      <c r="F1382">
        <v>0.54545454545454497</v>
      </c>
      <c r="G1382">
        <v>0.72727272727272696</v>
      </c>
    </row>
    <row r="1383" spans="1:7" x14ac:dyDescent="0.5">
      <c r="A1383" s="230" t="str">
        <f t="shared" si="48"/>
        <v>Learn about grade crossing safety</v>
      </c>
      <c r="B1383" s="230" t="str">
        <f t="shared" si="49"/>
        <v>TC</v>
      </c>
      <c r="C1383" t="s">
        <v>1639</v>
      </c>
      <c r="D1383">
        <v>8</v>
      </c>
      <c r="E1383" s="229">
        <v>1</v>
      </c>
      <c r="F1383" s="229">
        <v>0.625</v>
      </c>
      <c r="G1383" s="229">
        <v>0.625</v>
      </c>
    </row>
    <row r="1384" spans="1:7" x14ac:dyDescent="0.5">
      <c r="A1384" s="230" t="str">
        <f t="shared" si="48"/>
        <v>Learn about safety awareness when transporting dangerous goods</v>
      </c>
      <c r="B1384" s="230" t="str">
        <f t="shared" si="49"/>
        <v>TC</v>
      </c>
      <c r="C1384" t="s">
        <v>1299</v>
      </c>
      <c r="D1384">
        <v>16</v>
      </c>
      <c r="E1384" s="229">
        <v>0.6875</v>
      </c>
      <c r="F1384" s="229">
        <v>0.375</v>
      </c>
      <c r="G1384" s="229">
        <v>0.5</v>
      </c>
    </row>
    <row r="1385" spans="1:7" x14ac:dyDescent="0.5">
      <c r="A1385" s="230" t="str">
        <f t="shared" si="48"/>
        <v>Learn about shipping or mailing lithium batteries</v>
      </c>
      <c r="B1385" s="230" t="str">
        <f t="shared" si="49"/>
        <v>TC</v>
      </c>
      <c r="C1385" t="s">
        <v>1300</v>
      </c>
      <c r="D1385">
        <v>3</v>
      </c>
      <c r="E1385" s="229">
        <v>0.66666666666666696</v>
      </c>
      <c r="F1385" s="229">
        <v>0.33333333333333298</v>
      </c>
      <c r="G1385" s="229">
        <v>0</v>
      </c>
    </row>
    <row r="1386" spans="1:7" x14ac:dyDescent="0.5">
      <c r="A1386" s="230" t="str">
        <f t="shared" si="48"/>
        <v>Learn about the containers required to transport dangerous goods by rail</v>
      </c>
      <c r="B1386" s="230" t="str">
        <f t="shared" si="49"/>
        <v>TC</v>
      </c>
      <c r="C1386" t="s">
        <v>1301</v>
      </c>
      <c r="D1386">
        <v>6</v>
      </c>
      <c r="E1386" s="238">
        <v>0.5</v>
      </c>
      <c r="F1386" s="238">
        <v>0.66666666666666696</v>
      </c>
      <c r="G1386" s="238">
        <v>0.5</v>
      </c>
    </row>
    <row r="1387" spans="1:7" x14ac:dyDescent="0.5">
      <c r="A1387" s="230" t="str">
        <f t="shared" si="48"/>
        <v>Learn about zero-emission vehicles (electric, hybrid, hydrogen fuel cell)</v>
      </c>
      <c r="B1387" s="230" t="str">
        <f t="shared" si="49"/>
        <v>TC</v>
      </c>
      <c r="C1387" t="s">
        <v>1302</v>
      </c>
      <c r="D1387">
        <v>24</v>
      </c>
      <c r="E1387" s="229">
        <v>0.875</v>
      </c>
      <c r="F1387" s="229">
        <v>0.70833333333333304</v>
      </c>
      <c r="G1387" s="229">
        <v>0.70833333333333304</v>
      </c>
    </row>
    <row r="1388" spans="1:7" x14ac:dyDescent="0.5">
      <c r="A1388" s="230" t="str">
        <f t="shared" si="48"/>
        <v>Learn how to bring your vehicle into Canada permanently</v>
      </c>
      <c r="B1388" s="230" t="str">
        <f t="shared" si="49"/>
        <v>TC</v>
      </c>
      <c r="C1388" t="s">
        <v>1303</v>
      </c>
      <c r="D1388">
        <v>5</v>
      </c>
      <c r="E1388" s="229">
        <v>0.6</v>
      </c>
      <c r="F1388" s="229">
        <v>0.8</v>
      </c>
      <c r="G1388" s="229">
        <v>0.4</v>
      </c>
    </row>
    <row r="1389" spans="1:7" x14ac:dyDescent="0.5">
      <c r="A1389" s="230" t="str">
        <f t="shared" si="48"/>
        <v>Learn how to bring your vehicle into Canada temporarily (students, visitors)</v>
      </c>
      <c r="B1389" s="230" t="str">
        <f t="shared" si="49"/>
        <v>TC</v>
      </c>
      <c r="C1389" t="s">
        <v>1640</v>
      </c>
      <c r="D1389">
        <v>3</v>
      </c>
      <c r="E1389" s="229">
        <v>1</v>
      </c>
      <c r="F1389" s="229">
        <v>0.33333333333333298</v>
      </c>
      <c r="G1389" s="229">
        <v>0.66666666666666696</v>
      </c>
    </row>
    <row r="1390" spans="1:7" ht="31.5" x14ac:dyDescent="0.5">
      <c r="A1390" s="230" t="str">
        <f t="shared" si="48"/>
        <v>Learn how to build an emergency response assistance plan in case of an accident while shipping dangerous goods</v>
      </c>
      <c r="B1390" s="230" t="str">
        <f t="shared" si="49"/>
        <v>TC</v>
      </c>
      <c r="C1390" t="s">
        <v>1304</v>
      </c>
      <c r="D1390">
        <v>10</v>
      </c>
      <c r="E1390" s="229">
        <v>0.8</v>
      </c>
      <c r="F1390" s="229">
        <v>0.7</v>
      </c>
      <c r="G1390" s="229">
        <v>0.6</v>
      </c>
    </row>
    <row r="1391" spans="1:7" x14ac:dyDescent="0.5">
      <c r="A1391" s="230" t="str">
        <f t="shared" si="48"/>
        <v>Learn how to commercially import a vehicle into Canada</v>
      </c>
      <c r="B1391" s="230" t="str">
        <f t="shared" si="49"/>
        <v>TC</v>
      </c>
      <c r="C1391" t="s">
        <v>1641</v>
      </c>
      <c r="D1391">
        <v>1</v>
      </c>
      <c r="E1391" s="229">
        <v>1</v>
      </c>
      <c r="F1391" s="229">
        <v>1</v>
      </c>
      <c r="G1391" s="229">
        <v>1</v>
      </c>
    </row>
    <row r="1392" spans="1:7" x14ac:dyDescent="0.5">
      <c r="A1392" s="230" t="str">
        <f t="shared" si="48"/>
        <v>Learn how to drive a rental vehicle across the border from the U.S. to Canada</v>
      </c>
      <c r="B1392" s="230" t="str">
        <f t="shared" si="49"/>
        <v>TC</v>
      </c>
      <c r="C1392" t="s">
        <v>1305</v>
      </c>
      <c r="D1392">
        <v>8</v>
      </c>
      <c r="E1392" s="238">
        <v>0.875</v>
      </c>
      <c r="F1392" s="238">
        <v>0.875</v>
      </c>
      <c r="G1392" s="238">
        <v>1</v>
      </c>
    </row>
    <row r="1393" spans="1:7" x14ac:dyDescent="0.5">
      <c r="A1393" s="230" t="str">
        <f t="shared" si="48"/>
        <v>Learn how to get your transportation security clearance</v>
      </c>
      <c r="B1393" s="230" t="str">
        <f t="shared" si="49"/>
        <v>TC</v>
      </c>
      <c r="C1393" t="s">
        <v>1642</v>
      </c>
      <c r="D1393">
        <v>6</v>
      </c>
      <c r="E1393">
        <v>0.66666666666666696</v>
      </c>
      <c r="F1393">
        <v>0.5</v>
      </c>
      <c r="G1393">
        <v>0.5</v>
      </c>
    </row>
    <row r="1394" spans="1:7" x14ac:dyDescent="0.5">
      <c r="A1394" s="230" t="str">
        <f t="shared" si="48"/>
        <v>Learn how to register your vessel</v>
      </c>
      <c r="B1394" s="230" t="str">
        <f t="shared" si="49"/>
        <v>TC</v>
      </c>
      <c r="C1394" t="s">
        <v>1306</v>
      </c>
      <c r="D1394">
        <v>23</v>
      </c>
      <c r="E1394" s="229">
        <v>0.65217391304347805</v>
      </c>
      <c r="F1394" s="229">
        <v>0.47826086956521702</v>
      </c>
      <c r="G1394" s="229">
        <v>0.69565217391304301</v>
      </c>
    </row>
    <row r="1395" spans="1:7" x14ac:dyDescent="0.5">
      <c r="A1395" s="230" t="str">
        <f t="shared" si="48"/>
        <v>Learn tips on safe boating</v>
      </c>
      <c r="B1395" s="230" t="str">
        <f t="shared" si="49"/>
        <v>TC</v>
      </c>
      <c r="C1395" t="s">
        <v>1307</v>
      </c>
      <c r="D1395">
        <v>16</v>
      </c>
      <c r="E1395">
        <v>0.8125</v>
      </c>
      <c r="F1395">
        <v>0.75</v>
      </c>
      <c r="G1395">
        <v>0.5</v>
      </c>
    </row>
    <row r="1396" spans="1:7" x14ac:dyDescent="0.5">
      <c r="A1396" s="230" t="str">
        <f t="shared" si="48"/>
        <v>Licensing and training of aviation personnel</v>
      </c>
      <c r="B1396" s="230" t="str">
        <f t="shared" si="49"/>
        <v>TC</v>
      </c>
      <c r="C1396" t="s">
        <v>1308</v>
      </c>
      <c r="D1396">
        <v>45</v>
      </c>
      <c r="E1396" s="229">
        <v>0.82222222222222197</v>
      </c>
      <c r="F1396" s="229">
        <v>0.62222222222222201</v>
      </c>
      <c r="G1396" s="229">
        <v>0.62222222222222201</v>
      </c>
    </row>
    <row r="1397" spans="1:7" x14ac:dyDescent="0.5">
      <c r="A1397" s="230" t="str">
        <f t="shared" si="48"/>
        <v>Operating a commercial air service</v>
      </c>
      <c r="B1397" s="230" t="str">
        <f t="shared" si="49"/>
        <v>TC</v>
      </c>
      <c r="C1397" t="s">
        <v>1309</v>
      </c>
      <c r="D1397">
        <v>17</v>
      </c>
      <c r="E1397">
        <v>0.88235294117647101</v>
      </c>
      <c r="F1397">
        <v>0.58823529411764697</v>
      </c>
      <c r="G1397">
        <v>0.82352941176470595</v>
      </c>
    </row>
    <row r="1398" spans="1:7" x14ac:dyDescent="0.5">
      <c r="A1398" s="230" t="str">
        <f t="shared" si="48"/>
        <v>Operating an airport or aerodrome</v>
      </c>
      <c r="B1398" s="230" t="str">
        <f t="shared" si="49"/>
        <v>TC</v>
      </c>
      <c r="C1398" t="s">
        <v>1310</v>
      </c>
      <c r="D1398">
        <v>8</v>
      </c>
      <c r="E1398" s="229">
        <v>0.625</v>
      </c>
      <c r="F1398" s="229">
        <v>0.375</v>
      </c>
      <c r="G1398" s="229">
        <v>0.375</v>
      </c>
    </row>
    <row r="1399" spans="1:7" x14ac:dyDescent="0.5">
      <c r="A1399" s="230" t="str">
        <f t="shared" si="48"/>
        <v>Other - Reason for my visit is not in this list</v>
      </c>
      <c r="B1399" s="230" t="str">
        <f t="shared" si="49"/>
        <v>TC</v>
      </c>
      <c r="C1399" t="s">
        <v>1311</v>
      </c>
      <c r="D1399">
        <v>292</v>
      </c>
      <c r="E1399" s="229">
        <v>0.70890410958904104</v>
      </c>
      <c r="F1399" s="229">
        <v>0.62671232876712302</v>
      </c>
      <c r="G1399" s="229">
        <v>0.53767123287671204</v>
      </c>
    </row>
    <row r="1400" spans="1:7" x14ac:dyDescent="0.5">
      <c r="A1400" s="230" t="str">
        <f t="shared" si="48"/>
        <v>Read the Canadian Aviation Regulations (CARs)</v>
      </c>
      <c r="B1400" s="230" t="str">
        <f t="shared" si="49"/>
        <v>TC</v>
      </c>
      <c r="C1400" t="s">
        <v>1312</v>
      </c>
      <c r="D1400">
        <v>100</v>
      </c>
      <c r="E1400" s="229">
        <v>0.78</v>
      </c>
      <c r="F1400" s="229">
        <v>0.51</v>
      </c>
      <c r="G1400" s="229">
        <v>0.61</v>
      </c>
    </row>
    <row r="1401" spans="1:7" x14ac:dyDescent="0.5">
      <c r="A1401" s="230" t="str">
        <f t="shared" si="48"/>
        <v>Read the regulations for transporting dangerous goods</v>
      </c>
      <c r="B1401" s="230" t="str">
        <f t="shared" si="49"/>
        <v>TC</v>
      </c>
      <c r="C1401" t="s">
        <v>1313</v>
      </c>
      <c r="D1401">
        <v>32</v>
      </c>
      <c r="E1401" s="238">
        <v>0.6875</v>
      </c>
      <c r="F1401" s="238">
        <v>0.4375</v>
      </c>
      <c r="G1401" s="238">
        <v>0.59375</v>
      </c>
    </row>
    <row r="1402" spans="1:7" x14ac:dyDescent="0.5">
      <c r="A1402" s="230" t="str">
        <f t="shared" si="48"/>
        <v>Read the rules for operating a federal railway</v>
      </c>
      <c r="B1402" s="230" t="str">
        <f t="shared" si="49"/>
        <v>TC</v>
      </c>
      <c r="C1402" t="s">
        <v>1314</v>
      </c>
      <c r="D1402">
        <v>14</v>
      </c>
      <c r="E1402">
        <v>0.78571428571428603</v>
      </c>
      <c r="F1402">
        <v>0.64285714285714302</v>
      </c>
      <c r="G1402">
        <v>0.5</v>
      </c>
    </row>
    <row r="1403" spans="1:7" x14ac:dyDescent="0.5">
      <c r="A1403" s="230" t="str">
        <f t="shared" si="48"/>
        <v>Training and certification of individuals</v>
      </c>
      <c r="B1403" s="230" t="str">
        <f t="shared" si="49"/>
        <v>TC</v>
      </c>
      <c r="C1403" t="s">
        <v>1643</v>
      </c>
      <c r="D1403">
        <v>16</v>
      </c>
      <c r="E1403" s="229">
        <v>0.6875</v>
      </c>
      <c r="F1403" s="229">
        <v>0.5625</v>
      </c>
      <c r="G1403" s="229">
        <v>0.6875</v>
      </c>
    </row>
    <row r="1404" spans="1:7" x14ac:dyDescent="0.5">
      <c r="A1404" s="230" t="str">
        <f t="shared" si="48"/>
        <v>Boarding flights to and within Canada</v>
      </c>
      <c r="B1404" s="230" t="str">
        <f t="shared" si="49"/>
        <v>TC</v>
      </c>
      <c r="C1404" t="s">
        <v>1315</v>
      </c>
      <c r="D1404">
        <v>19</v>
      </c>
      <c r="E1404" s="229">
        <v>0.47368421052631599</v>
      </c>
      <c r="F1404" s="229">
        <v>0.52631578947368396</v>
      </c>
      <c r="G1404" s="229">
        <v>0.63157894736842102</v>
      </c>
    </row>
    <row r="1405" spans="1:7" x14ac:dyDescent="0.5">
      <c r="A1405" s="230" t="str">
        <f t="shared" si="48"/>
        <v>Other - Reason for my visit is not in this list</v>
      </c>
      <c r="B1405" s="230" t="str">
        <f t="shared" si="49"/>
        <v>VAC</v>
      </c>
      <c r="C1405" t="s">
        <v>1316</v>
      </c>
      <c r="D1405">
        <v>11</v>
      </c>
      <c r="E1405">
        <v>0.54545454545454497</v>
      </c>
      <c r="F1405">
        <v>0.54545454545454497</v>
      </c>
      <c r="G1405">
        <v>0.27272727272727298</v>
      </c>
    </row>
    <row r="1406" spans="1:7" x14ac:dyDescent="0.5">
      <c r="A1406" s="230" t="str">
        <f t="shared" si="48"/>
        <v>Sign into or create a Veterans Affairs Canada (VAC) account</v>
      </c>
      <c r="B1406" s="230" t="str">
        <f t="shared" si="49"/>
        <v>VAC</v>
      </c>
      <c r="C1406" t="s">
        <v>1317</v>
      </c>
      <c r="D1406">
        <v>47</v>
      </c>
      <c r="E1406" s="229">
        <v>0.53191489361702105</v>
      </c>
      <c r="F1406" s="229">
        <v>0.40425531914893598</v>
      </c>
      <c r="G1406" s="229">
        <v>0.40425531914893598</v>
      </c>
    </row>
    <row r="1407" spans="1:7" x14ac:dyDescent="0.5">
      <c r="A1407" s="230" t="str">
        <f t="shared" si="48"/>
        <v>Learn about the First World War</v>
      </c>
      <c r="B1407" s="230" t="str">
        <f t="shared" si="49"/>
        <v>VAC</v>
      </c>
      <c r="C1407" t="s">
        <v>1318</v>
      </c>
      <c r="D1407">
        <v>64</v>
      </c>
      <c r="E1407" s="229">
        <v>0.78125</v>
      </c>
      <c r="F1407" s="229">
        <v>0.65625</v>
      </c>
      <c r="G1407" s="229">
        <v>0.671875</v>
      </c>
    </row>
    <row r="1408" spans="1:7" x14ac:dyDescent="0.5">
      <c r="A1408" s="230" t="str">
        <f t="shared" si="48"/>
        <v>Look up soldiers who lost their lives in the military or RCMP</v>
      </c>
      <c r="B1408" s="230" t="str">
        <f t="shared" si="49"/>
        <v>VAC</v>
      </c>
      <c r="C1408" t="s">
        <v>1319</v>
      </c>
      <c r="D1408">
        <v>19</v>
      </c>
      <c r="E1408" s="229">
        <v>0.73684210526315796</v>
      </c>
      <c r="F1408" s="229">
        <v>0.57894736842105299</v>
      </c>
      <c r="G1408" s="229">
        <v>0.73684210526315796</v>
      </c>
    </row>
    <row r="1409" spans="1:7" x14ac:dyDescent="0.5">
      <c r="A1409" s="230" t="str">
        <f t="shared" si="48"/>
        <v>Other - Reason for my visit is not in this list</v>
      </c>
      <c r="B1409" s="230" t="str">
        <f t="shared" si="49"/>
        <v>VAC</v>
      </c>
      <c r="C1409" t="s">
        <v>1320</v>
      </c>
      <c r="D1409">
        <v>10</v>
      </c>
      <c r="E1409" s="229">
        <v>0.8</v>
      </c>
      <c r="F1409" s="229">
        <v>0.8</v>
      </c>
      <c r="G1409" s="229">
        <v>0.6</v>
      </c>
    </row>
    <row r="1410" spans="1:7" x14ac:dyDescent="0.5">
      <c r="A1410" s="230" t="str">
        <f t="shared" si="48"/>
        <v>Participate in Remembrance Day</v>
      </c>
      <c r="B1410" s="230" t="str">
        <f t="shared" si="49"/>
        <v>VAC</v>
      </c>
      <c r="C1410" t="s">
        <v>1321</v>
      </c>
      <c r="D1410">
        <v>13</v>
      </c>
      <c r="E1410" s="229">
        <v>0.92307692307692302</v>
      </c>
      <c r="F1410" s="229">
        <v>0.69230769230769196</v>
      </c>
      <c r="G1410" s="229">
        <v>0.76923076923076905</v>
      </c>
    </row>
    <row r="1411" spans="1:7" x14ac:dyDescent="0.5">
      <c r="A1411" s="230" t="str">
        <f t="shared" si="48"/>
        <v>See how others have used Western Economic Diversification (WD) funding</v>
      </c>
      <c r="B1411" s="230" t="str">
        <f t="shared" si="49"/>
        <v>WD</v>
      </c>
      <c r="C1411" t="s">
        <v>1644</v>
      </c>
      <c r="D1411">
        <v>2</v>
      </c>
      <c r="E1411" s="238">
        <v>0.5</v>
      </c>
      <c r="F1411" s="238">
        <v>0.5</v>
      </c>
      <c r="G1411" s="238">
        <v>0.5</v>
      </c>
    </row>
    <row r="1412" spans="1:7" x14ac:dyDescent="0.5">
      <c r="A1412" s="230" t="str">
        <f t="shared" si="48"/>
        <v>Other - Reason for my visit is not in this list</v>
      </c>
      <c r="B1412" s="230" t="str">
        <f t="shared" si="49"/>
        <v>WD</v>
      </c>
      <c r="C1412" t="s">
        <v>1645</v>
      </c>
      <c r="D1412">
        <v>5</v>
      </c>
      <c r="E1412">
        <v>0.6</v>
      </c>
      <c r="F1412">
        <v>0.4</v>
      </c>
      <c r="G1412">
        <v>0</v>
      </c>
    </row>
  </sheetData>
  <autoFilter ref="A1:B1102" xr:uid="{00000000-0009-0000-0000-00000A000000}">
    <sortState xmlns:xlrd2="http://schemas.microsoft.com/office/spreadsheetml/2017/richdata2" ref="A2:B1069">
      <sortCondition descending="1" ref="A1:A1069"/>
    </sortState>
  </autoFilter>
  <conditionalFormatting sqref="A1:A1048576">
    <cfRule type="duplicateValues" dxfId="9" priority="1"/>
  </conditionalFormatting>
  <pageMargins left="0.7" right="0.7" top="0.75" bottom="0.75" header="0.3" footer="0.3"/>
  <customProperties>
    <customPr name="ORB_SHEETNAME" r:id="rId1"/>
  </customPropertie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351"/>
  <sheetViews>
    <sheetView zoomScale="56" zoomScaleNormal="56" workbookViewId="0">
      <selection activeCell="E1380" sqref="E1380"/>
    </sheetView>
  </sheetViews>
  <sheetFormatPr defaultRowHeight="15.75" x14ac:dyDescent="0.5"/>
  <cols>
    <col min="1" max="1" width="72.125" style="308" customWidth="1"/>
    <col min="2" max="2" width="8.125" style="308" customWidth="1"/>
    <col min="3" max="3" width="11.625" style="230" customWidth="1"/>
    <col min="4" max="4" width="80.5" bestFit="1" customWidth="1"/>
    <col min="5" max="5" width="28.8125" bestFit="1" customWidth="1"/>
    <col min="6" max="6" width="18.375" bestFit="1" customWidth="1"/>
    <col min="7" max="7" width="27.125" bestFit="1" customWidth="1"/>
    <col min="8" max="8" width="14.4375" bestFit="1" customWidth="1"/>
    <col min="9" max="9" width="14.5" customWidth="1"/>
    <col min="10" max="11" width="13.5" customWidth="1"/>
  </cols>
  <sheetData>
    <row r="1" spans="1:11" ht="31.5" x14ac:dyDescent="0.5">
      <c r="A1" s="307" t="s">
        <v>1322</v>
      </c>
      <c r="B1" s="307" t="s">
        <v>220</v>
      </c>
      <c r="C1" s="233" t="s">
        <v>130</v>
      </c>
      <c r="D1" t="s">
        <v>223</v>
      </c>
      <c r="E1" t="s">
        <v>1323</v>
      </c>
      <c r="F1" t="s">
        <v>1324</v>
      </c>
      <c r="G1" t="s">
        <v>1325</v>
      </c>
      <c r="H1" t="s">
        <v>110</v>
      </c>
      <c r="I1" s="231" t="s">
        <v>1326</v>
      </c>
      <c r="J1" s="231" t="s">
        <v>1327</v>
      </c>
      <c r="K1" s="231" t="s">
        <v>1328</v>
      </c>
    </row>
    <row r="2" spans="1:11" x14ac:dyDescent="0.5">
      <c r="A2" s="230" t="str">
        <f>IF(ISBLANK(D2),"",MID(D2,FIND("#",SUBSTITUTE(D2,":","#",2))+1,500))</f>
        <v>N/A</v>
      </c>
      <c r="B2" s="230" t="str">
        <f>IF(ISBLANK(D2),"",LEFT(D2,FIND("#",SUBSTITUTE(D2,":","#"))-1))</f>
        <v>N/A</v>
      </c>
      <c r="C2" s="230">
        <f>VLOOKUP(B2,'Data-Dept'!A:J,10,)</f>
        <v>2.9750600932387638E-3</v>
      </c>
      <c r="D2" t="s">
        <v>1329</v>
      </c>
      <c r="E2">
        <v>46344</v>
      </c>
      <c r="F2">
        <v>53617</v>
      </c>
      <c r="G2">
        <v>59542</v>
      </c>
      <c r="H2">
        <v>107399</v>
      </c>
      <c r="I2" s="232">
        <f>IF(ISBLANK(D2),"",(E2/VLOOKUP(B2,'Data-Dept'!A:E,2,)))</f>
        <v>0.43151239769457816</v>
      </c>
      <c r="J2" s="232">
        <f>IF(ISBLANK(D2),"",(F2/VLOOKUP(B2,'Data-Dept'!A:E,2,)))</f>
        <v>0.49923183642305796</v>
      </c>
      <c r="K2" s="232">
        <f>IF(ISBLANK(D2),"",(G2/VLOOKUP(B2,'Data-Dept'!A:E,2,)))</f>
        <v>0.55439994785798752</v>
      </c>
    </row>
    <row r="3" spans="1:11" x14ac:dyDescent="0.5">
      <c r="A3" s="230" t="str">
        <f t="shared" ref="A3:A66" si="0">IF(ISBLANK(D3),"",MID(D3,FIND("#",SUBSTITUTE(D3,":","#",2))+1,500))</f>
        <v>Check your application status</v>
      </c>
      <c r="B3" s="230" t="str">
        <f t="shared" ref="B3:B66" si="1">IF(ISBLANK(D3),"",LEFT(D3,FIND("#",SUBSTITUTE(D3,":","#"))-1))</f>
        <v>IRCC</v>
      </c>
      <c r="C3" s="230">
        <f>VLOOKUP(B3,'Data-Dept'!A:J,10,)</f>
        <v>2.146124497851573E-3</v>
      </c>
      <c r="D3" t="s">
        <v>842</v>
      </c>
      <c r="E3">
        <v>15617</v>
      </c>
      <c r="F3">
        <v>20071</v>
      </c>
      <c r="G3">
        <v>24657</v>
      </c>
      <c r="H3">
        <v>46112</v>
      </c>
      <c r="I3" s="232">
        <f>IF(ISBLANK(D3),"",(E3/VLOOKUP(B3,'Data-Dept'!A:E,2,)))</f>
        <v>7.8757589817037496E-2</v>
      </c>
      <c r="J3" s="232">
        <f>IF(ISBLANK(D3),"",(F3/VLOOKUP(B3,'Data-Dept'!A:E,2,)))</f>
        <v>0.10121941379379905</v>
      </c>
      <c r="K3" s="232">
        <f>IF(ISBLANK(D3),"",(G3/VLOOKUP(B3,'Data-Dept'!A:E,2,)))</f>
        <v>0.12434692272002905</v>
      </c>
    </row>
    <row r="4" spans="1:11" x14ac:dyDescent="0.5">
      <c r="A4" s="230" t="str">
        <f t="shared" si="0"/>
        <v>Apply for a work permit</v>
      </c>
      <c r="B4" s="230" t="str">
        <f t="shared" si="1"/>
        <v>IRCC</v>
      </c>
      <c r="C4" s="230">
        <f>VLOOKUP(B4,'Data-Dept'!A:J,10,)</f>
        <v>2.146124497851573E-3</v>
      </c>
      <c r="D4" t="s">
        <v>836</v>
      </c>
      <c r="E4">
        <v>9406</v>
      </c>
      <c r="F4">
        <v>13103</v>
      </c>
      <c r="G4">
        <v>13271</v>
      </c>
      <c r="H4">
        <v>31902</v>
      </c>
      <c r="I4" s="232">
        <f>IF(ISBLANK(D4),"",(E4/VLOOKUP(B4,'Data-Dept'!A:E,2,)))</f>
        <v>4.7435095717426823E-2</v>
      </c>
      <c r="J4" s="232">
        <f>IF(ISBLANK(D4),"",(F4/VLOOKUP(B4,'Data-Dept'!A:E,2,)))</f>
        <v>6.6079317370342727E-2</v>
      </c>
      <c r="K4" s="232">
        <f>IF(ISBLANK(D4),"",(G4/VLOOKUP(B4,'Data-Dept'!A:E,2,)))</f>
        <v>6.6926552760575311E-2</v>
      </c>
    </row>
    <row r="5" spans="1:11" x14ac:dyDescent="0.5">
      <c r="A5" s="230" t="str">
        <f t="shared" si="0"/>
        <v>Access My Account</v>
      </c>
      <c r="B5" s="230" t="str">
        <f t="shared" si="1"/>
        <v>CRA</v>
      </c>
      <c r="C5" s="230">
        <f>VLOOKUP(B5,'Data-Dept'!A:J,10,)</f>
        <v>3.2597552843902275E-3</v>
      </c>
      <c r="D5" t="s">
        <v>335</v>
      </c>
      <c r="E5">
        <v>5295</v>
      </c>
      <c r="F5">
        <v>6924</v>
      </c>
      <c r="G5">
        <v>7085</v>
      </c>
      <c r="H5">
        <v>13720</v>
      </c>
      <c r="I5" s="232">
        <f>IF(ISBLANK(D5),"",(E5/VLOOKUP(B5,'Data-Dept'!A:E,2,)))</f>
        <v>6.211216553859869E-2</v>
      </c>
      <c r="J5" s="232">
        <f>IF(ISBLANK(D5),"",(F5/VLOOKUP(B5,'Data-Dept'!A:E,2,)))</f>
        <v>8.1220894086734149E-2</v>
      </c>
      <c r="K5" s="232">
        <f>IF(ISBLANK(D5),"",(G5/VLOOKUP(B5,'Data-Dept'!A:E,2,)))</f>
        <v>8.3109479290079655E-2</v>
      </c>
    </row>
    <row r="6" spans="1:11" x14ac:dyDescent="0.5">
      <c r="A6" s="230" t="str">
        <f t="shared" si="0"/>
        <v>Apply for a visitor visa to Canada</v>
      </c>
      <c r="B6" s="230" t="str">
        <f t="shared" si="1"/>
        <v>IRCC</v>
      </c>
      <c r="C6" s="230">
        <f>VLOOKUP(B6,'Data-Dept'!A:J,10,)</f>
        <v>2.146124497851573E-3</v>
      </c>
      <c r="D6" t="s">
        <v>876</v>
      </c>
      <c r="E6">
        <v>4736</v>
      </c>
      <c r="F6">
        <v>7126</v>
      </c>
      <c r="G6">
        <v>6805</v>
      </c>
      <c r="H6">
        <v>15421</v>
      </c>
      <c r="I6" s="232">
        <f>IF(ISBLANK(D6),"",(E6/VLOOKUP(B6,'Data-Dept'!A:E,2,)))</f>
        <v>2.3883969096080527E-2</v>
      </c>
      <c r="J6" s="232">
        <f>IF(ISBLANK(D6),"",(F6/VLOOKUP(B6,'Data-Dept'!A:E,2,)))</f>
        <v>3.5936901135698869E-2</v>
      </c>
      <c r="K6" s="232">
        <f>IF(ISBLANK(D6),"",(G6/VLOOKUP(B6,'Data-Dept'!A:E,2,)))</f>
        <v>3.4318076372218745E-2</v>
      </c>
    </row>
    <row r="7" spans="1:11" x14ac:dyDescent="0.5">
      <c r="A7" s="230" t="str">
        <f t="shared" si="0"/>
        <v>Immigrate through Express Entry</v>
      </c>
      <c r="B7" s="230" t="str">
        <f t="shared" si="1"/>
        <v>IRCC</v>
      </c>
      <c r="C7" s="230">
        <f>VLOOKUP(B7,'Data-Dept'!A:J,10,)</f>
        <v>2.146124497851573E-3</v>
      </c>
      <c r="D7" t="s">
        <v>857</v>
      </c>
      <c r="E7">
        <v>3952</v>
      </c>
      <c r="F7">
        <v>4520</v>
      </c>
      <c r="G7">
        <v>4759</v>
      </c>
      <c r="H7">
        <v>12409</v>
      </c>
      <c r="I7" s="232">
        <f>IF(ISBLANK(D7),"",(E7/VLOOKUP(B7,'Data-Dept'!A:E,2,)))</f>
        <v>1.9930203941661791E-2</v>
      </c>
      <c r="J7" s="232">
        <f>IF(ISBLANK(D7),"",(F7/VLOOKUP(B7,'Data-Dept'!A:E,2,)))</f>
        <v>2.2794666451495773E-2</v>
      </c>
      <c r="K7" s="232">
        <f>IF(ISBLANK(D7),"",(G7/VLOOKUP(B7,'Data-Dept'!A:E,2,)))</f>
        <v>2.399995965545761E-2</v>
      </c>
    </row>
    <row r="8" spans="1:11" x14ac:dyDescent="0.5">
      <c r="A8" s="230" t="str">
        <f t="shared" si="0"/>
        <v>Apply for Canadian citizenship</v>
      </c>
      <c r="B8" s="230" t="str">
        <f t="shared" si="1"/>
        <v>IRCC</v>
      </c>
      <c r="C8" s="230">
        <f>VLOOKUP(B8,'Data-Dept'!A:J,10,)</f>
        <v>2.146124497851573E-3</v>
      </c>
      <c r="D8" t="s">
        <v>837</v>
      </c>
      <c r="E8">
        <v>3655</v>
      </c>
      <c r="F8">
        <v>4823</v>
      </c>
      <c r="G8">
        <v>5029</v>
      </c>
      <c r="H8">
        <v>13080</v>
      </c>
      <c r="I8" s="232">
        <f>IF(ISBLANK(D8),"",(E8/VLOOKUP(B8,'Data-Dept'!A:E,2,)))</f>
        <v>1.8432412805357755E-2</v>
      </c>
      <c r="J8" s="232">
        <f>IF(ISBLANK(D8),"",(F8/VLOOKUP(B8,'Data-Dept'!A:E,2,)))</f>
        <v>2.4322715994593833E-2</v>
      </c>
      <c r="K8" s="232">
        <f>IF(ISBLANK(D8),"",(G8/VLOOKUP(B8,'Data-Dept'!A:E,2,)))</f>
        <v>2.536158796118855E-2</v>
      </c>
    </row>
    <row r="9" spans="1:11" x14ac:dyDescent="0.5">
      <c r="A9" s="230" t="str">
        <f t="shared" si="0"/>
        <v>Contact Immigration, Refugees and Citizenship Canada</v>
      </c>
      <c r="B9" s="230" t="str">
        <f t="shared" si="1"/>
        <v>IRCC</v>
      </c>
      <c r="C9" s="230">
        <f>VLOOKUP(B9,'Data-Dept'!A:J,10,)</f>
        <v>2.146124497851573E-3</v>
      </c>
      <c r="D9" t="s">
        <v>844</v>
      </c>
      <c r="E9">
        <v>3649</v>
      </c>
      <c r="F9">
        <v>4231</v>
      </c>
      <c r="G9">
        <v>4146</v>
      </c>
      <c r="H9">
        <v>8784</v>
      </c>
      <c r="I9" s="232">
        <f>IF(ISBLANK(D9),"",(E9/VLOOKUP(B9,'Data-Dept'!A:E,2,)))</f>
        <v>1.8402154398563735E-2</v>
      </c>
      <c r="J9" s="232">
        <f>IF(ISBLANK(D9),"",(F9/VLOOKUP(B9,'Data-Dept'!A:E,2,)))</f>
        <v>2.1337219857583765E-2</v>
      </c>
      <c r="K9" s="232">
        <f>IF(ISBLANK(D9),"",(G9/VLOOKUP(B9,'Data-Dept'!A:E,2,)))</f>
        <v>2.0908559094668468E-2</v>
      </c>
    </row>
    <row r="10" spans="1:11" x14ac:dyDescent="0.5">
      <c r="A10" s="230" t="str">
        <f t="shared" si="0"/>
        <v>Study in Canada – for non-Canadians</v>
      </c>
      <c r="B10" s="230" t="str">
        <f t="shared" si="1"/>
        <v>IRCC</v>
      </c>
      <c r="C10" s="230">
        <f>VLOOKUP(B10,'Data-Dept'!A:J,10,)</f>
        <v>2.146124497851573E-3</v>
      </c>
      <c r="D10" t="s">
        <v>863</v>
      </c>
      <c r="E10">
        <v>3572</v>
      </c>
      <c r="F10">
        <v>4765</v>
      </c>
      <c r="G10">
        <v>4897</v>
      </c>
      <c r="H10">
        <v>12564</v>
      </c>
      <c r="I10" s="232">
        <f>IF(ISBLANK(D10),"",(E10/VLOOKUP(B10,'Data-Dept'!A:E,2,)))</f>
        <v>1.8013838178040465E-2</v>
      </c>
      <c r="J10" s="232">
        <f>IF(ISBLANK(D10),"",(F10/VLOOKUP(B10,'Data-Dept'!A:E,2,)))</f>
        <v>2.403021806225163E-2</v>
      </c>
      <c r="K10" s="232">
        <f>IF(ISBLANK(D10),"",(G10/VLOOKUP(B10,'Data-Dept'!A:E,2,)))</f>
        <v>2.4695903011720088E-2</v>
      </c>
    </row>
    <row r="11" spans="1:11" x14ac:dyDescent="0.5">
      <c r="A11" s="230" t="str">
        <f t="shared" si="0"/>
        <v>Check online mail</v>
      </c>
      <c r="B11" s="230" t="str">
        <f t="shared" si="1"/>
        <v>CRA</v>
      </c>
      <c r="C11" s="230">
        <f>VLOOKUP(B11,'Data-Dept'!A:J,10,)</f>
        <v>3.2597552843902275E-3</v>
      </c>
      <c r="D11" t="s">
        <v>341</v>
      </c>
      <c r="E11">
        <v>3145</v>
      </c>
      <c r="F11">
        <v>5439</v>
      </c>
      <c r="G11">
        <v>5727</v>
      </c>
      <c r="H11">
        <v>14759</v>
      </c>
      <c r="I11" s="232">
        <f>IF(ISBLANK(D11),"",(E11/VLOOKUP(B11,'Data-Dept'!A:E,2,)))</f>
        <v>3.6891928351065702E-2</v>
      </c>
      <c r="J11" s="232">
        <f>IF(ISBLANK(D11),"",(F11/VLOOKUP(B11,'Data-Dept'!A:E,2,)))</f>
        <v>6.3801334913019508E-2</v>
      </c>
      <c r="K11" s="232">
        <f>IF(ISBLANK(D11),"",(G11/VLOOKUP(B11,'Data-Dept'!A:E,2,)))</f>
        <v>6.7179673661861131E-2</v>
      </c>
    </row>
    <row r="12" spans="1:11" x14ac:dyDescent="0.5">
      <c r="A12" s="230" t="str">
        <f t="shared" si="0"/>
        <v>See my T4 information</v>
      </c>
      <c r="B12" s="230" t="str">
        <f t="shared" si="1"/>
        <v>CRA</v>
      </c>
      <c r="C12" s="230">
        <f>VLOOKUP(B12,'Data-Dept'!A:J,10,)</f>
        <v>3.2597552843902275E-3</v>
      </c>
      <c r="D12" t="s">
        <v>365</v>
      </c>
      <c r="E12">
        <v>2964</v>
      </c>
      <c r="F12">
        <v>4071</v>
      </c>
      <c r="G12">
        <v>4216</v>
      </c>
      <c r="H12">
        <v>9052</v>
      </c>
      <c r="I12" s="232">
        <f>IF(ISBLANK(D12),"",(E12/VLOOKUP(B12,'Data-Dept'!A:E,2,)))</f>
        <v>3.4768736290161764E-2</v>
      </c>
      <c r="J12" s="232">
        <f>IF(ISBLANK(D12),"",(F12/VLOOKUP(B12,'Data-Dept'!A:E,2,)))</f>
        <v>4.7754225856021772E-2</v>
      </c>
      <c r="K12" s="232">
        <f>IF(ISBLANK(D12),"",(G12/VLOOKUP(B12,'Data-Dept'!A:E,2,)))</f>
        <v>4.9455125573320505E-2</v>
      </c>
    </row>
    <row r="13" spans="1:11" x14ac:dyDescent="0.5">
      <c r="A13" s="230" t="str">
        <f t="shared" si="0"/>
        <v>Jobs in the private sector</v>
      </c>
      <c r="B13" s="230" t="str">
        <f t="shared" si="1"/>
        <v>ESDC</v>
      </c>
      <c r="C13" s="230">
        <f>VLOOKUP(B13,'Data-Dept'!A:J,10,)</f>
        <v>3.7887437723188588E-3</v>
      </c>
      <c r="D13" t="s">
        <v>562</v>
      </c>
      <c r="E13">
        <v>2565</v>
      </c>
      <c r="F13">
        <v>3882</v>
      </c>
      <c r="G13">
        <v>4389</v>
      </c>
      <c r="H13">
        <v>11298</v>
      </c>
      <c r="I13" s="232">
        <f>IF(ISBLANK(D13),"",(E13/VLOOKUP(B13,'Data-Dept'!A:E,2,)))</f>
        <v>4.0877145452517173E-2</v>
      </c>
      <c r="J13" s="232">
        <f>IF(ISBLANK(D13),"",(F13/VLOOKUP(B13,'Data-Dept'!A:E,2,)))</f>
        <v>6.1865527737493826E-2</v>
      </c>
      <c r="K13" s="232">
        <f>IF(ISBLANK(D13),"",(G13/VLOOKUP(B13,'Data-Dept'!A:E,2,)))</f>
        <v>6.9945337774307156E-2</v>
      </c>
    </row>
    <row r="14" spans="1:11" x14ac:dyDescent="0.5">
      <c r="A14" s="230" t="str">
        <f t="shared" si="0"/>
        <v>Renew a Canadian passport</v>
      </c>
      <c r="B14" s="230" t="str">
        <f t="shared" si="1"/>
        <v>IRCC</v>
      </c>
      <c r="C14" s="230">
        <f>VLOOKUP(B14,'Data-Dept'!A:J,10,)</f>
        <v>2.146124497851573E-3</v>
      </c>
      <c r="D14" t="s">
        <v>895</v>
      </c>
      <c r="E14">
        <v>2402</v>
      </c>
      <c r="F14">
        <v>2764</v>
      </c>
      <c r="G14">
        <v>3069</v>
      </c>
      <c r="H14">
        <v>5456</v>
      </c>
      <c r="I14" s="232">
        <f>IF(ISBLANK(D14),"",(E14/VLOOKUP(B14,'Data-Dept'!A:E,2,)))</f>
        <v>1.2113448853206383E-2</v>
      </c>
      <c r="J14" s="232">
        <f>IF(ISBLANK(D14),"",(F14/VLOOKUP(B14,'Data-Dept'!A:E,2,)))</f>
        <v>1.3939039396445646E-2</v>
      </c>
      <c r="K14" s="232">
        <f>IF(ISBLANK(D14),"",(G14/VLOOKUP(B14,'Data-Dept'!A:E,2,)))</f>
        <v>1.547717507514171E-2</v>
      </c>
    </row>
    <row r="15" spans="1:11" x14ac:dyDescent="0.5">
      <c r="A15" s="230" t="str">
        <f t="shared" si="0"/>
        <v>My Service Canada Account (MSCA) - Sign in</v>
      </c>
      <c r="B15" s="230" t="str">
        <f t="shared" si="1"/>
        <v>ESDC</v>
      </c>
      <c r="C15" s="230">
        <f>VLOOKUP(B15,'Data-Dept'!A:J,10,)</f>
        <v>3.7887437723188588E-3</v>
      </c>
      <c r="D15" t="s">
        <v>564</v>
      </c>
      <c r="E15">
        <v>2300</v>
      </c>
      <c r="F15">
        <v>2962</v>
      </c>
      <c r="G15">
        <v>3134</v>
      </c>
      <c r="H15">
        <v>6121</v>
      </c>
      <c r="I15" s="232">
        <f>IF(ISBLANK(D15),"",(E15/VLOOKUP(B15,'Data-Dept'!A:E,2,)))</f>
        <v>3.6653970581204481E-2</v>
      </c>
      <c r="J15" s="232">
        <f>IF(ISBLANK(D15),"",(F15/VLOOKUP(B15,'Data-Dept'!A:E,2,)))</f>
        <v>4.7203939505012033E-2</v>
      </c>
      <c r="K15" s="232">
        <f>IF(ISBLANK(D15),"",(G15/VLOOKUP(B15,'Data-Dept'!A:E,2,)))</f>
        <v>4.9945019044128194E-2</v>
      </c>
    </row>
    <row r="16" spans="1:11" x14ac:dyDescent="0.5">
      <c r="A16" s="230" t="str">
        <f t="shared" si="0"/>
        <v>ArriveCAN - Make a customs and immigration declaration before flying into Canada</v>
      </c>
      <c r="B16" s="230" t="str">
        <f t="shared" si="1"/>
        <v>CBSA</v>
      </c>
      <c r="C16" s="230">
        <f>VLOOKUP(B16,'Data-Dept'!A:J,10,)</f>
        <v>8.2121991698330173E-3</v>
      </c>
      <c r="D16" t="s">
        <v>253</v>
      </c>
      <c r="E16">
        <v>2195</v>
      </c>
      <c r="F16">
        <v>2989</v>
      </c>
      <c r="G16">
        <v>2939</v>
      </c>
      <c r="H16">
        <v>5795</v>
      </c>
      <c r="I16" s="232">
        <f>IF(ISBLANK(D16),"",(E16/VLOOKUP(B16,'Data-Dept'!A:E,2,)))</f>
        <v>0.15931194658150674</v>
      </c>
      <c r="J16" s="232">
        <f>IF(ISBLANK(D16),"",(F16/VLOOKUP(B16,'Data-Dept'!A:E,2,)))</f>
        <v>0.21694004935404268</v>
      </c>
      <c r="K16" s="232">
        <f>IF(ISBLANK(D16),"",(G16/VLOOKUP(B16,'Data-Dept'!A:E,2,)))</f>
        <v>0.21331107562781246</v>
      </c>
    </row>
    <row r="17" spans="1:11" x14ac:dyDescent="0.5">
      <c r="A17" s="230" t="str">
        <f t="shared" si="0"/>
        <v>Jobs in the federal public service</v>
      </c>
      <c r="B17" s="230" t="str">
        <f t="shared" si="1"/>
        <v>PSC</v>
      </c>
      <c r="C17" s="230">
        <f>VLOOKUP(B17,'Data-Dept'!A:J,10,)</f>
        <v>8.5973012996564263E-3</v>
      </c>
      <c r="D17" t="s">
        <v>1138</v>
      </c>
      <c r="E17">
        <v>2038</v>
      </c>
      <c r="F17">
        <v>3129</v>
      </c>
      <c r="G17">
        <v>3620</v>
      </c>
      <c r="H17">
        <v>9270</v>
      </c>
      <c r="I17" s="232">
        <f>IF(ISBLANK(D17),"",(E17/VLOOKUP(B17,'Data-Dept'!A:E,2,)))</f>
        <v>0.18664712885795404</v>
      </c>
      <c r="J17" s="232">
        <f>IF(ISBLANK(D17),"",(F17/VLOOKUP(B17,'Data-Dept'!A:E,2,)))</f>
        <v>0.28656470372744758</v>
      </c>
      <c r="K17" s="232">
        <f>IF(ISBLANK(D17),"",(G17/VLOOKUP(B17,'Data-Dept'!A:E,2,)))</f>
        <v>0.33153219159263669</v>
      </c>
    </row>
    <row r="18" spans="1:11" x14ac:dyDescent="0.5">
      <c r="A18" s="230" t="str">
        <f t="shared" si="0"/>
        <v>Get a copy of a notice of assessment or reassessment</v>
      </c>
      <c r="B18" s="230" t="str">
        <f t="shared" si="1"/>
        <v>CRA</v>
      </c>
      <c r="C18" s="230">
        <f>VLOOKUP(B18,'Data-Dept'!A:J,10,)</f>
        <v>3.2597552843902275E-3</v>
      </c>
      <c r="D18" t="s">
        <v>354</v>
      </c>
      <c r="E18">
        <v>2032</v>
      </c>
      <c r="F18">
        <v>3012</v>
      </c>
      <c r="G18">
        <v>3079</v>
      </c>
      <c r="H18">
        <v>7579</v>
      </c>
      <c r="I18" s="232">
        <f>IF(ISBLANK(D18),"",(E18/VLOOKUP(B18,'Data-Dept'!A:E,2,)))</f>
        <v>2.3836056727938159E-2</v>
      </c>
      <c r="J18" s="232">
        <f>IF(ISBLANK(D18),"",(F18/VLOOKUP(B18,'Data-Dept'!A:E,2,)))</f>
        <v>3.5331792748302032E-2</v>
      </c>
      <c r="K18" s="232">
        <f>IF(ISBLANK(D18),"",(G18/VLOOKUP(B18,'Data-Dept'!A:E,2,)))</f>
        <v>3.6117725721122831E-2</v>
      </c>
    </row>
    <row r="19" spans="1:11" ht="31.5" x14ac:dyDescent="0.5">
      <c r="A19" s="230" t="str">
        <f t="shared" si="0"/>
        <v>My Service Canada Account (MSCA) - Check your Employment Insurance (EI) claim status and correspondence</v>
      </c>
      <c r="B19" s="230" t="str">
        <f t="shared" si="1"/>
        <v>ESDC</v>
      </c>
      <c r="C19" s="230">
        <f>VLOOKUP(B19,'Data-Dept'!A:J,10,)</f>
        <v>3.7887437723188588E-3</v>
      </c>
      <c r="D19" t="s">
        <v>535</v>
      </c>
      <c r="E19">
        <v>2032</v>
      </c>
      <c r="F19">
        <v>2594</v>
      </c>
      <c r="G19">
        <v>3332</v>
      </c>
      <c r="H19">
        <v>6128</v>
      </c>
      <c r="I19" s="232">
        <f>IF(ISBLANK(D19),"",(E19/VLOOKUP(B19,'Data-Dept'!A:E,2,)))</f>
        <v>3.238298618304674E-2</v>
      </c>
      <c r="J19" s="232">
        <f>IF(ISBLANK(D19),"",(F19/VLOOKUP(B19,'Data-Dept'!A:E,2,)))</f>
        <v>4.1339304212019312E-2</v>
      </c>
      <c r="K19" s="232">
        <f>IF(ISBLANK(D19),"",(G19/VLOOKUP(B19,'Data-Dept'!A:E,2,)))</f>
        <v>5.3100447815901446E-2</v>
      </c>
    </row>
    <row r="20" spans="1:11" x14ac:dyDescent="0.5">
      <c r="A20" s="230" t="str">
        <f t="shared" si="0"/>
        <v>Apply for a new Canadian passport</v>
      </c>
      <c r="B20" s="230" t="str">
        <f t="shared" si="1"/>
        <v>IRCC</v>
      </c>
      <c r="C20" s="230">
        <f>VLOOKUP(B20,'Data-Dept'!A:J,10,)</f>
        <v>2.146124497851573E-3</v>
      </c>
      <c r="D20" t="s">
        <v>871</v>
      </c>
      <c r="E20">
        <v>1857</v>
      </c>
      <c r="F20">
        <v>2182</v>
      </c>
      <c r="G20">
        <v>2490</v>
      </c>
      <c r="H20">
        <v>4258</v>
      </c>
      <c r="I20" s="232">
        <f>IF(ISBLANK(D20),"",(E20/VLOOKUP(B20,'Data-Dept'!A:E,2,)))</f>
        <v>9.3649769027494799E-3</v>
      </c>
      <c r="J20" s="232">
        <f>IF(ISBLANK(D20),"",(F20/VLOOKUP(B20,'Data-Dept'!A:E,2,)))</f>
        <v>1.1003973937425615E-2</v>
      </c>
      <c r="K20" s="232">
        <f>IF(ISBLANK(D20),"",(G20/VLOOKUP(B20,'Data-Dept'!A:E,2,)))</f>
        <v>1.2557238819518689E-2</v>
      </c>
    </row>
    <row r="21" spans="1:11" x14ac:dyDescent="0.5">
      <c r="A21" s="230" t="str">
        <f t="shared" si="0"/>
        <v>IRCC secure account - register, sign in, help</v>
      </c>
      <c r="B21" s="230" t="str">
        <f t="shared" si="1"/>
        <v>IRCC</v>
      </c>
      <c r="C21" s="230">
        <f>VLOOKUP(B21,'Data-Dept'!A:J,10,)</f>
        <v>2.146124497851573E-3</v>
      </c>
      <c r="D21" t="s">
        <v>859</v>
      </c>
      <c r="E21">
        <v>1803</v>
      </c>
      <c r="F21">
        <v>2036</v>
      </c>
      <c r="G21">
        <v>2045</v>
      </c>
      <c r="H21">
        <v>3174</v>
      </c>
      <c r="I21" s="232">
        <f>IF(ISBLANK(D21),"",(E21/VLOOKUP(B21,'Data-Dept'!A:E,2,)))</f>
        <v>9.0926512416032914E-3</v>
      </c>
      <c r="J21" s="232">
        <f>IF(ISBLANK(D21),"",(F21/VLOOKUP(B21,'Data-Dept'!A:E,2,)))</f>
        <v>1.0267686038771106E-2</v>
      </c>
      <c r="K21" s="232">
        <f>IF(ISBLANK(D21),"",(G21/VLOOKUP(B21,'Data-Dept'!A:E,2,)))</f>
        <v>1.0313073648962136E-2</v>
      </c>
    </row>
    <row r="22" spans="1:11" ht="31.5" x14ac:dyDescent="0.5">
      <c r="A22" s="230" t="str">
        <f t="shared" si="0"/>
        <v>Check if you need a visa or electronic travel authorization (eTA) to travel to Canada</v>
      </c>
      <c r="B22" s="230" t="str">
        <f t="shared" si="1"/>
        <v>IRCC</v>
      </c>
      <c r="C22" s="230">
        <f>VLOOKUP(B22,'Data-Dept'!A:J,10,)</f>
        <v>2.146124497851573E-3</v>
      </c>
      <c r="D22" t="s">
        <v>840</v>
      </c>
      <c r="E22">
        <v>1687</v>
      </c>
      <c r="F22">
        <v>2456</v>
      </c>
      <c r="G22">
        <v>2291</v>
      </c>
      <c r="H22">
        <v>5813</v>
      </c>
      <c r="I22" s="232">
        <f>IF(ISBLANK(D22),"",(E22/VLOOKUP(B22,'Data-Dept'!A:E,2,)))</f>
        <v>8.5076553769188878E-3</v>
      </c>
      <c r="J22" s="232">
        <f>IF(ISBLANK(D22),"",(F22/VLOOKUP(B22,'Data-Dept'!A:E,2,)))</f>
        <v>1.2385774514352571E-2</v>
      </c>
      <c r="K22" s="232">
        <f>IF(ISBLANK(D22),"",(G22/VLOOKUP(B22,'Data-Dept'!A:E,2,)))</f>
        <v>1.1553668327516996E-2</v>
      </c>
    </row>
    <row r="23" spans="1:11" x14ac:dyDescent="0.5">
      <c r="A23" s="230" t="str">
        <f t="shared" si="0"/>
        <v>Open a My Account</v>
      </c>
      <c r="B23" s="230" t="str">
        <f t="shared" si="1"/>
        <v>CRA</v>
      </c>
      <c r="C23" s="230">
        <f>VLOOKUP(B23,'Data-Dept'!A:J,10,)</f>
        <v>3.2597552843902275E-3</v>
      </c>
      <c r="D23" t="s">
        <v>361</v>
      </c>
      <c r="E23">
        <v>1673</v>
      </c>
      <c r="F23">
        <v>1951</v>
      </c>
      <c r="G23">
        <v>1911</v>
      </c>
      <c r="H23">
        <v>2966</v>
      </c>
      <c r="I23" s="232">
        <f>IF(ISBLANK(D23),"",(E23/VLOOKUP(B23,'Data-Dept'!A:E,2,)))</f>
        <v>1.9624863634764043E-2</v>
      </c>
      <c r="J23" s="232">
        <f>IF(ISBLANK(D23),"",(F23/VLOOKUP(B23,'Data-Dept'!A:E,2,)))</f>
        <v>2.2885898954826449E-2</v>
      </c>
      <c r="K23" s="232">
        <f>IF(ISBLANK(D23),"",(G23/VLOOKUP(B23,'Data-Dept'!A:E,2,)))</f>
        <v>2.2416685239709556E-2</v>
      </c>
    </row>
    <row r="24" spans="1:11" x14ac:dyDescent="0.5">
      <c r="A24" s="230" t="str">
        <f t="shared" si="0"/>
        <v>Check processing times</v>
      </c>
      <c r="B24" s="230" t="str">
        <f t="shared" si="1"/>
        <v>IRCC</v>
      </c>
      <c r="C24" s="230">
        <f>VLOOKUP(B24,'Data-Dept'!A:J,10,)</f>
        <v>2.146124497851573E-3</v>
      </c>
      <c r="D24" t="s">
        <v>841</v>
      </c>
      <c r="E24">
        <v>1634</v>
      </c>
      <c r="F24">
        <v>2312</v>
      </c>
      <c r="G24">
        <v>3502</v>
      </c>
      <c r="H24">
        <v>7646</v>
      </c>
      <c r="I24" s="232">
        <f>IF(ISBLANK(D24),"",(E24/VLOOKUP(B24,'Data-Dept'!A:E,2,)))</f>
        <v>8.2403727835717016E-3</v>
      </c>
      <c r="J24" s="232">
        <f>IF(ISBLANK(D24),"",(F24/VLOOKUP(B24,'Data-Dept'!A:E,2,)))</f>
        <v>1.1659572751296069E-2</v>
      </c>
      <c r="K24" s="232">
        <f>IF(ISBLANK(D24),"",(G24/VLOOKUP(B24,'Data-Dept'!A:E,2,)))</f>
        <v>1.7660823432110222E-2</v>
      </c>
    </row>
    <row r="25" spans="1:11" x14ac:dyDescent="0.5">
      <c r="A25" s="230" t="str">
        <f t="shared" si="0"/>
        <v>Immigrate as a provincial nominee</v>
      </c>
      <c r="B25" s="230" t="str">
        <f t="shared" si="1"/>
        <v>IRCC</v>
      </c>
      <c r="C25" s="230">
        <f>VLOOKUP(B25,'Data-Dept'!A:J,10,)</f>
        <v>2.146124497851573E-3</v>
      </c>
      <c r="D25" t="s">
        <v>854</v>
      </c>
      <c r="E25">
        <v>1497</v>
      </c>
      <c r="F25">
        <v>1754</v>
      </c>
      <c r="G25">
        <v>1807</v>
      </c>
      <c r="H25">
        <v>4762</v>
      </c>
      <c r="I25" s="232">
        <f>IF(ISBLANK(D25),"",(E25/VLOOKUP(B25,'Data-Dept'!A:E,2,)))</f>
        <v>7.5494724951082242E-3</v>
      </c>
      <c r="J25" s="232">
        <f>IF(ISBLANK(D25),"",(F25/VLOOKUP(B25,'Data-Dept'!A:E,2,)))</f>
        <v>8.845540919452121E-3</v>
      </c>
      <c r="K25" s="232">
        <f>IF(ISBLANK(D25),"",(G25/VLOOKUP(B25,'Data-Dept'!A:E,2,)))</f>
        <v>9.1128235127993056E-3</v>
      </c>
    </row>
    <row r="26" spans="1:11" x14ac:dyDescent="0.5">
      <c r="A26" s="230" t="str">
        <f t="shared" si="0"/>
        <v>Employment Insurance (EI) - Apply for Employment Insurance</v>
      </c>
      <c r="B26" s="230" t="str">
        <f t="shared" si="1"/>
        <v>ESDC</v>
      </c>
      <c r="C26" s="230">
        <f>VLOOKUP(B26,'Data-Dept'!A:J,10,)</f>
        <v>3.7887437723188588E-3</v>
      </c>
      <c r="D26" t="s">
        <v>527</v>
      </c>
      <c r="E26">
        <v>1469</v>
      </c>
      <c r="F26">
        <v>2486</v>
      </c>
      <c r="G26">
        <v>2484</v>
      </c>
      <c r="H26">
        <v>5500</v>
      </c>
      <c r="I26" s="232">
        <f>IF(ISBLANK(D26),"",(E26/VLOOKUP(B26,'Data-Dept'!A:E,2,)))</f>
        <v>2.3410731645125818E-2</v>
      </c>
      <c r="J26" s="232">
        <f>IF(ISBLANK(D26),"",(F26/VLOOKUP(B26,'Data-Dept'!A:E,2,)))</f>
        <v>3.9618161245597541E-2</v>
      </c>
      <c r="K26" s="232">
        <f>IF(ISBLANK(D26),"",(G26/VLOOKUP(B26,'Data-Dept'!A:E,2,)))</f>
        <v>3.9586288227700842E-2</v>
      </c>
    </row>
    <row r="27" spans="1:11" x14ac:dyDescent="0.5">
      <c r="A27" s="230" t="str">
        <f t="shared" si="0"/>
        <v>Find out when I can expect my tax refund</v>
      </c>
      <c r="B27" s="230" t="str">
        <f t="shared" si="1"/>
        <v>CRA</v>
      </c>
      <c r="C27" s="230">
        <f>VLOOKUP(B27,'Data-Dept'!A:J,10,)</f>
        <v>3.2597552843902275E-3</v>
      </c>
      <c r="D27" t="s">
        <v>349</v>
      </c>
      <c r="E27">
        <v>1431</v>
      </c>
      <c r="F27">
        <v>1648</v>
      </c>
      <c r="G27">
        <v>2099</v>
      </c>
      <c r="H27">
        <v>4167</v>
      </c>
      <c r="I27" s="232">
        <f>IF(ISBLANK(D27),"",(E27/VLOOKUP(B27,'Data-Dept'!A:E,2,)))</f>
        <v>1.6786120658306841E-2</v>
      </c>
      <c r="J27" s="232">
        <f>IF(ISBLANK(D27),"",(F27/VLOOKUP(B27,'Data-Dept'!A:E,2,)))</f>
        <v>1.9331605062815987E-2</v>
      </c>
      <c r="K27" s="232">
        <f>IF(ISBLANK(D27),"",(G27/VLOOKUP(B27,'Data-Dept'!A:E,2,)))</f>
        <v>2.4621989700758955E-2</v>
      </c>
    </row>
    <row r="28" spans="1:11" x14ac:dyDescent="0.5">
      <c r="A28" s="230" t="str">
        <f t="shared" si="0"/>
        <v>Get, renew or replace a permanent resident card</v>
      </c>
      <c r="B28" s="230" t="str">
        <f t="shared" si="1"/>
        <v>IRCC</v>
      </c>
      <c r="C28" s="230">
        <f>VLOOKUP(B28,'Data-Dept'!A:J,10,)</f>
        <v>2.146124497851573E-3</v>
      </c>
      <c r="D28" t="s">
        <v>851</v>
      </c>
      <c r="E28">
        <v>1254</v>
      </c>
      <c r="F28">
        <v>1580</v>
      </c>
      <c r="G28">
        <v>1650</v>
      </c>
      <c r="H28">
        <v>2909</v>
      </c>
      <c r="I28" s="232">
        <f>IF(ISBLANK(D28),"",(E28/VLOOKUP(B28,'Data-Dept'!A:E,2,)))</f>
        <v>6.324007019950376E-3</v>
      </c>
      <c r="J28" s="232">
        <f>IF(ISBLANK(D28),"",(F28/VLOOKUP(B28,'Data-Dept'!A:E,2,)))</f>
        <v>7.9680471224255131E-3</v>
      </c>
      <c r="K28" s="232">
        <f>IF(ISBLANK(D28),"",(G28/VLOOKUP(B28,'Data-Dept'!A:E,2,)))</f>
        <v>8.3210618683557582E-3</v>
      </c>
    </row>
    <row r="29" spans="1:11" x14ac:dyDescent="0.5">
      <c r="A29" s="230" t="str">
        <f t="shared" si="0"/>
        <v>Other - Reason for my visit is not in this list</v>
      </c>
      <c r="B29" s="230" t="str">
        <f t="shared" si="1"/>
        <v>StatCan</v>
      </c>
      <c r="C29" s="230">
        <f>VLOOKUP(B29,'Data-Dept'!A:J,10,)</f>
        <v>9.338464401390037E-3</v>
      </c>
      <c r="D29" t="s">
        <v>1243</v>
      </c>
      <c r="E29">
        <v>1234</v>
      </c>
      <c r="F29">
        <v>1574</v>
      </c>
      <c r="G29">
        <v>1651</v>
      </c>
      <c r="H29">
        <v>3764</v>
      </c>
      <c r="I29" s="232">
        <f>IF(ISBLANK(D29),"",(E29/VLOOKUP(B29,'Data-Dept'!A:E,2,)))</f>
        <v>0.12802157900197117</v>
      </c>
      <c r="J29" s="232">
        <f>IF(ISBLANK(D29),"",(F29/VLOOKUP(B29,'Data-Dept'!A:E,2,)))</f>
        <v>0.16329494760867311</v>
      </c>
      <c r="K29" s="232">
        <f>IF(ISBLANK(D29),"",(G29/VLOOKUP(B29,'Data-Dept'!A:E,2,)))</f>
        <v>0.17128332814607325</v>
      </c>
    </row>
    <row r="30" spans="1:11" x14ac:dyDescent="0.5">
      <c r="A30" s="230" t="str">
        <f t="shared" si="0"/>
        <v>Sponsor your family members to immigrate to Canada</v>
      </c>
      <c r="B30" s="230" t="str">
        <f t="shared" si="1"/>
        <v>IRCC</v>
      </c>
      <c r="C30" s="230">
        <f>VLOOKUP(B30,'Data-Dept'!A:J,10,)</f>
        <v>2.146124497851573E-3</v>
      </c>
      <c r="D30" t="s">
        <v>862</v>
      </c>
      <c r="E30">
        <v>1228</v>
      </c>
      <c r="F30">
        <v>1441</v>
      </c>
      <c r="G30">
        <v>1549</v>
      </c>
      <c r="H30">
        <v>3132</v>
      </c>
      <c r="I30" s="232">
        <f>IF(ISBLANK(D30),"",(E30/VLOOKUP(B30,'Data-Dept'!A:E,2,)))</f>
        <v>6.1928872571762857E-3</v>
      </c>
      <c r="J30" s="232">
        <f>IF(ISBLANK(D30),"",(F30/VLOOKUP(B30,'Data-Dept'!A:E,2,)))</f>
        <v>7.2670606983640286E-3</v>
      </c>
      <c r="K30" s="232">
        <f>IF(ISBLANK(D30),"",(G30/VLOOKUP(B30,'Data-Dept'!A:E,2,)))</f>
        <v>7.8117120206564056E-3</v>
      </c>
    </row>
    <row r="31" spans="1:11" x14ac:dyDescent="0.5">
      <c r="A31" s="230" t="str">
        <f t="shared" si="0"/>
        <v>Find an IRCC application package or form</v>
      </c>
      <c r="B31" s="230" t="str">
        <f t="shared" si="1"/>
        <v>IRCC</v>
      </c>
      <c r="C31" s="230">
        <f>VLOOKUP(B31,'Data-Dept'!A:J,10,)</f>
        <v>2.146124497851573E-3</v>
      </c>
      <c r="D31" t="s">
        <v>848</v>
      </c>
      <c r="E31">
        <v>1198</v>
      </c>
      <c r="F31">
        <v>1504</v>
      </c>
      <c r="G31">
        <v>1370</v>
      </c>
      <c r="H31">
        <v>2820</v>
      </c>
      <c r="I31" s="232">
        <f>IF(ISBLANK(D31),"",(E31/VLOOKUP(B31,'Data-Dept'!A:E,2,)))</f>
        <v>6.0415952232061804E-3</v>
      </c>
      <c r="J31" s="232">
        <f>IF(ISBLANK(D31),"",(F31/VLOOKUP(B31,'Data-Dept'!A:E,2,)))</f>
        <v>7.5847739697012485E-3</v>
      </c>
      <c r="K31" s="232">
        <f>IF(ISBLANK(D31),"",(G31/VLOOKUP(B31,'Data-Dept'!A:E,2,)))</f>
        <v>6.9090028846347813E-3</v>
      </c>
    </row>
    <row r="32" spans="1:11" x14ac:dyDescent="0.5">
      <c r="A32" s="230" t="str">
        <f t="shared" si="0"/>
        <v>Other - Reason for my visit is not in this list</v>
      </c>
      <c r="B32" s="230" t="str">
        <f t="shared" si="1"/>
        <v>PSPC</v>
      </c>
      <c r="C32" s="230">
        <f>VLOOKUP(B32,'Data-Dept'!A:J,10,)</f>
        <v>7.9173363759790314E-3</v>
      </c>
      <c r="D32" t="s">
        <v>1150</v>
      </c>
      <c r="E32">
        <v>1060</v>
      </c>
      <c r="F32">
        <v>1152</v>
      </c>
      <c r="G32">
        <v>1389</v>
      </c>
      <c r="H32">
        <v>2545</v>
      </c>
      <c r="I32" s="232">
        <f>IF(ISBLANK(D32),"",(E32/VLOOKUP(B32,'Data-Dept'!A:E,2,)))</f>
        <v>7.2747237663852854E-2</v>
      </c>
      <c r="J32" s="232">
        <f>IF(ISBLANK(D32),"",(F32/VLOOKUP(B32,'Data-Dept'!A:E,2,)))</f>
        <v>7.9061148857319338E-2</v>
      </c>
      <c r="K32" s="232">
        <f>IF(ISBLANK(D32),"",(G32/VLOOKUP(B32,'Data-Dept'!A:E,2,)))</f>
        <v>9.5326333127444929E-2</v>
      </c>
    </row>
    <row r="33" spans="1:11" x14ac:dyDescent="0.5">
      <c r="A33" s="230" t="str">
        <f t="shared" si="0"/>
        <v>Vaccines and treatment</v>
      </c>
      <c r="B33" s="230" t="str">
        <f t="shared" si="1"/>
        <v>HC</v>
      </c>
      <c r="C33" s="230">
        <f>VLOOKUP(B33,'Data-Dept'!A:J,10,)</f>
        <v>8.1052032694029358E-3</v>
      </c>
      <c r="D33" t="s">
        <v>801</v>
      </c>
      <c r="E33">
        <v>1005</v>
      </c>
      <c r="F33">
        <v>1131</v>
      </c>
      <c r="G33">
        <v>1391</v>
      </c>
      <c r="H33">
        <v>2856</v>
      </c>
      <c r="I33" s="232">
        <f>IF(ISBLANK(D33),"",(E33/VLOOKUP(B33,'Data-Dept'!A:E,2,)))</f>
        <v>7.6107535024611886E-2</v>
      </c>
      <c r="J33" s="232">
        <f>IF(ISBLANK(D33),"",(F33/VLOOKUP(B33,'Data-Dept'!A:E,2,)))</f>
        <v>8.5649375236652781E-2</v>
      </c>
      <c r="K33" s="232">
        <f>IF(ISBLANK(D33),"",(G33/VLOOKUP(B33,'Data-Dept'!A:E,2,)))</f>
        <v>0.10533888678530859</v>
      </c>
    </row>
    <row r="34" spans="1:11" x14ac:dyDescent="0.5">
      <c r="A34" s="230" t="str">
        <f t="shared" si="0"/>
        <v>My Service Canada Account (MSCA) - Register for an account</v>
      </c>
      <c r="B34" s="230" t="str">
        <f t="shared" si="1"/>
        <v>ESDC</v>
      </c>
      <c r="C34" s="230">
        <f>VLOOKUP(B34,'Data-Dept'!A:J,10,)</f>
        <v>3.7887437723188588E-3</v>
      </c>
      <c r="D34" t="s">
        <v>538</v>
      </c>
      <c r="E34">
        <v>955</v>
      </c>
      <c r="F34">
        <v>1125</v>
      </c>
      <c r="G34">
        <v>1089</v>
      </c>
      <c r="H34">
        <v>1706</v>
      </c>
      <c r="I34" s="232">
        <f>IF(ISBLANK(D34),"",(E34/VLOOKUP(B34,'Data-Dept'!A:E,2,)))</f>
        <v>1.5219366045674034E-2</v>
      </c>
      <c r="J34" s="232">
        <f>IF(ISBLANK(D34),"",(F34/VLOOKUP(B34,'Data-Dept'!A:E,2,)))</f>
        <v>1.7928572566893498E-2</v>
      </c>
      <c r="K34" s="232">
        <f>IF(ISBLANK(D34),"",(G34/VLOOKUP(B34,'Data-Dept'!A:E,2,)))</f>
        <v>1.7354858244752903E-2</v>
      </c>
    </row>
    <row r="35" spans="1:11" x14ac:dyDescent="0.5">
      <c r="A35" s="230" t="str">
        <f t="shared" si="0"/>
        <v>Other - Reason for my visit is not in this list</v>
      </c>
      <c r="B35" s="230" t="str">
        <f t="shared" si="1"/>
        <v>CRA</v>
      </c>
      <c r="C35" s="230">
        <f>VLOOKUP(B35,'Data-Dept'!A:J,10,)</f>
        <v>3.2597552843902275E-3</v>
      </c>
      <c r="D35" t="s">
        <v>363</v>
      </c>
      <c r="E35">
        <v>935</v>
      </c>
      <c r="F35">
        <v>1153</v>
      </c>
      <c r="G35">
        <v>1200</v>
      </c>
      <c r="H35">
        <v>2132</v>
      </c>
      <c r="I35" s="232">
        <f>IF(ISBLANK(D35),"",(E35/VLOOKUP(B35,'Data-Dept'!A:E,2,)))</f>
        <v>1.0967870590857371E-2</v>
      </c>
      <c r="J35" s="232">
        <f>IF(ISBLANK(D35),"",(F35/VLOOKUP(B35,'Data-Dept'!A:E,2,)))</f>
        <v>1.3525085338244437E-2</v>
      </c>
      <c r="K35" s="232">
        <f>IF(ISBLANK(D35),"",(G35/VLOOKUP(B35,'Data-Dept'!A:E,2,)))</f>
        <v>1.4076411453506786E-2</v>
      </c>
    </row>
    <row r="36" spans="1:11" x14ac:dyDescent="0.5">
      <c r="A36" s="230" t="str">
        <f t="shared" si="0"/>
        <v>Scholarships to study in Canada</v>
      </c>
      <c r="B36" s="230" t="str">
        <f t="shared" si="1"/>
        <v>GAC</v>
      </c>
      <c r="C36" s="230">
        <f>VLOOKUP(B36,'Data-Dept'!A:J,10,)</f>
        <v>8.097690068006173E-3</v>
      </c>
      <c r="D36" t="s">
        <v>772</v>
      </c>
      <c r="E36">
        <v>930</v>
      </c>
      <c r="F36">
        <v>918</v>
      </c>
      <c r="G36">
        <v>999</v>
      </c>
      <c r="H36">
        <v>2373</v>
      </c>
      <c r="I36" s="232">
        <f>IF(ISBLANK(D36),"",(E36/VLOOKUP(B36,'Data-Dept'!A:E,2,)))</f>
        <v>6.9263424443285912E-2</v>
      </c>
      <c r="J36" s="232">
        <f>IF(ISBLANK(D36),"",(F36/VLOOKUP(B36,'Data-Dept'!A:E,2,)))</f>
        <v>6.8369702837566104E-2</v>
      </c>
      <c r="K36" s="232">
        <f>IF(ISBLANK(D36),"",(G36/VLOOKUP(B36,'Data-Dept'!A:E,2,)))</f>
        <v>7.4402323676174872E-2</v>
      </c>
    </row>
    <row r="37" spans="1:11" x14ac:dyDescent="0.5">
      <c r="A37" s="230" t="str">
        <f t="shared" si="0"/>
        <v>Make a payment to the Canada Revenue Agency</v>
      </c>
      <c r="B37" s="230" t="str">
        <f t="shared" si="1"/>
        <v>CRA</v>
      </c>
      <c r="C37" s="230">
        <f>VLOOKUP(B37,'Data-Dept'!A:J,10,)</f>
        <v>3.2597552843902275E-3</v>
      </c>
      <c r="D37" t="s">
        <v>359</v>
      </c>
      <c r="E37">
        <v>918</v>
      </c>
      <c r="F37">
        <v>1380</v>
      </c>
      <c r="G37">
        <v>1448</v>
      </c>
      <c r="H37">
        <v>3089</v>
      </c>
      <c r="I37" s="232">
        <f>IF(ISBLANK(D37),"",(E37/VLOOKUP(B37,'Data-Dept'!A:E,2,)))</f>
        <v>1.0768454761932691E-2</v>
      </c>
      <c r="J37" s="232">
        <f>IF(ISBLANK(D37),"",(F37/VLOOKUP(B37,'Data-Dept'!A:E,2,)))</f>
        <v>1.6187873171532804E-2</v>
      </c>
      <c r="K37" s="232">
        <f>IF(ISBLANK(D37),"",(G37/VLOOKUP(B37,'Data-Dept'!A:E,2,)))</f>
        <v>1.6985536487231521E-2</v>
      </c>
    </row>
    <row r="38" spans="1:11" x14ac:dyDescent="0.5">
      <c r="A38" s="230" t="str">
        <f t="shared" si="0"/>
        <v>Employment Insurance (EI) - Submit an Employment Insurance Report</v>
      </c>
      <c r="B38" s="230" t="str">
        <f t="shared" si="1"/>
        <v>ESDC</v>
      </c>
      <c r="C38" s="230">
        <f>VLOOKUP(B38,'Data-Dept'!A:J,10,)</f>
        <v>3.7887437723188588E-3</v>
      </c>
      <c r="D38" t="s">
        <v>529</v>
      </c>
      <c r="E38">
        <v>885</v>
      </c>
      <c r="F38">
        <v>1855</v>
      </c>
      <c r="G38">
        <v>2290</v>
      </c>
      <c r="H38">
        <v>6995</v>
      </c>
      <c r="I38" s="232">
        <f>IF(ISBLANK(D38),"",(E38/VLOOKUP(B38,'Data-Dept'!A:E,2,)))</f>
        <v>1.4103810419289551E-2</v>
      </c>
      <c r="J38" s="232">
        <f>IF(ISBLANK(D38),"",(F38/VLOOKUP(B38,'Data-Dept'!A:E,2,)))</f>
        <v>2.9562224099188832E-2</v>
      </c>
      <c r="K38" s="232">
        <f>IF(ISBLANK(D38),"",(G38/VLOOKUP(B38,'Data-Dept'!A:E,2,)))</f>
        <v>3.6494605491720983E-2</v>
      </c>
    </row>
    <row r="39" spans="1:11" x14ac:dyDescent="0.5">
      <c r="A39" s="230" t="str">
        <f t="shared" si="0"/>
        <v>File a GST/HST return</v>
      </c>
      <c r="B39" s="230" t="str">
        <f t="shared" si="1"/>
        <v>CRA</v>
      </c>
      <c r="C39" s="230">
        <f>VLOOKUP(B39,'Data-Dept'!A:J,10,)</f>
        <v>3.2597552843902275E-3</v>
      </c>
      <c r="D39" t="s">
        <v>343</v>
      </c>
      <c r="E39">
        <v>877</v>
      </c>
      <c r="F39">
        <v>1369</v>
      </c>
      <c r="G39">
        <v>1448</v>
      </c>
      <c r="H39">
        <v>3588</v>
      </c>
      <c r="I39" s="232">
        <f>IF(ISBLANK(D39),"",(E39/VLOOKUP(B39,'Data-Dept'!A:E,2,)))</f>
        <v>1.0287510703937876E-2</v>
      </c>
      <c r="J39" s="232">
        <f>IF(ISBLANK(D39),"",(F39/VLOOKUP(B39,'Data-Dept'!A:E,2,)))</f>
        <v>1.6058839399875659E-2</v>
      </c>
      <c r="K39" s="232">
        <f>IF(ISBLANK(D39),"",(G39/VLOOKUP(B39,'Data-Dept'!A:E,2,)))</f>
        <v>1.6985536487231521E-2</v>
      </c>
    </row>
    <row r="40" spans="1:11" x14ac:dyDescent="0.5">
      <c r="A40" s="230" t="str">
        <f t="shared" si="0"/>
        <v>Other - Reason for my visit is not in this list</v>
      </c>
      <c r="B40" s="230" t="str">
        <f t="shared" si="1"/>
        <v>IRCC</v>
      </c>
      <c r="C40" s="230">
        <f>VLOOKUP(B40,'Data-Dept'!A:J,10,)</f>
        <v>2.146124497851573E-3</v>
      </c>
      <c r="D40" t="s">
        <v>860</v>
      </c>
      <c r="E40">
        <v>852</v>
      </c>
      <c r="F40">
        <v>1010</v>
      </c>
      <c r="G40">
        <v>981</v>
      </c>
      <c r="H40">
        <v>1924</v>
      </c>
      <c r="I40" s="232">
        <f>IF(ISBLANK(D40),"",(E40/VLOOKUP(B40,'Data-Dept'!A:E,2,)))</f>
        <v>4.2966937647509734E-3</v>
      </c>
      <c r="J40" s="232">
        <f>IF(ISBLANK(D40),"",(F40/VLOOKUP(B40,'Data-Dept'!A:E,2,)))</f>
        <v>5.0934984769935247E-3</v>
      </c>
      <c r="K40" s="232">
        <f>IF(ISBLANK(D40),"",(G40/VLOOKUP(B40,'Data-Dept'!A:E,2,)))</f>
        <v>4.9472495108224233E-3</v>
      </c>
    </row>
    <row r="41" spans="1:11" x14ac:dyDescent="0.5">
      <c r="A41" s="230" t="str">
        <f t="shared" si="0"/>
        <v>COVID-19 requirements for travellers</v>
      </c>
      <c r="B41" s="230" t="str">
        <f t="shared" si="1"/>
        <v>CBSA</v>
      </c>
      <c r="C41" s="230">
        <f>VLOOKUP(B41,'Data-Dept'!A:J,10,)</f>
        <v>8.2121991698330173E-3</v>
      </c>
      <c r="D41" t="s">
        <v>249</v>
      </c>
      <c r="E41">
        <v>778</v>
      </c>
      <c r="F41">
        <v>1081</v>
      </c>
      <c r="G41">
        <v>1177</v>
      </c>
      <c r="H41">
        <v>2471</v>
      </c>
      <c r="I41" s="232">
        <f>IF(ISBLANK(D41),"",(E41/VLOOKUP(B41,'Data-Dept'!A:E,2,)))</f>
        <v>5.6466831180142257E-2</v>
      </c>
      <c r="J41" s="232">
        <f>IF(ISBLANK(D41),"",(F41/VLOOKUP(B41,'Data-Dept'!A:E,2,)))</f>
        <v>7.8458411961097402E-2</v>
      </c>
      <c r="K41" s="232">
        <f>IF(ISBLANK(D41),"",(G41/VLOOKUP(B41,'Data-Dept'!A:E,2,)))</f>
        <v>8.5426041515459433E-2</v>
      </c>
    </row>
    <row r="42" spans="1:11" x14ac:dyDescent="0.5">
      <c r="A42" s="230" t="str">
        <f t="shared" si="0"/>
        <v>Canada Pension Plan (CPP) - Apply for Canada Pension Plan</v>
      </c>
      <c r="B42" s="230" t="str">
        <f t="shared" si="1"/>
        <v>ESDC</v>
      </c>
      <c r="C42" s="230">
        <f>VLOOKUP(B42,'Data-Dept'!A:J,10,)</f>
        <v>3.7887437723188588E-3</v>
      </c>
      <c r="D42" t="s">
        <v>518</v>
      </c>
      <c r="E42">
        <v>777</v>
      </c>
      <c r="F42">
        <v>859</v>
      </c>
      <c r="G42">
        <v>879</v>
      </c>
      <c r="H42">
        <v>1331</v>
      </c>
      <c r="I42" s="232">
        <f>IF(ISBLANK(D42),"",(E42/VLOOKUP(B42,'Data-Dept'!A:E,2,)))</f>
        <v>1.2382667452867775E-2</v>
      </c>
      <c r="J42" s="232">
        <f>IF(ISBLANK(D42),"",(F42/VLOOKUP(B42,'Data-Dept'!A:E,2,)))</f>
        <v>1.3689461186632456E-2</v>
      </c>
      <c r="K42" s="232">
        <f>IF(ISBLANK(D42),"",(G42/VLOOKUP(B42,'Data-Dept'!A:E,2,)))</f>
        <v>1.4008191365599451E-2</v>
      </c>
    </row>
    <row r="43" spans="1:11" x14ac:dyDescent="0.5">
      <c r="A43" s="230" t="str">
        <f t="shared" si="0"/>
        <v>Find a visa application centre</v>
      </c>
      <c r="B43" s="230" t="str">
        <f t="shared" si="1"/>
        <v>IRCC</v>
      </c>
      <c r="C43" s="230">
        <f>VLOOKUP(B43,'Data-Dept'!A:J,10,)</f>
        <v>2.146124497851573E-3</v>
      </c>
      <c r="D43" t="s">
        <v>847</v>
      </c>
      <c r="E43">
        <v>704</v>
      </c>
      <c r="F43">
        <v>1016</v>
      </c>
      <c r="G43">
        <v>883</v>
      </c>
      <c r="H43">
        <v>2101</v>
      </c>
      <c r="I43" s="232">
        <f>IF(ISBLANK(D43),"",(E43/VLOOKUP(B43,'Data-Dept'!A:E,2,)))</f>
        <v>3.550319730498457E-3</v>
      </c>
      <c r="J43" s="232">
        <f>IF(ISBLANK(D43),"",(F43/VLOOKUP(B43,'Data-Dept'!A:E,2,)))</f>
        <v>5.1237568837875459E-3</v>
      </c>
      <c r="K43" s="232">
        <f>IF(ISBLANK(D43),"",(G43/VLOOKUP(B43,'Data-Dept'!A:E,2,)))</f>
        <v>4.4530288665200818E-3</v>
      </c>
    </row>
    <row r="44" spans="1:11" x14ac:dyDescent="0.5">
      <c r="A44" s="230" t="str">
        <f t="shared" si="0"/>
        <v>Other - Reason for my visit is not in this list</v>
      </c>
      <c r="B44" s="230" t="str">
        <f t="shared" si="1"/>
        <v>ISC</v>
      </c>
      <c r="C44" s="230">
        <f>VLOOKUP(B44,'Data-Dept'!A:J,10,)</f>
        <v>1.6665175505521528E-2</v>
      </c>
      <c r="D44" t="s">
        <v>915</v>
      </c>
      <c r="E44">
        <v>653</v>
      </c>
      <c r="F44">
        <v>715</v>
      </c>
      <c r="G44">
        <v>851</v>
      </c>
      <c r="H44">
        <v>1450</v>
      </c>
      <c r="I44" s="232">
        <f>IF(ISBLANK(D44),"",(E44/VLOOKUP(B44,'Data-Dept'!A:E,2,)))</f>
        <v>0.19076833187262635</v>
      </c>
      <c r="J44" s="232">
        <f>IF(ISBLANK(D44),"",(F44/VLOOKUP(B44,'Data-Dept'!A:E,2,)))</f>
        <v>0.20888109845165059</v>
      </c>
      <c r="K44" s="232">
        <f>IF(ISBLANK(D44),"",(G44/VLOOKUP(B44,'Data-Dept'!A:E,2,)))</f>
        <v>0.24861232836692959</v>
      </c>
    </row>
    <row r="45" spans="1:11" x14ac:dyDescent="0.5">
      <c r="A45" s="230" t="str">
        <f t="shared" si="0"/>
        <v>Find my Tax-free savings Account (TFSA) contribution limit</v>
      </c>
      <c r="B45" s="230" t="str">
        <f t="shared" si="1"/>
        <v>CRA</v>
      </c>
      <c r="C45" s="230">
        <f>VLOOKUP(B45,'Data-Dept'!A:J,10,)</f>
        <v>3.2597552843902275E-3</v>
      </c>
      <c r="D45" t="s">
        <v>347</v>
      </c>
      <c r="E45">
        <v>641</v>
      </c>
      <c r="F45">
        <v>1094</v>
      </c>
      <c r="G45">
        <v>1097</v>
      </c>
      <c r="H45">
        <v>2756</v>
      </c>
      <c r="I45" s="232">
        <f>IF(ISBLANK(D45),"",(E45/VLOOKUP(B45,'Data-Dept'!A:E,2,)))</f>
        <v>7.5191497847482084E-3</v>
      </c>
      <c r="J45" s="232">
        <f>IF(ISBLANK(D45),"",(F45/VLOOKUP(B45,'Data-Dept'!A:E,2,)))</f>
        <v>1.283299510844702E-2</v>
      </c>
      <c r="K45" s="232">
        <f>IF(ISBLANK(D45),"",(G45/VLOOKUP(B45,'Data-Dept'!A:E,2,)))</f>
        <v>1.2868186137080786E-2</v>
      </c>
    </row>
    <row r="46" spans="1:11" x14ac:dyDescent="0.5">
      <c r="A46" s="230" t="str">
        <f t="shared" si="0"/>
        <v>My Service Canada Account (MSCA) - Check your CPP/OAS application status</v>
      </c>
      <c r="B46" s="230" t="str">
        <f t="shared" si="1"/>
        <v>ESDC</v>
      </c>
      <c r="C46" s="230">
        <f>VLOOKUP(B46,'Data-Dept'!A:J,10,)</f>
        <v>3.7887437723188588E-3</v>
      </c>
      <c r="D46" t="s">
        <v>534</v>
      </c>
      <c r="E46">
        <v>637</v>
      </c>
      <c r="F46">
        <v>636</v>
      </c>
      <c r="G46">
        <v>756</v>
      </c>
      <c r="H46">
        <v>1165</v>
      </c>
      <c r="I46" s="232">
        <f>IF(ISBLANK(D46),"",(E46/VLOOKUP(B46,'Data-Dept'!A:E,2,)))</f>
        <v>1.0151556200098806E-2</v>
      </c>
      <c r="J46" s="232">
        <f>IF(ISBLANK(D46),"",(F46/VLOOKUP(B46,'Data-Dept'!A:E,2,)))</f>
        <v>1.0135619691150457E-2</v>
      </c>
      <c r="K46" s="232">
        <f>IF(ISBLANK(D46),"",(G46/VLOOKUP(B46,'Data-Dept'!A:E,2,)))</f>
        <v>1.2048000764952429E-2</v>
      </c>
    </row>
    <row r="47" spans="1:11" x14ac:dyDescent="0.5">
      <c r="A47" s="230" t="str">
        <f t="shared" si="0"/>
        <v>Employment Insurance (EI) - Check eligibility</v>
      </c>
      <c r="B47" s="230" t="str">
        <f t="shared" si="1"/>
        <v>ESDC</v>
      </c>
      <c r="C47" s="230">
        <f>VLOOKUP(B47,'Data-Dept'!A:J,10,)</f>
        <v>3.7887437723188588E-3</v>
      </c>
      <c r="D47" t="s">
        <v>528</v>
      </c>
      <c r="E47">
        <v>627</v>
      </c>
      <c r="F47">
        <v>759</v>
      </c>
      <c r="G47">
        <v>863</v>
      </c>
      <c r="H47">
        <v>1655</v>
      </c>
      <c r="I47" s="232">
        <f>IF(ISBLANK(D47),"",(E47/VLOOKUP(B47,'Data-Dept'!A:E,2,)))</f>
        <v>9.9921911106153078E-3</v>
      </c>
      <c r="J47" s="232">
        <f>IF(ISBLANK(D47),"",(F47/VLOOKUP(B47,'Data-Dept'!A:E,2,)))</f>
        <v>1.2095810291797479E-2</v>
      </c>
      <c r="K47" s="232">
        <f>IF(ISBLANK(D47),"",(G47/VLOOKUP(B47,'Data-Dept'!A:E,2,)))</f>
        <v>1.3753207222425855E-2</v>
      </c>
    </row>
    <row r="48" spans="1:11" x14ac:dyDescent="0.5">
      <c r="A48" s="230" t="str">
        <f t="shared" si="0"/>
        <v>Find out if you can enter Canada</v>
      </c>
      <c r="B48" s="230" t="str">
        <f t="shared" si="1"/>
        <v>CBSA</v>
      </c>
      <c r="C48" s="230">
        <f>VLOOKUP(B48,'Data-Dept'!A:J,10,)</f>
        <v>8.2121991698330173E-3</v>
      </c>
      <c r="D48" t="s">
        <v>263</v>
      </c>
      <c r="E48">
        <v>623</v>
      </c>
      <c r="F48">
        <v>846</v>
      </c>
      <c r="G48">
        <v>884</v>
      </c>
      <c r="H48">
        <v>1886</v>
      </c>
      <c r="I48" s="232">
        <f>IF(ISBLANK(D48),"",(E48/VLOOKUP(B48,'Data-Dept'!A:E,2,)))</f>
        <v>4.5217012628828566E-2</v>
      </c>
      <c r="J48" s="232">
        <f>IF(ISBLANK(D48),"",(F48/VLOOKUP(B48,'Data-Dept'!A:E,2,)))</f>
        <v>6.1402235447815361E-2</v>
      </c>
      <c r="K48" s="232">
        <f>IF(ISBLANK(D48),"",(G48/VLOOKUP(B48,'Data-Dept'!A:E,2,)))</f>
        <v>6.4160255479750322E-2</v>
      </c>
    </row>
    <row r="49" spans="1:11" x14ac:dyDescent="0.5">
      <c r="A49" s="230" t="str">
        <f t="shared" si="0"/>
        <v>How to extend your stay in Canada</v>
      </c>
      <c r="B49" s="230" t="str">
        <f t="shared" si="1"/>
        <v>IRCC</v>
      </c>
      <c r="C49" s="230">
        <f>VLOOKUP(B49,'Data-Dept'!A:J,10,)</f>
        <v>2.146124497851573E-3</v>
      </c>
      <c r="D49" t="s">
        <v>853</v>
      </c>
      <c r="E49">
        <v>622</v>
      </c>
      <c r="F49">
        <v>785</v>
      </c>
      <c r="G49">
        <v>782</v>
      </c>
      <c r="H49">
        <v>1401</v>
      </c>
      <c r="I49" s="232">
        <f>IF(ISBLANK(D49),"",(E49/VLOOKUP(B49,'Data-Dept'!A:E,2,)))</f>
        <v>3.1367881709801707E-3</v>
      </c>
      <c r="J49" s="232">
        <f>IF(ISBLANK(D49),"",(F49/VLOOKUP(B49,'Data-Dept'!A:E,2,)))</f>
        <v>3.9588082222177393E-3</v>
      </c>
      <c r="K49" s="232">
        <f>IF(ISBLANK(D49),"",(G49/VLOOKUP(B49,'Data-Dept'!A:E,2,)))</f>
        <v>3.9436790188207291E-3</v>
      </c>
    </row>
    <row r="50" spans="1:11" x14ac:dyDescent="0.5">
      <c r="A50" s="230" t="str">
        <f t="shared" si="0"/>
        <v>Find out which tax deductions, credits, or expenses I can claim</v>
      </c>
      <c r="B50" s="230" t="str">
        <f t="shared" si="1"/>
        <v>CRA</v>
      </c>
      <c r="C50" s="230">
        <f>VLOOKUP(B50,'Data-Dept'!A:J,10,)</f>
        <v>3.2597552843902275E-3</v>
      </c>
      <c r="D50" t="s">
        <v>350</v>
      </c>
      <c r="E50">
        <v>590</v>
      </c>
      <c r="F50">
        <v>948</v>
      </c>
      <c r="G50">
        <v>930</v>
      </c>
      <c r="H50">
        <v>2521</v>
      </c>
      <c r="I50" s="232">
        <f>IF(ISBLANK(D50),"",(E50/VLOOKUP(B50,'Data-Dept'!A:E,2,)))</f>
        <v>6.9209022979741701E-3</v>
      </c>
      <c r="J50" s="232">
        <f>IF(ISBLANK(D50),"",(F50/VLOOKUP(B50,'Data-Dept'!A:E,2,)))</f>
        <v>1.1120365048270362E-2</v>
      </c>
      <c r="K50" s="232">
        <f>IF(ISBLANK(D50),"",(G50/VLOOKUP(B50,'Data-Dept'!A:E,2,)))</f>
        <v>1.090921887646776E-2</v>
      </c>
    </row>
    <row r="51" spans="1:11" x14ac:dyDescent="0.5">
      <c r="A51" s="230" t="str">
        <f t="shared" si="0"/>
        <v>My Service Canada Account (MSCA) - View payment information</v>
      </c>
      <c r="B51" s="230" t="str">
        <f t="shared" si="1"/>
        <v>ESDC</v>
      </c>
      <c r="C51" s="230">
        <f>VLOOKUP(B51,'Data-Dept'!A:J,10,)</f>
        <v>3.7887437723188588E-3</v>
      </c>
      <c r="D51" t="s">
        <v>540</v>
      </c>
      <c r="E51">
        <v>563</v>
      </c>
      <c r="F51">
        <v>848</v>
      </c>
      <c r="G51">
        <v>1003</v>
      </c>
      <c r="H51">
        <v>2549</v>
      </c>
      <c r="I51" s="232">
        <f>IF(ISBLANK(D51),"",(E51/VLOOKUP(B51,'Data-Dept'!A:E,2,)))</f>
        <v>8.9722545379209238E-3</v>
      </c>
      <c r="J51" s="232">
        <f>IF(ISBLANK(D51),"",(F51/VLOOKUP(B51,'Data-Dept'!A:E,2,)))</f>
        <v>1.3514159588200609E-2</v>
      </c>
      <c r="K51" s="232">
        <f>IF(ISBLANK(D51),"",(G51/VLOOKUP(B51,'Data-Dept'!A:E,2,)))</f>
        <v>1.5984318475194825E-2</v>
      </c>
    </row>
    <row r="52" spans="1:11" x14ac:dyDescent="0.5">
      <c r="A52" s="230" t="str">
        <f t="shared" si="0"/>
        <v>COVID-19 requirements for travellers</v>
      </c>
      <c r="B52" s="230" t="str">
        <f t="shared" si="1"/>
        <v>PHAC</v>
      </c>
      <c r="C52" s="230">
        <f>VLOOKUP(B52,'Data-Dept'!A:J,10,)</f>
        <v>1.2118060810089969E-2</v>
      </c>
      <c r="D52" t="s">
        <v>1108</v>
      </c>
      <c r="E52">
        <v>553</v>
      </c>
      <c r="F52">
        <v>794</v>
      </c>
      <c r="G52">
        <v>844</v>
      </c>
      <c r="H52">
        <v>1851</v>
      </c>
      <c r="I52" s="232">
        <f>IF(ISBLANK(D52),"",(E52/VLOOKUP(B52,'Data-Dept'!A:E,2,)))</f>
        <v>8.9962583374003577E-2</v>
      </c>
      <c r="J52" s="232">
        <f>IF(ISBLANK(D52),"",(F52/VLOOKUP(B52,'Data-Dept'!A:E,2,)))</f>
        <v>0.12916870017894908</v>
      </c>
      <c r="K52" s="232">
        <f>IF(ISBLANK(D52),"",(G52/VLOOKUP(B52,'Data-Dept'!A:E,2,)))</f>
        <v>0.13730274930860584</v>
      </c>
    </row>
    <row r="53" spans="1:11" x14ac:dyDescent="0.5">
      <c r="A53" s="230" t="str">
        <f t="shared" si="0"/>
        <v>Change my address with the Canada Revenue Agency</v>
      </c>
      <c r="B53" s="230" t="str">
        <f t="shared" si="1"/>
        <v>CRA</v>
      </c>
      <c r="C53" s="230">
        <f>VLOOKUP(B53,'Data-Dept'!A:J,10,)</f>
        <v>3.2597552843902275E-3</v>
      </c>
      <c r="D53" t="s">
        <v>340</v>
      </c>
      <c r="E53">
        <v>548</v>
      </c>
      <c r="F53">
        <v>610</v>
      </c>
      <c r="G53">
        <v>634</v>
      </c>
      <c r="H53">
        <v>1046</v>
      </c>
      <c r="I53" s="232">
        <f>IF(ISBLANK(D53),"",(E53/VLOOKUP(B53,'Data-Dept'!A:E,2,)))</f>
        <v>6.4282278971014321E-3</v>
      </c>
      <c r="J53" s="232">
        <f>IF(ISBLANK(D53),"",(F53/VLOOKUP(B53,'Data-Dept'!A:E,2,)))</f>
        <v>7.1555091555326163E-3</v>
      </c>
      <c r="K53" s="232">
        <f>IF(ISBLANK(D53),"",(G53/VLOOKUP(B53,'Data-Dept'!A:E,2,)))</f>
        <v>7.4370373846027521E-3</v>
      </c>
    </row>
    <row r="54" spans="1:11" x14ac:dyDescent="0.5">
      <c r="A54" s="230" t="str">
        <f t="shared" si="0"/>
        <v>File an employer information return, such as a T4 Summary</v>
      </c>
      <c r="B54" s="230" t="str">
        <f t="shared" si="1"/>
        <v>CRA</v>
      </c>
      <c r="C54" s="230">
        <f>VLOOKUP(B54,'Data-Dept'!A:J,10,)</f>
        <v>3.2597552843902275E-3</v>
      </c>
      <c r="D54" t="s">
        <v>344</v>
      </c>
      <c r="E54">
        <v>522</v>
      </c>
      <c r="F54">
        <v>752</v>
      </c>
      <c r="G54">
        <v>744</v>
      </c>
      <c r="H54">
        <v>1569</v>
      </c>
      <c r="I54" s="232">
        <f>IF(ISBLANK(D54),"",(E54/VLOOKUP(B54,'Data-Dept'!A:E,2,)))</f>
        <v>6.1232389822754515E-3</v>
      </c>
      <c r="J54" s="232">
        <f>IF(ISBLANK(D54),"",(F54/VLOOKUP(B54,'Data-Dept'!A:E,2,)))</f>
        <v>8.8212178441975861E-3</v>
      </c>
      <c r="K54" s="232">
        <f>IF(ISBLANK(D54),"",(G54/VLOOKUP(B54,'Data-Dept'!A:E,2,)))</f>
        <v>8.7273751011742069E-3</v>
      </c>
    </row>
    <row r="55" spans="1:11" x14ac:dyDescent="0.5">
      <c r="A55" s="230" t="str">
        <f t="shared" si="0"/>
        <v>Other - Reason for my visit is not in this list</v>
      </c>
      <c r="B55" s="230" t="str">
        <f t="shared" si="1"/>
        <v>TBS</v>
      </c>
      <c r="C55" s="230">
        <f>VLOOKUP(B55,'Data-Dept'!A:J,10,)</f>
        <v>1.4316913441313023E-2</v>
      </c>
      <c r="D55" t="s">
        <v>1280</v>
      </c>
      <c r="E55">
        <v>519</v>
      </c>
      <c r="F55">
        <v>636</v>
      </c>
      <c r="G55">
        <v>706</v>
      </c>
      <c r="H55">
        <v>1395</v>
      </c>
      <c r="I55" s="232">
        <f>IF(ISBLANK(D55),"",(E55/VLOOKUP(B55,'Data-Dept'!A:E,2,)))</f>
        <v>0.12002775208140611</v>
      </c>
      <c r="J55" s="232">
        <f>IF(ISBLANK(D55),"",(F55/VLOOKUP(B55,'Data-Dept'!A:E,2,)))</f>
        <v>0.14708603145235893</v>
      </c>
      <c r="K55" s="232">
        <f>IF(ISBLANK(D55),"",(G55/VLOOKUP(B55,'Data-Dept'!A:E,2,)))</f>
        <v>0.16327474560592045</v>
      </c>
    </row>
    <row r="56" spans="1:11" x14ac:dyDescent="0.5">
      <c r="A56" s="230" t="str">
        <f t="shared" si="0"/>
        <v>Learn about benefits for people with disabilities</v>
      </c>
      <c r="B56" s="230" t="str">
        <f t="shared" si="1"/>
        <v>ESDC</v>
      </c>
      <c r="C56" s="230">
        <f>VLOOKUP(B56,'Data-Dept'!A:J,10,)</f>
        <v>3.7887437723188588E-3</v>
      </c>
      <c r="D56" t="s">
        <v>532</v>
      </c>
      <c r="E56">
        <v>512</v>
      </c>
      <c r="F56">
        <v>556</v>
      </c>
      <c r="G56">
        <v>606</v>
      </c>
      <c r="H56">
        <v>1155</v>
      </c>
      <c r="I56" s="232">
        <f>IF(ISBLANK(D56),"",(E56/VLOOKUP(B56,'Data-Dept'!A:E,2,)))</f>
        <v>8.1594925815550844E-3</v>
      </c>
      <c r="J56" s="232">
        <f>IF(ISBLANK(D56),"",(F56/VLOOKUP(B56,'Data-Dept'!A:E,2,)))</f>
        <v>8.8606989752824748E-3</v>
      </c>
      <c r="K56" s="232">
        <f>IF(ISBLANK(D56),"",(G56/VLOOKUP(B56,'Data-Dept'!A:E,2,)))</f>
        <v>9.6575244226999625E-3</v>
      </c>
    </row>
    <row r="57" spans="1:11" x14ac:dyDescent="0.5">
      <c r="A57" s="230" t="str">
        <f t="shared" si="0"/>
        <v>Search censuses</v>
      </c>
      <c r="B57" s="230" t="str">
        <f t="shared" si="1"/>
        <v>LAC</v>
      </c>
      <c r="C57" s="230">
        <f>VLOOKUP(B57,'Data-Dept'!A:J,10,)</f>
        <v>1.5716054468814866E-2</v>
      </c>
      <c r="D57" t="s">
        <v>952</v>
      </c>
      <c r="E57">
        <v>505</v>
      </c>
      <c r="F57">
        <v>611</v>
      </c>
      <c r="G57">
        <v>519</v>
      </c>
      <c r="H57">
        <v>1490</v>
      </c>
      <c r="I57" s="232">
        <f>IF(ISBLANK(D57),"",(E57/VLOOKUP(B57,'Data-Dept'!A:E,2,)))</f>
        <v>0.13076126359399276</v>
      </c>
      <c r="J57" s="232">
        <f>IF(ISBLANK(D57),"",(F57/VLOOKUP(B57,'Data-Dept'!A:E,2,)))</f>
        <v>0.15820818228896943</v>
      </c>
      <c r="K57" s="232">
        <f>IF(ISBLANK(D57),"",(G57/VLOOKUP(B57,'Data-Dept'!A:E,2,)))</f>
        <v>0.13438632832729155</v>
      </c>
    </row>
    <row r="58" spans="1:11" x14ac:dyDescent="0.5">
      <c r="A58" s="230" t="str">
        <f t="shared" si="0"/>
        <v>Get an income tax form and guide</v>
      </c>
      <c r="B58" s="230" t="str">
        <f t="shared" si="1"/>
        <v>CRA</v>
      </c>
      <c r="C58" s="230">
        <f>VLOOKUP(B58,'Data-Dept'!A:J,10,)</f>
        <v>3.2597552843902275E-3</v>
      </c>
      <c r="D58" t="s">
        <v>356</v>
      </c>
      <c r="E58">
        <v>463</v>
      </c>
      <c r="F58">
        <v>691</v>
      </c>
      <c r="G58">
        <v>682</v>
      </c>
      <c r="H58">
        <v>1617</v>
      </c>
      <c r="I58" s="232">
        <f>IF(ISBLANK(D58),"",(E58/VLOOKUP(B58,'Data-Dept'!A:E,2,)))</f>
        <v>5.431148752478035E-3</v>
      </c>
      <c r="J58" s="232">
        <f>IF(ISBLANK(D58),"",(F58/VLOOKUP(B58,'Data-Dept'!A:E,2,)))</f>
        <v>8.1056669286443239E-3</v>
      </c>
      <c r="K58" s="232">
        <f>IF(ISBLANK(D58),"",(G58/VLOOKUP(B58,'Data-Dept'!A:E,2,)))</f>
        <v>8.0000938427430227E-3</v>
      </c>
    </row>
    <row r="59" spans="1:11" x14ac:dyDescent="0.5">
      <c r="A59" s="230" t="str">
        <f t="shared" si="0"/>
        <v>Boarding flights to and within Canada</v>
      </c>
      <c r="B59" s="230" t="str">
        <f t="shared" si="1"/>
        <v>CATSA</v>
      </c>
      <c r="C59" s="230">
        <f>VLOOKUP(B59,'Data-Dept'!A:J,10,)</f>
        <v>2.4669232663593516E-2</v>
      </c>
      <c r="D59" t="s">
        <v>1342</v>
      </c>
      <c r="E59">
        <v>460</v>
      </c>
      <c r="F59">
        <v>702</v>
      </c>
      <c r="G59">
        <v>701</v>
      </c>
      <c r="H59">
        <v>1406</v>
      </c>
      <c r="I59" s="232">
        <f>IF(ISBLANK(D59),"",(E59/VLOOKUP(B59,'Data-Dept'!A:E,2,)))</f>
        <v>0.30463576158940397</v>
      </c>
      <c r="J59" s="232">
        <f>IF(ISBLANK(D59),"",(F59/VLOOKUP(B59,'Data-Dept'!A:E,2,)))</f>
        <v>0.46490066225165561</v>
      </c>
      <c r="K59" s="232">
        <f>IF(ISBLANK(D59),"",(G59/VLOOKUP(B59,'Data-Dept'!A:E,2,)))</f>
        <v>0.4642384105960265</v>
      </c>
    </row>
    <row r="60" spans="1:11" x14ac:dyDescent="0.5">
      <c r="A60" s="230" t="str">
        <f t="shared" si="0"/>
        <v>Old Age Security (OAS) - View payment amounts</v>
      </c>
      <c r="B60" s="230" t="str">
        <f t="shared" si="1"/>
        <v>ESDC</v>
      </c>
      <c r="C60" s="230">
        <f>VLOOKUP(B60,'Data-Dept'!A:J,10,)</f>
        <v>3.7887437723188588E-3</v>
      </c>
      <c r="D60" t="s">
        <v>544</v>
      </c>
      <c r="E60">
        <v>459</v>
      </c>
      <c r="F60">
        <v>567</v>
      </c>
      <c r="G60">
        <v>663</v>
      </c>
      <c r="H60">
        <v>1509</v>
      </c>
      <c r="I60" s="232">
        <f>IF(ISBLANK(D60),"",(E60/VLOOKUP(B60,'Data-Dept'!A:E,2,)))</f>
        <v>7.3148576072925462E-3</v>
      </c>
      <c r="J60" s="232">
        <f>IF(ISBLANK(D60),"",(F60/VLOOKUP(B60,'Data-Dept'!A:E,2,)))</f>
        <v>9.0360005737143215E-3</v>
      </c>
      <c r="K60" s="232">
        <f>IF(ISBLANK(D60),"",(G60/VLOOKUP(B60,'Data-Dept'!A:E,2,)))</f>
        <v>1.0565905432755901E-2</v>
      </c>
    </row>
    <row r="61" spans="1:11" x14ac:dyDescent="0.5">
      <c r="A61" s="230" t="str">
        <f t="shared" si="0"/>
        <v>COVID-19 cases, statistics</v>
      </c>
      <c r="B61" s="230" t="str">
        <f t="shared" si="1"/>
        <v>HC</v>
      </c>
      <c r="C61" s="230">
        <f>VLOOKUP(B61,'Data-Dept'!A:J,10,)</f>
        <v>8.1052032694029358E-3</v>
      </c>
      <c r="D61" t="s">
        <v>795</v>
      </c>
      <c r="E61">
        <v>455</v>
      </c>
      <c r="F61">
        <v>907</v>
      </c>
      <c r="G61">
        <v>1102</v>
      </c>
      <c r="H61">
        <v>1948</v>
      </c>
      <c r="I61" s="232">
        <f>IF(ISBLANK(D61),"",(E61/VLOOKUP(B61,'Data-Dept'!A:E,2,)))</f>
        <v>3.4456645210147671E-2</v>
      </c>
      <c r="J61" s="232">
        <f>IF(ISBLANK(D61),"",(F61/VLOOKUP(B61,'Data-Dept'!A:E,2,)))</f>
        <v>6.8686103748580085E-2</v>
      </c>
      <c r="K61" s="232">
        <f>IF(ISBLANK(D61),"",(G61/VLOOKUP(B61,'Data-Dept'!A:E,2,)))</f>
        <v>8.3453237410071948E-2</v>
      </c>
    </row>
    <row r="62" spans="1:11" x14ac:dyDescent="0.5">
      <c r="A62" s="230" t="str">
        <f t="shared" si="0"/>
        <v>Other - Reason for my visit is not in this list</v>
      </c>
      <c r="B62" s="230" t="str">
        <f t="shared" si="1"/>
        <v>ESDC</v>
      </c>
      <c r="C62" s="230">
        <f>VLOOKUP(B62,'Data-Dept'!A:J,10,)</f>
        <v>3.7887437723188588E-3</v>
      </c>
      <c r="D62" t="s">
        <v>545</v>
      </c>
      <c r="E62">
        <v>420</v>
      </c>
      <c r="F62">
        <v>456</v>
      </c>
      <c r="G62">
        <v>532</v>
      </c>
      <c r="H62">
        <v>858</v>
      </c>
      <c r="I62" s="232">
        <f>IF(ISBLANK(D62),"",(E62/VLOOKUP(B62,'Data-Dept'!A:E,2,)))</f>
        <v>6.6933337583069052E-3</v>
      </c>
      <c r="J62" s="232">
        <f>IF(ISBLANK(D62),"",(F62/VLOOKUP(B62,'Data-Dept'!A:E,2,)))</f>
        <v>7.2670480804474975E-3</v>
      </c>
      <c r="K62" s="232">
        <f>IF(ISBLANK(D62),"",(G62/VLOOKUP(B62,'Data-Dept'!A:E,2,)))</f>
        <v>8.4782227605220799E-3</v>
      </c>
    </row>
    <row r="63" spans="1:11" ht="31.5" x14ac:dyDescent="0.5">
      <c r="A63" s="230" t="str">
        <f t="shared" si="0"/>
        <v>My Service Canada Account (MSCA) - Check your estimated monthly Canada Pension Plan (CPP) benefits</v>
      </c>
      <c r="B63" s="230" t="str">
        <f t="shared" si="1"/>
        <v>ESDC</v>
      </c>
      <c r="C63" s="230">
        <f>VLOOKUP(B63,'Data-Dept'!A:J,10,)</f>
        <v>3.7887437723188588E-3</v>
      </c>
      <c r="D63" t="s">
        <v>536</v>
      </c>
      <c r="E63">
        <v>412</v>
      </c>
      <c r="F63">
        <v>492</v>
      </c>
      <c r="G63">
        <v>487</v>
      </c>
      <c r="H63">
        <v>1031</v>
      </c>
      <c r="I63" s="232">
        <f>IF(ISBLANK(D63),"",(E63/VLOOKUP(B63,'Data-Dept'!A:E,2,)))</f>
        <v>6.5658416867201072E-3</v>
      </c>
      <c r="J63" s="232">
        <f>IF(ISBLANK(D63),"",(F63/VLOOKUP(B63,'Data-Dept'!A:E,2,)))</f>
        <v>7.840762402588089E-3</v>
      </c>
      <c r="K63" s="232">
        <f>IF(ISBLANK(D63),"",(G63/VLOOKUP(B63,'Data-Dept'!A:E,2,)))</f>
        <v>7.7610798578463406E-3</v>
      </c>
    </row>
    <row r="64" spans="1:11" x14ac:dyDescent="0.5">
      <c r="A64" s="230" t="str">
        <f t="shared" si="0"/>
        <v>Other - Reason for my visit is not in this list</v>
      </c>
      <c r="B64" s="230" t="str">
        <f t="shared" si="1"/>
        <v>FCAC</v>
      </c>
      <c r="C64" s="230">
        <f>VLOOKUP(B64,'Data-Dept'!A:J,10,)</f>
        <v>1.4482946329336105E-2</v>
      </c>
      <c r="D64" t="s">
        <v>604</v>
      </c>
      <c r="E64">
        <v>412</v>
      </c>
      <c r="F64">
        <v>407</v>
      </c>
      <c r="G64">
        <v>517</v>
      </c>
      <c r="H64">
        <v>1040</v>
      </c>
      <c r="I64" s="232">
        <f>IF(ISBLANK(D64),"",(E64/VLOOKUP(B64,'Data-Dept'!A:E,2,)))</f>
        <v>9.7676623992413461E-2</v>
      </c>
      <c r="J64" s="232">
        <f>IF(ISBLANK(D64),"",(F64/VLOOKUP(B64,'Data-Dept'!A:E,2,)))</f>
        <v>9.6491228070175433E-2</v>
      </c>
      <c r="K64" s="232">
        <f>IF(ISBLANK(D64),"",(G64/VLOOKUP(B64,'Data-Dept'!A:E,2,)))</f>
        <v>0.12256993835941205</v>
      </c>
    </row>
    <row r="65" spans="1:11" x14ac:dyDescent="0.5">
      <c r="A65" s="230" t="str">
        <f t="shared" si="0"/>
        <v>Find tax software</v>
      </c>
      <c r="B65" s="230" t="str">
        <f t="shared" si="1"/>
        <v>CRA</v>
      </c>
      <c r="C65" s="230">
        <f>VLOOKUP(B65,'Data-Dept'!A:J,10,)</f>
        <v>3.2597552843902275E-3</v>
      </c>
      <c r="D65" t="s">
        <v>351</v>
      </c>
      <c r="E65">
        <v>406</v>
      </c>
      <c r="F65">
        <v>557</v>
      </c>
      <c r="G65">
        <v>557</v>
      </c>
      <c r="H65">
        <v>1119</v>
      </c>
      <c r="I65" s="232">
        <f>IF(ISBLANK(D65),"",(E65/VLOOKUP(B65,'Data-Dept'!A:E,2,)))</f>
        <v>4.7625192084364623E-3</v>
      </c>
      <c r="J65" s="232">
        <f>IF(ISBLANK(D65),"",(F65/VLOOKUP(B65,'Data-Dept'!A:E,2,)))</f>
        <v>6.5338009830027332E-3</v>
      </c>
      <c r="K65" s="232">
        <f>IF(ISBLANK(D65),"",(G65/VLOOKUP(B65,'Data-Dept'!A:E,2,)))</f>
        <v>6.5338009830027332E-3</v>
      </c>
    </row>
    <row r="66" spans="1:11" x14ac:dyDescent="0.5">
      <c r="A66" s="230" t="str">
        <f t="shared" si="0"/>
        <v>Other - Reason for my visit is not in this list</v>
      </c>
      <c r="B66" s="230" t="str">
        <f t="shared" si="1"/>
        <v>PSPC</v>
      </c>
      <c r="C66" s="230">
        <f>VLOOKUP(B66,'Data-Dept'!A:J,10,)</f>
        <v>7.9173363759790314E-3</v>
      </c>
      <c r="D66" t="s">
        <v>1208</v>
      </c>
      <c r="E66">
        <v>403</v>
      </c>
      <c r="F66">
        <v>409</v>
      </c>
      <c r="G66">
        <v>483</v>
      </c>
      <c r="H66">
        <v>805</v>
      </c>
      <c r="I66" s="232">
        <f>IF(ISBLANK(D66),"",(E66/VLOOKUP(B66,'Data-Dept'!A:E,2,)))</f>
        <v>2.7657676206162926E-2</v>
      </c>
      <c r="J66" s="232">
        <f>IF(ISBLANK(D66),"",(F66/VLOOKUP(B66,'Data-Dept'!A:E,2,)))</f>
        <v>2.8069453023128133E-2</v>
      </c>
      <c r="K66" s="232">
        <f>IF(ISBLANK(D66),"",(G66/VLOOKUP(B66,'Data-Dept'!A:E,2,)))</f>
        <v>3.3148033765698991E-2</v>
      </c>
    </row>
    <row r="67" spans="1:11" x14ac:dyDescent="0.5">
      <c r="A67" s="230" t="str">
        <f t="shared" ref="A67:A130" si="2">IF(ISBLANK(D67),"",MID(D67,FIND("#",SUBSTITUTE(D67,":","#",2))+1,500))</f>
        <v>Pay your fees online</v>
      </c>
      <c r="B67" s="230" t="str">
        <f t="shared" ref="B67:B130" si="3">IF(ISBLANK(D67),"",LEFT(D67,FIND("#",SUBSTITUTE(D67,":","#"))-1))</f>
        <v>IRCC</v>
      </c>
      <c r="C67" s="230">
        <f>VLOOKUP(B67,'Data-Dept'!A:J,10,)</f>
        <v>2.146124497851573E-3</v>
      </c>
      <c r="D67" t="s">
        <v>861</v>
      </c>
      <c r="E67">
        <v>401</v>
      </c>
      <c r="F67">
        <v>501</v>
      </c>
      <c r="G67">
        <v>512</v>
      </c>
      <c r="H67">
        <v>917</v>
      </c>
      <c r="I67" s="232">
        <f>IF(ISBLANK(D67),"",(E67/VLOOKUP(B67,'Data-Dept'!A:E,2,)))</f>
        <v>2.0222701874003995E-3</v>
      </c>
      <c r="J67" s="232">
        <f>IF(ISBLANK(D67),"",(F67/VLOOKUP(B67,'Data-Dept'!A:E,2,)))</f>
        <v>2.5265769673007482E-3</v>
      </c>
      <c r="K67" s="232">
        <f>IF(ISBLANK(D67),"",(G67/VLOOKUP(B67,'Data-Dept'!A:E,2,)))</f>
        <v>2.5820507130897867E-3</v>
      </c>
    </row>
    <row r="68" spans="1:11" x14ac:dyDescent="0.5">
      <c r="A68" s="230" t="str">
        <f t="shared" si="2"/>
        <v>Find my Registered Retirement Savings Plan (RRSP) contribution limit</v>
      </c>
      <c r="B68" s="230" t="str">
        <f t="shared" si="3"/>
        <v>CRA</v>
      </c>
      <c r="C68" s="230">
        <f>VLOOKUP(B68,'Data-Dept'!A:J,10,)</f>
        <v>3.2597552843902275E-3</v>
      </c>
      <c r="D68" t="s">
        <v>346</v>
      </c>
      <c r="E68">
        <v>384</v>
      </c>
      <c r="F68">
        <v>651</v>
      </c>
      <c r="G68">
        <v>663</v>
      </c>
      <c r="H68">
        <v>1755</v>
      </c>
      <c r="I68" s="232">
        <f>IF(ISBLANK(D68),"",(E68/VLOOKUP(B68,'Data-Dept'!A:E,2,)))</f>
        <v>4.5044516651221713E-3</v>
      </c>
      <c r="J68" s="232">
        <f>IF(ISBLANK(D68),"",(F68/VLOOKUP(B68,'Data-Dept'!A:E,2,)))</f>
        <v>7.6364532135274315E-3</v>
      </c>
      <c r="K68" s="232">
        <f>IF(ISBLANK(D68),"",(G68/VLOOKUP(B68,'Data-Dept'!A:E,2,)))</f>
        <v>7.7772173280624994E-3</v>
      </c>
    </row>
    <row r="69" spans="1:11" ht="31.5" x14ac:dyDescent="0.5">
      <c r="A69" s="230" t="str">
        <f t="shared" si="2"/>
        <v>Apply to work and travel abroad with International Experience Canada (IEC) as a Canadian</v>
      </c>
      <c r="B69" s="230" t="str">
        <f t="shared" si="3"/>
        <v>IRCC</v>
      </c>
      <c r="C69" s="230">
        <f>VLOOKUP(B69,'Data-Dept'!A:J,10,)</f>
        <v>2.146124497851573E-3</v>
      </c>
      <c r="D69" t="s">
        <v>839</v>
      </c>
      <c r="E69">
        <v>374</v>
      </c>
      <c r="F69">
        <v>616</v>
      </c>
      <c r="G69">
        <v>623</v>
      </c>
      <c r="H69">
        <v>1661</v>
      </c>
      <c r="I69" s="232">
        <f>IF(ISBLANK(D69),"",(E69/VLOOKUP(B69,'Data-Dept'!A:E,2,)))</f>
        <v>1.8861073568273053E-3</v>
      </c>
      <c r="J69" s="232">
        <f>IF(ISBLANK(D69),"",(F69/VLOOKUP(B69,'Data-Dept'!A:E,2,)))</f>
        <v>3.1065297641861499E-3</v>
      </c>
      <c r="K69" s="232">
        <f>IF(ISBLANK(D69),"",(G69/VLOOKUP(B69,'Data-Dept'!A:E,2,)))</f>
        <v>3.1418312387791743E-3</v>
      </c>
    </row>
    <row r="70" spans="1:11" x14ac:dyDescent="0.5">
      <c r="A70" s="230" t="str">
        <f t="shared" si="2"/>
        <v>Other - Reason for my visit is not in this list</v>
      </c>
      <c r="B70" s="230" t="str">
        <f t="shared" si="3"/>
        <v>PSPC</v>
      </c>
      <c r="C70" s="230">
        <f>VLOOKUP(B70,'Data-Dept'!A:J,10,)</f>
        <v>7.9173363759790314E-3</v>
      </c>
      <c r="D70" t="s">
        <v>1198</v>
      </c>
      <c r="E70">
        <v>369</v>
      </c>
      <c r="F70">
        <v>502</v>
      </c>
      <c r="G70">
        <v>555</v>
      </c>
      <c r="H70">
        <v>1115</v>
      </c>
      <c r="I70" s="232">
        <f>IF(ISBLANK(D70),"",(E70/VLOOKUP(B70,'Data-Dept'!A:E,2,)))</f>
        <v>2.53242742433601E-2</v>
      </c>
      <c r="J70" s="232">
        <f>IF(ISBLANK(D70),"",(F70/VLOOKUP(B70,'Data-Dept'!A:E,2,)))</f>
        <v>3.4451993686088804E-2</v>
      </c>
      <c r="K70" s="232">
        <f>IF(ISBLANK(D70),"",(G70/VLOOKUP(B70,'Data-Dept'!A:E,2,)))</f>
        <v>3.8089355569281447E-2</v>
      </c>
    </row>
    <row r="71" spans="1:11" x14ac:dyDescent="0.5">
      <c r="A71" s="230" t="str">
        <f t="shared" si="2"/>
        <v>Find out how much my benefit payment will be</v>
      </c>
      <c r="B71" s="230" t="str">
        <f t="shared" si="3"/>
        <v>CRA</v>
      </c>
      <c r="C71" s="230">
        <f>VLOOKUP(B71,'Data-Dept'!A:J,10,)</f>
        <v>3.2597552843902275E-3</v>
      </c>
      <c r="D71" t="s">
        <v>348</v>
      </c>
      <c r="E71">
        <v>363</v>
      </c>
      <c r="F71">
        <v>510</v>
      </c>
      <c r="G71">
        <v>615</v>
      </c>
      <c r="H71">
        <v>1606</v>
      </c>
      <c r="I71" s="232">
        <f>IF(ISBLANK(D71),"",(E71/VLOOKUP(B71,'Data-Dept'!A:E,2,)))</f>
        <v>4.2581144646858023E-3</v>
      </c>
      <c r="J71" s="232">
        <f>IF(ISBLANK(D71),"",(F71/VLOOKUP(B71,'Data-Dept'!A:E,2,)))</f>
        <v>5.9824748677403837E-3</v>
      </c>
      <c r="K71" s="232">
        <f>IF(ISBLANK(D71),"",(G71/VLOOKUP(B71,'Data-Dept'!A:E,2,)))</f>
        <v>7.2141608699222278E-3</v>
      </c>
    </row>
    <row r="72" spans="1:11" x14ac:dyDescent="0.5">
      <c r="A72" s="230" t="str">
        <f t="shared" si="2"/>
        <v>Travel advice and advisories</v>
      </c>
      <c r="B72" s="230" t="str">
        <f t="shared" si="3"/>
        <v>GAC</v>
      </c>
      <c r="C72" s="230">
        <f>VLOOKUP(B72,'Data-Dept'!A:J,10,)</f>
        <v>8.097690068006173E-3</v>
      </c>
      <c r="D72" t="s">
        <v>718</v>
      </c>
      <c r="E72">
        <v>354</v>
      </c>
      <c r="F72">
        <v>674</v>
      </c>
      <c r="G72">
        <v>699</v>
      </c>
      <c r="H72">
        <v>2092</v>
      </c>
      <c r="I72" s="232">
        <f>IF(ISBLANK(D72),"",(E72/VLOOKUP(B72,'Data-Dept'!A:E,2,)))</f>
        <v>2.6364787368734641E-2</v>
      </c>
      <c r="J72" s="232">
        <f>IF(ISBLANK(D72),"",(F72/VLOOKUP(B72,'Data-Dept'!A:E,2,)))</f>
        <v>5.0197363521263125E-2</v>
      </c>
      <c r="K72" s="232">
        <f>IF(ISBLANK(D72),"",(G72/VLOOKUP(B72,'Data-Dept'!A:E,2,)))</f>
        <v>5.2059283533179415E-2</v>
      </c>
    </row>
    <row r="73" spans="1:11" x14ac:dyDescent="0.5">
      <c r="A73" s="230" t="str">
        <f t="shared" si="2"/>
        <v>Sign up for direct deposit or update your banking information</v>
      </c>
      <c r="B73" s="230" t="str">
        <f t="shared" si="3"/>
        <v>PSPC</v>
      </c>
      <c r="C73" s="230">
        <f>VLOOKUP(B73,'Data-Dept'!A:J,10,)</f>
        <v>7.9173363759790314E-3</v>
      </c>
      <c r="D73" t="s">
        <v>1197</v>
      </c>
      <c r="E73">
        <v>354</v>
      </c>
      <c r="F73">
        <v>392</v>
      </c>
      <c r="G73">
        <v>420</v>
      </c>
      <c r="H73">
        <v>683</v>
      </c>
      <c r="I73" s="232">
        <f>IF(ISBLANK(D73),"",(E73/VLOOKUP(B73,'Data-Dept'!A:E,2,)))</f>
        <v>2.4294832200947088E-2</v>
      </c>
      <c r="J73" s="232">
        <f>IF(ISBLANK(D73),"",(F73/VLOOKUP(B73,'Data-Dept'!A:E,2,)))</f>
        <v>2.6902752041726718E-2</v>
      </c>
      <c r="K73" s="232">
        <f>IF(ISBLANK(D73),"",(G73/VLOOKUP(B73,'Data-Dept'!A:E,2,)))</f>
        <v>2.8824377187564341E-2</v>
      </c>
    </row>
    <row r="74" spans="1:11" x14ac:dyDescent="0.5">
      <c r="A74" s="230" t="str">
        <f t="shared" si="2"/>
        <v>Apply for the Canada Child Benefit (CCB)</v>
      </c>
      <c r="B74" s="230" t="str">
        <f t="shared" si="3"/>
        <v>ESDC</v>
      </c>
      <c r="C74" s="230">
        <f>VLOOKUP(B74,'Data-Dept'!A:J,10,)</f>
        <v>3.7887437723188588E-3</v>
      </c>
      <c r="D74" t="s">
        <v>515</v>
      </c>
      <c r="E74">
        <v>352</v>
      </c>
      <c r="F74">
        <v>407</v>
      </c>
      <c r="G74">
        <v>452</v>
      </c>
      <c r="H74">
        <v>825</v>
      </c>
      <c r="I74" s="232">
        <f>IF(ISBLANK(D74),"",(E74/VLOOKUP(B74,'Data-Dept'!A:E,2,)))</f>
        <v>5.6096511498191209E-3</v>
      </c>
      <c r="J74" s="232">
        <f>IF(ISBLANK(D74),"",(F74/VLOOKUP(B74,'Data-Dept'!A:E,2,)))</f>
        <v>6.4861591419783579E-3</v>
      </c>
      <c r="K74" s="232">
        <f>IF(ISBLANK(D74),"",(G74/VLOOKUP(B74,'Data-Dept'!A:E,2,)))</f>
        <v>7.2033020446540981E-3</v>
      </c>
    </row>
    <row r="75" spans="1:11" x14ac:dyDescent="0.5">
      <c r="A75" s="230" t="str">
        <f t="shared" si="2"/>
        <v>Check health advice before travelling</v>
      </c>
      <c r="B75" s="230" t="str">
        <f t="shared" si="3"/>
        <v>PHAC</v>
      </c>
      <c r="C75" s="230">
        <f>VLOOKUP(B75,'Data-Dept'!A:J,10,)</f>
        <v>1.2118060810089969E-2</v>
      </c>
      <c r="D75" t="s">
        <v>1556</v>
      </c>
      <c r="E75">
        <v>349</v>
      </c>
      <c r="F75">
        <v>506</v>
      </c>
      <c r="G75">
        <v>544</v>
      </c>
      <c r="H75">
        <v>893</v>
      </c>
      <c r="I75" s="232">
        <f>IF(ISBLANK(D75),"",(E75/VLOOKUP(B75,'Data-Dept'!A:E,2,)))</f>
        <v>5.6775662925004064E-2</v>
      </c>
      <c r="J75" s="232">
        <f>IF(ISBLANK(D75),"",(F75/VLOOKUP(B75,'Data-Dept'!A:E,2,)))</f>
        <v>8.2316577192126247E-2</v>
      </c>
      <c r="K75" s="232">
        <f>IF(ISBLANK(D75),"",(G75/VLOOKUP(B75,'Data-Dept'!A:E,2,)))</f>
        <v>8.8498454530665363E-2</v>
      </c>
    </row>
    <row r="76" spans="1:11" x14ac:dyDescent="0.5">
      <c r="A76" s="230" t="str">
        <f t="shared" si="2"/>
        <v>My Service Canada Account (MSCA) - View/Change your personal information</v>
      </c>
      <c r="B76" s="230" t="str">
        <f t="shared" si="3"/>
        <v>ESDC</v>
      </c>
      <c r="C76" s="230">
        <f>VLOOKUP(B76,'Data-Dept'!A:J,10,)</f>
        <v>3.7887437723188588E-3</v>
      </c>
      <c r="D76" t="s">
        <v>542</v>
      </c>
      <c r="E76">
        <v>346</v>
      </c>
      <c r="F76">
        <v>312</v>
      </c>
      <c r="G76">
        <v>389</v>
      </c>
      <c r="H76">
        <v>560</v>
      </c>
      <c r="I76" s="232">
        <f>IF(ISBLANK(D76),"",(E76/VLOOKUP(B76,'Data-Dept'!A:E,2,)))</f>
        <v>5.5140320961290217E-3</v>
      </c>
      <c r="J76" s="232">
        <f>IF(ISBLANK(D76),"",(F76/VLOOKUP(B76,'Data-Dept'!A:E,2,)))</f>
        <v>4.97219079188513E-3</v>
      </c>
      <c r="K76" s="232">
        <f>IF(ISBLANK(D76),"",(G76/VLOOKUP(B76,'Data-Dept'!A:E,2,)))</f>
        <v>6.1993019809080622E-3</v>
      </c>
    </row>
    <row r="77" spans="1:11" x14ac:dyDescent="0.5">
      <c r="A77" s="230" t="str">
        <f t="shared" si="2"/>
        <v>Get your Canadian COVID-19 proof of vaccination</v>
      </c>
      <c r="B77" s="230" t="str">
        <f t="shared" si="3"/>
        <v>HC</v>
      </c>
      <c r="C77" s="230">
        <f>VLOOKUP(B77,'Data-Dept'!A:J,10,)</f>
        <v>8.1052032694029358E-3</v>
      </c>
      <c r="D77" t="s">
        <v>796</v>
      </c>
      <c r="E77">
        <v>346</v>
      </c>
      <c r="F77">
        <v>459</v>
      </c>
      <c r="G77">
        <v>472</v>
      </c>
      <c r="H77">
        <v>919</v>
      </c>
      <c r="I77" s="232">
        <f>IF(ISBLANK(D77),"",(E77/VLOOKUP(B77,'Data-Dept'!A:E,2,)))</f>
        <v>2.6202196137826581E-2</v>
      </c>
      <c r="J77" s="232">
        <f>IF(ISBLANK(D77),"",(F77/VLOOKUP(B77,'Data-Dept'!A:E,2,)))</f>
        <v>3.4759560772434681E-2</v>
      </c>
      <c r="K77" s="232">
        <f>IF(ISBLANK(D77),"",(G77/VLOOKUP(B77,'Data-Dept'!A:E,2,)))</f>
        <v>3.5744036349867475E-2</v>
      </c>
    </row>
    <row r="78" spans="1:11" x14ac:dyDescent="0.5">
      <c r="A78" s="230" t="str">
        <f t="shared" si="2"/>
        <v>Other - Reason for my visit is not in this list</v>
      </c>
      <c r="B78" s="230" t="str">
        <f t="shared" si="3"/>
        <v>NRCan</v>
      </c>
      <c r="C78" s="230">
        <f>VLOOKUP(B78,'Data-Dept'!A:J,10,)</f>
        <v>1.720243549629279E-2</v>
      </c>
      <c r="D78" t="s">
        <v>1035</v>
      </c>
      <c r="E78">
        <v>346</v>
      </c>
      <c r="F78">
        <v>408</v>
      </c>
      <c r="G78">
        <v>452</v>
      </c>
      <c r="H78">
        <v>758</v>
      </c>
      <c r="I78" s="232">
        <f>IF(ISBLANK(D78),"",(E78/VLOOKUP(B78,'Data-Dept'!A:E,2,)))</f>
        <v>0.11012094207511139</v>
      </c>
      <c r="J78" s="232">
        <f>IF(ISBLANK(D78),"",(F78/VLOOKUP(B78,'Data-Dept'!A:E,2,)))</f>
        <v>0.12985359643539146</v>
      </c>
      <c r="K78" s="232">
        <f>IF(ISBLANK(D78),"",(G78/VLOOKUP(B78,'Data-Dept'!A:E,2,)))</f>
        <v>0.14385741565881605</v>
      </c>
    </row>
    <row r="79" spans="1:11" x14ac:dyDescent="0.5">
      <c r="A79" s="230" t="str">
        <f t="shared" si="2"/>
        <v>Symptoms of COVID-19</v>
      </c>
      <c r="B79" s="230" t="str">
        <f t="shared" si="3"/>
        <v>HC</v>
      </c>
      <c r="C79" s="230">
        <f>VLOOKUP(B79,'Data-Dept'!A:J,10,)</f>
        <v>8.1052032694029358E-3</v>
      </c>
      <c r="D79" t="s">
        <v>799</v>
      </c>
      <c r="E79">
        <v>345</v>
      </c>
      <c r="F79">
        <v>456</v>
      </c>
      <c r="G79">
        <v>637</v>
      </c>
      <c r="H79">
        <v>1611</v>
      </c>
      <c r="I79" s="232">
        <f>IF(ISBLANK(D79),"",(E79/VLOOKUP(B79,'Data-Dept'!A:E,2,)))</f>
        <v>2.6126467247254828E-2</v>
      </c>
      <c r="J79" s="232">
        <f>IF(ISBLANK(D79),"",(F79/VLOOKUP(B79,'Data-Dept'!A:E,2,)))</f>
        <v>3.4532374100719423E-2</v>
      </c>
      <c r="K79" s="232">
        <f>IF(ISBLANK(D79),"",(G79/VLOOKUP(B79,'Data-Dept'!A:E,2,)))</f>
        <v>4.823930329420674E-2</v>
      </c>
    </row>
    <row r="80" spans="1:11" x14ac:dyDescent="0.5">
      <c r="A80" s="230" t="str">
        <f t="shared" si="2"/>
        <v>Old Age Security (OAS) - Apply for Old Age Security</v>
      </c>
      <c r="B80" s="230" t="str">
        <f t="shared" si="3"/>
        <v>ESDC</v>
      </c>
      <c r="C80" s="230">
        <f>VLOOKUP(B80,'Data-Dept'!A:J,10,)</f>
        <v>3.7887437723188588E-3</v>
      </c>
      <c r="D80" t="s">
        <v>543</v>
      </c>
      <c r="E80">
        <v>343</v>
      </c>
      <c r="F80">
        <v>403</v>
      </c>
      <c r="G80">
        <v>411</v>
      </c>
      <c r="H80">
        <v>687</v>
      </c>
      <c r="I80" s="232">
        <f>IF(ISBLANK(D80),"",(E80/VLOOKUP(B80,'Data-Dept'!A:E,2,)))</f>
        <v>5.466222569283973E-3</v>
      </c>
      <c r="J80" s="232">
        <f>IF(ISBLANK(D80),"",(F80/VLOOKUP(B80,'Data-Dept'!A:E,2,)))</f>
        <v>6.4224131061849593E-3</v>
      </c>
      <c r="K80" s="232">
        <f>IF(ISBLANK(D80),"",(G80/VLOOKUP(B80,'Data-Dept'!A:E,2,)))</f>
        <v>6.5499051777717573E-3</v>
      </c>
    </row>
    <row r="81" spans="1:11" x14ac:dyDescent="0.5">
      <c r="A81" s="230" t="str">
        <f t="shared" si="2"/>
        <v>Sign up for direct deposit for government payments</v>
      </c>
      <c r="B81" s="230" t="str">
        <f t="shared" si="3"/>
        <v>PSPC</v>
      </c>
      <c r="C81" s="230">
        <f>VLOOKUP(B81,'Data-Dept'!A:J,10,)</f>
        <v>7.9173363759790314E-3</v>
      </c>
      <c r="D81" t="s">
        <v>1154</v>
      </c>
      <c r="E81">
        <v>338</v>
      </c>
      <c r="F81">
        <v>385</v>
      </c>
      <c r="G81">
        <v>402</v>
      </c>
      <c r="H81">
        <v>623</v>
      </c>
      <c r="I81" s="232">
        <f>IF(ISBLANK(D81),"",(E81/VLOOKUP(B81,'Data-Dept'!A:E,2,)))</f>
        <v>2.3196760689039874E-2</v>
      </c>
      <c r="J81" s="232">
        <f>IF(ISBLANK(D81),"",(F81/VLOOKUP(B81,'Data-Dept'!A:E,2,)))</f>
        <v>2.642234575526731E-2</v>
      </c>
      <c r="K81" s="232">
        <f>IF(ISBLANK(D81),"",(G81/VLOOKUP(B81,'Data-Dept'!A:E,2,)))</f>
        <v>2.7589046736668725E-2</v>
      </c>
    </row>
    <row r="82" spans="1:11" x14ac:dyDescent="0.5">
      <c r="A82" s="230" t="str">
        <f t="shared" si="2"/>
        <v>Canada Pension Plan (CPP) - Estimate monthly benefits</v>
      </c>
      <c r="B82" s="230" t="str">
        <f t="shared" si="3"/>
        <v>ESDC</v>
      </c>
      <c r="C82" s="230">
        <f>VLOOKUP(B82,'Data-Dept'!A:J,10,)</f>
        <v>3.7887437723188588E-3</v>
      </c>
      <c r="D82" t="s">
        <v>521</v>
      </c>
      <c r="E82">
        <v>328</v>
      </c>
      <c r="F82">
        <v>409</v>
      </c>
      <c r="G82">
        <v>409</v>
      </c>
      <c r="H82">
        <v>875</v>
      </c>
      <c r="I82" s="232">
        <f>IF(ISBLANK(D82),"",(E82/VLOOKUP(B82,'Data-Dept'!A:E,2,)))</f>
        <v>5.227174935058726E-3</v>
      </c>
      <c r="J82" s="232">
        <f>IF(ISBLANK(D82),"",(F82/VLOOKUP(B82,'Data-Dept'!A:E,2,)))</f>
        <v>6.5180321598750576E-3</v>
      </c>
      <c r="K82" s="232">
        <f>IF(ISBLANK(D82),"",(G82/VLOOKUP(B82,'Data-Dept'!A:E,2,)))</f>
        <v>6.5180321598750576E-3</v>
      </c>
    </row>
    <row r="83" spans="1:11" x14ac:dyDescent="0.5">
      <c r="A83" s="230" t="str">
        <f t="shared" si="2"/>
        <v>Find a student job in the federal public service</v>
      </c>
      <c r="B83" s="230" t="str">
        <f t="shared" si="3"/>
        <v>PSC</v>
      </c>
      <c r="C83" s="230">
        <f>VLOOKUP(B83,'Data-Dept'!A:J,10,)</f>
        <v>8.5973012996564263E-3</v>
      </c>
      <c r="D83" t="s">
        <v>1137</v>
      </c>
      <c r="E83">
        <v>326</v>
      </c>
      <c r="F83">
        <v>551</v>
      </c>
      <c r="G83">
        <v>607</v>
      </c>
      <c r="H83">
        <v>1582</v>
      </c>
      <c r="I83" s="232">
        <f>IF(ISBLANK(D83),"",(E83/VLOOKUP(B83,'Data-Dept'!A:E,2,)))</f>
        <v>2.9856213939005404E-2</v>
      </c>
      <c r="J83" s="232">
        <f>IF(ISBLANK(D83),"",(F83/VLOOKUP(B83,'Data-Dept'!A:E,2,)))</f>
        <v>5.0462496565619561E-2</v>
      </c>
      <c r="K83" s="232">
        <f>IF(ISBLANK(D83),"",(G83/VLOOKUP(B83,'Data-Dept'!A:E,2,)))</f>
        <v>5.5591171352687978E-2</v>
      </c>
    </row>
    <row r="84" spans="1:11" x14ac:dyDescent="0.5">
      <c r="A84" s="230" t="str">
        <f t="shared" si="2"/>
        <v>Other - Reason for my visit is not in this list</v>
      </c>
      <c r="B84" s="230" t="str">
        <f t="shared" si="3"/>
        <v>DND</v>
      </c>
      <c r="C84" s="230">
        <f>VLOOKUP(B84,'Data-Dept'!A:J,10,)</f>
        <v>1.3547807034757964E-2</v>
      </c>
      <c r="D84" t="s">
        <v>453</v>
      </c>
      <c r="E84">
        <v>325</v>
      </c>
      <c r="F84">
        <v>391</v>
      </c>
      <c r="G84">
        <v>495</v>
      </c>
      <c r="H84">
        <v>1111</v>
      </c>
      <c r="I84" s="232">
        <f>IF(ISBLANK(D84),"",(E84/VLOOKUP(B84,'Data-Dept'!A:E,2,)))</f>
        <v>7.4507106831728565E-2</v>
      </c>
      <c r="J84" s="232">
        <f>IF(ISBLANK(D84),"",(F84/VLOOKUP(B84,'Data-Dept'!A:E,2,)))</f>
        <v>8.9637780834479597E-2</v>
      </c>
      <c r="K84" s="232">
        <f>IF(ISBLANK(D84),"",(G84/VLOOKUP(B84,'Data-Dept'!A:E,2,)))</f>
        <v>0.11348005502063274</v>
      </c>
    </row>
    <row r="85" spans="1:11" x14ac:dyDescent="0.5">
      <c r="A85" s="230" t="str">
        <f t="shared" si="2"/>
        <v>My Service Canada Account (MSCA) - View Records of Employment (ROE)</v>
      </c>
      <c r="B85" s="230" t="str">
        <f t="shared" si="3"/>
        <v>ESDC</v>
      </c>
      <c r="C85" s="230">
        <f>VLOOKUP(B85,'Data-Dept'!A:J,10,)</f>
        <v>3.7887437723188588E-3</v>
      </c>
      <c r="D85" t="s">
        <v>541</v>
      </c>
      <c r="E85">
        <v>317</v>
      </c>
      <c r="F85">
        <v>476</v>
      </c>
      <c r="G85">
        <v>468</v>
      </c>
      <c r="H85">
        <v>969</v>
      </c>
      <c r="I85" s="232">
        <f>IF(ISBLANK(D85),"",(E85/VLOOKUP(B85,'Data-Dept'!A:E,2,)))</f>
        <v>5.0518733366268784E-3</v>
      </c>
      <c r="J85" s="232">
        <f>IF(ISBLANK(D85),"",(F85/VLOOKUP(B85,'Data-Dept'!A:E,2,)))</f>
        <v>7.585778259414493E-3</v>
      </c>
      <c r="K85" s="232">
        <f>IF(ISBLANK(D85),"",(G85/VLOOKUP(B85,'Data-Dept'!A:E,2,)))</f>
        <v>7.4582861878276941E-3</v>
      </c>
    </row>
    <row r="86" spans="1:11" x14ac:dyDescent="0.5">
      <c r="A86" s="230" t="str">
        <f t="shared" si="2"/>
        <v>Other - Reason for my visit is not in this list</v>
      </c>
      <c r="B86" s="230" t="str">
        <f t="shared" si="3"/>
        <v>CFIA</v>
      </c>
      <c r="C86" s="230">
        <f>VLOOKUP(B86,'Data-Dept'!A:J,10,)</f>
        <v>2.0566405380382704E-2</v>
      </c>
      <c r="D86" t="s">
        <v>283</v>
      </c>
      <c r="E86">
        <v>316</v>
      </c>
      <c r="F86">
        <v>458</v>
      </c>
      <c r="G86">
        <v>460</v>
      </c>
      <c r="H86">
        <v>1041</v>
      </c>
      <c r="I86" s="232">
        <f>IF(ISBLANK(D86),"",(E86/VLOOKUP(B86,'Data-Dept'!A:E,2,)))</f>
        <v>0.15004748338081672</v>
      </c>
      <c r="J86" s="232">
        <f>IF(ISBLANK(D86),"",(F86/VLOOKUP(B86,'Data-Dept'!A:E,2,)))</f>
        <v>0.2174738841405508</v>
      </c>
      <c r="K86" s="232">
        <f>IF(ISBLANK(D86),"",(G86/VLOOKUP(B86,'Data-Dept'!A:E,2,)))</f>
        <v>0.2184235517568851</v>
      </c>
    </row>
    <row r="87" spans="1:11" x14ac:dyDescent="0.5">
      <c r="A87" s="230" t="str">
        <f t="shared" si="2"/>
        <v>Access My Business Account</v>
      </c>
      <c r="B87" s="230" t="str">
        <f t="shared" si="3"/>
        <v>CRA</v>
      </c>
      <c r="C87" s="230">
        <f>VLOOKUP(B87,'Data-Dept'!A:J,10,)</f>
        <v>3.2597552843902275E-3</v>
      </c>
      <c r="D87" t="s">
        <v>336</v>
      </c>
      <c r="E87">
        <v>313</v>
      </c>
      <c r="F87">
        <v>431</v>
      </c>
      <c r="G87">
        <v>428</v>
      </c>
      <c r="H87">
        <v>809</v>
      </c>
      <c r="I87" s="232">
        <f>IF(ISBLANK(D87),"",(E87/VLOOKUP(B87,'Data-Dept'!A:E,2,)))</f>
        <v>3.6715973207896869E-3</v>
      </c>
      <c r="J87" s="232">
        <f>IF(ISBLANK(D87),"",(F87/VLOOKUP(B87,'Data-Dept'!A:E,2,)))</f>
        <v>5.0557777803845209E-3</v>
      </c>
      <c r="K87" s="232">
        <f>IF(ISBLANK(D87),"",(G87/VLOOKUP(B87,'Data-Dept'!A:E,2,)))</f>
        <v>5.0205867517507533E-3</v>
      </c>
    </row>
    <row r="88" spans="1:11" x14ac:dyDescent="0.5">
      <c r="A88" s="230" t="str">
        <f t="shared" si="2"/>
        <v>Other - Reason for my visit is not in this list</v>
      </c>
      <c r="B88" s="230" t="str">
        <f t="shared" si="3"/>
        <v>GAC</v>
      </c>
      <c r="C88" s="230">
        <f>VLOOKUP(B88,'Data-Dept'!A:J,10,)</f>
        <v>8.097690068006173E-3</v>
      </c>
      <c r="D88" t="s">
        <v>714</v>
      </c>
      <c r="E88">
        <v>307</v>
      </c>
      <c r="F88">
        <v>386</v>
      </c>
      <c r="G88">
        <v>422</v>
      </c>
      <c r="H88">
        <v>724</v>
      </c>
      <c r="I88" s="232">
        <f>IF(ISBLANK(D88),"",(E88/VLOOKUP(B88,'Data-Dept'!A:E,2,)))</f>
        <v>2.2864377746332019E-2</v>
      </c>
      <c r="J88" s="232">
        <f>IF(ISBLANK(D88),"",(F88/VLOOKUP(B88,'Data-Dept'!A:E,2,)))</f>
        <v>2.8748044983987489E-2</v>
      </c>
      <c r="K88" s="232">
        <f>IF(ISBLANK(D88),"",(G88/VLOOKUP(B88,'Data-Dept'!A:E,2,)))</f>
        <v>3.142920980114694E-2</v>
      </c>
    </row>
    <row r="89" spans="1:11" x14ac:dyDescent="0.5">
      <c r="A89" s="230" t="str">
        <f t="shared" si="2"/>
        <v>Other - Reason for my visit is not in this list</v>
      </c>
      <c r="B89" s="230" t="str">
        <f t="shared" si="3"/>
        <v>ECCC</v>
      </c>
      <c r="C89" s="230">
        <f>VLOOKUP(B89,'Data-Dept'!A:J,10,)</f>
        <v>1.1373977410545624E-2</v>
      </c>
      <c r="D89" t="s">
        <v>507</v>
      </c>
      <c r="E89">
        <v>301</v>
      </c>
      <c r="F89">
        <v>349</v>
      </c>
      <c r="G89">
        <v>412</v>
      </c>
      <c r="H89">
        <v>880</v>
      </c>
      <c r="I89" s="232">
        <f>IF(ISBLANK(D89),"",(E89/VLOOKUP(B89,'Data-Dept'!A:E,2,)))</f>
        <v>5.3663754679978609E-2</v>
      </c>
      <c r="J89" s="232">
        <f>IF(ISBLANK(D89),"",(F89/VLOOKUP(B89,'Data-Dept'!A:E,2,)))</f>
        <v>6.2221429844892137E-2</v>
      </c>
      <c r="K89" s="232">
        <f>IF(ISBLANK(D89),"",(G89/VLOOKUP(B89,'Data-Dept'!A:E,2,)))</f>
        <v>7.3453378498841149E-2</v>
      </c>
    </row>
    <row r="90" spans="1:11" x14ac:dyDescent="0.5">
      <c r="A90" s="230" t="str">
        <f t="shared" si="2"/>
        <v>Find a Canada Revenue Agency telephone number</v>
      </c>
      <c r="B90" s="230" t="str">
        <f t="shared" si="3"/>
        <v>CRA</v>
      </c>
      <c r="C90" s="230">
        <f>VLOOKUP(B90,'Data-Dept'!A:J,10,)</f>
        <v>3.2597552843902275E-3</v>
      </c>
      <c r="D90" t="s">
        <v>345</v>
      </c>
      <c r="E90">
        <v>300</v>
      </c>
      <c r="F90">
        <v>364</v>
      </c>
      <c r="G90">
        <v>355</v>
      </c>
      <c r="H90">
        <v>573</v>
      </c>
      <c r="I90" s="232">
        <f>IF(ISBLANK(D90),"",(E90/VLOOKUP(B90,'Data-Dept'!A:E,2,)))</f>
        <v>3.5191028633766966E-3</v>
      </c>
      <c r="J90" s="232">
        <f>IF(ISBLANK(D90),"",(F90/VLOOKUP(B90,'Data-Dept'!A:E,2,)))</f>
        <v>4.2698448075637252E-3</v>
      </c>
      <c r="K90" s="232">
        <f>IF(ISBLANK(D90),"",(G90/VLOOKUP(B90,'Data-Dept'!A:E,2,)))</f>
        <v>4.164271721662424E-3</v>
      </c>
    </row>
    <row r="91" spans="1:11" x14ac:dyDescent="0.5">
      <c r="A91" s="230" t="str">
        <f t="shared" si="2"/>
        <v>Check vaccination requirements to enter Canada</v>
      </c>
      <c r="B91" s="230" t="str">
        <f t="shared" si="3"/>
        <v>PHAC</v>
      </c>
      <c r="C91" s="230">
        <f>VLOOKUP(B91,'Data-Dept'!A:J,10,)</f>
        <v>1.2118060810089969E-2</v>
      </c>
      <c r="D91" t="s">
        <v>1565</v>
      </c>
      <c r="E91">
        <v>295</v>
      </c>
      <c r="F91">
        <v>394</v>
      </c>
      <c r="G91">
        <v>413</v>
      </c>
      <c r="H91">
        <v>960</v>
      </c>
      <c r="I91" s="232">
        <f>IF(ISBLANK(D91),"",(E91/VLOOKUP(B91,'Data-Dept'!A:E,2,)))</f>
        <v>4.7990889864974781E-2</v>
      </c>
      <c r="J91" s="232">
        <f>IF(ISBLANK(D91),"",(F91/VLOOKUP(B91,'Data-Dept'!A:E,2,)))</f>
        <v>6.4096307141695133E-2</v>
      </c>
      <c r="K91" s="232">
        <f>IF(ISBLANK(D91),"",(G91/VLOOKUP(B91,'Data-Dept'!A:E,2,)))</f>
        <v>6.7187245810964705E-2</v>
      </c>
    </row>
    <row r="92" spans="1:11" x14ac:dyDescent="0.5">
      <c r="A92" s="230" t="str">
        <f t="shared" si="2"/>
        <v>Apply for Guaranteed Income Supplement (GIS)</v>
      </c>
      <c r="B92" s="230" t="str">
        <f t="shared" si="3"/>
        <v>ESDC</v>
      </c>
      <c r="C92" s="230">
        <f>VLOOKUP(B92,'Data-Dept'!A:J,10,)</f>
        <v>3.7887437723188588E-3</v>
      </c>
      <c r="D92" t="s">
        <v>514</v>
      </c>
      <c r="E92">
        <v>293</v>
      </c>
      <c r="F92">
        <v>287</v>
      </c>
      <c r="G92">
        <v>318</v>
      </c>
      <c r="H92">
        <v>567</v>
      </c>
      <c r="I92" s="232">
        <f>IF(ISBLANK(D92),"",(E92/VLOOKUP(B92,'Data-Dept'!A:E,2,)))</f>
        <v>4.6693971218664835E-3</v>
      </c>
      <c r="J92" s="232">
        <f>IF(ISBLANK(D92),"",(F92/VLOOKUP(B92,'Data-Dept'!A:E,2,)))</f>
        <v>4.5737780681763852E-3</v>
      </c>
      <c r="K92" s="232">
        <f>IF(ISBLANK(D92),"",(G92/VLOOKUP(B92,'Data-Dept'!A:E,2,)))</f>
        <v>5.0678098455752283E-3</v>
      </c>
    </row>
    <row r="93" spans="1:11" x14ac:dyDescent="0.5">
      <c r="A93" s="230" t="str">
        <f t="shared" si="2"/>
        <v>Get current and forecasted weather for your location</v>
      </c>
      <c r="B93" s="230" t="str">
        <f t="shared" si="3"/>
        <v>ECCC</v>
      </c>
      <c r="C93" s="230">
        <f>VLOOKUP(B93,'Data-Dept'!A:J,10,)</f>
        <v>1.1373977410545624E-2</v>
      </c>
      <c r="D93" t="s">
        <v>492</v>
      </c>
      <c r="E93">
        <v>292</v>
      </c>
      <c r="F93">
        <v>577</v>
      </c>
      <c r="G93">
        <v>652</v>
      </c>
      <c r="H93">
        <v>2466</v>
      </c>
      <c r="I93" s="232">
        <f>IF(ISBLANK(D93),"",(E93/VLOOKUP(B93,'Data-Dept'!A:E,2,)))</f>
        <v>5.2059190586557322E-2</v>
      </c>
      <c r="J93" s="232">
        <f>IF(ISBLANK(D93),"",(F93/VLOOKUP(B93,'Data-Dept'!A:E,2,)))</f>
        <v>0.10287038687823141</v>
      </c>
      <c r="K93" s="232">
        <f>IF(ISBLANK(D93),"",(G93/VLOOKUP(B93,'Data-Dept'!A:E,2,)))</f>
        <v>0.1162417543234088</v>
      </c>
    </row>
    <row r="94" spans="1:11" x14ac:dyDescent="0.5">
      <c r="A94" s="230" t="str">
        <f t="shared" si="2"/>
        <v>Sign up for direct deposit or update your banking information</v>
      </c>
      <c r="B94" s="230" t="str">
        <f t="shared" si="3"/>
        <v>CRA</v>
      </c>
      <c r="C94" s="230">
        <f>VLOOKUP(B94,'Data-Dept'!A:J,10,)</f>
        <v>3.2597552843902275E-3</v>
      </c>
      <c r="D94" t="s">
        <v>366</v>
      </c>
      <c r="E94">
        <v>291</v>
      </c>
      <c r="F94">
        <v>378</v>
      </c>
      <c r="G94">
        <v>380</v>
      </c>
      <c r="H94">
        <v>702</v>
      </c>
      <c r="I94" s="232">
        <f>IF(ISBLANK(D94),"",(E94/VLOOKUP(B94,'Data-Dept'!A:E,2,)))</f>
        <v>3.4135297774753955E-3</v>
      </c>
      <c r="J94" s="232">
        <f>IF(ISBLANK(D94),"",(F94/VLOOKUP(B94,'Data-Dept'!A:E,2,)))</f>
        <v>4.4340696078546378E-3</v>
      </c>
      <c r="K94" s="232">
        <f>IF(ISBLANK(D94),"",(G94/VLOOKUP(B94,'Data-Dept'!A:E,2,)))</f>
        <v>4.4575302936104826E-3</v>
      </c>
    </row>
    <row r="95" spans="1:11" ht="31.5" x14ac:dyDescent="0.5">
      <c r="A95" s="230" t="str">
        <f t="shared" si="2"/>
        <v>Canada Pension Plan Disability (CPPD) - Apply for Canada Pension Plan Disability benefits</v>
      </c>
      <c r="B95" s="230" t="str">
        <f t="shared" si="3"/>
        <v>ESDC</v>
      </c>
      <c r="C95" s="230">
        <f>VLOOKUP(B95,'Data-Dept'!A:J,10,)</f>
        <v>3.7887437723188588E-3</v>
      </c>
      <c r="D95" t="s">
        <v>523</v>
      </c>
      <c r="E95">
        <v>289</v>
      </c>
      <c r="F95">
        <v>294</v>
      </c>
      <c r="G95">
        <v>318</v>
      </c>
      <c r="H95">
        <v>531</v>
      </c>
      <c r="I95" s="232">
        <f>IF(ISBLANK(D95),"",(E95/VLOOKUP(B95,'Data-Dept'!A:E,2,)))</f>
        <v>4.605651086073085E-3</v>
      </c>
      <c r="J95" s="232">
        <f>IF(ISBLANK(D95),"",(F95/VLOOKUP(B95,'Data-Dept'!A:E,2,)))</f>
        <v>4.6853336308148334E-3</v>
      </c>
      <c r="K95" s="232">
        <f>IF(ISBLANK(D95),"",(G95/VLOOKUP(B95,'Data-Dept'!A:E,2,)))</f>
        <v>5.0678098455752283E-3</v>
      </c>
    </row>
    <row r="96" spans="1:11" x14ac:dyDescent="0.5">
      <c r="A96" s="230" t="str">
        <f t="shared" si="2"/>
        <v>Apply for the disability tax credit</v>
      </c>
      <c r="B96" s="230" t="str">
        <f t="shared" si="3"/>
        <v>CRA</v>
      </c>
      <c r="C96" s="230">
        <f>VLOOKUP(B96,'Data-Dept'!A:J,10,)</f>
        <v>3.2597552843902275E-3</v>
      </c>
      <c r="D96" t="s">
        <v>338</v>
      </c>
      <c r="E96">
        <v>281</v>
      </c>
      <c r="F96">
        <v>371</v>
      </c>
      <c r="G96">
        <v>372</v>
      </c>
      <c r="H96">
        <v>770</v>
      </c>
      <c r="I96" s="232">
        <f>IF(ISBLANK(D96),"",(E96/VLOOKUP(B96,'Data-Dept'!A:E,2,)))</f>
        <v>3.2962263486961724E-3</v>
      </c>
      <c r="J96" s="232">
        <f>IF(ISBLANK(D96),"",(F96/VLOOKUP(B96,'Data-Dept'!A:E,2,)))</f>
        <v>4.3519572077091815E-3</v>
      </c>
      <c r="K96" s="232">
        <f>IF(ISBLANK(D96),"",(G96/VLOOKUP(B96,'Data-Dept'!A:E,2,)))</f>
        <v>4.3636875505871035E-3</v>
      </c>
    </row>
    <row r="97" spans="1:11" x14ac:dyDescent="0.5">
      <c r="A97" s="230" t="str">
        <f t="shared" si="2"/>
        <v>Visit a national park or historic site</v>
      </c>
      <c r="B97" s="230" t="str">
        <f t="shared" si="3"/>
        <v>PC</v>
      </c>
      <c r="C97" s="230">
        <f>VLOOKUP(B97,'Data-Dept'!A:J,10,)</f>
        <v>1.4642936219695762E-2</v>
      </c>
      <c r="D97" t="s">
        <v>1054</v>
      </c>
      <c r="E97">
        <v>280</v>
      </c>
      <c r="F97">
        <v>505</v>
      </c>
      <c r="G97">
        <v>505</v>
      </c>
      <c r="H97">
        <v>1259</v>
      </c>
      <c r="I97" s="232">
        <f>IF(ISBLANK(D97),"",(E97/VLOOKUP(B97,'Data-Dept'!A:E,2,)))</f>
        <v>7.3221757322175729E-2</v>
      </c>
      <c r="J97" s="232">
        <f>IF(ISBLANK(D97),"",(F97/VLOOKUP(B97,'Data-Dept'!A:E,2,)))</f>
        <v>0.13206066945606695</v>
      </c>
      <c r="K97" s="232">
        <f>IF(ISBLANK(D97),"",(G97/VLOOKUP(B97,'Data-Dept'!A:E,2,)))</f>
        <v>0.13206066945606695</v>
      </c>
    </row>
    <row r="98" spans="1:11" x14ac:dyDescent="0.5">
      <c r="A98" s="230" t="str">
        <f t="shared" si="2"/>
        <v>Canada Recovery Sickness Benefit (CRSB)</v>
      </c>
      <c r="B98" s="230" t="str">
        <f t="shared" si="3"/>
        <v>CRA</v>
      </c>
      <c r="C98" s="230">
        <f>VLOOKUP(B98,'Data-Dept'!A:J,10,)</f>
        <v>3.2597552843902275E-3</v>
      </c>
      <c r="D98" t="s">
        <v>1384</v>
      </c>
      <c r="E98">
        <v>278</v>
      </c>
      <c r="F98">
        <v>299</v>
      </c>
      <c r="G98">
        <v>357</v>
      </c>
      <c r="H98">
        <v>609</v>
      </c>
      <c r="I98" s="232">
        <f>IF(ISBLANK(D98),"",(E98/VLOOKUP(B98,'Data-Dept'!A:E,2,)))</f>
        <v>3.2610353200624056E-3</v>
      </c>
      <c r="J98" s="232">
        <f>IF(ISBLANK(D98),"",(F98/VLOOKUP(B98,'Data-Dept'!A:E,2,)))</f>
        <v>3.5073725204987742E-3</v>
      </c>
      <c r="K98" s="232">
        <f>IF(ISBLANK(D98),"",(G98/VLOOKUP(B98,'Data-Dept'!A:E,2,)))</f>
        <v>4.1877324074182688E-3</v>
      </c>
    </row>
    <row r="99" spans="1:11" x14ac:dyDescent="0.5">
      <c r="A99" s="230" t="str">
        <f t="shared" si="2"/>
        <v>Get job training</v>
      </c>
      <c r="B99" s="230" t="str">
        <f t="shared" si="3"/>
        <v>ESDC</v>
      </c>
      <c r="C99" s="230">
        <f>VLOOKUP(B99,'Data-Dept'!A:J,10,)</f>
        <v>3.7887437723188588E-3</v>
      </c>
      <c r="D99" t="s">
        <v>561</v>
      </c>
      <c r="E99">
        <v>269</v>
      </c>
      <c r="F99">
        <v>435</v>
      </c>
      <c r="G99">
        <v>434</v>
      </c>
      <c r="H99">
        <v>1157</v>
      </c>
      <c r="I99" s="232">
        <f>IF(ISBLANK(D99),"",(E99/VLOOKUP(B99,'Data-Dept'!A:E,2,)))</f>
        <v>4.2869209071060895E-3</v>
      </c>
      <c r="J99" s="232">
        <f>IF(ISBLANK(D99),"",(F99/VLOOKUP(B99,'Data-Dept'!A:E,2,)))</f>
        <v>6.9323813925321522E-3</v>
      </c>
      <c r="K99" s="232">
        <f>IF(ISBLANK(D99),"",(G99/VLOOKUP(B99,'Data-Dept'!A:E,2,)))</f>
        <v>6.9164448835838024E-3</v>
      </c>
    </row>
    <row r="100" spans="1:11" x14ac:dyDescent="0.5">
      <c r="A100" s="230" t="str">
        <f t="shared" si="2"/>
        <v>Other - Reason for my visit is not in this list</v>
      </c>
      <c r="B100" s="230" t="str">
        <f t="shared" si="3"/>
        <v>IRCC</v>
      </c>
      <c r="C100" s="230">
        <f>VLOOKUP(B100,'Data-Dept'!A:J,10,)</f>
        <v>2.146124497851573E-3</v>
      </c>
      <c r="D100" t="s">
        <v>892</v>
      </c>
      <c r="E100">
        <v>262</v>
      </c>
      <c r="F100">
        <v>306</v>
      </c>
      <c r="G100">
        <v>346</v>
      </c>
      <c r="H100">
        <v>511</v>
      </c>
      <c r="I100" s="232">
        <f>IF(ISBLANK(D100),"",(E100/VLOOKUP(B100,'Data-Dept'!A:E,2,)))</f>
        <v>1.3212837633389143E-3</v>
      </c>
      <c r="J100" s="232">
        <f>IF(ISBLANK(D100),"",(F100/VLOOKUP(B100,'Data-Dept'!A:E,2,)))</f>
        <v>1.5431787464950679E-3</v>
      </c>
      <c r="K100" s="232">
        <f>IF(ISBLANK(D100),"",(G100/VLOOKUP(B100,'Data-Dept'!A:E,2,)))</f>
        <v>1.7449014584552075E-3</v>
      </c>
    </row>
    <row r="101" spans="1:11" x14ac:dyDescent="0.5">
      <c r="A101" s="230" t="str">
        <f t="shared" si="2"/>
        <v>Hire a foreign worker</v>
      </c>
      <c r="B101" s="230" t="str">
        <f t="shared" si="3"/>
        <v>IRCC</v>
      </c>
      <c r="C101" s="230">
        <f>VLOOKUP(B101,'Data-Dept'!A:J,10,)</f>
        <v>2.146124497851573E-3</v>
      </c>
      <c r="D101" t="s">
        <v>852</v>
      </c>
      <c r="E101">
        <v>261</v>
      </c>
      <c r="F101">
        <v>383</v>
      </c>
      <c r="G101">
        <v>346</v>
      </c>
      <c r="H101">
        <v>969</v>
      </c>
      <c r="I101" s="232">
        <f>IF(ISBLANK(D101),"",(E101/VLOOKUP(B101,'Data-Dept'!A:E,2,)))</f>
        <v>1.3162406955399108E-3</v>
      </c>
      <c r="J101" s="232">
        <f>IF(ISBLANK(D101),"",(F101/VLOOKUP(B101,'Data-Dept'!A:E,2,)))</f>
        <v>1.9314949670183367E-3</v>
      </c>
      <c r="K101" s="232">
        <f>IF(ISBLANK(D101),"",(G101/VLOOKUP(B101,'Data-Dept'!A:E,2,)))</f>
        <v>1.7449014584552075E-3</v>
      </c>
    </row>
    <row r="102" spans="1:11" x14ac:dyDescent="0.5">
      <c r="A102" s="230" t="str">
        <f t="shared" si="2"/>
        <v>Use the Authorized Paid Representatives Portal</v>
      </c>
      <c r="B102" s="230" t="str">
        <f t="shared" si="3"/>
        <v>IRCC</v>
      </c>
      <c r="C102" s="230">
        <f>VLOOKUP(B102,'Data-Dept'!A:J,10,)</f>
        <v>2.146124497851573E-3</v>
      </c>
      <c r="D102" t="s">
        <v>864</v>
      </c>
      <c r="E102">
        <v>246</v>
      </c>
      <c r="F102">
        <v>269</v>
      </c>
      <c r="G102">
        <v>293</v>
      </c>
      <c r="H102">
        <v>394</v>
      </c>
      <c r="I102" s="232">
        <f>IF(ISBLANK(D102),"",(E102/VLOOKUP(B102,'Data-Dept'!A:E,2,)))</f>
        <v>1.2405946785548586E-3</v>
      </c>
      <c r="J102" s="232">
        <f>IF(ISBLANK(D102),"",(F102/VLOOKUP(B102,'Data-Dept'!A:E,2,)))</f>
        <v>1.3565852379319387E-3</v>
      </c>
      <c r="K102" s="232">
        <f>IF(ISBLANK(D102),"",(G102/VLOOKUP(B102,'Data-Dept'!A:E,2,)))</f>
        <v>1.4776188651080225E-3</v>
      </c>
    </row>
    <row r="103" spans="1:11" x14ac:dyDescent="0.5">
      <c r="A103" s="230" t="str">
        <f t="shared" si="2"/>
        <v>Access your pay (MyGCPay, CWA, Phoenix)</v>
      </c>
      <c r="B103" s="230" t="str">
        <f t="shared" si="3"/>
        <v>PSPC</v>
      </c>
      <c r="C103" s="230">
        <f>VLOOKUP(B103,'Data-Dept'!A:J,10,)</f>
        <v>7.9173363759790314E-3</v>
      </c>
      <c r="D103" t="s">
        <v>1199</v>
      </c>
      <c r="E103">
        <v>244</v>
      </c>
      <c r="F103">
        <v>323</v>
      </c>
      <c r="G103">
        <v>399</v>
      </c>
      <c r="H103">
        <v>874</v>
      </c>
      <c r="I103" s="232">
        <f>IF(ISBLANK(D103),"",(E103/VLOOKUP(B103,'Data-Dept'!A:E,2,)))</f>
        <v>1.6745590556584998E-2</v>
      </c>
      <c r="J103" s="232">
        <f>IF(ISBLANK(D103),"",(F103/VLOOKUP(B103,'Data-Dept'!A:E,2,)))</f>
        <v>2.2167318646626862E-2</v>
      </c>
      <c r="K103" s="232">
        <f>IF(ISBLANK(D103),"",(G103/VLOOKUP(B103,'Data-Dept'!A:E,2,)))</f>
        <v>2.7383158328186122E-2</v>
      </c>
    </row>
    <row r="104" spans="1:11" x14ac:dyDescent="0.5">
      <c r="A104" s="230" t="str">
        <f t="shared" si="2"/>
        <v>Find a designated learning institution</v>
      </c>
      <c r="B104" s="230" t="str">
        <f t="shared" si="3"/>
        <v>IRCC</v>
      </c>
      <c r="C104" s="230">
        <f>VLOOKUP(B104,'Data-Dept'!A:J,10,)</f>
        <v>2.146124497851573E-3</v>
      </c>
      <c r="D104" t="s">
        <v>846</v>
      </c>
      <c r="E104">
        <v>239</v>
      </c>
      <c r="F104">
        <v>378</v>
      </c>
      <c r="G104">
        <v>392</v>
      </c>
      <c r="H104">
        <v>1334</v>
      </c>
      <c r="I104" s="232">
        <f>IF(ISBLANK(D104),"",(E104/VLOOKUP(B104,'Data-Dept'!A:E,2,)))</f>
        <v>1.205293203961834E-3</v>
      </c>
      <c r="J104" s="232">
        <f>IF(ISBLANK(D104),"",(F104/VLOOKUP(B104,'Data-Dept'!A:E,2,)))</f>
        <v>1.9062796280233192E-3</v>
      </c>
      <c r="K104" s="232">
        <f>IF(ISBLANK(D104),"",(G104/VLOOKUP(B104,'Data-Dept'!A:E,2,)))</f>
        <v>1.9768825772093681E-3</v>
      </c>
    </row>
    <row r="105" spans="1:11" x14ac:dyDescent="0.5">
      <c r="A105" s="230" t="str">
        <f t="shared" si="2"/>
        <v>Apply for a student grant or loan</v>
      </c>
      <c r="B105" s="230" t="str">
        <f t="shared" si="3"/>
        <v>ESDC</v>
      </c>
      <c r="C105" s="230">
        <f>VLOOKUP(B105,'Data-Dept'!A:J,10,)</f>
        <v>3.7887437723188588E-3</v>
      </c>
      <c r="D105" t="s">
        <v>513</v>
      </c>
      <c r="E105">
        <v>238</v>
      </c>
      <c r="F105">
        <v>282</v>
      </c>
      <c r="G105">
        <v>315</v>
      </c>
      <c r="H105">
        <v>603</v>
      </c>
      <c r="I105" s="232">
        <f>IF(ISBLANK(D105),"",(E105/VLOOKUP(B105,'Data-Dept'!A:E,2,)))</f>
        <v>3.7928891297072465E-3</v>
      </c>
      <c r="J105" s="232">
        <f>IF(ISBLANK(D105),"",(F105/VLOOKUP(B105,'Data-Dept'!A:E,2,)))</f>
        <v>4.4940955234346368E-3</v>
      </c>
      <c r="K105" s="232">
        <f>IF(ISBLANK(D105),"",(G105/VLOOKUP(B105,'Data-Dept'!A:E,2,)))</f>
        <v>5.0200003187301787E-3</v>
      </c>
    </row>
    <row r="106" spans="1:11" x14ac:dyDescent="0.5">
      <c r="A106" s="230" t="str">
        <f t="shared" si="2"/>
        <v>Help with pay issues (pay action requests, pay enquiry)</v>
      </c>
      <c r="B106" s="230" t="str">
        <f t="shared" si="3"/>
        <v>PSPC</v>
      </c>
      <c r="C106" s="230">
        <f>VLOOKUP(B106,'Data-Dept'!A:J,10,)</f>
        <v>7.9173363759790314E-3</v>
      </c>
      <c r="D106" t="s">
        <v>1204</v>
      </c>
      <c r="E106">
        <v>237</v>
      </c>
      <c r="F106">
        <v>272</v>
      </c>
      <c r="G106">
        <v>352</v>
      </c>
      <c r="H106">
        <v>529</v>
      </c>
      <c r="I106" s="232">
        <f>IF(ISBLANK(D106),"",(E106/VLOOKUP(B106,'Data-Dept'!A:E,2,)))</f>
        <v>1.6265184270125591E-2</v>
      </c>
      <c r="J106" s="232">
        <f>IF(ISBLANK(D106),"",(F106/VLOOKUP(B106,'Data-Dept'!A:E,2,)))</f>
        <v>1.8667215702422621E-2</v>
      </c>
      <c r="K106" s="232">
        <f>IF(ISBLANK(D106),"",(G106/VLOOKUP(B106,'Data-Dept'!A:E,2,)))</f>
        <v>2.4157573261958686E-2</v>
      </c>
    </row>
    <row r="107" spans="1:11" x14ac:dyDescent="0.5">
      <c r="A107" s="230" t="str">
        <f t="shared" si="2"/>
        <v>Canada Pension Plan (CPP) - Check payment information</v>
      </c>
      <c r="B107" s="230" t="str">
        <f t="shared" si="3"/>
        <v>ESDC</v>
      </c>
      <c r="C107" s="230">
        <f>VLOOKUP(B107,'Data-Dept'!A:J,10,)</f>
        <v>3.7887437723188588E-3</v>
      </c>
      <c r="D107" t="s">
        <v>519</v>
      </c>
      <c r="E107">
        <v>233</v>
      </c>
      <c r="F107">
        <v>304</v>
      </c>
      <c r="G107">
        <v>396</v>
      </c>
      <c r="H107">
        <v>1099</v>
      </c>
      <c r="I107" s="232">
        <f>IF(ISBLANK(D107),"",(E107/VLOOKUP(B107,'Data-Dept'!A:E,2,)))</f>
        <v>3.7132065849654976E-3</v>
      </c>
      <c r="J107" s="232">
        <f>IF(ISBLANK(D107),"",(F107/VLOOKUP(B107,'Data-Dept'!A:E,2,)))</f>
        <v>4.8446987202983311E-3</v>
      </c>
      <c r="K107" s="232">
        <f>IF(ISBLANK(D107),"",(G107/VLOOKUP(B107,'Data-Dept'!A:E,2,)))</f>
        <v>6.3108575435465103E-3</v>
      </c>
    </row>
    <row r="108" spans="1:11" x14ac:dyDescent="0.5">
      <c r="A108" s="230" t="str">
        <f t="shared" si="2"/>
        <v>Testing for COVID-19</v>
      </c>
      <c r="B108" s="230" t="str">
        <f t="shared" si="3"/>
        <v>HC</v>
      </c>
      <c r="C108" s="230">
        <f>VLOOKUP(B108,'Data-Dept'!A:J,10,)</f>
        <v>8.1052032694029358E-3</v>
      </c>
      <c r="D108" t="s">
        <v>800</v>
      </c>
      <c r="E108">
        <v>225</v>
      </c>
      <c r="F108">
        <v>264</v>
      </c>
      <c r="G108">
        <v>321</v>
      </c>
      <c r="H108">
        <v>588</v>
      </c>
      <c r="I108" s="232">
        <f>IF(ISBLANK(D108),"",(E108/VLOOKUP(B108,'Data-Dept'!A:E,2,)))</f>
        <v>1.7039000378644451E-2</v>
      </c>
      <c r="J108" s="232">
        <f>IF(ISBLANK(D108),"",(F108/VLOOKUP(B108,'Data-Dept'!A:E,2,)))</f>
        <v>1.9992427110942824E-2</v>
      </c>
      <c r="K108" s="232">
        <f>IF(ISBLANK(D108),"",(G108/VLOOKUP(B108,'Data-Dept'!A:E,2,)))</f>
        <v>2.4308973873532754E-2</v>
      </c>
    </row>
    <row r="109" spans="1:11" x14ac:dyDescent="0.5">
      <c r="A109" s="230" t="str">
        <f t="shared" si="2"/>
        <v>Search records</v>
      </c>
      <c r="B109" s="230" t="str">
        <f t="shared" si="3"/>
        <v>LAC</v>
      </c>
      <c r="C109" s="230">
        <f>VLOOKUP(B109,'Data-Dept'!A:J,10,)</f>
        <v>1.5716054468814866E-2</v>
      </c>
      <c r="D109" t="s">
        <v>956</v>
      </c>
      <c r="E109">
        <v>225</v>
      </c>
      <c r="F109">
        <v>293</v>
      </c>
      <c r="G109">
        <v>254</v>
      </c>
      <c r="H109">
        <v>515</v>
      </c>
      <c r="I109" s="232">
        <f>IF(ISBLANK(D109),"",(E109/VLOOKUP(B109,'Data-Dept'!A:E,2,)))</f>
        <v>5.8259968928016569E-2</v>
      </c>
      <c r="J109" s="232">
        <f>IF(ISBLANK(D109),"",(F109/VLOOKUP(B109,'Data-Dept'!A:E,2,)))</f>
        <v>7.5867426204039357E-2</v>
      </c>
      <c r="K109" s="232">
        <f>IF(ISBLANK(D109),"",(G109/VLOOKUP(B109,'Data-Dept'!A:E,2,)))</f>
        <v>6.5769031589849813E-2</v>
      </c>
    </row>
    <row r="110" spans="1:11" x14ac:dyDescent="0.5">
      <c r="A110" s="230" t="str">
        <f t="shared" si="2"/>
        <v>Census</v>
      </c>
      <c r="B110" s="230" t="str">
        <f t="shared" si="3"/>
        <v>StatCan</v>
      </c>
      <c r="C110" s="230">
        <f>VLOOKUP(B110,'Data-Dept'!A:J,10,)</f>
        <v>9.338464401390037E-3</v>
      </c>
      <c r="D110" t="s">
        <v>1223</v>
      </c>
      <c r="E110">
        <v>225</v>
      </c>
      <c r="F110">
        <v>506</v>
      </c>
      <c r="G110">
        <v>386</v>
      </c>
      <c r="H110">
        <v>1279</v>
      </c>
      <c r="I110" s="232">
        <f>IF(ISBLANK(D110),"",(E110/VLOOKUP(B110,'Data-Dept'!A:E,2,)))</f>
        <v>2.3342670401493931E-2</v>
      </c>
      <c r="J110" s="232">
        <f>IF(ISBLANK(D110),"",(F110/VLOOKUP(B110,'Data-Dept'!A:E,2,)))</f>
        <v>5.2495072102915243E-2</v>
      </c>
      <c r="K110" s="232">
        <f>IF(ISBLANK(D110),"",(G110/VLOOKUP(B110,'Data-Dept'!A:E,2,)))</f>
        <v>4.0045647888785146E-2</v>
      </c>
    </row>
    <row r="111" spans="1:11" x14ac:dyDescent="0.5">
      <c r="A111" s="230" t="str">
        <f t="shared" si="2"/>
        <v>Travel inside Canada</v>
      </c>
      <c r="B111" s="230" t="str">
        <f t="shared" si="3"/>
        <v>HC</v>
      </c>
      <c r="C111" s="230">
        <f>VLOOKUP(B111,'Data-Dept'!A:J,10,)</f>
        <v>8.1052032694029358E-3</v>
      </c>
      <c r="D111" t="s">
        <v>1465</v>
      </c>
      <c r="E111">
        <v>223</v>
      </c>
      <c r="F111">
        <v>323</v>
      </c>
      <c r="G111">
        <v>349</v>
      </c>
      <c r="H111">
        <v>696</v>
      </c>
      <c r="I111" s="232">
        <f>IF(ISBLANK(D111),"",(E111/VLOOKUP(B111,'Data-Dept'!A:E,2,)))</f>
        <v>1.6887542597500946E-2</v>
      </c>
      <c r="J111" s="232">
        <f>IF(ISBLANK(D111),"",(F111/VLOOKUP(B111,'Data-Dept'!A:E,2,)))</f>
        <v>2.4460431654676259E-2</v>
      </c>
      <c r="K111" s="232">
        <f>IF(ISBLANK(D111),"",(G111/VLOOKUP(B111,'Data-Dept'!A:E,2,)))</f>
        <v>2.6429382809541841E-2</v>
      </c>
    </row>
    <row r="112" spans="1:11" x14ac:dyDescent="0.5">
      <c r="A112" s="230" t="str">
        <f t="shared" si="2"/>
        <v>Check the balance owing on a corporate income tax account</v>
      </c>
      <c r="B112" s="230" t="str">
        <f t="shared" si="3"/>
        <v>CRA</v>
      </c>
      <c r="C112" s="230">
        <f>VLOOKUP(B112,'Data-Dept'!A:J,10,)</f>
        <v>3.2597552843902275E-3</v>
      </c>
      <c r="D112" t="s">
        <v>342</v>
      </c>
      <c r="E112">
        <v>222</v>
      </c>
      <c r="F112">
        <v>386</v>
      </c>
      <c r="G112">
        <v>394</v>
      </c>
      <c r="H112">
        <v>891</v>
      </c>
      <c r="I112" s="232">
        <f>IF(ISBLANK(D112),"",(E112/VLOOKUP(B112,'Data-Dept'!A:E,2,)))</f>
        <v>2.6041361188987554E-3</v>
      </c>
      <c r="J112" s="232">
        <f>IF(ISBLANK(D112),"",(F112/VLOOKUP(B112,'Data-Dept'!A:E,2,)))</f>
        <v>4.5279123508780161E-3</v>
      </c>
      <c r="K112" s="232">
        <f>IF(ISBLANK(D112),"",(G112/VLOOKUP(B112,'Data-Dept'!A:E,2,)))</f>
        <v>4.6217550939013944E-3</v>
      </c>
    </row>
    <row r="113" spans="1:11" x14ac:dyDescent="0.5">
      <c r="A113" s="230" t="str">
        <f t="shared" si="2"/>
        <v>Find out about identification requirements for crossing the Canadian border</v>
      </c>
      <c r="B113" s="230" t="str">
        <f t="shared" si="3"/>
        <v>CBSA</v>
      </c>
      <c r="C113" s="230">
        <f>VLOOKUP(B113,'Data-Dept'!A:J,10,)</f>
        <v>8.2121991698330173E-3</v>
      </c>
      <c r="D113" t="s">
        <v>262</v>
      </c>
      <c r="E113">
        <v>221</v>
      </c>
      <c r="F113">
        <v>284</v>
      </c>
      <c r="G113">
        <v>274</v>
      </c>
      <c r="H113">
        <v>705</v>
      </c>
      <c r="I113" s="232">
        <f>IF(ISBLANK(D113),"",(E113/VLOOKUP(B113,'Data-Dept'!A:E,2,)))</f>
        <v>1.6040063869937581E-2</v>
      </c>
      <c r="J113" s="232">
        <f>IF(ISBLANK(D113),"",(F113/VLOOKUP(B113,'Data-Dept'!A:E,2,)))</f>
        <v>2.061257076498766E-2</v>
      </c>
      <c r="K113" s="232">
        <f>IF(ISBLANK(D113),"",(G113/VLOOKUP(B113,'Data-Dept'!A:E,2,)))</f>
        <v>1.9886776019741616E-2</v>
      </c>
    </row>
    <row r="114" spans="1:11" x14ac:dyDescent="0.5">
      <c r="A114" s="230" t="str">
        <f t="shared" si="2"/>
        <v>Other - Reason for my visit is not in this list</v>
      </c>
      <c r="B114" s="230" t="str">
        <f t="shared" si="3"/>
        <v>LAC</v>
      </c>
      <c r="C114" s="230">
        <f>VLOOKUP(B114,'Data-Dept'!A:J,10,)</f>
        <v>1.5716054468814866E-2</v>
      </c>
      <c r="D114" t="s">
        <v>947</v>
      </c>
      <c r="E114">
        <v>218</v>
      </c>
      <c r="F114">
        <v>247</v>
      </c>
      <c r="G114">
        <v>230</v>
      </c>
      <c r="H114">
        <v>404</v>
      </c>
      <c r="I114" s="232">
        <f>IF(ISBLANK(D114),"",(E114/VLOOKUP(B114,'Data-Dept'!A:E,2,)))</f>
        <v>5.6447436561367165E-2</v>
      </c>
      <c r="J114" s="232">
        <f>IF(ISBLANK(D114),"",(F114/VLOOKUP(B114,'Data-Dept'!A:E,2,)))</f>
        <v>6.3956499223200416E-2</v>
      </c>
      <c r="K114" s="232">
        <f>IF(ISBLANK(D114),"",(G114/VLOOKUP(B114,'Data-Dept'!A:E,2,)))</f>
        <v>5.9554634904194721E-2</v>
      </c>
    </row>
    <row r="115" spans="1:11" x14ac:dyDescent="0.5">
      <c r="A115" s="230" t="str">
        <f t="shared" si="2"/>
        <v>Apply for a Social Insurance Number (SIN)</v>
      </c>
      <c r="B115" s="230" t="str">
        <f t="shared" si="3"/>
        <v>ESDC</v>
      </c>
      <c r="C115" s="230">
        <f>VLOOKUP(B115,'Data-Dept'!A:J,10,)</f>
        <v>3.7887437723188588E-3</v>
      </c>
      <c r="D115" t="s">
        <v>547</v>
      </c>
      <c r="E115">
        <v>211</v>
      </c>
      <c r="F115">
        <v>309</v>
      </c>
      <c r="G115">
        <v>333</v>
      </c>
      <c r="H115">
        <v>871</v>
      </c>
      <c r="I115" s="232">
        <f>IF(ISBLANK(D115),"",(E115/VLOOKUP(B115,'Data-Dept'!A:E,2,)))</f>
        <v>3.3626033881018025E-3</v>
      </c>
      <c r="J115" s="232">
        <f>IF(ISBLANK(D115),"",(F115/VLOOKUP(B115,'Data-Dept'!A:E,2,)))</f>
        <v>4.9243812650400804E-3</v>
      </c>
      <c r="K115" s="232">
        <f>IF(ISBLANK(D115),"",(G115/VLOOKUP(B115,'Data-Dept'!A:E,2,)))</f>
        <v>5.3068574798004753E-3</v>
      </c>
    </row>
    <row r="116" spans="1:11" x14ac:dyDescent="0.5">
      <c r="A116" s="230" t="str">
        <f t="shared" si="2"/>
        <v>Apply for a work permit</v>
      </c>
      <c r="B116" s="230" t="str">
        <f t="shared" si="3"/>
        <v>IRCC</v>
      </c>
      <c r="C116" s="230">
        <f>VLOOKUP(B116,'Data-Dept'!A:J,10,)</f>
        <v>2.146124497851573E-3</v>
      </c>
      <c r="D116" t="s">
        <v>877</v>
      </c>
      <c r="E116">
        <v>210</v>
      </c>
      <c r="F116">
        <v>330</v>
      </c>
      <c r="G116">
        <v>339</v>
      </c>
      <c r="H116">
        <v>785</v>
      </c>
      <c r="I116" s="232">
        <f>IF(ISBLANK(D116),"",(E116/VLOOKUP(B116,'Data-Dept'!A:E,2,)))</f>
        <v>1.0590442377907329E-3</v>
      </c>
      <c r="J116" s="232">
        <f>IF(ISBLANK(D116),"",(F116/VLOOKUP(B116,'Data-Dept'!A:E,2,)))</f>
        <v>1.6642123736711517E-3</v>
      </c>
      <c r="K116" s="232">
        <f>IF(ISBLANK(D116),"",(G116/VLOOKUP(B116,'Data-Dept'!A:E,2,)))</f>
        <v>1.7095999838621831E-3</v>
      </c>
    </row>
    <row r="117" spans="1:11" x14ac:dyDescent="0.5">
      <c r="A117" s="230" t="str">
        <f t="shared" si="2"/>
        <v>Find your National Occupational Classification (NOC)</v>
      </c>
      <c r="B117" s="230" t="str">
        <f t="shared" si="3"/>
        <v>IRCC</v>
      </c>
      <c r="C117" s="230">
        <f>VLOOKUP(B117,'Data-Dept'!A:J,10,)</f>
        <v>2.146124497851573E-3</v>
      </c>
      <c r="D117" t="s">
        <v>850</v>
      </c>
      <c r="E117">
        <v>209</v>
      </c>
      <c r="F117">
        <v>362</v>
      </c>
      <c r="G117">
        <v>353</v>
      </c>
      <c r="H117">
        <v>1232</v>
      </c>
      <c r="I117" s="232">
        <f>IF(ISBLANK(D117),"",(E117/VLOOKUP(B117,'Data-Dept'!A:E,2,)))</f>
        <v>1.0540011699917294E-3</v>
      </c>
      <c r="J117" s="232">
        <f>IF(ISBLANK(D117),"",(F117/VLOOKUP(B117,'Data-Dept'!A:E,2,)))</f>
        <v>1.8255905432392632E-3</v>
      </c>
      <c r="K117" s="232">
        <f>IF(ISBLANK(D117),"",(G117/VLOOKUP(B117,'Data-Dept'!A:E,2,)))</f>
        <v>1.7802029330482318E-3</v>
      </c>
    </row>
    <row r="118" spans="1:11" x14ac:dyDescent="0.5">
      <c r="A118" s="230" t="str">
        <f t="shared" si="2"/>
        <v>Support for Temporary Foreign Workers</v>
      </c>
      <c r="B118" s="230" t="str">
        <f t="shared" si="3"/>
        <v>ESDC</v>
      </c>
      <c r="C118" s="230">
        <f>VLOOKUP(B118,'Data-Dept'!A:J,10,)</f>
        <v>3.7887437723188588E-3</v>
      </c>
      <c r="D118" t="s">
        <v>570</v>
      </c>
      <c r="E118">
        <v>206</v>
      </c>
      <c r="F118">
        <v>286</v>
      </c>
      <c r="G118">
        <v>299</v>
      </c>
      <c r="H118">
        <v>747</v>
      </c>
      <c r="I118" s="232">
        <f>IF(ISBLANK(D118),"",(E118/VLOOKUP(B118,'Data-Dept'!A:E,2,)))</f>
        <v>3.2829208433600536E-3</v>
      </c>
      <c r="J118" s="232">
        <f>IF(ISBLANK(D118),"",(F118/VLOOKUP(B118,'Data-Dept'!A:E,2,)))</f>
        <v>4.5578415592280354E-3</v>
      </c>
      <c r="K118" s="232">
        <f>IF(ISBLANK(D118),"",(G118/VLOOKUP(B118,'Data-Dept'!A:E,2,)))</f>
        <v>4.7650161755565827E-3</v>
      </c>
    </row>
    <row r="119" spans="1:11" x14ac:dyDescent="0.5">
      <c r="A119" s="230" t="str">
        <f t="shared" si="2"/>
        <v>Other - Reason for my visit is not in this list</v>
      </c>
      <c r="B119" s="230" t="str">
        <f t="shared" si="3"/>
        <v>LAC</v>
      </c>
      <c r="C119" s="230">
        <f>VLOOKUP(B119,'Data-Dept'!A:J,10,)</f>
        <v>1.5716054468814866E-2</v>
      </c>
      <c r="D119" t="s">
        <v>958</v>
      </c>
      <c r="E119">
        <v>196</v>
      </c>
      <c r="F119">
        <v>231</v>
      </c>
      <c r="G119">
        <v>239</v>
      </c>
      <c r="H119">
        <v>410</v>
      </c>
      <c r="I119" s="232">
        <f>IF(ISBLANK(D119),"",(E119/VLOOKUP(B119,'Data-Dept'!A:E,2,)))</f>
        <v>5.0750906266183324E-2</v>
      </c>
      <c r="J119" s="232">
        <f>IF(ISBLANK(D119),"",(F119/VLOOKUP(B119,'Data-Dept'!A:E,2,)))</f>
        <v>5.981356809943035E-2</v>
      </c>
      <c r="K119" s="232">
        <f>IF(ISBLANK(D119),"",(G119/VLOOKUP(B119,'Data-Dept'!A:E,2,)))</f>
        <v>6.1885033661315383E-2</v>
      </c>
    </row>
    <row r="120" spans="1:11" x14ac:dyDescent="0.5">
      <c r="A120" s="230" t="str">
        <f t="shared" si="2"/>
        <v>Other - Reason for my visit is not in this list</v>
      </c>
      <c r="B120" s="230" t="str">
        <f t="shared" si="3"/>
        <v>GAC</v>
      </c>
      <c r="C120" s="230">
        <f>VLOOKUP(B120,'Data-Dept'!A:J,10,)</f>
        <v>8.097690068006173E-3</v>
      </c>
      <c r="D120" t="s">
        <v>760</v>
      </c>
      <c r="E120">
        <v>194</v>
      </c>
      <c r="F120">
        <v>211</v>
      </c>
      <c r="G120">
        <v>240</v>
      </c>
      <c r="H120">
        <v>532</v>
      </c>
      <c r="I120" s="232">
        <f>IF(ISBLANK(D120),"",(E120/VLOOKUP(B120,'Data-Dept'!A:E,2,)))</f>
        <v>1.4448499292470395E-2</v>
      </c>
      <c r="J120" s="232">
        <f>IF(ISBLANK(D120),"",(F120/VLOOKUP(B120,'Data-Dept'!A:E,2,)))</f>
        <v>1.571460490057347E-2</v>
      </c>
      <c r="K120" s="232">
        <f>IF(ISBLANK(D120),"",(G120/VLOOKUP(B120,'Data-Dept'!A:E,2,)))</f>
        <v>1.7874432114396367E-2</v>
      </c>
    </row>
    <row r="121" spans="1:11" x14ac:dyDescent="0.5">
      <c r="A121" s="230" t="str">
        <f t="shared" si="2"/>
        <v>Other - Reason for my visit is not in this list</v>
      </c>
      <c r="B121" s="230" t="str">
        <f t="shared" si="3"/>
        <v>CBSA</v>
      </c>
      <c r="C121" s="230">
        <f>VLOOKUP(B121,'Data-Dept'!A:J,10,)</f>
        <v>8.2121991698330173E-3</v>
      </c>
      <c r="D121" t="s">
        <v>268</v>
      </c>
      <c r="E121">
        <v>192</v>
      </c>
      <c r="F121">
        <v>237</v>
      </c>
      <c r="G121">
        <v>265</v>
      </c>
      <c r="H121">
        <v>466</v>
      </c>
      <c r="I121" s="232">
        <f>IF(ISBLANK(D121),"",(E121/VLOOKUP(B121,'Data-Dept'!A:E,2,)))</f>
        <v>1.3935259108724053E-2</v>
      </c>
      <c r="J121" s="232">
        <f>IF(ISBLANK(D121),"",(F121/VLOOKUP(B121,'Data-Dept'!A:E,2,)))</f>
        <v>1.7201335462331251E-2</v>
      </c>
      <c r="K121" s="232">
        <f>IF(ISBLANK(D121),"",(G121/VLOOKUP(B121,'Data-Dept'!A:E,2,)))</f>
        <v>1.9233560749020176E-2</v>
      </c>
    </row>
    <row r="122" spans="1:11" x14ac:dyDescent="0.5">
      <c r="A122" s="230" t="str">
        <f t="shared" si="2"/>
        <v>Calculate payroll deductions</v>
      </c>
      <c r="B122" s="230" t="str">
        <f t="shared" si="3"/>
        <v>CRA</v>
      </c>
      <c r="C122" s="230">
        <f>VLOOKUP(B122,'Data-Dept'!A:J,10,)</f>
        <v>3.2597552843902275E-3</v>
      </c>
      <c r="D122" t="s">
        <v>339</v>
      </c>
      <c r="E122">
        <v>186</v>
      </c>
      <c r="F122">
        <v>363</v>
      </c>
      <c r="G122">
        <v>422</v>
      </c>
      <c r="H122">
        <v>1619</v>
      </c>
      <c r="I122" s="232">
        <f>IF(ISBLANK(D122),"",(E122/VLOOKUP(B122,'Data-Dept'!A:E,2,)))</f>
        <v>2.1818437752935517E-3</v>
      </c>
      <c r="J122" s="232">
        <f>IF(ISBLANK(D122),"",(F122/VLOOKUP(B122,'Data-Dept'!A:E,2,)))</f>
        <v>4.2581144646858023E-3</v>
      </c>
      <c r="K122" s="232">
        <f>IF(ISBLANK(D122),"",(G122/VLOOKUP(B122,'Data-Dept'!A:E,2,)))</f>
        <v>4.9502046944832198E-3</v>
      </c>
    </row>
    <row r="123" spans="1:11" x14ac:dyDescent="0.5">
      <c r="A123" s="230" t="str">
        <f t="shared" si="2"/>
        <v>Other - Reason for my visit is not in this list</v>
      </c>
      <c r="B123" s="230" t="str">
        <f t="shared" si="3"/>
        <v>IRCC</v>
      </c>
      <c r="C123" s="230">
        <f>VLOOKUP(B123,'Data-Dept'!A:J,10,)</f>
        <v>2.146124497851573E-3</v>
      </c>
      <c r="D123" t="s">
        <v>869</v>
      </c>
      <c r="E123">
        <v>184</v>
      </c>
      <c r="F123">
        <v>192</v>
      </c>
      <c r="G123">
        <v>219</v>
      </c>
      <c r="H123">
        <v>416</v>
      </c>
      <c r="I123" s="232">
        <f>IF(ISBLANK(D123),"",(E123/VLOOKUP(B123,'Data-Dept'!A:E,2,)))</f>
        <v>9.2792447501664212E-4</v>
      </c>
      <c r="J123" s="232">
        <f>IF(ISBLANK(D123),"",(F123/VLOOKUP(B123,'Data-Dept'!A:E,2,)))</f>
        <v>9.6826901740867E-4</v>
      </c>
      <c r="K123" s="232">
        <f>IF(ISBLANK(D123),"",(G123/VLOOKUP(B123,'Data-Dept'!A:E,2,)))</f>
        <v>1.1044318479817644E-3</v>
      </c>
    </row>
    <row r="124" spans="1:11" x14ac:dyDescent="0.5">
      <c r="A124" s="230" t="str">
        <f t="shared" si="2"/>
        <v>Apply for a visitor visa to Canada</v>
      </c>
      <c r="B124" s="230" t="str">
        <f t="shared" si="3"/>
        <v>IRCC</v>
      </c>
      <c r="C124" s="230">
        <f>VLOOKUP(B124,'Data-Dept'!A:J,10,)</f>
        <v>2.146124497851573E-3</v>
      </c>
      <c r="D124" t="s">
        <v>835</v>
      </c>
      <c r="E124">
        <v>182</v>
      </c>
      <c r="F124">
        <v>262</v>
      </c>
      <c r="G124">
        <v>241</v>
      </c>
      <c r="H124">
        <v>506</v>
      </c>
      <c r="I124" s="232">
        <f>IF(ISBLANK(D124),"",(E124/VLOOKUP(B124,'Data-Dept'!A:E,2,)))</f>
        <v>9.1783833941863516E-4</v>
      </c>
      <c r="J124" s="232">
        <f>IF(ISBLANK(D124),"",(F124/VLOOKUP(B124,'Data-Dept'!A:E,2,)))</f>
        <v>1.3212837633389143E-3</v>
      </c>
      <c r="K124" s="232">
        <f>IF(ISBLANK(D124),"",(G124/VLOOKUP(B124,'Data-Dept'!A:E,2,)))</f>
        <v>1.2153793395598411E-3</v>
      </c>
    </row>
    <row r="125" spans="1:11" x14ac:dyDescent="0.5">
      <c r="A125" s="230" t="str">
        <f t="shared" si="2"/>
        <v>Canada Pension Plan (CPP) - Check status of application</v>
      </c>
      <c r="B125" s="230" t="str">
        <f t="shared" si="3"/>
        <v>ESDC</v>
      </c>
      <c r="C125" s="230">
        <f>VLOOKUP(B125,'Data-Dept'!A:J,10,)</f>
        <v>3.7887437723188588E-3</v>
      </c>
      <c r="D125" t="s">
        <v>520</v>
      </c>
      <c r="E125">
        <v>180</v>
      </c>
      <c r="F125">
        <v>212</v>
      </c>
      <c r="G125">
        <v>232</v>
      </c>
      <c r="H125">
        <v>355</v>
      </c>
      <c r="I125" s="232">
        <f>IF(ISBLANK(D125),"",(E125/VLOOKUP(B125,'Data-Dept'!A:E,2,)))</f>
        <v>2.8685716107029594E-3</v>
      </c>
      <c r="J125" s="232">
        <f>IF(ISBLANK(D125),"",(F125/VLOOKUP(B125,'Data-Dept'!A:E,2,)))</f>
        <v>3.3785398970501523E-3</v>
      </c>
      <c r="K125" s="232">
        <f>IF(ISBLANK(D125),"",(G125/VLOOKUP(B125,'Data-Dept'!A:E,2,)))</f>
        <v>3.6972700760171478E-3</v>
      </c>
    </row>
    <row r="126" spans="1:11" ht="31.5" x14ac:dyDescent="0.5">
      <c r="A126" s="230" t="str">
        <f t="shared" si="2"/>
        <v>Find out if you need to give your fingerprints and photo (biometrics) and where to do that</v>
      </c>
      <c r="B126" s="230" t="str">
        <f t="shared" si="3"/>
        <v>IRCC</v>
      </c>
      <c r="C126" s="230">
        <f>VLOOKUP(B126,'Data-Dept'!A:J,10,)</f>
        <v>2.146124497851573E-3</v>
      </c>
      <c r="D126" t="s">
        <v>849</v>
      </c>
      <c r="E126">
        <v>180</v>
      </c>
      <c r="F126">
        <v>234</v>
      </c>
      <c r="G126">
        <v>232</v>
      </c>
      <c r="H126">
        <v>598</v>
      </c>
      <c r="I126" s="232">
        <f>IF(ISBLANK(D126),"",(E126/VLOOKUP(B126,'Data-Dept'!A:E,2,)))</f>
        <v>9.0775220382062819E-4</v>
      </c>
      <c r="J126" s="232">
        <f>IF(ISBLANK(D126),"",(F126/VLOOKUP(B126,'Data-Dept'!A:E,2,)))</f>
        <v>1.1800778649668166E-3</v>
      </c>
      <c r="K126" s="232">
        <f>IF(ISBLANK(D126),"",(G126/VLOOKUP(B126,'Data-Dept'!A:E,2,)))</f>
        <v>1.1699917293688097E-3</v>
      </c>
    </row>
    <row r="127" spans="1:11" x14ac:dyDescent="0.5">
      <c r="A127" s="230" t="str">
        <f t="shared" si="2"/>
        <v>Other - Reason for my visit is not in this list</v>
      </c>
      <c r="B127" s="230" t="str">
        <f t="shared" si="3"/>
        <v>CIRNAC</v>
      </c>
      <c r="C127" s="230">
        <f>VLOOKUP(B127,'Data-Dept'!A:J,10,)</f>
        <v>2.3715982070287255E-2</v>
      </c>
      <c r="D127" t="s">
        <v>331</v>
      </c>
      <c r="E127">
        <v>179</v>
      </c>
      <c r="F127">
        <v>156</v>
      </c>
      <c r="G127">
        <v>225</v>
      </c>
      <c r="H127">
        <v>392</v>
      </c>
      <c r="I127" s="232">
        <f>IF(ISBLANK(D127),"",(E127/VLOOKUP(B127,'Data-Dept'!A:E,2,)))</f>
        <v>0.11578266494178525</v>
      </c>
      <c r="J127" s="232">
        <f>IF(ISBLANK(D127),"",(F127/VLOOKUP(B127,'Data-Dept'!A:E,2,)))</f>
        <v>0.10090556274256145</v>
      </c>
      <c r="K127" s="232">
        <f>IF(ISBLANK(D127),"",(G127/VLOOKUP(B127,'Data-Dept'!A:E,2,)))</f>
        <v>0.14553686934023286</v>
      </c>
    </row>
    <row r="128" spans="1:11" x14ac:dyDescent="0.5">
      <c r="A128" s="230" t="str">
        <f t="shared" si="2"/>
        <v>Find an apprenticeship</v>
      </c>
      <c r="B128" s="230" t="str">
        <f t="shared" si="3"/>
        <v>ESDC</v>
      </c>
      <c r="C128" s="230">
        <f>VLOOKUP(B128,'Data-Dept'!A:J,10,)</f>
        <v>3.7887437723188588E-3</v>
      </c>
      <c r="D128" t="s">
        <v>556</v>
      </c>
      <c r="E128">
        <v>177</v>
      </c>
      <c r="F128">
        <v>284</v>
      </c>
      <c r="G128">
        <v>251</v>
      </c>
      <c r="H128">
        <v>719</v>
      </c>
      <c r="I128" s="232">
        <f>IF(ISBLANK(D128),"",(E128/VLOOKUP(B128,'Data-Dept'!A:E,2,)))</f>
        <v>2.8207620838579103E-3</v>
      </c>
      <c r="J128" s="232">
        <f>IF(ISBLANK(D128),"",(F128/VLOOKUP(B128,'Data-Dept'!A:E,2,)))</f>
        <v>4.5259685413313357E-3</v>
      </c>
      <c r="K128" s="232">
        <f>IF(ISBLANK(D128),"",(G128/VLOOKUP(B128,'Data-Dept'!A:E,2,)))</f>
        <v>4.0000637460357938E-3</v>
      </c>
    </row>
    <row r="129" spans="1:11" x14ac:dyDescent="0.5">
      <c r="A129" s="230" t="str">
        <f t="shared" si="2"/>
        <v>Check rules for vaccinated travellers entering Canada</v>
      </c>
      <c r="B129" s="230" t="str">
        <f t="shared" si="3"/>
        <v>PHAC</v>
      </c>
      <c r="C129" s="230">
        <f>VLOOKUP(B129,'Data-Dept'!A:J,10,)</f>
        <v>1.2118060810089969E-2</v>
      </c>
      <c r="D129" t="s">
        <v>1107</v>
      </c>
      <c r="E129">
        <v>176</v>
      </c>
      <c r="F129">
        <v>278</v>
      </c>
      <c r="G129">
        <v>300</v>
      </c>
      <c r="H129">
        <v>800</v>
      </c>
      <c r="I129" s="232">
        <f>IF(ISBLANK(D129),"",(E129/VLOOKUP(B129,'Data-Dept'!A:E,2,)))</f>
        <v>2.8631852936391734E-2</v>
      </c>
      <c r="J129" s="232">
        <f>IF(ISBLANK(D129),"",(F129/VLOOKUP(B129,'Data-Dept'!A:E,2,)))</f>
        <v>4.5225313160891491E-2</v>
      </c>
      <c r="K129" s="232">
        <f>IF(ISBLANK(D129),"",(G129/VLOOKUP(B129,'Data-Dept'!A:E,2,)))</f>
        <v>4.880429477794046E-2</v>
      </c>
    </row>
    <row r="130" spans="1:11" x14ac:dyDescent="0.5">
      <c r="A130" s="230" t="str">
        <f t="shared" si="2"/>
        <v>Other - Reason for my visit is not in this list</v>
      </c>
      <c r="B130" s="230" t="str">
        <f t="shared" si="3"/>
        <v>CSC</v>
      </c>
      <c r="C130" s="230">
        <f>VLOOKUP(B130,'Data-Dept'!A:J,10,)</f>
        <v>3.0926873159431035E-2</v>
      </c>
      <c r="D130" t="s">
        <v>385</v>
      </c>
      <c r="E130">
        <v>175</v>
      </c>
      <c r="F130">
        <v>203</v>
      </c>
      <c r="G130">
        <v>260</v>
      </c>
      <c r="H130">
        <v>528</v>
      </c>
      <c r="I130" s="232">
        <f>IF(ISBLANK(D130),"",(E130/VLOOKUP(B130,'Data-Dept'!A:E,2,)))</f>
        <v>0.19021739130434784</v>
      </c>
      <c r="J130" s="232">
        <f>IF(ISBLANK(D130),"",(F130/VLOOKUP(B130,'Data-Dept'!A:E,2,)))</f>
        <v>0.22065217391304348</v>
      </c>
      <c r="K130" s="232">
        <f>IF(ISBLANK(D130),"",(G130/VLOOKUP(B130,'Data-Dept'!A:E,2,)))</f>
        <v>0.28260869565217389</v>
      </c>
    </row>
    <row r="131" spans="1:11" x14ac:dyDescent="0.5">
      <c r="A131" s="230" t="str">
        <f t="shared" ref="A131:A194" si="4">IF(ISBLANK(D131),"",MID(D131,FIND("#",SUBSTITUTE(D131,":","#",2))+1,500))</f>
        <v>Update my direct deposit information</v>
      </c>
      <c r="B131" s="230" t="str">
        <f t="shared" ref="B131:B194" si="5">IF(ISBLANK(D131),"",LEFT(D131,FIND("#",SUBSTITUTE(D131,":","#"))-1))</f>
        <v>PSPC</v>
      </c>
      <c r="C131" s="230">
        <f>VLOOKUP(B131,'Data-Dept'!A:J,10,)</f>
        <v>7.9173363759790314E-3</v>
      </c>
      <c r="D131" t="s">
        <v>1156</v>
      </c>
      <c r="E131">
        <v>175</v>
      </c>
      <c r="F131">
        <v>188</v>
      </c>
      <c r="G131">
        <v>216</v>
      </c>
      <c r="H131">
        <v>306</v>
      </c>
      <c r="I131" s="232">
        <f>IF(ISBLANK(D131),"",(E131/VLOOKUP(B131,'Data-Dept'!A:E,2,)))</f>
        <v>1.2010157161485142E-2</v>
      </c>
      <c r="J131" s="232">
        <f>IF(ISBLANK(D131),"",(F131/VLOOKUP(B131,'Data-Dept'!A:E,2,)))</f>
        <v>1.2902340264909752E-2</v>
      </c>
      <c r="K131" s="232">
        <f>IF(ISBLANK(D131),"",(G131/VLOOKUP(B131,'Data-Dept'!A:E,2,)))</f>
        <v>1.4823965410747375E-2</v>
      </c>
    </row>
    <row r="132" spans="1:11" x14ac:dyDescent="0.5">
      <c r="A132" s="230" t="str">
        <f t="shared" si="4"/>
        <v>Search births, marriages and deaths recorded</v>
      </c>
      <c r="B132" s="230" t="str">
        <f t="shared" si="5"/>
        <v>LAC</v>
      </c>
      <c r="C132" s="230">
        <f>VLOOKUP(B132,'Data-Dept'!A:J,10,)</f>
        <v>1.5716054468814866E-2</v>
      </c>
      <c r="D132" t="s">
        <v>950</v>
      </c>
      <c r="E132">
        <v>174</v>
      </c>
      <c r="F132">
        <v>176</v>
      </c>
      <c r="G132">
        <v>164</v>
      </c>
      <c r="H132">
        <v>287</v>
      </c>
      <c r="I132" s="232">
        <f>IF(ISBLANK(D132),"",(E132/VLOOKUP(B132,'Data-Dept'!A:E,2,)))</f>
        <v>4.5054375970999483E-2</v>
      </c>
      <c r="J132" s="232">
        <f>IF(ISBLANK(D132),"",(F132/VLOOKUP(B132,'Data-Dept'!A:E,2,)))</f>
        <v>4.5572242361470741E-2</v>
      </c>
      <c r="K132" s="232">
        <f>IF(ISBLANK(D132),"",(G132/VLOOKUP(B132,'Data-Dept'!A:E,2,)))</f>
        <v>4.2465044018643192E-2</v>
      </c>
    </row>
    <row r="133" spans="1:11" x14ac:dyDescent="0.5">
      <c r="A133" s="230" t="str">
        <f t="shared" si="4"/>
        <v>Apply for a study permit</v>
      </c>
      <c r="B133" s="230" t="str">
        <f t="shared" si="5"/>
        <v>IRCC</v>
      </c>
      <c r="C133" s="230">
        <f>VLOOKUP(B133,'Data-Dept'!A:J,10,)</f>
        <v>2.146124497851573E-3</v>
      </c>
      <c r="D133" t="s">
        <v>873</v>
      </c>
      <c r="E133">
        <v>172</v>
      </c>
      <c r="F133">
        <v>273</v>
      </c>
      <c r="G133">
        <v>257</v>
      </c>
      <c r="H133">
        <v>615</v>
      </c>
      <c r="I133" s="232">
        <f>IF(ISBLANK(D133),"",(E133/VLOOKUP(B133,'Data-Dept'!A:E,2,)))</f>
        <v>8.674076614286002E-4</v>
      </c>
      <c r="J133" s="232">
        <f>IF(ISBLANK(D133),"",(F133/VLOOKUP(B133,'Data-Dept'!A:E,2,)))</f>
        <v>1.3767575091279526E-3</v>
      </c>
      <c r="K133" s="232">
        <f>IF(ISBLANK(D133),"",(G133/VLOOKUP(B133,'Data-Dept'!A:E,2,)))</f>
        <v>1.2960684243438969E-3</v>
      </c>
    </row>
    <row r="134" spans="1:11" x14ac:dyDescent="0.5">
      <c r="A134" s="230" t="str">
        <f t="shared" si="4"/>
        <v>Contact Immigration, Refugees and Citizenship Canada</v>
      </c>
      <c r="B134" s="230" t="str">
        <f t="shared" si="5"/>
        <v>IRCC</v>
      </c>
      <c r="C134" s="230">
        <f>VLOOKUP(B134,'Data-Dept'!A:J,10,)</f>
        <v>2.146124497851573E-3</v>
      </c>
      <c r="D134" t="s">
        <v>886</v>
      </c>
      <c r="E134">
        <v>172</v>
      </c>
      <c r="F134">
        <v>239</v>
      </c>
      <c r="G134">
        <v>233</v>
      </c>
      <c r="H134">
        <v>397</v>
      </c>
      <c r="I134" s="232">
        <f>IF(ISBLANK(D134),"",(E134/VLOOKUP(B134,'Data-Dept'!A:E,2,)))</f>
        <v>8.674076614286002E-4</v>
      </c>
      <c r="J134" s="232">
        <f>IF(ISBLANK(D134),"",(F134/VLOOKUP(B134,'Data-Dept'!A:E,2,)))</f>
        <v>1.205293203961834E-3</v>
      </c>
      <c r="K134" s="232">
        <f>IF(ISBLANK(D134),"",(G134/VLOOKUP(B134,'Data-Dept'!A:E,2,)))</f>
        <v>1.175034797167813E-3</v>
      </c>
    </row>
    <row r="135" spans="1:11" x14ac:dyDescent="0.5">
      <c r="A135" s="230" t="str">
        <f t="shared" si="4"/>
        <v>Find the income tax rates</v>
      </c>
      <c r="B135" s="230" t="str">
        <f t="shared" si="5"/>
        <v>CRA</v>
      </c>
      <c r="C135" s="230">
        <f>VLOOKUP(B135,'Data-Dept'!A:J,10,)</f>
        <v>3.2597552843902275E-3</v>
      </c>
      <c r="D135" t="s">
        <v>352</v>
      </c>
      <c r="E135">
        <v>170</v>
      </c>
      <c r="F135">
        <v>259</v>
      </c>
      <c r="G135">
        <v>287</v>
      </c>
      <c r="H135">
        <v>709</v>
      </c>
      <c r="I135" s="232">
        <f>IF(ISBLANK(D135),"",(E135/VLOOKUP(B135,'Data-Dept'!A:E,2,)))</f>
        <v>1.9941582892467947E-3</v>
      </c>
      <c r="J135" s="232">
        <f>IF(ISBLANK(D135),"",(F135/VLOOKUP(B135,'Data-Dept'!A:E,2,)))</f>
        <v>3.0381588053818814E-3</v>
      </c>
      <c r="K135" s="232">
        <f>IF(ISBLANK(D135),"",(G135/VLOOKUP(B135,'Data-Dept'!A:E,2,)))</f>
        <v>3.3666084059637063E-3</v>
      </c>
    </row>
    <row r="136" spans="1:11" x14ac:dyDescent="0.5">
      <c r="A136" s="230" t="str">
        <f t="shared" si="4"/>
        <v>Other - Reason for my visit is not in this list</v>
      </c>
      <c r="B136" s="230" t="str">
        <f t="shared" si="5"/>
        <v>FIN</v>
      </c>
      <c r="C136" s="230">
        <f>VLOOKUP(B136,'Data-Dept'!A:J,10,)</f>
        <v>2.7120186060548612E-2</v>
      </c>
      <c r="D136" t="s">
        <v>614</v>
      </c>
      <c r="E136">
        <v>167</v>
      </c>
      <c r="F136">
        <v>171</v>
      </c>
      <c r="G136">
        <v>230</v>
      </c>
      <c r="H136">
        <v>440</v>
      </c>
      <c r="I136" s="232">
        <f>IF(ISBLANK(D136),"",(E136/VLOOKUP(B136,'Data-Dept'!A:E,2,)))</f>
        <v>0.13424437299035369</v>
      </c>
      <c r="J136" s="232">
        <f>IF(ISBLANK(D136),"",(F136/VLOOKUP(B136,'Data-Dept'!A:E,2,)))</f>
        <v>0.13745980707395497</v>
      </c>
      <c r="K136" s="232">
        <f>IF(ISBLANK(D136),"",(G136/VLOOKUP(B136,'Data-Dept'!A:E,2,)))</f>
        <v>0.18488745980707397</v>
      </c>
    </row>
    <row r="137" spans="1:11" x14ac:dyDescent="0.5">
      <c r="A137" s="230" t="str">
        <f t="shared" si="4"/>
        <v>Apply for a benefit for Indigenous people</v>
      </c>
      <c r="B137" s="230" t="str">
        <f t="shared" si="5"/>
        <v>ISC</v>
      </c>
      <c r="C137" s="230">
        <f>VLOOKUP(B137,'Data-Dept'!A:J,10,)</f>
        <v>1.6665175505521528E-2</v>
      </c>
      <c r="D137" t="s">
        <v>903</v>
      </c>
      <c r="E137">
        <v>164</v>
      </c>
      <c r="F137">
        <v>212</v>
      </c>
      <c r="G137">
        <v>232</v>
      </c>
      <c r="H137">
        <v>403</v>
      </c>
      <c r="I137" s="232">
        <f>IF(ISBLANK(D137),"",(E137/VLOOKUP(B137,'Data-Dept'!A:E,2,)))</f>
        <v>4.7911189015483496E-2</v>
      </c>
      <c r="J137" s="232">
        <f>IF(ISBLANK(D137),"",(F137/VLOOKUP(B137,'Data-Dept'!A:E,2,)))</f>
        <v>6.1933976044405495E-2</v>
      </c>
      <c r="K137" s="232">
        <f>IF(ISBLANK(D137),"",(G137/VLOOKUP(B137,'Data-Dept'!A:E,2,)))</f>
        <v>6.7776803973122995E-2</v>
      </c>
    </row>
    <row r="138" spans="1:11" ht="31.5" x14ac:dyDescent="0.5">
      <c r="A138" s="230" t="str">
        <f t="shared" si="4"/>
        <v>Find benefits and services under the Non-Insured Health Benefits (NIHB) program</v>
      </c>
      <c r="B138" s="230" t="str">
        <f t="shared" si="5"/>
        <v>ISC</v>
      </c>
      <c r="C138" s="230">
        <f>VLOOKUP(B138,'Data-Dept'!A:J,10,)</f>
        <v>1.6665175505521528E-2</v>
      </c>
      <c r="D138" t="s">
        <v>910</v>
      </c>
      <c r="E138">
        <v>160</v>
      </c>
      <c r="F138">
        <v>190</v>
      </c>
      <c r="G138">
        <v>189</v>
      </c>
      <c r="H138">
        <v>319</v>
      </c>
      <c r="I138" s="232">
        <f>IF(ISBLANK(D138),"",(E138/VLOOKUP(B138,'Data-Dept'!A:E,2,)))</f>
        <v>4.6742623429739998E-2</v>
      </c>
      <c r="J138" s="232">
        <f>IF(ISBLANK(D138),"",(F138/VLOOKUP(B138,'Data-Dept'!A:E,2,)))</f>
        <v>5.5506865322816241E-2</v>
      </c>
      <c r="K138" s="232">
        <f>IF(ISBLANK(D138),"",(G138/VLOOKUP(B138,'Data-Dept'!A:E,2,)))</f>
        <v>5.5214723926380369E-2</v>
      </c>
    </row>
    <row r="139" spans="1:11" x14ac:dyDescent="0.5">
      <c r="A139" s="230" t="str">
        <f t="shared" si="4"/>
        <v>Contact the Government of Canada Pension Centre</v>
      </c>
      <c r="B139" s="230" t="str">
        <f t="shared" si="5"/>
        <v>PSPC</v>
      </c>
      <c r="C139" s="230">
        <f>VLOOKUP(B139,'Data-Dept'!A:J,10,)</f>
        <v>7.9173363759790314E-3</v>
      </c>
      <c r="D139" t="s">
        <v>1202</v>
      </c>
      <c r="E139">
        <v>155</v>
      </c>
      <c r="F139">
        <v>169</v>
      </c>
      <c r="G139">
        <v>184</v>
      </c>
      <c r="H139">
        <v>301</v>
      </c>
      <c r="I139" s="232">
        <f>IF(ISBLANK(D139),"",(E139/VLOOKUP(B139,'Data-Dept'!A:E,2,)))</f>
        <v>1.0637567771601126E-2</v>
      </c>
      <c r="J139" s="232">
        <f>IF(ISBLANK(D139),"",(F139/VLOOKUP(B139,'Data-Dept'!A:E,2,)))</f>
        <v>1.1598380344519937E-2</v>
      </c>
      <c r="K139" s="232">
        <f>IF(ISBLANK(D139),"",(G139/VLOOKUP(B139,'Data-Dept'!A:E,2,)))</f>
        <v>1.262782238693295E-2</v>
      </c>
    </row>
    <row r="140" spans="1:11" x14ac:dyDescent="0.5">
      <c r="A140" s="230" t="str">
        <f t="shared" si="4"/>
        <v>Find out the symptoms or risks for a disease or condition</v>
      </c>
      <c r="B140" s="230" t="str">
        <f t="shared" si="5"/>
        <v>HC</v>
      </c>
      <c r="C140" s="230">
        <f>VLOOKUP(B140,'Data-Dept'!A:J,10,)</f>
        <v>8.1052032694029358E-3</v>
      </c>
      <c r="D140" t="s">
        <v>807</v>
      </c>
      <c r="E140">
        <v>150</v>
      </c>
      <c r="F140">
        <v>201</v>
      </c>
      <c r="G140">
        <v>300</v>
      </c>
      <c r="H140">
        <v>1012</v>
      </c>
      <c r="I140" s="232">
        <f>IF(ISBLANK(D140),"",(E140/VLOOKUP(B140,'Data-Dept'!A:E,2,)))</f>
        <v>1.1359333585762969E-2</v>
      </c>
      <c r="J140" s="232">
        <f>IF(ISBLANK(D140),"",(F140/VLOOKUP(B140,'Data-Dept'!A:E,2,)))</f>
        <v>1.5221507004922377E-2</v>
      </c>
      <c r="K140" s="232">
        <f>IF(ISBLANK(D140),"",(G140/VLOOKUP(B140,'Data-Dept'!A:E,2,)))</f>
        <v>2.2718667171525937E-2</v>
      </c>
    </row>
    <row r="141" spans="1:11" x14ac:dyDescent="0.5">
      <c r="A141" s="230" t="str">
        <f t="shared" si="4"/>
        <v>Jobs in the military (Canadian Armed Forces)</v>
      </c>
      <c r="B141" s="230" t="str">
        <f t="shared" si="5"/>
        <v>DND</v>
      </c>
      <c r="C141" s="230">
        <f>VLOOKUP(B141,'Data-Dept'!A:J,10,)</f>
        <v>1.3547807034757964E-2</v>
      </c>
      <c r="D141" t="s">
        <v>426</v>
      </c>
      <c r="E141">
        <v>148</v>
      </c>
      <c r="F141">
        <v>279</v>
      </c>
      <c r="G141">
        <v>285</v>
      </c>
      <c r="H141">
        <v>802</v>
      </c>
      <c r="I141" s="232">
        <f>IF(ISBLANK(D141),"",(E141/VLOOKUP(B141,'Data-Dept'!A:E,2,)))</f>
        <v>3.3929390187987164E-2</v>
      </c>
      <c r="J141" s="232">
        <f>IF(ISBLANK(D141),"",(F141/VLOOKUP(B141,'Data-Dept'!A:E,2,)))</f>
        <v>6.3961485557083905E-2</v>
      </c>
      <c r="K141" s="232">
        <f>IF(ISBLANK(D141),"",(G141/VLOOKUP(B141,'Data-Dept'!A:E,2,)))</f>
        <v>6.5337001375515819E-2</v>
      </c>
    </row>
    <row r="142" spans="1:11" x14ac:dyDescent="0.5">
      <c r="A142" s="230" t="str">
        <f t="shared" si="4"/>
        <v>Apply for a visa when travelling outside Canada</v>
      </c>
      <c r="B142" s="230" t="str">
        <f t="shared" si="5"/>
        <v>GAC</v>
      </c>
      <c r="C142" s="230">
        <f>VLOOKUP(B142,'Data-Dept'!A:J,10,)</f>
        <v>8.097690068006173E-3</v>
      </c>
      <c r="D142" t="s">
        <v>703</v>
      </c>
      <c r="E142">
        <v>145</v>
      </c>
      <c r="F142">
        <v>231</v>
      </c>
      <c r="G142">
        <v>238</v>
      </c>
      <c r="H142">
        <v>484</v>
      </c>
      <c r="I142" s="232">
        <f>IF(ISBLANK(D142),"",(E142/VLOOKUP(B142,'Data-Dept'!A:E,2,)))</f>
        <v>1.079913606911447E-2</v>
      </c>
      <c r="J142" s="232">
        <f>IF(ISBLANK(D142),"",(F142/VLOOKUP(B142,'Data-Dept'!A:E,2,)))</f>
        <v>1.72041409101065E-2</v>
      </c>
      <c r="K142" s="232">
        <f>IF(ISBLANK(D142),"",(G142/VLOOKUP(B142,'Data-Dept'!A:E,2,)))</f>
        <v>1.7725478513443062E-2</v>
      </c>
    </row>
    <row r="143" spans="1:11" x14ac:dyDescent="0.5">
      <c r="A143" s="230" t="str">
        <f t="shared" si="4"/>
        <v>Other - Reason for my visit is not in this list</v>
      </c>
      <c r="B143" s="230" t="str">
        <f t="shared" si="5"/>
        <v>CSA</v>
      </c>
      <c r="C143" s="230">
        <f>VLOOKUP(B143,'Data-Dept'!A:J,10,)</f>
        <v>2.1474470106768312E-2</v>
      </c>
      <c r="D143" t="s">
        <v>377</v>
      </c>
      <c r="E143">
        <v>144</v>
      </c>
      <c r="F143">
        <v>144</v>
      </c>
      <c r="G143">
        <v>182</v>
      </c>
      <c r="H143">
        <v>547</v>
      </c>
      <c r="I143" s="232">
        <f>IF(ISBLANK(D143),"",(E143/VLOOKUP(B143,'Data-Dept'!A:E,2,)))</f>
        <v>9.3689004554326605E-2</v>
      </c>
      <c r="J143" s="232">
        <f>IF(ISBLANK(D143),"",(F143/VLOOKUP(B143,'Data-Dept'!A:E,2,)))</f>
        <v>9.3689004554326605E-2</v>
      </c>
      <c r="K143" s="232">
        <f>IF(ISBLANK(D143),"",(G143/VLOOKUP(B143,'Data-Dept'!A:E,2,)))</f>
        <v>0.11841249186727391</v>
      </c>
    </row>
    <row r="144" spans="1:11" x14ac:dyDescent="0.5">
      <c r="A144" s="230" t="str">
        <f t="shared" si="4"/>
        <v>My Service Canada Account (MSCA) - Get your T4E, T4A or NR4 tax slips</v>
      </c>
      <c r="B144" s="230" t="str">
        <f t="shared" si="5"/>
        <v>ESDC</v>
      </c>
      <c r="C144" s="230">
        <f>VLOOKUP(B144,'Data-Dept'!A:J,10,)</f>
        <v>3.7887437723188588E-3</v>
      </c>
      <c r="D144" t="s">
        <v>537</v>
      </c>
      <c r="E144">
        <v>144</v>
      </c>
      <c r="F144">
        <v>189</v>
      </c>
      <c r="G144">
        <v>197</v>
      </c>
      <c r="H144">
        <v>358</v>
      </c>
      <c r="I144" s="232">
        <f>IF(ISBLANK(D144),"",(E144/VLOOKUP(B144,'Data-Dept'!A:E,2,)))</f>
        <v>2.2948572885623676E-3</v>
      </c>
      <c r="J144" s="232">
        <f>IF(ISBLANK(D144),"",(F144/VLOOKUP(B144,'Data-Dept'!A:E,2,)))</f>
        <v>3.0120001912381073E-3</v>
      </c>
      <c r="K144" s="232">
        <f>IF(ISBLANK(D144),"",(G144/VLOOKUP(B144,'Data-Dept'!A:E,2,)))</f>
        <v>3.1394922628249057E-3</v>
      </c>
    </row>
    <row r="145" spans="1:11" x14ac:dyDescent="0.5">
      <c r="A145" s="230" t="str">
        <f t="shared" si="4"/>
        <v>Reserve a campsite or other accommodation</v>
      </c>
      <c r="B145" s="230" t="str">
        <f t="shared" si="5"/>
        <v>PC</v>
      </c>
      <c r="C145" s="230">
        <f>VLOOKUP(B145,'Data-Dept'!A:J,10,)</f>
        <v>1.4642936219695762E-2</v>
      </c>
      <c r="D145" t="s">
        <v>1554</v>
      </c>
      <c r="E145">
        <v>143</v>
      </c>
      <c r="F145">
        <v>183</v>
      </c>
      <c r="G145">
        <v>171</v>
      </c>
      <c r="H145">
        <v>391</v>
      </c>
      <c r="I145" s="232">
        <f>IF(ISBLANK(D145),"",(E145/VLOOKUP(B145,'Data-Dept'!A:E,2,)))</f>
        <v>3.7395397489539746E-2</v>
      </c>
      <c r="J145" s="232">
        <f>IF(ISBLANK(D145),"",(F145/VLOOKUP(B145,'Data-Dept'!A:E,2,)))</f>
        <v>4.7855648535564857E-2</v>
      </c>
      <c r="K145" s="232">
        <f>IF(ISBLANK(D145),"",(G145/VLOOKUP(B145,'Data-Dept'!A:E,2,)))</f>
        <v>4.4717573221757324E-2</v>
      </c>
    </row>
    <row r="146" spans="1:11" x14ac:dyDescent="0.5">
      <c r="A146" s="230" t="str">
        <f t="shared" si="4"/>
        <v>Issues related to the public service pension plan</v>
      </c>
      <c r="B146" s="230" t="str">
        <f t="shared" si="5"/>
        <v>PSPC</v>
      </c>
      <c r="C146" s="230">
        <f>VLOOKUP(B146,'Data-Dept'!A:J,10,)</f>
        <v>7.9173363759790314E-3</v>
      </c>
      <c r="D146" t="s">
        <v>1206</v>
      </c>
      <c r="E146">
        <v>139</v>
      </c>
      <c r="F146">
        <v>155</v>
      </c>
      <c r="G146">
        <v>161</v>
      </c>
      <c r="H146">
        <v>306</v>
      </c>
      <c r="I146" s="232">
        <f>IF(ISBLANK(D146),"",(E146/VLOOKUP(B146,'Data-Dept'!A:E,2,)))</f>
        <v>9.5394962596939119E-3</v>
      </c>
      <c r="J146" s="232">
        <f>IF(ISBLANK(D146),"",(F146/VLOOKUP(B146,'Data-Dept'!A:E,2,)))</f>
        <v>1.0637567771601126E-2</v>
      </c>
      <c r="K146" s="232">
        <f>IF(ISBLANK(D146),"",(G146/VLOOKUP(B146,'Data-Dept'!A:E,2,)))</f>
        <v>1.104934458856633E-2</v>
      </c>
    </row>
    <row r="147" spans="1:11" x14ac:dyDescent="0.5">
      <c r="A147" s="230" t="str">
        <f t="shared" si="4"/>
        <v>Register a sole-proprietorship or partnership (not incorporated)</v>
      </c>
      <c r="B147" s="230" t="str">
        <f t="shared" si="5"/>
        <v>ISED</v>
      </c>
      <c r="C147" s="230">
        <f>VLOOKUP(B147,'Data-Dept'!A:J,10,)</f>
        <v>2.6408735870271854E-2</v>
      </c>
      <c r="D147" t="s">
        <v>925</v>
      </c>
      <c r="E147">
        <v>135</v>
      </c>
      <c r="F147">
        <v>153</v>
      </c>
      <c r="G147">
        <v>172</v>
      </c>
      <c r="H147">
        <v>282</v>
      </c>
      <c r="I147" s="232">
        <f>IF(ISBLANK(D147),"",(E147/VLOOKUP(B147,'Data-Dept'!A:E,2,)))</f>
        <v>9.9557522123893807E-2</v>
      </c>
      <c r="J147" s="232">
        <f>IF(ISBLANK(D147),"",(F147/VLOOKUP(B147,'Data-Dept'!A:E,2,)))</f>
        <v>0.11283185840707964</v>
      </c>
      <c r="K147" s="232">
        <f>IF(ISBLANK(D147),"",(G147/VLOOKUP(B147,'Data-Dept'!A:E,2,)))</f>
        <v>0.12684365781710916</v>
      </c>
    </row>
    <row r="148" spans="1:11" x14ac:dyDescent="0.5">
      <c r="A148" s="230" t="str">
        <f t="shared" si="4"/>
        <v>Find the next benefit payment date</v>
      </c>
      <c r="B148" s="230" t="str">
        <f t="shared" si="5"/>
        <v>CRA</v>
      </c>
      <c r="C148" s="230">
        <f>VLOOKUP(B148,'Data-Dept'!A:J,10,)</f>
        <v>3.2597552843902275E-3</v>
      </c>
      <c r="D148" t="s">
        <v>353</v>
      </c>
      <c r="E148">
        <v>134</v>
      </c>
      <c r="F148">
        <v>212</v>
      </c>
      <c r="G148">
        <v>240</v>
      </c>
      <c r="H148">
        <v>769</v>
      </c>
      <c r="I148" s="232">
        <f>IF(ISBLANK(D148),"",(E148/VLOOKUP(B148,'Data-Dept'!A:E,2,)))</f>
        <v>1.5718659456415911E-3</v>
      </c>
      <c r="J148" s="232">
        <f>IF(ISBLANK(D148),"",(F148/VLOOKUP(B148,'Data-Dept'!A:E,2,)))</f>
        <v>2.4868326901195323E-3</v>
      </c>
      <c r="K148" s="232">
        <f>IF(ISBLANK(D148),"",(G148/VLOOKUP(B148,'Data-Dept'!A:E,2,)))</f>
        <v>2.8152822907013572E-3</v>
      </c>
    </row>
    <row r="149" spans="1:11" x14ac:dyDescent="0.5">
      <c r="A149" s="230" t="str">
        <f t="shared" si="4"/>
        <v>Open a GST/HST account</v>
      </c>
      <c r="B149" s="230" t="str">
        <f t="shared" si="5"/>
        <v>CRA</v>
      </c>
      <c r="C149" s="230">
        <f>VLOOKUP(B149,'Data-Dept'!A:J,10,)</f>
        <v>3.2597552843902275E-3</v>
      </c>
      <c r="D149" t="s">
        <v>360</v>
      </c>
      <c r="E149">
        <v>133</v>
      </c>
      <c r="F149">
        <v>167</v>
      </c>
      <c r="G149">
        <v>171</v>
      </c>
      <c r="H149">
        <v>280</v>
      </c>
      <c r="I149" s="232">
        <f>IF(ISBLANK(D149),"",(E149/VLOOKUP(B149,'Data-Dept'!A:E,2,)))</f>
        <v>1.5601356027636689E-3</v>
      </c>
      <c r="J149" s="232">
        <f>IF(ISBLANK(D149),"",(F149/VLOOKUP(B149,'Data-Dept'!A:E,2,)))</f>
        <v>1.9589672606130275E-3</v>
      </c>
      <c r="K149" s="232">
        <f>IF(ISBLANK(D149),"",(G149/VLOOKUP(B149,'Data-Dept'!A:E,2,)))</f>
        <v>2.0058886321247171E-3</v>
      </c>
    </row>
    <row r="150" spans="1:11" x14ac:dyDescent="0.5">
      <c r="A150" s="230" t="str">
        <f t="shared" si="4"/>
        <v>Apply for a study permit</v>
      </c>
      <c r="B150" s="230" t="str">
        <f t="shared" si="5"/>
        <v>IRCC</v>
      </c>
      <c r="C150" s="230">
        <f>VLOOKUP(B150,'Data-Dept'!A:J,10,)</f>
        <v>2.146124497851573E-3</v>
      </c>
      <c r="D150" t="s">
        <v>834</v>
      </c>
      <c r="E150">
        <v>132</v>
      </c>
      <c r="F150">
        <v>166</v>
      </c>
      <c r="G150">
        <v>163</v>
      </c>
      <c r="H150">
        <v>473</v>
      </c>
      <c r="I150" s="232">
        <f>IF(ISBLANK(D150),"",(E150/VLOOKUP(B150,'Data-Dept'!A:E,2,)))</f>
        <v>6.6568494946846061E-4</v>
      </c>
      <c r="J150" s="232">
        <f>IF(ISBLANK(D150),"",(F150/VLOOKUP(B150,'Data-Dept'!A:E,2,)))</f>
        <v>8.371492546345793E-4</v>
      </c>
      <c r="K150" s="232">
        <f>IF(ISBLANK(D150),"",(G150/VLOOKUP(B150,'Data-Dept'!A:E,2,)))</f>
        <v>8.2202005123756879E-4</v>
      </c>
    </row>
    <row r="151" spans="1:11" x14ac:dyDescent="0.5">
      <c r="A151" s="230" t="str">
        <f t="shared" si="4"/>
        <v>Make buildings and homes more energy efficient</v>
      </c>
      <c r="B151" s="230" t="str">
        <f t="shared" si="5"/>
        <v>NRCan</v>
      </c>
      <c r="C151" s="230">
        <f>VLOOKUP(B151,'Data-Dept'!A:J,10,)</f>
        <v>1.720243549629279E-2</v>
      </c>
      <c r="D151" t="s">
        <v>1028</v>
      </c>
      <c r="E151">
        <v>130</v>
      </c>
      <c r="F151">
        <v>169</v>
      </c>
      <c r="G151">
        <v>165</v>
      </c>
      <c r="H151">
        <v>389</v>
      </c>
      <c r="I151" s="232">
        <f>IF(ISBLANK(D151),"",(E151/VLOOKUP(B151,'Data-Dept'!A:E,2,)))</f>
        <v>4.1374920432845325E-2</v>
      </c>
      <c r="J151" s="232">
        <f>IF(ISBLANK(D151),"",(F151/VLOOKUP(B151,'Data-Dept'!A:E,2,)))</f>
        <v>5.3787396562698916E-2</v>
      </c>
      <c r="K151" s="232">
        <f>IF(ISBLANK(D151),"",(G151/VLOOKUP(B151,'Data-Dept'!A:E,2,)))</f>
        <v>5.2514322087842139E-2</v>
      </c>
    </row>
    <row r="152" spans="1:11" x14ac:dyDescent="0.5">
      <c r="A152" s="230" t="str">
        <f t="shared" si="4"/>
        <v>Get a GST/HST access code</v>
      </c>
      <c r="B152" s="230" t="str">
        <f t="shared" si="5"/>
        <v>CRA</v>
      </c>
      <c r="C152" s="230">
        <f>VLOOKUP(B152,'Data-Dept'!A:J,10,)</f>
        <v>3.2597552843902275E-3</v>
      </c>
      <c r="D152" t="s">
        <v>355</v>
      </c>
      <c r="E152">
        <v>129</v>
      </c>
      <c r="F152">
        <v>133</v>
      </c>
      <c r="G152">
        <v>159</v>
      </c>
      <c r="H152">
        <v>252</v>
      </c>
      <c r="I152" s="232">
        <f>IF(ISBLANK(D152),"",(E152/VLOOKUP(B152,'Data-Dept'!A:E,2,)))</f>
        <v>1.5132142312519795E-3</v>
      </c>
      <c r="J152" s="232">
        <f>IF(ISBLANK(D152),"",(F152/VLOOKUP(B152,'Data-Dept'!A:E,2,)))</f>
        <v>1.5601356027636689E-3</v>
      </c>
      <c r="K152" s="232">
        <f>IF(ISBLANK(D152),"",(G152/VLOOKUP(B152,'Data-Dept'!A:E,2,)))</f>
        <v>1.8651245175896492E-3</v>
      </c>
    </row>
    <row r="153" spans="1:11" x14ac:dyDescent="0.5">
      <c r="A153" s="230" t="str">
        <f t="shared" si="4"/>
        <v>Apply for the Canada Child Benefit (CCB)</v>
      </c>
      <c r="B153" s="230" t="str">
        <f t="shared" si="5"/>
        <v>CRA</v>
      </c>
      <c r="C153" s="230">
        <f>VLOOKUP(B153,'Data-Dept'!A:J,10,)</f>
        <v>3.2597552843902275E-3</v>
      </c>
      <c r="D153" t="s">
        <v>337</v>
      </c>
      <c r="E153">
        <v>126</v>
      </c>
      <c r="F153">
        <v>160</v>
      </c>
      <c r="G153">
        <v>174</v>
      </c>
      <c r="H153">
        <v>326</v>
      </c>
      <c r="I153" s="232">
        <f>IF(ISBLANK(D153),"",(E153/VLOOKUP(B153,'Data-Dept'!A:E,2,)))</f>
        <v>1.4780232026182125E-3</v>
      </c>
      <c r="J153" s="232">
        <f>IF(ISBLANK(D153),"",(F153/VLOOKUP(B153,'Data-Dept'!A:E,2,)))</f>
        <v>1.8768548604675714E-3</v>
      </c>
      <c r="K153" s="232">
        <f>IF(ISBLANK(D153),"",(G153/VLOOKUP(B153,'Data-Dept'!A:E,2,)))</f>
        <v>2.0410796607584838E-3</v>
      </c>
    </row>
    <row r="154" spans="1:11" x14ac:dyDescent="0.5">
      <c r="A154" s="230" t="str">
        <f t="shared" si="4"/>
        <v>Find government grants, loans and financing</v>
      </c>
      <c r="B154" s="230" t="str">
        <f t="shared" si="5"/>
        <v>ISED</v>
      </c>
      <c r="C154" s="230">
        <f>VLOOKUP(B154,'Data-Dept'!A:J,10,)</f>
        <v>2.6408735870271854E-2</v>
      </c>
      <c r="D154" t="s">
        <v>921</v>
      </c>
      <c r="E154">
        <v>126</v>
      </c>
      <c r="F154">
        <v>135</v>
      </c>
      <c r="G154">
        <v>151</v>
      </c>
      <c r="H154">
        <v>277</v>
      </c>
      <c r="I154" s="232">
        <f>IF(ISBLANK(D154),"",(E154/VLOOKUP(B154,'Data-Dept'!A:E,2,)))</f>
        <v>9.2920353982300891E-2</v>
      </c>
      <c r="J154" s="232">
        <f>IF(ISBLANK(D154),"",(F154/VLOOKUP(B154,'Data-Dept'!A:E,2,)))</f>
        <v>9.9557522123893807E-2</v>
      </c>
      <c r="K154" s="232">
        <f>IF(ISBLANK(D154),"",(G154/VLOOKUP(B154,'Data-Dept'!A:E,2,)))</f>
        <v>0.11135693215339233</v>
      </c>
    </row>
    <row r="155" spans="1:11" x14ac:dyDescent="0.5">
      <c r="A155" s="230" t="str">
        <f t="shared" si="4"/>
        <v>Other - Reason for my visit is not in this list</v>
      </c>
      <c r="B155" s="230" t="str">
        <f t="shared" si="5"/>
        <v>PHAC</v>
      </c>
      <c r="C155" s="230">
        <f>VLOOKUP(B155,'Data-Dept'!A:J,10,)</f>
        <v>1.2118060810089969E-2</v>
      </c>
      <c r="D155" t="s">
        <v>1110</v>
      </c>
      <c r="E155">
        <v>125</v>
      </c>
      <c r="F155">
        <v>146</v>
      </c>
      <c r="G155">
        <v>155</v>
      </c>
      <c r="H155">
        <v>237</v>
      </c>
      <c r="I155" s="232">
        <f>IF(ISBLANK(D155),"",(E155/VLOOKUP(B155,'Data-Dept'!A:E,2,)))</f>
        <v>2.033512282414186E-2</v>
      </c>
      <c r="J155" s="232">
        <f>IF(ISBLANK(D155),"",(F155/VLOOKUP(B155,'Data-Dept'!A:E,2,)))</f>
        <v>2.3751423458597688E-2</v>
      </c>
      <c r="K155" s="232">
        <f>IF(ISBLANK(D155),"",(G155/VLOOKUP(B155,'Data-Dept'!A:E,2,)))</f>
        <v>2.5215552301935902E-2</v>
      </c>
    </row>
    <row r="156" spans="1:11" x14ac:dyDescent="0.5">
      <c r="A156" s="230" t="str">
        <f t="shared" si="4"/>
        <v>Other - Reason for my visit is not in this list</v>
      </c>
      <c r="B156" s="230" t="str">
        <f t="shared" si="5"/>
        <v>HC</v>
      </c>
      <c r="C156" s="230">
        <f>VLOOKUP(B156,'Data-Dept'!A:J,10,)</f>
        <v>8.1052032694029358E-3</v>
      </c>
      <c r="D156" t="s">
        <v>797</v>
      </c>
      <c r="E156">
        <v>124</v>
      </c>
      <c r="F156">
        <v>116</v>
      </c>
      <c r="G156">
        <v>152</v>
      </c>
      <c r="H156">
        <v>236</v>
      </c>
      <c r="I156" s="232">
        <f>IF(ISBLANK(D156),"",(E156/VLOOKUP(B156,'Data-Dept'!A:E,2,)))</f>
        <v>9.3903824308973882E-3</v>
      </c>
      <c r="J156" s="232">
        <f>IF(ISBLANK(D156),"",(F156/VLOOKUP(B156,'Data-Dept'!A:E,2,)))</f>
        <v>8.7845513063233623E-3</v>
      </c>
      <c r="K156" s="232">
        <f>IF(ISBLANK(D156),"",(G156/VLOOKUP(B156,'Data-Dept'!A:E,2,)))</f>
        <v>1.1510791366906475E-2</v>
      </c>
    </row>
    <row r="157" spans="1:11" ht="31.5" x14ac:dyDescent="0.5">
      <c r="A157" s="230" t="str">
        <f t="shared" si="4"/>
        <v>Apply to work and travel abroad with International Experience Canada (IEC) as a Canadian</v>
      </c>
      <c r="B157" s="230" t="str">
        <f t="shared" si="5"/>
        <v>IRCC</v>
      </c>
      <c r="C157" s="230">
        <f>VLOOKUP(B157,'Data-Dept'!A:J,10,)</f>
        <v>2.146124497851573E-3</v>
      </c>
      <c r="D157" t="s">
        <v>879</v>
      </c>
      <c r="E157">
        <v>124</v>
      </c>
      <c r="F157">
        <v>233</v>
      </c>
      <c r="G157">
        <v>236</v>
      </c>
      <c r="H157">
        <v>558</v>
      </c>
      <c r="I157" s="232">
        <f>IF(ISBLANK(D157),"",(E157/VLOOKUP(B157,'Data-Dept'!A:E,2,)))</f>
        <v>6.2534040707643273E-4</v>
      </c>
      <c r="J157" s="232">
        <f>IF(ISBLANK(D157),"",(F157/VLOOKUP(B157,'Data-Dept'!A:E,2,)))</f>
        <v>1.175034797167813E-3</v>
      </c>
      <c r="K157" s="232">
        <f>IF(ISBLANK(D157),"",(G157/VLOOKUP(B157,'Data-Dept'!A:E,2,)))</f>
        <v>1.1901640005648236E-3</v>
      </c>
    </row>
    <row r="158" spans="1:11" x14ac:dyDescent="0.5">
      <c r="A158" s="230" t="str">
        <f t="shared" si="4"/>
        <v>Check documents required to enter Canada</v>
      </c>
      <c r="B158" s="230" t="str">
        <f t="shared" si="5"/>
        <v>CBSA</v>
      </c>
      <c r="C158" s="230">
        <f>VLOOKUP(B158,'Data-Dept'!A:J,10,)</f>
        <v>8.2121991698330173E-3</v>
      </c>
      <c r="D158" t="s">
        <v>257</v>
      </c>
      <c r="E158">
        <v>123</v>
      </c>
      <c r="F158">
        <v>195</v>
      </c>
      <c r="G158">
        <v>183</v>
      </c>
      <c r="H158">
        <v>461</v>
      </c>
      <c r="I158" s="232">
        <f>IF(ISBLANK(D158),"",(E158/VLOOKUP(B158,'Data-Dept'!A:E,2,)))</f>
        <v>8.9272753665263459E-3</v>
      </c>
      <c r="J158" s="232">
        <f>IF(ISBLANK(D158),"",(F158/VLOOKUP(B158,'Data-Dept'!A:E,2,)))</f>
        <v>1.4152997532297866E-2</v>
      </c>
      <c r="K158" s="232">
        <f>IF(ISBLANK(D158),"",(G158/VLOOKUP(B158,'Data-Dept'!A:E,2,)))</f>
        <v>1.3282043838002612E-2</v>
      </c>
    </row>
    <row r="159" spans="1:11" x14ac:dyDescent="0.5">
      <c r="A159" s="230" t="str">
        <f t="shared" si="4"/>
        <v>Open an application form for Indian status or a status card</v>
      </c>
      <c r="B159" s="230" t="str">
        <f t="shared" si="5"/>
        <v>ISC</v>
      </c>
      <c r="C159" s="230">
        <f>VLOOKUP(B159,'Data-Dept'!A:J,10,)</f>
        <v>1.6665175505521528E-2</v>
      </c>
      <c r="D159" t="s">
        <v>914</v>
      </c>
      <c r="E159">
        <v>119</v>
      </c>
      <c r="F159">
        <v>134</v>
      </c>
      <c r="G159">
        <v>141</v>
      </c>
      <c r="H159">
        <v>211</v>
      </c>
      <c r="I159" s="232">
        <f>IF(ISBLANK(D159),"",(E159/VLOOKUP(B159,'Data-Dept'!A:E,2,)))</f>
        <v>3.4764826175869123E-2</v>
      </c>
      <c r="J159" s="232">
        <f>IF(ISBLANK(D159),"",(F159/VLOOKUP(B159,'Data-Dept'!A:E,2,)))</f>
        <v>3.9146947122407245E-2</v>
      </c>
      <c r="K159" s="232">
        <f>IF(ISBLANK(D159),"",(G159/VLOOKUP(B159,'Data-Dept'!A:E,2,)))</f>
        <v>4.119193689745837E-2</v>
      </c>
    </row>
    <row r="160" spans="1:11" x14ac:dyDescent="0.5">
      <c r="A160" s="230" t="str">
        <f t="shared" si="4"/>
        <v>Information on a specific location</v>
      </c>
      <c r="B160" s="230" t="str">
        <f t="shared" si="5"/>
        <v>StatCan</v>
      </c>
      <c r="C160" s="230">
        <f>VLOOKUP(B160,'Data-Dept'!A:J,10,)</f>
        <v>9.338464401390037E-3</v>
      </c>
      <c r="D160" t="s">
        <v>1234</v>
      </c>
      <c r="E160">
        <v>119</v>
      </c>
      <c r="F160">
        <v>197</v>
      </c>
      <c r="G160">
        <v>169</v>
      </c>
      <c r="H160">
        <v>509</v>
      </c>
      <c r="I160" s="232">
        <f>IF(ISBLANK(D160),"",(E160/VLOOKUP(B160,'Data-Dept'!A:E,2,)))</f>
        <v>1.2345679012345678E-2</v>
      </c>
      <c r="J160" s="232">
        <f>IF(ISBLANK(D160),"",(F160/VLOOKUP(B160,'Data-Dept'!A:E,2,)))</f>
        <v>2.0437804751530241E-2</v>
      </c>
      <c r="K160" s="232">
        <f>IF(ISBLANK(D160),"",(G160/VLOOKUP(B160,'Data-Dept'!A:E,2,)))</f>
        <v>1.7532939101566551E-2</v>
      </c>
    </row>
    <row r="161" spans="1:11" x14ac:dyDescent="0.5">
      <c r="A161" s="230" t="str">
        <f t="shared" si="4"/>
        <v>Canada Dental Benefit</v>
      </c>
      <c r="B161" s="230" t="str">
        <f t="shared" si="5"/>
        <v>CRA</v>
      </c>
      <c r="C161" s="230">
        <f>VLOOKUP(B161,'Data-Dept'!A:J,10,)</f>
        <v>3.2597552843902275E-3</v>
      </c>
      <c r="D161" t="s">
        <v>332</v>
      </c>
      <c r="E161">
        <v>118</v>
      </c>
      <c r="F161">
        <v>137</v>
      </c>
      <c r="G161">
        <v>156</v>
      </c>
      <c r="H161">
        <v>308</v>
      </c>
      <c r="I161" s="232">
        <f>IF(ISBLANK(D161),"",(E161/VLOOKUP(B161,'Data-Dept'!A:E,2,)))</f>
        <v>1.384180459594834E-3</v>
      </c>
      <c r="J161" s="232">
        <f>IF(ISBLANK(D161),"",(F161/VLOOKUP(B161,'Data-Dept'!A:E,2,)))</f>
        <v>1.607056974275358E-3</v>
      </c>
      <c r="K161" s="232">
        <f>IF(ISBLANK(D161),"",(G161/VLOOKUP(B161,'Data-Dept'!A:E,2,)))</f>
        <v>1.8299334889558822E-3</v>
      </c>
    </row>
    <row r="162" spans="1:11" x14ac:dyDescent="0.5">
      <c r="A162" s="230" t="str">
        <f t="shared" si="4"/>
        <v>Get student loan repayment assistance</v>
      </c>
      <c r="B162" s="230" t="str">
        <f t="shared" si="5"/>
        <v>ESDC</v>
      </c>
      <c r="C162" s="230">
        <f>VLOOKUP(B162,'Data-Dept'!A:J,10,)</f>
        <v>3.7887437723188588E-3</v>
      </c>
      <c r="D162" t="s">
        <v>531</v>
      </c>
      <c r="E162">
        <v>117</v>
      </c>
      <c r="F162">
        <v>138</v>
      </c>
      <c r="G162">
        <v>155</v>
      </c>
      <c r="H162">
        <v>244</v>
      </c>
      <c r="I162" s="232">
        <f>IF(ISBLANK(D162),"",(E162/VLOOKUP(B162,'Data-Dept'!A:E,2,)))</f>
        <v>1.8645715469569235E-3</v>
      </c>
      <c r="J162" s="232">
        <f>IF(ISBLANK(D162),"",(F162/VLOOKUP(B162,'Data-Dept'!A:E,2,)))</f>
        <v>2.1992382348722688E-3</v>
      </c>
      <c r="K162" s="232">
        <f>IF(ISBLANK(D162),"",(G162/VLOOKUP(B162,'Data-Dept'!A:E,2,)))</f>
        <v>2.4701588869942151E-3</v>
      </c>
    </row>
    <row r="163" spans="1:11" x14ac:dyDescent="0.5">
      <c r="A163" s="230" t="str">
        <f t="shared" si="4"/>
        <v>How to apply for Indian status</v>
      </c>
      <c r="B163" s="230" t="str">
        <f t="shared" si="5"/>
        <v>ISC</v>
      </c>
      <c r="C163" s="230">
        <f>VLOOKUP(B163,'Data-Dept'!A:J,10,)</f>
        <v>1.6665175505521528E-2</v>
      </c>
      <c r="D163" t="s">
        <v>913</v>
      </c>
      <c r="E163">
        <v>116</v>
      </c>
      <c r="F163">
        <v>154</v>
      </c>
      <c r="G163">
        <v>143</v>
      </c>
      <c r="H163">
        <v>250</v>
      </c>
      <c r="I163" s="232">
        <f>IF(ISBLANK(D163),"",(E163/VLOOKUP(B163,'Data-Dept'!A:E,2,)))</f>
        <v>3.3888401986561498E-2</v>
      </c>
      <c r="J163" s="232">
        <f>IF(ISBLANK(D163),"",(F163/VLOOKUP(B163,'Data-Dept'!A:E,2,)))</f>
        <v>4.4989775051124746E-2</v>
      </c>
      <c r="K163" s="232">
        <f>IF(ISBLANK(D163),"",(G163/VLOOKUP(B163,'Data-Dept'!A:E,2,)))</f>
        <v>4.1776219690330123E-2</v>
      </c>
    </row>
    <row r="164" spans="1:11" x14ac:dyDescent="0.5">
      <c r="A164" s="230" t="str">
        <f t="shared" si="4"/>
        <v>Issues related to the Canadian Armed Forces pension plan</v>
      </c>
      <c r="B164" s="230" t="str">
        <f t="shared" si="5"/>
        <v>PSPC</v>
      </c>
      <c r="C164" s="230">
        <f>VLOOKUP(B164,'Data-Dept'!A:J,10,)</f>
        <v>7.9173363759790314E-3</v>
      </c>
      <c r="D164" t="s">
        <v>1205</v>
      </c>
      <c r="E164">
        <v>114</v>
      </c>
      <c r="F164">
        <v>111</v>
      </c>
      <c r="G164">
        <v>130</v>
      </c>
      <c r="H164">
        <v>219</v>
      </c>
      <c r="I164" s="232">
        <f>IF(ISBLANK(D164),"",(E164/VLOOKUP(B164,'Data-Dept'!A:E,2,)))</f>
        <v>7.8237595223388922E-3</v>
      </c>
      <c r="J164" s="232">
        <f>IF(ISBLANK(D164),"",(F164/VLOOKUP(B164,'Data-Dept'!A:E,2,)))</f>
        <v>7.6178711138562899E-3</v>
      </c>
      <c r="K164" s="232">
        <f>IF(ISBLANK(D164),"",(G164/VLOOKUP(B164,'Data-Dept'!A:E,2,)))</f>
        <v>8.9218310342461058E-3</v>
      </c>
    </row>
    <row r="165" spans="1:11" x14ac:dyDescent="0.5">
      <c r="A165" s="230" t="str">
        <f t="shared" si="4"/>
        <v>Canada Pension Plan (CPP) - Get statement of benefits</v>
      </c>
      <c r="B165" s="230" t="str">
        <f t="shared" si="5"/>
        <v>ESDC</v>
      </c>
      <c r="C165" s="230">
        <f>VLOOKUP(B165,'Data-Dept'!A:J,10,)</f>
        <v>3.7887437723188588E-3</v>
      </c>
      <c r="D165" t="s">
        <v>522</v>
      </c>
      <c r="E165">
        <v>113</v>
      </c>
      <c r="F165">
        <v>127</v>
      </c>
      <c r="G165">
        <v>133</v>
      </c>
      <c r="H165">
        <v>241</v>
      </c>
      <c r="I165" s="232">
        <f>IF(ISBLANK(D165),"",(E165/VLOOKUP(B165,'Data-Dept'!A:E,2,)))</f>
        <v>1.8008255111635245E-3</v>
      </c>
      <c r="J165" s="232">
        <f>IF(ISBLANK(D165),"",(F165/VLOOKUP(B165,'Data-Dept'!A:E,2,)))</f>
        <v>2.0239366364404212E-3</v>
      </c>
      <c r="K165" s="232">
        <f>IF(ISBLANK(D165),"",(G165/VLOOKUP(B165,'Data-Dept'!A:E,2,)))</f>
        <v>2.11955569013052E-3</v>
      </c>
    </row>
    <row r="166" spans="1:11" x14ac:dyDescent="0.5">
      <c r="A166" s="230" t="str">
        <f t="shared" si="4"/>
        <v>Find language information</v>
      </c>
      <c r="B166" s="230" t="str">
        <f t="shared" si="5"/>
        <v>PSPC</v>
      </c>
      <c r="C166" s="230">
        <f>VLOOKUP(B166,'Data-Dept'!A:J,10,)</f>
        <v>7.9173363759790314E-3</v>
      </c>
      <c r="D166" t="s">
        <v>1191</v>
      </c>
      <c r="E166">
        <v>113</v>
      </c>
      <c r="F166">
        <v>232</v>
      </c>
      <c r="G166">
        <v>228</v>
      </c>
      <c r="H166">
        <v>869</v>
      </c>
      <c r="I166" s="232">
        <f>IF(ISBLANK(D166),"",(E166/VLOOKUP(B166,'Data-Dept'!A:E,2,)))</f>
        <v>7.7551300528446911E-3</v>
      </c>
      <c r="J166" s="232">
        <f>IF(ISBLANK(D166),"",(F166/VLOOKUP(B166,'Data-Dept'!A:E,2,)))</f>
        <v>1.5922036922654589E-2</v>
      </c>
      <c r="K166" s="232">
        <f>IF(ISBLANK(D166),"",(G166/VLOOKUP(B166,'Data-Dept'!A:E,2,)))</f>
        <v>1.5647519044677784E-2</v>
      </c>
    </row>
    <row r="167" spans="1:11" x14ac:dyDescent="0.5">
      <c r="A167" s="230" t="str">
        <f t="shared" si="4"/>
        <v>Importing and travelling with pets</v>
      </c>
      <c r="B167" s="230" t="str">
        <f t="shared" si="5"/>
        <v>CFIA</v>
      </c>
      <c r="C167" s="230">
        <f>VLOOKUP(B167,'Data-Dept'!A:J,10,)</f>
        <v>2.0566405380382704E-2</v>
      </c>
      <c r="D167" t="s">
        <v>284</v>
      </c>
      <c r="E167">
        <v>111</v>
      </c>
      <c r="F167">
        <v>144</v>
      </c>
      <c r="G167">
        <v>161</v>
      </c>
      <c r="H167">
        <v>345</v>
      </c>
      <c r="I167" s="232">
        <f>IF(ISBLANK(D167),"",(E167/VLOOKUP(B167,'Data-Dept'!A:E,2,)))</f>
        <v>5.2706552706552709E-2</v>
      </c>
      <c r="J167" s="232">
        <f>IF(ISBLANK(D167),"",(F167/VLOOKUP(B167,'Data-Dept'!A:E,2,)))</f>
        <v>6.8376068376068383E-2</v>
      </c>
      <c r="K167" s="232">
        <f>IF(ISBLANK(D167),"",(G167/VLOOKUP(B167,'Data-Dept'!A:E,2,)))</f>
        <v>7.6448243114909775E-2</v>
      </c>
    </row>
    <row r="168" spans="1:11" x14ac:dyDescent="0.5">
      <c r="A168" s="230" t="str">
        <f t="shared" si="4"/>
        <v>Latest news – International education and scholarships</v>
      </c>
      <c r="B168" s="230" t="str">
        <f t="shared" si="5"/>
        <v>GAC</v>
      </c>
      <c r="C168" s="230">
        <f>VLOOKUP(B168,'Data-Dept'!A:J,10,)</f>
        <v>8.097690068006173E-3</v>
      </c>
      <c r="D168" t="s">
        <v>751</v>
      </c>
      <c r="E168">
        <v>111</v>
      </c>
      <c r="F168">
        <v>121</v>
      </c>
      <c r="G168">
        <v>116</v>
      </c>
      <c r="H168">
        <v>295</v>
      </c>
      <c r="I168" s="232">
        <f>IF(ISBLANK(D168),"",(E168/VLOOKUP(B168,'Data-Dept'!A:E,2,)))</f>
        <v>8.2669248529083188E-3</v>
      </c>
      <c r="J168" s="232">
        <f>IF(ISBLANK(D168),"",(F168/VLOOKUP(B168,'Data-Dept'!A:E,2,)))</f>
        <v>9.0116928576748339E-3</v>
      </c>
      <c r="K168" s="232">
        <f>IF(ISBLANK(D168),"",(G168/VLOOKUP(B168,'Data-Dept'!A:E,2,)))</f>
        <v>8.6393088552915772E-3</v>
      </c>
    </row>
    <row r="169" spans="1:11" x14ac:dyDescent="0.5">
      <c r="A169" s="230" t="str">
        <f t="shared" si="4"/>
        <v>Look up expected child support payments</v>
      </c>
      <c r="B169" s="230" t="str">
        <f t="shared" si="5"/>
        <v>JUS</v>
      </c>
      <c r="C169" s="230">
        <f>VLOOKUP(B169,'Data-Dept'!A:J,10,)</f>
        <v>3.0446598471137041E-2</v>
      </c>
      <c r="D169" t="s">
        <v>941</v>
      </c>
      <c r="E169">
        <v>111</v>
      </c>
      <c r="F169">
        <v>185</v>
      </c>
      <c r="G169">
        <v>230</v>
      </c>
      <c r="H169">
        <v>637</v>
      </c>
      <c r="I169" s="232">
        <f>IF(ISBLANK(D169),"",(E169/VLOOKUP(B169,'Data-Dept'!A:E,2,)))</f>
        <v>0.1338962605548854</v>
      </c>
      <c r="J169" s="232">
        <f>IF(ISBLANK(D169),"",(F169/VLOOKUP(B169,'Data-Dept'!A:E,2,)))</f>
        <v>0.22316043425814233</v>
      </c>
      <c r="K169" s="232">
        <f>IF(ISBLANK(D169),"",(G169/VLOOKUP(B169,'Data-Dept'!A:E,2,)))</f>
        <v>0.27744270205066346</v>
      </c>
    </row>
    <row r="170" spans="1:11" x14ac:dyDescent="0.5">
      <c r="A170" s="230" t="str">
        <f t="shared" si="4"/>
        <v>Other - Reason for my visit is not in this list</v>
      </c>
      <c r="B170" s="230" t="str">
        <f t="shared" si="5"/>
        <v>PC</v>
      </c>
      <c r="C170" s="230">
        <f>VLOOKUP(B170,'Data-Dept'!A:J,10,)</f>
        <v>1.4642936219695762E-2</v>
      </c>
      <c r="D170" t="s">
        <v>1546</v>
      </c>
      <c r="E170">
        <v>111</v>
      </c>
      <c r="F170">
        <v>149</v>
      </c>
      <c r="G170">
        <v>167</v>
      </c>
      <c r="H170">
        <v>371</v>
      </c>
      <c r="I170" s="232">
        <f>IF(ISBLANK(D170),"",(E170/VLOOKUP(B170,'Data-Dept'!A:E,2,)))</f>
        <v>2.9027196652719665E-2</v>
      </c>
      <c r="J170" s="232">
        <f>IF(ISBLANK(D170),"",(F170/VLOOKUP(B170,'Data-Dept'!A:E,2,)))</f>
        <v>3.8964435146443516E-2</v>
      </c>
      <c r="K170" s="232">
        <f>IF(ISBLANK(D170),"",(G170/VLOOKUP(B170,'Data-Dept'!A:E,2,)))</f>
        <v>4.3671548117154811E-2</v>
      </c>
    </row>
    <row r="171" spans="1:11" x14ac:dyDescent="0.5">
      <c r="A171" s="230" t="str">
        <f t="shared" si="4"/>
        <v>Apply for grants and incentives for your home</v>
      </c>
      <c r="B171" s="230" t="str">
        <f t="shared" si="5"/>
        <v>NRCan</v>
      </c>
      <c r="C171" s="230">
        <f>VLOOKUP(B171,'Data-Dept'!A:J,10,)</f>
        <v>1.720243549629279E-2</v>
      </c>
      <c r="D171" t="s">
        <v>1009</v>
      </c>
      <c r="E171">
        <v>110</v>
      </c>
      <c r="F171">
        <v>137</v>
      </c>
      <c r="G171">
        <v>138</v>
      </c>
      <c r="H171">
        <v>258</v>
      </c>
      <c r="I171" s="232">
        <f>IF(ISBLANK(D171),"",(E171/VLOOKUP(B171,'Data-Dept'!A:E,2,)))</f>
        <v>3.5009548058561428E-2</v>
      </c>
      <c r="J171" s="232">
        <f>IF(ISBLANK(D171),"",(F171/VLOOKUP(B171,'Data-Dept'!A:E,2,)))</f>
        <v>4.3602800763844686E-2</v>
      </c>
      <c r="K171" s="232">
        <f>IF(ISBLANK(D171),"",(G171/VLOOKUP(B171,'Data-Dept'!A:E,2,)))</f>
        <v>4.392106938255888E-2</v>
      </c>
    </row>
    <row r="172" spans="1:11" x14ac:dyDescent="0.5">
      <c r="A172" s="230" t="str">
        <f t="shared" si="4"/>
        <v>Canada Recovery Benefit (CRB)</v>
      </c>
      <c r="B172" s="230" t="str">
        <f t="shared" si="5"/>
        <v>CRA</v>
      </c>
      <c r="C172" s="230">
        <f>VLOOKUP(B172,'Data-Dept'!A:J,10,)</f>
        <v>3.2597552843902275E-3</v>
      </c>
      <c r="D172" t="s">
        <v>1381</v>
      </c>
      <c r="E172">
        <v>108</v>
      </c>
      <c r="F172">
        <v>119</v>
      </c>
      <c r="G172">
        <v>140</v>
      </c>
      <c r="H172">
        <v>203</v>
      </c>
      <c r="I172" s="232">
        <f>IF(ISBLANK(D172),"",(E172/VLOOKUP(B172,'Data-Dept'!A:E,2,)))</f>
        <v>1.2668770308156107E-3</v>
      </c>
      <c r="J172" s="232">
        <f>IF(ISBLANK(D172),"",(F172/VLOOKUP(B172,'Data-Dept'!A:E,2,)))</f>
        <v>1.3959108024727562E-3</v>
      </c>
      <c r="K172" s="232">
        <f>IF(ISBLANK(D172),"",(G172/VLOOKUP(B172,'Data-Dept'!A:E,2,)))</f>
        <v>1.642248002909125E-3</v>
      </c>
    </row>
    <row r="173" spans="1:11" x14ac:dyDescent="0.5">
      <c r="A173" s="230" t="str">
        <f t="shared" si="4"/>
        <v>Other - Reason for my visit is not in this list</v>
      </c>
      <c r="B173" s="230" t="str">
        <f t="shared" si="5"/>
        <v>GAC</v>
      </c>
      <c r="C173" s="230">
        <f>VLOOKUP(B173,'Data-Dept'!A:J,10,)</f>
        <v>8.097690068006173E-3</v>
      </c>
      <c r="D173" t="s">
        <v>667</v>
      </c>
      <c r="E173">
        <v>105</v>
      </c>
      <c r="F173">
        <v>112</v>
      </c>
      <c r="G173">
        <v>145</v>
      </c>
      <c r="H173">
        <v>262</v>
      </c>
      <c r="I173" s="232">
        <f>IF(ISBLANK(D173),"",(E173/VLOOKUP(B173,'Data-Dept'!A:E,2,)))</f>
        <v>7.8200640500484097E-3</v>
      </c>
      <c r="J173" s="232">
        <f>IF(ISBLANK(D173),"",(F173/VLOOKUP(B173,'Data-Dept'!A:E,2,)))</f>
        <v>8.3414016533849712E-3</v>
      </c>
      <c r="K173" s="232">
        <f>IF(ISBLANK(D173),"",(G173/VLOOKUP(B173,'Data-Dept'!A:E,2,)))</f>
        <v>1.079913606911447E-2</v>
      </c>
    </row>
    <row r="174" spans="1:11" x14ac:dyDescent="0.5">
      <c r="A174" s="230" t="str">
        <f t="shared" si="4"/>
        <v>Incorporate a business</v>
      </c>
      <c r="B174" s="230" t="str">
        <f t="shared" si="5"/>
        <v>ISED</v>
      </c>
      <c r="C174" s="230">
        <f>VLOOKUP(B174,'Data-Dept'!A:J,10,)</f>
        <v>2.6408735870271854E-2</v>
      </c>
      <c r="D174" t="s">
        <v>922</v>
      </c>
      <c r="E174">
        <v>103</v>
      </c>
      <c r="F174">
        <v>119</v>
      </c>
      <c r="G174">
        <v>125</v>
      </c>
      <c r="H174">
        <v>275</v>
      </c>
      <c r="I174" s="232">
        <f>IF(ISBLANK(D174),"",(E174/VLOOKUP(B174,'Data-Dept'!A:E,2,)))</f>
        <v>7.5958702064896758E-2</v>
      </c>
      <c r="J174" s="232">
        <f>IF(ISBLANK(D174),"",(F174/VLOOKUP(B174,'Data-Dept'!A:E,2,)))</f>
        <v>8.7758112094395282E-2</v>
      </c>
      <c r="K174" s="232">
        <f>IF(ISBLANK(D174),"",(G174/VLOOKUP(B174,'Data-Dept'!A:E,2,)))</f>
        <v>9.2182890855457222E-2</v>
      </c>
    </row>
    <row r="175" spans="1:11" x14ac:dyDescent="0.5">
      <c r="A175" s="230" t="str">
        <f t="shared" si="4"/>
        <v>Establish or expand your business in Canada as a foreign investor</v>
      </c>
      <c r="B175" s="230" t="str">
        <f t="shared" si="5"/>
        <v>GAC</v>
      </c>
      <c r="C175" s="230">
        <f>VLOOKUP(B175,'Data-Dept'!A:J,10,)</f>
        <v>8.097690068006173E-3</v>
      </c>
      <c r="D175" t="s">
        <v>642</v>
      </c>
      <c r="E175">
        <v>102</v>
      </c>
      <c r="F175">
        <v>104</v>
      </c>
      <c r="G175">
        <v>108</v>
      </c>
      <c r="H175">
        <v>289</v>
      </c>
      <c r="I175" s="232">
        <f>IF(ISBLANK(D175),"",(E175/VLOOKUP(B175,'Data-Dept'!A:E,2,)))</f>
        <v>7.5966336486184552E-3</v>
      </c>
      <c r="J175" s="232">
        <f>IF(ISBLANK(D175),"",(F175/VLOOKUP(B175,'Data-Dept'!A:E,2,)))</f>
        <v>7.7455872495717582E-3</v>
      </c>
      <c r="K175" s="232">
        <f>IF(ISBLANK(D175),"",(G175/VLOOKUP(B175,'Data-Dept'!A:E,2,)))</f>
        <v>8.0434944514783651E-3</v>
      </c>
    </row>
    <row r="176" spans="1:11" x14ac:dyDescent="0.5">
      <c r="A176" s="230" t="str">
        <f t="shared" si="4"/>
        <v>Prevention, masks</v>
      </c>
      <c r="B176" s="230" t="str">
        <f t="shared" si="5"/>
        <v>HC</v>
      </c>
      <c r="C176" s="230">
        <f>VLOOKUP(B176,'Data-Dept'!A:J,10,)</f>
        <v>8.1052032694029358E-3</v>
      </c>
      <c r="D176" t="s">
        <v>798</v>
      </c>
      <c r="E176">
        <v>102</v>
      </c>
      <c r="F176">
        <v>136</v>
      </c>
      <c r="G176">
        <v>186</v>
      </c>
      <c r="H176">
        <v>402</v>
      </c>
      <c r="I176" s="232">
        <f>IF(ISBLANK(D176),"",(E176/VLOOKUP(B176,'Data-Dept'!A:E,2,)))</f>
        <v>7.7243468383188189E-3</v>
      </c>
      <c r="J176" s="232">
        <f>IF(ISBLANK(D176),"",(F176/VLOOKUP(B176,'Data-Dept'!A:E,2,)))</f>
        <v>1.0299129117758425E-2</v>
      </c>
      <c r="K176" s="232">
        <f>IF(ISBLANK(D176),"",(G176/VLOOKUP(B176,'Data-Dept'!A:E,2,)))</f>
        <v>1.4085573646346081E-2</v>
      </c>
    </row>
    <row r="177" spans="1:11" x14ac:dyDescent="0.5">
      <c r="A177" s="230" t="str">
        <f t="shared" si="4"/>
        <v>Search immigration passenger lists</v>
      </c>
      <c r="B177" s="230" t="str">
        <f t="shared" si="5"/>
        <v>LAC</v>
      </c>
      <c r="C177" s="230">
        <f>VLOOKUP(B177,'Data-Dept'!A:J,10,)</f>
        <v>1.5716054468814866E-2</v>
      </c>
      <c r="D177" t="s">
        <v>954</v>
      </c>
      <c r="E177">
        <v>101</v>
      </c>
      <c r="F177">
        <v>101</v>
      </c>
      <c r="G177">
        <v>101</v>
      </c>
      <c r="H177">
        <v>143</v>
      </c>
      <c r="I177" s="232">
        <f>IF(ISBLANK(D177),"",(E177/VLOOKUP(B177,'Data-Dept'!A:E,2,)))</f>
        <v>2.6152252718798549E-2</v>
      </c>
      <c r="J177" s="232">
        <f>IF(ISBLANK(D177),"",(F177/VLOOKUP(B177,'Data-Dept'!A:E,2,)))</f>
        <v>2.6152252718798549E-2</v>
      </c>
      <c r="K177" s="232">
        <f>IF(ISBLANK(D177),"",(G177/VLOOKUP(B177,'Data-Dept'!A:E,2,)))</f>
        <v>2.6152252718798549E-2</v>
      </c>
    </row>
    <row r="178" spans="1:11" x14ac:dyDescent="0.5">
      <c r="A178" s="230" t="str">
        <f t="shared" si="4"/>
        <v>Find available disability benefits</v>
      </c>
      <c r="B178" s="230" t="str">
        <f t="shared" si="5"/>
        <v>FCAC</v>
      </c>
      <c r="C178" s="230">
        <f>VLOOKUP(B178,'Data-Dept'!A:J,10,)</f>
        <v>1.4482946329336105E-2</v>
      </c>
      <c r="D178" t="s">
        <v>585</v>
      </c>
      <c r="E178">
        <v>100</v>
      </c>
      <c r="F178">
        <v>117</v>
      </c>
      <c r="G178">
        <v>136</v>
      </c>
      <c r="H178">
        <v>212</v>
      </c>
      <c r="I178" s="232">
        <f>IF(ISBLANK(D178),"",(E178/VLOOKUP(B178,'Data-Dept'!A:E,2,)))</f>
        <v>2.3707918444760549E-2</v>
      </c>
      <c r="J178" s="232">
        <f>IF(ISBLANK(D178),"",(F178/VLOOKUP(B178,'Data-Dept'!A:E,2,)))</f>
        <v>2.7738264580369845E-2</v>
      </c>
      <c r="K178" s="232">
        <f>IF(ISBLANK(D178),"",(G178/VLOOKUP(B178,'Data-Dept'!A:E,2,)))</f>
        <v>3.2242769084874348E-2</v>
      </c>
    </row>
    <row r="179" spans="1:11" x14ac:dyDescent="0.5">
      <c r="A179" s="230" t="str">
        <f t="shared" si="4"/>
        <v>Scholarships for non-Canadian faculty members and researchers to study in Canada</v>
      </c>
      <c r="B179" s="230" t="str">
        <f t="shared" si="5"/>
        <v>GAC</v>
      </c>
      <c r="C179" s="230">
        <f>VLOOKUP(B179,'Data-Dept'!A:J,10,)</f>
        <v>8.097690068006173E-3</v>
      </c>
      <c r="D179" t="s">
        <v>769</v>
      </c>
      <c r="E179">
        <v>100</v>
      </c>
      <c r="F179">
        <v>104</v>
      </c>
      <c r="G179">
        <v>116</v>
      </c>
      <c r="H179">
        <v>286</v>
      </c>
      <c r="I179" s="232">
        <f>IF(ISBLANK(D179),"",(E179/VLOOKUP(B179,'Data-Dept'!A:E,2,)))</f>
        <v>7.4476800476651521E-3</v>
      </c>
      <c r="J179" s="232">
        <f>IF(ISBLANK(D179),"",(F179/VLOOKUP(B179,'Data-Dept'!A:E,2,)))</f>
        <v>7.7455872495717582E-3</v>
      </c>
      <c r="K179" s="232">
        <f>IF(ISBLANK(D179),"",(G179/VLOOKUP(B179,'Data-Dept'!A:E,2,)))</f>
        <v>8.6393088552915772E-3</v>
      </c>
    </row>
    <row r="180" spans="1:11" x14ac:dyDescent="0.5">
      <c r="A180" s="230" t="str">
        <f t="shared" si="4"/>
        <v>Find financial support during COVID-19</v>
      </c>
      <c r="B180" s="230" t="str">
        <f t="shared" si="5"/>
        <v>FIN</v>
      </c>
      <c r="C180" s="230">
        <f>VLOOKUP(B180,'Data-Dept'!A:J,10,)</f>
        <v>2.7120186060548612E-2</v>
      </c>
      <c r="D180" t="s">
        <v>611</v>
      </c>
      <c r="E180">
        <v>98</v>
      </c>
      <c r="F180">
        <v>115</v>
      </c>
      <c r="G180">
        <v>126</v>
      </c>
      <c r="H180">
        <v>206</v>
      </c>
      <c r="I180" s="232">
        <f>IF(ISBLANK(D180),"",(E180/VLOOKUP(B180,'Data-Dept'!A:E,2,)))</f>
        <v>7.8778135048231515E-2</v>
      </c>
      <c r="J180" s="232">
        <f>IF(ISBLANK(D180),"",(F180/VLOOKUP(B180,'Data-Dept'!A:E,2,)))</f>
        <v>9.2443729903536984E-2</v>
      </c>
      <c r="K180" s="232">
        <f>IF(ISBLANK(D180),"",(G180/VLOOKUP(B180,'Data-Dept'!A:E,2,)))</f>
        <v>0.10128617363344052</v>
      </c>
    </row>
    <row r="181" spans="1:11" x14ac:dyDescent="0.5">
      <c r="A181" s="230" t="str">
        <f t="shared" si="4"/>
        <v>Find a benefits form</v>
      </c>
      <c r="B181" s="230" t="str">
        <f t="shared" si="5"/>
        <v>TBS</v>
      </c>
      <c r="C181" s="230">
        <f>VLOOKUP(B181,'Data-Dept'!A:J,10,)</f>
        <v>1.4316913441313023E-2</v>
      </c>
      <c r="D181" t="s">
        <v>1263</v>
      </c>
      <c r="E181">
        <v>96</v>
      </c>
      <c r="F181">
        <v>140</v>
      </c>
      <c r="G181">
        <v>159</v>
      </c>
      <c r="H181">
        <v>288</v>
      </c>
      <c r="I181" s="232">
        <f>IF(ISBLANK(D181),"",(E181/VLOOKUP(B181,'Data-Dept'!A:E,2,)))</f>
        <v>2.2201665124884366E-2</v>
      </c>
      <c r="J181" s="232">
        <f>IF(ISBLANK(D181),"",(F181/VLOOKUP(B181,'Data-Dept'!A:E,2,)))</f>
        <v>3.2377428307123035E-2</v>
      </c>
      <c r="K181" s="232">
        <f>IF(ISBLANK(D181),"",(G181/VLOOKUP(B181,'Data-Dept'!A:E,2,)))</f>
        <v>3.6771507863089734E-2</v>
      </c>
    </row>
    <row r="182" spans="1:11" x14ac:dyDescent="0.5">
      <c r="A182" s="230" t="str">
        <f t="shared" si="4"/>
        <v>Get the TD1 Personal Tax Credits Return form</v>
      </c>
      <c r="B182" s="230" t="str">
        <f t="shared" si="5"/>
        <v>CRA</v>
      </c>
      <c r="C182" s="230">
        <f>VLOOKUP(B182,'Data-Dept'!A:J,10,)</f>
        <v>3.2597552843902275E-3</v>
      </c>
      <c r="D182" t="s">
        <v>357</v>
      </c>
      <c r="E182">
        <v>95</v>
      </c>
      <c r="F182">
        <v>143</v>
      </c>
      <c r="G182">
        <v>161</v>
      </c>
      <c r="H182">
        <v>394</v>
      </c>
      <c r="I182" s="232">
        <f>IF(ISBLANK(D182),"",(E182/VLOOKUP(B182,'Data-Dept'!A:E,2,)))</f>
        <v>1.1143825734026207E-3</v>
      </c>
      <c r="J182" s="232">
        <f>IF(ISBLANK(D182),"",(F182/VLOOKUP(B182,'Data-Dept'!A:E,2,)))</f>
        <v>1.677439031542892E-3</v>
      </c>
      <c r="K182" s="232">
        <f>IF(ISBLANK(D182),"",(G182/VLOOKUP(B182,'Data-Dept'!A:E,2,)))</f>
        <v>1.8885852033454938E-3</v>
      </c>
    </row>
    <row r="183" spans="1:11" x14ac:dyDescent="0.5">
      <c r="A183" s="230" t="str">
        <f t="shared" si="4"/>
        <v>Consult the public service pension calendar</v>
      </c>
      <c r="B183" s="230" t="str">
        <f t="shared" si="5"/>
        <v>PSPC</v>
      </c>
      <c r="C183" s="230">
        <f>VLOOKUP(B183,'Data-Dept'!A:J,10,)</f>
        <v>7.9173363759790314E-3</v>
      </c>
      <c r="D183" t="s">
        <v>1201</v>
      </c>
      <c r="E183">
        <v>95</v>
      </c>
      <c r="F183">
        <v>92</v>
      </c>
      <c r="G183">
        <v>154</v>
      </c>
      <c r="H183">
        <v>330</v>
      </c>
      <c r="I183" s="232">
        <f>IF(ISBLANK(D183),"",(E183/VLOOKUP(B183,'Data-Dept'!A:E,2,)))</f>
        <v>6.5197996019490771E-3</v>
      </c>
      <c r="J183" s="232">
        <f>IF(ISBLANK(D183),"",(F183/VLOOKUP(B183,'Data-Dept'!A:E,2,)))</f>
        <v>6.3139111934664748E-3</v>
      </c>
      <c r="K183" s="232">
        <f>IF(ISBLANK(D183),"",(G183/VLOOKUP(B183,'Data-Dept'!A:E,2,)))</f>
        <v>1.0568938302106924E-2</v>
      </c>
    </row>
    <row r="184" spans="1:11" x14ac:dyDescent="0.5">
      <c r="A184" s="230" t="str">
        <f t="shared" si="4"/>
        <v>Consumer price index (CPI)</v>
      </c>
      <c r="B184" s="230" t="str">
        <f t="shared" si="5"/>
        <v>StatCan</v>
      </c>
      <c r="C184" s="230">
        <f>VLOOKUP(B184,'Data-Dept'!A:J,10,)</f>
        <v>9.338464401390037E-3</v>
      </c>
      <c r="D184" t="s">
        <v>1224</v>
      </c>
      <c r="E184">
        <v>94</v>
      </c>
      <c r="F184">
        <v>185</v>
      </c>
      <c r="G184">
        <v>167</v>
      </c>
      <c r="H184">
        <v>574</v>
      </c>
      <c r="I184" s="232">
        <f>IF(ISBLANK(D184),"",(E184/VLOOKUP(B184,'Data-Dept'!A:E,2,)))</f>
        <v>9.7520489677352419E-3</v>
      </c>
      <c r="J184" s="232">
        <f>IF(ISBLANK(D184),"",(F184/VLOOKUP(B184,'Data-Dept'!A:E,2,)))</f>
        <v>1.9192862330117234E-2</v>
      </c>
      <c r="K184" s="232">
        <f>IF(ISBLANK(D184),"",(G184/VLOOKUP(B184,'Data-Dept'!A:E,2,)))</f>
        <v>1.7325448697997719E-2</v>
      </c>
    </row>
    <row r="185" spans="1:11" x14ac:dyDescent="0.5">
      <c r="A185" s="230" t="str">
        <f t="shared" si="4"/>
        <v>Jobs at Statistics Canada</v>
      </c>
      <c r="B185" s="230" t="str">
        <f t="shared" si="5"/>
        <v>StatCan</v>
      </c>
      <c r="C185" s="230">
        <f>VLOOKUP(B185,'Data-Dept'!A:J,10,)</f>
        <v>9.338464401390037E-3</v>
      </c>
      <c r="D185" t="s">
        <v>1236</v>
      </c>
      <c r="E185">
        <v>94</v>
      </c>
      <c r="F185">
        <v>129</v>
      </c>
      <c r="G185">
        <v>156</v>
      </c>
      <c r="H185">
        <v>369</v>
      </c>
      <c r="I185" s="232">
        <f>IF(ISBLANK(D185),"",(E185/VLOOKUP(B185,'Data-Dept'!A:E,2,)))</f>
        <v>9.7520489677352419E-3</v>
      </c>
      <c r="J185" s="232">
        <f>IF(ISBLANK(D185),"",(F185/VLOOKUP(B185,'Data-Dept'!A:E,2,)))</f>
        <v>1.3383131030189854E-2</v>
      </c>
      <c r="K185" s="232">
        <f>IF(ISBLANK(D185),"",(G185/VLOOKUP(B185,'Data-Dept'!A:E,2,)))</f>
        <v>1.6184251478369126E-2</v>
      </c>
    </row>
    <row r="186" spans="1:11" x14ac:dyDescent="0.5">
      <c r="A186" s="230" t="str">
        <f t="shared" si="4"/>
        <v>Find a term or abbreviation in another language</v>
      </c>
      <c r="B186" s="230" t="str">
        <f t="shared" si="5"/>
        <v>PSPC</v>
      </c>
      <c r="C186" s="230">
        <f>VLOOKUP(B186,'Data-Dept'!A:J,10,)</f>
        <v>7.9173363759790314E-3</v>
      </c>
      <c r="D186" t="s">
        <v>1189</v>
      </c>
      <c r="E186">
        <v>92</v>
      </c>
      <c r="F186">
        <v>126</v>
      </c>
      <c r="G186">
        <v>197</v>
      </c>
      <c r="H186">
        <v>1095</v>
      </c>
      <c r="I186" s="232">
        <f>IF(ISBLANK(D186),"",(E186/VLOOKUP(B186,'Data-Dept'!A:E,2,)))</f>
        <v>6.3139111934664748E-3</v>
      </c>
      <c r="J186" s="232">
        <f>IF(ISBLANK(D186),"",(F186/VLOOKUP(B186,'Data-Dept'!A:E,2,)))</f>
        <v>8.6473131562693015E-3</v>
      </c>
      <c r="K186" s="232">
        <f>IF(ISBLANK(D186),"",(G186/VLOOKUP(B186,'Data-Dept'!A:E,2,)))</f>
        <v>1.352000549035756E-2</v>
      </c>
    </row>
    <row r="187" spans="1:11" x14ac:dyDescent="0.5">
      <c r="A187" s="230" t="str">
        <f t="shared" si="4"/>
        <v>Other - Reason for my visit is not in this list</v>
      </c>
      <c r="B187" s="230" t="str">
        <f t="shared" si="5"/>
        <v>NRC</v>
      </c>
      <c r="C187" s="230">
        <f>VLOOKUP(B187,'Data-Dept'!A:J,10,)</f>
        <v>2.2955709653256485E-2</v>
      </c>
      <c r="D187" t="s">
        <v>975</v>
      </c>
      <c r="E187">
        <v>89</v>
      </c>
      <c r="F187">
        <v>111</v>
      </c>
      <c r="G187">
        <v>128</v>
      </c>
      <c r="H187">
        <v>286</v>
      </c>
      <c r="I187" s="232">
        <f>IF(ISBLANK(D187),"",(E187/VLOOKUP(B187,'Data-Dept'!A:E,2,)))</f>
        <v>5.6869009584664537E-2</v>
      </c>
      <c r="J187" s="232">
        <f>IF(ISBLANK(D187),"",(F187/VLOOKUP(B187,'Data-Dept'!A:E,2,)))</f>
        <v>7.0926517571884978E-2</v>
      </c>
      <c r="K187" s="232">
        <f>IF(ISBLANK(D187),"",(G187/VLOOKUP(B187,'Data-Dept'!A:E,2,)))</f>
        <v>8.1789137380191695E-2</v>
      </c>
    </row>
    <row r="188" spans="1:11" x14ac:dyDescent="0.5">
      <c r="A188" s="230" t="str">
        <f t="shared" si="4"/>
        <v>Consult Canada's Food Guide</v>
      </c>
      <c r="B188" s="230" t="str">
        <f t="shared" si="5"/>
        <v>HC</v>
      </c>
      <c r="C188" s="230">
        <f>VLOOKUP(B188,'Data-Dept'!A:J,10,)</f>
        <v>8.1052032694029358E-3</v>
      </c>
      <c r="D188" t="s">
        <v>802</v>
      </c>
      <c r="E188">
        <v>88</v>
      </c>
      <c r="F188">
        <v>161</v>
      </c>
      <c r="G188">
        <v>167</v>
      </c>
      <c r="H188">
        <v>549</v>
      </c>
      <c r="I188" s="232">
        <f>IF(ISBLANK(D188),"",(E188/VLOOKUP(B188,'Data-Dept'!A:E,2,)))</f>
        <v>6.6641423703142745E-3</v>
      </c>
      <c r="J188" s="232">
        <f>IF(ISBLANK(D188),"",(F188/VLOOKUP(B188,'Data-Dept'!A:E,2,)))</f>
        <v>1.2192351382052253E-2</v>
      </c>
      <c r="K188" s="232">
        <f>IF(ISBLANK(D188),"",(G188/VLOOKUP(B188,'Data-Dept'!A:E,2,)))</f>
        <v>1.2646724725482771E-2</v>
      </c>
    </row>
    <row r="189" spans="1:11" x14ac:dyDescent="0.5">
      <c r="A189" s="230" t="str">
        <f t="shared" si="4"/>
        <v>Other - Reason for my visit is not in this list</v>
      </c>
      <c r="B189" s="230" t="str">
        <f t="shared" si="5"/>
        <v>CIHR</v>
      </c>
      <c r="C189" s="230">
        <f>VLOOKUP(B189,'Data-Dept'!A:J,10,)</f>
        <v>2.9322591399837911E-2</v>
      </c>
      <c r="D189" t="s">
        <v>315</v>
      </c>
      <c r="E189">
        <v>86</v>
      </c>
      <c r="F189">
        <v>127</v>
      </c>
      <c r="G189">
        <v>147</v>
      </c>
      <c r="H189">
        <v>328</v>
      </c>
      <c r="I189" s="232">
        <f>IF(ISBLANK(D189),"",(E189/VLOOKUP(B189,'Data-Dept'!A:E,2,)))</f>
        <v>8.7576374745417518E-2</v>
      </c>
      <c r="J189" s="232">
        <f>IF(ISBLANK(D189),"",(F189/VLOOKUP(B189,'Data-Dept'!A:E,2,)))</f>
        <v>0.12932790224032586</v>
      </c>
      <c r="K189" s="232">
        <f>IF(ISBLANK(D189),"",(G189/VLOOKUP(B189,'Data-Dept'!A:E,2,)))</f>
        <v>0.14969450101832993</v>
      </c>
    </row>
    <row r="190" spans="1:11" x14ac:dyDescent="0.5">
      <c r="A190" s="230" t="str">
        <f t="shared" si="4"/>
        <v>ArriveCAN – Create an account</v>
      </c>
      <c r="B190" s="230" t="str">
        <f t="shared" si="5"/>
        <v>CBSA</v>
      </c>
      <c r="C190" s="230">
        <f>VLOOKUP(B190,'Data-Dept'!A:J,10,)</f>
        <v>8.2121991698330173E-3</v>
      </c>
      <c r="D190" t="s">
        <v>1349</v>
      </c>
      <c r="E190">
        <v>85</v>
      </c>
      <c r="F190">
        <v>127</v>
      </c>
      <c r="G190">
        <v>118</v>
      </c>
      <c r="H190">
        <v>258</v>
      </c>
      <c r="I190" s="232">
        <f>IF(ISBLANK(D190),"",(E190/VLOOKUP(B190,'Data-Dept'!A:E,2,)))</f>
        <v>6.1692553345913774E-3</v>
      </c>
      <c r="J190" s="232">
        <f>IF(ISBLANK(D190),"",(F190/VLOOKUP(B190,'Data-Dept'!A:E,2,)))</f>
        <v>9.2175932646247644E-3</v>
      </c>
      <c r="K190" s="232">
        <f>IF(ISBLANK(D190),"",(G190/VLOOKUP(B190,'Data-Dept'!A:E,2,)))</f>
        <v>8.564377993903324E-3</v>
      </c>
    </row>
    <row r="191" spans="1:11" x14ac:dyDescent="0.5">
      <c r="A191" s="230" t="str">
        <f t="shared" si="4"/>
        <v>Other - Reason for my visit is not in this list</v>
      </c>
      <c r="B191" s="230" t="str">
        <f t="shared" si="5"/>
        <v>TC</v>
      </c>
      <c r="C191" s="230">
        <f>VLOOKUP(B191,'Data-Dept'!A:J,10,)</f>
        <v>2.4679576079022828E-2</v>
      </c>
      <c r="D191" t="s">
        <v>1311</v>
      </c>
      <c r="E191">
        <v>85</v>
      </c>
      <c r="F191">
        <v>109</v>
      </c>
      <c r="G191">
        <v>135</v>
      </c>
      <c r="H191">
        <v>292</v>
      </c>
      <c r="I191" s="232">
        <f>IF(ISBLANK(D191),"",(E191/VLOOKUP(B191,'Data-Dept'!A:E,2,)))</f>
        <v>6.0155697098372256E-2</v>
      </c>
      <c r="J191" s="232">
        <f>IF(ISBLANK(D191),"",(F191/VLOOKUP(B191,'Data-Dept'!A:E,2,)))</f>
        <v>7.7140835102618543E-2</v>
      </c>
      <c r="K191" s="232">
        <f>IF(ISBLANK(D191),"",(G191/VLOOKUP(B191,'Data-Dept'!A:E,2,)))</f>
        <v>9.5541401273885357E-2</v>
      </c>
    </row>
    <row r="192" spans="1:11" x14ac:dyDescent="0.5">
      <c r="A192" s="230" t="str">
        <f t="shared" si="4"/>
        <v>Contact Health Canada or the Public Health Agency of Canada</v>
      </c>
      <c r="B192" s="230" t="str">
        <f t="shared" si="5"/>
        <v>HC</v>
      </c>
      <c r="C192" s="230">
        <f>VLOOKUP(B192,'Data-Dept'!A:J,10,)</f>
        <v>8.1052032694029358E-3</v>
      </c>
      <c r="D192" t="s">
        <v>803</v>
      </c>
      <c r="E192">
        <v>81</v>
      </c>
      <c r="F192">
        <v>121</v>
      </c>
      <c r="G192">
        <v>132</v>
      </c>
      <c r="H192">
        <v>286</v>
      </c>
      <c r="I192" s="232">
        <f>IF(ISBLANK(D192),"",(E192/VLOOKUP(B192,'Data-Dept'!A:E,2,)))</f>
        <v>6.1340401363120028E-3</v>
      </c>
      <c r="J192" s="232">
        <f>IF(ISBLANK(D192),"",(F192/VLOOKUP(B192,'Data-Dept'!A:E,2,)))</f>
        <v>9.1631957591821276E-3</v>
      </c>
      <c r="K192" s="232">
        <f>IF(ISBLANK(D192),"",(G192/VLOOKUP(B192,'Data-Dept'!A:E,2,)))</f>
        <v>9.9962135554714122E-3</v>
      </c>
    </row>
    <row r="193" spans="1:11" x14ac:dyDescent="0.5">
      <c r="A193" s="230" t="str">
        <f t="shared" si="4"/>
        <v>Ordering your credit report and score</v>
      </c>
      <c r="B193" s="230" t="str">
        <f t="shared" si="5"/>
        <v>FCAC</v>
      </c>
      <c r="C193" s="230">
        <f>VLOOKUP(B193,'Data-Dept'!A:J,10,)</f>
        <v>1.4482946329336105E-2</v>
      </c>
      <c r="D193" t="s">
        <v>603</v>
      </c>
      <c r="E193">
        <v>80</v>
      </c>
      <c r="F193">
        <v>87</v>
      </c>
      <c r="G193">
        <v>115</v>
      </c>
      <c r="H193">
        <v>263</v>
      </c>
      <c r="I193" s="232">
        <f>IF(ISBLANK(D193),"",(E193/VLOOKUP(B193,'Data-Dept'!A:E,2,)))</f>
        <v>1.8966334755808441E-2</v>
      </c>
      <c r="J193" s="232">
        <f>IF(ISBLANK(D193),"",(F193/VLOOKUP(B193,'Data-Dept'!A:E,2,)))</f>
        <v>2.0625889046941678E-2</v>
      </c>
      <c r="K193" s="232">
        <f>IF(ISBLANK(D193),"",(G193/VLOOKUP(B193,'Data-Dept'!A:E,2,)))</f>
        <v>2.7264106211474633E-2</v>
      </c>
    </row>
    <row r="194" spans="1:11" x14ac:dyDescent="0.5">
      <c r="A194" s="230" t="str">
        <f t="shared" si="4"/>
        <v>Master's or PhD studies in Canada</v>
      </c>
      <c r="B194" s="230" t="str">
        <f t="shared" si="5"/>
        <v>GAC</v>
      </c>
      <c r="C194" s="230">
        <f>VLOOKUP(B194,'Data-Dept'!A:J,10,)</f>
        <v>8.097690068006173E-3</v>
      </c>
      <c r="D194" t="s">
        <v>755</v>
      </c>
      <c r="E194">
        <v>78</v>
      </c>
      <c r="F194">
        <v>83</v>
      </c>
      <c r="G194">
        <v>88</v>
      </c>
      <c r="H194">
        <v>300</v>
      </c>
      <c r="I194" s="232">
        <f>IF(ISBLANK(D194),"",(E194/VLOOKUP(B194,'Data-Dept'!A:E,2,)))</f>
        <v>5.8091904371788189E-3</v>
      </c>
      <c r="J194" s="232">
        <f>IF(ISBLANK(D194),"",(F194/VLOOKUP(B194,'Data-Dept'!A:E,2,)))</f>
        <v>6.1815744395620764E-3</v>
      </c>
      <c r="K194" s="232">
        <f>IF(ISBLANK(D194),"",(G194/VLOOKUP(B194,'Data-Dept'!A:E,2,)))</f>
        <v>6.553958441945334E-3</v>
      </c>
    </row>
    <row r="195" spans="1:11" x14ac:dyDescent="0.5">
      <c r="A195" s="230" t="str">
        <f t="shared" ref="A195:A258" si="6">IF(ISBLANK(D195),"",MID(D195,FIND("#",SUBSTITUTE(D195,":","#",2))+1,500))</f>
        <v>Get guidelines for immunization and vaccination practices</v>
      </c>
      <c r="B195" s="230" t="str">
        <f t="shared" ref="B195:B258" si="7">IF(ISBLANK(D195),"",LEFT(D195,FIND("#",SUBSTITUTE(D195,":","#"))-1))</f>
        <v>PHAC</v>
      </c>
      <c r="C195" s="230">
        <f>VLOOKUP(B195,'Data-Dept'!A:J,10,)</f>
        <v>1.2118060810089969E-2</v>
      </c>
      <c r="D195" t="s">
        <v>1101</v>
      </c>
      <c r="E195">
        <v>77</v>
      </c>
      <c r="F195">
        <v>108</v>
      </c>
      <c r="G195">
        <v>128</v>
      </c>
      <c r="H195">
        <v>354</v>
      </c>
      <c r="I195" s="232">
        <f>IF(ISBLANK(D195),"",(E195/VLOOKUP(B195,'Data-Dept'!A:E,2,)))</f>
        <v>1.2526435659671384E-2</v>
      </c>
      <c r="J195" s="232">
        <f>IF(ISBLANK(D195),"",(F195/VLOOKUP(B195,'Data-Dept'!A:E,2,)))</f>
        <v>1.7569546120058566E-2</v>
      </c>
      <c r="K195" s="232">
        <f>IF(ISBLANK(D195),"",(G195/VLOOKUP(B195,'Data-Dept'!A:E,2,)))</f>
        <v>2.0823165771921261E-2</v>
      </c>
    </row>
    <row r="196" spans="1:11" x14ac:dyDescent="0.5">
      <c r="A196" s="230" t="str">
        <f t="shared" si="6"/>
        <v>Direct deposit issues related to CPP, OAS, EI, or other government payments</v>
      </c>
      <c r="B196" s="230" t="str">
        <f t="shared" si="7"/>
        <v>PSPC</v>
      </c>
      <c r="C196" s="230">
        <f>VLOOKUP(B196,'Data-Dept'!A:J,10,)</f>
        <v>7.9173363759790314E-3</v>
      </c>
      <c r="D196" t="s">
        <v>1142</v>
      </c>
      <c r="E196">
        <v>77</v>
      </c>
      <c r="F196">
        <v>80</v>
      </c>
      <c r="G196">
        <v>90</v>
      </c>
      <c r="H196">
        <v>140</v>
      </c>
      <c r="I196" s="232">
        <f>IF(ISBLANK(D196),"",(E196/VLOOKUP(B196,'Data-Dept'!A:E,2,)))</f>
        <v>5.2844691510534622E-3</v>
      </c>
      <c r="J196" s="232">
        <f>IF(ISBLANK(D196),"",(F196/VLOOKUP(B196,'Data-Dept'!A:E,2,)))</f>
        <v>5.4903575595360646E-3</v>
      </c>
      <c r="K196" s="232">
        <f>IF(ISBLANK(D196),"",(G196/VLOOKUP(B196,'Data-Dept'!A:E,2,)))</f>
        <v>6.1766522544780727E-3</v>
      </c>
    </row>
    <row r="197" spans="1:11" x14ac:dyDescent="0.5">
      <c r="A197" s="230" t="str">
        <f t="shared" si="6"/>
        <v>Canada Worker Lockdown Benefit (CWLB)</v>
      </c>
      <c r="B197" s="230" t="str">
        <f t="shared" si="7"/>
        <v>CRA</v>
      </c>
      <c r="C197" s="230">
        <f>VLOOKUP(B197,'Data-Dept'!A:J,10,)</f>
        <v>3.2597552843902275E-3</v>
      </c>
      <c r="D197" t="s">
        <v>1385</v>
      </c>
      <c r="E197">
        <v>76</v>
      </c>
      <c r="F197">
        <v>70</v>
      </c>
      <c r="G197">
        <v>89</v>
      </c>
      <c r="H197">
        <v>144</v>
      </c>
      <c r="I197" s="232">
        <f>IF(ISBLANK(D197),"",(E197/VLOOKUP(B197,'Data-Dept'!A:E,2,)))</f>
        <v>8.9150605872209644E-4</v>
      </c>
      <c r="J197" s="232">
        <f>IF(ISBLANK(D197),"",(F197/VLOOKUP(B197,'Data-Dept'!A:E,2,)))</f>
        <v>8.211240014545625E-4</v>
      </c>
      <c r="K197" s="232">
        <f>IF(ISBLANK(D197),"",(G197/VLOOKUP(B197,'Data-Dept'!A:E,2,)))</f>
        <v>1.0440005161350867E-3</v>
      </c>
    </row>
    <row r="198" spans="1:11" x14ac:dyDescent="0.5">
      <c r="A198" s="230" t="str">
        <f t="shared" si="6"/>
        <v>Program information</v>
      </c>
      <c r="B198" s="230" t="str">
        <f t="shared" si="7"/>
        <v>INFC</v>
      </c>
      <c r="C198" s="230">
        <f>VLOOKUP(B198,'Data-Dept'!A:J,10,)</f>
        <v>3.9746974763323513E-2</v>
      </c>
      <c r="D198" t="s">
        <v>826</v>
      </c>
      <c r="E198">
        <v>76</v>
      </c>
      <c r="F198">
        <v>113</v>
      </c>
      <c r="G198">
        <v>123</v>
      </c>
      <c r="H198">
        <v>304</v>
      </c>
      <c r="I198" s="232">
        <f>IF(ISBLANK(D198),"",(E198/VLOOKUP(B198,'Data-Dept'!A:E,2,)))</f>
        <v>0.13080895008605853</v>
      </c>
      <c r="J198" s="232">
        <f>IF(ISBLANK(D198),"",(F198/VLOOKUP(B198,'Data-Dept'!A:E,2,)))</f>
        <v>0.1944922547332186</v>
      </c>
      <c r="K198" s="232">
        <f>IF(ISBLANK(D198),"",(G198/VLOOKUP(B198,'Data-Dept'!A:E,2,)))</f>
        <v>0.2117039586919105</v>
      </c>
    </row>
    <row r="199" spans="1:11" x14ac:dyDescent="0.5">
      <c r="A199" s="230" t="str">
        <f t="shared" si="6"/>
        <v>Canada Pension Plan (CPP) - Apply for a Survivors Pension</v>
      </c>
      <c r="B199" s="230" t="str">
        <f t="shared" si="7"/>
        <v>ESDC</v>
      </c>
      <c r="C199" s="230">
        <f>VLOOKUP(B199,'Data-Dept'!A:J,10,)</f>
        <v>3.7887437723188588E-3</v>
      </c>
      <c r="D199" t="s">
        <v>517</v>
      </c>
      <c r="E199">
        <v>75</v>
      </c>
      <c r="F199">
        <v>82</v>
      </c>
      <c r="G199">
        <v>79</v>
      </c>
      <c r="H199">
        <v>150</v>
      </c>
      <c r="I199" s="232">
        <f>IF(ISBLANK(D199),"",(E199/VLOOKUP(B199,'Data-Dept'!A:E,2,)))</f>
        <v>1.1952381711262331E-3</v>
      </c>
      <c r="J199" s="232">
        <f>IF(ISBLANK(D199),"",(F199/VLOOKUP(B199,'Data-Dept'!A:E,2,)))</f>
        <v>1.3067937337646815E-3</v>
      </c>
      <c r="K199" s="232">
        <f>IF(ISBLANK(D199),"",(G199/VLOOKUP(B199,'Data-Dept'!A:E,2,)))</f>
        <v>1.2589842069196321E-3</v>
      </c>
    </row>
    <row r="200" spans="1:11" x14ac:dyDescent="0.5">
      <c r="A200" s="230" t="str">
        <f t="shared" si="6"/>
        <v>Apply for funding for Canada summer jobs</v>
      </c>
      <c r="B200" s="230" t="str">
        <f t="shared" si="7"/>
        <v>ESDC</v>
      </c>
      <c r="C200" s="230">
        <f>VLOOKUP(B200,'Data-Dept'!A:J,10,)</f>
        <v>3.7887437723188588E-3</v>
      </c>
      <c r="D200" t="s">
        <v>549</v>
      </c>
      <c r="E200">
        <v>75</v>
      </c>
      <c r="F200">
        <v>140</v>
      </c>
      <c r="G200">
        <v>151</v>
      </c>
      <c r="H200">
        <v>360</v>
      </c>
      <c r="I200" s="232">
        <f>IF(ISBLANK(D200),"",(E200/VLOOKUP(B200,'Data-Dept'!A:E,2,)))</f>
        <v>1.1952381711262331E-3</v>
      </c>
      <c r="J200" s="232">
        <f>IF(ISBLANK(D200),"",(F200/VLOOKUP(B200,'Data-Dept'!A:E,2,)))</f>
        <v>2.2311112527689685E-3</v>
      </c>
      <c r="K200" s="232">
        <f>IF(ISBLANK(D200),"",(G200/VLOOKUP(B200,'Data-Dept'!A:E,2,)))</f>
        <v>2.4064128512008161E-3</v>
      </c>
    </row>
    <row r="201" spans="1:11" x14ac:dyDescent="0.5">
      <c r="A201" s="230" t="str">
        <f t="shared" si="6"/>
        <v>Open a My Business Account</v>
      </c>
      <c r="B201" s="230" t="str">
        <f t="shared" si="7"/>
        <v>CRA</v>
      </c>
      <c r="C201" s="230">
        <f>VLOOKUP(B201,'Data-Dept'!A:J,10,)</f>
        <v>3.2597552843902275E-3</v>
      </c>
      <c r="D201" t="s">
        <v>362</v>
      </c>
      <c r="E201">
        <v>74</v>
      </c>
      <c r="F201">
        <v>82</v>
      </c>
      <c r="G201">
        <v>82</v>
      </c>
      <c r="H201">
        <v>127</v>
      </c>
      <c r="I201" s="232">
        <f>IF(ISBLANK(D201),"",(E201/VLOOKUP(B201,'Data-Dept'!A:E,2,)))</f>
        <v>8.6804537296625176E-4</v>
      </c>
      <c r="J201" s="232">
        <f>IF(ISBLANK(D201),"",(F201/VLOOKUP(B201,'Data-Dept'!A:E,2,)))</f>
        <v>9.6188811598963038E-4</v>
      </c>
      <c r="K201" s="232">
        <f>IF(ISBLANK(D201),"",(G201/VLOOKUP(B201,'Data-Dept'!A:E,2,)))</f>
        <v>9.6188811598963038E-4</v>
      </c>
    </row>
    <row r="202" spans="1:11" x14ac:dyDescent="0.5">
      <c r="A202" s="230" t="str">
        <f t="shared" si="6"/>
        <v>Other - Reason for my visit is not in this list</v>
      </c>
      <c r="B202" s="230" t="str">
        <f t="shared" si="7"/>
        <v>ESDC</v>
      </c>
      <c r="C202" s="230">
        <f>VLOOKUP(B202,'Data-Dept'!A:J,10,)</f>
        <v>3.7887437723188588E-3</v>
      </c>
      <c r="D202" t="s">
        <v>565</v>
      </c>
      <c r="E202">
        <v>74</v>
      </c>
      <c r="F202">
        <v>84</v>
      </c>
      <c r="G202">
        <v>97</v>
      </c>
      <c r="H202">
        <v>194</v>
      </c>
      <c r="I202" s="232">
        <f>IF(ISBLANK(D202),"",(E202/VLOOKUP(B202,'Data-Dept'!A:E,2,)))</f>
        <v>1.1793016621778833E-3</v>
      </c>
      <c r="J202" s="232">
        <f>IF(ISBLANK(D202),"",(F202/VLOOKUP(B202,'Data-Dept'!A:E,2,)))</f>
        <v>1.338666751661381E-3</v>
      </c>
      <c r="K202" s="232">
        <f>IF(ISBLANK(D202),"",(G202/VLOOKUP(B202,'Data-Dept'!A:E,2,)))</f>
        <v>1.5458413679899281E-3</v>
      </c>
    </row>
    <row r="203" spans="1:11" x14ac:dyDescent="0.5">
      <c r="A203" s="230" t="str">
        <f t="shared" si="6"/>
        <v>Find a pension payment date</v>
      </c>
      <c r="B203" s="230" t="str">
        <f t="shared" si="7"/>
        <v>ESDC</v>
      </c>
      <c r="C203" s="230">
        <f>VLOOKUP(B203,'Data-Dept'!A:J,10,)</f>
        <v>3.7887437723188588E-3</v>
      </c>
      <c r="D203" t="s">
        <v>530</v>
      </c>
      <c r="E203">
        <v>73</v>
      </c>
      <c r="F203">
        <v>173</v>
      </c>
      <c r="G203">
        <v>252</v>
      </c>
      <c r="H203">
        <v>859</v>
      </c>
      <c r="I203" s="232">
        <f>IF(ISBLANK(D203),"",(E203/VLOOKUP(B203,'Data-Dept'!A:E,2,)))</f>
        <v>1.1633651532295336E-3</v>
      </c>
      <c r="J203" s="232">
        <f>IF(ISBLANK(D203),"",(F203/VLOOKUP(B203,'Data-Dept'!A:E,2,)))</f>
        <v>2.7570160480645109E-3</v>
      </c>
      <c r="K203" s="232">
        <f>IF(ISBLANK(D203),"",(G203/VLOOKUP(B203,'Data-Dept'!A:E,2,)))</f>
        <v>4.0160002549841428E-3</v>
      </c>
    </row>
    <row r="204" spans="1:11" x14ac:dyDescent="0.5">
      <c r="A204" s="230" t="str">
        <f t="shared" si="6"/>
        <v>My Service Canada Account (MSCA) - Sign in</v>
      </c>
      <c r="B204" s="230" t="str">
        <f t="shared" si="7"/>
        <v>ESDC</v>
      </c>
      <c r="C204" s="230">
        <f>VLOOKUP(B204,'Data-Dept'!A:J,10,)</f>
        <v>3.7887437723188588E-3</v>
      </c>
      <c r="D204" t="s">
        <v>539</v>
      </c>
      <c r="E204">
        <v>73</v>
      </c>
      <c r="F204">
        <v>125</v>
      </c>
      <c r="G204">
        <v>120</v>
      </c>
      <c r="H204">
        <v>249</v>
      </c>
      <c r="I204" s="232">
        <f>IF(ISBLANK(D204),"",(E204/VLOOKUP(B204,'Data-Dept'!A:E,2,)))</f>
        <v>1.1633651532295336E-3</v>
      </c>
      <c r="J204" s="232">
        <f>IF(ISBLANK(D204),"",(F204/VLOOKUP(B204,'Data-Dept'!A:E,2,)))</f>
        <v>1.992063618543722E-3</v>
      </c>
      <c r="K204" s="232">
        <f>IF(ISBLANK(D204),"",(G204/VLOOKUP(B204,'Data-Dept'!A:E,2,)))</f>
        <v>1.9123810738019729E-3</v>
      </c>
    </row>
    <row r="205" spans="1:11" x14ac:dyDescent="0.5">
      <c r="A205" s="230" t="str">
        <f t="shared" si="6"/>
        <v>Check the status of a passport application</v>
      </c>
      <c r="B205" s="230" t="str">
        <f t="shared" si="7"/>
        <v>IRCC</v>
      </c>
      <c r="C205" s="230">
        <f>VLOOKUP(B205,'Data-Dept'!A:J,10,)</f>
        <v>2.146124497851573E-3</v>
      </c>
      <c r="D205" t="s">
        <v>882</v>
      </c>
      <c r="E205">
        <v>73</v>
      </c>
      <c r="F205">
        <v>93</v>
      </c>
      <c r="G205">
        <v>114</v>
      </c>
      <c r="H205">
        <v>201</v>
      </c>
      <c r="I205" s="232">
        <f>IF(ISBLANK(D205),"",(E205/VLOOKUP(B205,'Data-Dept'!A:E,2,)))</f>
        <v>3.6814394932725475E-4</v>
      </c>
      <c r="J205" s="232">
        <f>IF(ISBLANK(D205),"",(F205/VLOOKUP(B205,'Data-Dept'!A:E,2,)))</f>
        <v>4.6900530530732455E-4</v>
      </c>
      <c r="K205" s="232">
        <f>IF(ISBLANK(D205),"",(G205/VLOOKUP(B205,'Data-Dept'!A:E,2,)))</f>
        <v>5.7490972908639788E-4</v>
      </c>
    </row>
    <row r="206" spans="1:11" x14ac:dyDescent="0.5">
      <c r="A206" s="230" t="str">
        <f t="shared" si="6"/>
        <v>Learn about mental health support and how to get help</v>
      </c>
      <c r="B206" s="230" t="str">
        <f t="shared" si="7"/>
        <v>PHAC</v>
      </c>
      <c r="C206" s="230">
        <f>VLOOKUP(B206,'Data-Dept'!A:J,10,)</f>
        <v>1.2118060810089969E-2</v>
      </c>
      <c r="D206" t="s">
        <v>1102</v>
      </c>
      <c r="E206">
        <v>73</v>
      </c>
      <c r="F206">
        <v>99</v>
      </c>
      <c r="G206">
        <v>107</v>
      </c>
      <c r="H206">
        <v>221</v>
      </c>
      <c r="I206" s="232">
        <f>IF(ISBLANK(D206),"",(E206/VLOOKUP(B206,'Data-Dept'!A:E,2,)))</f>
        <v>1.1875711729298844E-2</v>
      </c>
      <c r="J206" s="232">
        <f>IF(ISBLANK(D206),"",(F206/VLOOKUP(B206,'Data-Dept'!A:E,2,)))</f>
        <v>1.6105417276720352E-2</v>
      </c>
      <c r="K206" s="232">
        <f>IF(ISBLANK(D206),"",(G206/VLOOKUP(B206,'Data-Dept'!A:E,2,)))</f>
        <v>1.7406865137465432E-2</v>
      </c>
    </row>
    <row r="207" spans="1:11" x14ac:dyDescent="0.5">
      <c r="A207" s="230" t="str">
        <f t="shared" si="6"/>
        <v>Not looking for anything in particular or just browsing</v>
      </c>
      <c r="B207" s="230" t="str">
        <f t="shared" si="7"/>
        <v>StatCan</v>
      </c>
      <c r="C207" s="230">
        <f>VLOOKUP(B207,'Data-Dept'!A:J,10,)</f>
        <v>9.338464401390037E-3</v>
      </c>
      <c r="D207" t="s">
        <v>1241</v>
      </c>
      <c r="E207">
        <v>72</v>
      </c>
      <c r="F207">
        <v>124</v>
      </c>
      <c r="G207">
        <v>132</v>
      </c>
      <c r="H207">
        <v>363</v>
      </c>
      <c r="I207" s="232">
        <f>IF(ISBLANK(D207),"",(E207/VLOOKUP(B207,'Data-Dept'!A:E,2,)))</f>
        <v>7.4696545284780582E-3</v>
      </c>
      <c r="J207" s="232">
        <f>IF(ISBLANK(D207),"",(F207/VLOOKUP(B207,'Data-Dept'!A:E,2,)))</f>
        <v>1.2864405021267766E-2</v>
      </c>
      <c r="K207" s="232">
        <f>IF(ISBLANK(D207),"",(G207/VLOOKUP(B207,'Data-Dept'!A:E,2,)))</f>
        <v>1.3694366635543105E-2</v>
      </c>
    </row>
    <row r="208" spans="1:11" x14ac:dyDescent="0.5">
      <c r="A208" s="230" t="str">
        <f t="shared" si="6"/>
        <v>Get information about Jordan's Principle</v>
      </c>
      <c r="B208" s="230" t="str">
        <f t="shared" si="7"/>
        <v>ISC</v>
      </c>
      <c r="C208" s="230">
        <f>VLOOKUP(B208,'Data-Dept'!A:J,10,)</f>
        <v>1.6665175505521528E-2</v>
      </c>
      <c r="D208" t="s">
        <v>911</v>
      </c>
      <c r="E208">
        <v>71</v>
      </c>
      <c r="F208">
        <v>82</v>
      </c>
      <c r="G208">
        <v>91</v>
      </c>
      <c r="H208">
        <v>169</v>
      </c>
      <c r="I208" s="232">
        <f>IF(ISBLANK(D208),"",(E208/VLOOKUP(B208,'Data-Dept'!A:E,2,)))</f>
        <v>2.0742039146947121E-2</v>
      </c>
      <c r="J208" s="232">
        <f>IF(ISBLANK(D208),"",(F208/VLOOKUP(B208,'Data-Dept'!A:E,2,)))</f>
        <v>2.3955594507741748E-2</v>
      </c>
      <c r="K208" s="232">
        <f>IF(ISBLANK(D208),"",(G208/VLOOKUP(B208,'Data-Dept'!A:E,2,)))</f>
        <v>2.6584867075664622E-2</v>
      </c>
    </row>
    <row r="209" spans="1:11" x14ac:dyDescent="0.5">
      <c r="A209" s="230" t="str">
        <f t="shared" si="6"/>
        <v>Calculate my expected pension as a public servant</v>
      </c>
      <c r="B209" s="230" t="str">
        <f t="shared" si="7"/>
        <v>TBS</v>
      </c>
      <c r="C209" s="230">
        <f>VLOOKUP(B209,'Data-Dept'!A:J,10,)</f>
        <v>1.4316913441313023E-2</v>
      </c>
      <c r="D209" t="s">
        <v>1262</v>
      </c>
      <c r="E209">
        <v>71</v>
      </c>
      <c r="F209">
        <v>129</v>
      </c>
      <c r="G209">
        <v>131</v>
      </c>
      <c r="H209">
        <v>256</v>
      </c>
      <c r="I209" s="232">
        <f>IF(ISBLANK(D209),"",(E209/VLOOKUP(B209,'Data-Dept'!A:E,2,)))</f>
        <v>1.6419981498612395E-2</v>
      </c>
      <c r="J209" s="232">
        <f>IF(ISBLANK(D209),"",(F209/VLOOKUP(B209,'Data-Dept'!A:E,2,)))</f>
        <v>2.9833487511563367E-2</v>
      </c>
      <c r="K209" s="232">
        <f>IF(ISBLANK(D209),"",(G209/VLOOKUP(B209,'Data-Dept'!A:E,2,)))</f>
        <v>3.0296022201665124E-2</v>
      </c>
    </row>
    <row r="210" spans="1:11" x14ac:dyDescent="0.5">
      <c r="A210" s="230" t="str">
        <f t="shared" si="6"/>
        <v>Information about First Nations in Canada</v>
      </c>
      <c r="B210" s="230" t="str">
        <f t="shared" si="7"/>
        <v>CIRNAC</v>
      </c>
      <c r="C210" s="230">
        <f>VLOOKUP(B210,'Data-Dept'!A:J,10,)</f>
        <v>2.3715982070287255E-2</v>
      </c>
      <c r="D210" t="s">
        <v>329</v>
      </c>
      <c r="E210">
        <v>70</v>
      </c>
      <c r="F210">
        <v>113</v>
      </c>
      <c r="G210">
        <v>112</v>
      </c>
      <c r="H210">
        <v>379</v>
      </c>
      <c r="I210" s="232">
        <f>IF(ISBLANK(D210),"",(E210/VLOOKUP(B210,'Data-Dept'!A:E,2,)))</f>
        <v>4.5278137128072445E-2</v>
      </c>
      <c r="J210" s="232">
        <f>IF(ISBLANK(D210),"",(F210/VLOOKUP(B210,'Data-Dept'!A:E,2,)))</f>
        <v>7.3091849935316949E-2</v>
      </c>
      <c r="K210" s="232">
        <f>IF(ISBLANK(D210),"",(G210/VLOOKUP(B210,'Data-Dept'!A:E,2,)))</f>
        <v>7.2445019404915906E-2</v>
      </c>
    </row>
    <row r="211" spans="1:11" x14ac:dyDescent="0.5">
      <c r="A211" s="230" t="str">
        <f t="shared" si="6"/>
        <v>Latest news – Travel and emergency assistance</v>
      </c>
      <c r="B211" s="230" t="str">
        <f t="shared" si="7"/>
        <v>GAC</v>
      </c>
      <c r="C211" s="230">
        <f>VLOOKUP(B211,'Data-Dept'!A:J,10,)</f>
        <v>8.097690068006173E-3</v>
      </c>
      <c r="D211" t="s">
        <v>709</v>
      </c>
      <c r="E211">
        <v>70</v>
      </c>
      <c r="F211">
        <v>111</v>
      </c>
      <c r="G211">
        <v>133</v>
      </c>
      <c r="H211">
        <v>308</v>
      </c>
      <c r="I211" s="232">
        <f>IF(ISBLANK(D211),"",(E211/VLOOKUP(B211,'Data-Dept'!A:E,2,)))</f>
        <v>5.2133760333656068E-3</v>
      </c>
      <c r="J211" s="232">
        <f>IF(ISBLANK(D211),"",(F211/VLOOKUP(B211,'Data-Dept'!A:E,2,)))</f>
        <v>8.2669248529083188E-3</v>
      </c>
      <c r="K211" s="232">
        <f>IF(ISBLANK(D211),"",(G211/VLOOKUP(B211,'Data-Dept'!A:E,2,)))</f>
        <v>9.905414463394652E-3</v>
      </c>
    </row>
    <row r="212" spans="1:11" x14ac:dyDescent="0.5">
      <c r="A212" s="230" t="str">
        <f t="shared" si="6"/>
        <v>Find a government policy, directive, standard or guideline</v>
      </c>
      <c r="B212" s="230" t="str">
        <f t="shared" si="7"/>
        <v>TBS</v>
      </c>
      <c r="C212" s="230">
        <f>VLOOKUP(B212,'Data-Dept'!A:J,10,)</f>
        <v>1.4316913441313023E-2</v>
      </c>
      <c r="D212" t="s">
        <v>1256</v>
      </c>
      <c r="E212">
        <v>70</v>
      </c>
      <c r="F212">
        <v>148</v>
      </c>
      <c r="G212">
        <v>133</v>
      </c>
      <c r="H212">
        <v>387</v>
      </c>
      <c r="I212" s="232">
        <f>IF(ISBLANK(D212),"",(E212/VLOOKUP(B212,'Data-Dept'!A:E,2,)))</f>
        <v>1.6188714153561518E-2</v>
      </c>
      <c r="J212" s="232">
        <f>IF(ISBLANK(D212),"",(F212/VLOOKUP(B212,'Data-Dept'!A:E,2,)))</f>
        <v>3.4227567067530065E-2</v>
      </c>
      <c r="K212" s="232">
        <f>IF(ISBLANK(D212),"",(G212/VLOOKUP(B212,'Data-Dept'!A:E,2,)))</f>
        <v>3.0758556891766882E-2</v>
      </c>
    </row>
    <row r="213" spans="1:11" x14ac:dyDescent="0.5">
      <c r="A213" s="230" t="str">
        <f t="shared" si="6"/>
        <v>Canada Recovery Caregiving Benefit (CRCB)</v>
      </c>
      <c r="B213" s="230" t="str">
        <f t="shared" si="7"/>
        <v>CRA</v>
      </c>
      <c r="C213" s="230">
        <f>VLOOKUP(B213,'Data-Dept'!A:J,10,)</f>
        <v>3.2597552843902275E-3</v>
      </c>
      <c r="D213" t="s">
        <v>1382</v>
      </c>
      <c r="E213">
        <v>69</v>
      </c>
      <c r="F213">
        <v>64</v>
      </c>
      <c r="G213">
        <v>84</v>
      </c>
      <c r="H213">
        <v>193</v>
      </c>
      <c r="I213" s="232">
        <f>IF(ISBLANK(D213),"",(E213/VLOOKUP(B213,'Data-Dept'!A:E,2,)))</f>
        <v>8.0939365857664021E-4</v>
      </c>
      <c r="J213" s="232">
        <f>IF(ISBLANK(D213),"",(F213/VLOOKUP(B213,'Data-Dept'!A:E,2,)))</f>
        <v>7.5074194418702856E-4</v>
      </c>
      <c r="K213" s="232">
        <f>IF(ISBLANK(D213),"",(G213/VLOOKUP(B213,'Data-Dept'!A:E,2,)))</f>
        <v>9.8534880174547495E-4</v>
      </c>
    </row>
    <row r="214" spans="1:11" x14ac:dyDescent="0.5">
      <c r="A214" s="230" t="str">
        <f t="shared" si="6"/>
        <v>Search images</v>
      </c>
      <c r="B214" s="230" t="str">
        <f t="shared" si="7"/>
        <v>LAC</v>
      </c>
      <c r="C214" s="230">
        <f>VLOOKUP(B214,'Data-Dept'!A:J,10,)</f>
        <v>1.5716054468814866E-2</v>
      </c>
      <c r="D214" t="s">
        <v>953</v>
      </c>
      <c r="E214">
        <v>69</v>
      </c>
      <c r="F214">
        <v>99</v>
      </c>
      <c r="G214">
        <v>93</v>
      </c>
      <c r="H214">
        <v>178</v>
      </c>
      <c r="I214" s="232">
        <f>IF(ISBLANK(D214),"",(E214/VLOOKUP(B214,'Data-Dept'!A:E,2,)))</f>
        <v>1.7866390471258417E-2</v>
      </c>
      <c r="J214" s="232">
        <f>IF(ISBLANK(D214),"",(F214/VLOOKUP(B214,'Data-Dept'!A:E,2,)))</f>
        <v>2.5634386328327291E-2</v>
      </c>
      <c r="K214" s="232">
        <f>IF(ISBLANK(D214),"",(G214/VLOOKUP(B214,'Data-Dept'!A:E,2,)))</f>
        <v>2.4080787156913516E-2</v>
      </c>
    </row>
    <row r="215" spans="1:11" x14ac:dyDescent="0.5">
      <c r="A215" s="230" t="str">
        <f t="shared" si="6"/>
        <v>Search service files of the Second World War</v>
      </c>
      <c r="B215" s="230" t="str">
        <f t="shared" si="7"/>
        <v>LAC</v>
      </c>
      <c r="C215" s="230">
        <f>VLOOKUP(B215,'Data-Dept'!A:J,10,)</f>
        <v>1.5716054468814866E-2</v>
      </c>
      <c r="D215" t="s">
        <v>957</v>
      </c>
      <c r="E215">
        <v>69</v>
      </c>
      <c r="F215">
        <v>68</v>
      </c>
      <c r="G215">
        <v>79</v>
      </c>
      <c r="H215">
        <v>97</v>
      </c>
      <c r="I215" s="232">
        <f>IF(ISBLANK(D215),"",(E215/VLOOKUP(B215,'Data-Dept'!A:E,2,)))</f>
        <v>1.7866390471258417E-2</v>
      </c>
      <c r="J215" s="232">
        <f>IF(ISBLANK(D215),"",(F215/VLOOKUP(B215,'Data-Dept'!A:E,2,)))</f>
        <v>1.7607457276022784E-2</v>
      </c>
      <c r="K215" s="232">
        <f>IF(ISBLANK(D215),"",(G215/VLOOKUP(B215,'Data-Dept'!A:E,2,)))</f>
        <v>2.0455722423614708E-2</v>
      </c>
    </row>
    <row r="216" spans="1:11" x14ac:dyDescent="0.5">
      <c r="A216" s="230" t="str">
        <f t="shared" si="6"/>
        <v>Find funding opportunities</v>
      </c>
      <c r="B216" s="230" t="str">
        <f t="shared" si="7"/>
        <v>NRCan</v>
      </c>
      <c r="C216" s="230">
        <f>VLOOKUP(B216,'Data-Dept'!A:J,10,)</f>
        <v>1.720243549629279E-2</v>
      </c>
      <c r="D216" t="s">
        <v>1011</v>
      </c>
      <c r="E216">
        <v>69</v>
      </c>
      <c r="F216">
        <v>80</v>
      </c>
      <c r="G216">
        <v>75</v>
      </c>
      <c r="H216">
        <v>180</v>
      </c>
      <c r="I216" s="232">
        <f>IF(ISBLANK(D216),"",(E216/VLOOKUP(B216,'Data-Dept'!A:E,2,)))</f>
        <v>2.196053469127944E-2</v>
      </c>
      <c r="J216" s="232">
        <f>IF(ISBLANK(D216),"",(F216/VLOOKUP(B216,'Data-Dept'!A:E,2,)))</f>
        <v>2.5461489497135583E-2</v>
      </c>
      <c r="K216" s="232">
        <f>IF(ISBLANK(D216),"",(G216/VLOOKUP(B216,'Data-Dept'!A:E,2,)))</f>
        <v>2.3870146403564607E-2</v>
      </c>
    </row>
    <row r="217" spans="1:11" x14ac:dyDescent="0.5">
      <c r="A217" s="230" t="str">
        <f t="shared" si="6"/>
        <v>General information about Statistics Canada</v>
      </c>
      <c r="B217" s="230" t="str">
        <f t="shared" si="7"/>
        <v>StatCan</v>
      </c>
      <c r="C217" s="230">
        <f>VLOOKUP(B217,'Data-Dept'!A:J,10,)</f>
        <v>9.338464401390037E-3</v>
      </c>
      <c r="D217" t="s">
        <v>1230</v>
      </c>
      <c r="E217">
        <v>68</v>
      </c>
      <c r="F217">
        <v>102</v>
      </c>
      <c r="G217">
        <v>112</v>
      </c>
      <c r="H217">
        <v>333</v>
      </c>
      <c r="I217" s="232">
        <f>IF(ISBLANK(D217),"",(E217/VLOOKUP(B217,'Data-Dept'!A:E,2,)))</f>
        <v>7.0546737213403876E-3</v>
      </c>
      <c r="J217" s="232">
        <f>IF(ISBLANK(D217),"",(F217/VLOOKUP(B217,'Data-Dept'!A:E,2,)))</f>
        <v>1.0582010582010581E-2</v>
      </c>
      <c r="K217" s="232">
        <f>IF(ISBLANK(D217),"",(G217/VLOOKUP(B217,'Data-Dept'!A:E,2,)))</f>
        <v>1.1619462599854757E-2</v>
      </c>
    </row>
    <row r="218" spans="1:11" x14ac:dyDescent="0.5">
      <c r="A218" s="230" t="str">
        <f t="shared" si="6"/>
        <v>Map of colleges and universities in Canada</v>
      </c>
      <c r="B218" s="230" t="str">
        <f t="shared" si="7"/>
        <v>GAC</v>
      </c>
      <c r="C218" s="230">
        <f>VLOOKUP(B218,'Data-Dept'!A:J,10,)</f>
        <v>8.097690068006173E-3</v>
      </c>
      <c r="D218" t="s">
        <v>754</v>
      </c>
      <c r="E218">
        <v>67</v>
      </c>
      <c r="F218">
        <v>116</v>
      </c>
      <c r="G218">
        <v>113</v>
      </c>
      <c r="H218">
        <v>311</v>
      </c>
      <c r="I218" s="232">
        <f>IF(ISBLANK(D218),"",(E218/VLOOKUP(B218,'Data-Dept'!A:E,2,)))</f>
        <v>4.9899456319356522E-3</v>
      </c>
      <c r="J218" s="232">
        <f>IF(ISBLANK(D218),"",(F218/VLOOKUP(B218,'Data-Dept'!A:E,2,)))</f>
        <v>8.6393088552915772E-3</v>
      </c>
      <c r="K218" s="232">
        <f>IF(ISBLANK(D218),"",(G218/VLOOKUP(B218,'Data-Dept'!A:E,2,)))</f>
        <v>8.4158784538616218E-3</v>
      </c>
    </row>
    <row r="219" spans="1:11" x14ac:dyDescent="0.5">
      <c r="A219" s="230" t="str">
        <f t="shared" si="6"/>
        <v>Labour Force Survey (LFS)</v>
      </c>
      <c r="B219" s="230" t="str">
        <f t="shared" si="7"/>
        <v>StatCan</v>
      </c>
      <c r="C219" s="230">
        <f>VLOOKUP(B219,'Data-Dept'!A:J,10,)</f>
        <v>9.338464401390037E-3</v>
      </c>
      <c r="D219" t="s">
        <v>1237</v>
      </c>
      <c r="E219">
        <v>67</v>
      </c>
      <c r="F219">
        <v>128</v>
      </c>
      <c r="G219">
        <v>113</v>
      </c>
      <c r="H219">
        <v>327</v>
      </c>
      <c r="I219" s="232">
        <f>IF(ISBLANK(D219),"",(E219/VLOOKUP(B219,'Data-Dept'!A:E,2,)))</f>
        <v>6.9509285195559706E-3</v>
      </c>
      <c r="J219" s="232">
        <f>IF(ISBLANK(D219),"",(F219/VLOOKUP(B219,'Data-Dept'!A:E,2,)))</f>
        <v>1.3279385828405436E-2</v>
      </c>
      <c r="K219" s="232">
        <f>IF(ISBLANK(D219),"",(G219/VLOOKUP(B219,'Data-Dept'!A:E,2,)))</f>
        <v>1.1723207801639175E-2</v>
      </c>
    </row>
    <row r="220" spans="1:11" x14ac:dyDescent="0.5">
      <c r="A220" s="230" t="str">
        <f t="shared" si="6"/>
        <v>Renewable energy in Canada</v>
      </c>
      <c r="B220" s="230" t="str">
        <f t="shared" si="7"/>
        <v>NRCan</v>
      </c>
      <c r="C220" s="230">
        <f>VLOOKUP(B220,'Data-Dept'!A:J,10,)</f>
        <v>1.720243549629279E-2</v>
      </c>
      <c r="D220" t="s">
        <v>1030</v>
      </c>
      <c r="E220">
        <v>66</v>
      </c>
      <c r="F220">
        <v>90</v>
      </c>
      <c r="G220">
        <v>89</v>
      </c>
      <c r="H220">
        <v>225</v>
      </c>
      <c r="I220" s="232">
        <f>IF(ISBLANK(D220),"",(E220/VLOOKUP(B220,'Data-Dept'!A:E,2,)))</f>
        <v>2.1005728835136857E-2</v>
      </c>
      <c r="J220" s="232">
        <f>IF(ISBLANK(D220),"",(F220/VLOOKUP(B220,'Data-Dept'!A:E,2,)))</f>
        <v>2.8644175684277531E-2</v>
      </c>
      <c r="K220" s="232">
        <f>IF(ISBLANK(D220),"",(G220/VLOOKUP(B220,'Data-Dept'!A:E,2,)))</f>
        <v>2.8325907065563337E-2</v>
      </c>
    </row>
    <row r="221" spans="1:11" x14ac:dyDescent="0.5">
      <c r="A221" s="230" t="str">
        <f t="shared" si="6"/>
        <v>Find information on loans and lines of credit</v>
      </c>
      <c r="B221" s="230" t="str">
        <f t="shared" si="7"/>
        <v>FCAC</v>
      </c>
      <c r="C221" s="230">
        <f>VLOOKUP(B221,'Data-Dept'!A:J,10,)</f>
        <v>1.4482946329336105E-2</v>
      </c>
      <c r="D221" t="s">
        <v>590</v>
      </c>
      <c r="E221">
        <v>65</v>
      </c>
      <c r="F221">
        <v>82</v>
      </c>
      <c r="G221">
        <v>98</v>
      </c>
      <c r="H221">
        <v>234</v>
      </c>
      <c r="I221" s="232">
        <f>IF(ISBLANK(D221),"",(E221/VLOOKUP(B221,'Data-Dept'!A:E,2,)))</f>
        <v>1.5410146989094358E-2</v>
      </c>
      <c r="J221" s="232">
        <f>IF(ISBLANK(D221),"",(F221/VLOOKUP(B221,'Data-Dept'!A:E,2,)))</f>
        <v>1.944049312470365E-2</v>
      </c>
      <c r="K221" s="232">
        <f>IF(ISBLANK(D221),"",(G221/VLOOKUP(B221,'Data-Dept'!A:E,2,)))</f>
        <v>2.3233760075865337E-2</v>
      </c>
    </row>
    <row r="222" spans="1:11" x14ac:dyDescent="0.5">
      <c r="A222" s="230" t="str">
        <f t="shared" si="6"/>
        <v>How to apply for a status card</v>
      </c>
      <c r="B222" s="230" t="str">
        <f t="shared" si="7"/>
        <v>ISC</v>
      </c>
      <c r="C222" s="230">
        <f>VLOOKUP(B222,'Data-Dept'!A:J,10,)</f>
        <v>1.6665175505521528E-2</v>
      </c>
      <c r="D222" t="s">
        <v>912</v>
      </c>
      <c r="E222">
        <v>65</v>
      </c>
      <c r="F222">
        <v>75</v>
      </c>
      <c r="G222">
        <v>73</v>
      </c>
      <c r="H222">
        <v>127</v>
      </c>
      <c r="I222" s="232">
        <f>IF(ISBLANK(D222),"",(E222/VLOOKUP(B222,'Data-Dept'!A:E,2,)))</f>
        <v>1.8989190768331873E-2</v>
      </c>
      <c r="J222" s="232">
        <f>IF(ISBLANK(D222),"",(F222/VLOOKUP(B222,'Data-Dept'!A:E,2,)))</f>
        <v>2.1910604732690624E-2</v>
      </c>
      <c r="K222" s="232">
        <f>IF(ISBLANK(D222),"",(G222/VLOOKUP(B222,'Data-Dept'!A:E,2,)))</f>
        <v>2.1326321939818871E-2</v>
      </c>
    </row>
    <row r="223" spans="1:11" x14ac:dyDescent="0.5">
      <c r="A223" s="230" t="str">
        <f t="shared" si="6"/>
        <v>Press releases or announcements published in The Daily</v>
      </c>
      <c r="B223" s="230" t="str">
        <f t="shared" si="7"/>
        <v>StatCan</v>
      </c>
      <c r="C223" s="230">
        <f>VLOOKUP(B223,'Data-Dept'!A:J,10,)</f>
        <v>9.338464401390037E-3</v>
      </c>
      <c r="D223" t="s">
        <v>1244</v>
      </c>
      <c r="E223">
        <v>65</v>
      </c>
      <c r="F223">
        <v>177</v>
      </c>
      <c r="G223">
        <v>152</v>
      </c>
      <c r="H223">
        <v>553</v>
      </c>
      <c r="I223" s="232">
        <f>IF(ISBLANK(D223),"",(E223/VLOOKUP(B223,'Data-Dept'!A:E,2,)))</f>
        <v>6.7434381159871357E-3</v>
      </c>
      <c r="J223" s="232">
        <f>IF(ISBLANK(D223),"",(F223/VLOOKUP(B223,'Data-Dept'!A:E,2,)))</f>
        <v>1.8362900715841891E-2</v>
      </c>
      <c r="K223" s="232">
        <f>IF(ISBLANK(D223),"",(G223/VLOOKUP(B223,'Data-Dept'!A:E,2,)))</f>
        <v>1.5769270671231454E-2</v>
      </c>
    </row>
    <row r="224" spans="1:11" x14ac:dyDescent="0.5">
      <c r="A224" s="230" t="str">
        <f t="shared" si="6"/>
        <v>Other - Reason for my visit is not in this list</v>
      </c>
      <c r="B224" s="230" t="str">
        <f t="shared" si="7"/>
        <v>CSEC</v>
      </c>
      <c r="C224" s="230">
        <f>VLOOKUP(B224,'Data-Dept'!A:J,10,)</f>
        <v>3.4062996861916293E-2</v>
      </c>
      <c r="D224" t="s">
        <v>394</v>
      </c>
      <c r="E224">
        <v>64</v>
      </c>
      <c r="F224">
        <v>72</v>
      </c>
      <c r="G224">
        <v>78</v>
      </c>
      <c r="H224">
        <v>196</v>
      </c>
      <c r="I224" s="232">
        <f>IF(ISBLANK(D224),"",(E224/VLOOKUP(B224,'Data-Dept'!A:E,2,)))</f>
        <v>9.8918083462132919E-2</v>
      </c>
      <c r="J224" s="232">
        <f>IF(ISBLANK(D224),"",(F224/VLOOKUP(B224,'Data-Dept'!A:E,2,)))</f>
        <v>0.11128284389489954</v>
      </c>
      <c r="K224" s="232">
        <f>IF(ISBLANK(D224),"",(G224/VLOOKUP(B224,'Data-Dept'!A:E,2,)))</f>
        <v>0.12055641421947449</v>
      </c>
    </row>
    <row r="225" spans="1:11" ht="31.5" x14ac:dyDescent="0.5">
      <c r="A225" s="230" t="str">
        <f t="shared" si="6"/>
        <v>Scholarships for non-Canadian academic institutions to facilitate collaboration with Canadian post-secondary institutions</v>
      </c>
      <c r="B225" s="230" t="str">
        <f t="shared" si="7"/>
        <v>GAC</v>
      </c>
      <c r="C225" s="230">
        <f>VLOOKUP(B225,'Data-Dept'!A:J,10,)</f>
        <v>8.097690068006173E-3</v>
      </c>
      <c r="D225" t="s">
        <v>768</v>
      </c>
      <c r="E225">
        <v>64</v>
      </c>
      <c r="F225">
        <v>60</v>
      </c>
      <c r="G225">
        <v>75</v>
      </c>
      <c r="H225">
        <v>185</v>
      </c>
      <c r="I225" s="232">
        <f>IF(ISBLANK(D225),"",(E225/VLOOKUP(B225,'Data-Dept'!A:E,2,)))</f>
        <v>4.7665152305056977E-3</v>
      </c>
      <c r="J225" s="232">
        <f>IF(ISBLANK(D225),"",(F225/VLOOKUP(B225,'Data-Dept'!A:E,2,)))</f>
        <v>4.4686080285990916E-3</v>
      </c>
      <c r="K225" s="232">
        <f>IF(ISBLANK(D225),"",(G225/VLOOKUP(B225,'Data-Dept'!A:E,2,)))</f>
        <v>5.5857600357488643E-3</v>
      </c>
    </row>
    <row r="226" spans="1:11" x14ac:dyDescent="0.5">
      <c r="A226" s="230" t="str">
        <f t="shared" si="6"/>
        <v>Other - Reason for my visit is not in this list</v>
      </c>
      <c r="B226" s="230" t="str">
        <f t="shared" si="7"/>
        <v>GAC</v>
      </c>
      <c r="C226" s="230">
        <f>VLOOKUP(B226,'Data-Dept'!A:J,10,)</f>
        <v>8.097690068006173E-3</v>
      </c>
      <c r="D226" t="s">
        <v>699</v>
      </c>
      <c r="E226">
        <v>63</v>
      </c>
      <c r="F226">
        <v>71</v>
      </c>
      <c r="G226">
        <v>63</v>
      </c>
      <c r="H226">
        <v>126</v>
      </c>
      <c r="I226" s="232">
        <f>IF(ISBLANK(D226),"",(E226/VLOOKUP(B226,'Data-Dept'!A:E,2,)))</f>
        <v>4.6920384300290462E-3</v>
      </c>
      <c r="J226" s="232">
        <f>IF(ISBLANK(D226),"",(F226/VLOOKUP(B226,'Data-Dept'!A:E,2,)))</f>
        <v>5.2878528338422583E-3</v>
      </c>
      <c r="K226" s="232">
        <f>IF(ISBLANK(D226),"",(G226/VLOOKUP(B226,'Data-Dept'!A:E,2,)))</f>
        <v>4.6920384300290462E-3</v>
      </c>
    </row>
    <row r="227" spans="1:11" x14ac:dyDescent="0.5">
      <c r="A227" s="230" t="str">
        <f t="shared" si="6"/>
        <v>Submit a request under Jordan's Principle</v>
      </c>
      <c r="B227" s="230" t="str">
        <f t="shared" si="7"/>
        <v>ISC</v>
      </c>
      <c r="C227" s="230">
        <f>VLOOKUP(B227,'Data-Dept'!A:J,10,)</f>
        <v>1.6665175505521528E-2</v>
      </c>
      <c r="D227" t="s">
        <v>916</v>
      </c>
      <c r="E227">
        <v>63</v>
      </c>
      <c r="F227">
        <v>58</v>
      </c>
      <c r="G227">
        <v>56</v>
      </c>
      <c r="H227">
        <v>93</v>
      </c>
      <c r="I227" s="232">
        <f>IF(ISBLANK(D227),"",(E227/VLOOKUP(B227,'Data-Dept'!A:E,2,)))</f>
        <v>1.8404907975460124E-2</v>
      </c>
      <c r="J227" s="232">
        <f>IF(ISBLANK(D227),"",(F227/VLOOKUP(B227,'Data-Dept'!A:E,2,)))</f>
        <v>1.6944200993280749E-2</v>
      </c>
      <c r="K227" s="232">
        <f>IF(ISBLANK(D227),"",(G227/VLOOKUP(B227,'Data-Dept'!A:E,2,)))</f>
        <v>1.6359918200408999E-2</v>
      </c>
    </row>
    <row r="228" spans="1:11" x14ac:dyDescent="0.5">
      <c r="A228" s="230" t="str">
        <f t="shared" si="6"/>
        <v>Other - Reason for my visit is not in this list</v>
      </c>
      <c r="B228" s="230" t="str">
        <f t="shared" si="7"/>
        <v>NRCan</v>
      </c>
      <c r="C228" s="230">
        <f>VLOOKUP(B228,'Data-Dept'!A:J,10,)</f>
        <v>1.720243549629279E-2</v>
      </c>
      <c r="D228" t="s">
        <v>1029</v>
      </c>
      <c r="E228">
        <v>63</v>
      </c>
      <c r="F228">
        <v>80</v>
      </c>
      <c r="G228">
        <v>86</v>
      </c>
      <c r="H228">
        <v>145</v>
      </c>
      <c r="I228" s="232">
        <f>IF(ISBLANK(D228),"",(E228/VLOOKUP(B228,'Data-Dept'!A:E,2,)))</f>
        <v>2.005092297899427E-2</v>
      </c>
      <c r="J228" s="232">
        <f>IF(ISBLANK(D228),"",(F228/VLOOKUP(B228,'Data-Dept'!A:E,2,)))</f>
        <v>2.5461489497135583E-2</v>
      </c>
      <c r="K228" s="232">
        <f>IF(ISBLANK(D228),"",(G228/VLOOKUP(B228,'Data-Dept'!A:E,2,)))</f>
        <v>2.737110120942075E-2</v>
      </c>
    </row>
    <row r="229" spans="1:11" x14ac:dyDescent="0.5">
      <c r="A229" s="230" t="str">
        <f t="shared" si="6"/>
        <v>Tax-related issue (tax slips, overpayments)</v>
      </c>
      <c r="B229" s="230" t="str">
        <f t="shared" si="7"/>
        <v>PSPC</v>
      </c>
      <c r="C229" s="230">
        <f>VLOOKUP(B229,'Data-Dept'!A:J,10,)</f>
        <v>7.9173363759790314E-3</v>
      </c>
      <c r="D229" t="s">
        <v>1210</v>
      </c>
      <c r="E229">
        <v>63</v>
      </c>
      <c r="F229">
        <v>73</v>
      </c>
      <c r="G229">
        <v>94</v>
      </c>
      <c r="H229">
        <v>170</v>
      </c>
      <c r="I229" s="232">
        <f>IF(ISBLANK(D229),"",(E229/VLOOKUP(B229,'Data-Dept'!A:E,2,)))</f>
        <v>4.3236565781346508E-3</v>
      </c>
      <c r="J229" s="232">
        <f>IF(ISBLANK(D229),"",(F229/VLOOKUP(B229,'Data-Dept'!A:E,2,)))</f>
        <v>5.0099512730766588E-3</v>
      </c>
      <c r="K229" s="232">
        <f>IF(ISBLANK(D229),"",(G229/VLOOKUP(B229,'Data-Dept'!A:E,2,)))</f>
        <v>6.4511701324548761E-3</v>
      </c>
    </row>
    <row r="230" spans="1:11" x14ac:dyDescent="0.5">
      <c r="A230" s="230" t="str">
        <f t="shared" si="6"/>
        <v>Other - Reason for my visit is not in this list</v>
      </c>
      <c r="B230" s="230" t="str">
        <f t="shared" si="7"/>
        <v>PCH</v>
      </c>
      <c r="C230" s="230">
        <f>VLOOKUP(B230,'Data-Dept'!A:J,10,)</f>
        <v>2.4417219195539241E-2</v>
      </c>
      <c r="D230" t="s">
        <v>1083</v>
      </c>
      <c r="E230">
        <v>62</v>
      </c>
      <c r="F230">
        <v>70</v>
      </c>
      <c r="G230">
        <v>87</v>
      </c>
      <c r="H230">
        <v>177</v>
      </c>
      <c r="I230" s="232">
        <f>IF(ISBLANK(D230),"",(E230/VLOOKUP(B230,'Data-Dept'!A:E,2,)))</f>
        <v>4.5189504373177841E-2</v>
      </c>
      <c r="J230" s="232">
        <f>IF(ISBLANK(D230),"",(F230/VLOOKUP(B230,'Data-Dept'!A:E,2,)))</f>
        <v>5.1020408163265307E-2</v>
      </c>
      <c r="K230" s="232">
        <f>IF(ISBLANK(D230),"",(G230/VLOOKUP(B230,'Data-Dept'!A:E,2,)))</f>
        <v>6.3411078717201169E-2</v>
      </c>
    </row>
    <row r="231" spans="1:11" x14ac:dyDescent="0.5">
      <c r="A231" s="230" t="str">
        <f t="shared" si="6"/>
        <v>Civilian jobs with National Defence</v>
      </c>
      <c r="B231" s="230" t="str">
        <f t="shared" si="7"/>
        <v>DND</v>
      </c>
      <c r="C231" s="230">
        <f>VLOOKUP(B231,'Data-Dept'!A:J,10,)</f>
        <v>1.3547807034757964E-2</v>
      </c>
      <c r="D231" t="s">
        <v>434</v>
      </c>
      <c r="E231">
        <v>59</v>
      </c>
      <c r="F231">
        <v>68</v>
      </c>
      <c r="G231">
        <v>97</v>
      </c>
      <c r="H231">
        <v>206</v>
      </c>
      <c r="I231" s="232">
        <f>IF(ISBLANK(D231),"",(E231/VLOOKUP(B231,'Data-Dept'!A:E,2,)))</f>
        <v>1.3525905547913801E-2</v>
      </c>
      <c r="J231" s="232">
        <f>IF(ISBLANK(D231),"",(F231/VLOOKUP(B231,'Data-Dept'!A:E,2,)))</f>
        <v>1.5589179275561669E-2</v>
      </c>
      <c r="K231" s="232">
        <f>IF(ISBLANK(D231),"",(G231/VLOOKUP(B231,'Data-Dept'!A:E,2,)))</f>
        <v>2.2237505731315912E-2</v>
      </c>
    </row>
    <row r="232" spans="1:11" x14ac:dyDescent="0.5">
      <c r="A232" s="230" t="str">
        <f t="shared" si="6"/>
        <v>Study costs for international students in Canada</v>
      </c>
      <c r="B232" s="230" t="str">
        <f t="shared" si="7"/>
        <v>GAC</v>
      </c>
      <c r="C232" s="230">
        <f>VLOOKUP(B232,'Data-Dept'!A:J,10,)</f>
        <v>8.097690068006173E-3</v>
      </c>
      <c r="D232" t="s">
        <v>780</v>
      </c>
      <c r="E232">
        <v>59</v>
      </c>
      <c r="F232">
        <v>75</v>
      </c>
      <c r="G232">
        <v>76</v>
      </c>
      <c r="H232">
        <v>235</v>
      </c>
      <c r="I232" s="232">
        <f>IF(ISBLANK(D232),"",(E232/VLOOKUP(B232,'Data-Dept'!A:E,2,)))</f>
        <v>4.3941312281224401E-3</v>
      </c>
      <c r="J232" s="232">
        <f>IF(ISBLANK(D232),"",(F232/VLOOKUP(B232,'Data-Dept'!A:E,2,)))</f>
        <v>5.5857600357488643E-3</v>
      </c>
      <c r="K232" s="232">
        <f>IF(ISBLANK(D232),"",(G232/VLOOKUP(B232,'Data-Dept'!A:E,2,)))</f>
        <v>5.6602368362255158E-3</v>
      </c>
    </row>
    <row r="233" spans="1:11" x14ac:dyDescent="0.5">
      <c r="A233" s="230" t="str">
        <f t="shared" si="6"/>
        <v>Other - Reason for my visit is not in this list</v>
      </c>
      <c r="B233" s="230" t="str">
        <f t="shared" si="7"/>
        <v>TC</v>
      </c>
      <c r="C233" s="230">
        <f>VLOOKUP(B233,'Data-Dept'!A:J,10,)</f>
        <v>2.4679576079022828E-2</v>
      </c>
      <c r="D233" t="s">
        <v>1631</v>
      </c>
      <c r="E233">
        <v>59</v>
      </c>
      <c r="F233">
        <v>83</v>
      </c>
      <c r="G233">
        <v>84</v>
      </c>
      <c r="H233">
        <v>180</v>
      </c>
      <c r="I233" s="232">
        <f>IF(ISBLANK(D233),"",(E233/VLOOKUP(B233,'Data-Dept'!A:E,2,)))</f>
        <v>4.1755130927105449E-2</v>
      </c>
      <c r="J233" s="232">
        <f>IF(ISBLANK(D233),"",(F233/VLOOKUP(B233,'Data-Dept'!A:E,2,)))</f>
        <v>5.8740268931351737E-2</v>
      </c>
      <c r="K233" s="232">
        <f>IF(ISBLANK(D233),"",(G233/VLOOKUP(B233,'Data-Dept'!A:E,2,)))</f>
        <v>5.9447983014861996E-2</v>
      </c>
    </row>
    <row r="234" spans="1:11" x14ac:dyDescent="0.5">
      <c r="A234" s="230" t="str">
        <f t="shared" si="6"/>
        <v>ArriveCAN – Report your travel information before you enter Canada</v>
      </c>
      <c r="B234" s="230" t="str">
        <f t="shared" si="7"/>
        <v>CBSA</v>
      </c>
      <c r="C234" s="230">
        <f>VLOOKUP(B234,'Data-Dept'!A:J,10,)</f>
        <v>8.2121991698330173E-3</v>
      </c>
      <c r="D234" t="s">
        <v>255</v>
      </c>
      <c r="E234">
        <v>58</v>
      </c>
      <c r="F234">
        <v>76</v>
      </c>
      <c r="G234">
        <v>65</v>
      </c>
      <c r="H234">
        <v>130</v>
      </c>
      <c r="I234" s="232">
        <f>IF(ISBLANK(D234),"",(E234/VLOOKUP(B234,'Data-Dept'!A:E,2,)))</f>
        <v>4.2096095224270578E-3</v>
      </c>
      <c r="J234" s="232">
        <f>IF(ISBLANK(D234),"",(F234/VLOOKUP(B234,'Data-Dept'!A:E,2,)))</f>
        <v>5.5160400638699378E-3</v>
      </c>
      <c r="K234" s="232">
        <f>IF(ISBLANK(D234),"",(G234/VLOOKUP(B234,'Data-Dept'!A:E,2,)))</f>
        <v>4.717665844099289E-3</v>
      </c>
    </row>
    <row r="235" spans="1:11" x14ac:dyDescent="0.5">
      <c r="A235" s="230" t="str">
        <f t="shared" si="6"/>
        <v>Improving your credit score</v>
      </c>
      <c r="B235" s="230" t="str">
        <f t="shared" si="7"/>
        <v>FCAC</v>
      </c>
      <c r="C235" s="230">
        <f>VLOOKUP(B235,'Data-Dept'!A:J,10,)</f>
        <v>1.4482946329336105E-2</v>
      </c>
      <c r="D235" t="s">
        <v>598</v>
      </c>
      <c r="E235">
        <v>57</v>
      </c>
      <c r="F235">
        <v>65</v>
      </c>
      <c r="G235">
        <v>81</v>
      </c>
      <c r="H235">
        <v>195</v>
      </c>
      <c r="I235" s="232">
        <f>IF(ISBLANK(D235),"",(E235/VLOOKUP(B235,'Data-Dept'!A:E,2,)))</f>
        <v>1.3513513513513514E-2</v>
      </c>
      <c r="J235" s="232">
        <f>IF(ISBLANK(D235),"",(F235/VLOOKUP(B235,'Data-Dept'!A:E,2,)))</f>
        <v>1.5410146989094358E-2</v>
      </c>
      <c r="K235" s="232">
        <f>IF(ISBLANK(D235),"",(G235/VLOOKUP(B235,'Data-Dept'!A:E,2,)))</f>
        <v>1.9203413940256046E-2</v>
      </c>
    </row>
    <row r="236" spans="1:11" x14ac:dyDescent="0.5">
      <c r="A236" s="230" t="str">
        <f t="shared" si="6"/>
        <v>View proposed changes to financial legislation</v>
      </c>
      <c r="B236" s="230" t="str">
        <f t="shared" si="7"/>
        <v>FIN</v>
      </c>
      <c r="C236" s="230">
        <f>VLOOKUP(B236,'Data-Dept'!A:J,10,)</f>
        <v>2.7120186060548612E-2</v>
      </c>
      <c r="D236" t="s">
        <v>613</v>
      </c>
      <c r="E236">
        <v>57</v>
      </c>
      <c r="F236">
        <v>87</v>
      </c>
      <c r="G236">
        <v>105</v>
      </c>
      <c r="H236">
        <v>235</v>
      </c>
      <c r="I236" s="232">
        <f>IF(ISBLANK(D236),"",(E236/VLOOKUP(B236,'Data-Dept'!A:E,2,)))</f>
        <v>4.5819935691318328E-2</v>
      </c>
      <c r="J236" s="232">
        <f>IF(ISBLANK(D236),"",(F236/VLOOKUP(B236,'Data-Dept'!A:E,2,)))</f>
        <v>6.9935691318327969E-2</v>
      </c>
      <c r="K236" s="232">
        <f>IF(ISBLANK(D236),"",(G236/VLOOKUP(B236,'Data-Dept'!A:E,2,)))</f>
        <v>8.4405144694533765E-2</v>
      </c>
    </row>
    <row r="237" spans="1:11" x14ac:dyDescent="0.5">
      <c r="A237" s="230" t="str">
        <f t="shared" si="6"/>
        <v>Find out whether a drug is approved for use and sale in Canada</v>
      </c>
      <c r="B237" s="230" t="str">
        <f t="shared" si="7"/>
        <v>HC</v>
      </c>
      <c r="C237" s="230">
        <f>VLOOKUP(B237,'Data-Dept'!A:J,10,)</f>
        <v>8.1052032694029358E-3</v>
      </c>
      <c r="D237" t="s">
        <v>808</v>
      </c>
      <c r="E237">
        <v>57</v>
      </c>
      <c r="F237">
        <v>79</v>
      </c>
      <c r="G237">
        <v>87</v>
      </c>
      <c r="H237">
        <v>256</v>
      </c>
      <c r="I237" s="232">
        <f>IF(ISBLANK(D237),"",(E237/VLOOKUP(B237,'Data-Dept'!A:E,2,)))</f>
        <v>4.3165467625899279E-3</v>
      </c>
      <c r="J237" s="232">
        <f>IF(ISBLANK(D237),"",(F237/VLOOKUP(B237,'Data-Dept'!A:E,2,)))</f>
        <v>5.9825823551684964E-3</v>
      </c>
      <c r="K237" s="232">
        <f>IF(ISBLANK(D237),"",(G237/VLOOKUP(B237,'Data-Dept'!A:E,2,)))</f>
        <v>6.5884134797425222E-3</v>
      </c>
    </row>
    <row r="238" spans="1:11" x14ac:dyDescent="0.5">
      <c r="A238" s="230" t="str">
        <f t="shared" si="6"/>
        <v>Learn about Canada's health care system</v>
      </c>
      <c r="B238" s="230" t="str">
        <f t="shared" si="7"/>
        <v>HC</v>
      </c>
      <c r="C238" s="230">
        <f>VLOOKUP(B238,'Data-Dept'!A:J,10,)</f>
        <v>8.1052032694029358E-3</v>
      </c>
      <c r="D238" t="s">
        <v>814</v>
      </c>
      <c r="E238">
        <v>57</v>
      </c>
      <c r="F238">
        <v>85</v>
      </c>
      <c r="G238">
        <v>91</v>
      </c>
      <c r="H238">
        <v>260</v>
      </c>
      <c r="I238" s="232">
        <f>IF(ISBLANK(D238),"",(E238/VLOOKUP(B238,'Data-Dept'!A:E,2,)))</f>
        <v>4.3165467625899279E-3</v>
      </c>
      <c r="J238" s="232">
        <f>IF(ISBLANK(D238),"",(F238/VLOOKUP(B238,'Data-Dept'!A:E,2,)))</f>
        <v>6.4369556985990157E-3</v>
      </c>
      <c r="K238" s="232">
        <f>IF(ISBLANK(D238),"",(G238/VLOOKUP(B238,'Data-Dept'!A:E,2,)))</f>
        <v>6.8913290420295342E-3</v>
      </c>
    </row>
    <row r="239" spans="1:11" x14ac:dyDescent="0.5">
      <c r="A239" s="230" t="str">
        <f t="shared" si="6"/>
        <v>Find a scientific, technical or medical journal</v>
      </c>
      <c r="B239" s="230" t="str">
        <f t="shared" si="7"/>
        <v>NRC</v>
      </c>
      <c r="C239" s="230">
        <f>VLOOKUP(B239,'Data-Dept'!A:J,10,)</f>
        <v>2.2955709653256485E-2</v>
      </c>
      <c r="D239" t="s">
        <v>988</v>
      </c>
      <c r="E239">
        <v>56</v>
      </c>
      <c r="F239">
        <v>102</v>
      </c>
      <c r="G239">
        <v>115</v>
      </c>
      <c r="H239">
        <v>350</v>
      </c>
      <c r="I239" s="232">
        <f>IF(ISBLANK(D239),"",(E239/VLOOKUP(B239,'Data-Dept'!A:E,2,)))</f>
        <v>3.5782747603833868E-2</v>
      </c>
      <c r="J239" s="232">
        <f>IF(ISBLANK(D239),"",(F239/VLOOKUP(B239,'Data-Dept'!A:E,2,)))</f>
        <v>6.5175718849840261E-2</v>
      </c>
      <c r="K239" s="232">
        <f>IF(ISBLANK(D239),"",(G239/VLOOKUP(B239,'Data-Dept'!A:E,2,)))</f>
        <v>7.3482428115015971E-2</v>
      </c>
    </row>
    <row r="240" spans="1:11" x14ac:dyDescent="0.5">
      <c r="A240" s="230" t="str">
        <f t="shared" si="6"/>
        <v>Grants for technological innovation - Industrial Research Assistance Program (IRAP)</v>
      </c>
      <c r="B240" s="230" t="str">
        <f t="shared" si="7"/>
        <v>NRC</v>
      </c>
      <c r="C240" s="230">
        <f>VLOOKUP(B240,'Data-Dept'!A:J,10,)</f>
        <v>2.2955709653256485E-2</v>
      </c>
      <c r="D240" t="s">
        <v>989</v>
      </c>
      <c r="E240">
        <v>56</v>
      </c>
      <c r="F240">
        <v>66</v>
      </c>
      <c r="G240">
        <v>82</v>
      </c>
      <c r="H240">
        <v>169</v>
      </c>
      <c r="I240" s="232">
        <f>IF(ISBLANK(D240),"",(E240/VLOOKUP(B240,'Data-Dept'!A:E,2,)))</f>
        <v>3.5782747603833868E-2</v>
      </c>
      <c r="J240" s="232">
        <f>IF(ISBLANK(D240),"",(F240/VLOOKUP(B240,'Data-Dept'!A:E,2,)))</f>
        <v>4.2172523961661344E-2</v>
      </c>
      <c r="K240" s="232">
        <f>IF(ISBLANK(D240),"",(G240/VLOOKUP(B240,'Data-Dept'!A:E,2,)))</f>
        <v>5.2396166134185303E-2</v>
      </c>
    </row>
    <row r="241" spans="1:11" x14ac:dyDescent="0.5">
      <c r="A241" s="230" t="str">
        <f t="shared" si="6"/>
        <v>Study in Canada – for non-Canadians</v>
      </c>
      <c r="B241" s="230" t="str">
        <f t="shared" si="7"/>
        <v>GAC</v>
      </c>
      <c r="C241" s="230">
        <f>VLOOKUP(B241,'Data-Dept'!A:J,10,)</f>
        <v>8.097690068006173E-3</v>
      </c>
      <c r="D241" t="s">
        <v>700</v>
      </c>
      <c r="E241">
        <v>55</v>
      </c>
      <c r="F241">
        <v>63</v>
      </c>
      <c r="G241">
        <v>75</v>
      </c>
      <c r="H241">
        <v>156</v>
      </c>
      <c r="I241" s="232">
        <f>IF(ISBLANK(D241),"",(E241/VLOOKUP(B241,'Data-Dept'!A:E,2,)))</f>
        <v>4.0962240262158341E-3</v>
      </c>
      <c r="J241" s="232">
        <f>IF(ISBLANK(D241),"",(F241/VLOOKUP(B241,'Data-Dept'!A:E,2,)))</f>
        <v>4.6920384300290462E-3</v>
      </c>
      <c r="K241" s="232">
        <f>IF(ISBLANK(D241),"",(G241/VLOOKUP(B241,'Data-Dept'!A:E,2,)))</f>
        <v>5.5857600357488643E-3</v>
      </c>
    </row>
    <row r="242" spans="1:11" x14ac:dyDescent="0.5">
      <c r="A242" s="230" t="str">
        <f t="shared" si="6"/>
        <v>Register as a Canadian living or travelling outside Canada</v>
      </c>
      <c r="B242" s="230" t="str">
        <f t="shared" si="7"/>
        <v>GAC</v>
      </c>
      <c r="C242" s="230">
        <f>VLOOKUP(B242,'Data-Dept'!A:J,10,)</f>
        <v>8.097690068006173E-3</v>
      </c>
      <c r="D242" t="s">
        <v>716</v>
      </c>
      <c r="E242">
        <v>55</v>
      </c>
      <c r="F242">
        <v>90</v>
      </c>
      <c r="G242">
        <v>97</v>
      </c>
      <c r="H242">
        <v>196</v>
      </c>
      <c r="I242" s="232">
        <f>IF(ISBLANK(D242),"",(E242/VLOOKUP(B242,'Data-Dept'!A:E,2,)))</f>
        <v>4.0962240262158341E-3</v>
      </c>
      <c r="J242" s="232">
        <f>IF(ISBLANK(D242),"",(F242/VLOOKUP(B242,'Data-Dept'!A:E,2,)))</f>
        <v>6.702912042898637E-3</v>
      </c>
      <c r="K242" s="232">
        <f>IF(ISBLANK(D242),"",(G242/VLOOKUP(B242,'Data-Dept'!A:E,2,)))</f>
        <v>7.2242496462351976E-3</v>
      </c>
    </row>
    <row r="243" spans="1:11" x14ac:dyDescent="0.5">
      <c r="A243" s="230" t="str">
        <f t="shared" si="6"/>
        <v>Access the Standing Offers and Supply Arrangements Application (SOSA App)</v>
      </c>
      <c r="B243" s="230" t="str">
        <f t="shared" si="7"/>
        <v>PSPC</v>
      </c>
      <c r="C243" s="230">
        <f>VLOOKUP(B243,'Data-Dept'!A:J,10,)</f>
        <v>7.9173363759790314E-3</v>
      </c>
      <c r="D243" t="s">
        <v>1160</v>
      </c>
      <c r="E243">
        <v>55</v>
      </c>
      <c r="F243">
        <v>76</v>
      </c>
      <c r="G243">
        <v>76</v>
      </c>
      <c r="H243">
        <v>93</v>
      </c>
      <c r="I243" s="232">
        <f>IF(ISBLANK(D243),"",(E243/VLOOKUP(B243,'Data-Dept'!A:E,2,)))</f>
        <v>3.7746208221810444E-3</v>
      </c>
      <c r="J243" s="232">
        <f>IF(ISBLANK(D243),"",(F243/VLOOKUP(B243,'Data-Dept'!A:E,2,)))</f>
        <v>5.2158396815592612E-3</v>
      </c>
      <c r="K243" s="232">
        <f>IF(ISBLANK(D243),"",(G243/VLOOKUP(B243,'Data-Dept'!A:E,2,)))</f>
        <v>5.2158396815592612E-3</v>
      </c>
    </row>
    <row r="244" spans="1:11" x14ac:dyDescent="0.5">
      <c r="A244" s="230" t="str">
        <f t="shared" si="6"/>
        <v>Check past weather conditions</v>
      </c>
      <c r="B244" s="230" t="str">
        <f t="shared" si="7"/>
        <v>ECCC</v>
      </c>
      <c r="C244" s="230">
        <f>VLOOKUP(B244,'Data-Dept'!A:J,10,)</f>
        <v>1.1373977410545624E-2</v>
      </c>
      <c r="D244" t="s">
        <v>467</v>
      </c>
      <c r="E244">
        <v>54</v>
      </c>
      <c r="F244">
        <v>90</v>
      </c>
      <c r="G244">
        <v>95</v>
      </c>
      <c r="H244">
        <v>265</v>
      </c>
      <c r="I244" s="232">
        <f>IF(ISBLANK(D244),"",(E244/VLOOKUP(B244,'Data-Dept'!A:E,2,)))</f>
        <v>9.6273845605277224E-3</v>
      </c>
      <c r="J244" s="232">
        <f>IF(ISBLANK(D244),"",(F244/VLOOKUP(B244,'Data-Dept'!A:E,2,)))</f>
        <v>1.6045640934212874E-2</v>
      </c>
      <c r="K244" s="232">
        <f>IF(ISBLANK(D244),"",(G244/VLOOKUP(B244,'Data-Dept'!A:E,2,)))</f>
        <v>1.6937065430558031E-2</v>
      </c>
    </row>
    <row r="245" spans="1:11" x14ac:dyDescent="0.5">
      <c r="A245" s="230" t="str">
        <f t="shared" si="6"/>
        <v>Authenticate documents so that they can be recognized outside Canada</v>
      </c>
      <c r="B245" s="230" t="str">
        <f t="shared" si="7"/>
        <v>GAC</v>
      </c>
      <c r="C245" s="230">
        <f>VLOOKUP(B245,'Data-Dept'!A:J,10,)</f>
        <v>8.097690068006173E-3</v>
      </c>
      <c r="D245" t="s">
        <v>726</v>
      </c>
      <c r="E245">
        <v>54</v>
      </c>
      <c r="F245">
        <v>86</v>
      </c>
      <c r="G245">
        <v>94</v>
      </c>
      <c r="H245">
        <v>171</v>
      </c>
      <c r="I245" s="232">
        <f>IF(ISBLANK(D245),"",(E245/VLOOKUP(B245,'Data-Dept'!A:E,2,)))</f>
        <v>4.0217472257391826E-3</v>
      </c>
      <c r="J245" s="232">
        <f>IF(ISBLANK(D245),"",(F245/VLOOKUP(B245,'Data-Dept'!A:E,2,)))</f>
        <v>6.405004840992031E-3</v>
      </c>
      <c r="K245" s="232">
        <f>IF(ISBLANK(D245),"",(G245/VLOOKUP(B245,'Data-Dept'!A:E,2,)))</f>
        <v>7.0008192448052431E-3</v>
      </c>
    </row>
    <row r="246" spans="1:11" x14ac:dyDescent="0.5">
      <c r="A246" s="230" t="str">
        <f t="shared" si="6"/>
        <v>Check health advice before travelling</v>
      </c>
      <c r="B246" s="230" t="str">
        <f t="shared" si="7"/>
        <v>PHAC</v>
      </c>
      <c r="C246" s="230">
        <f>VLOOKUP(B246,'Data-Dept'!A:J,10,)</f>
        <v>1.2118060810089969E-2</v>
      </c>
      <c r="D246" t="s">
        <v>1105</v>
      </c>
      <c r="E246">
        <v>53</v>
      </c>
      <c r="F246">
        <v>68</v>
      </c>
      <c r="G246">
        <v>85</v>
      </c>
      <c r="H246">
        <v>225</v>
      </c>
      <c r="I246" s="232">
        <f>IF(ISBLANK(D246),"",(E246/VLOOKUP(B246,'Data-Dept'!A:E,2,)))</f>
        <v>8.6220920774361474E-3</v>
      </c>
      <c r="J246" s="232">
        <f>IF(ISBLANK(D246),"",(F246/VLOOKUP(B246,'Data-Dept'!A:E,2,)))</f>
        <v>1.106230681633317E-2</v>
      </c>
      <c r="K246" s="232">
        <f>IF(ISBLANK(D246),"",(G246/VLOOKUP(B246,'Data-Dept'!A:E,2,)))</f>
        <v>1.3827883520416463E-2</v>
      </c>
    </row>
    <row r="247" spans="1:11" x14ac:dyDescent="0.5">
      <c r="A247" s="230" t="str">
        <f t="shared" si="6"/>
        <v>Historic and modern treaties and agreements</v>
      </c>
      <c r="B247" s="230" t="str">
        <f t="shared" si="7"/>
        <v>CIRNAC</v>
      </c>
      <c r="C247" s="230">
        <f>VLOOKUP(B247,'Data-Dept'!A:J,10,)</f>
        <v>2.3715982070287255E-2</v>
      </c>
      <c r="D247" t="s">
        <v>327</v>
      </c>
      <c r="E247">
        <v>52</v>
      </c>
      <c r="F247">
        <v>78</v>
      </c>
      <c r="G247">
        <v>87</v>
      </c>
      <c r="H247">
        <v>217</v>
      </c>
      <c r="I247" s="232">
        <f>IF(ISBLANK(D247),"",(E247/VLOOKUP(B247,'Data-Dept'!A:E,2,)))</f>
        <v>3.3635187580853813E-2</v>
      </c>
      <c r="J247" s="232">
        <f>IF(ISBLANK(D247),"",(F247/VLOOKUP(B247,'Data-Dept'!A:E,2,)))</f>
        <v>5.0452781371280724E-2</v>
      </c>
      <c r="K247" s="232">
        <f>IF(ISBLANK(D247),"",(G247/VLOOKUP(B247,'Data-Dept'!A:E,2,)))</f>
        <v>5.6274256144890039E-2</v>
      </c>
    </row>
    <row r="248" spans="1:11" x14ac:dyDescent="0.5">
      <c r="A248" s="230" t="str">
        <f t="shared" si="6"/>
        <v>Contact a federal office – outside Canada (embassy, consulate, trade office)</v>
      </c>
      <c r="B248" s="230" t="str">
        <f t="shared" si="7"/>
        <v>GAC</v>
      </c>
      <c r="C248" s="230">
        <f>VLOOKUP(B248,'Data-Dept'!A:J,10,)</f>
        <v>8.097690068006173E-3</v>
      </c>
      <c r="D248" t="s">
        <v>707</v>
      </c>
      <c r="E248">
        <v>52</v>
      </c>
      <c r="F248">
        <v>62</v>
      </c>
      <c r="G248">
        <v>65</v>
      </c>
      <c r="H248">
        <v>97</v>
      </c>
      <c r="I248" s="232">
        <f>IF(ISBLANK(D248),"",(E248/VLOOKUP(B248,'Data-Dept'!A:E,2,)))</f>
        <v>3.8727936247858791E-3</v>
      </c>
      <c r="J248" s="232">
        <f>IF(ISBLANK(D248),"",(F248/VLOOKUP(B248,'Data-Dept'!A:E,2,)))</f>
        <v>4.6175616295523947E-3</v>
      </c>
      <c r="K248" s="232">
        <f>IF(ISBLANK(D248),"",(G248/VLOOKUP(B248,'Data-Dept'!A:E,2,)))</f>
        <v>4.8409920309823492E-3</v>
      </c>
    </row>
    <row r="249" spans="1:11" x14ac:dyDescent="0.5">
      <c r="A249" s="230" t="str">
        <f t="shared" si="6"/>
        <v>Search Personnel Records of the First World War</v>
      </c>
      <c r="B249" s="230" t="str">
        <f t="shared" si="7"/>
        <v>LAC</v>
      </c>
      <c r="C249" s="230">
        <f>VLOOKUP(B249,'Data-Dept'!A:J,10,)</f>
        <v>1.5716054468814866E-2</v>
      </c>
      <c r="D249" t="s">
        <v>955</v>
      </c>
      <c r="E249">
        <v>52</v>
      </c>
      <c r="F249">
        <v>67</v>
      </c>
      <c r="G249">
        <v>64</v>
      </c>
      <c r="H249">
        <v>190</v>
      </c>
      <c r="I249" s="232">
        <f>IF(ISBLANK(D249),"",(E249/VLOOKUP(B249,'Data-Dept'!A:E,2,)))</f>
        <v>1.3464526152252718E-2</v>
      </c>
      <c r="J249" s="232">
        <f>IF(ISBLANK(D249),"",(F249/VLOOKUP(B249,'Data-Dept'!A:E,2,)))</f>
        <v>1.7348524080787155E-2</v>
      </c>
      <c r="K249" s="232">
        <f>IF(ISBLANK(D249),"",(G249/VLOOKUP(B249,'Data-Dept'!A:E,2,)))</f>
        <v>1.6571724495080268E-2</v>
      </c>
    </row>
    <row r="250" spans="1:11" x14ac:dyDescent="0.5">
      <c r="A250" s="230" t="str">
        <f t="shared" si="6"/>
        <v>Information on Canada's green infrastructure programs</v>
      </c>
      <c r="B250" s="230" t="str">
        <f t="shared" si="7"/>
        <v>NRCan</v>
      </c>
      <c r="C250" s="230">
        <f>VLOOKUP(B250,'Data-Dept'!A:J,10,)</f>
        <v>1.720243549629279E-2</v>
      </c>
      <c r="D250" t="s">
        <v>1514</v>
      </c>
      <c r="E250">
        <v>52</v>
      </c>
      <c r="F250">
        <v>96</v>
      </c>
      <c r="G250">
        <v>79</v>
      </c>
      <c r="H250">
        <v>156</v>
      </c>
      <c r="I250" s="232">
        <f>IF(ISBLANK(D250),"",(E250/VLOOKUP(B250,'Data-Dept'!A:E,2,)))</f>
        <v>1.6549968173138127E-2</v>
      </c>
      <c r="J250" s="232">
        <f>IF(ISBLANK(D250),"",(F250/VLOOKUP(B250,'Data-Dept'!A:E,2,)))</f>
        <v>3.0553787396562698E-2</v>
      </c>
      <c r="K250" s="232">
        <f>IF(ISBLANK(D250),"",(G250/VLOOKUP(B250,'Data-Dept'!A:E,2,)))</f>
        <v>2.5143220878421389E-2</v>
      </c>
    </row>
    <row r="251" spans="1:11" x14ac:dyDescent="0.5">
      <c r="A251" s="230" t="str">
        <f t="shared" si="6"/>
        <v>Other - Reason for my visit is not in this list</v>
      </c>
      <c r="B251" s="230" t="str">
        <f t="shared" si="7"/>
        <v>PSPC</v>
      </c>
      <c r="C251" s="230">
        <f>VLOOKUP(B251,'Data-Dept'!A:J,10,)</f>
        <v>7.9173363759790314E-3</v>
      </c>
      <c r="D251" t="s">
        <v>1175</v>
      </c>
      <c r="E251">
        <v>52</v>
      </c>
      <c r="F251">
        <v>69</v>
      </c>
      <c r="G251">
        <v>73</v>
      </c>
      <c r="H251">
        <v>137</v>
      </c>
      <c r="I251" s="232">
        <f>IF(ISBLANK(D251),"",(E251/VLOOKUP(B251,'Data-Dept'!A:E,2,)))</f>
        <v>3.5687324136984421E-3</v>
      </c>
      <c r="J251" s="232">
        <f>IF(ISBLANK(D251),"",(F251/VLOOKUP(B251,'Data-Dept'!A:E,2,)))</f>
        <v>4.7354333950998563E-3</v>
      </c>
      <c r="K251" s="232">
        <f>IF(ISBLANK(D251),"",(G251/VLOOKUP(B251,'Data-Dept'!A:E,2,)))</f>
        <v>5.0099512730766588E-3</v>
      </c>
    </row>
    <row r="252" spans="1:11" ht="31.5" x14ac:dyDescent="0.5">
      <c r="A252" s="230" t="str">
        <f t="shared" si="6"/>
        <v>Learn about qualifications, competencies and classifications for public service jobs</v>
      </c>
      <c r="B252" s="230" t="str">
        <f t="shared" si="7"/>
        <v>TBS</v>
      </c>
      <c r="C252" s="230">
        <f>VLOOKUP(B252,'Data-Dept'!A:J,10,)</f>
        <v>1.4316913441313023E-2</v>
      </c>
      <c r="D252" t="s">
        <v>1275</v>
      </c>
      <c r="E252">
        <v>51</v>
      </c>
      <c r="F252">
        <v>92</v>
      </c>
      <c r="G252">
        <v>88</v>
      </c>
      <c r="H252">
        <v>259</v>
      </c>
      <c r="I252" s="232">
        <f>IF(ISBLANK(D252),"",(E252/VLOOKUP(B252,'Data-Dept'!A:E,2,)))</f>
        <v>1.1794634597594819E-2</v>
      </c>
      <c r="J252" s="232">
        <f>IF(ISBLANK(D252),"",(F252/VLOOKUP(B252,'Data-Dept'!A:E,2,)))</f>
        <v>2.1276595744680851E-2</v>
      </c>
      <c r="K252" s="232">
        <f>IF(ISBLANK(D252),"",(G252/VLOOKUP(B252,'Data-Dept'!A:E,2,)))</f>
        <v>2.0351526364477335E-2</v>
      </c>
    </row>
    <row r="253" spans="1:11" ht="31.5" x14ac:dyDescent="0.5">
      <c r="A253" s="230" t="str">
        <f t="shared" si="6"/>
        <v>Pension contribution rates and indexation (Superannuation administration manual)</v>
      </c>
      <c r="B253" s="230" t="str">
        <f t="shared" si="7"/>
        <v>PSPC</v>
      </c>
      <c r="C253" s="230">
        <f>VLOOKUP(B253,'Data-Dept'!A:J,10,)</f>
        <v>7.9173363759790314E-3</v>
      </c>
      <c r="D253" t="s">
        <v>1209</v>
      </c>
      <c r="E253">
        <v>49</v>
      </c>
      <c r="F253">
        <v>72</v>
      </c>
      <c r="G253">
        <v>82</v>
      </c>
      <c r="H253">
        <v>152</v>
      </c>
      <c r="I253" s="232">
        <f>IF(ISBLANK(D253),"",(E253/VLOOKUP(B253,'Data-Dept'!A:E,2,)))</f>
        <v>3.3628440052158397E-3</v>
      </c>
      <c r="J253" s="232">
        <f>IF(ISBLANK(D253),"",(F253/VLOOKUP(B253,'Data-Dept'!A:E,2,)))</f>
        <v>4.9413218035824586E-3</v>
      </c>
      <c r="K253" s="232">
        <f>IF(ISBLANK(D253),"",(G253/VLOOKUP(B253,'Data-Dept'!A:E,2,)))</f>
        <v>5.6276164985244667E-3</v>
      </c>
    </row>
    <row r="254" spans="1:11" x14ac:dyDescent="0.5">
      <c r="A254" s="230" t="str">
        <f t="shared" si="6"/>
        <v>Other - Reason for my visit is not in this list</v>
      </c>
      <c r="B254" s="230" t="str">
        <f t="shared" si="7"/>
        <v>DFO</v>
      </c>
      <c r="C254" s="230">
        <f>VLOOKUP(B254,'Data-Dept'!A:J,10,)</f>
        <v>3.4571708353696461E-2</v>
      </c>
      <c r="D254" t="s">
        <v>417</v>
      </c>
      <c r="E254">
        <v>48</v>
      </c>
      <c r="F254">
        <v>67</v>
      </c>
      <c r="G254">
        <v>64</v>
      </c>
      <c r="H254">
        <v>135</v>
      </c>
      <c r="I254" s="232">
        <f>IF(ISBLANK(D254),"",(E254/VLOOKUP(B254,'Data-Dept'!A:E,2,)))</f>
        <v>6.2992125984251968E-2</v>
      </c>
      <c r="J254" s="232">
        <f>IF(ISBLANK(D254),"",(F254/VLOOKUP(B254,'Data-Dept'!A:E,2,)))</f>
        <v>8.7926509186351712E-2</v>
      </c>
      <c r="K254" s="232">
        <f>IF(ISBLANK(D254),"",(G254/VLOOKUP(B254,'Data-Dept'!A:E,2,)))</f>
        <v>8.3989501312335957E-2</v>
      </c>
    </row>
    <row r="255" spans="1:11" x14ac:dyDescent="0.5">
      <c r="A255" s="230" t="str">
        <f t="shared" si="6"/>
        <v>Other - Reason for my visit is not in this list</v>
      </c>
      <c r="B255" s="230" t="str">
        <f t="shared" si="7"/>
        <v>HC</v>
      </c>
      <c r="C255" s="230">
        <f>VLOOKUP(B255,'Data-Dept'!A:J,10,)</f>
        <v>8.1052032694029358E-3</v>
      </c>
      <c r="D255" t="s">
        <v>820</v>
      </c>
      <c r="E255">
        <v>48</v>
      </c>
      <c r="F255">
        <v>54</v>
      </c>
      <c r="G255">
        <v>73</v>
      </c>
      <c r="H255">
        <v>169</v>
      </c>
      <c r="I255" s="232">
        <f>IF(ISBLANK(D255),"",(E255/VLOOKUP(B255,'Data-Dept'!A:E,2,)))</f>
        <v>3.6349867474441497E-3</v>
      </c>
      <c r="J255" s="232">
        <f>IF(ISBLANK(D255),"",(F255/VLOOKUP(B255,'Data-Dept'!A:E,2,)))</f>
        <v>4.0893600908746691E-3</v>
      </c>
      <c r="K255" s="232">
        <f>IF(ISBLANK(D255),"",(G255/VLOOKUP(B255,'Data-Dept'!A:E,2,)))</f>
        <v>5.5282090117379779E-3</v>
      </c>
    </row>
    <row r="256" spans="1:11" x14ac:dyDescent="0.5">
      <c r="A256" s="230" t="str">
        <f t="shared" si="6"/>
        <v>Create a plan to get out of debt and/or savings goals</v>
      </c>
      <c r="B256" s="230" t="str">
        <f t="shared" si="7"/>
        <v>FCAC</v>
      </c>
      <c r="C256" s="230">
        <f>VLOOKUP(B256,'Data-Dept'!A:J,10,)</f>
        <v>1.4482946329336105E-2</v>
      </c>
      <c r="D256" t="s">
        <v>582</v>
      </c>
      <c r="E256">
        <v>47</v>
      </c>
      <c r="F256">
        <v>83</v>
      </c>
      <c r="G256">
        <v>85</v>
      </c>
      <c r="H256">
        <v>216</v>
      </c>
      <c r="I256" s="232">
        <f>IF(ISBLANK(D256),"",(E256/VLOOKUP(B256,'Data-Dept'!A:E,2,)))</f>
        <v>1.1142721669037459E-2</v>
      </c>
      <c r="J256" s="232">
        <f>IF(ISBLANK(D256),"",(F256/VLOOKUP(B256,'Data-Dept'!A:E,2,)))</f>
        <v>1.9677572309151257E-2</v>
      </c>
      <c r="K256" s="232">
        <f>IF(ISBLANK(D256),"",(G256/VLOOKUP(B256,'Data-Dept'!A:E,2,)))</f>
        <v>2.0151730678046466E-2</v>
      </c>
    </row>
    <row r="257" spans="1:11" x14ac:dyDescent="0.5">
      <c r="A257" s="230" t="str">
        <f t="shared" si="6"/>
        <v>Other - Reason for my visit is not in this list</v>
      </c>
      <c r="B257" s="230" t="str">
        <f t="shared" si="7"/>
        <v>NRC</v>
      </c>
      <c r="C257" s="230">
        <f>VLOOKUP(B257,'Data-Dept'!A:J,10,)</f>
        <v>2.2955709653256485E-2</v>
      </c>
      <c r="D257" t="s">
        <v>1005</v>
      </c>
      <c r="E257">
        <v>47</v>
      </c>
      <c r="F257">
        <v>60</v>
      </c>
      <c r="G257">
        <v>64</v>
      </c>
      <c r="H257">
        <v>139</v>
      </c>
      <c r="I257" s="232">
        <f>IF(ISBLANK(D257),"",(E257/VLOOKUP(B257,'Data-Dept'!A:E,2,)))</f>
        <v>3.0031948881789138E-2</v>
      </c>
      <c r="J257" s="232">
        <f>IF(ISBLANK(D257),"",(F257/VLOOKUP(B257,'Data-Dept'!A:E,2,)))</f>
        <v>3.8338658146964855E-2</v>
      </c>
      <c r="K257" s="232">
        <f>IF(ISBLANK(D257),"",(G257/VLOOKUP(B257,'Data-Dept'!A:E,2,)))</f>
        <v>4.0894568690095848E-2</v>
      </c>
    </row>
    <row r="258" spans="1:11" x14ac:dyDescent="0.5">
      <c r="A258" s="230" t="str">
        <f t="shared" si="6"/>
        <v>Access your pay (MyGCPay, CWA, Phoenix)</v>
      </c>
      <c r="B258" s="230" t="str">
        <f t="shared" si="7"/>
        <v>TBS</v>
      </c>
      <c r="C258" s="230">
        <f>VLOOKUP(B258,'Data-Dept'!A:J,10,)</f>
        <v>1.4316913441313023E-2</v>
      </c>
      <c r="D258" t="s">
        <v>1261</v>
      </c>
      <c r="E258">
        <v>47</v>
      </c>
      <c r="F258">
        <v>77</v>
      </c>
      <c r="G258">
        <v>79</v>
      </c>
      <c r="H258">
        <v>158</v>
      </c>
      <c r="I258" s="232">
        <f>IF(ISBLANK(D258),"",(E258/VLOOKUP(B258,'Data-Dept'!A:E,2,)))</f>
        <v>1.0869565217391304E-2</v>
      </c>
      <c r="J258" s="232">
        <f>IF(ISBLANK(D258),"",(F258/VLOOKUP(B258,'Data-Dept'!A:E,2,)))</f>
        <v>1.7807585568917667E-2</v>
      </c>
      <c r="K258" s="232">
        <f>IF(ISBLANK(D258),"",(G258/VLOOKUP(B258,'Data-Dept'!A:E,2,)))</f>
        <v>1.8270120259019425E-2</v>
      </c>
    </row>
    <row r="259" spans="1:11" x14ac:dyDescent="0.5">
      <c r="A259" s="230" t="str">
        <f t="shared" ref="A259:A322" si="8">IF(ISBLANK(D259),"",MID(D259,FIND("#",SUBSTITUTE(D259,":","#",2))+1,500))</f>
        <v>Contact the Canada Border Services Agency (CBSA)</v>
      </c>
      <c r="B259" s="230" t="str">
        <f t="shared" ref="B259:B322" si="9">IF(ISBLANK(D259),"",LEFT(D259,FIND("#",SUBSTITUTE(D259,":","#"))-1))</f>
        <v>CBSA</v>
      </c>
      <c r="C259" s="230">
        <f>VLOOKUP(B259,'Data-Dept'!A:J,10,)</f>
        <v>8.2121991698330173E-3</v>
      </c>
      <c r="D259" t="s">
        <v>260</v>
      </c>
      <c r="E259">
        <v>46</v>
      </c>
      <c r="F259">
        <v>49</v>
      </c>
      <c r="G259">
        <v>51</v>
      </c>
      <c r="H259">
        <v>87</v>
      </c>
      <c r="I259" s="232">
        <f>IF(ISBLANK(D259),"",(E259/VLOOKUP(B259,'Data-Dept'!A:E,2,)))</f>
        <v>3.3386558281318043E-3</v>
      </c>
      <c r="J259" s="232">
        <f>IF(ISBLANK(D259),"",(F259/VLOOKUP(B259,'Data-Dept'!A:E,2,)))</f>
        <v>3.5563942517056178E-3</v>
      </c>
      <c r="K259" s="232">
        <f>IF(ISBLANK(D259),"",(G259/VLOOKUP(B259,'Data-Dept'!A:E,2,)))</f>
        <v>3.7015532007548266E-3</v>
      </c>
    </row>
    <row r="260" spans="1:11" x14ac:dyDescent="0.5">
      <c r="A260" s="230" t="str">
        <f t="shared" si="8"/>
        <v>Labelling a food product</v>
      </c>
      <c r="B260" s="230" t="str">
        <f t="shared" si="9"/>
        <v>CFIA</v>
      </c>
      <c r="C260" s="230">
        <f>VLOOKUP(B260,'Data-Dept'!A:J,10,)</f>
        <v>2.0566405380382704E-2</v>
      </c>
      <c r="D260" t="s">
        <v>280</v>
      </c>
      <c r="E260">
        <v>46</v>
      </c>
      <c r="F260">
        <v>76</v>
      </c>
      <c r="G260">
        <v>58</v>
      </c>
      <c r="H260">
        <v>173</v>
      </c>
      <c r="I260" s="232">
        <f>IF(ISBLANK(D260),"",(E260/VLOOKUP(B260,'Data-Dept'!A:E,2,)))</f>
        <v>2.184235517568851E-2</v>
      </c>
      <c r="J260" s="232">
        <f>IF(ISBLANK(D260),"",(F260/VLOOKUP(B260,'Data-Dept'!A:E,2,)))</f>
        <v>3.6087369420702751E-2</v>
      </c>
      <c r="K260" s="232">
        <f>IF(ISBLANK(D260),"",(G260/VLOOKUP(B260,'Data-Dept'!A:E,2,)))</f>
        <v>2.7540360873694207E-2</v>
      </c>
    </row>
    <row r="261" spans="1:11" x14ac:dyDescent="0.5">
      <c r="A261" s="230" t="str">
        <f t="shared" si="8"/>
        <v>Other - Reason for my visit is not in this list</v>
      </c>
      <c r="B261" s="230" t="str">
        <f t="shared" si="9"/>
        <v>DFO</v>
      </c>
      <c r="C261" s="230">
        <f>VLOOKUP(B261,'Data-Dept'!A:J,10,)</f>
        <v>3.4571708353696461E-2</v>
      </c>
      <c r="D261" t="s">
        <v>422</v>
      </c>
      <c r="E261">
        <v>46</v>
      </c>
      <c r="F261">
        <v>63</v>
      </c>
      <c r="G261">
        <v>67</v>
      </c>
      <c r="H261">
        <v>187</v>
      </c>
      <c r="I261" s="232">
        <f>IF(ISBLANK(D261),"",(E261/VLOOKUP(B261,'Data-Dept'!A:E,2,)))</f>
        <v>6.0367454068241469E-2</v>
      </c>
      <c r="J261" s="232">
        <f>IF(ISBLANK(D261),"",(F261/VLOOKUP(B261,'Data-Dept'!A:E,2,)))</f>
        <v>8.2677165354330714E-2</v>
      </c>
      <c r="K261" s="232">
        <f>IF(ISBLANK(D261),"",(G261/VLOOKUP(B261,'Data-Dept'!A:E,2,)))</f>
        <v>8.7926509186351712E-2</v>
      </c>
    </row>
    <row r="262" spans="1:11" x14ac:dyDescent="0.5">
      <c r="A262" s="230" t="str">
        <f t="shared" si="8"/>
        <v>Post a job in the Job Bank</v>
      </c>
      <c r="B262" s="230" t="str">
        <f t="shared" si="9"/>
        <v>ESDC</v>
      </c>
      <c r="C262" s="230">
        <f>VLOOKUP(B262,'Data-Dept'!A:J,10,)</f>
        <v>3.7887437723188588E-3</v>
      </c>
      <c r="D262" t="s">
        <v>566</v>
      </c>
      <c r="E262">
        <v>46</v>
      </c>
      <c r="F262">
        <v>94</v>
      </c>
      <c r="G262">
        <v>107</v>
      </c>
      <c r="H262">
        <v>273</v>
      </c>
      <c r="I262" s="232">
        <f>IF(ISBLANK(D262),"",(E262/VLOOKUP(B262,'Data-Dept'!A:E,2,)))</f>
        <v>7.3307941162408961E-4</v>
      </c>
      <c r="J262" s="232">
        <f>IF(ISBLANK(D262),"",(F262/VLOOKUP(B262,'Data-Dept'!A:E,2,)))</f>
        <v>1.4980318411448787E-3</v>
      </c>
      <c r="K262" s="232">
        <f>IF(ISBLANK(D262),"",(G262/VLOOKUP(B262,'Data-Dept'!A:E,2,)))</f>
        <v>1.7052064574734258E-3</v>
      </c>
    </row>
    <row r="263" spans="1:11" x14ac:dyDescent="0.5">
      <c r="A263" s="230" t="str">
        <f t="shared" si="8"/>
        <v>Security screening and clearance processes</v>
      </c>
      <c r="B263" s="230" t="str">
        <f t="shared" si="9"/>
        <v>PSPC</v>
      </c>
      <c r="C263" s="230">
        <f>VLOOKUP(B263,'Data-Dept'!A:J,10,)</f>
        <v>7.9173363759790314E-3</v>
      </c>
      <c r="D263" t="s">
        <v>1153</v>
      </c>
      <c r="E263">
        <v>46</v>
      </c>
      <c r="F263">
        <v>63</v>
      </c>
      <c r="G263">
        <v>61</v>
      </c>
      <c r="H263">
        <v>137</v>
      </c>
      <c r="I263" s="232">
        <f>IF(ISBLANK(D263),"",(E263/VLOOKUP(B263,'Data-Dept'!A:E,2,)))</f>
        <v>3.1569555967332374E-3</v>
      </c>
      <c r="J263" s="232">
        <f>IF(ISBLANK(D263),"",(F263/VLOOKUP(B263,'Data-Dept'!A:E,2,)))</f>
        <v>4.3236565781346508E-3</v>
      </c>
      <c r="K263" s="232">
        <f>IF(ISBLANK(D263),"",(G263/VLOOKUP(B263,'Data-Dept'!A:E,2,)))</f>
        <v>4.1863976391462495E-3</v>
      </c>
    </row>
    <row r="264" spans="1:11" x14ac:dyDescent="0.5">
      <c r="A264" s="230" t="str">
        <f t="shared" si="8"/>
        <v>View statistical data</v>
      </c>
      <c r="B264" s="230" t="str">
        <f t="shared" si="9"/>
        <v>StatCan</v>
      </c>
      <c r="C264" s="230">
        <f>VLOOKUP(B264,'Data-Dept'!A:J,10,)</f>
        <v>9.338464401390037E-3</v>
      </c>
      <c r="D264" t="s">
        <v>1254</v>
      </c>
      <c r="E264">
        <v>46</v>
      </c>
      <c r="F264">
        <v>62</v>
      </c>
      <c r="G264">
        <v>65</v>
      </c>
      <c r="H264">
        <v>187</v>
      </c>
      <c r="I264" s="232">
        <f>IF(ISBLANK(D264),"",(E264/VLOOKUP(B264,'Data-Dept'!A:E,2,)))</f>
        <v>4.7722792820832039E-3</v>
      </c>
      <c r="J264" s="232">
        <f>IF(ISBLANK(D264),"",(F264/VLOOKUP(B264,'Data-Dept'!A:E,2,)))</f>
        <v>6.432202510633883E-3</v>
      </c>
      <c r="K264" s="232">
        <f>IF(ISBLANK(D264),"",(G264/VLOOKUP(B264,'Data-Dept'!A:E,2,)))</f>
        <v>6.7434381159871357E-3</v>
      </c>
    </row>
    <row r="265" spans="1:11" x14ac:dyDescent="0.5">
      <c r="A265" s="230" t="str">
        <f t="shared" si="8"/>
        <v>Other - Reason for my visit is not in this list</v>
      </c>
      <c r="B265" s="230" t="str">
        <f t="shared" si="9"/>
        <v>CIRNAC</v>
      </c>
      <c r="C265" s="230">
        <f>VLOOKUP(B265,'Data-Dept'!A:J,10,)</f>
        <v>2.3715982070287255E-2</v>
      </c>
      <c r="D265" t="s">
        <v>330</v>
      </c>
      <c r="E265">
        <v>45</v>
      </c>
      <c r="F265">
        <v>37</v>
      </c>
      <c r="G265">
        <v>47</v>
      </c>
      <c r="H265">
        <v>95</v>
      </c>
      <c r="I265" s="232">
        <f>IF(ISBLANK(D265),"",(E265/VLOOKUP(B265,'Data-Dept'!A:E,2,)))</f>
        <v>2.9107373868046571E-2</v>
      </c>
      <c r="J265" s="232">
        <f>IF(ISBLANK(D265),"",(F265/VLOOKUP(B265,'Data-Dept'!A:E,2,)))</f>
        <v>2.3932729624838292E-2</v>
      </c>
      <c r="K265" s="232">
        <f>IF(ISBLANK(D265),"",(G265/VLOOKUP(B265,'Data-Dept'!A:E,2,)))</f>
        <v>3.0401034928848641E-2</v>
      </c>
    </row>
    <row r="266" spans="1:11" x14ac:dyDescent="0.5">
      <c r="A266" s="230" t="str">
        <f t="shared" si="8"/>
        <v>Make a budget</v>
      </c>
      <c r="B266" s="230" t="str">
        <f t="shared" si="9"/>
        <v>FCAC</v>
      </c>
      <c r="C266" s="230">
        <f>VLOOKUP(B266,'Data-Dept'!A:J,10,)</f>
        <v>1.4482946329336105E-2</v>
      </c>
      <c r="D266" t="s">
        <v>599</v>
      </c>
      <c r="E266">
        <v>45</v>
      </c>
      <c r="F266">
        <v>79</v>
      </c>
      <c r="G266">
        <v>100</v>
      </c>
      <c r="H266">
        <v>288</v>
      </c>
      <c r="I266" s="232">
        <f>IF(ISBLANK(D266),"",(E266/VLOOKUP(B266,'Data-Dept'!A:E,2,)))</f>
        <v>1.0668563300142247E-2</v>
      </c>
      <c r="J266" s="232">
        <f>IF(ISBLANK(D266),"",(F266/VLOOKUP(B266,'Data-Dept'!A:E,2,)))</f>
        <v>1.8729255571360834E-2</v>
      </c>
      <c r="K266" s="232">
        <f>IF(ISBLANK(D266),"",(G266/VLOOKUP(B266,'Data-Dept'!A:E,2,)))</f>
        <v>2.3707918444760549E-2</v>
      </c>
    </row>
    <row r="267" spans="1:11" x14ac:dyDescent="0.5">
      <c r="A267" s="230" t="str">
        <f t="shared" si="8"/>
        <v>Other - Reason for my visit is not in this list</v>
      </c>
      <c r="B267" s="230" t="str">
        <f t="shared" si="9"/>
        <v>INFC</v>
      </c>
      <c r="C267" s="230">
        <f>VLOOKUP(B267,'Data-Dept'!A:J,10,)</f>
        <v>3.9746974763323513E-2</v>
      </c>
      <c r="D267" t="s">
        <v>822</v>
      </c>
      <c r="E267">
        <v>45</v>
      </c>
      <c r="F267">
        <v>61</v>
      </c>
      <c r="G267">
        <v>73</v>
      </c>
      <c r="H267">
        <v>105</v>
      </c>
      <c r="I267" s="232">
        <f>IF(ISBLANK(D267),"",(E267/VLOOKUP(B267,'Data-Dept'!A:E,2,)))</f>
        <v>7.7452667814113599E-2</v>
      </c>
      <c r="J267" s="232">
        <f>IF(ISBLANK(D267),"",(F267/VLOOKUP(B267,'Data-Dept'!A:E,2,)))</f>
        <v>0.10499139414802065</v>
      </c>
      <c r="K267" s="232">
        <f>IF(ISBLANK(D267),"",(G267/VLOOKUP(B267,'Data-Dept'!A:E,2,)))</f>
        <v>0.12564543889845095</v>
      </c>
    </row>
    <row r="268" spans="1:11" x14ac:dyDescent="0.5">
      <c r="A268" s="230" t="str">
        <f t="shared" si="8"/>
        <v>Apply to a grant or funding program — arts</v>
      </c>
      <c r="B268" s="230" t="str">
        <f t="shared" si="9"/>
        <v>PCH</v>
      </c>
      <c r="C268" s="230">
        <f>VLOOKUP(B268,'Data-Dept'!A:J,10,)</f>
        <v>2.4417219195539241E-2</v>
      </c>
      <c r="D268" t="s">
        <v>1056</v>
      </c>
      <c r="E268">
        <v>45</v>
      </c>
      <c r="F268">
        <v>59</v>
      </c>
      <c r="G268">
        <v>63</v>
      </c>
      <c r="H268">
        <v>116</v>
      </c>
      <c r="I268" s="232">
        <f>IF(ISBLANK(D268),"",(E268/VLOOKUP(B268,'Data-Dept'!A:E,2,)))</f>
        <v>3.2798833819241979E-2</v>
      </c>
      <c r="J268" s="232">
        <f>IF(ISBLANK(D268),"",(F268/VLOOKUP(B268,'Data-Dept'!A:E,2,)))</f>
        <v>4.3002915451895045E-2</v>
      </c>
      <c r="K268" s="232">
        <f>IF(ISBLANK(D268),"",(G268/VLOOKUP(B268,'Data-Dept'!A:E,2,)))</f>
        <v>4.5918367346938778E-2</v>
      </c>
    </row>
    <row r="269" spans="1:11" x14ac:dyDescent="0.5">
      <c r="A269" s="230" t="str">
        <f t="shared" si="8"/>
        <v>Reserve a campsite or other accommodation</v>
      </c>
      <c r="B269" s="230" t="str">
        <f t="shared" si="9"/>
        <v>PC</v>
      </c>
      <c r="C269" s="230">
        <f>VLOOKUP(B269,'Data-Dept'!A:J,10,)</f>
        <v>1.4642936219695762E-2</v>
      </c>
      <c r="D269" t="s">
        <v>1547</v>
      </c>
      <c r="E269">
        <v>44</v>
      </c>
      <c r="F269">
        <v>59</v>
      </c>
      <c r="G269">
        <v>53</v>
      </c>
      <c r="H269">
        <v>129</v>
      </c>
      <c r="I269" s="232">
        <f>IF(ISBLANK(D269),"",(E269/VLOOKUP(B269,'Data-Dept'!A:E,2,)))</f>
        <v>1.1506276150627616E-2</v>
      </c>
      <c r="J269" s="232">
        <f>IF(ISBLANK(D269),"",(F269/VLOOKUP(B269,'Data-Dept'!A:E,2,)))</f>
        <v>1.542887029288703E-2</v>
      </c>
      <c r="K269" s="232">
        <f>IF(ISBLANK(D269),"",(G269/VLOOKUP(B269,'Data-Dept'!A:E,2,)))</f>
        <v>1.3859832635983263E-2</v>
      </c>
    </row>
    <row r="270" spans="1:11" x14ac:dyDescent="0.5">
      <c r="A270" s="230" t="str">
        <f t="shared" si="8"/>
        <v>Check provincial and territorial restrictions</v>
      </c>
      <c r="B270" s="230" t="str">
        <f t="shared" si="9"/>
        <v>PHAC</v>
      </c>
      <c r="C270" s="230">
        <f>VLOOKUP(B270,'Data-Dept'!A:J,10,)</f>
        <v>1.2118060810089969E-2</v>
      </c>
      <c r="D270" t="s">
        <v>1106</v>
      </c>
      <c r="E270">
        <v>44</v>
      </c>
      <c r="F270">
        <v>63</v>
      </c>
      <c r="G270">
        <v>78</v>
      </c>
      <c r="H270">
        <v>153</v>
      </c>
      <c r="I270" s="232">
        <f>IF(ISBLANK(D270),"",(E270/VLOOKUP(B270,'Data-Dept'!A:E,2,)))</f>
        <v>7.1579632340979336E-3</v>
      </c>
      <c r="J270" s="232">
        <f>IF(ISBLANK(D270),"",(F270/VLOOKUP(B270,'Data-Dept'!A:E,2,)))</f>
        <v>1.0248901903367497E-2</v>
      </c>
      <c r="K270" s="232">
        <f>IF(ISBLANK(D270),"",(G270/VLOOKUP(B270,'Data-Dept'!A:E,2,)))</f>
        <v>1.268911664226452E-2</v>
      </c>
    </row>
    <row r="271" spans="1:11" x14ac:dyDescent="0.5">
      <c r="A271" s="230" t="str">
        <f t="shared" si="8"/>
        <v>Buying a home</v>
      </c>
      <c r="B271" s="230" t="str">
        <f t="shared" si="9"/>
        <v>FCAC</v>
      </c>
      <c r="C271" s="230">
        <f>VLOOKUP(B271,'Data-Dept'!A:J,10,)</f>
        <v>1.4482946329336105E-2</v>
      </c>
      <c r="D271" t="s">
        <v>576</v>
      </c>
      <c r="E271">
        <v>43</v>
      </c>
      <c r="F271">
        <v>64</v>
      </c>
      <c r="G271">
        <v>87</v>
      </c>
      <c r="H271">
        <v>191</v>
      </c>
      <c r="I271" s="232">
        <f>IF(ISBLANK(D271),"",(E271/VLOOKUP(B271,'Data-Dept'!A:E,2,)))</f>
        <v>1.0194404931247037E-2</v>
      </c>
      <c r="J271" s="232">
        <f>IF(ISBLANK(D271),"",(F271/VLOOKUP(B271,'Data-Dept'!A:E,2,)))</f>
        <v>1.5173067804646752E-2</v>
      </c>
      <c r="K271" s="232">
        <f>IF(ISBLANK(D271),"",(G271/VLOOKUP(B271,'Data-Dept'!A:E,2,)))</f>
        <v>2.0625889046941678E-2</v>
      </c>
    </row>
    <row r="272" spans="1:11" ht="31.5" x14ac:dyDescent="0.5">
      <c r="A272" s="230" t="str">
        <f t="shared" si="8"/>
        <v>Jobs with Global Affairs Canada (embassies/consulate, trade offices and partnership organizations)</v>
      </c>
      <c r="B272" s="230" t="str">
        <f t="shared" si="9"/>
        <v>GAC</v>
      </c>
      <c r="C272" s="230">
        <f>VLOOKUP(B272,'Data-Dept'!A:J,10,)</f>
        <v>8.097690068006173E-3</v>
      </c>
      <c r="D272" t="s">
        <v>748</v>
      </c>
      <c r="E272">
        <v>43</v>
      </c>
      <c r="F272">
        <v>50</v>
      </c>
      <c r="G272">
        <v>60</v>
      </c>
      <c r="H272">
        <v>140</v>
      </c>
      <c r="I272" s="232">
        <f>IF(ISBLANK(D272),"",(E272/VLOOKUP(B272,'Data-Dept'!A:E,2,)))</f>
        <v>3.2025024204960155E-3</v>
      </c>
      <c r="J272" s="232">
        <f>IF(ISBLANK(D272),"",(F272/VLOOKUP(B272,'Data-Dept'!A:E,2,)))</f>
        <v>3.7238400238325761E-3</v>
      </c>
      <c r="K272" s="232">
        <f>IF(ISBLANK(D272),"",(G272/VLOOKUP(B272,'Data-Dept'!A:E,2,)))</f>
        <v>4.4686080285990916E-3</v>
      </c>
    </row>
    <row r="273" spans="1:11" x14ac:dyDescent="0.5">
      <c r="A273" s="230" t="str">
        <f t="shared" si="8"/>
        <v>Find Canadian maps and geographic tools</v>
      </c>
      <c r="B273" s="230" t="str">
        <f t="shared" si="9"/>
        <v>NRCan</v>
      </c>
      <c r="C273" s="230">
        <f>VLOOKUP(B273,'Data-Dept'!A:J,10,)</f>
        <v>1.720243549629279E-2</v>
      </c>
      <c r="D273" t="s">
        <v>1018</v>
      </c>
      <c r="E273">
        <v>43</v>
      </c>
      <c r="F273">
        <v>65</v>
      </c>
      <c r="G273">
        <v>58</v>
      </c>
      <c r="H273">
        <v>101</v>
      </c>
      <c r="I273" s="232">
        <f>IF(ISBLANK(D273),"",(E273/VLOOKUP(B273,'Data-Dept'!A:E,2,)))</f>
        <v>1.3685550604710375E-2</v>
      </c>
      <c r="J273" s="232">
        <f>IF(ISBLANK(D273),"",(F273/VLOOKUP(B273,'Data-Dept'!A:E,2,)))</f>
        <v>2.0687460216422662E-2</v>
      </c>
      <c r="K273" s="232">
        <f>IF(ISBLANK(D273),"",(G273/VLOOKUP(B273,'Data-Dept'!A:E,2,)))</f>
        <v>1.8459579885423297E-2</v>
      </c>
    </row>
    <row r="274" spans="1:11" x14ac:dyDescent="0.5">
      <c r="A274" s="230" t="str">
        <f t="shared" si="8"/>
        <v>Regulatory requirements as a regulated party</v>
      </c>
      <c r="B274" s="230" t="str">
        <f t="shared" si="9"/>
        <v>CFIA</v>
      </c>
      <c r="C274" s="230">
        <f>VLOOKUP(B274,'Data-Dept'!A:J,10,)</f>
        <v>2.0566405380382704E-2</v>
      </c>
      <c r="D274" t="s">
        <v>282</v>
      </c>
      <c r="E274">
        <v>42</v>
      </c>
      <c r="F274">
        <v>92</v>
      </c>
      <c r="G274">
        <v>94</v>
      </c>
      <c r="H274">
        <v>224</v>
      </c>
      <c r="I274" s="232">
        <f>IF(ISBLANK(D274),"",(E274/VLOOKUP(B274,'Data-Dept'!A:E,2,)))</f>
        <v>1.9943019943019943E-2</v>
      </c>
      <c r="J274" s="232">
        <f>IF(ISBLANK(D274),"",(F274/VLOOKUP(B274,'Data-Dept'!A:E,2,)))</f>
        <v>4.3684710351377019E-2</v>
      </c>
      <c r="K274" s="232">
        <f>IF(ISBLANK(D274),"",(G274/VLOOKUP(B274,'Data-Dept'!A:E,2,)))</f>
        <v>4.4634377967711303E-2</v>
      </c>
    </row>
    <row r="275" spans="1:11" x14ac:dyDescent="0.5">
      <c r="A275" s="230" t="str">
        <f t="shared" si="8"/>
        <v>Apply for a job in the military</v>
      </c>
      <c r="B275" s="230" t="str">
        <f t="shared" si="9"/>
        <v>DND</v>
      </c>
      <c r="C275" s="230">
        <f>VLOOKUP(B275,'Data-Dept'!A:J,10,)</f>
        <v>1.3547807034757964E-2</v>
      </c>
      <c r="D275" t="s">
        <v>1405</v>
      </c>
      <c r="E275">
        <v>42</v>
      </c>
      <c r="F275">
        <v>58</v>
      </c>
      <c r="G275">
        <v>58</v>
      </c>
      <c r="H275">
        <v>150</v>
      </c>
      <c r="I275" s="232">
        <f>IF(ISBLANK(D275),"",(E275/VLOOKUP(B275,'Data-Dept'!A:E,2,)))</f>
        <v>9.6286107290233843E-3</v>
      </c>
      <c r="J275" s="232">
        <f>IF(ISBLANK(D275),"",(F275/VLOOKUP(B275,'Data-Dept'!A:E,2,)))</f>
        <v>1.3296652911508482E-2</v>
      </c>
      <c r="K275" s="232">
        <f>IF(ISBLANK(D275),"",(G275/VLOOKUP(B275,'Data-Dept'!A:E,2,)))</f>
        <v>1.3296652911508482E-2</v>
      </c>
    </row>
    <row r="276" spans="1:11" x14ac:dyDescent="0.5">
      <c r="A276" s="230" t="str">
        <f t="shared" si="8"/>
        <v>Apply for an apprenticeship grant or loan</v>
      </c>
      <c r="B276" s="230" t="str">
        <f t="shared" si="9"/>
        <v>ESDC</v>
      </c>
      <c r="C276" s="230">
        <f>VLOOKUP(B276,'Data-Dept'!A:J,10,)</f>
        <v>3.7887437723188588E-3</v>
      </c>
      <c r="D276" t="s">
        <v>548</v>
      </c>
      <c r="E276">
        <v>42</v>
      </c>
      <c r="F276">
        <v>48</v>
      </c>
      <c r="G276">
        <v>53</v>
      </c>
      <c r="H276">
        <v>107</v>
      </c>
      <c r="I276" s="232">
        <f>IF(ISBLANK(D276),"",(E276/VLOOKUP(B276,'Data-Dept'!A:E,2,)))</f>
        <v>6.693333758306905E-4</v>
      </c>
      <c r="J276" s="232">
        <f>IF(ISBLANK(D276),"",(F276/VLOOKUP(B276,'Data-Dept'!A:E,2,)))</f>
        <v>7.6495242952078922E-4</v>
      </c>
      <c r="K276" s="232">
        <f>IF(ISBLANK(D276),"",(G276/VLOOKUP(B276,'Data-Dept'!A:E,2,)))</f>
        <v>8.4463497426253808E-4</v>
      </c>
    </row>
    <row r="277" spans="1:11" x14ac:dyDescent="0.5">
      <c r="A277" s="230" t="str">
        <f t="shared" si="8"/>
        <v>Fill out a survey</v>
      </c>
      <c r="B277" s="230" t="str">
        <f t="shared" si="9"/>
        <v>StatCan</v>
      </c>
      <c r="C277" s="230">
        <f>VLOOKUP(B277,'Data-Dept'!A:J,10,)</f>
        <v>9.338464401390037E-3</v>
      </c>
      <c r="D277" t="s">
        <v>1227</v>
      </c>
      <c r="E277">
        <v>42</v>
      </c>
      <c r="F277">
        <v>62</v>
      </c>
      <c r="G277">
        <v>71</v>
      </c>
      <c r="H277">
        <v>122</v>
      </c>
      <c r="I277" s="232">
        <f>IF(ISBLANK(D277),"",(E277/VLOOKUP(B277,'Data-Dept'!A:E,2,)))</f>
        <v>4.3572984749455342E-3</v>
      </c>
      <c r="J277" s="232">
        <f>IF(ISBLANK(D277),"",(F277/VLOOKUP(B277,'Data-Dept'!A:E,2,)))</f>
        <v>6.432202510633883E-3</v>
      </c>
      <c r="K277" s="232">
        <f>IF(ISBLANK(D277),"",(G277/VLOOKUP(B277,'Data-Dept'!A:E,2,)))</f>
        <v>7.3659093266936404E-3</v>
      </c>
    </row>
    <row r="278" spans="1:11" x14ac:dyDescent="0.5">
      <c r="A278" s="230" t="str">
        <f t="shared" si="8"/>
        <v>Consult Canada's plan to fight climate change</v>
      </c>
      <c r="B278" s="230" t="str">
        <f t="shared" si="9"/>
        <v>ECCC</v>
      </c>
      <c r="C278" s="230">
        <f>VLOOKUP(B278,'Data-Dept'!A:J,10,)</f>
        <v>1.1373977410545624E-2</v>
      </c>
      <c r="D278" t="s">
        <v>468</v>
      </c>
      <c r="E278">
        <v>41</v>
      </c>
      <c r="F278">
        <v>70</v>
      </c>
      <c r="G278">
        <v>80</v>
      </c>
      <c r="H278">
        <v>210</v>
      </c>
      <c r="I278" s="232">
        <f>IF(ISBLANK(D278),"",(E278/VLOOKUP(B278,'Data-Dept'!A:E,2,)))</f>
        <v>7.309680870030308E-3</v>
      </c>
      <c r="J278" s="232">
        <f>IF(ISBLANK(D278),"",(F278/VLOOKUP(B278,'Data-Dept'!A:E,2,)))</f>
        <v>1.2479942948832234E-2</v>
      </c>
      <c r="K278" s="232">
        <f>IF(ISBLANK(D278),"",(G278/VLOOKUP(B278,'Data-Dept'!A:E,2,)))</f>
        <v>1.4262791941522553E-2</v>
      </c>
    </row>
    <row r="279" spans="1:11" x14ac:dyDescent="0.5">
      <c r="A279" s="230" t="str">
        <f t="shared" si="8"/>
        <v>Apply for a criminal record suspension</v>
      </c>
      <c r="B279" s="230" t="str">
        <f t="shared" si="9"/>
        <v>PBC</v>
      </c>
      <c r="C279" s="230">
        <f>VLOOKUP(B279,'Data-Dept'!A:J,10,)</f>
        <v>7.3670343848656353E-2</v>
      </c>
      <c r="D279" t="s">
        <v>1043</v>
      </c>
      <c r="E279">
        <v>41</v>
      </c>
      <c r="F279">
        <v>51</v>
      </c>
      <c r="G279">
        <v>50</v>
      </c>
      <c r="H279">
        <v>98</v>
      </c>
      <c r="I279" s="232">
        <f>IF(ISBLANK(D279),"",(E279/VLOOKUP(B279,'Data-Dept'!A:E,2,)))</f>
        <v>0.23428571428571429</v>
      </c>
      <c r="J279" s="232">
        <f>IF(ISBLANK(D279),"",(F279/VLOOKUP(B279,'Data-Dept'!A:E,2,)))</f>
        <v>0.29142857142857143</v>
      </c>
      <c r="K279" s="232">
        <f>IF(ISBLANK(D279),"",(G279/VLOOKUP(B279,'Data-Dept'!A:E,2,)))</f>
        <v>0.2857142857142857</v>
      </c>
    </row>
    <row r="280" spans="1:11" x14ac:dyDescent="0.5">
      <c r="A280" s="230" t="str">
        <f t="shared" si="8"/>
        <v>Find out when reservations become available</v>
      </c>
      <c r="B280" s="230" t="str">
        <f t="shared" si="9"/>
        <v>PC</v>
      </c>
      <c r="C280" s="230">
        <f>VLOOKUP(B280,'Data-Dept'!A:J,10,)</f>
        <v>1.4642936219695762E-2</v>
      </c>
      <c r="D280" t="s">
        <v>1551</v>
      </c>
      <c r="E280">
        <v>41</v>
      </c>
      <c r="F280">
        <v>54</v>
      </c>
      <c r="G280">
        <v>62</v>
      </c>
      <c r="H280">
        <v>122</v>
      </c>
      <c r="I280" s="232">
        <f>IF(ISBLANK(D280),"",(E280/VLOOKUP(B280,'Data-Dept'!A:E,2,)))</f>
        <v>1.0721757322175732E-2</v>
      </c>
      <c r="J280" s="232">
        <f>IF(ISBLANK(D280),"",(F280/VLOOKUP(B280,'Data-Dept'!A:E,2,)))</f>
        <v>1.4121338912133892E-2</v>
      </c>
      <c r="K280" s="232">
        <f>IF(ISBLANK(D280),"",(G280/VLOOKUP(B280,'Data-Dept'!A:E,2,)))</f>
        <v>1.6213389121338913E-2</v>
      </c>
    </row>
    <row r="281" spans="1:11" x14ac:dyDescent="0.5">
      <c r="A281" s="230" t="str">
        <f t="shared" si="8"/>
        <v>ArriveCAN – Assistance or contact</v>
      </c>
      <c r="B281" s="230" t="str">
        <f t="shared" si="9"/>
        <v>CBSA</v>
      </c>
      <c r="C281" s="230">
        <f>VLOOKUP(B281,'Data-Dept'!A:J,10,)</f>
        <v>8.2121991698330173E-3</v>
      </c>
      <c r="D281" t="s">
        <v>254</v>
      </c>
      <c r="E281">
        <v>40</v>
      </c>
      <c r="F281">
        <v>44</v>
      </c>
      <c r="G281">
        <v>45</v>
      </c>
      <c r="H281">
        <v>50</v>
      </c>
      <c r="I281" s="232">
        <f>IF(ISBLANK(D281),"",(E281/VLOOKUP(B281,'Data-Dept'!A:E,2,)))</f>
        <v>2.9031789809841778E-3</v>
      </c>
      <c r="J281" s="232">
        <f>IF(ISBLANK(D281),"",(F281/VLOOKUP(B281,'Data-Dept'!A:E,2,)))</f>
        <v>3.1934968790825954E-3</v>
      </c>
      <c r="K281" s="232">
        <f>IF(ISBLANK(D281),"",(G281/VLOOKUP(B281,'Data-Dept'!A:E,2,)))</f>
        <v>3.2660763536072001E-3</v>
      </c>
    </row>
    <row r="282" spans="1:11" x14ac:dyDescent="0.5">
      <c r="A282" s="230" t="str">
        <f t="shared" si="8"/>
        <v>ArriveCAN – Learn more about it, what it is, how and when to use it</v>
      </c>
      <c r="B282" s="230" t="str">
        <f t="shared" si="9"/>
        <v>CBSA</v>
      </c>
      <c r="C282" s="230">
        <f>VLOOKUP(B282,'Data-Dept'!A:J,10,)</f>
        <v>8.2121991698330173E-3</v>
      </c>
      <c r="D282" t="s">
        <v>1352</v>
      </c>
      <c r="E282">
        <v>40</v>
      </c>
      <c r="F282">
        <v>85</v>
      </c>
      <c r="G282">
        <v>78</v>
      </c>
      <c r="H282">
        <v>200</v>
      </c>
      <c r="I282" s="232">
        <f>IF(ISBLANK(D282),"",(E282/VLOOKUP(B282,'Data-Dept'!A:E,2,)))</f>
        <v>2.9031789809841778E-3</v>
      </c>
      <c r="J282" s="232">
        <f>IF(ISBLANK(D282),"",(F282/VLOOKUP(B282,'Data-Dept'!A:E,2,)))</f>
        <v>6.1692553345913774E-3</v>
      </c>
      <c r="K282" s="232">
        <f>IF(ISBLANK(D282),"",(G282/VLOOKUP(B282,'Data-Dept'!A:E,2,)))</f>
        <v>5.6611990129191462E-3</v>
      </c>
    </row>
    <row r="283" spans="1:11" x14ac:dyDescent="0.5">
      <c r="A283" s="230" t="str">
        <f t="shared" si="8"/>
        <v>Check the United States-Canada border wait times – from the United States</v>
      </c>
      <c r="B283" s="230" t="str">
        <f t="shared" si="9"/>
        <v>CBSA</v>
      </c>
      <c r="C283" s="230">
        <f>VLOOKUP(B283,'Data-Dept'!A:J,10,)</f>
        <v>8.2121991698330173E-3</v>
      </c>
      <c r="D283" t="s">
        <v>259</v>
      </c>
      <c r="E283">
        <v>40</v>
      </c>
      <c r="F283">
        <v>62</v>
      </c>
      <c r="G283">
        <v>79</v>
      </c>
      <c r="H283">
        <v>206</v>
      </c>
      <c r="I283" s="232">
        <f>IF(ISBLANK(D283),"",(E283/VLOOKUP(B283,'Data-Dept'!A:E,2,)))</f>
        <v>2.9031789809841778E-3</v>
      </c>
      <c r="J283" s="232">
        <f>IF(ISBLANK(D283),"",(F283/VLOOKUP(B283,'Data-Dept'!A:E,2,)))</f>
        <v>4.4999274205254755E-3</v>
      </c>
      <c r="K283" s="232">
        <f>IF(ISBLANK(D283),"",(G283/VLOOKUP(B283,'Data-Dept'!A:E,2,)))</f>
        <v>5.7337784874437513E-3</v>
      </c>
    </row>
    <row r="284" spans="1:11" x14ac:dyDescent="0.5">
      <c r="A284" s="230" t="str">
        <f t="shared" si="8"/>
        <v>Find information on a specific unit, squadron or ship</v>
      </c>
      <c r="B284" s="230" t="str">
        <f t="shared" si="9"/>
        <v>DND</v>
      </c>
      <c r="C284" s="230">
        <f>VLOOKUP(B284,'Data-Dept'!A:J,10,)</f>
        <v>1.3547807034757964E-2</v>
      </c>
      <c r="D284" t="s">
        <v>440</v>
      </c>
      <c r="E284">
        <v>40</v>
      </c>
      <c r="F284">
        <v>56</v>
      </c>
      <c r="G284">
        <v>63</v>
      </c>
      <c r="H284">
        <v>209</v>
      </c>
      <c r="I284" s="232">
        <f>IF(ISBLANK(D284),"",(E284/VLOOKUP(B284,'Data-Dept'!A:E,2,)))</f>
        <v>9.170105456212746E-3</v>
      </c>
      <c r="J284" s="232">
        <f>IF(ISBLANK(D284),"",(F284/VLOOKUP(B284,'Data-Dept'!A:E,2,)))</f>
        <v>1.2838147638697846E-2</v>
      </c>
      <c r="K284" s="232">
        <f>IF(ISBLANK(D284),"",(G284/VLOOKUP(B284,'Data-Dept'!A:E,2,)))</f>
        <v>1.4442916093535076E-2</v>
      </c>
    </row>
    <row r="285" spans="1:11" x14ac:dyDescent="0.5">
      <c r="A285" s="230" t="str">
        <f t="shared" si="8"/>
        <v>File an annual corporate return</v>
      </c>
      <c r="B285" s="230" t="str">
        <f t="shared" si="9"/>
        <v>ISED</v>
      </c>
      <c r="C285" s="230">
        <f>VLOOKUP(B285,'Data-Dept'!A:J,10,)</f>
        <v>2.6408735870271854E-2</v>
      </c>
      <c r="D285" t="s">
        <v>918</v>
      </c>
      <c r="E285">
        <v>40</v>
      </c>
      <c r="F285">
        <v>46</v>
      </c>
      <c r="G285">
        <v>51</v>
      </c>
      <c r="H285">
        <v>96</v>
      </c>
      <c r="I285" s="232">
        <f>IF(ISBLANK(D285),"",(E285/VLOOKUP(B285,'Data-Dept'!A:E,2,)))</f>
        <v>2.9498525073746312E-2</v>
      </c>
      <c r="J285" s="232">
        <f>IF(ISBLANK(D285),"",(F285/VLOOKUP(B285,'Data-Dept'!A:E,2,)))</f>
        <v>3.3923303834808259E-2</v>
      </c>
      <c r="K285" s="232">
        <f>IF(ISBLANK(D285),"",(G285/VLOOKUP(B285,'Data-Dept'!A:E,2,)))</f>
        <v>3.7610619469026552E-2</v>
      </c>
    </row>
    <row r="286" spans="1:11" x14ac:dyDescent="0.5">
      <c r="A286" s="230" t="str">
        <f t="shared" si="8"/>
        <v>Read a report or a publication</v>
      </c>
      <c r="B286" s="230" t="str">
        <f t="shared" si="9"/>
        <v>PSPC</v>
      </c>
      <c r="C286" s="230">
        <f>VLOOKUP(B286,'Data-Dept'!A:J,10,)</f>
        <v>7.9173363759790314E-3</v>
      </c>
      <c r="D286" t="s">
        <v>1151</v>
      </c>
      <c r="E286">
        <v>40</v>
      </c>
      <c r="F286">
        <v>78</v>
      </c>
      <c r="G286">
        <v>83</v>
      </c>
      <c r="H286">
        <v>255</v>
      </c>
      <c r="I286" s="232">
        <f>IF(ISBLANK(D286),"",(E286/VLOOKUP(B286,'Data-Dept'!A:E,2,)))</f>
        <v>2.7451787797680323E-3</v>
      </c>
      <c r="J286" s="232">
        <f>IF(ISBLANK(D286),"",(F286/VLOOKUP(B286,'Data-Dept'!A:E,2,)))</f>
        <v>5.3530986205476633E-3</v>
      </c>
      <c r="K286" s="232">
        <f>IF(ISBLANK(D286),"",(G286/VLOOKUP(B286,'Data-Dept'!A:E,2,)))</f>
        <v>5.6962459680186669E-3</v>
      </c>
    </row>
    <row r="287" spans="1:11" x14ac:dyDescent="0.5">
      <c r="A287" s="230" t="str">
        <f t="shared" si="8"/>
        <v>Publications and guides</v>
      </c>
      <c r="B287" s="230" t="str">
        <f t="shared" si="9"/>
        <v>GAC</v>
      </c>
      <c r="C287" s="230">
        <f>VLOOKUP(B287,'Data-Dept'!A:J,10,)</f>
        <v>8.097690068006173E-3</v>
      </c>
      <c r="D287" t="s">
        <v>715</v>
      </c>
      <c r="E287">
        <v>39</v>
      </c>
      <c r="F287">
        <v>67</v>
      </c>
      <c r="G287">
        <v>73</v>
      </c>
      <c r="H287">
        <v>208</v>
      </c>
      <c r="I287" s="232">
        <f>IF(ISBLANK(D287),"",(E287/VLOOKUP(B287,'Data-Dept'!A:E,2,)))</f>
        <v>2.9045952185894094E-3</v>
      </c>
      <c r="J287" s="232">
        <f>IF(ISBLANK(D287),"",(F287/VLOOKUP(B287,'Data-Dept'!A:E,2,)))</f>
        <v>4.9899456319356522E-3</v>
      </c>
      <c r="K287" s="232">
        <f>IF(ISBLANK(D287),"",(G287/VLOOKUP(B287,'Data-Dept'!A:E,2,)))</f>
        <v>5.4368064347955613E-3</v>
      </c>
    </row>
    <row r="288" spans="1:11" x14ac:dyDescent="0.5">
      <c r="A288" s="230" t="str">
        <f t="shared" si="8"/>
        <v>Canada's defence policy (Strong, Secure, Engaged)</v>
      </c>
      <c r="B288" s="230" t="str">
        <f t="shared" si="9"/>
        <v>DND</v>
      </c>
      <c r="C288" s="230">
        <f>VLOOKUP(B288,'Data-Dept'!A:J,10,)</f>
        <v>1.3547807034757964E-2</v>
      </c>
      <c r="D288" t="s">
        <v>431</v>
      </c>
      <c r="E288">
        <v>38</v>
      </c>
      <c r="F288">
        <v>68</v>
      </c>
      <c r="G288">
        <v>75</v>
      </c>
      <c r="H288">
        <v>195</v>
      </c>
      <c r="I288" s="232">
        <f>IF(ISBLANK(D288),"",(E288/VLOOKUP(B288,'Data-Dept'!A:E,2,)))</f>
        <v>8.7116001834021094E-3</v>
      </c>
      <c r="J288" s="232">
        <f>IF(ISBLANK(D288),"",(F288/VLOOKUP(B288,'Data-Dept'!A:E,2,)))</f>
        <v>1.5589179275561669E-2</v>
      </c>
      <c r="K288" s="232">
        <f>IF(ISBLANK(D288),"",(G288/VLOOKUP(B288,'Data-Dept'!A:E,2,)))</f>
        <v>1.7193947730398899E-2</v>
      </c>
    </row>
    <row r="289" spans="1:11" x14ac:dyDescent="0.5">
      <c r="A289" s="230" t="str">
        <f t="shared" si="8"/>
        <v>Scholarships in Canada – for non-Canadians</v>
      </c>
      <c r="B289" s="230" t="str">
        <f t="shared" si="9"/>
        <v>GAC</v>
      </c>
      <c r="C289" s="230">
        <f>VLOOKUP(B289,'Data-Dept'!A:J,10,)</f>
        <v>8.097690068006173E-3</v>
      </c>
      <c r="D289" t="s">
        <v>770</v>
      </c>
      <c r="E289">
        <v>38</v>
      </c>
      <c r="F289">
        <v>26</v>
      </c>
      <c r="G289">
        <v>43</v>
      </c>
      <c r="H289">
        <v>84</v>
      </c>
      <c r="I289" s="232">
        <f>IF(ISBLANK(D289),"",(E289/VLOOKUP(B289,'Data-Dept'!A:E,2,)))</f>
        <v>2.8301184181127579E-3</v>
      </c>
      <c r="J289" s="232">
        <f>IF(ISBLANK(D289),"",(F289/VLOOKUP(B289,'Data-Dept'!A:E,2,)))</f>
        <v>1.9363968123929395E-3</v>
      </c>
      <c r="K289" s="232">
        <f>IF(ISBLANK(D289),"",(G289/VLOOKUP(B289,'Data-Dept'!A:E,2,)))</f>
        <v>3.2025024204960155E-3</v>
      </c>
    </row>
    <row r="290" spans="1:11" x14ac:dyDescent="0.5">
      <c r="A290" s="230" t="str">
        <f t="shared" si="8"/>
        <v>See what's covered by health insurance in the public service</v>
      </c>
      <c r="B290" s="230" t="str">
        <f t="shared" si="9"/>
        <v>TBS</v>
      </c>
      <c r="C290" s="230">
        <f>VLOOKUP(B290,'Data-Dept'!A:J,10,)</f>
        <v>1.4316913441313023E-2</v>
      </c>
      <c r="D290" t="s">
        <v>1284</v>
      </c>
      <c r="E290">
        <v>38</v>
      </c>
      <c r="F290">
        <v>70</v>
      </c>
      <c r="G290">
        <v>74</v>
      </c>
      <c r="H290">
        <v>196</v>
      </c>
      <c r="I290" s="232">
        <f>IF(ISBLANK(D290),"",(E290/VLOOKUP(B290,'Data-Dept'!A:E,2,)))</f>
        <v>8.7881591119333951E-3</v>
      </c>
      <c r="J290" s="232">
        <f>IF(ISBLANK(D290),"",(F290/VLOOKUP(B290,'Data-Dept'!A:E,2,)))</f>
        <v>1.6188714153561518E-2</v>
      </c>
      <c r="K290" s="232">
        <f>IF(ISBLANK(D290),"",(G290/VLOOKUP(B290,'Data-Dept'!A:E,2,)))</f>
        <v>1.7113783533765033E-2</v>
      </c>
    </row>
    <row r="291" spans="1:11" x14ac:dyDescent="0.5">
      <c r="A291" s="230" t="str">
        <f t="shared" si="8"/>
        <v>Cashing a Government of Canada cheque</v>
      </c>
      <c r="B291" s="230" t="str">
        <f t="shared" si="9"/>
        <v>FCAC</v>
      </c>
      <c r="C291" s="230">
        <f>VLOOKUP(B291,'Data-Dept'!A:J,10,)</f>
        <v>1.4482946329336105E-2</v>
      </c>
      <c r="D291" t="s">
        <v>580</v>
      </c>
      <c r="E291">
        <v>37</v>
      </c>
      <c r="F291">
        <v>42</v>
      </c>
      <c r="G291">
        <v>55</v>
      </c>
      <c r="H291">
        <v>95</v>
      </c>
      <c r="I291" s="232">
        <f>IF(ISBLANK(D291),"",(E291/VLOOKUP(B291,'Data-Dept'!A:E,2,)))</f>
        <v>8.771929824561403E-3</v>
      </c>
      <c r="J291" s="232">
        <f>IF(ISBLANK(D291),"",(F291/VLOOKUP(B291,'Data-Dept'!A:E,2,)))</f>
        <v>9.9573257467994308E-3</v>
      </c>
      <c r="K291" s="232">
        <f>IF(ISBLANK(D291),"",(G291/VLOOKUP(B291,'Data-Dept'!A:E,2,)))</f>
        <v>1.3039355144618302E-2</v>
      </c>
    </row>
    <row r="292" spans="1:11" x14ac:dyDescent="0.5">
      <c r="A292" s="230" t="str">
        <f t="shared" si="8"/>
        <v>Find information on retirement planning</v>
      </c>
      <c r="B292" s="230" t="str">
        <f t="shared" si="9"/>
        <v>FCAC</v>
      </c>
      <c r="C292" s="230">
        <f>VLOOKUP(B292,'Data-Dept'!A:J,10,)</f>
        <v>1.4482946329336105E-2</v>
      </c>
      <c r="D292" t="s">
        <v>593</v>
      </c>
      <c r="E292">
        <v>37</v>
      </c>
      <c r="F292">
        <v>43</v>
      </c>
      <c r="G292">
        <v>46</v>
      </c>
      <c r="H292">
        <v>127</v>
      </c>
      <c r="I292" s="232">
        <f>IF(ISBLANK(D292),"",(E292/VLOOKUP(B292,'Data-Dept'!A:E,2,)))</f>
        <v>8.771929824561403E-3</v>
      </c>
      <c r="J292" s="232">
        <f>IF(ISBLANK(D292),"",(F292/VLOOKUP(B292,'Data-Dept'!A:E,2,)))</f>
        <v>1.0194404931247037E-2</v>
      </c>
      <c r="K292" s="232">
        <f>IF(ISBLANK(D292),"",(G292/VLOOKUP(B292,'Data-Dept'!A:E,2,)))</f>
        <v>1.0905642484589853E-2</v>
      </c>
    </row>
    <row r="293" spans="1:11" x14ac:dyDescent="0.5">
      <c r="A293" s="230" t="str">
        <f t="shared" si="8"/>
        <v>Learn about the public service pension plan</v>
      </c>
      <c r="B293" s="230" t="str">
        <f t="shared" si="9"/>
        <v>TBS</v>
      </c>
      <c r="C293" s="230">
        <f>VLOOKUP(B293,'Data-Dept'!A:J,10,)</f>
        <v>1.4316913441313023E-2</v>
      </c>
      <c r="D293" t="s">
        <v>1277</v>
      </c>
      <c r="E293">
        <v>37</v>
      </c>
      <c r="F293">
        <v>58</v>
      </c>
      <c r="G293">
        <v>56</v>
      </c>
      <c r="H293">
        <v>149</v>
      </c>
      <c r="I293" s="232">
        <f>IF(ISBLANK(D293),"",(E293/VLOOKUP(B293,'Data-Dept'!A:E,2,)))</f>
        <v>8.5568917668825163E-3</v>
      </c>
      <c r="J293" s="232">
        <f>IF(ISBLANK(D293),"",(F293/VLOOKUP(B293,'Data-Dept'!A:E,2,)))</f>
        <v>1.3413506012950971E-2</v>
      </c>
      <c r="K293" s="232">
        <f>IF(ISBLANK(D293),"",(G293/VLOOKUP(B293,'Data-Dept'!A:E,2,)))</f>
        <v>1.2950971322849213E-2</v>
      </c>
    </row>
    <row r="294" spans="1:11" x14ac:dyDescent="0.5">
      <c r="A294" s="230" t="str">
        <f t="shared" si="8"/>
        <v>Customs - Bring goods into Canada for personal use (restrictions, duties and taxes)</v>
      </c>
      <c r="B294" s="230" t="str">
        <f t="shared" si="9"/>
        <v>CBSA</v>
      </c>
      <c r="C294" s="230">
        <f>VLOOKUP(B294,'Data-Dept'!A:J,10,)</f>
        <v>8.2121991698330173E-3</v>
      </c>
      <c r="D294" t="s">
        <v>261</v>
      </c>
      <c r="E294">
        <v>36</v>
      </c>
      <c r="F294">
        <v>54</v>
      </c>
      <c r="G294">
        <v>48</v>
      </c>
      <c r="H294">
        <v>132</v>
      </c>
      <c r="I294" s="232">
        <f>IF(ISBLANK(D294),"",(E294/VLOOKUP(B294,'Data-Dept'!A:E,2,)))</f>
        <v>2.6128610828857601E-3</v>
      </c>
      <c r="J294" s="232">
        <f>IF(ISBLANK(D294),"",(F294/VLOOKUP(B294,'Data-Dept'!A:E,2,)))</f>
        <v>3.9192916243286401E-3</v>
      </c>
      <c r="K294" s="232">
        <f>IF(ISBLANK(D294),"",(G294/VLOOKUP(B294,'Data-Dept'!A:E,2,)))</f>
        <v>3.4838147771810131E-3</v>
      </c>
    </row>
    <row r="295" spans="1:11" x14ac:dyDescent="0.5">
      <c r="A295" s="230" t="str">
        <f t="shared" si="8"/>
        <v>Visa and immigration services</v>
      </c>
      <c r="B295" s="230" t="str">
        <f t="shared" si="9"/>
        <v>IRCC</v>
      </c>
      <c r="C295" s="230">
        <f>VLOOKUP(B295,'Data-Dept'!A:J,10,)</f>
        <v>2.146124497851573E-3</v>
      </c>
      <c r="D295" t="s">
        <v>865</v>
      </c>
      <c r="E295">
        <v>36</v>
      </c>
      <c r="F295">
        <v>34</v>
      </c>
      <c r="G295">
        <v>43</v>
      </c>
      <c r="H295">
        <v>82</v>
      </c>
      <c r="I295" s="232">
        <f>IF(ISBLANK(D295),"",(E295/VLOOKUP(B295,'Data-Dept'!A:E,2,)))</f>
        <v>1.8155044076412563E-4</v>
      </c>
      <c r="J295" s="232">
        <f>IF(ISBLANK(D295),"",(F295/VLOOKUP(B295,'Data-Dept'!A:E,2,)))</f>
        <v>1.7146430516611866E-4</v>
      </c>
      <c r="K295" s="232">
        <f>IF(ISBLANK(D295),"",(G295/VLOOKUP(B295,'Data-Dept'!A:E,2,)))</f>
        <v>2.1685191535715005E-4</v>
      </c>
    </row>
    <row r="296" spans="1:11" x14ac:dyDescent="0.5">
      <c r="A296" s="230" t="str">
        <f t="shared" si="8"/>
        <v>Find a corporation</v>
      </c>
      <c r="B296" s="230" t="str">
        <f t="shared" si="9"/>
        <v>ISED</v>
      </c>
      <c r="C296" s="230">
        <f>VLOOKUP(B296,'Data-Dept'!A:J,10,)</f>
        <v>2.6408735870271854E-2</v>
      </c>
      <c r="D296" t="s">
        <v>919</v>
      </c>
      <c r="E296">
        <v>36</v>
      </c>
      <c r="F296">
        <v>65</v>
      </c>
      <c r="G296">
        <v>59</v>
      </c>
      <c r="H296">
        <v>153</v>
      </c>
      <c r="I296" s="232">
        <f>IF(ISBLANK(D296),"",(E296/VLOOKUP(B296,'Data-Dept'!A:E,2,)))</f>
        <v>2.6548672566371681E-2</v>
      </c>
      <c r="J296" s="232">
        <f>IF(ISBLANK(D296),"",(F296/VLOOKUP(B296,'Data-Dept'!A:E,2,)))</f>
        <v>4.7935103244837761E-2</v>
      </c>
      <c r="K296" s="232">
        <f>IF(ISBLANK(D296),"",(G296/VLOOKUP(B296,'Data-Dept'!A:E,2,)))</f>
        <v>4.3510324483775814E-2</v>
      </c>
    </row>
    <row r="297" spans="1:11" x14ac:dyDescent="0.5">
      <c r="A297" s="230" t="str">
        <f t="shared" si="8"/>
        <v>Check your application status</v>
      </c>
      <c r="B297" s="230" t="str">
        <f t="shared" si="9"/>
        <v>IRCC</v>
      </c>
      <c r="C297" s="230">
        <f>VLOOKUP(B297,'Data-Dept'!A:J,10,)</f>
        <v>2.146124497851573E-3</v>
      </c>
      <c r="D297" t="s">
        <v>883</v>
      </c>
      <c r="E297">
        <v>35</v>
      </c>
      <c r="F297">
        <v>40</v>
      </c>
      <c r="G297">
        <v>54</v>
      </c>
      <c r="H297">
        <v>74</v>
      </c>
      <c r="I297" s="232">
        <f>IF(ISBLANK(D297),"",(E297/VLOOKUP(B297,'Data-Dept'!A:E,2,)))</f>
        <v>1.7650737296512215E-4</v>
      </c>
      <c r="J297" s="232">
        <f>IF(ISBLANK(D297),"",(F297/VLOOKUP(B297,'Data-Dept'!A:E,2,)))</f>
        <v>2.017227119601396E-4</v>
      </c>
      <c r="K297" s="232">
        <f>IF(ISBLANK(D297),"",(G297/VLOOKUP(B297,'Data-Dept'!A:E,2,)))</f>
        <v>2.7232566114618843E-4</v>
      </c>
    </row>
    <row r="298" spans="1:11" x14ac:dyDescent="0.5">
      <c r="A298" s="230" t="str">
        <f t="shared" si="8"/>
        <v>Learn about Indigenous history in Canada</v>
      </c>
      <c r="B298" s="230" t="str">
        <f t="shared" si="9"/>
        <v>ISC</v>
      </c>
      <c r="C298" s="230">
        <f>VLOOKUP(B298,'Data-Dept'!A:J,10,)</f>
        <v>1.6665175505521528E-2</v>
      </c>
      <c r="D298" t="s">
        <v>905</v>
      </c>
      <c r="E298">
        <v>35</v>
      </c>
      <c r="F298">
        <v>60</v>
      </c>
      <c r="G298">
        <v>59</v>
      </c>
      <c r="H298">
        <v>199</v>
      </c>
      <c r="I298" s="232">
        <f>IF(ISBLANK(D298),"",(E298/VLOOKUP(B298,'Data-Dept'!A:E,2,)))</f>
        <v>1.0224948875255624E-2</v>
      </c>
      <c r="J298" s="232">
        <f>IF(ISBLANK(D298),"",(F298/VLOOKUP(B298,'Data-Dept'!A:E,2,)))</f>
        <v>1.7528483786152498E-2</v>
      </c>
      <c r="K298" s="232">
        <f>IF(ISBLANK(D298),"",(G298/VLOOKUP(B298,'Data-Dept'!A:E,2,)))</f>
        <v>1.7236342389716622E-2</v>
      </c>
    </row>
    <row r="299" spans="1:11" x14ac:dyDescent="0.5">
      <c r="A299" s="230" t="str">
        <f t="shared" si="8"/>
        <v>Search for opportunities</v>
      </c>
      <c r="B299" s="230" t="str">
        <f t="shared" si="9"/>
        <v>PSPC</v>
      </c>
      <c r="C299" s="230">
        <f>VLOOKUP(B299,'Data-Dept'!A:J,10,)</f>
        <v>7.9173363759790314E-3</v>
      </c>
      <c r="D299" t="s">
        <v>1180</v>
      </c>
      <c r="E299">
        <v>35</v>
      </c>
      <c r="F299">
        <v>65</v>
      </c>
      <c r="G299">
        <v>59</v>
      </c>
      <c r="H299">
        <v>130</v>
      </c>
      <c r="I299" s="232">
        <f>IF(ISBLANK(D299),"",(E299/VLOOKUP(B299,'Data-Dept'!A:E,2,)))</f>
        <v>2.4020314322970283E-3</v>
      </c>
      <c r="J299" s="232">
        <f>IF(ISBLANK(D299),"",(F299/VLOOKUP(B299,'Data-Dept'!A:E,2,)))</f>
        <v>4.4609155171230529E-3</v>
      </c>
      <c r="K299" s="232">
        <f>IF(ISBLANK(D299),"",(G299/VLOOKUP(B299,'Data-Dept'!A:E,2,)))</f>
        <v>4.0491387001578474E-3</v>
      </c>
    </row>
    <row r="300" spans="1:11" x14ac:dyDescent="0.5">
      <c r="A300" s="230" t="str">
        <f t="shared" si="8"/>
        <v>Find definitions for terms and abbreviations in specialized fields</v>
      </c>
      <c r="B300" s="230" t="str">
        <f t="shared" si="9"/>
        <v>PSPC</v>
      </c>
      <c r="C300" s="230">
        <f>VLOOKUP(B300,'Data-Dept'!A:J,10,)</f>
        <v>7.9173363759790314E-3</v>
      </c>
      <c r="D300" t="s">
        <v>1190</v>
      </c>
      <c r="E300">
        <v>35</v>
      </c>
      <c r="F300">
        <v>39</v>
      </c>
      <c r="G300">
        <v>58</v>
      </c>
      <c r="H300">
        <v>218</v>
      </c>
      <c r="I300" s="232">
        <f>IF(ISBLANK(D300),"",(E300/VLOOKUP(B300,'Data-Dept'!A:E,2,)))</f>
        <v>2.4020314322970283E-3</v>
      </c>
      <c r="J300" s="232">
        <f>IF(ISBLANK(D300),"",(F300/VLOOKUP(B300,'Data-Dept'!A:E,2,)))</f>
        <v>2.6765493102738317E-3</v>
      </c>
      <c r="K300" s="232">
        <f>IF(ISBLANK(D300),"",(G300/VLOOKUP(B300,'Data-Dept'!A:E,2,)))</f>
        <v>3.9805092306636472E-3</v>
      </c>
    </row>
    <row r="301" spans="1:11" x14ac:dyDescent="0.5">
      <c r="A301" s="230" t="str">
        <f t="shared" si="8"/>
        <v>Trails, waterways, and routes (maps, conditions, reports)</v>
      </c>
      <c r="B301" s="230" t="str">
        <f t="shared" si="9"/>
        <v>PC</v>
      </c>
      <c r="C301" s="230">
        <f>VLOOKUP(B301,'Data-Dept'!A:J,10,)</f>
        <v>1.4642936219695762E-2</v>
      </c>
      <c r="D301" t="s">
        <v>1555</v>
      </c>
      <c r="E301">
        <v>34</v>
      </c>
      <c r="F301">
        <v>85</v>
      </c>
      <c r="G301">
        <v>69</v>
      </c>
      <c r="H301">
        <v>269</v>
      </c>
      <c r="I301" s="232">
        <f>IF(ISBLANK(D301),"",(E301/VLOOKUP(B301,'Data-Dept'!A:E,2,)))</f>
        <v>8.8912133891213396E-3</v>
      </c>
      <c r="J301" s="232">
        <f>IF(ISBLANK(D301),"",(F301/VLOOKUP(B301,'Data-Dept'!A:E,2,)))</f>
        <v>2.2228033472803346E-2</v>
      </c>
      <c r="K301" s="232">
        <f>IF(ISBLANK(D301),"",(G301/VLOOKUP(B301,'Data-Dept'!A:E,2,)))</f>
        <v>1.8043933054393304E-2</v>
      </c>
    </row>
    <row r="302" spans="1:11" x14ac:dyDescent="0.5">
      <c r="A302" s="230" t="str">
        <f t="shared" si="8"/>
        <v>Other - Reason for my visit is not in this list</v>
      </c>
      <c r="B302" s="230" t="str">
        <f t="shared" si="9"/>
        <v>PSPC</v>
      </c>
      <c r="C302" s="230">
        <f>VLOOKUP(B302,'Data-Dept'!A:J,10,)</f>
        <v>7.9173363759790314E-3</v>
      </c>
      <c r="D302" t="s">
        <v>1159</v>
      </c>
      <c r="E302">
        <v>33</v>
      </c>
      <c r="F302">
        <v>37</v>
      </c>
      <c r="G302">
        <v>38</v>
      </c>
      <c r="H302">
        <v>70</v>
      </c>
      <c r="I302" s="232">
        <f>IF(ISBLANK(D302),"",(E302/VLOOKUP(B302,'Data-Dept'!A:E,2,)))</f>
        <v>2.2647724933086266E-3</v>
      </c>
      <c r="J302" s="232">
        <f>IF(ISBLANK(D302),"",(F302/VLOOKUP(B302,'Data-Dept'!A:E,2,)))</f>
        <v>2.53929037128543E-3</v>
      </c>
      <c r="K302" s="232">
        <f>IF(ISBLANK(D302),"",(G302/VLOOKUP(B302,'Data-Dept'!A:E,2,)))</f>
        <v>2.6079198407796306E-3</v>
      </c>
    </row>
    <row r="303" spans="1:11" x14ac:dyDescent="0.5">
      <c r="A303" s="230" t="str">
        <f t="shared" si="8"/>
        <v>Jobs in the military (Canadian Armed Forces)</v>
      </c>
      <c r="B303" s="230" t="str">
        <f t="shared" si="9"/>
        <v>DND</v>
      </c>
      <c r="C303" s="230">
        <f>VLOOKUP(B303,'Data-Dept'!A:J,10,)</f>
        <v>1.3547807034757964E-2</v>
      </c>
      <c r="D303" t="s">
        <v>444</v>
      </c>
      <c r="E303">
        <v>32</v>
      </c>
      <c r="F303">
        <v>56</v>
      </c>
      <c r="G303">
        <v>66</v>
      </c>
      <c r="H303">
        <v>160</v>
      </c>
      <c r="I303" s="232">
        <f>IF(ISBLANK(D303),"",(E303/VLOOKUP(B303,'Data-Dept'!A:E,2,)))</f>
        <v>7.336084364970197E-3</v>
      </c>
      <c r="J303" s="232">
        <f>IF(ISBLANK(D303),"",(F303/VLOOKUP(B303,'Data-Dept'!A:E,2,)))</f>
        <v>1.2838147638697846E-2</v>
      </c>
      <c r="K303" s="232">
        <f>IF(ISBLANK(D303),"",(G303/VLOOKUP(B303,'Data-Dept'!A:E,2,)))</f>
        <v>1.5130674002751032E-2</v>
      </c>
    </row>
    <row r="304" spans="1:11" x14ac:dyDescent="0.5">
      <c r="A304" s="230" t="str">
        <f t="shared" si="8"/>
        <v>Identify what you can bring to Canada</v>
      </c>
      <c r="B304" s="230" t="str">
        <f t="shared" si="9"/>
        <v>CBSA</v>
      </c>
      <c r="C304" s="230">
        <f>VLOOKUP(B304,'Data-Dept'!A:J,10,)</f>
        <v>8.2121991698330173E-3</v>
      </c>
      <c r="D304" t="s">
        <v>266</v>
      </c>
      <c r="E304">
        <v>31</v>
      </c>
      <c r="F304">
        <v>40</v>
      </c>
      <c r="G304">
        <v>42</v>
      </c>
      <c r="H304">
        <v>93</v>
      </c>
      <c r="I304" s="232">
        <f>IF(ISBLANK(D304),"",(E304/VLOOKUP(B304,'Data-Dept'!A:E,2,)))</f>
        <v>2.2499637102627377E-3</v>
      </c>
      <c r="J304" s="232">
        <f>IF(ISBLANK(D304),"",(F304/VLOOKUP(B304,'Data-Dept'!A:E,2,)))</f>
        <v>2.9031789809841778E-3</v>
      </c>
      <c r="K304" s="232">
        <f>IF(ISBLANK(D304),"",(G304/VLOOKUP(B304,'Data-Dept'!A:E,2,)))</f>
        <v>3.0483379300333866E-3</v>
      </c>
    </row>
    <row r="305" spans="1:11" x14ac:dyDescent="0.5">
      <c r="A305" s="230" t="str">
        <f t="shared" si="8"/>
        <v>Find out about Indian residential schools (compensation, health supports)</v>
      </c>
      <c r="B305" s="230" t="str">
        <f t="shared" si="9"/>
        <v>CIRNAC</v>
      </c>
      <c r="C305" s="230">
        <f>VLOOKUP(B305,'Data-Dept'!A:J,10,)</f>
        <v>2.3715982070287255E-2</v>
      </c>
      <c r="D305" t="s">
        <v>324</v>
      </c>
      <c r="E305">
        <v>31</v>
      </c>
      <c r="F305">
        <v>32</v>
      </c>
      <c r="G305">
        <v>34</v>
      </c>
      <c r="H305">
        <v>61</v>
      </c>
      <c r="I305" s="232">
        <f>IF(ISBLANK(D305),"",(E305/VLOOKUP(B305,'Data-Dept'!A:E,2,)))</f>
        <v>2.0051746442432083E-2</v>
      </c>
      <c r="J305" s="232">
        <f>IF(ISBLANK(D305),"",(F305/VLOOKUP(B305,'Data-Dept'!A:E,2,)))</f>
        <v>2.0698576972833119E-2</v>
      </c>
      <c r="K305" s="232">
        <f>IF(ISBLANK(D305),"",(G305/VLOOKUP(B305,'Data-Dept'!A:E,2,)))</f>
        <v>2.1992238033635189E-2</v>
      </c>
    </row>
    <row r="306" spans="1:11" x14ac:dyDescent="0.5">
      <c r="A306" s="230" t="str">
        <f t="shared" si="8"/>
        <v>Pay rates for military members</v>
      </c>
      <c r="B306" s="230" t="str">
        <f t="shared" si="9"/>
        <v>DND</v>
      </c>
      <c r="C306" s="230">
        <f>VLOOKUP(B306,'Data-Dept'!A:J,10,)</f>
        <v>1.3547807034757964E-2</v>
      </c>
      <c r="D306" t="s">
        <v>455</v>
      </c>
      <c r="E306">
        <v>31</v>
      </c>
      <c r="F306">
        <v>54</v>
      </c>
      <c r="G306">
        <v>65</v>
      </c>
      <c r="H306">
        <v>138</v>
      </c>
      <c r="I306" s="232">
        <f>IF(ISBLANK(D306),"",(E306/VLOOKUP(B306,'Data-Dept'!A:E,2,)))</f>
        <v>7.1068317285648787E-3</v>
      </c>
      <c r="J306" s="232">
        <f>IF(ISBLANK(D306),"",(F306/VLOOKUP(B306,'Data-Dept'!A:E,2,)))</f>
        <v>1.2379642365887207E-2</v>
      </c>
      <c r="K306" s="232">
        <f>IF(ISBLANK(D306),"",(G306/VLOOKUP(B306,'Data-Dept'!A:E,2,)))</f>
        <v>1.4901421366345712E-2</v>
      </c>
    </row>
    <row r="307" spans="1:11" x14ac:dyDescent="0.5">
      <c r="A307" s="230" t="str">
        <f t="shared" si="8"/>
        <v>Making a complaint to your financial institution</v>
      </c>
      <c r="B307" s="230" t="str">
        <f t="shared" si="9"/>
        <v>FCAC</v>
      </c>
      <c r="C307" s="230">
        <f>VLOOKUP(B307,'Data-Dept'!A:J,10,)</f>
        <v>1.4482946329336105E-2</v>
      </c>
      <c r="D307" t="s">
        <v>601</v>
      </c>
      <c r="E307">
        <v>31</v>
      </c>
      <c r="F307">
        <v>43</v>
      </c>
      <c r="G307">
        <v>44</v>
      </c>
      <c r="H307">
        <v>76</v>
      </c>
      <c r="I307" s="232">
        <f>IF(ISBLANK(D307),"",(E307/VLOOKUP(B307,'Data-Dept'!A:E,2,)))</f>
        <v>7.3494547178757702E-3</v>
      </c>
      <c r="J307" s="232">
        <f>IF(ISBLANK(D307),"",(F307/VLOOKUP(B307,'Data-Dept'!A:E,2,)))</f>
        <v>1.0194404931247037E-2</v>
      </c>
      <c r="K307" s="232">
        <f>IF(ISBLANK(D307),"",(G307/VLOOKUP(B307,'Data-Dept'!A:E,2,)))</f>
        <v>1.0431484115694643E-2</v>
      </c>
    </row>
    <row r="308" spans="1:11" x14ac:dyDescent="0.5">
      <c r="A308" s="230" t="str">
        <f t="shared" si="8"/>
        <v>Learn about Canada's education system</v>
      </c>
      <c r="B308" s="230" t="str">
        <f t="shared" si="9"/>
        <v>GAC</v>
      </c>
      <c r="C308" s="230">
        <f>VLOOKUP(B308,'Data-Dept'!A:J,10,)</f>
        <v>8.097690068006173E-3</v>
      </c>
      <c r="D308" t="s">
        <v>752</v>
      </c>
      <c r="E308">
        <v>31</v>
      </c>
      <c r="F308">
        <v>33</v>
      </c>
      <c r="G308">
        <v>49</v>
      </c>
      <c r="H308">
        <v>157</v>
      </c>
      <c r="I308" s="232">
        <f>IF(ISBLANK(D308),"",(E308/VLOOKUP(B308,'Data-Dept'!A:E,2,)))</f>
        <v>2.3087808147761973E-3</v>
      </c>
      <c r="J308" s="232">
        <f>IF(ISBLANK(D308),"",(F308/VLOOKUP(B308,'Data-Dept'!A:E,2,)))</f>
        <v>2.4577344157295004E-3</v>
      </c>
      <c r="K308" s="232">
        <f>IF(ISBLANK(D308),"",(G308/VLOOKUP(B308,'Data-Dept'!A:E,2,)))</f>
        <v>3.6493632233559246E-3</v>
      </c>
    </row>
    <row r="309" spans="1:11" x14ac:dyDescent="0.5">
      <c r="A309" s="230" t="str">
        <f t="shared" si="8"/>
        <v>Discover things to do (activities, camping, experiences)</v>
      </c>
      <c r="B309" s="230" t="str">
        <f t="shared" si="9"/>
        <v>PC</v>
      </c>
      <c r="C309" s="230">
        <f>VLOOKUP(B309,'Data-Dept'!A:J,10,)</f>
        <v>1.4642936219695762E-2</v>
      </c>
      <c r="D309" t="s">
        <v>1549</v>
      </c>
      <c r="E309">
        <v>31</v>
      </c>
      <c r="F309">
        <v>60</v>
      </c>
      <c r="G309">
        <v>67</v>
      </c>
      <c r="H309">
        <v>198</v>
      </c>
      <c r="I309" s="232">
        <f>IF(ISBLANK(D309),"",(E309/VLOOKUP(B309,'Data-Dept'!A:E,2,)))</f>
        <v>8.1066945606694564E-3</v>
      </c>
      <c r="J309" s="232">
        <f>IF(ISBLANK(D309),"",(F309/VLOOKUP(B309,'Data-Dept'!A:E,2,)))</f>
        <v>1.5690376569037656E-2</v>
      </c>
      <c r="K309" s="232">
        <f>IF(ISBLANK(D309),"",(G309/VLOOKUP(B309,'Data-Dept'!A:E,2,)))</f>
        <v>1.7520920502092051E-2</v>
      </c>
    </row>
    <row r="310" spans="1:11" x14ac:dyDescent="0.5">
      <c r="A310" s="230" t="str">
        <f t="shared" si="8"/>
        <v>National Occupational Classification (NOC)</v>
      </c>
      <c r="B310" s="230" t="str">
        <f t="shared" si="9"/>
        <v>StatCan</v>
      </c>
      <c r="C310" s="230">
        <f>VLOOKUP(B310,'Data-Dept'!A:J,10,)</f>
        <v>9.338464401390037E-3</v>
      </c>
      <c r="D310" t="s">
        <v>1238</v>
      </c>
      <c r="E310">
        <v>31</v>
      </c>
      <c r="F310">
        <v>77</v>
      </c>
      <c r="G310">
        <v>56</v>
      </c>
      <c r="H310">
        <v>188</v>
      </c>
      <c r="I310" s="232">
        <f>IF(ISBLANK(D310),"",(E310/VLOOKUP(B310,'Data-Dept'!A:E,2,)))</f>
        <v>3.2161012553169415E-3</v>
      </c>
      <c r="J310" s="232">
        <f>IF(ISBLANK(D310),"",(F310/VLOOKUP(B310,'Data-Dept'!A:E,2,)))</f>
        <v>7.988380537400145E-3</v>
      </c>
      <c r="K310" s="232">
        <f>IF(ISBLANK(D310),"",(G310/VLOOKUP(B310,'Data-Dept'!A:E,2,)))</f>
        <v>5.8097312999273783E-3</v>
      </c>
    </row>
    <row r="311" spans="1:11" x14ac:dyDescent="0.5">
      <c r="A311" s="230" t="str">
        <f t="shared" si="8"/>
        <v>North American Industry Classification System (NAICS)</v>
      </c>
      <c r="B311" s="230" t="str">
        <f t="shared" si="9"/>
        <v>StatCan</v>
      </c>
      <c r="C311" s="230">
        <f>VLOOKUP(B311,'Data-Dept'!A:J,10,)</f>
        <v>9.338464401390037E-3</v>
      </c>
      <c r="D311" t="s">
        <v>1239</v>
      </c>
      <c r="E311">
        <v>31</v>
      </c>
      <c r="F311">
        <v>71</v>
      </c>
      <c r="G311">
        <v>65</v>
      </c>
      <c r="H311">
        <v>195</v>
      </c>
      <c r="I311" s="232">
        <f>IF(ISBLANK(D311),"",(E311/VLOOKUP(B311,'Data-Dept'!A:E,2,)))</f>
        <v>3.2161012553169415E-3</v>
      </c>
      <c r="J311" s="232">
        <f>IF(ISBLANK(D311),"",(F311/VLOOKUP(B311,'Data-Dept'!A:E,2,)))</f>
        <v>7.3659093266936404E-3</v>
      </c>
      <c r="K311" s="232">
        <f>IF(ISBLANK(D311),"",(G311/VLOOKUP(B311,'Data-Dept'!A:E,2,)))</f>
        <v>6.7434381159871357E-3</v>
      </c>
    </row>
    <row r="312" spans="1:11" x14ac:dyDescent="0.5">
      <c r="A312" s="230" t="str">
        <f t="shared" si="8"/>
        <v>ArriveCAN – Download the mobile app</v>
      </c>
      <c r="B312" s="230" t="str">
        <f t="shared" si="9"/>
        <v>CBSA</v>
      </c>
      <c r="C312" s="230">
        <f>VLOOKUP(B312,'Data-Dept'!A:J,10,)</f>
        <v>8.2121991698330173E-3</v>
      </c>
      <c r="D312" t="s">
        <v>1350</v>
      </c>
      <c r="E312">
        <v>30</v>
      </c>
      <c r="F312">
        <v>43</v>
      </c>
      <c r="G312">
        <v>41</v>
      </c>
      <c r="H312">
        <v>75</v>
      </c>
      <c r="I312" s="232">
        <f>IF(ISBLANK(D312),"",(E312/VLOOKUP(B312,'Data-Dept'!A:E,2,)))</f>
        <v>2.1773842357381331E-3</v>
      </c>
      <c r="J312" s="232">
        <f>IF(ISBLANK(D312),"",(F312/VLOOKUP(B312,'Data-Dept'!A:E,2,)))</f>
        <v>3.1209174045579908E-3</v>
      </c>
      <c r="K312" s="232">
        <f>IF(ISBLANK(D312),"",(G312/VLOOKUP(B312,'Data-Dept'!A:E,2,)))</f>
        <v>2.975758455508782E-3</v>
      </c>
    </row>
    <row r="313" spans="1:11" x14ac:dyDescent="0.5">
      <c r="A313" s="230" t="str">
        <f t="shared" si="8"/>
        <v>Make a will and plan your estate</v>
      </c>
      <c r="B313" s="230" t="str">
        <f t="shared" si="9"/>
        <v>FCAC</v>
      </c>
      <c r="C313" s="230">
        <f>VLOOKUP(B313,'Data-Dept'!A:J,10,)</f>
        <v>1.4482946329336105E-2</v>
      </c>
      <c r="D313" t="s">
        <v>600</v>
      </c>
      <c r="E313">
        <v>30</v>
      </c>
      <c r="F313">
        <v>38</v>
      </c>
      <c r="G313">
        <v>43</v>
      </c>
      <c r="H313">
        <v>91</v>
      </c>
      <c r="I313" s="232">
        <f>IF(ISBLANK(D313),"",(E313/VLOOKUP(B313,'Data-Dept'!A:E,2,)))</f>
        <v>7.1123755334281651E-3</v>
      </c>
      <c r="J313" s="232">
        <f>IF(ISBLANK(D313),"",(F313/VLOOKUP(B313,'Data-Dept'!A:E,2,)))</f>
        <v>9.0090090090090089E-3</v>
      </c>
      <c r="K313" s="232">
        <f>IF(ISBLANK(D313),"",(G313/VLOOKUP(B313,'Data-Dept'!A:E,2,)))</f>
        <v>1.0194404931247037E-2</v>
      </c>
    </row>
    <row r="314" spans="1:11" x14ac:dyDescent="0.5">
      <c r="A314" s="230" t="str">
        <f t="shared" si="8"/>
        <v>Learn about the problematic use of drugs (such as opioids) and how to get help</v>
      </c>
      <c r="B314" s="230" t="str">
        <f t="shared" si="9"/>
        <v>HC</v>
      </c>
      <c r="C314" s="230">
        <f>VLOOKUP(B314,'Data-Dept'!A:J,10,)</f>
        <v>8.1052032694029358E-3</v>
      </c>
      <c r="D314" t="s">
        <v>818</v>
      </c>
      <c r="E314">
        <v>30</v>
      </c>
      <c r="F314">
        <v>36</v>
      </c>
      <c r="G314">
        <v>59</v>
      </c>
      <c r="H314">
        <v>159</v>
      </c>
      <c r="I314" s="232">
        <f>IF(ISBLANK(D314),"",(E314/VLOOKUP(B314,'Data-Dept'!A:E,2,)))</f>
        <v>2.2718667171525938E-3</v>
      </c>
      <c r="J314" s="232">
        <f>IF(ISBLANK(D314),"",(F314/VLOOKUP(B314,'Data-Dept'!A:E,2,)))</f>
        <v>2.7262400605831123E-3</v>
      </c>
      <c r="K314" s="232">
        <f>IF(ISBLANK(D314),"",(G314/VLOOKUP(B314,'Data-Dept'!A:E,2,)))</f>
        <v>4.4680045437334344E-3</v>
      </c>
    </row>
    <row r="315" spans="1:11" x14ac:dyDescent="0.5">
      <c r="A315" s="230" t="str">
        <f t="shared" si="8"/>
        <v>Work and travel in Canada as a youth (International Experience Canada)</v>
      </c>
      <c r="B315" s="230" t="str">
        <f t="shared" si="9"/>
        <v>IRCC</v>
      </c>
      <c r="C315" s="230">
        <f>VLOOKUP(B315,'Data-Dept'!A:J,10,)</f>
        <v>2.146124497851573E-3</v>
      </c>
      <c r="D315" t="s">
        <v>866</v>
      </c>
      <c r="E315">
        <v>30</v>
      </c>
      <c r="F315">
        <v>54</v>
      </c>
      <c r="G315">
        <v>39</v>
      </c>
      <c r="H315">
        <v>115</v>
      </c>
      <c r="I315" s="232">
        <f>IF(ISBLANK(D315),"",(E315/VLOOKUP(B315,'Data-Dept'!A:E,2,)))</f>
        <v>1.512920339701047E-4</v>
      </c>
      <c r="J315" s="232">
        <f>IF(ISBLANK(D315),"",(F315/VLOOKUP(B315,'Data-Dept'!A:E,2,)))</f>
        <v>2.7232566114618843E-4</v>
      </c>
      <c r="K315" s="232">
        <f>IF(ISBLANK(D315),"",(G315/VLOOKUP(B315,'Data-Dept'!A:E,2,)))</f>
        <v>1.9667964416113611E-4</v>
      </c>
    </row>
    <row r="316" spans="1:11" x14ac:dyDescent="0.5">
      <c r="A316" s="230" t="str">
        <f t="shared" si="8"/>
        <v>Look up industry statistics</v>
      </c>
      <c r="B316" s="230" t="str">
        <f t="shared" si="9"/>
        <v>ISED</v>
      </c>
      <c r="C316" s="230">
        <f>VLOOKUP(B316,'Data-Dept'!A:J,10,)</f>
        <v>2.6408735870271854E-2</v>
      </c>
      <c r="D316" t="s">
        <v>923</v>
      </c>
      <c r="E316">
        <v>30</v>
      </c>
      <c r="F316">
        <v>39</v>
      </c>
      <c r="G316">
        <v>43</v>
      </c>
      <c r="H316">
        <v>101</v>
      </c>
      <c r="I316" s="232">
        <f>IF(ISBLANK(D316),"",(E316/VLOOKUP(B316,'Data-Dept'!A:E,2,)))</f>
        <v>2.2123893805309734E-2</v>
      </c>
      <c r="J316" s="232">
        <f>IF(ISBLANK(D316),"",(F316/VLOOKUP(B316,'Data-Dept'!A:E,2,)))</f>
        <v>2.8761061946902654E-2</v>
      </c>
      <c r="K316" s="232">
        <f>IF(ISBLANK(D316),"",(G316/VLOOKUP(B316,'Data-Dept'!A:E,2,)))</f>
        <v>3.1710914454277289E-2</v>
      </c>
    </row>
    <row r="317" spans="1:11" ht="31.5" x14ac:dyDescent="0.5">
      <c r="A317" s="230" t="str">
        <f t="shared" si="8"/>
        <v>How the Government of Canada is working to advance reconciliation and renew the relationship with Indigenous Peoples</v>
      </c>
      <c r="B317" s="230" t="str">
        <f t="shared" si="9"/>
        <v>CIRNAC</v>
      </c>
      <c r="C317" s="230">
        <f>VLOOKUP(B317,'Data-Dept'!A:J,10,)</f>
        <v>2.3715982070287255E-2</v>
      </c>
      <c r="D317" t="s">
        <v>328</v>
      </c>
      <c r="E317">
        <v>29</v>
      </c>
      <c r="F317">
        <v>36</v>
      </c>
      <c r="G317">
        <v>56</v>
      </c>
      <c r="H317">
        <v>129</v>
      </c>
      <c r="I317" s="232">
        <f>IF(ISBLANK(D317),"",(E317/VLOOKUP(B317,'Data-Dept'!A:E,2,)))</f>
        <v>1.8758085381630013E-2</v>
      </c>
      <c r="J317" s="232">
        <f>IF(ISBLANK(D317),"",(F317/VLOOKUP(B317,'Data-Dept'!A:E,2,)))</f>
        <v>2.3285899094437259E-2</v>
      </c>
      <c r="K317" s="232">
        <f>IF(ISBLANK(D317),"",(G317/VLOOKUP(B317,'Data-Dept'!A:E,2,)))</f>
        <v>3.6222509702457953E-2</v>
      </c>
    </row>
    <row r="318" spans="1:11" x14ac:dyDescent="0.5">
      <c r="A318" s="230" t="str">
        <f t="shared" si="8"/>
        <v>Canada Emergency Wage Subsidy (CEWS)</v>
      </c>
      <c r="B318" s="230" t="str">
        <f t="shared" si="9"/>
        <v>CRA</v>
      </c>
      <c r="C318" s="230">
        <f>VLOOKUP(B318,'Data-Dept'!A:J,10,)</f>
        <v>3.2597552843902275E-3</v>
      </c>
      <c r="D318" t="s">
        <v>1380</v>
      </c>
      <c r="E318">
        <v>29</v>
      </c>
      <c r="F318">
        <v>25</v>
      </c>
      <c r="G318">
        <v>30</v>
      </c>
      <c r="H318">
        <v>52</v>
      </c>
      <c r="I318" s="232">
        <f>IF(ISBLANK(D318),"",(E318/VLOOKUP(B318,'Data-Dept'!A:E,2,)))</f>
        <v>3.4017994345974731E-4</v>
      </c>
      <c r="J318" s="232">
        <f>IF(ISBLANK(D318),"",(F318/VLOOKUP(B318,'Data-Dept'!A:E,2,)))</f>
        <v>2.9325857194805805E-4</v>
      </c>
      <c r="K318" s="232">
        <f>IF(ISBLANK(D318),"",(G318/VLOOKUP(B318,'Data-Dept'!A:E,2,)))</f>
        <v>3.5191028633766965E-4</v>
      </c>
    </row>
    <row r="319" spans="1:11" x14ac:dyDescent="0.5">
      <c r="A319" s="230" t="str">
        <f t="shared" si="8"/>
        <v>Canada's actions in a specific country or region</v>
      </c>
      <c r="B319" s="230" t="str">
        <f t="shared" si="9"/>
        <v>GAC</v>
      </c>
      <c r="C319" s="230">
        <f>VLOOKUP(B319,'Data-Dept'!A:J,10,)</f>
        <v>8.097690068006173E-3</v>
      </c>
      <c r="D319" t="s">
        <v>727</v>
      </c>
      <c r="E319">
        <v>29</v>
      </c>
      <c r="F319">
        <v>58</v>
      </c>
      <c r="G319">
        <v>72</v>
      </c>
      <c r="H319">
        <v>172</v>
      </c>
      <c r="I319" s="232">
        <f>IF(ISBLANK(D319),"",(E319/VLOOKUP(B319,'Data-Dept'!A:E,2,)))</f>
        <v>2.1598272138228943E-3</v>
      </c>
      <c r="J319" s="232">
        <f>IF(ISBLANK(D319),"",(F319/VLOOKUP(B319,'Data-Dept'!A:E,2,)))</f>
        <v>4.3196544276457886E-3</v>
      </c>
      <c r="K319" s="232">
        <f>IF(ISBLANK(D319),"",(G319/VLOOKUP(B319,'Data-Dept'!A:E,2,)))</f>
        <v>5.3623296343189098E-3</v>
      </c>
    </row>
    <row r="320" spans="1:11" x14ac:dyDescent="0.5">
      <c r="A320" s="230" t="str">
        <f t="shared" si="8"/>
        <v>Canada's foreign policy and international relations</v>
      </c>
      <c r="B320" s="230" t="str">
        <f t="shared" si="9"/>
        <v>GAC</v>
      </c>
      <c r="C320" s="230">
        <f>VLOOKUP(B320,'Data-Dept'!A:J,10,)</f>
        <v>8.097690068006173E-3</v>
      </c>
      <c r="D320" t="s">
        <v>730</v>
      </c>
      <c r="E320">
        <v>29</v>
      </c>
      <c r="F320">
        <v>66</v>
      </c>
      <c r="G320">
        <v>68</v>
      </c>
      <c r="H320">
        <v>204</v>
      </c>
      <c r="I320" s="232">
        <f>IF(ISBLANK(D320),"",(E320/VLOOKUP(B320,'Data-Dept'!A:E,2,)))</f>
        <v>2.1598272138228943E-3</v>
      </c>
      <c r="J320" s="232">
        <f>IF(ISBLANK(D320),"",(F320/VLOOKUP(B320,'Data-Dept'!A:E,2,)))</f>
        <v>4.9154688314590007E-3</v>
      </c>
      <c r="K320" s="232">
        <f>IF(ISBLANK(D320),"",(G320/VLOOKUP(B320,'Data-Dept'!A:E,2,)))</f>
        <v>5.0644224324123037E-3</v>
      </c>
    </row>
    <row r="321" spans="1:11" x14ac:dyDescent="0.5">
      <c r="A321" s="230" t="str">
        <f t="shared" si="8"/>
        <v>Get an entry pass, permit, or merchandise</v>
      </c>
      <c r="B321" s="230" t="str">
        <f t="shared" si="9"/>
        <v>PC</v>
      </c>
      <c r="C321" s="230">
        <f>VLOOKUP(B321,'Data-Dept'!A:J,10,)</f>
        <v>1.4642936219695762E-2</v>
      </c>
      <c r="D321" t="s">
        <v>1552</v>
      </c>
      <c r="E321">
        <v>29</v>
      </c>
      <c r="F321">
        <v>32</v>
      </c>
      <c r="G321">
        <v>34</v>
      </c>
      <c r="H321">
        <v>86</v>
      </c>
      <c r="I321" s="232">
        <f>IF(ISBLANK(D321),"",(E321/VLOOKUP(B321,'Data-Dept'!A:E,2,)))</f>
        <v>7.5836820083682007E-3</v>
      </c>
      <c r="J321" s="232">
        <f>IF(ISBLANK(D321),"",(F321/VLOOKUP(B321,'Data-Dept'!A:E,2,)))</f>
        <v>8.368200836820083E-3</v>
      </c>
      <c r="K321" s="232">
        <f>IF(ISBLANK(D321),"",(G321/VLOOKUP(B321,'Data-Dept'!A:E,2,)))</f>
        <v>8.8912133891213396E-3</v>
      </c>
    </row>
    <row r="322" spans="1:11" x14ac:dyDescent="0.5">
      <c r="A322" s="230" t="str">
        <f t="shared" si="8"/>
        <v>Search tenders</v>
      </c>
      <c r="B322" s="230" t="str">
        <f t="shared" si="9"/>
        <v>PSPC</v>
      </c>
      <c r="C322" s="230">
        <f>VLOOKUP(B322,'Data-Dept'!A:J,10,)</f>
        <v>7.9173363759790314E-3</v>
      </c>
      <c r="D322" t="s">
        <v>1181</v>
      </c>
      <c r="E322">
        <v>29</v>
      </c>
      <c r="F322">
        <v>64</v>
      </c>
      <c r="G322">
        <v>55</v>
      </c>
      <c r="H322">
        <v>112</v>
      </c>
      <c r="I322" s="232">
        <f>IF(ISBLANK(D322),"",(E322/VLOOKUP(B322,'Data-Dept'!A:E,2,)))</f>
        <v>1.9902546153318236E-3</v>
      </c>
      <c r="J322" s="232">
        <f>IF(ISBLANK(D322),"",(F322/VLOOKUP(B322,'Data-Dept'!A:E,2,)))</f>
        <v>4.3922860476288518E-3</v>
      </c>
      <c r="K322" s="232">
        <f>IF(ISBLANK(D322),"",(G322/VLOOKUP(B322,'Data-Dept'!A:E,2,)))</f>
        <v>3.7746208221810444E-3</v>
      </c>
    </row>
    <row r="323" spans="1:11" x14ac:dyDescent="0.5">
      <c r="A323" s="230" t="str">
        <f t="shared" ref="A323:A386" si="10">IF(ISBLANK(D323),"",MID(D323,FIND("#",SUBSTITUTE(D323,":","#",2))+1,500))</f>
        <v>Infographics</v>
      </c>
      <c r="B323" s="230" t="str">
        <f t="shared" ref="B323:B386" si="11">IF(ISBLANK(D323),"",LEFT(D323,FIND("#",SUBSTITUTE(D323,":","#"))-1))</f>
        <v>StatCan</v>
      </c>
      <c r="C323" s="230">
        <f>VLOOKUP(B323,'Data-Dept'!A:J,10,)</f>
        <v>9.338464401390037E-3</v>
      </c>
      <c r="D323" t="s">
        <v>1233</v>
      </c>
      <c r="E323">
        <v>29</v>
      </c>
      <c r="F323">
        <v>49</v>
      </c>
      <c r="G323">
        <v>49</v>
      </c>
      <c r="H323">
        <v>146</v>
      </c>
      <c r="I323" s="232">
        <f>IF(ISBLANK(D323),"",(E323/VLOOKUP(B323,'Data-Dept'!A:E,2,)))</f>
        <v>3.0086108517481066E-3</v>
      </c>
      <c r="J323" s="232">
        <f>IF(ISBLANK(D323),"",(F323/VLOOKUP(B323,'Data-Dept'!A:E,2,)))</f>
        <v>5.0835148874364558E-3</v>
      </c>
      <c r="K323" s="232">
        <f>IF(ISBLANK(D323),"",(G323/VLOOKUP(B323,'Data-Dept'!A:E,2,)))</f>
        <v>5.0835148874364558E-3</v>
      </c>
    </row>
    <row r="324" spans="1:11" x14ac:dyDescent="0.5">
      <c r="A324" s="230" t="str">
        <f t="shared" si="10"/>
        <v>Check the Canada-United States border wait times – from Canada</v>
      </c>
      <c r="B324" s="230" t="str">
        <f t="shared" si="11"/>
        <v>CBSA</v>
      </c>
      <c r="C324" s="230">
        <f>VLOOKUP(B324,'Data-Dept'!A:J,10,)</f>
        <v>8.2121991698330173E-3</v>
      </c>
      <c r="D324" t="s">
        <v>258</v>
      </c>
      <c r="E324">
        <v>28</v>
      </c>
      <c r="F324">
        <v>44</v>
      </c>
      <c r="G324">
        <v>59</v>
      </c>
      <c r="H324">
        <v>130</v>
      </c>
      <c r="I324" s="232">
        <f>IF(ISBLANK(D324),"",(E324/VLOOKUP(B324,'Data-Dept'!A:E,2,)))</f>
        <v>2.0322252866889243E-3</v>
      </c>
      <c r="J324" s="232">
        <f>IF(ISBLANK(D324),"",(F324/VLOOKUP(B324,'Data-Dept'!A:E,2,)))</f>
        <v>3.1934968790825954E-3</v>
      </c>
      <c r="K324" s="232">
        <f>IF(ISBLANK(D324),"",(G324/VLOOKUP(B324,'Data-Dept'!A:E,2,)))</f>
        <v>4.282188996951662E-3</v>
      </c>
    </row>
    <row r="325" spans="1:11" x14ac:dyDescent="0.5">
      <c r="A325" s="230" t="str">
        <f t="shared" si="10"/>
        <v>Look up a charitable organization</v>
      </c>
      <c r="B325" s="230" t="str">
        <f t="shared" si="11"/>
        <v>CRA</v>
      </c>
      <c r="C325" s="230">
        <f>VLOOKUP(B325,'Data-Dept'!A:J,10,)</f>
        <v>3.2597552843902275E-3</v>
      </c>
      <c r="D325" t="s">
        <v>358</v>
      </c>
      <c r="E325">
        <v>28</v>
      </c>
      <c r="F325">
        <v>38</v>
      </c>
      <c r="G325">
        <v>45</v>
      </c>
      <c r="H325">
        <v>108</v>
      </c>
      <c r="I325" s="232">
        <f>IF(ISBLANK(D325),"",(E325/VLOOKUP(B325,'Data-Dept'!A:E,2,)))</f>
        <v>3.2844960058182502E-4</v>
      </c>
      <c r="J325" s="232">
        <f>IF(ISBLANK(D325),"",(F325/VLOOKUP(B325,'Data-Dept'!A:E,2,)))</f>
        <v>4.4575302936104822E-4</v>
      </c>
      <c r="K325" s="232">
        <f>IF(ISBLANK(D325),"",(G325/VLOOKUP(B325,'Data-Dept'!A:E,2,)))</f>
        <v>5.2786542950650445E-4</v>
      </c>
    </row>
    <row r="326" spans="1:11" x14ac:dyDescent="0.5">
      <c r="A326" s="230" t="str">
        <f t="shared" si="10"/>
        <v>Get more information on auroras and the AuroraMAX observatory</v>
      </c>
      <c r="B326" s="230" t="str">
        <f t="shared" si="11"/>
        <v>CSA</v>
      </c>
      <c r="C326" s="230">
        <f>VLOOKUP(B326,'Data-Dept'!A:J,10,)</f>
        <v>2.1474470106768312E-2</v>
      </c>
      <c r="D326" t="s">
        <v>375</v>
      </c>
      <c r="E326">
        <v>28</v>
      </c>
      <c r="F326">
        <v>31</v>
      </c>
      <c r="G326">
        <v>52</v>
      </c>
      <c r="H326">
        <v>130</v>
      </c>
      <c r="I326" s="232">
        <f>IF(ISBLANK(D326),"",(E326/VLOOKUP(B326,'Data-Dept'!A:E,2,)))</f>
        <v>1.8217306441119064E-2</v>
      </c>
      <c r="J326" s="232">
        <f>IF(ISBLANK(D326),"",(F326/VLOOKUP(B326,'Data-Dept'!A:E,2,)))</f>
        <v>2.0169160702667534E-2</v>
      </c>
      <c r="K326" s="232">
        <f>IF(ISBLANK(D326),"",(G326/VLOOKUP(B326,'Data-Dept'!A:E,2,)))</f>
        <v>3.3832140533506833E-2</v>
      </c>
    </row>
    <row r="327" spans="1:11" x14ac:dyDescent="0.5">
      <c r="A327" s="230" t="str">
        <f t="shared" si="10"/>
        <v>Look up a species at risk in Canada</v>
      </c>
      <c r="B327" s="230" t="str">
        <f t="shared" si="11"/>
        <v>ECCC</v>
      </c>
      <c r="C327" s="230">
        <f>VLOOKUP(B327,'Data-Dept'!A:J,10,)</f>
        <v>1.1373977410545624E-2</v>
      </c>
      <c r="D327" t="s">
        <v>505</v>
      </c>
      <c r="E327">
        <v>28</v>
      </c>
      <c r="F327">
        <v>45</v>
      </c>
      <c r="G327">
        <v>42</v>
      </c>
      <c r="H327">
        <v>162</v>
      </c>
      <c r="I327" s="232">
        <f>IF(ISBLANK(D327),"",(E327/VLOOKUP(B327,'Data-Dept'!A:E,2,)))</f>
        <v>4.9919771795328936E-3</v>
      </c>
      <c r="J327" s="232">
        <f>IF(ISBLANK(D327),"",(F327/VLOOKUP(B327,'Data-Dept'!A:E,2,)))</f>
        <v>8.0228204671064368E-3</v>
      </c>
      <c r="K327" s="232">
        <f>IF(ISBLANK(D327),"",(G327/VLOOKUP(B327,'Data-Dept'!A:E,2,)))</f>
        <v>7.4879657692993404E-3</v>
      </c>
    </row>
    <row r="328" spans="1:11" x14ac:dyDescent="0.5">
      <c r="A328" s="230" t="str">
        <f t="shared" si="10"/>
        <v>Study in French</v>
      </c>
      <c r="B328" s="230" t="str">
        <f t="shared" si="11"/>
        <v>GAC</v>
      </c>
      <c r="C328" s="230">
        <f>VLOOKUP(B328,'Data-Dept'!A:J,10,)</f>
        <v>8.097690068006173E-3</v>
      </c>
      <c r="D328" t="s">
        <v>784</v>
      </c>
      <c r="E328">
        <v>28</v>
      </c>
      <c r="F328">
        <v>44</v>
      </c>
      <c r="G328">
        <v>40</v>
      </c>
      <c r="H328">
        <v>95</v>
      </c>
      <c r="I328" s="232">
        <f>IF(ISBLANK(D328),"",(E328/VLOOKUP(B328,'Data-Dept'!A:E,2,)))</f>
        <v>2.0853504133462428E-3</v>
      </c>
      <c r="J328" s="232">
        <f>IF(ISBLANK(D328),"",(F328/VLOOKUP(B328,'Data-Dept'!A:E,2,)))</f>
        <v>3.276979220972667E-3</v>
      </c>
      <c r="K328" s="232">
        <f>IF(ISBLANK(D328),"",(G328/VLOOKUP(B328,'Data-Dept'!A:E,2,)))</f>
        <v>2.9790720190660609E-3</v>
      </c>
    </row>
    <row r="329" spans="1:11" x14ac:dyDescent="0.5">
      <c r="A329" s="230" t="str">
        <f t="shared" si="10"/>
        <v>Other - Reason for my visit is not in this list</v>
      </c>
      <c r="B329" s="230" t="str">
        <f t="shared" si="11"/>
        <v>IRCC</v>
      </c>
      <c r="C329" s="230">
        <f>VLOOKUP(B329,'Data-Dept'!A:J,10,)</f>
        <v>2.146124497851573E-3</v>
      </c>
      <c r="D329" t="s">
        <v>868</v>
      </c>
      <c r="E329">
        <v>28</v>
      </c>
      <c r="F329">
        <v>38</v>
      </c>
      <c r="G329">
        <v>36</v>
      </c>
      <c r="H329">
        <v>79</v>
      </c>
      <c r="I329" s="232">
        <f>IF(ISBLANK(D329),"",(E329/VLOOKUP(B329,'Data-Dept'!A:E,2,)))</f>
        <v>1.412058983720977E-4</v>
      </c>
      <c r="J329" s="232">
        <f>IF(ISBLANK(D329),"",(F329/VLOOKUP(B329,'Data-Dept'!A:E,2,)))</f>
        <v>1.916365763621326E-4</v>
      </c>
      <c r="K329" s="232">
        <f>IF(ISBLANK(D329),"",(G329/VLOOKUP(B329,'Data-Dept'!A:E,2,)))</f>
        <v>1.8155044076412563E-4</v>
      </c>
    </row>
    <row r="330" spans="1:11" x14ac:dyDescent="0.5">
      <c r="A330" s="230" t="str">
        <f t="shared" si="10"/>
        <v>Research your genealogy and family history</v>
      </c>
      <c r="B330" s="230" t="str">
        <f t="shared" si="11"/>
        <v>LAC</v>
      </c>
      <c r="C330" s="230">
        <f>VLOOKUP(B330,'Data-Dept'!A:J,10,)</f>
        <v>1.5716054468814866E-2</v>
      </c>
      <c r="D330" t="s">
        <v>948</v>
      </c>
      <c r="E330">
        <v>28</v>
      </c>
      <c r="F330">
        <v>31</v>
      </c>
      <c r="G330">
        <v>31</v>
      </c>
      <c r="H330">
        <v>51</v>
      </c>
      <c r="I330" s="232">
        <f>IF(ISBLANK(D330),"",(E330/VLOOKUP(B330,'Data-Dept'!A:E,2,)))</f>
        <v>7.2501294665976174E-3</v>
      </c>
      <c r="J330" s="232">
        <f>IF(ISBLANK(D330),"",(F330/VLOOKUP(B330,'Data-Dept'!A:E,2,)))</f>
        <v>8.0269290523045048E-3</v>
      </c>
      <c r="K330" s="232">
        <f>IF(ISBLANK(D330),"",(G330/VLOOKUP(B330,'Data-Dept'!A:E,2,)))</f>
        <v>8.0269290523045048E-3</v>
      </c>
    </row>
    <row r="331" spans="1:11" x14ac:dyDescent="0.5">
      <c r="A331" s="230" t="str">
        <f t="shared" si="10"/>
        <v>Get satellite and air imagery</v>
      </c>
      <c r="B331" s="230" t="str">
        <f t="shared" si="11"/>
        <v>NRCan</v>
      </c>
      <c r="C331" s="230">
        <f>VLOOKUP(B331,'Data-Dept'!A:J,10,)</f>
        <v>1.720243549629279E-2</v>
      </c>
      <c r="D331" t="s">
        <v>1021</v>
      </c>
      <c r="E331">
        <v>28</v>
      </c>
      <c r="F331">
        <v>48</v>
      </c>
      <c r="G331">
        <v>47</v>
      </c>
      <c r="H331">
        <v>119</v>
      </c>
      <c r="I331" s="232">
        <f>IF(ISBLANK(D331),"",(E331/VLOOKUP(B331,'Data-Dept'!A:E,2,)))</f>
        <v>8.9115213239974542E-3</v>
      </c>
      <c r="J331" s="232">
        <f>IF(ISBLANK(D331),"",(F331/VLOOKUP(B331,'Data-Dept'!A:E,2,)))</f>
        <v>1.5276893698281349E-2</v>
      </c>
      <c r="K331" s="232">
        <f>IF(ISBLANK(D331),"",(G331/VLOOKUP(B331,'Data-Dept'!A:E,2,)))</f>
        <v>1.4958625079567155E-2</v>
      </c>
    </row>
    <row r="332" spans="1:11" x14ac:dyDescent="0.5">
      <c r="A332" s="230" t="str">
        <f t="shared" si="10"/>
        <v>Other - Reason for my visit is not in this list</v>
      </c>
      <c r="B332" s="230" t="str">
        <f t="shared" si="11"/>
        <v>PSC</v>
      </c>
      <c r="C332" s="230">
        <f>VLOOKUP(B332,'Data-Dept'!A:J,10,)</f>
        <v>8.5973012996564263E-3</v>
      </c>
      <c r="D332" t="s">
        <v>1139</v>
      </c>
      <c r="E332">
        <v>28</v>
      </c>
      <c r="F332">
        <v>30</v>
      </c>
      <c r="G332">
        <v>31</v>
      </c>
      <c r="H332">
        <v>67</v>
      </c>
      <c r="I332" s="232">
        <f>IF(ISBLANK(D332),"",(E332/VLOOKUP(B332,'Data-Dept'!A:E,2,)))</f>
        <v>2.5643373935342064E-3</v>
      </c>
      <c r="J332" s="232">
        <f>IF(ISBLANK(D332),"",(F332/VLOOKUP(B332,'Data-Dept'!A:E,2,)))</f>
        <v>2.747504350215221E-3</v>
      </c>
      <c r="K332" s="232">
        <f>IF(ISBLANK(D332),"",(G332/VLOOKUP(B332,'Data-Dept'!A:E,2,)))</f>
        <v>2.8390878285557285E-3</v>
      </c>
    </row>
    <row r="333" spans="1:11" x14ac:dyDescent="0.5">
      <c r="A333" s="230" t="str">
        <f t="shared" si="10"/>
        <v>Other - Reason for my visit is not in this list</v>
      </c>
      <c r="B333" s="230" t="str">
        <f t="shared" si="11"/>
        <v>CBSA</v>
      </c>
      <c r="C333" s="230">
        <f>VLOOKUP(B333,'Data-Dept'!A:J,10,)</f>
        <v>8.2121991698330173E-3</v>
      </c>
      <c r="D333" t="s">
        <v>1348</v>
      </c>
      <c r="E333">
        <v>27</v>
      </c>
      <c r="F333">
        <v>30</v>
      </c>
      <c r="G333">
        <v>35</v>
      </c>
      <c r="H333">
        <v>41</v>
      </c>
      <c r="I333" s="232">
        <f>IF(ISBLANK(D333),"",(E333/VLOOKUP(B333,'Data-Dept'!A:E,2,)))</f>
        <v>1.95964581216432E-3</v>
      </c>
      <c r="J333" s="232">
        <f>IF(ISBLANK(D333),"",(F333/VLOOKUP(B333,'Data-Dept'!A:E,2,)))</f>
        <v>2.1773842357381331E-3</v>
      </c>
      <c r="K333" s="232">
        <f>IF(ISBLANK(D333),"",(G333/VLOOKUP(B333,'Data-Dept'!A:E,2,)))</f>
        <v>2.5402816083611554E-3</v>
      </c>
    </row>
    <row r="334" spans="1:11" x14ac:dyDescent="0.5">
      <c r="A334" s="230" t="str">
        <f t="shared" si="10"/>
        <v>Find and use financial tools</v>
      </c>
      <c r="B334" s="230" t="str">
        <f t="shared" si="11"/>
        <v>FCAC</v>
      </c>
      <c r="C334" s="230">
        <f>VLOOKUP(B334,'Data-Dept'!A:J,10,)</f>
        <v>1.4482946329336105E-2</v>
      </c>
      <c r="D334" t="s">
        <v>584</v>
      </c>
      <c r="E334">
        <v>27</v>
      </c>
      <c r="F334">
        <v>29</v>
      </c>
      <c r="G334">
        <v>37</v>
      </c>
      <c r="H334">
        <v>104</v>
      </c>
      <c r="I334" s="232">
        <f>IF(ISBLANK(D334),"",(E334/VLOOKUP(B334,'Data-Dept'!A:E,2,)))</f>
        <v>6.4011379800853483E-3</v>
      </c>
      <c r="J334" s="232">
        <f>IF(ISBLANK(D334),"",(F334/VLOOKUP(B334,'Data-Dept'!A:E,2,)))</f>
        <v>6.8752963489805592E-3</v>
      </c>
      <c r="K334" s="232">
        <f>IF(ISBLANK(D334),"",(G334/VLOOKUP(B334,'Data-Dept'!A:E,2,)))</f>
        <v>8.771929824561403E-3</v>
      </c>
    </row>
    <row r="335" spans="1:11" x14ac:dyDescent="0.5">
      <c r="A335" s="230" t="str">
        <f t="shared" si="10"/>
        <v>Learn about cannabis, its health effects, its medical use, its legalization in Canada</v>
      </c>
      <c r="B335" s="230" t="str">
        <f t="shared" si="11"/>
        <v>HC</v>
      </c>
      <c r="C335" s="230">
        <f>VLOOKUP(B335,'Data-Dept'!A:J,10,)</f>
        <v>8.1052032694029358E-3</v>
      </c>
      <c r="D335" t="s">
        <v>815</v>
      </c>
      <c r="E335">
        <v>27</v>
      </c>
      <c r="F335">
        <v>35</v>
      </c>
      <c r="G335">
        <v>61</v>
      </c>
      <c r="H335">
        <v>145</v>
      </c>
      <c r="I335" s="232">
        <f>IF(ISBLANK(D335),"",(E335/VLOOKUP(B335,'Data-Dept'!A:E,2,)))</f>
        <v>2.0446800454373346E-3</v>
      </c>
      <c r="J335" s="232">
        <f>IF(ISBLANK(D335),"",(F335/VLOOKUP(B335,'Data-Dept'!A:E,2,)))</f>
        <v>2.6505111700113595E-3</v>
      </c>
      <c r="K335" s="232">
        <f>IF(ISBLANK(D335),"",(G335/VLOOKUP(B335,'Data-Dept'!A:E,2,)))</f>
        <v>4.6194623248769408E-3</v>
      </c>
    </row>
    <row r="336" spans="1:11" x14ac:dyDescent="0.5">
      <c r="A336" s="230" t="str">
        <f t="shared" si="10"/>
        <v>Learn about food labels</v>
      </c>
      <c r="B336" s="230" t="str">
        <f t="shared" si="11"/>
        <v>HC</v>
      </c>
      <c r="C336" s="230">
        <f>VLOOKUP(B336,'Data-Dept'!A:J,10,)</f>
        <v>8.1052032694029358E-3</v>
      </c>
      <c r="D336" t="s">
        <v>816</v>
      </c>
      <c r="E336">
        <v>27</v>
      </c>
      <c r="F336">
        <v>42</v>
      </c>
      <c r="G336">
        <v>43</v>
      </c>
      <c r="H336">
        <v>151</v>
      </c>
      <c r="I336" s="232">
        <f>IF(ISBLANK(D336),"",(E336/VLOOKUP(B336,'Data-Dept'!A:E,2,)))</f>
        <v>2.0446800454373346E-3</v>
      </c>
      <c r="J336" s="232">
        <f>IF(ISBLANK(D336),"",(F336/VLOOKUP(B336,'Data-Dept'!A:E,2,)))</f>
        <v>3.1806134040136312E-3</v>
      </c>
      <c r="K336" s="232">
        <f>IF(ISBLANK(D336),"",(G336/VLOOKUP(B336,'Data-Dept'!A:E,2,)))</f>
        <v>3.2563422945853845E-3</v>
      </c>
    </row>
    <row r="337" spans="1:11" x14ac:dyDescent="0.5">
      <c r="A337" s="230" t="str">
        <f t="shared" si="10"/>
        <v>Set up a not-for-profit corporation</v>
      </c>
      <c r="B337" s="230" t="str">
        <f t="shared" si="11"/>
        <v>ISED</v>
      </c>
      <c r="C337" s="230">
        <f>VLOOKUP(B337,'Data-Dept'!A:J,10,)</f>
        <v>2.6408735870271854E-2</v>
      </c>
      <c r="D337" t="s">
        <v>926</v>
      </c>
      <c r="E337">
        <v>27</v>
      </c>
      <c r="F337">
        <v>25</v>
      </c>
      <c r="G337">
        <v>28</v>
      </c>
      <c r="H337">
        <v>54</v>
      </c>
      <c r="I337" s="232">
        <f>IF(ISBLANK(D337),"",(E337/VLOOKUP(B337,'Data-Dept'!A:E,2,)))</f>
        <v>1.9911504424778761E-2</v>
      </c>
      <c r="J337" s="232">
        <f>IF(ISBLANK(D337),"",(F337/VLOOKUP(B337,'Data-Dept'!A:E,2,)))</f>
        <v>1.8436578171091445E-2</v>
      </c>
      <c r="K337" s="232">
        <f>IF(ISBLANK(D337),"",(G337/VLOOKUP(B337,'Data-Dept'!A:E,2,)))</f>
        <v>2.0648967551622419E-2</v>
      </c>
    </row>
    <row r="338" spans="1:11" x14ac:dyDescent="0.5">
      <c r="A338" s="230" t="str">
        <f t="shared" si="10"/>
        <v>Find public service employees rates of pay</v>
      </c>
      <c r="B338" s="230" t="str">
        <f t="shared" si="11"/>
        <v>TBS</v>
      </c>
      <c r="C338" s="230">
        <f>VLOOKUP(B338,'Data-Dept'!A:J,10,)</f>
        <v>1.4316913441313023E-2</v>
      </c>
      <c r="D338" t="s">
        <v>1269</v>
      </c>
      <c r="E338">
        <v>27</v>
      </c>
      <c r="F338">
        <v>63</v>
      </c>
      <c r="G338">
        <v>67</v>
      </c>
      <c r="H338">
        <v>202</v>
      </c>
      <c r="I338" s="232">
        <f>IF(ISBLANK(D338),"",(E338/VLOOKUP(B338,'Data-Dept'!A:E,2,)))</f>
        <v>6.2442183163737277E-3</v>
      </c>
      <c r="J338" s="232">
        <f>IF(ISBLANK(D338),"",(F338/VLOOKUP(B338,'Data-Dept'!A:E,2,)))</f>
        <v>1.4569842738205366E-2</v>
      </c>
      <c r="K338" s="232">
        <f>IF(ISBLANK(D338),"",(G338/VLOOKUP(B338,'Data-Dept'!A:E,2,)))</f>
        <v>1.5494912118408881E-2</v>
      </c>
    </row>
    <row r="339" spans="1:11" x14ac:dyDescent="0.5">
      <c r="A339" s="230" t="str">
        <f t="shared" si="10"/>
        <v>Other - Reason for my visit is not in this list</v>
      </c>
      <c r="B339" s="230" t="str">
        <f t="shared" si="11"/>
        <v>CBSA</v>
      </c>
      <c r="C339" s="230">
        <f>VLOOKUP(B339,'Data-Dept'!A:J,10,)</f>
        <v>8.2121991698330173E-3</v>
      </c>
      <c r="D339" t="s">
        <v>247</v>
      </c>
      <c r="E339">
        <v>26</v>
      </c>
      <c r="F339">
        <v>33</v>
      </c>
      <c r="G339">
        <v>37</v>
      </c>
      <c r="H339">
        <v>66</v>
      </c>
      <c r="I339" s="232">
        <f>IF(ISBLANK(D339),"",(E339/VLOOKUP(B339,'Data-Dept'!A:E,2,)))</f>
        <v>1.8870663376397154E-3</v>
      </c>
      <c r="J339" s="232">
        <f>IF(ISBLANK(D339),"",(F339/VLOOKUP(B339,'Data-Dept'!A:E,2,)))</f>
        <v>2.3951226593119466E-3</v>
      </c>
      <c r="K339" s="232">
        <f>IF(ISBLANK(D339),"",(G339/VLOOKUP(B339,'Data-Dept'!A:E,2,)))</f>
        <v>2.6854405574103643E-3</v>
      </c>
    </row>
    <row r="340" spans="1:11" x14ac:dyDescent="0.5">
      <c r="A340" s="230" t="str">
        <f t="shared" si="10"/>
        <v>Apply for funding</v>
      </c>
      <c r="B340" s="230" t="str">
        <f t="shared" si="11"/>
        <v>CIHR</v>
      </c>
      <c r="C340" s="230">
        <f>VLOOKUP(B340,'Data-Dept'!A:J,10,)</f>
        <v>2.9322591399837911E-2</v>
      </c>
      <c r="D340" t="s">
        <v>293</v>
      </c>
      <c r="E340">
        <v>26</v>
      </c>
      <c r="F340">
        <v>37</v>
      </c>
      <c r="G340">
        <v>39</v>
      </c>
      <c r="H340">
        <v>64</v>
      </c>
      <c r="I340" s="232">
        <f>IF(ISBLANK(D340),"",(E340/VLOOKUP(B340,'Data-Dept'!A:E,2,)))</f>
        <v>2.6476578411405296E-2</v>
      </c>
      <c r="J340" s="232">
        <f>IF(ISBLANK(D340),"",(F340/VLOOKUP(B340,'Data-Dept'!A:E,2,)))</f>
        <v>3.7678207739307537E-2</v>
      </c>
      <c r="K340" s="232">
        <f>IF(ISBLANK(D340),"",(G340/VLOOKUP(B340,'Data-Dept'!A:E,2,)))</f>
        <v>3.9714867617107942E-2</v>
      </c>
    </row>
    <row r="341" spans="1:11" x14ac:dyDescent="0.5">
      <c r="A341" s="230" t="str">
        <f t="shared" si="10"/>
        <v>Canada Recovery Hiring Program (CRHP)</v>
      </c>
      <c r="B341" s="230" t="str">
        <f t="shared" si="11"/>
        <v>CRA</v>
      </c>
      <c r="C341" s="230">
        <f>VLOOKUP(B341,'Data-Dept'!A:J,10,)</f>
        <v>3.2597552843902275E-3</v>
      </c>
      <c r="D341" t="s">
        <v>1383</v>
      </c>
      <c r="E341">
        <v>26</v>
      </c>
      <c r="F341">
        <v>25</v>
      </c>
      <c r="G341">
        <v>31</v>
      </c>
      <c r="H341">
        <v>64</v>
      </c>
      <c r="I341" s="232">
        <f>IF(ISBLANK(D341),"",(E341/VLOOKUP(B341,'Data-Dept'!A:E,2,)))</f>
        <v>3.0498891482598034E-4</v>
      </c>
      <c r="J341" s="232">
        <f>IF(ISBLANK(D341),"",(F341/VLOOKUP(B341,'Data-Dept'!A:E,2,)))</f>
        <v>2.9325857194805805E-4</v>
      </c>
      <c r="K341" s="232">
        <f>IF(ISBLANK(D341),"",(G341/VLOOKUP(B341,'Data-Dept'!A:E,2,)))</f>
        <v>3.6364062921559199E-4</v>
      </c>
    </row>
    <row r="342" spans="1:11" x14ac:dyDescent="0.5">
      <c r="A342" s="230" t="str">
        <f t="shared" si="10"/>
        <v>Trade negotiations and agreements</v>
      </c>
      <c r="B342" s="230" t="str">
        <f t="shared" si="11"/>
        <v>GAC</v>
      </c>
      <c r="C342" s="230">
        <f>VLOOKUP(B342,'Data-Dept'!A:J,10,)</f>
        <v>8.097690068006173E-3</v>
      </c>
      <c r="D342" t="s">
        <v>679</v>
      </c>
      <c r="E342">
        <v>26</v>
      </c>
      <c r="F342">
        <v>36</v>
      </c>
      <c r="G342">
        <v>38</v>
      </c>
      <c r="H342">
        <v>76</v>
      </c>
      <c r="I342" s="232">
        <f>IF(ISBLANK(D342),"",(E342/VLOOKUP(B342,'Data-Dept'!A:E,2,)))</f>
        <v>1.9363968123929395E-3</v>
      </c>
      <c r="J342" s="232">
        <f>IF(ISBLANK(D342),"",(F342/VLOOKUP(B342,'Data-Dept'!A:E,2,)))</f>
        <v>2.6811648171594549E-3</v>
      </c>
      <c r="K342" s="232">
        <f>IF(ISBLANK(D342),"",(G342/VLOOKUP(B342,'Data-Dept'!A:E,2,)))</f>
        <v>2.8301184181127579E-3</v>
      </c>
    </row>
    <row r="343" spans="1:11" x14ac:dyDescent="0.5">
      <c r="A343" s="230" t="str">
        <f t="shared" si="10"/>
        <v>Latest news – Foreign affairs (international relations and global issues)</v>
      </c>
      <c r="B343" s="230" t="str">
        <f t="shared" si="11"/>
        <v>GAC</v>
      </c>
      <c r="C343" s="230">
        <f>VLOOKUP(B343,'Data-Dept'!A:J,10,)</f>
        <v>8.097690068006173E-3</v>
      </c>
      <c r="D343" t="s">
        <v>749</v>
      </c>
      <c r="E343">
        <v>26</v>
      </c>
      <c r="F343">
        <v>46</v>
      </c>
      <c r="G343">
        <v>45</v>
      </c>
      <c r="H343">
        <v>131</v>
      </c>
      <c r="I343" s="232">
        <f>IF(ISBLANK(D343),"",(E343/VLOOKUP(B343,'Data-Dept'!A:E,2,)))</f>
        <v>1.9363968123929395E-3</v>
      </c>
      <c r="J343" s="232">
        <f>IF(ISBLANK(D343),"",(F343/VLOOKUP(B343,'Data-Dept'!A:E,2,)))</f>
        <v>3.42593282192597E-3</v>
      </c>
      <c r="K343" s="232">
        <f>IF(ISBLANK(D343),"",(G343/VLOOKUP(B343,'Data-Dept'!A:E,2,)))</f>
        <v>3.3514560214493185E-3</v>
      </c>
    </row>
    <row r="344" spans="1:11" x14ac:dyDescent="0.5">
      <c r="A344" s="230" t="str">
        <f t="shared" si="10"/>
        <v>Jobs at the Canada Space Agency</v>
      </c>
      <c r="B344" s="230" t="str">
        <f t="shared" si="11"/>
        <v>CSA</v>
      </c>
      <c r="C344" s="230">
        <f>VLOOKUP(B344,'Data-Dept'!A:J,10,)</f>
        <v>2.1474470106768312E-2</v>
      </c>
      <c r="D344" t="s">
        <v>376</v>
      </c>
      <c r="E344">
        <v>25</v>
      </c>
      <c r="F344">
        <v>33</v>
      </c>
      <c r="G344">
        <v>43</v>
      </c>
      <c r="H344">
        <v>110</v>
      </c>
      <c r="I344" s="232">
        <f>IF(ISBLANK(D344),"",(E344/VLOOKUP(B344,'Data-Dept'!A:E,2,)))</f>
        <v>1.6265452179570591E-2</v>
      </c>
      <c r="J344" s="232">
        <f>IF(ISBLANK(D344),"",(F344/VLOOKUP(B344,'Data-Dept'!A:E,2,)))</f>
        <v>2.1470396877033181E-2</v>
      </c>
      <c r="K344" s="232">
        <f>IF(ISBLANK(D344),"",(G344/VLOOKUP(B344,'Data-Dept'!A:E,2,)))</f>
        <v>2.797657774886142E-2</v>
      </c>
    </row>
    <row r="345" spans="1:11" x14ac:dyDescent="0.5">
      <c r="A345" s="230" t="str">
        <f t="shared" si="10"/>
        <v>Searching in resources and activities for students</v>
      </c>
      <c r="B345" s="230" t="str">
        <f t="shared" si="11"/>
        <v>CSA</v>
      </c>
      <c r="C345" s="230">
        <f>VLOOKUP(B345,'Data-Dept'!A:J,10,)</f>
        <v>2.1474470106768312E-2</v>
      </c>
      <c r="D345" t="s">
        <v>379</v>
      </c>
      <c r="E345">
        <v>25</v>
      </c>
      <c r="F345">
        <v>48</v>
      </c>
      <c r="G345">
        <v>52</v>
      </c>
      <c r="H345">
        <v>194</v>
      </c>
      <c r="I345" s="232">
        <f>IF(ISBLANK(D345),"",(E345/VLOOKUP(B345,'Data-Dept'!A:E,2,)))</f>
        <v>1.6265452179570591E-2</v>
      </c>
      <c r="J345" s="232">
        <f>IF(ISBLANK(D345),"",(F345/VLOOKUP(B345,'Data-Dept'!A:E,2,)))</f>
        <v>3.1229668184775537E-2</v>
      </c>
      <c r="K345" s="232">
        <f>IF(ISBLANK(D345),"",(G345/VLOOKUP(B345,'Data-Dept'!A:E,2,)))</f>
        <v>3.3832140533506833E-2</v>
      </c>
    </row>
    <row r="346" spans="1:11" x14ac:dyDescent="0.5">
      <c r="A346" s="230" t="str">
        <f t="shared" si="10"/>
        <v>Water level and flood monitoring in Canada (inland)</v>
      </c>
      <c r="B346" s="230" t="str">
        <f t="shared" si="11"/>
        <v>ECCC</v>
      </c>
      <c r="C346" s="230">
        <f>VLOOKUP(B346,'Data-Dept'!A:J,10,)</f>
        <v>1.1373977410545624E-2</v>
      </c>
      <c r="D346" t="s">
        <v>511</v>
      </c>
      <c r="E346">
        <v>25</v>
      </c>
      <c r="F346">
        <v>39</v>
      </c>
      <c r="G346">
        <v>36</v>
      </c>
      <c r="H346">
        <v>91</v>
      </c>
      <c r="I346" s="232">
        <f>IF(ISBLANK(D346),"",(E346/VLOOKUP(B346,'Data-Dept'!A:E,2,)))</f>
        <v>4.4571224817257981E-3</v>
      </c>
      <c r="J346" s="232">
        <f>IF(ISBLANK(D346),"",(F346/VLOOKUP(B346,'Data-Dept'!A:E,2,)))</f>
        <v>6.953111071492245E-3</v>
      </c>
      <c r="K346" s="232">
        <f>IF(ISBLANK(D346),"",(G346/VLOOKUP(B346,'Data-Dept'!A:E,2,)))</f>
        <v>6.4182563736851486E-3</v>
      </c>
    </row>
    <row r="347" spans="1:11" x14ac:dyDescent="0.5">
      <c r="A347" s="230" t="str">
        <f t="shared" si="10"/>
        <v>Delay repayment of a student loan (still studying)</v>
      </c>
      <c r="B347" s="230" t="str">
        <f t="shared" si="11"/>
        <v>ESDC</v>
      </c>
      <c r="C347" s="230">
        <f>VLOOKUP(B347,'Data-Dept'!A:J,10,)</f>
        <v>3.7887437723188588E-3</v>
      </c>
      <c r="D347" t="s">
        <v>524</v>
      </c>
      <c r="E347">
        <v>25</v>
      </c>
      <c r="F347">
        <v>27</v>
      </c>
      <c r="G347">
        <v>28</v>
      </c>
      <c r="H347">
        <v>43</v>
      </c>
      <c r="I347" s="232">
        <f>IF(ISBLANK(D347),"",(E347/VLOOKUP(B347,'Data-Dept'!A:E,2,)))</f>
        <v>3.9841272370874436E-4</v>
      </c>
      <c r="J347" s="232">
        <f>IF(ISBLANK(D347),"",(F347/VLOOKUP(B347,'Data-Dept'!A:E,2,)))</f>
        <v>4.3028574160544392E-4</v>
      </c>
      <c r="K347" s="232">
        <f>IF(ISBLANK(D347),"",(G347/VLOOKUP(B347,'Data-Dept'!A:E,2,)))</f>
        <v>4.4622225055379367E-4</v>
      </c>
    </row>
    <row r="348" spans="1:11" x14ac:dyDescent="0.5">
      <c r="A348" s="230" t="str">
        <f t="shared" si="10"/>
        <v>Opening a bank account</v>
      </c>
      <c r="B348" s="230" t="str">
        <f t="shared" si="11"/>
        <v>FCAC</v>
      </c>
      <c r="C348" s="230">
        <f>VLOOKUP(B348,'Data-Dept'!A:J,10,)</f>
        <v>1.4482946329336105E-2</v>
      </c>
      <c r="D348" t="s">
        <v>602</v>
      </c>
      <c r="E348">
        <v>25</v>
      </c>
      <c r="F348">
        <v>28</v>
      </c>
      <c r="G348">
        <v>41</v>
      </c>
      <c r="H348">
        <v>98</v>
      </c>
      <c r="I348" s="232">
        <f>IF(ISBLANK(D348),"",(E348/VLOOKUP(B348,'Data-Dept'!A:E,2,)))</f>
        <v>5.9269796111901373E-3</v>
      </c>
      <c r="J348" s="232">
        <f>IF(ISBLANK(D348),"",(F348/VLOOKUP(B348,'Data-Dept'!A:E,2,)))</f>
        <v>6.6382171645329542E-3</v>
      </c>
      <c r="K348" s="232">
        <f>IF(ISBLANK(D348),"",(G348/VLOOKUP(B348,'Data-Dept'!A:E,2,)))</f>
        <v>9.7202465623518249E-3</v>
      </c>
    </row>
    <row r="349" spans="1:11" x14ac:dyDescent="0.5">
      <c r="A349" s="230" t="str">
        <f t="shared" si="10"/>
        <v>Consult a law, treaty or regulation</v>
      </c>
      <c r="B349" s="230" t="str">
        <f t="shared" si="11"/>
        <v>JUS</v>
      </c>
      <c r="C349" s="230">
        <f>VLOOKUP(B349,'Data-Dept'!A:J,10,)</f>
        <v>3.0446598471137041E-2</v>
      </c>
      <c r="D349" t="s">
        <v>943</v>
      </c>
      <c r="E349">
        <v>25</v>
      </c>
      <c r="F349">
        <v>35</v>
      </c>
      <c r="G349">
        <v>47</v>
      </c>
      <c r="H349">
        <v>99</v>
      </c>
      <c r="I349" s="232">
        <f>IF(ISBLANK(D349),"",(E349/VLOOKUP(B349,'Data-Dept'!A:E,2,)))</f>
        <v>3.0156815440289506E-2</v>
      </c>
      <c r="J349" s="232">
        <f>IF(ISBLANK(D349),"",(F349/VLOOKUP(B349,'Data-Dept'!A:E,2,)))</f>
        <v>4.2219541616405308E-2</v>
      </c>
      <c r="K349" s="232">
        <f>IF(ISBLANK(D349),"",(G349/VLOOKUP(B349,'Data-Dept'!A:E,2,)))</f>
        <v>5.6694813027744269E-2</v>
      </c>
    </row>
    <row r="350" spans="1:11" x14ac:dyDescent="0.5">
      <c r="A350" s="230" t="str">
        <f t="shared" si="10"/>
        <v>Visit a national park or historic site</v>
      </c>
      <c r="B350" s="230" t="str">
        <f t="shared" si="11"/>
        <v>PC</v>
      </c>
      <c r="C350" s="230">
        <f>VLOOKUP(B350,'Data-Dept'!A:J,10,)</f>
        <v>1.4642936219695762E-2</v>
      </c>
      <c r="D350" t="s">
        <v>1051</v>
      </c>
      <c r="E350">
        <v>25</v>
      </c>
      <c r="F350">
        <v>51</v>
      </c>
      <c r="G350">
        <v>48</v>
      </c>
      <c r="H350">
        <v>153</v>
      </c>
      <c r="I350" s="232">
        <f>IF(ISBLANK(D350),"",(E350/VLOOKUP(B350,'Data-Dept'!A:E,2,)))</f>
        <v>6.5376569037656901E-3</v>
      </c>
      <c r="J350" s="232">
        <f>IF(ISBLANK(D350),"",(F350/VLOOKUP(B350,'Data-Dept'!A:E,2,)))</f>
        <v>1.3336820083682008E-2</v>
      </c>
      <c r="K350" s="232">
        <f>IF(ISBLANK(D350),"",(G350/VLOOKUP(B350,'Data-Dept'!A:E,2,)))</f>
        <v>1.2552301255230125E-2</v>
      </c>
    </row>
    <row r="351" spans="1:11" x14ac:dyDescent="0.5">
      <c r="A351" s="230" t="str">
        <f t="shared" si="10"/>
        <v>Apply to a grant or funding program — cultural preservation</v>
      </c>
      <c r="B351" s="230" t="str">
        <f t="shared" si="11"/>
        <v>PCH</v>
      </c>
      <c r="C351" s="230">
        <f>VLOOKUP(B351,'Data-Dept'!A:J,10,)</f>
        <v>2.4417219195539241E-2</v>
      </c>
      <c r="D351" t="s">
        <v>1057</v>
      </c>
      <c r="E351">
        <v>25</v>
      </c>
      <c r="F351">
        <v>46</v>
      </c>
      <c r="G351">
        <v>37</v>
      </c>
      <c r="H351">
        <v>93</v>
      </c>
      <c r="I351" s="232">
        <f>IF(ISBLANK(D351),"",(E351/VLOOKUP(B351,'Data-Dept'!A:E,2,)))</f>
        <v>1.8221574344023325E-2</v>
      </c>
      <c r="J351" s="232">
        <f>IF(ISBLANK(D351),"",(F351/VLOOKUP(B351,'Data-Dept'!A:E,2,)))</f>
        <v>3.3527696793002916E-2</v>
      </c>
      <c r="K351" s="232">
        <f>IF(ISBLANK(D351),"",(G351/VLOOKUP(B351,'Data-Dept'!A:E,2,)))</f>
        <v>2.696793002915452E-2</v>
      </c>
    </row>
    <row r="352" spans="1:11" x14ac:dyDescent="0.5">
      <c r="A352" s="230" t="str">
        <f t="shared" si="10"/>
        <v>Register as a supplier (SRI)</v>
      </c>
      <c r="B352" s="230" t="str">
        <f t="shared" si="11"/>
        <v>PSPC</v>
      </c>
      <c r="C352" s="230">
        <f>VLOOKUP(B352,'Data-Dept'!A:J,10,)</f>
        <v>7.9173363759790314E-3</v>
      </c>
      <c r="D352" t="s">
        <v>1178</v>
      </c>
      <c r="E352">
        <v>25</v>
      </c>
      <c r="F352">
        <v>37</v>
      </c>
      <c r="G352">
        <v>37</v>
      </c>
      <c r="H352">
        <v>60</v>
      </c>
      <c r="I352" s="232">
        <f>IF(ISBLANK(D352),"",(E352/VLOOKUP(B352,'Data-Dept'!A:E,2,)))</f>
        <v>1.7157367373550202E-3</v>
      </c>
      <c r="J352" s="232">
        <f>IF(ISBLANK(D352),"",(F352/VLOOKUP(B352,'Data-Dept'!A:E,2,)))</f>
        <v>2.53929037128543E-3</v>
      </c>
      <c r="K352" s="232">
        <f>IF(ISBLANK(D352),"",(G352/VLOOKUP(B352,'Data-Dept'!A:E,2,)))</f>
        <v>2.53929037128543E-3</v>
      </c>
    </row>
    <row r="353" spans="1:11" x14ac:dyDescent="0.5">
      <c r="A353" s="230" t="str">
        <f t="shared" si="10"/>
        <v>Find information about programs and services</v>
      </c>
      <c r="B353" s="230" t="str">
        <f t="shared" si="11"/>
        <v>AAFC</v>
      </c>
      <c r="C353" s="230">
        <f>VLOOKUP(B353,'Data-Dept'!A:J,10,)</f>
        <v>6.2702537952708762E-2</v>
      </c>
      <c r="D353" t="s">
        <v>232</v>
      </c>
      <c r="E353">
        <v>24</v>
      </c>
      <c r="F353">
        <v>27</v>
      </c>
      <c r="G353">
        <v>27</v>
      </c>
      <c r="H353">
        <v>68</v>
      </c>
      <c r="I353" s="232">
        <f>IF(ISBLANK(D353),"",(E353/VLOOKUP(B353,'Data-Dept'!A:E,2,)))</f>
        <v>0.10434782608695652</v>
      </c>
      <c r="J353" s="232">
        <f>IF(ISBLANK(D353),"",(F353/VLOOKUP(B353,'Data-Dept'!A:E,2,)))</f>
        <v>0.11739130434782609</v>
      </c>
      <c r="K353" s="232">
        <f>IF(ISBLANK(D353),"",(G353/VLOOKUP(B353,'Data-Dept'!A:E,2,)))</f>
        <v>0.11739130434782609</v>
      </c>
    </row>
    <row r="354" spans="1:11" x14ac:dyDescent="0.5">
      <c r="A354" s="230" t="str">
        <f t="shared" si="10"/>
        <v>Apply for a trademark</v>
      </c>
      <c r="B354" s="230" t="str">
        <f t="shared" si="11"/>
        <v>CIPO</v>
      </c>
      <c r="C354" s="230">
        <f>VLOOKUP(B354,'Data-Dept'!A:J,10,)</f>
        <v>6.0161645388857155E-2</v>
      </c>
      <c r="D354" t="s">
        <v>318</v>
      </c>
      <c r="E354">
        <v>24</v>
      </c>
      <c r="F354">
        <v>34</v>
      </c>
      <c r="G354">
        <v>37</v>
      </c>
      <c r="H354">
        <v>77</v>
      </c>
      <c r="I354" s="232">
        <f>IF(ISBLANK(D354),"",(E354/VLOOKUP(B354,'Data-Dept'!A:E,2,)))</f>
        <v>9.9173553719008267E-2</v>
      </c>
      <c r="J354" s="232">
        <f>IF(ISBLANK(D354),"",(F354/VLOOKUP(B354,'Data-Dept'!A:E,2,)))</f>
        <v>0.14049586776859505</v>
      </c>
      <c r="K354" s="232">
        <f>IF(ISBLANK(D354),"",(G354/VLOOKUP(B354,'Data-Dept'!A:E,2,)))</f>
        <v>0.15289256198347106</v>
      </c>
    </row>
    <row r="355" spans="1:11" x14ac:dyDescent="0.5">
      <c r="A355" s="230" t="str">
        <f t="shared" si="10"/>
        <v>Hardest-Hit Businesses Recovery Program (HHBRP)</v>
      </c>
      <c r="B355" s="230" t="str">
        <f t="shared" si="11"/>
        <v>CRA</v>
      </c>
      <c r="C355" s="230">
        <f>VLOOKUP(B355,'Data-Dept'!A:J,10,)</f>
        <v>3.2597552843902275E-3</v>
      </c>
      <c r="D355" t="s">
        <v>1386</v>
      </c>
      <c r="E355">
        <v>24</v>
      </c>
      <c r="F355">
        <v>29</v>
      </c>
      <c r="G355">
        <v>31</v>
      </c>
      <c r="H355">
        <v>55</v>
      </c>
      <c r="I355" s="232">
        <f>IF(ISBLANK(D355),"",(E355/VLOOKUP(B355,'Data-Dept'!A:E,2,)))</f>
        <v>2.8152822907013571E-4</v>
      </c>
      <c r="J355" s="232">
        <f>IF(ISBLANK(D355),"",(F355/VLOOKUP(B355,'Data-Dept'!A:E,2,)))</f>
        <v>3.4017994345974731E-4</v>
      </c>
      <c r="K355" s="232">
        <f>IF(ISBLANK(D355),"",(G355/VLOOKUP(B355,'Data-Dept'!A:E,2,)))</f>
        <v>3.6364062921559199E-4</v>
      </c>
    </row>
    <row r="356" spans="1:11" x14ac:dyDescent="0.5">
      <c r="A356" s="230" t="str">
        <f t="shared" si="10"/>
        <v>Tourism and Hospitality Recovery Program (THRP)</v>
      </c>
      <c r="B356" s="230" t="str">
        <f t="shared" si="11"/>
        <v>CRA</v>
      </c>
      <c r="C356" s="230">
        <f>VLOOKUP(B356,'Data-Dept'!A:J,10,)</f>
        <v>3.2597552843902275E-3</v>
      </c>
      <c r="D356" t="s">
        <v>1388</v>
      </c>
      <c r="E356">
        <v>24</v>
      </c>
      <c r="F356">
        <v>37</v>
      </c>
      <c r="G356">
        <v>41</v>
      </c>
      <c r="H356">
        <v>68</v>
      </c>
      <c r="I356" s="232">
        <f>IF(ISBLANK(D356),"",(E356/VLOOKUP(B356,'Data-Dept'!A:E,2,)))</f>
        <v>2.8152822907013571E-4</v>
      </c>
      <c r="J356" s="232">
        <f>IF(ISBLANK(D356),"",(F356/VLOOKUP(B356,'Data-Dept'!A:E,2,)))</f>
        <v>4.3402268648312588E-4</v>
      </c>
      <c r="K356" s="232">
        <f>IF(ISBLANK(D356),"",(G356/VLOOKUP(B356,'Data-Dept'!A:E,2,)))</f>
        <v>4.8094405799481519E-4</v>
      </c>
    </row>
    <row r="357" spans="1:11" x14ac:dyDescent="0.5">
      <c r="A357" s="230" t="str">
        <f t="shared" si="10"/>
        <v>Report suspected fraud</v>
      </c>
      <c r="B357" s="230" t="str">
        <f t="shared" si="11"/>
        <v>CRA</v>
      </c>
      <c r="C357" s="230">
        <f>VLOOKUP(B357,'Data-Dept'!A:J,10,)</f>
        <v>3.2597552843902275E-3</v>
      </c>
      <c r="D357" t="s">
        <v>364</v>
      </c>
      <c r="E357">
        <v>24</v>
      </c>
      <c r="F357">
        <v>31</v>
      </c>
      <c r="G357">
        <v>33</v>
      </c>
      <c r="H357">
        <v>49</v>
      </c>
      <c r="I357" s="232">
        <f>IF(ISBLANK(D357),"",(E357/VLOOKUP(B357,'Data-Dept'!A:E,2,)))</f>
        <v>2.8152822907013571E-4</v>
      </c>
      <c r="J357" s="232">
        <f>IF(ISBLANK(D357),"",(F357/VLOOKUP(B357,'Data-Dept'!A:E,2,)))</f>
        <v>3.6364062921559199E-4</v>
      </c>
      <c r="K357" s="232">
        <f>IF(ISBLANK(D357),"",(G357/VLOOKUP(B357,'Data-Dept'!A:E,2,)))</f>
        <v>3.8710131497143662E-4</v>
      </c>
    </row>
    <row r="358" spans="1:11" x14ac:dyDescent="0.5">
      <c r="A358" s="230" t="str">
        <f t="shared" si="10"/>
        <v>Secure your accounts, connections and devices (phone, Wi-Fi, router, etc.)</v>
      </c>
      <c r="B358" s="230" t="str">
        <f t="shared" si="11"/>
        <v>CSEC</v>
      </c>
      <c r="C358" s="230">
        <f>VLOOKUP(B358,'Data-Dept'!A:J,10,)</f>
        <v>3.4062996861916293E-2</v>
      </c>
      <c r="D358" t="s">
        <v>395</v>
      </c>
      <c r="E358">
        <v>24</v>
      </c>
      <c r="F358">
        <v>26</v>
      </c>
      <c r="G358">
        <v>29</v>
      </c>
      <c r="H358">
        <v>61</v>
      </c>
      <c r="I358" s="232">
        <f>IF(ISBLANK(D358),"",(E358/VLOOKUP(B358,'Data-Dept'!A:E,2,)))</f>
        <v>3.7094281298299843E-2</v>
      </c>
      <c r="J358" s="232">
        <f>IF(ISBLANK(D358),"",(F358/VLOOKUP(B358,'Data-Dept'!A:E,2,)))</f>
        <v>4.0185471406491501E-2</v>
      </c>
      <c r="K358" s="232">
        <f>IF(ISBLANK(D358),"",(G358/VLOOKUP(B358,'Data-Dept'!A:E,2,)))</f>
        <v>4.482225656877898E-2</v>
      </c>
    </row>
    <row r="359" spans="1:11" x14ac:dyDescent="0.5">
      <c r="A359" s="230" t="str">
        <f t="shared" si="10"/>
        <v>Missions, operations, and deployments</v>
      </c>
      <c r="B359" s="230" t="str">
        <f t="shared" si="11"/>
        <v>DND</v>
      </c>
      <c r="C359" s="230">
        <f>VLOOKUP(B359,'Data-Dept'!A:J,10,)</f>
        <v>1.3547807034757964E-2</v>
      </c>
      <c r="D359" t="s">
        <v>451</v>
      </c>
      <c r="E359">
        <v>24</v>
      </c>
      <c r="F359">
        <v>42</v>
      </c>
      <c r="G359">
        <v>48</v>
      </c>
      <c r="H359">
        <v>141</v>
      </c>
      <c r="I359" s="232">
        <f>IF(ISBLANK(D359),"",(E359/VLOOKUP(B359,'Data-Dept'!A:E,2,)))</f>
        <v>5.5020632737276479E-3</v>
      </c>
      <c r="J359" s="232">
        <f>IF(ISBLANK(D359),"",(F359/VLOOKUP(B359,'Data-Dept'!A:E,2,)))</f>
        <v>9.6286107290233843E-3</v>
      </c>
      <c r="K359" s="232">
        <f>IF(ISBLANK(D359),"",(G359/VLOOKUP(B359,'Data-Dept'!A:E,2,)))</f>
        <v>1.1004126547455296E-2</v>
      </c>
    </row>
    <row r="360" spans="1:11" x14ac:dyDescent="0.5">
      <c r="A360" s="230" t="str">
        <f t="shared" si="10"/>
        <v>Calculate if you qualify for a mortgage</v>
      </c>
      <c r="B360" s="230" t="str">
        <f t="shared" si="11"/>
        <v>FCAC</v>
      </c>
      <c r="C360" s="230">
        <f>VLOOKUP(B360,'Data-Dept'!A:J,10,)</f>
        <v>1.4482946329336105E-2</v>
      </c>
      <c r="D360" t="s">
        <v>577</v>
      </c>
      <c r="E360">
        <v>24</v>
      </c>
      <c r="F360">
        <v>37</v>
      </c>
      <c r="G360">
        <v>34</v>
      </c>
      <c r="H360">
        <v>83</v>
      </c>
      <c r="I360" s="232">
        <f>IF(ISBLANK(D360),"",(E360/VLOOKUP(B360,'Data-Dept'!A:E,2,)))</f>
        <v>5.6899004267425323E-3</v>
      </c>
      <c r="J360" s="232">
        <f>IF(ISBLANK(D360),"",(F360/VLOOKUP(B360,'Data-Dept'!A:E,2,)))</f>
        <v>8.771929824561403E-3</v>
      </c>
      <c r="K360" s="232">
        <f>IF(ISBLANK(D360),"",(G360/VLOOKUP(B360,'Data-Dept'!A:E,2,)))</f>
        <v>8.060692271218587E-3</v>
      </c>
    </row>
    <row r="361" spans="1:11" x14ac:dyDescent="0.5">
      <c r="A361" s="230" t="str">
        <f t="shared" si="10"/>
        <v>Consult the Federal Budget</v>
      </c>
      <c r="B361" s="230" t="str">
        <f t="shared" si="11"/>
        <v>FIN</v>
      </c>
      <c r="C361" s="230">
        <f>VLOOKUP(B361,'Data-Dept'!A:J,10,)</f>
        <v>2.7120186060548612E-2</v>
      </c>
      <c r="D361" t="s">
        <v>610</v>
      </c>
      <c r="E361">
        <v>24</v>
      </c>
      <c r="F361">
        <v>32</v>
      </c>
      <c r="G361">
        <v>40</v>
      </c>
      <c r="H361">
        <v>91</v>
      </c>
      <c r="I361" s="232">
        <f>IF(ISBLANK(D361),"",(E361/VLOOKUP(B361,'Data-Dept'!A:E,2,)))</f>
        <v>1.9292604501607719E-2</v>
      </c>
      <c r="J361" s="232">
        <f>IF(ISBLANK(D361),"",(F361/VLOOKUP(B361,'Data-Dept'!A:E,2,)))</f>
        <v>2.5723472668810289E-2</v>
      </c>
      <c r="K361" s="232">
        <f>IF(ISBLANK(D361),"",(G361/VLOOKUP(B361,'Data-Dept'!A:E,2,)))</f>
        <v>3.215434083601286E-2</v>
      </c>
    </row>
    <row r="362" spans="1:11" x14ac:dyDescent="0.5">
      <c r="A362" s="230" t="str">
        <f t="shared" si="10"/>
        <v>Study in Canada – for non-Canadians</v>
      </c>
      <c r="B362" s="230" t="str">
        <f t="shared" si="11"/>
        <v>GAC</v>
      </c>
      <c r="C362" s="230">
        <f>VLOOKUP(B362,'Data-Dept'!A:J,10,)</f>
        <v>8.097690068006173E-3</v>
      </c>
      <c r="D362" t="s">
        <v>783</v>
      </c>
      <c r="E362">
        <v>24</v>
      </c>
      <c r="F362">
        <v>29</v>
      </c>
      <c r="G362">
        <v>27</v>
      </c>
      <c r="H362">
        <v>67</v>
      </c>
      <c r="I362" s="232">
        <f>IF(ISBLANK(D362),"",(E362/VLOOKUP(B362,'Data-Dept'!A:E,2,)))</f>
        <v>1.7874432114396365E-3</v>
      </c>
      <c r="J362" s="232">
        <f>IF(ISBLANK(D362),"",(F362/VLOOKUP(B362,'Data-Dept'!A:E,2,)))</f>
        <v>2.1598272138228943E-3</v>
      </c>
      <c r="K362" s="232">
        <f>IF(ISBLANK(D362),"",(G362/VLOOKUP(B362,'Data-Dept'!A:E,2,)))</f>
        <v>2.0108736128695913E-3</v>
      </c>
    </row>
    <row r="363" spans="1:11" x14ac:dyDescent="0.5">
      <c r="A363" s="230" t="str">
        <f t="shared" si="10"/>
        <v>Search government grants and contributions</v>
      </c>
      <c r="B363" s="230" t="str">
        <f t="shared" si="11"/>
        <v>TBS</v>
      </c>
      <c r="C363" s="230">
        <f>VLOOKUP(B363,'Data-Dept'!A:J,10,)</f>
        <v>1.4316913441313023E-2</v>
      </c>
      <c r="D363" t="s">
        <v>1260</v>
      </c>
      <c r="E363">
        <v>24</v>
      </c>
      <c r="F363">
        <v>25</v>
      </c>
      <c r="G363">
        <v>26</v>
      </c>
      <c r="H363">
        <v>66</v>
      </c>
      <c r="I363" s="232">
        <f>IF(ISBLANK(D363),"",(E363/VLOOKUP(B363,'Data-Dept'!A:E,2,)))</f>
        <v>5.5504162812210914E-3</v>
      </c>
      <c r="J363" s="232">
        <f>IF(ISBLANK(D363),"",(F363/VLOOKUP(B363,'Data-Dept'!A:E,2,)))</f>
        <v>5.7816836262719702E-3</v>
      </c>
      <c r="K363" s="232">
        <f>IF(ISBLANK(D363),"",(G363/VLOOKUP(B363,'Data-Dept'!A:E,2,)))</f>
        <v>6.012950971322849E-3</v>
      </c>
    </row>
    <row r="364" spans="1:11" x14ac:dyDescent="0.5">
      <c r="A364" s="230" t="str">
        <f t="shared" si="10"/>
        <v>Review customs tariffs for importing goods to Canada</v>
      </c>
      <c r="B364" s="230" t="str">
        <f t="shared" si="11"/>
        <v>CBSA</v>
      </c>
      <c r="C364" s="230">
        <f>VLOOKUP(B364,'Data-Dept'!A:J,10,)</f>
        <v>8.2121991698330173E-3</v>
      </c>
      <c r="D364" t="s">
        <v>248</v>
      </c>
      <c r="E364">
        <v>23</v>
      </c>
      <c r="F364">
        <v>25</v>
      </c>
      <c r="G364">
        <v>26</v>
      </c>
      <c r="H364">
        <v>52</v>
      </c>
      <c r="I364" s="232">
        <f>IF(ISBLANK(D364),"",(E364/VLOOKUP(B364,'Data-Dept'!A:E,2,)))</f>
        <v>1.6693279140659021E-3</v>
      </c>
      <c r="J364" s="232">
        <f>IF(ISBLANK(D364),"",(F364/VLOOKUP(B364,'Data-Dept'!A:E,2,)))</f>
        <v>1.814486863115111E-3</v>
      </c>
      <c r="K364" s="232">
        <f>IF(ISBLANK(D364),"",(G364/VLOOKUP(B364,'Data-Dept'!A:E,2,)))</f>
        <v>1.8870663376397154E-3</v>
      </c>
    </row>
    <row r="365" spans="1:11" x14ac:dyDescent="0.5">
      <c r="A365" s="230" t="str">
        <f t="shared" si="10"/>
        <v>Discover the programs and opportunities in the space program</v>
      </c>
      <c r="B365" s="230" t="str">
        <f t="shared" si="11"/>
        <v>CSA</v>
      </c>
      <c r="C365" s="230">
        <f>VLOOKUP(B365,'Data-Dept'!A:J,10,)</f>
        <v>2.1474470106768312E-2</v>
      </c>
      <c r="D365" t="s">
        <v>372</v>
      </c>
      <c r="E365">
        <v>23</v>
      </c>
      <c r="F365">
        <v>29</v>
      </c>
      <c r="G365">
        <v>32</v>
      </c>
      <c r="H365">
        <v>96</v>
      </c>
      <c r="I365" s="232">
        <f>IF(ISBLANK(D365),"",(E365/VLOOKUP(B365,'Data-Dept'!A:E,2,)))</f>
        <v>1.4964216005204945E-2</v>
      </c>
      <c r="J365" s="232">
        <f>IF(ISBLANK(D365),"",(F365/VLOOKUP(B365,'Data-Dept'!A:E,2,)))</f>
        <v>1.8867924528301886E-2</v>
      </c>
      <c r="K365" s="232">
        <f>IF(ISBLANK(D365),"",(G365/VLOOKUP(B365,'Data-Dept'!A:E,2,)))</f>
        <v>2.0819778789850359E-2</v>
      </c>
    </row>
    <row r="366" spans="1:11" x14ac:dyDescent="0.5">
      <c r="A366" s="230" t="str">
        <f t="shared" si="10"/>
        <v>Find opportunities with CSE and apply for a job</v>
      </c>
      <c r="B366" s="230" t="str">
        <f t="shared" si="11"/>
        <v>CSEC</v>
      </c>
      <c r="C366" s="230">
        <f>VLOOKUP(B366,'Data-Dept'!A:J,10,)</f>
        <v>3.4062996861916293E-2</v>
      </c>
      <c r="D366" t="s">
        <v>390</v>
      </c>
      <c r="E366">
        <v>23</v>
      </c>
      <c r="F366">
        <v>37</v>
      </c>
      <c r="G366">
        <v>51</v>
      </c>
      <c r="H366">
        <v>181</v>
      </c>
      <c r="I366" s="232">
        <f>IF(ISBLANK(D366),"",(E366/VLOOKUP(B366,'Data-Dept'!A:E,2,)))</f>
        <v>3.5548686244204021E-2</v>
      </c>
      <c r="J366" s="232">
        <f>IF(ISBLANK(D366),"",(F366/VLOOKUP(B366,'Data-Dept'!A:E,2,)))</f>
        <v>5.7187017001545597E-2</v>
      </c>
      <c r="K366" s="232">
        <f>IF(ISBLANK(D366),"",(G366/VLOOKUP(B366,'Data-Dept'!A:E,2,)))</f>
        <v>7.8825347758887165E-2</v>
      </c>
    </row>
    <row r="367" spans="1:11" x14ac:dyDescent="0.5">
      <c r="A367" s="230" t="str">
        <f t="shared" si="10"/>
        <v>Steps and requirements to join the Canadian Armed Forces</v>
      </c>
      <c r="B367" s="230" t="str">
        <f t="shared" si="11"/>
        <v>DND</v>
      </c>
      <c r="C367" s="230">
        <f>VLOOKUP(B367,'Data-Dept'!A:J,10,)</f>
        <v>1.3547807034757964E-2</v>
      </c>
      <c r="D367" t="s">
        <v>464</v>
      </c>
      <c r="E367">
        <v>23</v>
      </c>
      <c r="F367">
        <v>32</v>
      </c>
      <c r="G367">
        <v>41</v>
      </c>
      <c r="H367">
        <v>103</v>
      </c>
      <c r="I367" s="232">
        <f>IF(ISBLANK(D367),"",(E367/VLOOKUP(B367,'Data-Dept'!A:E,2,)))</f>
        <v>5.2728106373223296E-3</v>
      </c>
      <c r="J367" s="232">
        <f>IF(ISBLANK(D367),"",(F367/VLOOKUP(B367,'Data-Dept'!A:E,2,)))</f>
        <v>7.336084364970197E-3</v>
      </c>
      <c r="K367" s="232">
        <f>IF(ISBLANK(D367),"",(G367/VLOOKUP(B367,'Data-Dept'!A:E,2,)))</f>
        <v>9.3993580926180643E-3</v>
      </c>
    </row>
    <row r="368" spans="1:11" x14ac:dyDescent="0.5">
      <c r="A368" s="230" t="str">
        <f t="shared" si="10"/>
        <v>Find out what Canada is doing about climate change</v>
      </c>
      <c r="B368" s="230" t="str">
        <f t="shared" si="11"/>
        <v>ECCC</v>
      </c>
      <c r="C368" s="230">
        <f>VLOOKUP(B368,'Data-Dept'!A:J,10,)</f>
        <v>1.1373977410545624E-2</v>
      </c>
      <c r="D368" t="s">
        <v>485</v>
      </c>
      <c r="E368">
        <v>23</v>
      </c>
      <c r="F368">
        <v>33</v>
      </c>
      <c r="G368">
        <v>50</v>
      </c>
      <c r="H368">
        <v>135</v>
      </c>
      <c r="I368" s="232">
        <f>IF(ISBLANK(D368),"",(E368/VLOOKUP(B368,'Data-Dept'!A:E,2,)))</f>
        <v>4.1005526831877342E-3</v>
      </c>
      <c r="J368" s="232">
        <f>IF(ISBLANK(D368),"",(F368/VLOOKUP(B368,'Data-Dept'!A:E,2,)))</f>
        <v>5.8834016758780531E-3</v>
      </c>
      <c r="K368" s="232">
        <f>IF(ISBLANK(D368),"",(G368/VLOOKUP(B368,'Data-Dept'!A:E,2,)))</f>
        <v>8.9142449634515963E-3</v>
      </c>
    </row>
    <row r="369" spans="1:11" x14ac:dyDescent="0.5">
      <c r="A369" s="230" t="str">
        <f t="shared" si="10"/>
        <v>Get and understand Air Quality Health Index ratings for my location</v>
      </c>
      <c r="B369" s="230" t="str">
        <f t="shared" si="11"/>
        <v>ECCC</v>
      </c>
      <c r="C369" s="230">
        <f>VLOOKUP(B369,'Data-Dept'!A:J,10,)</f>
        <v>1.1373977410545624E-2</v>
      </c>
      <c r="D369" t="s">
        <v>489</v>
      </c>
      <c r="E369">
        <v>23</v>
      </c>
      <c r="F369">
        <v>30</v>
      </c>
      <c r="G369">
        <v>30</v>
      </c>
      <c r="H369">
        <v>79</v>
      </c>
      <c r="I369" s="232">
        <f>IF(ISBLANK(D369),"",(E369/VLOOKUP(B369,'Data-Dept'!A:E,2,)))</f>
        <v>4.1005526831877342E-3</v>
      </c>
      <c r="J369" s="232">
        <f>IF(ISBLANK(D369),"",(F369/VLOOKUP(B369,'Data-Dept'!A:E,2,)))</f>
        <v>5.3485469780709576E-3</v>
      </c>
      <c r="K369" s="232">
        <f>IF(ISBLANK(D369),"",(G369/VLOOKUP(B369,'Data-Dept'!A:E,2,)))</f>
        <v>5.3485469780709576E-3</v>
      </c>
    </row>
    <row r="370" spans="1:11" x14ac:dyDescent="0.5">
      <c r="A370" s="230" t="str">
        <f t="shared" si="10"/>
        <v>Find information on managing debt</v>
      </c>
      <c r="B370" s="230" t="str">
        <f t="shared" si="11"/>
        <v>FCAC</v>
      </c>
      <c r="C370" s="230">
        <f>VLOOKUP(B370,'Data-Dept'!A:J,10,)</f>
        <v>1.4482946329336105E-2</v>
      </c>
      <c r="D370" t="s">
        <v>591</v>
      </c>
      <c r="E370">
        <v>23</v>
      </c>
      <c r="F370">
        <v>23</v>
      </c>
      <c r="G370">
        <v>33</v>
      </c>
      <c r="H370">
        <v>66</v>
      </c>
      <c r="I370" s="232">
        <f>IF(ISBLANK(D370),"",(E370/VLOOKUP(B370,'Data-Dept'!A:E,2,)))</f>
        <v>5.4528212422949264E-3</v>
      </c>
      <c r="J370" s="232">
        <f>IF(ISBLANK(D370),"",(F370/VLOOKUP(B370,'Data-Dept'!A:E,2,)))</f>
        <v>5.4528212422949264E-3</v>
      </c>
      <c r="K370" s="232">
        <f>IF(ISBLANK(D370),"",(G370/VLOOKUP(B370,'Data-Dept'!A:E,2,)))</f>
        <v>7.8236130867709811E-3</v>
      </c>
    </row>
    <row r="371" spans="1:11" x14ac:dyDescent="0.5">
      <c r="A371" s="230" t="str">
        <f t="shared" si="10"/>
        <v>Find out about student lines of credit</v>
      </c>
      <c r="B371" s="230" t="str">
        <f t="shared" si="11"/>
        <v>FCAC</v>
      </c>
      <c r="C371" s="230">
        <f>VLOOKUP(B371,'Data-Dept'!A:J,10,)</f>
        <v>1.4482946329336105E-2</v>
      </c>
      <c r="D371" t="s">
        <v>595</v>
      </c>
      <c r="E371">
        <v>23</v>
      </c>
      <c r="F371">
        <v>28</v>
      </c>
      <c r="G371">
        <v>39</v>
      </c>
      <c r="H371">
        <v>75</v>
      </c>
      <c r="I371" s="232">
        <f>IF(ISBLANK(D371),"",(E371/VLOOKUP(B371,'Data-Dept'!A:E,2,)))</f>
        <v>5.4528212422949264E-3</v>
      </c>
      <c r="J371" s="232">
        <f>IF(ISBLANK(D371),"",(F371/VLOOKUP(B371,'Data-Dept'!A:E,2,)))</f>
        <v>6.6382171645329542E-3</v>
      </c>
      <c r="K371" s="232">
        <f>IF(ISBLANK(D371),"",(G371/VLOOKUP(B371,'Data-Dept'!A:E,2,)))</f>
        <v>9.2460881934566148E-3</v>
      </c>
    </row>
    <row r="372" spans="1:11" x14ac:dyDescent="0.5">
      <c r="A372" s="230" t="str">
        <f t="shared" si="10"/>
        <v>Work in Canada</v>
      </c>
      <c r="B372" s="230" t="str">
        <f t="shared" si="11"/>
        <v>IRCC</v>
      </c>
      <c r="C372" s="230">
        <f>VLOOKUP(B372,'Data-Dept'!A:J,10,)</f>
        <v>2.146124497851573E-3</v>
      </c>
      <c r="D372" t="s">
        <v>899</v>
      </c>
      <c r="E372">
        <v>23</v>
      </c>
      <c r="F372">
        <v>32</v>
      </c>
      <c r="G372">
        <v>32</v>
      </c>
      <c r="H372">
        <v>89</v>
      </c>
      <c r="I372" s="232">
        <f>IF(ISBLANK(D372),"",(E372/VLOOKUP(B372,'Data-Dept'!A:E,2,)))</f>
        <v>1.1599055937708027E-4</v>
      </c>
      <c r="J372" s="232">
        <f>IF(ISBLANK(D372),"",(F372/VLOOKUP(B372,'Data-Dept'!A:E,2,)))</f>
        <v>1.6137816956811167E-4</v>
      </c>
      <c r="K372" s="232">
        <f>IF(ISBLANK(D372),"",(G372/VLOOKUP(B372,'Data-Dept'!A:E,2,)))</f>
        <v>1.6137816956811167E-4</v>
      </c>
    </row>
    <row r="373" spans="1:11" x14ac:dyDescent="0.5">
      <c r="A373" s="230" t="str">
        <f t="shared" si="10"/>
        <v>Other - Reason for my visit is not in this list</v>
      </c>
      <c r="B373" s="230" t="str">
        <f t="shared" si="11"/>
        <v>ISED</v>
      </c>
      <c r="C373" s="230">
        <f>VLOOKUP(B373,'Data-Dept'!A:J,10,)</f>
        <v>2.6408735870271854E-2</v>
      </c>
      <c r="D373" t="s">
        <v>924</v>
      </c>
      <c r="E373">
        <v>23</v>
      </c>
      <c r="F373">
        <v>30</v>
      </c>
      <c r="G373">
        <v>25</v>
      </c>
      <c r="H373">
        <v>43</v>
      </c>
      <c r="I373" s="232">
        <f>IF(ISBLANK(D373),"",(E373/VLOOKUP(B373,'Data-Dept'!A:E,2,)))</f>
        <v>1.696165191740413E-2</v>
      </c>
      <c r="J373" s="232">
        <f>IF(ISBLANK(D373),"",(F373/VLOOKUP(B373,'Data-Dept'!A:E,2,)))</f>
        <v>2.2123893805309734E-2</v>
      </c>
      <c r="K373" s="232">
        <f>IF(ISBLANK(D373),"",(G373/VLOOKUP(B373,'Data-Dept'!A:E,2,)))</f>
        <v>1.8436578171091445E-2</v>
      </c>
    </row>
    <row r="374" spans="1:11" x14ac:dyDescent="0.5">
      <c r="A374" s="230" t="str">
        <f t="shared" si="10"/>
        <v>Apply to a grant or funding program — sports</v>
      </c>
      <c r="B374" s="230" t="str">
        <f t="shared" si="11"/>
        <v>PCH</v>
      </c>
      <c r="C374" s="230">
        <f>VLOOKUP(B374,'Data-Dept'!A:J,10,)</f>
        <v>2.4417219195539241E-2</v>
      </c>
      <c r="D374" t="s">
        <v>1060</v>
      </c>
      <c r="E374">
        <v>23</v>
      </c>
      <c r="F374">
        <v>38</v>
      </c>
      <c r="G374">
        <v>27</v>
      </c>
      <c r="H374">
        <v>78</v>
      </c>
      <c r="I374" s="232">
        <f>IF(ISBLANK(D374),"",(E374/VLOOKUP(B374,'Data-Dept'!A:E,2,)))</f>
        <v>1.6763848396501458E-2</v>
      </c>
      <c r="J374" s="232">
        <f>IF(ISBLANK(D374),"",(F374/VLOOKUP(B374,'Data-Dept'!A:E,2,)))</f>
        <v>2.7696793002915453E-2</v>
      </c>
      <c r="K374" s="232">
        <f>IF(ISBLANK(D374),"",(G374/VLOOKUP(B374,'Data-Dept'!A:E,2,)))</f>
        <v>1.9679300291545191E-2</v>
      </c>
    </row>
    <row r="375" spans="1:11" x14ac:dyDescent="0.5">
      <c r="A375" s="230" t="str">
        <f t="shared" si="10"/>
        <v>Other - Reason for my visit is not in this list</v>
      </c>
      <c r="B375" s="230" t="str">
        <f t="shared" si="11"/>
        <v>PCH</v>
      </c>
      <c r="C375" s="230">
        <f>VLOOKUP(B375,'Data-Dept'!A:J,10,)</f>
        <v>2.4417219195539241E-2</v>
      </c>
      <c r="D375" t="s">
        <v>1080</v>
      </c>
      <c r="E375">
        <v>23</v>
      </c>
      <c r="F375">
        <v>36</v>
      </c>
      <c r="G375">
        <v>32</v>
      </c>
      <c r="H375">
        <v>93</v>
      </c>
      <c r="I375" s="232">
        <f>IF(ISBLANK(D375),"",(E375/VLOOKUP(B375,'Data-Dept'!A:E,2,)))</f>
        <v>1.6763848396501458E-2</v>
      </c>
      <c r="J375" s="232">
        <f>IF(ISBLANK(D375),"",(F375/VLOOKUP(B375,'Data-Dept'!A:E,2,)))</f>
        <v>2.6239067055393587E-2</v>
      </c>
      <c r="K375" s="232">
        <f>IF(ISBLANK(D375),"",(G375/VLOOKUP(B375,'Data-Dept'!A:E,2,)))</f>
        <v>2.3323615160349854E-2</v>
      </c>
    </row>
    <row r="376" spans="1:11" x14ac:dyDescent="0.5">
      <c r="A376" s="230" t="str">
        <f t="shared" si="10"/>
        <v>Learn about the procurement process</v>
      </c>
      <c r="B376" s="230" t="str">
        <f t="shared" si="11"/>
        <v>PSPC</v>
      </c>
      <c r="C376" s="230">
        <f>VLOOKUP(B376,'Data-Dept'!A:J,10,)</f>
        <v>7.9173363759790314E-3</v>
      </c>
      <c r="D376" t="s">
        <v>1172</v>
      </c>
      <c r="E376">
        <v>23</v>
      </c>
      <c r="F376">
        <v>26</v>
      </c>
      <c r="G376">
        <v>32</v>
      </c>
      <c r="H376">
        <v>62</v>
      </c>
      <c r="I376" s="232">
        <f>IF(ISBLANK(D376),"",(E376/VLOOKUP(B376,'Data-Dept'!A:E,2,)))</f>
        <v>1.5784777983666187E-3</v>
      </c>
      <c r="J376" s="232">
        <f>IF(ISBLANK(D376),"",(F376/VLOOKUP(B376,'Data-Dept'!A:E,2,)))</f>
        <v>1.784366206849221E-3</v>
      </c>
      <c r="K376" s="232">
        <f>IF(ISBLANK(D376),"",(G376/VLOOKUP(B376,'Data-Dept'!A:E,2,)))</f>
        <v>2.1961430238144259E-3</v>
      </c>
    </row>
    <row r="377" spans="1:11" x14ac:dyDescent="0.5">
      <c r="A377" s="230" t="str">
        <f t="shared" si="10"/>
        <v>View up-coming procurement-related events</v>
      </c>
      <c r="B377" s="230" t="str">
        <f t="shared" si="11"/>
        <v>PSPC</v>
      </c>
      <c r="C377" s="230">
        <f>VLOOKUP(B377,'Data-Dept'!A:J,10,)</f>
        <v>7.9173363759790314E-3</v>
      </c>
      <c r="D377" t="s">
        <v>1186</v>
      </c>
      <c r="E377">
        <v>23</v>
      </c>
      <c r="F377">
        <v>42</v>
      </c>
      <c r="G377">
        <v>36</v>
      </c>
      <c r="H377">
        <v>85</v>
      </c>
      <c r="I377" s="232">
        <f>IF(ISBLANK(D377),"",(E377/VLOOKUP(B377,'Data-Dept'!A:E,2,)))</f>
        <v>1.5784777983666187E-3</v>
      </c>
      <c r="J377" s="232">
        <f>IF(ISBLANK(D377),"",(F377/VLOOKUP(B377,'Data-Dept'!A:E,2,)))</f>
        <v>2.882437718756434E-3</v>
      </c>
      <c r="K377" s="232">
        <f>IF(ISBLANK(D377),"",(G377/VLOOKUP(B377,'Data-Dept'!A:E,2,)))</f>
        <v>2.4706609017912293E-3</v>
      </c>
    </row>
    <row r="378" spans="1:11" x14ac:dyDescent="0.5">
      <c r="A378" s="230" t="str">
        <f t="shared" si="10"/>
        <v>Consult the news in the space sector</v>
      </c>
      <c r="B378" s="230" t="str">
        <f t="shared" si="11"/>
        <v>CSA</v>
      </c>
      <c r="C378" s="230">
        <f>VLOOKUP(B378,'Data-Dept'!A:J,10,)</f>
        <v>2.1474470106768312E-2</v>
      </c>
      <c r="D378" t="s">
        <v>370</v>
      </c>
      <c r="E378">
        <v>22</v>
      </c>
      <c r="F378">
        <v>48</v>
      </c>
      <c r="G378">
        <v>54</v>
      </c>
      <c r="H378">
        <v>234</v>
      </c>
      <c r="I378" s="232">
        <f>IF(ISBLANK(D378),"",(E378/VLOOKUP(B378,'Data-Dept'!A:E,2,)))</f>
        <v>1.4313597918022121E-2</v>
      </c>
      <c r="J378" s="232">
        <f>IF(ISBLANK(D378),"",(F378/VLOOKUP(B378,'Data-Dept'!A:E,2,)))</f>
        <v>3.1229668184775537E-2</v>
      </c>
      <c r="K378" s="232">
        <f>IF(ISBLANK(D378),"",(G378/VLOOKUP(B378,'Data-Dept'!A:E,2,)))</f>
        <v>3.5133376707872477E-2</v>
      </c>
    </row>
    <row r="379" spans="1:11" ht="31.5" x14ac:dyDescent="0.5">
      <c r="A379" s="230" t="str">
        <f t="shared" si="10"/>
        <v>Find out about the major pollutants and toxic substances affecting the environment</v>
      </c>
      <c r="B379" s="230" t="str">
        <f t="shared" si="11"/>
        <v>ECCC</v>
      </c>
      <c r="C379" s="230">
        <f>VLOOKUP(B379,'Data-Dept'!A:J,10,)</f>
        <v>1.1373977410545624E-2</v>
      </c>
      <c r="D379" t="s">
        <v>480</v>
      </c>
      <c r="E379">
        <v>22</v>
      </c>
      <c r="F379">
        <v>35</v>
      </c>
      <c r="G379">
        <v>40</v>
      </c>
      <c r="H379">
        <v>139</v>
      </c>
      <c r="I379" s="232">
        <f>IF(ISBLANK(D379),"",(E379/VLOOKUP(B379,'Data-Dept'!A:E,2,)))</f>
        <v>3.9222677839187018E-3</v>
      </c>
      <c r="J379" s="232">
        <f>IF(ISBLANK(D379),"",(F379/VLOOKUP(B379,'Data-Dept'!A:E,2,)))</f>
        <v>6.239971474416117E-3</v>
      </c>
      <c r="K379" s="232">
        <f>IF(ISBLANK(D379),"",(G379/VLOOKUP(B379,'Data-Dept'!A:E,2,)))</f>
        <v>7.1313959707612765E-3</v>
      </c>
    </row>
    <row r="380" spans="1:11" x14ac:dyDescent="0.5">
      <c r="A380" s="230" t="str">
        <f t="shared" si="10"/>
        <v>Check Canada's tax treaties</v>
      </c>
      <c r="B380" s="230" t="str">
        <f t="shared" si="11"/>
        <v>FIN</v>
      </c>
      <c r="C380" s="230">
        <f>VLOOKUP(B380,'Data-Dept'!A:J,10,)</f>
        <v>2.7120186060548612E-2</v>
      </c>
      <c r="D380" t="s">
        <v>608</v>
      </c>
      <c r="E380">
        <v>22</v>
      </c>
      <c r="F380">
        <v>39</v>
      </c>
      <c r="G380">
        <v>43</v>
      </c>
      <c r="H380">
        <v>84</v>
      </c>
      <c r="I380" s="232">
        <f>IF(ISBLANK(D380),"",(E380/VLOOKUP(B380,'Data-Dept'!A:E,2,)))</f>
        <v>1.7684887459807074E-2</v>
      </c>
      <c r="J380" s="232">
        <f>IF(ISBLANK(D380),"",(F380/VLOOKUP(B380,'Data-Dept'!A:E,2,)))</f>
        <v>3.1350482315112539E-2</v>
      </c>
      <c r="K380" s="232">
        <f>IF(ISBLANK(D380),"",(G380/VLOOKUP(B380,'Data-Dept'!A:E,2,)))</f>
        <v>3.4565916398713828E-2</v>
      </c>
    </row>
    <row r="381" spans="1:11" x14ac:dyDescent="0.5">
      <c r="A381" s="230" t="str">
        <f t="shared" si="10"/>
        <v>Democracy and good governance</v>
      </c>
      <c r="B381" s="230" t="str">
        <f t="shared" si="11"/>
        <v>GAC</v>
      </c>
      <c r="C381" s="230">
        <f>VLOOKUP(B381,'Data-Dept'!A:J,10,)</f>
        <v>8.097690068006173E-3</v>
      </c>
      <c r="D381" t="s">
        <v>736</v>
      </c>
      <c r="E381">
        <v>22</v>
      </c>
      <c r="F381">
        <v>23</v>
      </c>
      <c r="G381">
        <v>22</v>
      </c>
      <c r="H381">
        <v>60</v>
      </c>
      <c r="I381" s="232">
        <f>IF(ISBLANK(D381),"",(E381/VLOOKUP(B381,'Data-Dept'!A:E,2,)))</f>
        <v>1.6384896104863335E-3</v>
      </c>
      <c r="J381" s="232">
        <f>IF(ISBLANK(D381),"",(F381/VLOOKUP(B381,'Data-Dept'!A:E,2,)))</f>
        <v>1.712966410962985E-3</v>
      </c>
      <c r="K381" s="232">
        <f>IF(ISBLANK(D381),"",(G381/VLOOKUP(B381,'Data-Dept'!A:E,2,)))</f>
        <v>1.6384896104863335E-3</v>
      </c>
    </row>
    <row r="382" spans="1:11" x14ac:dyDescent="0.5">
      <c r="A382" s="230" t="str">
        <f t="shared" si="10"/>
        <v>Find out whether a natural health product is licensed for use in Canada</v>
      </c>
      <c r="B382" s="230" t="str">
        <f t="shared" si="11"/>
        <v>HC</v>
      </c>
      <c r="C382" s="230">
        <f>VLOOKUP(B382,'Data-Dept'!A:J,10,)</f>
        <v>8.1052032694029358E-3</v>
      </c>
      <c r="D382" t="s">
        <v>809</v>
      </c>
      <c r="E382">
        <v>22</v>
      </c>
      <c r="F382">
        <v>36</v>
      </c>
      <c r="G382">
        <v>37</v>
      </c>
      <c r="H382">
        <v>87</v>
      </c>
      <c r="I382" s="232">
        <f>IF(ISBLANK(D382),"",(E382/VLOOKUP(B382,'Data-Dept'!A:E,2,)))</f>
        <v>1.6660355925785686E-3</v>
      </c>
      <c r="J382" s="232">
        <f>IF(ISBLANK(D382),"",(F382/VLOOKUP(B382,'Data-Dept'!A:E,2,)))</f>
        <v>2.7262400605831123E-3</v>
      </c>
      <c r="K382" s="232">
        <f>IF(ISBLANK(D382),"",(G382/VLOOKUP(B382,'Data-Dept'!A:E,2,)))</f>
        <v>2.8019689511548655E-3</v>
      </c>
    </row>
    <row r="383" spans="1:11" x14ac:dyDescent="0.5">
      <c r="A383" s="230" t="str">
        <f t="shared" si="10"/>
        <v>Find out who is eligible for and how to access medical assistance in dying</v>
      </c>
      <c r="B383" s="230" t="str">
        <f t="shared" si="11"/>
        <v>HC</v>
      </c>
      <c r="C383" s="230">
        <f>VLOOKUP(B383,'Data-Dept'!A:J,10,)</f>
        <v>8.1052032694029358E-3</v>
      </c>
      <c r="D383" t="s">
        <v>810</v>
      </c>
      <c r="E383">
        <v>22</v>
      </c>
      <c r="F383">
        <v>34</v>
      </c>
      <c r="G383">
        <v>50</v>
      </c>
      <c r="H383">
        <v>127</v>
      </c>
      <c r="I383" s="232">
        <f>IF(ISBLANK(D383),"",(E383/VLOOKUP(B383,'Data-Dept'!A:E,2,)))</f>
        <v>1.6660355925785686E-3</v>
      </c>
      <c r="J383" s="232">
        <f>IF(ISBLANK(D383),"",(F383/VLOOKUP(B383,'Data-Dept'!A:E,2,)))</f>
        <v>2.5747822794396063E-3</v>
      </c>
      <c r="K383" s="232">
        <f>IF(ISBLANK(D383),"",(G383/VLOOKUP(B383,'Data-Dept'!A:E,2,)))</f>
        <v>3.7864445285876562E-3</v>
      </c>
    </row>
    <row r="384" spans="1:11" ht="31.5" x14ac:dyDescent="0.5">
      <c r="A384" s="230" t="str">
        <f t="shared" si="10"/>
        <v>Tourism information about Canada (vacation ideas, activities to explore, travel tips and ideas)</v>
      </c>
      <c r="B384" s="230" t="str">
        <f t="shared" si="11"/>
        <v>PC</v>
      </c>
      <c r="C384" s="230">
        <f>VLOOKUP(B384,'Data-Dept'!A:J,10,)</f>
        <v>1.4642936219695762E-2</v>
      </c>
      <c r="D384" t="s">
        <v>1053</v>
      </c>
      <c r="E384">
        <v>22</v>
      </c>
      <c r="F384">
        <v>32</v>
      </c>
      <c r="G384">
        <v>35</v>
      </c>
      <c r="H384">
        <v>73</v>
      </c>
      <c r="I384" s="232">
        <f>IF(ISBLANK(D384),"",(E384/VLOOKUP(B384,'Data-Dept'!A:E,2,)))</f>
        <v>5.7531380753138078E-3</v>
      </c>
      <c r="J384" s="232">
        <f>IF(ISBLANK(D384),"",(F384/VLOOKUP(B384,'Data-Dept'!A:E,2,)))</f>
        <v>8.368200836820083E-3</v>
      </c>
      <c r="K384" s="232">
        <f>IF(ISBLANK(D384),"",(G384/VLOOKUP(B384,'Data-Dept'!A:E,2,)))</f>
        <v>9.1527196652719661E-3</v>
      </c>
    </row>
    <row r="385" spans="1:11" x14ac:dyDescent="0.5">
      <c r="A385" s="230" t="str">
        <f t="shared" si="10"/>
        <v>Find information about or sign up to workshops, training or conferences</v>
      </c>
      <c r="B385" s="230" t="str">
        <f t="shared" si="11"/>
        <v>StatCan</v>
      </c>
      <c r="C385" s="230">
        <f>VLOOKUP(B385,'Data-Dept'!A:J,10,)</f>
        <v>9.338464401390037E-3</v>
      </c>
      <c r="D385" t="s">
        <v>1228</v>
      </c>
      <c r="E385">
        <v>22</v>
      </c>
      <c r="F385">
        <v>45</v>
      </c>
      <c r="G385">
        <v>36</v>
      </c>
      <c r="H385">
        <v>97</v>
      </c>
      <c r="I385" s="232">
        <f>IF(ISBLANK(D385),"",(E385/VLOOKUP(B385,'Data-Dept'!A:E,2,)))</f>
        <v>2.2823944392571845E-3</v>
      </c>
      <c r="J385" s="232">
        <f>IF(ISBLANK(D385),"",(F385/VLOOKUP(B385,'Data-Dept'!A:E,2,)))</f>
        <v>4.6685340802987861E-3</v>
      </c>
      <c r="K385" s="232">
        <f>IF(ISBLANK(D385),"",(G385/VLOOKUP(B385,'Data-Dept'!A:E,2,)))</f>
        <v>3.7348272642390291E-3</v>
      </c>
    </row>
    <row r="386" spans="1:11" x14ac:dyDescent="0.5">
      <c r="A386" s="230" t="str">
        <f t="shared" si="10"/>
        <v>Gross domestic product (GDP)</v>
      </c>
      <c r="B386" s="230" t="str">
        <f t="shared" si="11"/>
        <v>StatCan</v>
      </c>
      <c r="C386" s="230">
        <f>VLOOKUP(B386,'Data-Dept'!A:J,10,)</f>
        <v>9.338464401390037E-3</v>
      </c>
      <c r="D386" t="s">
        <v>1232</v>
      </c>
      <c r="E386">
        <v>22</v>
      </c>
      <c r="F386">
        <v>43</v>
      </c>
      <c r="G386">
        <v>40</v>
      </c>
      <c r="H386">
        <v>95</v>
      </c>
      <c r="I386" s="232">
        <f>IF(ISBLANK(D386),"",(E386/VLOOKUP(B386,'Data-Dept'!A:E,2,)))</f>
        <v>2.2823944392571845E-3</v>
      </c>
      <c r="J386" s="232">
        <f>IF(ISBLANK(D386),"",(F386/VLOOKUP(B386,'Data-Dept'!A:E,2,)))</f>
        <v>4.4610436767299512E-3</v>
      </c>
      <c r="K386" s="232">
        <f>IF(ISBLANK(D386),"",(G386/VLOOKUP(B386,'Data-Dept'!A:E,2,)))</f>
        <v>4.1498080713766984E-3</v>
      </c>
    </row>
    <row r="387" spans="1:11" x14ac:dyDescent="0.5">
      <c r="A387" s="230" t="str">
        <f t="shared" ref="A387:A450" si="12">IF(ISBLANK(D387),"",MID(D387,FIND("#",SUBSTITUTE(D387,":","#",2))+1,500))</f>
        <v>Find a government department or agency</v>
      </c>
      <c r="B387" s="230" t="str">
        <f t="shared" ref="B387:B450" si="13">IF(ISBLANK(D387),"",LEFT(D387,FIND("#",SUBSTITUTE(D387,":","#"))-1))</f>
        <v>TBS</v>
      </c>
      <c r="C387" s="230">
        <f>VLOOKUP(B387,'Data-Dept'!A:J,10,)</f>
        <v>1.4316913441313023E-2</v>
      </c>
      <c r="D387" t="s">
        <v>1255</v>
      </c>
      <c r="E387">
        <v>22</v>
      </c>
      <c r="F387">
        <v>33</v>
      </c>
      <c r="G387">
        <v>35</v>
      </c>
      <c r="H387">
        <v>109</v>
      </c>
      <c r="I387" s="232">
        <f>IF(ISBLANK(D387),"",(E387/VLOOKUP(B387,'Data-Dept'!A:E,2,)))</f>
        <v>5.0878815911193339E-3</v>
      </c>
      <c r="J387" s="232">
        <f>IF(ISBLANK(D387),"",(F387/VLOOKUP(B387,'Data-Dept'!A:E,2,)))</f>
        <v>7.6318223866790012E-3</v>
      </c>
      <c r="K387" s="232">
        <f>IF(ISBLANK(D387),"",(G387/VLOOKUP(B387,'Data-Dept'!A:E,2,)))</f>
        <v>8.0943570767807588E-3</v>
      </c>
    </row>
    <row r="388" spans="1:11" x14ac:dyDescent="0.5">
      <c r="A388" s="230" t="str">
        <f t="shared" si="12"/>
        <v>Read the Canadian Aviation Regulations (CARs)</v>
      </c>
      <c r="B388" s="230" t="str">
        <f t="shared" si="13"/>
        <v>TC</v>
      </c>
      <c r="C388" s="230">
        <f>VLOOKUP(B388,'Data-Dept'!A:J,10,)</f>
        <v>2.4679576079022828E-2</v>
      </c>
      <c r="D388" t="s">
        <v>1312</v>
      </c>
      <c r="E388">
        <v>22</v>
      </c>
      <c r="F388">
        <v>49</v>
      </c>
      <c r="G388">
        <v>39</v>
      </c>
      <c r="H388">
        <v>100</v>
      </c>
      <c r="I388" s="232">
        <f>IF(ISBLANK(D388),"",(E388/VLOOKUP(B388,'Data-Dept'!A:E,2,)))</f>
        <v>1.556970983722576E-2</v>
      </c>
      <c r="J388" s="232">
        <f>IF(ISBLANK(D388),"",(F388/VLOOKUP(B388,'Data-Dept'!A:E,2,)))</f>
        <v>3.4677990092002828E-2</v>
      </c>
      <c r="K388" s="232">
        <f>IF(ISBLANK(D388),"",(G388/VLOOKUP(B388,'Data-Dept'!A:E,2,)))</f>
        <v>2.7600849256900213E-2</v>
      </c>
    </row>
    <row r="389" spans="1:11" x14ac:dyDescent="0.5">
      <c r="A389" s="230" t="str">
        <f t="shared" si="12"/>
        <v>Sign into or create a Veterans Affairs Canada (VAC) account</v>
      </c>
      <c r="B389" s="230" t="str">
        <f t="shared" si="13"/>
        <v>VAC</v>
      </c>
      <c r="C389" s="230">
        <f>VLOOKUP(B389,'Data-Dept'!A:J,10,)</f>
        <v>7.3723124200239645E-2</v>
      </c>
      <c r="D389" t="s">
        <v>1317</v>
      </c>
      <c r="E389">
        <v>22</v>
      </c>
      <c r="F389">
        <v>28</v>
      </c>
      <c r="G389">
        <v>28</v>
      </c>
      <c r="H389">
        <v>47</v>
      </c>
      <c r="I389" s="232">
        <f>IF(ISBLANK(D389),"",(E389/VLOOKUP(B389,'Data-Dept'!A:E,2,)))</f>
        <v>0.13414634146341464</v>
      </c>
      <c r="J389" s="232">
        <f>IF(ISBLANK(D389),"",(F389/VLOOKUP(B389,'Data-Dept'!A:E,2,)))</f>
        <v>0.17073170731707318</v>
      </c>
      <c r="K389" s="232">
        <f>IF(ISBLANK(D389),"",(G389/VLOOKUP(B389,'Data-Dept'!A:E,2,)))</f>
        <v>0.17073170731707318</v>
      </c>
    </row>
    <row r="390" spans="1:11" x14ac:dyDescent="0.5">
      <c r="A390" s="230" t="str">
        <f t="shared" si="12"/>
        <v>About National Indigenous History Month</v>
      </c>
      <c r="B390" s="230" t="str">
        <f t="shared" si="13"/>
        <v>CIRNAC</v>
      </c>
      <c r="C390" s="230">
        <f>VLOOKUP(B390,'Data-Dept'!A:J,10,)</f>
        <v>2.3715982070287255E-2</v>
      </c>
      <c r="D390" t="s">
        <v>322</v>
      </c>
      <c r="E390">
        <v>21</v>
      </c>
      <c r="F390">
        <v>23</v>
      </c>
      <c r="G390">
        <v>25</v>
      </c>
      <c r="H390">
        <v>71</v>
      </c>
      <c r="I390" s="232">
        <f>IF(ISBLANK(D390),"",(E390/VLOOKUP(B390,'Data-Dept'!A:E,2,)))</f>
        <v>1.3583441138421734E-2</v>
      </c>
      <c r="J390" s="232">
        <f>IF(ISBLANK(D390),"",(F390/VLOOKUP(B390,'Data-Dept'!A:E,2,)))</f>
        <v>1.4877102199223804E-2</v>
      </c>
      <c r="K390" s="232">
        <f>IF(ISBLANK(D390),"",(G390/VLOOKUP(B390,'Data-Dept'!A:E,2,)))</f>
        <v>1.6170763260025874E-2</v>
      </c>
    </row>
    <row r="391" spans="1:11" x14ac:dyDescent="0.5">
      <c r="A391" s="230" t="str">
        <f t="shared" si="12"/>
        <v>Other - Reason for my visit is not in this list</v>
      </c>
      <c r="B391" s="230" t="str">
        <f t="shared" si="13"/>
        <v>CRA</v>
      </c>
      <c r="C391" s="230">
        <f>VLOOKUP(B391,'Data-Dept'!A:J,10,)</f>
        <v>3.2597552843902275E-3</v>
      </c>
      <c r="D391" t="s">
        <v>1387</v>
      </c>
      <c r="E391">
        <v>21</v>
      </c>
      <c r="F391">
        <v>22</v>
      </c>
      <c r="G391">
        <v>25</v>
      </c>
      <c r="H391">
        <v>35</v>
      </c>
      <c r="I391" s="232">
        <f>IF(ISBLANK(D391),"",(E391/VLOOKUP(B391,'Data-Dept'!A:E,2,)))</f>
        <v>2.4633720043636874E-4</v>
      </c>
      <c r="J391" s="232">
        <f>IF(ISBLANK(D391),"",(F391/VLOOKUP(B391,'Data-Dept'!A:E,2,)))</f>
        <v>2.5806754331429108E-4</v>
      </c>
      <c r="K391" s="232">
        <f>IF(ISBLANK(D391),"",(G391/VLOOKUP(B391,'Data-Dept'!A:E,2,)))</f>
        <v>2.9325857194805805E-4</v>
      </c>
    </row>
    <row r="392" spans="1:11" x14ac:dyDescent="0.5">
      <c r="A392" s="230" t="str">
        <f t="shared" si="12"/>
        <v>Compare Canadian bank accounts</v>
      </c>
      <c r="B392" s="230" t="str">
        <f t="shared" si="13"/>
        <v>FCAC</v>
      </c>
      <c r="C392" s="230">
        <f>VLOOKUP(B392,'Data-Dept'!A:J,10,)</f>
        <v>1.4482946329336105E-2</v>
      </c>
      <c r="D392" t="s">
        <v>581</v>
      </c>
      <c r="E392">
        <v>21</v>
      </c>
      <c r="F392">
        <v>20</v>
      </c>
      <c r="G392">
        <v>31</v>
      </c>
      <c r="H392">
        <v>63</v>
      </c>
      <c r="I392" s="232">
        <f>IF(ISBLANK(D392),"",(E392/VLOOKUP(B392,'Data-Dept'!A:E,2,)))</f>
        <v>4.9786628733997154E-3</v>
      </c>
      <c r="J392" s="232">
        <f>IF(ISBLANK(D392),"",(F392/VLOOKUP(B392,'Data-Dept'!A:E,2,)))</f>
        <v>4.7415836889521104E-3</v>
      </c>
      <c r="K392" s="232">
        <f>IF(ISBLANK(D392),"",(G392/VLOOKUP(B392,'Data-Dept'!A:E,2,)))</f>
        <v>7.3494547178757702E-3</v>
      </c>
    </row>
    <row r="393" spans="1:11" x14ac:dyDescent="0.5">
      <c r="A393" s="230" t="str">
        <f t="shared" si="12"/>
        <v>Report a side effect to a drug, medical device, vaccine, or natural health product</v>
      </c>
      <c r="B393" s="230" t="str">
        <f t="shared" si="13"/>
        <v>HC</v>
      </c>
      <c r="C393" s="230">
        <f>VLOOKUP(B393,'Data-Dept'!A:J,10,)</f>
        <v>8.1052032694029358E-3</v>
      </c>
      <c r="D393" t="s">
        <v>821</v>
      </c>
      <c r="E393">
        <v>21</v>
      </c>
      <c r="F393">
        <v>31</v>
      </c>
      <c r="G393">
        <v>36</v>
      </c>
      <c r="H393">
        <v>84</v>
      </c>
      <c r="I393" s="232">
        <f>IF(ISBLANK(D393),"",(E393/VLOOKUP(B393,'Data-Dept'!A:E,2,)))</f>
        <v>1.5903067020068156E-3</v>
      </c>
      <c r="J393" s="232">
        <f>IF(ISBLANK(D393),"",(F393/VLOOKUP(B393,'Data-Dept'!A:E,2,)))</f>
        <v>2.347595607724347E-3</v>
      </c>
      <c r="K393" s="232">
        <f>IF(ISBLANK(D393),"",(G393/VLOOKUP(B393,'Data-Dept'!A:E,2,)))</f>
        <v>2.7262400605831123E-3</v>
      </c>
    </row>
    <row r="394" spans="1:11" x14ac:dyDescent="0.5">
      <c r="A394" s="230" t="str">
        <f t="shared" si="12"/>
        <v>Citizenship services</v>
      </c>
      <c r="B394" s="230" t="str">
        <f t="shared" si="13"/>
        <v>IRCC</v>
      </c>
      <c r="C394" s="230">
        <f>VLOOKUP(B394,'Data-Dept'!A:J,10,)</f>
        <v>2.146124497851573E-3</v>
      </c>
      <c r="D394" t="s">
        <v>843</v>
      </c>
      <c r="E394">
        <v>21</v>
      </c>
      <c r="F394">
        <v>27</v>
      </c>
      <c r="G394">
        <v>24</v>
      </c>
      <c r="H394">
        <v>42</v>
      </c>
      <c r="I394" s="232">
        <f>IF(ISBLANK(D394),"",(E394/VLOOKUP(B394,'Data-Dept'!A:E,2,)))</f>
        <v>1.0590442377907328E-4</v>
      </c>
      <c r="J394" s="232">
        <f>IF(ISBLANK(D394),"",(F394/VLOOKUP(B394,'Data-Dept'!A:E,2,)))</f>
        <v>1.3616283057309422E-4</v>
      </c>
      <c r="K394" s="232">
        <f>IF(ISBLANK(D394),"",(G394/VLOOKUP(B394,'Data-Dept'!A:E,2,)))</f>
        <v>1.2103362717608375E-4</v>
      </c>
    </row>
    <row r="395" spans="1:11" x14ac:dyDescent="0.5">
      <c r="A395" s="230" t="str">
        <f t="shared" si="12"/>
        <v>Other - Reason for my visit is not in this list</v>
      </c>
      <c r="B395" s="230" t="str">
        <f t="shared" si="13"/>
        <v>JUS</v>
      </c>
      <c r="C395" s="230">
        <f>VLOOKUP(B395,'Data-Dept'!A:J,10,)</f>
        <v>3.0446598471137041E-2</v>
      </c>
      <c r="D395" t="s">
        <v>942</v>
      </c>
      <c r="E395">
        <v>21</v>
      </c>
      <c r="F395">
        <v>25</v>
      </c>
      <c r="G395">
        <v>40</v>
      </c>
      <c r="H395">
        <v>82</v>
      </c>
      <c r="I395" s="232">
        <f>IF(ISBLANK(D395),"",(E395/VLOOKUP(B395,'Data-Dept'!A:E,2,)))</f>
        <v>2.5331724969843185E-2</v>
      </c>
      <c r="J395" s="232">
        <f>IF(ISBLANK(D395),"",(F395/VLOOKUP(B395,'Data-Dept'!A:E,2,)))</f>
        <v>3.0156815440289506E-2</v>
      </c>
      <c r="K395" s="232">
        <f>IF(ISBLANK(D395),"",(G395/VLOOKUP(B395,'Data-Dept'!A:E,2,)))</f>
        <v>4.8250904704463207E-2</v>
      </c>
    </row>
    <row r="396" spans="1:11" x14ac:dyDescent="0.5">
      <c r="A396" s="230" t="str">
        <f t="shared" si="12"/>
        <v>Learn about selling to the Government of Canada</v>
      </c>
      <c r="B396" s="230" t="str">
        <f t="shared" si="13"/>
        <v>PSPC</v>
      </c>
      <c r="C396" s="230">
        <f>VLOOKUP(B396,'Data-Dept'!A:J,10,)</f>
        <v>7.9173363759790314E-3</v>
      </c>
      <c r="D396" t="s">
        <v>1171</v>
      </c>
      <c r="E396">
        <v>21</v>
      </c>
      <c r="F396">
        <v>31</v>
      </c>
      <c r="G396">
        <v>27</v>
      </c>
      <c r="H396">
        <v>51</v>
      </c>
      <c r="I396" s="232">
        <f>IF(ISBLANK(D396),"",(E396/VLOOKUP(B396,'Data-Dept'!A:E,2,)))</f>
        <v>1.441218859378217E-3</v>
      </c>
      <c r="J396" s="232">
        <f>IF(ISBLANK(D396),"",(F396/VLOOKUP(B396,'Data-Dept'!A:E,2,)))</f>
        <v>2.1275135543202253E-3</v>
      </c>
      <c r="K396" s="232">
        <f>IF(ISBLANK(D396),"",(G396/VLOOKUP(B396,'Data-Dept'!A:E,2,)))</f>
        <v>1.8529956763434219E-3</v>
      </c>
    </row>
    <row r="397" spans="1:11" x14ac:dyDescent="0.5">
      <c r="A397" s="230" t="str">
        <f t="shared" si="12"/>
        <v>Find guidance on working remotely/hybrid work</v>
      </c>
      <c r="B397" s="230" t="str">
        <f t="shared" si="13"/>
        <v>TBS</v>
      </c>
      <c r="C397" s="230">
        <f>VLOOKUP(B397,'Data-Dept'!A:J,10,)</f>
        <v>1.4316913441313023E-2</v>
      </c>
      <c r="D397" t="s">
        <v>1266</v>
      </c>
      <c r="E397">
        <v>21</v>
      </c>
      <c r="F397">
        <v>29</v>
      </c>
      <c r="G397">
        <v>29</v>
      </c>
      <c r="H397">
        <v>76</v>
      </c>
      <c r="I397" s="232">
        <f>IF(ISBLANK(D397),"",(E397/VLOOKUP(B397,'Data-Dept'!A:E,2,)))</f>
        <v>4.8566142460684551E-3</v>
      </c>
      <c r="J397" s="232">
        <f>IF(ISBLANK(D397),"",(F397/VLOOKUP(B397,'Data-Dept'!A:E,2,)))</f>
        <v>6.7067530064754853E-3</v>
      </c>
      <c r="K397" s="232">
        <f>IF(ISBLANK(D397),"",(G397/VLOOKUP(B397,'Data-Dept'!A:E,2,)))</f>
        <v>6.7067530064754853E-3</v>
      </c>
    </row>
    <row r="398" spans="1:11" x14ac:dyDescent="0.5">
      <c r="A398" s="230" t="str">
        <f t="shared" si="12"/>
        <v>How to visit an inmate</v>
      </c>
      <c r="B398" s="230" t="str">
        <f t="shared" si="13"/>
        <v>CSC</v>
      </c>
      <c r="C398" s="230">
        <f>VLOOKUP(B398,'Data-Dept'!A:J,10,)</f>
        <v>3.0926873159431035E-2</v>
      </c>
      <c r="D398" t="s">
        <v>383</v>
      </c>
      <c r="E398">
        <v>20</v>
      </c>
      <c r="F398">
        <v>29</v>
      </c>
      <c r="G398">
        <v>35</v>
      </c>
      <c r="H398">
        <v>76</v>
      </c>
      <c r="I398" s="232">
        <f>IF(ISBLANK(D398),"",(E398/VLOOKUP(B398,'Data-Dept'!A:E,2,)))</f>
        <v>2.1739130434782608E-2</v>
      </c>
      <c r="J398" s="232">
        <f>IF(ISBLANK(D398),"",(F398/VLOOKUP(B398,'Data-Dept'!A:E,2,)))</f>
        <v>3.1521739130434781E-2</v>
      </c>
      <c r="K398" s="232">
        <f>IF(ISBLANK(D398),"",(G398/VLOOKUP(B398,'Data-Dept'!A:E,2,)))</f>
        <v>3.8043478260869568E-2</v>
      </c>
    </row>
    <row r="399" spans="1:11" x14ac:dyDescent="0.5">
      <c r="A399" s="230" t="str">
        <f t="shared" si="12"/>
        <v>Defence administrative orders and directives (DAOD)</v>
      </c>
      <c r="B399" s="230" t="str">
        <f t="shared" si="13"/>
        <v>DND</v>
      </c>
      <c r="C399" s="230">
        <f>VLOOKUP(B399,'Data-Dept'!A:J,10,)</f>
        <v>1.3547807034757964E-2</v>
      </c>
      <c r="D399" t="s">
        <v>438</v>
      </c>
      <c r="E399">
        <v>20</v>
      </c>
      <c r="F399">
        <v>49</v>
      </c>
      <c r="G399">
        <v>47</v>
      </c>
      <c r="H399">
        <v>138</v>
      </c>
      <c r="I399" s="232">
        <f>IF(ISBLANK(D399),"",(E399/VLOOKUP(B399,'Data-Dept'!A:E,2,)))</f>
        <v>4.585052728106373E-3</v>
      </c>
      <c r="J399" s="232">
        <f>IF(ISBLANK(D399),"",(F399/VLOOKUP(B399,'Data-Dept'!A:E,2,)))</f>
        <v>1.1233379183860614E-2</v>
      </c>
      <c r="K399" s="232">
        <f>IF(ISBLANK(D399),"",(G399/VLOOKUP(B399,'Data-Dept'!A:E,2,)))</f>
        <v>1.0774873911049978E-2</v>
      </c>
    </row>
    <row r="400" spans="1:11" x14ac:dyDescent="0.5">
      <c r="A400" s="230" t="str">
        <f t="shared" si="12"/>
        <v>Reserves (part-time army, navy, air force)</v>
      </c>
      <c r="B400" s="230" t="str">
        <f t="shared" si="13"/>
        <v>DND</v>
      </c>
      <c r="C400" s="230">
        <f>VLOOKUP(B400,'Data-Dept'!A:J,10,)</f>
        <v>1.3547807034757964E-2</v>
      </c>
      <c r="D400" t="s">
        <v>461</v>
      </c>
      <c r="E400">
        <v>20</v>
      </c>
      <c r="F400">
        <v>34</v>
      </c>
      <c r="G400">
        <v>33</v>
      </c>
      <c r="H400">
        <v>109</v>
      </c>
      <c r="I400" s="232">
        <f>IF(ISBLANK(D400),"",(E400/VLOOKUP(B400,'Data-Dept'!A:E,2,)))</f>
        <v>4.585052728106373E-3</v>
      </c>
      <c r="J400" s="232">
        <f>IF(ISBLANK(D400),"",(F400/VLOOKUP(B400,'Data-Dept'!A:E,2,)))</f>
        <v>7.7945896377808344E-3</v>
      </c>
      <c r="K400" s="232">
        <f>IF(ISBLANK(D400),"",(G400/VLOOKUP(B400,'Data-Dept'!A:E,2,)))</f>
        <v>7.5653370013755161E-3</v>
      </c>
    </row>
    <row r="401" spans="1:11" x14ac:dyDescent="0.5">
      <c r="A401" s="230" t="str">
        <f t="shared" si="12"/>
        <v>Find out how Canada is managing pollution</v>
      </c>
      <c r="B401" s="230" t="str">
        <f t="shared" si="13"/>
        <v>ECCC</v>
      </c>
      <c r="C401" s="230">
        <f>VLOOKUP(B401,'Data-Dept'!A:J,10,)</f>
        <v>1.1373977410545624E-2</v>
      </c>
      <c r="D401" t="s">
        <v>483</v>
      </c>
      <c r="E401">
        <v>20</v>
      </c>
      <c r="F401">
        <v>28</v>
      </c>
      <c r="G401">
        <v>33</v>
      </c>
      <c r="H401">
        <v>94</v>
      </c>
      <c r="I401" s="232">
        <f>IF(ISBLANK(D401),"",(E401/VLOOKUP(B401,'Data-Dept'!A:E,2,)))</f>
        <v>3.5656979853806382E-3</v>
      </c>
      <c r="J401" s="232">
        <f>IF(ISBLANK(D401),"",(F401/VLOOKUP(B401,'Data-Dept'!A:E,2,)))</f>
        <v>4.9919771795328936E-3</v>
      </c>
      <c r="K401" s="232">
        <f>IF(ISBLANK(D401),"",(G401/VLOOKUP(B401,'Data-Dept'!A:E,2,)))</f>
        <v>5.8834016758780531E-3</v>
      </c>
    </row>
    <row r="402" spans="1:11" x14ac:dyDescent="0.5">
      <c r="A402" s="230" t="str">
        <f t="shared" si="12"/>
        <v>Get current and forecasted ice conditions</v>
      </c>
      <c r="B402" s="230" t="str">
        <f t="shared" si="13"/>
        <v>ECCC</v>
      </c>
      <c r="C402" s="230">
        <f>VLOOKUP(B402,'Data-Dept'!A:J,10,)</f>
        <v>1.1373977410545624E-2</v>
      </c>
      <c r="D402" t="s">
        <v>491</v>
      </c>
      <c r="E402">
        <v>20</v>
      </c>
      <c r="F402">
        <v>36</v>
      </c>
      <c r="G402">
        <v>45</v>
      </c>
      <c r="H402">
        <v>170</v>
      </c>
      <c r="I402" s="232">
        <f>IF(ISBLANK(D402),"",(E402/VLOOKUP(B402,'Data-Dept'!A:E,2,)))</f>
        <v>3.5656979853806382E-3</v>
      </c>
      <c r="J402" s="232">
        <f>IF(ISBLANK(D402),"",(F402/VLOOKUP(B402,'Data-Dept'!A:E,2,)))</f>
        <v>6.4182563736851486E-3</v>
      </c>
      <c r="K402" s="232">
        <f>IF(ISBLANK(D402),"",(G402/VLOOKUP(B402,'Data-Dept'!A:E,2,)))</f>
        <v>8.0228204671064368E-3</v>
      </c>
    </row>
    <row r="403" spans="1:11" x14ac:dyDescent="0.5">
      <c r="A403" s="230" t="str">
        <f t="shared" si="12"/>
        <v>Find student job and internship programs</v>
      </c>
      <c r="B403" s="230" t="str">
        <f t="shared" si="13"/>
        <v>PCH</v>
      </c>
      <c r="C403" s="230">
        <f>VLOOKUP(B403,'Data-Dept'!A:J,10,)</f>
        <v>2.4417219195539241E-2</v>
      </c>
      <c r="D403" t="s">
        <v>1071</v>
      </c>
      <c r="E403">
        <v>20</v>
      </c>
      <c r="F403">
        <v>37</v>
      </c>
      <c r="G403">
        <v>27</v>
      </c>
      <c r="H403">
        <v>84</v>
      </c>
      <c r="I403" s="232">
        <f>IF(ISBLANK(D403),"",(E403/VLOOKUP(B403,'Data-Dept'!A:E,2,)))</f>
        <v>1.4577259475218658E-2</v>
      </c>
      <c r="J403" s="232">
        <f>IF(ISBLANK(D403),"",(F403/VLOOKUP(B403,'Data-Dept'!A:E,2,)))</f>
        <v>2.696793002915452E-2</v>
      </c>
      <c r="K403" s="232">
        <f>IF(ISBLANK(D403),"",(G403/VLOOKUP(B403,'Data-Dept'!A:E,2,)))</f>
        <v>1.9679300291545191E-2</v>
      </c>
    </row>
    <row r="404" spans="1:11" x14ac:dyDescent="0.5">
      <c r="A404" s="230" t="str">
        <f t="shared" si="12"/>
        <v>Make an access to information or personal information request</v>
      </c>
      <c r="B404" s="230" t="str">
        <f t="shared" si="13"/>
        <v>TBS</v>
      </c>
      <c r="C404" s="230">
        <f>VLOOKUP(B404,'Data-Dept'!A:J,10,)</f>
        <v>1.4316913441313023E-2</v>
      </c>
      <c r="D404" t="s">
        <v>1258</v>
      </c>
      <c r="E404">
        <v>20</v>
      </c>
      <c r="F404">
        <v>28</v>
      </c>
      <c r="G404">
        <v>25</v>
      </c>
      <c r="H404">
        <v>58</v>
      </c>
      <c r="I404" s="232">
        <f>IF(ISBLANK(D404),"",(E404/VLOOKUP(B404,'Data-Dept'!A:E,2,)))</f>
        <v>4.6253469010175763E-3</v>
      </c>
      <c r="J404" s="232">
        <f>IF(ISBLANK(D404),"",(F404/VLOOKUP(B404,'Data-Dept'!A:E,2,)))</f>
        <v>6.4754856614246065E-3</v>
      </c>
      <c r="K404" s="232">
        <f>IF(ISBLANK(D404),"",(G404/VLOOKUP(B404,'Data-Dept'!A:E,2,)))</f>
        <v>5.7816836262719702E-3</v>
      </c>
    </row>
    <row r="405" spans="1:11" x14ac:dyDescent="0.5">
      <c r="A405" s="230" t="str">
        <f t="shared" si="12"/>
        <v>Find public service staffing tools</v>
      </c>
      <c r="B405" s="230" t="str">
        <f t="shared" si="13"/>
        <v>TBS</v>
      </c>
      <c r="C405" s="230">
        <f>VLOOKUP(B405,'Data-Dept'!A:J,10,)</f>
        <v>1.4316913441313023E-2</v>
      </c>
      <c r="D405" t="s">
        <v>1271</v>
      </c>
      <c r="E405">
        <v>20</v>
      </c>
      <c r="F405">
        <v>34</v>
      </c>
      <c r="G405">
        <v>31</v>
      </c>
      <c r="H405">
        <v>94</v>
      </c>
      <c r="I405" s="232">
        <f>IF(ISBLANK(D405),"",(E405/VLOOKUP(B405,'Data-Dept'!A:E,2,)))</f>
        <v>4.6253469010175763E-3</v>
      </c>
      <c r="J405" s="232">
        <f>IF(ISBLANK(D405),"",(F405/VLOOKUP(B405,'Data-Dept'!A:E,2,)))</f>
        <v>7.86308973172988E-3</v>
      </c>
      <c r="K405" s="232">
        <f>IF(ISBLANK(D405),"",(G405/VLOOKUP(B405,'Data-Dept'!A:E,2,)))</f>
        <v>7.1692876965772437E-3</v>
      </c>
    </row>
    <row r="406" spans="1:11" x14ac:dyDescent="0.5">
      <c r="A406" s="230" t="str">
        <f t="shared" si="12"/>
        <v>See what's covered by dental insurance in the public service</v>
      </c>
      <c r="B406" s="230" t="str">
        <f t="shared" si="13"/>
        <v>TBS</v>
      </c>
      <c r="C406" s="230">
        <f>VLOOKUP(B406,'Data-Dept'!A:J,10,)</f>
        <v>1.4316913441313023E-2</v>
      </c>
      <c r="D406" t="s">
        <v>1283</v>
      </c>
      <c r="E406">
        <v>20</v>
      </c>
      <c r="F406">
        <v>33</v>
      </c>
      <c r="G406">
        <v>36</v>
      </c>
      <c r="H406">
        <v>81</v>
      </c>
      <c r="I406" s="232">
        <f>IF(ISBLANK(D406),"",(E406/VLOOKUP(B406,'Data-Dept'!A:E,2,)))</f>
        <v>4.6253469010175763E-3</v>
      </c>
      <c r="J406" s="232">
        <f>IF(ISBLANK(D406),"",(F406/VLOOKUP(B406,'Data-Dept'!A:E,2,)))</f>
        <v>7.6318223866790012E-3</v>
      </c>
      <c r="K406" s="232">
        <f>IF(ISBLANK(D406),"",(G406/VLOOKUP(B406,'Data-Dept'!A:E,2,)))</f>
        <v>8.3256244218316375E-3</v>
      </c>
    </row>
    <row r="407" spans="1:11" x14ac:dyDescent="0.5">
      <c r="A407" s="230" t="str">
        <f t="shared" si="12"/>
        <v>Find out what you can bring on a plane</v>
      </c>
      <c r="B407" s="230" t="str">
        <f t="shared" si="13"/>
        <v>CATSA</v>
      </c>
      <c r="C407" s="230">
        <f>VLOOKUP(B407,'Data-Dept'!A:J,10,)</f>
        <v>2.4669232663593516E-2</v>
      </c>
      <c r="D407" t="s">
        <v>240</v>
      </c>
      <c r="E407">
        <v>19</v>
      </c>
      <c r="F407">
        <v>27</v>
      </c>
      <c r="G407">
        <v>27</v>
      </c>
      <c r="H407">
        <v>81</v>
      </c>
      <c r="I407" s="232">
        <f>IF(ISBLANK(D407),"",(E407/VLOOKUP(B407,'Data-Dept'!A:E,2,)))</f>
        <v>1.2582781456953643E-2</v>
      </c>
      <c r="J407" s="232">
        <f>IF(ISBLANK(D407),"",(F407/VLOOKUP(B407,'Data-Dept'!A:E,2,)))</f>
        <v>1.7880794701986755E-2</v>
      </c>
      <c r="K407" s="232">
        <f>IF(ISBLANK(D407),"",(G407/VLOOKUP(B407,'Data-Dept'!A:E,2,)))</f>
        <v>1.7880794701986755E-2</v>
      </c>
    </row>
    <row r="408" spans="1:11" x14ac:dyDescent="0.5">
      <c r="A408" s="230" t="str">
        <f t="shared" si="12"/>
        <v>Find out if you need a licence for your food business</v>
      </c>
      <c r="B408" s="230" t="str">
        <f t="shared" si="13"/>
        <v>CFIA</v>
      </c>
      <c r="C408" s="230">
        <f>VLOOKUP(B408,'Data-Dept'!A:J,10,)</f>
        <v>2.0566405380382704E-2</v>
      </c>
      <c r="D408" t="s">
        <v>277</v>
      </c>
      <c r="E408">
        <v>19</v>
      </c>
      <c r="F408">
        <v>27</v>
      </c>
      <c r="G408">
        <v>30</v>
      </c>
      <c r="H408">
        <v>50</v>
      </c>
      <c r="I408" s="232">
        <f>IF(ISBLANK(D408),"",(E408/VLOOKUP(B408,'Data-Dept'!A:E,2,)))</f>
        <v>9.0218423551756879E-3</v>
      </c>
      <c r="J408" s="232">
        <f>IF(ISBLANK(D408),"",(F408/VLOOKUP(B408,'Data-Dept'!A:E,2,)))</f>
        <v>1.282051282051282E-2</v>
      </c>
      <c r="K408" s="232">
        <f>IF(ISBLANK(D408),"",(G408/VLOOKUP(B408,'Data-Dept'!A:E,2,)))</f>
        <v>1.4245014245014245E-2</v>
      </c>
    </row>
    <row r="409" spans="1:11" x14ac:dyDescent="0.5">
      <c r="A409" s="230" t="str">
        <f t="shared" si="12"/>
        <v>Apply for a copyright</v>
      </c>
      <c r="B409" s="230" t="str">
        <f t="shared" si="13"/>
        <v>CIPO</v>
      </c>
      <c r="C409" s="230">
        <f>VLOOKUP(B409,'Data-Dept'!A:J,10,)</f>
        <v>6.0161645388857155E-2</v>
      </c>
      <c r="D409" t="s">
        <v>316</v>
      </c>
      <c r="E409">
        <v>19</v>
      </c>
      <c r="F409">
        <v>39</v>
      </c>
      <c r="G409">
        <v>57</v>
      </c>
      <c r="H409">
        <v>89</v>
      </c>
      <c r="I409" s="232">
        <f>IF(ISBLANK(D409),"",(E409/VLOOKUP(B409,'Data-Dept'!A:E,2,)))</f>
        <v>7.8512396694214878E-2</v>
      </c>
      <c r="J409" s="232">
        <f>IF(ISBLANK(D409),"",(F409/VLOOKUP(B409,'Data-Dept'!A:E,2,)))</f>
        <v>0.16115702479338842</v>
      </c>
      <c r="K409" s="232">
        <f>IF(ISBLANK(D409),"",(G409/VLOOKUP(B409,'Data-Dept'!A:E,2,)))</f>
        <v>0.23553719008264462</v>
      </c>
    </row>
    <row r="410" spans="1:11" x14ac:dyDescent="0.5">
      <c r="A410" s="230" t="str">
        <f t="shared" si="12"/>
        <v>Search for jobs in the military</v>
      </c>
      <c r="B410" s="230" t="str">
        <f t="shared" si="13"/>
        <v>DND</v>
      </c>
      <c r="C410" s="230">
        <f>VLOOKUP(B410,'Data-Dept'!A:J,10,)</f>
        <v>1.3547807034757964E-2</v>
      </c>
      <c r="D410" t="s">
        <v>1417</v>
      </c>
      <c r="E410">
        <v>19</v>
      </c>
      <c r="F410">
        <v>26</v>
      </c>
      <c r="G410">
        <v>24</v>
      </c>
      <c r="H410">
        <v>81</v>
      </c>
      <c r="I410" s="232">
        <f>IF(ISBLANK(D410),"",(E410/VLOOKUP(B410,'Data-Dept'!A:E,2,)))</f>
        <v>4.3558000917010547E-3</v>
      </c>
      <c r="J410" s="232">
        <f>IF(ISBLANK(D410),"",(F410/VLOOKUP(B410,'Data-Dept'!A:E,2,)))</f>
        <v>5.9605685465382854E-3</v>
      </c>
      <c r="K410" s="232">
        <f>IF(ISBLANK(D410),"",(G410/VLOOKUP(B410,'Data-Dept'!A:E,2,)))</f>
        <v>5.5020632737276479E-3</v>
      </c>
    </row>
    <row r="411" spans="1:11" x14ac:dyDescent="0.5">
      <c r="A411" s="230" t="str">
        <f t="shared" si="12"/>
        <v>Calculate your mortgage payments and/or prepayments</v>
      </c>
      <c r="B411" s="230" t="str">
        <f t="shared" si="13"/>
        <v>FCAC</v>
      </c>
      <c r="C411" s="230">
        <f>VLOOKUP(B411,'Data-Dept'!A:J,10,)</f>
        <v>1.4482946329336105E-2</v>
      </c>
      <c r="D411" t="s">
        <v>579</v>
      </c>
      <c r="E411">
        <v>19</v>
      </c>
      <c r="F411">
        <v>34</v>
      </c>
      <c r="G411">
        <v>42</v>
      </c>
      <c r="H411">
        <v>119</v>
      </c>
      <c r="I411" s="232">
        <f>IF(ISBLANK(D411),"",(E411/VLOOKUP(B411,'Data-Dept'!A:E,2,)))</f>
        <v>4.5045045045045045E-3</v>
      </c>
      <c r="J411" s="232">
        <f>IF(ISBLANK(D411),"",(F411/VLOOKUP(B411,'Data-Dept'!A:E,2,)))</f>
        <v>8.060692271218587E-3</v>
      </c>
      <c r="K411" s="232">
        <f>IF(ISBLANK(D411),"",(G411/VLOOKUP(B411,'Data-Dept'!A:E,2,)))</f>
        <v>9.9573257467994308E-3</v>
      </c>
    </row>
    <row r="412" spans="1:11" x14ac:dyDescent="0.5">
      <c r="A412" s="230" t="str">
        <f t="shared" si="12"/>
        <v>Contact a federal office – outside Canada (embassy, consulate, trade office)</v>
      </c>
      <c r="B412" s="230" t="str">
        <f t="shared" si="13"/>
        <v>GAC</v>
      </c>
      <c r="C412" s="230">
        <f>VLOOKUP(B412,'Data-Dept'!A:J,10,)</f>
        <v>8.097690068006173E-3</v>
      </c>
      <c r="D412" t="s">
        <v>732</v>
      </c>
      <c r="E412">
        <v>19</v>
      </c>
      <c r="F412">
        <v>30</v>
      </c>
      <c r="G412">
        <v>32</v>
      </c>
      <c r="H412">
        <v>44</v>
      </c>
      <c r="I412" s="232">
        <f>IF(ISBLANK(D412),"",(E412/VLOOKUP(B412,'Data-Dept'!A:E,2,)))</f>
        <v>1.415059209056379E-3</v>
      </c>
      <c r="J412" s="232">
        <f>IF(ISBLANK(D412),"",(F412/VLOOKUP(B412,'Data-Dept'!A:E,2,)))</f>
        <v>2.2343040142995458E-3</v>
      </c>
      <c r="K412" s="232">
        <f>IF(ISBLANK(D412),"",(G412/VLOOKUP(B412,'Data-Dept'!A:E,2,)))</f>
        <v>2.3832576152528488E-3</v>
      </c>
    </row>
    <row r="413" spans="1:11" x14ac:dyDescent="0.5">
      <c r="A413" s="230" t="str">
        <f t="shared" si="12"/>
        <v>Submit scholarship applications on behalf of candidates (for Canadian institutions)</v>
      </c>
      <c r="B413" s="230" t="str">
        <f t="shared" si="13"/>
        <v>GAC</v>
      </c>
      <c r="C413" s="230">
        <f>VLOOKUP(B413,'Data-Dept'!A:J,10,)</f>
        <v>8.097690068006173E-3</v>
      </c>
      <c r="D413" t="s">
        <v>786</v>
      </c>
      <c r="E413">
        <v>19</v>
      </c>
      <c r="F413">
        <v>22</v>
      </c>
      <c r="G413">
        <v>16</v>
      </c>
      <c r="H413">
        <v>59</v>
      </c>
      <c r="I413" s="232">
        <f>IF(ISBLANK(D413),"",(E413/VLOOKUP(B413,'Data-Dept'!A:E,2,)))</f>
        <v>1.415059209056379E-3</v>
      </c>
      <c r="J413" s="232">
        <f>IF(ISBLANK(D413),"",(F413/VLOOKUP(B413,'Data-Dept'!A:E,2,)))</f>
        <v>1.6384896104863335E-3</v>
      </c>
      <c r="K413" s="232">
        <f>IF(ISBLANK(D413),"",(G413/VLOOKUP(B413,'Data-Dept'!A:E,2,)))</f>
        <v>1.1916288076264244E-3</v>
      </c>
    </row>
    <row r="414" spans="1:11" x14ac:dyDescent="0.5">
      <c r="A414" s="230" t="str">
        <f t="shared" si="12"/>
        <v>Find out if a medical device is licenced for sale in Canada</v>
      </c>
      <c r="B414" s="230" t="str">
        <f t="shared" si="13"/>
        <v>HC</v>
      </c>
      <c r="C414" s="230">
        <f>VLOOKUP(B414,'Data-Dept'!A:J,10,)</f>
        <v>8.1052032694029358E-3</v>
      </c>
      <c r="D414" t="s">
        <v>805</v>
      </c>
      <c r="E414">
        <v>19</v>
      </c>
      <c r="F414">
        <v>24</v>
      </c>
      <c r="G414">
        <v>27</v>
      </c>
      <c r="H414">
        <v>57</v>
      </c>
      <c r="I414" s="232">
        <f>IF(ISBLANK(D414),"",(E414/VLOOKUP(B414,'Data-Dept'!A:E,2,)))</f>
        <v>1.4388489208633094E-3</v>
      </c>
      <c r="J414" s="232">
        <f>IF(ISBLANK(D414),"",(F414/VLOOKUP(B414,'Data-Dept'!A:E,2,)))</f>
        <v>1.8174933737220749E-3</v>
      </c>
      <c r="K414" s="232">
        <f>IF(ISBLANK(D414),"",(G414/VLOOKUP(B414,'Data-Dept'!A:E,2,)))</f>
        <v>2.0446800454373346E-3</v>
      </c>
    </row>
    <row r="415" spans="1:11" x14ac:dyDescent="0.5">
      <c r="A415" s="230" t="str">
        <f t="shared" si="12"/>
        <v>Consult the Drug benefit list for the Non-Insured Health Benefits</v>
      </c>
      <c r="B415" s="230" t="str">
        <f t="shared" si="13"/>
        <v>ISC</v>
      </c>
      <c r="C415" s="230">
        <f>VLOOKUP(B415,'Data-Dept'!A:J,10,)</f>
        <v>1.6665175505521528E-2</v>
      </c>
      <c r="D415" t="s">
        <v>908</v>
      </c>
      <c r="E415">
        <v>19</v>
      </c>
      <c r="F415">
        <v>32</v>
      </c>
      <c r="G415">
        <v>25</v>
      </c>
      <c r="H415">
        <v>57</v>
      </c>
      <c r="I415" s="232">
        <f>IF(ISBLANK(D415),"",(E415/VLOOKUP(B415,'Data-Dept'!A:E,2,)))</f>
        <v>5.5506865322816241E-3</v>
      </c>
      <c r="J415" s="232">
        <f>IF(ISBLANK(D415),"",(F415/VLOOKUP(B415,'Data-Dept'!A:E,2,)))</f>
        <v>9.3485246859479985E-3</v>
      </c>
      <c r="K415" s="232">
        <f>IF(ISBLANK(D415),"",(G415/VLOOKUP(B415,'Data-Dept'!A:E,2,)))</f>
        <v>7.303534910896874E-3</v>
      </c>
    </row>
    <row r="416" spans="1:11" x14ac:dyDescent="0.5">
      <c r="A416" s="230" t="str">
        <f t="shared" si="12"/>
        <v>Participate in Canada Day celebrations</v>
      </c>
      <c r="B416" s="230" t="str">
        <f t="shared" si="13"/>
        <v>PCH</v>
      </c>
      <c r="C416" s="230">
        <f>VLOOKUP(B416,'Data-Dept'!A:J,10,)</f>
        <v>2.4417219195539241E-2</v>
      </c>
      <c r="D416" t="s">
        <v>1081</v>
      </c>
      <c r="E416">
        <v>19</v>
      </c>
      <c r="F416">
        <v>31</v>
      </c>
      <c r="G416">
        <v>32</v>
      </c>
      <c r="H416">
        <v>84</v>
      </c>
      <c r="I416" s="232">
        <f>IF(ISBLANK(D416),"",(E416/VLOOKUP(B416,'Data-Dept'!A:E,2,)))</f>
        <v>1.3848396501457727E-2</v>
      </c>
      <c r="J416" s="232">
        <f>IF(ISBLANK(D416),"",(F416/VLOOKUP(B416,'Data-Dept'!A:E,2,)))</f>
        <v>2.2594752186588921E-2</v>
      </c>
      <c r="K416" s="232">
        <f>IF(ISBLANK(D416),"",(G416/VLOOKUP(B416,'Data-Dept'!A:E,2,)))</f>
        <v>2.3323615160349854E-2</v>
      </c>
    </row>
    <row r="417" spans="1:11" x14ac:dyDescent="0.5">
      <c r="A417" s="230" t="str">
        <f t="shared" si="12"/>
        <v>Learn about Canada's democratic institutions</v>
      </c>
      <c r="B417" s="230" t="str">
        <f t="shared" si="13"/>
        <v>PCO</v>
      </c>
      <c r="C417" s="230">
        <f>VLOOKUP(B417,'Data-Dept'!A:J,10,)</f>
        <v>4.71287054555952E-2</v>
      </c>
      <c r="D417" t="s">
        <v>1087</v>
      </c>
      <c r="E417">
        <v>19</v>
      </c>
      <c r="F417">
        <v>33</v>
      </c>
      <c r="G417">
        <v>37</v>
      </c>
      <c r="H417">
        <v>124</v>
      </c>
      <c r="I417" s="232">
        <f>IF(ISBLANK(D417),"",(E417/VLOOKUP(B417,'Data-Dept'!A:E,2,)))</f>
        <v>5.2777777777777778E-2</v>
      </c>
      <c r="J417" s="232">
        <f>IF(ISBLANK(D417),"",(F417/VLOOKUP(B417,'Data-Dept'!A:E,2,)))</f>
        <v>9.166666666666666E-2</v>
      </c>
      <c r="K417" s="232">
        <f>IF(ISBLANK(D417),"",(G417/VLOOKUP(B417,'Data-Dept'!A:E,2,)))</f>
        <v>0.10277777777777777</v>
      </c>
    </row>
    <row r="418" spans="1:11" x14ac:dyDescent="0.5">
      <c r="A418" s="230" t="str">
        <f t="shared" si="12"/>
        <v>Become a supplier for the Government of Canada</v>
      </c>
      <c r="B418" s="230" t="str">
        <f t="shared" si="13"/>
        <v>PSPC</v>
      </c>
      <c r="C418" s="230">
        <f>VLOOKUP(B418,'Data-Dept'!A:J,10,)</f>
        <v>7.9173363759790314E-3</v>
      </c>
      <c r="D418" t="s">
        <v>1162</v>
      </c>
      <c r="E418">
        <v>19</v>
      </c>
      <c r="F418">
        <v>30</v>
      </c>
      <c r="G418">
        <v>27</v>
      </c>
      <c r="H418">
        <v>47</v>
      </c>
      <c r="I418" s="232">
        <f>IF(ISBLANK(D418),"",(E418/VLOOKUP(B418,'Data-Dept'!A:E,2,)))</f>
        <v>1.3039599203898153E-3</v>
      </c>
      <c r="J418" s="232">
        <f>IF(ISBLANK(D418),"",(F418/VLOOKUP(B418,'Data-Dept'!A:E,2,)))</f>
        <v>2.0588840848260242E-3</v>
      </c>
      <c r="K418" s="232">
        <f>IF(ISBLANK(D418),"",(G418/VLOOKUP(B418,'Data-Dept'!A:E,2,)))</f>
        <v>1.8529956763434219E-3</v>
      </c>
    </row>
    <row r="419" spans="1:11" x14ac:dyDescent="0.5">
      <c r="A419" s="230" t="str">
        <f t="shared" si="12"/>
        <v>Consult glossaries and vocabularies</v>
      </c>
      <c r="B419" s="230" t="str">
        <f t="shared" si="13"/>
        <v>PSPC</v>
      </c>
      <c r="C419" s="230">
        <f>VLOOKUP(B419,'Data-Dept'!A:J,10,)</f>
        <v>7.9173363759790314E-3</v>
      </c>
      <c r="D419" t="s">
        <v>1188</v>
      </c>
      <c r="E419">
        <v>19</v>
      </c>
      <c r="F419">
        <v>35</v>
      </c>
      <c r="G419">
        <v>44</v>
      </c>
      <c r="H419">
        <v>181</v>
      </c>
      <c r="I419" s="232">
        <f>IF(ISBLANK(D419),"",(E419/VLOOKUP(B419,'Data-Dept'!A:E,2,)))</f>
        <v>1.3039599203898153E-3</v>
      </c>
      <c r="J419" s="232">
        <f>IF(ISBLANK(D419),"",(F419/VLOOKUP(B419,'Data-Dept'!A:E,2,)))</f>
        <v>2.4020314322970283E-3</v>
      </c>
      <c r="K419" s="232">
        <f>IF(ISBLANK(D419),"",(G419/VLOOKUP(B419,'Data-Dept'!A:E,2,)))</f>
        <v>3.0196966577448357E-3</v>
      </c>
    </row>
    <row r="420" spans="1:11" x14ac:dyDescent="0.5">
      <c r="A420" s="230" t="str">
        <f t="shared" si="12"/>
        <v>Read about the performance management program for employees</v>
      </c>
      <c r="B420" s="230" t="str">
        <f t="shared" si="13"/>
        <v>TBS</v>
      </c>
      <c r="C420" s="230">
        <f>VLOOKUP(B420,'Data-Dept'!A:J,10,)</f>
        <v>1.4316913441313023E-2</v>
      </c>
      <c r="D420" t="s">
        <v>1282</v>
      </c>
      <c r="E420">
        <v>19</v>
      </c>
      <c r="F420">
        <v>32</v>
      </c>
      <c r="G420">
        <v>30</v>
      </c>
      <c r="H420">
        <v>58</v>
      </c>
      <c r="I420" s="232">
        <f>IF(ISBLANK(D420),"",(E420/VLOOKUP(B420,'Data-Dept'!A:E,2,)))</f>
        <v>4.3940795559666975E-3</v>
      </c>
      <c r="J420" s="232">
        <f>IF(ISBLANK(D420),"",(F420/VLOOKUP(B420,'Data-Dept'!A:E,2,)))</f>
        <v>7.4005550416281225E-3</v>
      </c>
      <c r="K420" s="232">
        <f>IF(ISBLANK(D420),"",(G420/VLOOKUP(B420,'Data-Dept'!A:E,2,)))</f>
        <v>6.938020351526364E-3</v>
      </c>
    </row>
    <row r="421" spans="1:11" x14ac:dyDescent="0.5">
      <c r="A421" s="230" t="str">
        <f t="shared" si="12"/>
        <v>Manage and report goods imported into Canada</v>
      </c>
      <c r="B421" s="230" t="str">
        <f t="shared" si="13"/>
        <v>CBSA</v>
      </c>
      <c r="C421" s="230">
        <f>VLOOKUP(B421,'Data-Dept'!A:J,10,)</f>
        <v>8.2121991698330173E-3</v>
      </c>
      <c r="D421" t="s">
        <v>246</v>
      </c>
      <c r="E421">
        <v>18</v>
      </c>
      <c r="F421">
        <v>27</v>
      </c>
      <c r="G421">
        <v>28</v>
      </c>
      <c r="H421">
        <v>55</v>
      </c>
      <c r="I421" s="232">
        <f>IF(ISBLANK(D421),"",(E421/VLOOKUP(B421,'Data-Dept'!A:E,2,)))</f>
        <v>1.30643054144288E-3</v>
      </c>
      <c r="J421" s="232">
        <f>IF(ISBLANK(D421),"",(F421/VLOOKUP(B421,'Data-Dept'!A:E,2,)))</f>
        <v>1.95964581216432E-3</v>
      </c>
      <c r="K421" s="232">
        <f>IF(ISBLANK(D421),"",(G421/VLOOKUP(B421,'Data-Dept'!A:E,2,)))</f>
        <v>2.0322252866889243E-3</v>
      </c>
    </row>
    <row r="422" spans="1:11" x14ac:dyDescent="0.5">
      <c r="A422" s="230" t="str">
        <f t="shared" si="12"/>
        <v>Cadets and Junior Canadian Rangers</v>
      </c>
      <c r="B422" s="230" t="str">
        <f t="shared" si="13"/>
        <v>DND</v>
      </c>
      <c r="C422" s="230">
        <f>VLOOKUP(B422,'Data-Dept'!A:J,10,)</f>
        <v>1.3547807034757964E-2</v>
      </c>
      <c r="D422" t="s">
        <v>430</v>
      </c>
      <c r="E422">
        <v>18</v>
      </c>
      <c r="F422">
        <v>36</v>
      </c>
      <c r="G422">
        <v>40</v>
      </c>
      <c r="H422">
        <v>114</v>
      </c>
      <c r="I422" s="232">
        <f>IF(ISBLANK(D422),"",(E422/VLOOKUP(B422,'Data-Dept'!A:E,2,)))</f>
        <v>4.1265474552957355E-3</v>
      </c>
      <c r="J422" s="232">
        <f>IF(ISBLANK(D422),"",(F422/VLOOKUP(B422,'Data-Dept'!A:E,2,)))</f>
        <v>8.253094910591471E-3</v>
      </c>
      <c r="K422" s="232">
        <f>IF(ISBLANK(D422),"",(G422/VLOOKUP(B422,'Data-Dept'!A:E,2,)))</f>
        <v>9.170105456212746E-3</v>
      </c>
    </row>
    <row r="423" spans="1:11" x14ac:dyDescent="0.5">
      <c r="A423" s="230" t="str">
        <f t="shared" si="12"/>
        <v>Consult a trade commissioner to receive international business information</v>
      </c>
      <c r="B423" s="230" t="str">
        <f t="shared" si="13"/>
        <v>GAC</v>
      </c>
      <c r="C423" s="230">
        <f>VLOOKUP(B423,'Data-Dept'!A:J,10,)</f>
        <v>8.097690068006173E-3</v>
      </c>
      <c r="D423" t="s">
        <v>633</v>
      </c>
      <c r="E423">
        <v>18</v>
      </c>
      <c r="F423">
        <v>32</v>
      </c>
      <c r="G423">
        <v>32</v>
      </c>
      <c r="H423">
        <v>68</v>
      </c>
      <c r="I423" s="232">
        <f>IF(ISBLANK(D423),"",(E423/VLOOKUP(B423,'Data-Dept'!A:E,2,)))</f>
        <v>1.3405824085797274E-3</v>
      </c>
      <c r="J423" s="232">
        <f>IF(ISBLANK(D423),"",(F423/VLOOKUP(B423,'Data-Dept'!A:E,2,)))</f>
        <v>2.3832576152528488E-3</v>
      </c>
      <c r="K423" s="232">
        <f>IF(ISBLANK(D423),"",(G423/VLOOKUP(B423,'Data-Dept'!A:E,2,)))</f>
        <v>2.3832576152528488E-3</v>
      </c>
    </row>
    <row r="424" spans="1:11" x14ac:dyDescent="0.5">
      <c r="A424" s="230" t="str">
        <f t="shared" si="12"/>
        <v>Find a job in international trade</v>
      </c>
      <c r="B424" s="230" t="str">
        <f t="shared" si="13"/>
        <v>GAC</v>
      </c>
      <c r="C424" s="230">
        <f>VLOOKUP(B424,'Data-Dept'!A:J,10,)</f>
        <v>8.097690068006173E-3</v>
      </c>
      <c r="D424" t="s">
        <v>702</v>
      </c>
      <c r="E424">
        <v>18</v>
      </c>
      <c r="F424">
        <v>25</v>
      </c>
      <c r="G424">
        <v>24</v>
      </c>
      <c r="H424">
        <v>58</v>
      </c>
      <c r="I424" s="232">
        <f>IF(ISBLANK(D424),"",(E424/VLOOKUP(B424,'Data-Dept'!A:E,2,)))</f>
        <v>1.3405824085797274E-3</v>
      </c>
      <c r="J424" s="232">
        <f>IF(ISBLANK(D424),"",(F424/VLOOKUP(B424,'Data-Dept'!A:E,2,)))</f>
        <v>1.861920011916288E-3</v>
      </c>
      <c r="K424" s="232">
        <f>IF(ISBLANK(D424),"",(G424/VLOOKUP(B424,'Data-Dept'!A:E,2,)))</f>
        <v>1.7874432114396365E-3</v>
      </c>
    </row>
    <row r="425" spans="1:11" x14ac:dyDescent="0.5">
      <c r="A425" s="230" t="str">
        <f t="shared" si="12"/>
        <v>Seek funding opportunities for international aid projects</v>
      </c>
      <c r="B425" s="230" t="str">
        <f t="shared" si="13"/>
        <v>GAC</v>
      </c>
      <c r="C425" s="230">
        <f>VLOOKUP(B425,'Data-Dept'!A:J,10,)</f>
        <v>8.097690068006173E-3</v>
      </c>
      <c r="D425" t="s">
        <v>778</v>
      </c>
      <c r="E425">
        <v>18</v>
      </c>
      <c r="F425">
        <v>21</v>
      </c>
      <c r="G425">
        <v>21</v>
      </c>
      <c r="H425">
        <v>47</v>
      </c>
      <c r="I425" s="232">
        <f>IF(ISBLANK(D425),"",(E425/VLOOKUP(B425,'Data-Dept'!A:E,2,)))</f>
        <v>1.3405824085797274E-3</v>
      </c>
      <c r="J425" s="232">
        <f>IF(ISBLANK(D425),"",(F425/VLOOKUP(B425,'Data-Dept'!A:E,2,)))</f>
        <v>1.564012810009682E-3</v>
      </c>
      <c r="K425" s="232">
        <f>IF(ISBLANK(D425),"",(G425/VLOOKUP(B425,'Data-Dept'!A:E,2,)))</f>
        <v>1.564012810009682E-3</v>
      </c>
    </row>
    <row r="426" spans="1:11" x14ac:dyDescent="0.5">
      <c r="A426" s="230" t="str">
        <f t="shared" si="12"/>
        <v>Look up the key social determinants of health in Canada</v>
      </c>
      <c r="B426" s="230" t="str">
        <f t="shared" si="13"/>
        <v>HC</v>
      </c>
      <c r="C426" s="230">
        <f>VLOOKUP(B426,'Data-Dept'!A:J,10,)</f>
        <v>8.1052032694029358E-3</v>
      </c>
      <c r="D426" t="s">
        <v>819</v>
      </c>
      <c r="E426">
        <v>18</v>
      </c>
      <c r="F426">
        <v>27</v>
      </c>
      <c r="G426">
        <v>37</v>
      </c>
      <c r="H426">
        <v>83</v>
      </c>
      <c r="I426" s="232">
        <f>IF(ISBLANK(D426),"",(E426/VLOOKUP(B426,'Data-Dept'!A:E,2,)))</f>
        <v>1.3631200302915562E-3</v>
      </c>
      <c r="J426" s="232">
        <f>IF(ISBLANK(D426),"",(F426/VLOOKUP(B426,'Data-Dept'!A:E,2,)))</f>
        <v>2.0446800454373346E-3</v>
      </c>
      <c r="K426" s="232">
        <f>IF(ISBLANK(D426),"",(G426/VLOOKUP(B426,'Data-Dept'!A:E,2,)))</f>
        <v>2.8019689511548655E-3</v>
      </c>
    </row>
    <row r="427" spans="1:11" x14ac:dyDescent="0.5">
      <c r="A427" s="230" t="str">
        <f t="shared" si="12"/>
        <v>Coronavirus (COVID-19) in Indigenous communities (data, resources, support)</v>
      </c>
      <c r="B427" s="230" t="str">
        <f t="shared" si="13"/>
        <v>ISC</v>
      </c>
      <c r="C427" s="230">
        <f>VLOOKUP(B427,'Data-Dept'!A:J,10,)</f>
        <v>1.6665175505521528E-2</v>
      </c>
      <c r="D427" t="s">
        <v>909</v>
      </c>
      <c r="E427">
        <v>18</v>
      </c>
      <c r="F427">
        <v>21</v>
      </c>
      <c r="G427">
        <v>26</v>
      </c>
      <c r="H427">
        <v>50</v>
      </c>
      <c r="I427" s="232">
        <f>IF(ISBLANK(D427),"",(E427/VLOOKUP(B427,'Data-Dept'!A:E,2,)))</f>
        <v>5.2585451358457495E-3</v>
      </c>
      <c r="J427" s="232">
        <f>IF(ISBLANK(D427),"",(F427/VLOOKUP(B427,'Data-Dept'!A:E,2,)))</f>
        <v>6.1349693251533744E-3</v>
      </c>
      <c r="K427" s="232">
        <f>IF(ISBLANK(D427),"",(G427/VLOOKUP(B427,'Data-Dept'!A:E,2,)))</f>
        <v>7.5956763073327487E-3</v>
      </c>
    </row>
    <row r="428" spans="1:11" x14ac:dyDescent="0.5">
      <c r="A428" s="230" t="str">
        <f t="shared" si="12"/>
        <v>Learn about history, nature, culture, or science and conservation</v>
      </c>
      <c r="B428" s="230" t="str">
        <f t="shared" si="13"/>
        <v>PC</v>
      </c>
      <c r="C428" s="230">
        <f>VLOOKUP(B428,'Data-Dept'!A:J,10,)</f>
        <v>1.4642936219695762E-2</v>
      </c>
      <c r="D428" t="s">
        <v>1545</v>
      </c>
      <c r="E428">
        <v>18</v>
      </c>
      <c r="F428">
        <v>28</v>
      </c>
      <c r="G428">
        <v>38</v>
      </c>
      <c r="H428">
        <v>146</v>
      </c>
      <c r="I428" s="232">
        <f>IF(ISBLANK(D428),"",(E428/VLOOKUP(B428,'Data-Dept'!A:E,2,)))</f>
        <v>4.7071129707112972E-3</v>
      </c>
      <c r="J428" s="232">
        <f>IF(ISBLANK(D428),"",(F428/VLOOKUP(B428,'Data-Dept'!A:E,2,)))</f>
        <v>7.3221757322175732E-3</v>
      </c>
      <c r="K428" s="232">
        <f>IF(ISBLANK(D428),"",(G428/VLOOKUP(B428,'Data-Dept'!A:E,2,)))</f>
        <v>9.9372384937238493E-3</v>
      </c>
    </row>
    <row r="429" spans="1:11" x14ac:dyDescent="0.5">
      <c r="A429" s="230" t="str">
        <f t="shared" si="12"/>
        <v>Find a Parks Canada destination to visit</v>
      </c>
      <c r="B429" s="230" t="str">
        <f t="shared" si="13"/>
        <v>PC</v>
      </c>
      <c r="C429" s="230">
        <f>VLOOKUP(B429,'Data-Dept'!A:J,10,)</f>
        <v>1.4642936219695762E-2</v>
      </c>
      <c r="D429" t="s">
        <v>1550</v>
      </c>
      <c r="E429">
        <v>18</v>
      </c>
      <c r="F429">
        <v>46</v>
      </c>
      <c r="G429">
        <v>43</v>
      </c>
      <c r="H429">
        <v>151</v>
      </c>
      <c r="I429" s="232">
        <f>IF(ISBLANK(D429),"",(E429/VLOOKUP(B429,'Data-Dept'!A:E,2,)))</f>
        <v>4.7071129707112972E-3</v>
      </c>
      <c r="J429" s="232">
        <f>IF(ISBLANK(D429),"",(F429/VLOOKUP(B429,'Data-Dept'!A:E,2,)))</f>
        <v>1.202928870292887E-2</v>
      </c>
      <c r="K429" s="232">
        <f>IF(ISBLANK(D429),"",(G429/VLOOKUP(B429,'Data-Dept'!A:E,2,)))</f>
        <v>1.1244769874476987E-2</v>
      </c>
    </row>
    <row r="430" spans="1:11" x14ac:dyDescent="0.5">
      <c r="A430" s="230" t="str">
        <f t="shared" si="12"/>
        <v>Review the progress of Government of Canada commitments</v>
      </c>
      <c r="B430" s="230" t="str">
        <f t="shared" si="13"/>
        <v>PCO</v>
      </c>
      <c r="C430" s="230">
        <f>VLOOKUP(B430,'Data-Dept'!A:J,10,)</f>
        <v>4.71287054555952E-2</v>
      </c>
      <c r="D430" t="s">
        <v>1093</v>
      </c>
      <c r="E430">
        <v>18</v>
      </c>
      <c r="F430">
        <v>24</v>
      </c>
      <c r="G430">
        <v>19</v>
      </c>
      <c r="H430">
        <v>54</v>
      </c>
      <c r="I430" s="232">
        <f>IF(ISBLANK(D430),"",(E430/VLOOKUP(B430,'Data-Dept'!A:E,2,)))</f>
        <v>0.05</v>
      </c>
      <c r="J430" s="232">
        <f>IF(ISBLANK(D430),"",(F430/VLOOKUP(B430,'Data-Dept'!A:E,2,)))</f>
        <v>6.6666666666666666E-2</v>
      </c>
      <c r="K430" s="232">
        <f>IF(ISBLANK(D430),"",(G430/VLOOKUP(B430,'Data-Dept'!A:E,2,)))</f>
        <v>5.2777777777777778E-2</v>
      </c>
    </row>
    <row r="431" spans="1:11" x14ac:dyDescent="0.5">
      <c r="A431" s="230" t="str">
        <f t="shared" si="12"/>
        <v>Definitions</v>
      </c>
      <c r="B431" s="230" t="str">
        <f t="shared" si="13"/>
        <v>StatCan</v>
      </c>
      <c r="C431" s="230">
        <f>VLOOKUP(B431,'Data-Dept'!A:J,10,)</f>
        <v>9.338464401390037E-3</v>
      </c>
      <c r="D431" t="s">
        <v>1226</v>
      </c>
      <c r="E431">
        <v>18</v>
      </c>
      <c r="F431">
        <v>39</v>
      </c>
      <c r="G431">
        <v>39</v>
      </c>
      <c r="H431">
        <v>109</v>
      </c>
      <c r="I431" s="232">
        <f>IF(ISBLANK(D431),"",(E431/VLOOKUP(B431,'Data-Dept'!A:E,2,)))</f>
        <v>1.8674136321195146E-3</v>
      </c>
      <c r="J431" s="232">
        <f>IF(ISBLANK(D431),"",(F431/VLOOKUP(B431,'Data-Dept'!A:E,2,)))</f>
        <v>4.0460628695922814E-3</v>
      </c>
      <c r="K431" s="232">
        <f>IF(ISBLANK(D431),"",(G431/VLOOKUP(B431,'Data-Dept'!A:E,2,)))</f>
        <v>4.0460628695922814E-3</v>
      </c>
    </row>
    <row r="432" spans="1:11" x14ac:dyDescent="0.5">
      <c r="A432" s="230" t="str">
        <f t="shared" si="12"/>
        <v>Apply for your transportation security clearance</v>
      </c>
      <c r="B432" s="230" t="str">
        <f t="shared" si="13"/>
        <v>TC</v>
      </c>
      <c r="C432" s="230">
        <f>VLOOKUP(B432,'Data-Dept'!A:J,10,)</f>
        <v>2.4679576079022828E-2</v>
      </c>
      <c r="D432" t="s">
        <v>1285</v>
      </c>
      <c r="E432">
        <v>18</v>
      </c>
      <c r="F432">
        <v>32</v>
      </c>
      <c r="G432">
        <v>25</v>
      </c>
      <c r="H432">
        <v>77</v>
      </c>
      <c r="I432" s="232">
        <f>IF(ISBLANK(D432),"",(E432/VLOOKUP(B432,'Data-Dept'!A:E,2,)))</f>
        <v>1.2738853503184714E-2</v>
      </c>
      <c r="J432" s="232">
        <f>IF(ISBLANK(D432),"",(F432/VLOOKUP(B432,'Data-Dept'!A:E,2,)))</f>
        <v>2.264685067232838E-2</v>
      </c>
      <c r="K432" s="232">
        <f>IF(ISBLANK(D432),"",(G432/VLOOKUP(B432,'Data-Dept'!A:E,2,)))</f>
        <v>1.7692852087756547E-2</v>
      </c>
    </row>
    <row r="433" spans="1:11" x14ac:dyDescent="0.5">
      <c r="A433" s="230" t="str">
        <f t="shared" si="12"/>
        <v>Other - Reason for my visit is not in this list</v>
      </c>
      <c r="B433" s="230" t="str">
        <f t="shared" si="13"/>
        <v>CBSA</v>
      </c>
      <c r="C433" s="230">
        <f>VLOOKUP(B433,'Data-Dept'!A:J,10,)</f>
        <v>8.2121991698330173E-3</v>
      </c>
      <c r="D433" t="s">
        <v>250</v>
      </c>
      <c r="E433">
        <v>17</v>
      </c>
      <c r="F433">
        <v>15</v>
      </c>
      <c r="G433">
        <v>19</v>
      </c>
      <c r="H433">
        <v>26</v>
      </c>
      <c r="I433" s="232">
        <f>IF(ISBLANK(D433),"",(E433/VLOOKUP(B433,'Data-Dept'!A:E,2,)))</f>
        <v>1.2338510669182756E-3</v>
      </c>
      <c r="J433" s="232">
        <f>IF(ISBLANK(D433),"",(F433/VLOOKUP(B433,'Data-Dept'!A:E,2,)))</f>
        <v>1.0886921178690665E-3</v>
      </c>
      <c r="K433" s="232">
        <f>IF(ISBLANK(D433),"",(G433/VLOOKUP(B433,'Data-Dept'!A:E,2,)))</f>
        <v>1.3790100159674845E-3</v>
      </c>
    </row>
    <row r="434" spans="1:11" x14ac:dyDescent="0.5">
      <c r="A434" s="230" t="str">
        <f t="shared" si="12"/>
        <v>Considerations when buying or selling food, plants, or animal products online</v>
      </c>
      <c r="B434" s="230" t="str">
        <f t="shared" si="13"/>
        <v>CFIA</v>
      </c>
      <c r="C434" s="230">
        <f>VLOOKUP(B434,'Data-Dept'!A:J,10,)</f>
        <v>2.0566405380382704E-2</v>
      </c>
      <c r="D434" t="s">
        <v>276</v>
      </c>
      <c r="E434">
        <v>17</v>
      </c>
      <c r="F434">
        <v>21</v>
      </c>
      <c r="G434">
        <v>18</v>
      </c>
      <c r="H434">
        <v>41</v>
      </c>
      <c r="I434" s="232">
        <f>IF(ISBLANK(D434),"",(E434/VLOOKUP(B434,'Data-Dept'!A:E,2,)))</f>
        <v>8.0721747388414061E-3</v>
      </c>
      <c r="J434" s="232">
        <f>IF(ISBLANK(D434),"",(F434/VLOOKUP(B434,'Data-Dept'!A:E,2,)))</f>
        <v>9.9715099715099714E-3</v>
      </c>
      <c r="K434" s="232">
        <f>IF(ISBLANK(D434),"",(G434/VLOOKUP(B434,'Data-Dept'!A:E,2,)))</f>
        <v>8.5470085470085479E-3</v>
      </c>
    </row>
    <row r="435" spans="1:11" x14ac:dyDescent="0.5">
      <c r="A435" s="230" t="str">
        <f t="shared" si="12"/>
        <v>How to prepare for an inspection</v>
      </c>
      <c r="B435" s="230" t="str">
        <f t="shared" si="13"/>
        <v>CFIA</v>
      </c>
      <c r="C435" s="230">
        <f>VLOOKUP(B435,'Data-Dept'!A:J,10,)</f>
        <v>2.0566405380382704E-2</v>
      </c>
      <c r="D435" t="s">
        <v>279</v>
      </c>
      <c r="E435">
        <v>17</v>
      </c>
      <c r="F435">
        <v>37</v>
      </c>
      <c r="G435">
        <v>35</v>
      </c>
      <c r="H435">
        <v>75</v>
      </c>
      <c r="I435" s="232">
        <f>IF(ISBLANK(D435),"",(E435/VLOOKUP(B435,'Data-Dept'!A:E,2,)))</f>
        <v>8.0721747388414061E-3</v>
      </c>
      <c r="J435" s="232">
        <f>IF(ISBLANK(D435),"",(F435/VLOOKUP(B435,'Data-Dept'!A:E,2,)))</f>
        <v>1.7568850902184234E-2</v>
      </c>
      <c r="K435" s="232">
        <f>IF(ISBLANK(D435),"",(G435/VLOOKUP(B435,'Data-Dept'!A:E,2,)))</f>
        <v>1.6619183285849954E-2</v>
      </c>
    </row>
    <row r="436" spans="1:11" x14ac:dyDescent="0.5">
      <c r="A436" s="230" t="str">
        <f t="shared" si="12"/>
        <v>About National Indigenous Peoples Day and why it was created</v>
      </c>
      <c r="B436" s="230" t="str">
        <f t="shared" si="13"/>
        <v>CIRNAC</v>
      </c>
      <c r="C436" s="230">
        <f>VLOOKUP(B436,'Data-Dept'!A:J,10,)</f>
        <v>2.3715982070287255E-2</v>
      </c>
      <c r="D436" t="s">
        <v>323</v>
      </c>
      <c r="E436">
        <v>17</v>
      </c>
      <c r="F436">
        <v>11</v>
      </c>
      <c r="G436">
        <v>27</v>
      </c>
      <c r="H436">
        <v>94</v>
      </c>
      <c r="I436" s="232">
        <f>IF(ISBLANK(D436),"",(E436/VLOOKUP(B436,'Data-Dept'!A:E,2,)))</f>
        <v>1.0996119016817595E-2</v>
      </c>
      <c r="J436" s="232">
        <f>IF(ISBLANK(D436),"",(F436/VLOOKUP(B436,'Data-Dept'!A:E,2,)))</f>
        <v>7.1151358344113845E-3</v>
      </c>
      <c r="K436" s="232">
        <f>IF(ISBLANK(D436),"",(G436/VLOOKUP(B436,'Data-Dept'!A:E,2,)))</f>
        <v>1.7464424320827943E-2</v>
      </c>
    </row>
    <row r="437" spans="1:11" x14ac:dyDescent="0.5">
      <c r="A437" s="230" t="str">
        <f t="shared" si="12"/>
        <v>Find information on savings and investments</v>
      </c>
      <c r="B437" s="230" t="str">
        <f t="shared" si="13"/>
        <v>FCAC</v>
      </c>
      <c r="C437" s="230">
        <f>VLOOKUP(B437,'Data-Dept'!A:J,10,)</f>
        <v>1.4482946329336105E-2</v>
      </c>
      <c r="D437" t="s">
        <v>594</v>
      </c>
      <c r="E437">
        <v>17</v>
      </c>
      <c r="F437">
        <v>21</v>
      </c>
      <c r="G437">
        <v>29</v>
      </c>
      <c r="H437">
        <v>70</v>
      </c>
      <c r="I437" s="232">
        <f>IF(ISBLANK(D437),"",(E437/VLOOKUP(B437,'Data-Dept'!A:E,2,)))</f>
        <v>4.0303461356092935E-3</v>
      </c>
      <c r="J437" s="232">
        <f>IF(ISBLANK(D437),"",(F437/VLOOKUP(B437,'Data-Dept'!A:E,2,)))</f>
        <v>4.9786628733997154E-3</v>
      </c>
      <c r="K437" s="232">
        <f>IF(ISBLANK(D437),"",(G437/VLOOKUP(B437,'Data-Dept'!A:E,2,)))</f>
        <v>6.8752963489805592E-3</v>
      </c>
    </row>
    <row r="438" spans="1:11" x14ac:dyDescent="0.5">
      <c r="A438" s="230" t="str">
        <f t="shared" si="12"/>
        <v>Business opportunities and markets in Canada</v>
      </c>
      <c r="B438" s="230" t="str">
        <f t="shared" si="13"/>
        <v>GAC</v>
      </c>
      <c r="C438" s="230">
        <f>VLOOKUP(B438,'Data-Dept'!A:J,10,)</f>
        <v>8.097690068006173E-3</v>
      </c>
      <c r="D438" t="s">
        <v>629</v>
      </c>
      <c r="E438">
        <v>17</v>
      </c>
      <c r="F438">
        <v>22</v>
      </c>
      <c r="G438">
        <v>21</v>
      </c>
      <c r="H438">
        <v>53</v>
      </c>
      <c r="I438" s="232">
        <f>IF(ISBLANK(D438),"",(E438/VLOOKUP(B438,'Data-Dept'!A:E,2,)))</f>
        <v>1.2661056081030759E-3</v>
      </c>
      <c r="J438" s="232">
        <f>IF(ISBLANK(D438),"",(F438/VLOOKUP(B438,'Data-Dept'!A:E,2,)))</f>
        <v>1.6384896104863335E-3</v>
      </c>
      <c r="K438" s="232">
        <f>IF(ISBLANK(D438),"",(G438/VLOOKUP(B438,'Data-Dept'!A:E,2,)))</f>
        <v>1.564012810009682E-3</v>
      </c>
    </row>
    <row r="439" spans="1:11" x14ac:dyDescent="0.5">
      <c r="A439" s="230" t="str">
        <f t="shared" si="12"/>
        <v>Learn to export from Canada</v>
      </c>
      <c r="B439" s="230" t="str">
        <f t="shared" si="13"/>
        <v>GAC</v>
      </c>
      <c r="C439" s="230">
        <f>VLOOKUP(B439,'Data-Dept'!A:J,10,)</f>
        <v>8.097690068006173E-3</v>
      </c>
      <c r="D439" t="s">
        <v>655</v>
      </c>
      <c r="E439">
        <v>17</v>
      </c>
      <c r="F439">
        <v>16</v>
      </c>
      <c r="G439">
        <v>22</v>
      </c>
      <c r="H439">
        <v>41</v>
      </c>
      <c r="I439" s="232">
        <f>IF(ISBLANK(D439),"",(E439/VLOOKUP(B439,'Data-Dept'!A:E,2,)))</f>
        <v>1.2661056081030759E-3</v>
      </c>
      <c r="J439" s="232">
        <f>IF(ISBLANK(D439),"",(F439/VLOOKUP(B439,'Data-Dept'!A:E,2,)))</f>
        <v>1.1916288076264244E-3</v>
      </c>
      <c r="K439" s="232">
        <f>IF(ISBLANK(D439),"",(G439/VLOOKUP(B439,'Data-Dept'!A:E,2,)))</f>
        <v>1.6384896104863335E-3</v>
      </c>
    </row>
    <row r="440" spans="1:11" x14ac:dyDescent="0.5">
      <c r="A440" s="230" t="str">
        <f t="shared" si="12"/>
        <v>Other - Reason for my visit is not in this list</v>
      </c>
      <c r="B440" s="230" t="str">
        <f t="shared" si="13"/>
        <v>GAC</v>
      </c>
      <c r="C440" s="230">
        <f>VLOOKUP(B440,'Data-Dept'!A:J,10,)</f>
        <v>8.097690068006173E-3</v>
      </c>
      <c r="D440" t="s">
        <v>1461</v>
      </c>
      <c r="E440">
        <v>17</v>
      </c>
      <c r="F440">
        <v>16</v>
      </c>
      <c r="G440">
        <v>16</v>
      </c>
      <c r="H440">
        <v>23</v>
      </c>
      <c r="I440" s="232">
        <f>IF(ISBLANK(D440),"",(E440/VLOOKUP(B440,'Data-Dept'!A:E,2,)))</f>
        <v>1.2661056081030759E-3</v>
      </c>
      <c r="J440" s="232">
        <f>IF(ISBLANK(D440),"",(F440/VLOOKUP(B440,'Data-Dept'!A:E,2,)))</f>
        <v>1.1916288076264244E-3</v>
      </c>
      <c r="K440" s="232">
        <f>IF(ISBLANK(D440),"",(G440/VLOOKUP(B440,'Data-Dept'!A:E,2,)))</f>
        <v>1.1916288076264244E-3</v>
      </c>
    </row>
    <row r="441" spans="1:11" x14ac:dyDescent="0.5">
      <c r="A441" s="230" t="str">
        <f t="shared" si="12"/>
        <v>Scholarships to study outside Canada</v>
      </c>
      <c r="B441" s="230" t="str">
        <f t="shared" si="13"/>
        <v>GAC</v>
      </c>
      <c r="C441" s="230">
        <f>VLOOKUP(B441,'Data-Dept'!A:J,10,)</f>
        <v>8.097690068006173E-3</v>
      </c>
      <c r="D441" t="s">
        <v>774</v>
      </c>
      <c r="E441">
        <v>17</v>
      </c>
      <c r="F441">
        <v>18</v>
      </c>
      <c r="G441">
        <v>21</v>
      </c>
      <c r="H441">
        <v>32</v>
      </c>
      <c r="I441" s="232">
        <f>IF(ISBLANK(D441),"",(E441/VLOOKUP(B441,'Data-Dept'!A:E,2,)))</f>
        <v>1.2661056081030759E-3</v>
      </c>
      <c r="J441" s="232">
        <f>IF(ISBLANK(D441),"",(F441/VLOOKUP(B441,'Data-Dept'!A:E,2,)))</f>
        <v>1.3405824085797274E-3</v>
      </c>
      <c r="K441" s="232">
        <f>IF(ISBLANK(D441),"",(G441/VLOOKUP(B441,'Data-Dept'!A:E,2,)))</f>
        <v>1.564012810009682E-3</v>
      </c>
    </row>
    <row r="442" spans="1:11" x14ac:dyDescent="0.5">
      <c r="A442" s="230" t="str">
        <f t="shared" si="12"/>
        <v>Get food recalls and safety alerts</v>
      </c>
      <c r="B442" s="230" t="str">
        <f t="shared" si="13"/>
        <v>HC</v>
      </c>
      <c r="C442" s="230">
        <f>VLOOKUP(B442,'Data-Dept'!A:J,10,)</f>
        <v>8.1052032694029358E-3</v>
      </c>
      <c r="D442" t="s">
        <v>812</v>
      </c>
      <c r="E442">
        <v>17</v>
      </c>
      <c r="F442">
        <v>27</v>
      </c>
      <c r="G442">
        <v>37</v>
      </c>
      <c r="H442">
        <v>87</v>
      </c>
      <c r="I442" s="232">
        <f>IF(ISBLANK(D442),"",(E442/VLOOKUP(B442,'Data-Dept'!A:E,2,)))</f>
        <v>1.2873911397198031E-3</v>
      </c>
      <c r="J442" s="232">
        <f>IF(ISBLANK(D442),"",(F442/VLOOKUP(B442,'Data-Dept'!A:E,2,)))</f>
        <v>2.0446800454373346E-3</v>
      </c>
      <c r="K442" s="232">
        <f>IF(ISBLANK(D442),"",(G442/VLOOKUP(B442,'Data-Dept'!A:E,2,)))</f>
        <v>2.8019689511548655E-3</v>
      </c>
    </row>
    <row r="443" spans="1:11" x14ac:dyDescent="0.5">
      <c r="A443" s="230" t="str">
        <f t="shared" si="12"/>
        <v>Get information on vaping or the risk of vaping</v>
      </c>
      <c r="B443" s="230" t="str">
        <f t="shared" si="13"/>
        <v>HC</v>
      </c>
      <c r="C443" s="230">
        <f>VLOOKUP(B443,'Data-Dept'!A:J,10,)</f>
        <v>8.1052032694029358E-3</v>
      </c>
      <c r="D443" t="s">
        <v>813</v>
      </c>
      <c r="E443">
        <v>17</v>
      </c>
      <c r="F443">
        <v>18</v>
      </c>
      <c r="G443">
        <v>31</v>
      </c>
      <c r="H443">
        <v>83</v>
      </c>
      <c r="I443" s="232">
        <f>IF(ISBLANK(D443),"",(E443/VLOOKUP(B443,'Data-Dept'!A:E,2,)))</f>
        <v>1.2873911397198031E-3</v>
      </c>
      <c r="J443" s="232">
        <f>IF(ISBLANK(D443),"",(F443/VLOOKUP(B443,'Data-Dept'!A:E,2,)))</f>
        <v>1.3631200302915562E-3</v>
      </c>
      <c r="K443" s="232">
        <f>IF(ISBLANK(D443),"",(G443/VLOOKUP(B443,'Data-Dept'!A:E,2,)))</f>
        <v>2.347595607724347E-3</v>
      </c>
    </row>
    <row r="444" spans="1:11" x14ac:dyDescent="0.5">
      <c r="A444" s="230" t="str">
        <f t="shared" si="12"/>
        <v>Other - Reason for my visit is not in this list</v>
      </c>
      <c r="B444" s="230" t="str">
        <f t="shared" si="13"/>
        <v>INFC</v>
      </c>
      <c r="C444" s="230">
        <f>VLOOKUP(B444,'Data-Dept'!A:J,10,)</f>
        <v>3.9746974763323513E-2</v>
      </c>
      <c r="D444" t="s">
        <v>825</v>
      </c>
      <c r="E444">
        <v>17</v>
      </c>
      <c r="F444">
        <v>18</v>
      </c>
      <c r="G444">
        <v>22</v>
      </c>
      <c r="H444">
        <v>28</v>
      </c>
      <c r="I444" s="232">
        <f>IF(ISBLANK(D444),"",(E444/VLOOKUP(B444,'Data-Dept'!A:E,2,)))</f>
        <v>2.9259896729776247E-2</v>
      </c>
      <c r="J444" s="232">
        <f>IF(ISBLANK(D444),"",(F444/VLOOKUP(B444,'Data-Dept'!A:E,2,)))</f>
        <v>3.098106712564544E-2</v>
      </c>
      <c r="K444" s="232">
        <f>IF(ISBLANK(D444),"",(G444/VLOOKUP(B444,'Data-Dept'!A:E,2,)))</f>
        <v>3.7865748709122203E-2</v>
      </c>
    </row>
    <row r="445" spans="1:11" x14ac:dyDescent="0.5">
      <c r="A445" s="230" t="str">
        <f t="shared" si="12"/>
        <v>Apply through the Post-graduation work permit program</v>
      </c>
      <c r="B445" s="230" t="str">
        <f t="shared" si="13"/>
        <v>IRCC</v>
      </c>
      <c r="C445" s="230">
        <f>VLOOKUP(B445,'Data-Dept'!A:J,10,)</f>
        <v>2.146124497851573E-3</v>
      </c>
      <c r="D445" t="s">
        <v>838</v>
      </c>
      <c r="E445">
        <v>17</v>
      </c>
      <c r="F445">
        <v>26</v>
      </c>
      <c r="G445">
        <v>27</v>
      </c>
      <c r="H445">
        <v>85</v>
      </c>
      <c r="I445" s="232">
        <f>IF(ISBLANK(D445),"",(E445/VLOOKUP(B445,'Data-Dept'!A:E,2,)))</f>
        <v>8.5732152583059331E-5</v>
      </c>
      <c r="J445" s="232">
        <f>IF(ISBLANK(D445),"",(F445/VLOOKUP(B445,'Data-Dept'!A:E,2,)))</f>
        <v>1.3111976277409073E-4</v>
      </c>
      <c r="K445" s="232">
        <f>IF(ISBLANK(D445),"",(G445/VLOOKUP(B445,'Data-Dept'!A:E,2,)))</f>
        <v>1.3616283057309422E-4</v>
      </c>
    </row>
    <row r="446" spans="1:11" x14ac:dyDescent="0.5">
      <c r="A446" s="230" t="str">
        <f t="shared" si="12"/>
        <v>Immigrate as a self-employed person</v>
      </c>
      <c r="B446" s="230" t="str">
        <f t="shared" si="13"/>
        <v>IRCC</v>
      </c>
      <c r="C446" s="230">
        <f>VLOOKUP(B446,'Data-Dept'!A:J,10,)</f>
        <v>2.146124497851573E-3</v>
      </c>
      <c r="D446" t="s">
        <v>856</v>
      </c>
      <c r="E446">
        <v>17</v>
      </c>
      <c r="F446">
        <v>29</v>
      </c>
      <c r="G446">
        <v>29</v>
      </c>
      <c r="H446">
        <v>82</v>
      </c>
      <c r="I446" s="232">
        <f>IF(ISBLANK(D446),"",(E446/VLOOKUP(B446,'Data-Dept'!A:E,2,)))</f>
        <v>8.5732152583059331E-5</v>
      </c>
      <c r="J446" s="232">
        <f>IF(ISBLANK(D446),"",(F446/VLOOKUP(B446,'Data-Dept'!A:E,2,)))</f>
        <v>1.4624896617110121E-4</v>
      </c>
      <c r="K446" s="232">
        <f>IF(ISBLANK(D446),"",(G446/VLOOKUP(B446,'Data-Dept'!A:E,2,)))</f>
        <v>1.4624896617110121E-4</v>
      </c>
    </row>
    <row r="447" spans="1:11" x14ac:dyDescent="0.5">
      <c r="A447" s="230" t="str">
        <f t="shared" si="12"/>
        <v>Access Codes Canada publications</v>
      </c>
      <c r="B447" s="230" t="str">
        <f t="shared" si="13"/>
        <v>NRC</v>
      </c>
      <c r="C447" s="230">
        <f>VLOOKUP(B447,'Data-Dept'!A:J,10,)</f>
        <v>2.2955709653256485E-2</v>
      </c>
      <c r="D447" t="s">
        <v>976</v>
      </c>
      <c r="E447">
        <v>17</v>
      </c>
      <c r="F447">
        <v>31</v>
      </c>
      <c r="G447">
        <v>27</v>
      </c>
      <c r="H447">
        <v>86</v>
      </c>
      <c r="I447" s="232">
        <f>IF(ISBLANK(D447),"",(E447/VLOOKUP(B447,'Data-Dept'!A:E,2,)))</f>
        <v>1.0862619808306708E-2</v>
      </c>
      <c r="J447" s="232">
        <f>IF(ISBLANK(D447),"",(F447/VLOOKUP(B447,'Data-Dept'!A:E,2,)))</f>
        <v>1.9808306709265176E-2</v>
      </c>
      <c r="K447" s="232">
        <f>IF(ISBLANK(D447),"",(G447/VLOOKUP(B447,'Data-Dept'!A:E,2,)))</f>
        <v>1.7252396166134186E-2</v>
      </c>
    </row>
    <row r="448" spans="1:11" x14ac:dyDescent="0.5">
      <c r="A448" s="230" t="str">
        <f t="shared" si="12"/>
        <v>Follow mandatory quarantine or isolation</v>
      </c>
      <c r="B448" s="230" t="str">
        <f t="shared" si="13"/>
        <v>PHAC</v>
      </c>
      <c r="C448" s="230">
        <f>VLOOKUP(B448,'Data-Dept'!A:J,10,)</f>
        <v>1.2118060810089969E-2</v>
      </c>
      <c r="D448" t="s">
        <v>1568</v>
      </c>
      <c r="E448">
        <v>17</v>
      </c>
      <c r="F448">
        <v>25</v>
      </c>
      <c r="G448">
        <v>25</v>
      </c>
      <c r="H448">
        <v>46</v>
      </c>
      <c r="I448" s="232">
        <f>IF(ISBLANK(D448),"",(E448/VLOOKUP(B448,'Data-Dept'!A:E,2,)))</f>
        <v>2.7655767040832926E-3</v>
      </c>
      <c r="J448" s="232">
        <f>IF(ISBLANK(D448),"",(F448/VLOOKUP(B448,'Data-Dept'!A:E,2,)))</f>
        <v>4.0670245648283714E-3</v>
      </c>
      <c r="K448" s="232">
        <f>IF(ISBLANK(D448),"",(G448/VLOOKUP(B448,'Data-Dept'!A:E,2,)))</f>
        <v>4.0670245648283714E-3</v>
      </c>
    </row>
    <row r="449" spans="1:11" x14ac:dyDescent="0.5">
      <c r="A449" s="230" t="str">
        <f t="shared" si="12"/>
        <v>Other - Reason for my visit is not in this list</v>
      </c>
      <c r="B449" s="230" t="str">
        <f t="shared" si="13"/>
        <v>CFIA</v>
      </c>
      <c r="C449" s="230">
        <f>VLOOKUP(B449,'Data-Dept'!A:J,10,)</f>
        <v>2.0566405380382704E-2</v>
      </c>
      <c r="D449" t="s">
        <v>281</v>
      </c>
      <c r="E449">
        <v>16</v>
      </c>
      <c r="F449">
        <v>31</v>
      </c>
      <c r="G449">
        <v>28</v>
      </c>
      <c r="H449">
        <v>65</v>
      </c>
      <c r="I449" s="232">
        <f>IF(ISBLANK(D449),"",(E449/VLOOKUP(B449,'Data-Dept'!A:E,2,)))</f>
        <v>7.5973409306742644E-3</v>
      </c>
      <c r="J449" s="232">
        <f>IF(ISBLANK(D449),"",(F449/VLOOKUP(B449,'Data-Dept'!A:E,2,)))</f>
        <v>1.4719848053181387E-2</v>
      </c>
      <c r="K449" s="232">
        <f>IF(ISBLANK(D449),"",(G449/VLOOKUP(B449,'Data-Dept'!A:E,2,)))</f>
        <v>1.3295346628679962E-2</v>
      </c>
    </row>
    <row r="450" spans="1:11" x14ac:dyDescent="0.5">
      <c r="A450" s="230" t="str">
        <f t="shared" si="12"/>
        <v>Apply for a tidal waters fishing licence (British Columbia)</v>
      </c>
      <c r="B450" s="230" t="str">
        <f t="shared" si="13"/>
        <v>DFO</v>
      </c>
      <c r="C450" s="230">
        <f>VLOOKUP(B450,'Data-Dept'!A:J,10,)</f>
        <v>3.4571708353696461E-2</v>
      </c>
      <c r="D450" t="s">
        <v>406</v>
      </c>
      <c r="E450">
        <v>16</v>
      </c>
      <c r="F450">
        <v>16</v>
      </c>
      <c r="G450">
        <v>16</v>
      </c>
      <c r="H450">
        <v>22</v>
      </c>
      <c r="I450" s="232">
        <f>IF(ISBLANK(D450),"",(E450/VLOOKUP(B450,'Data-Dept'!A:E,2,)))</f>
        <v>2.0997375328083989E-2</v>
      </c>
      <c r="J450" s="232">
        <f>IF(ISBLANK(D450),"",(F450/VLOOKUP(B450,'Data-Dept'!A:E,2,)))</f>
        <v>2.0997375328083989E-2</v>
      </c>
      <c r="K450" s="232">
        <f>IF(ISBLANK(D450),"",(G450/VLOOKUP(B450,'Data-Dept'!A:E,2,)))</f>
        <v>2.0997375328083989E-2</v>
      </c>
    </row>
    <row r="451" spans="1:11" x14ac:dyDescent="0.5">
      <c r="A451" s="230" t="str">
        <f t="shared" ref="A451:A514" si="14">IF(ISBLANK(D451),"",MID(D451,FIND("#",SUBSTITUTE(D451,":","#",2))+1,500))</f>
        <v>Apply for or manage your commercial fishing licence</v>
      </c>
      <c r="B451" s="230" t="str">
        <f t="shared" ref="B451:B514" si="15">IF(ISBLANK(D451),"",LEFT(D451,FIND("#",SUBSTITUTE(D451,":","#"))-1))</f>
        <v>DFO</v>
      </c>
      <c r="C451" s="230">
        <f>VLOOKUP(B451,'Data-Dept'!A:J,10,)</f>
        <v>3.4571708353696461E-2</v>
      </c>
      <c r="D451" t="s">
        <v>407</v>
      </c>
      <c r="E451">
        <v>16</v>
      </c>
      <c r="F451">
        <v>22</v>
      </c>
      <c r="G451">
        <v>24</v>
      </c>
      <c r="H451">
        <v>31</v>
      </c>
      <c r="I451" s="232">
        <f>IF(ISBLANK(D451),"",(E451/VLOOKUP(B451,'Data-Dept'!A:E,2,)))</f>
        <v>2.0997375328083989E-2</v>
      </c>
      <c r="J451" s="232">
        <f>IF(ISBLANK(D451),"",(F451/VLOOKUP(B451,'Data-Dept'!A:E,2,)))</f>
        <v>2.8871391076115485E-2</v>
      </c>
      <c r="K451" s="232">
        <f>IF(ISBLANK(D451),"",(G451/VLOOKUP(B451,'Data-Dept'!A:E,2,)))</f>
        <v>3.1496062992125984E-2</v>
      </c>
    </row>
    <row r="452" spans="1:11" x14ac:dyDescent="0.5">
      <c r="A452" s="230" t="str">
        <f t="shared" si="14"/>
        <v>Learn about managing and reducing waste</v>
      </c>
      <c r="B452" s="230" t="str">
        <f t="shared" si="15"/>
        <v>ECCC</v>
      </c>
      <c r="C452" s="230">
        <f>VLOOKUP(B452,'Data-Dept'!A:J,10,)</f>
        <v>1.1373977410545624E-2</v>
      </c>
      <c r="D452" t="s">
        <v>500</v>
      </c>
      <c r="E452">
        <v>16</v>
      </c>
      <c r="F452">
        <v>16</v>
      </c>
      <c r="G452">
        <v>23</v>
      </c>
      <c r="H452">
        <v>55</v>
      </c>
      <c r="I452" s="232">
        <f>IF(ISBLANK(D452),"",(E452/VLOOKUP(B452,'Data-Dept'!A:E,2,)))</f>
        <v>2.8525583883045108E-3</v>
      </c>
      <c r="J452" s="232">
        <f>IF(ISBLANK(D452),"",(F452/VLOOKUP(B452,'Data-Dept'!A:E,2,)))</f>
        <v>2.8525583883045108E-3</v>
      </c>
      <c r="K452" s="232">
        <f>IF(ISBLANK(D452),"",(G452/VLOOKUP(B452,'Data-Dept'!A:E,2,)))</f>
        <v>4.1005526831877342E-3</v>
      </c>
    </row>
    <row r="453" spans="1:11" x14ac:dyDescent="0.5">
      <c r="A453" s="230" t="str">
        <f t="shared" si="14"/>
        <v>Understand severance pay</v>
      </c>
      <c r="B453" s="230" t="str">
        <f t="shared" si="15"/>
        <v>FCAC</v>
      </c>
      <c r="C453" s="230">
        <f>VLOOKUP(B453,'Data-Dept'!A:J,10,)</f>
        <v>1.4482946329336105E-2</v>
      </c>
      <c r="D453" t="s">
        <v>605</v>
      </c>
      <c r="E453">
        <v>16</v>
      </c>
      <c r="F453">
        <v>20</v>
      </c>
      <c r="G453">
        <v>30</v>
      </c>
      <c r="H453">
        <v>48</v>
      </c>
      <c r="I453" s="232">
        <f>IF(ISBLANK(D453),"",(E453/VLOOKUP(B453,'Data-Dept'!A:E,2,)))</f>
        <v>3.793266951161688E-3</v>
      </c>
      <c r="J453" s="232">
        <f>IF(ISBLANK(D453),"",(F453/VLOOKUP(B453,'Data-Dept'!A:E,2,)))</f>
        <v>4.7415836889521104E-3</v>
      </c>
      <c r="K453" s="232">
        <f>IF(ISBLANK(D453),"",(G453/VLOOKUP(B453,'Data-Dept'!A:E,2,)))</f>
        <v>7.1123755334281651E-3</v>
      </c>
    </row>
    <row r="454" spans="1:11" x14ac:dyDescent="0.5">
      <c r="A454" s="230" t="str">
        <f t="shared" si="14"/>
        <v>Travel to Canada for business</v>
      </c>
      <c r="B454" s="230" t="str">
        <f t="shared" si="15"/>
        <v>GAC</v>
      </c>
      <c r="C454" s="230">
        <f>VLOOKUP(B454,'Data-Dept'!A:J,10,)</f>
        <v>8.097690068006173E-3</v>
      </c>
      <c r="D454" t="s">
        <v>722</v>
      </c>
      <c r="E454">
        <v>16</v>
      </c>
      <c r="F454">
        <v>13</v>
      </c>
      <c r="G454">
        <v>16</v>
      </c>
      <c r="H454">
        <v>26</v>
      </c>
      <c r="I454" s="232">
        <f>IF(ISBLANK(D454),"",(E454/VLOOKUP(B454,'Data-Dept'!A:E,2,)))</f>
        <v>1.1916288076264244E-3</v>
      </c>
      <c r="J454" s="232">
        <f>IF(ISBLANK(D454),"",(F454/VLOOKUP(B454,'Data-Dept'!A:E,2,)))</f>
        <v>9.6819840619646977E-4</v>
      </c>
      <c r="K454" s="232">
        <f>IF(ISBLANK(D454),"",(G454/VLOOKUP(B454,'Data-Dept'!A:E,2,)))</f>
        <v>1.1916288076264244E-3</v>
      </c>
    </row>
    <row r="455" spans="1:11" x14ac:dyDescent="0.5">
      <c r="A455" s="230" t="str">
        <f t="shared" si="14"/>
        <v>Canada's response to conflicts, crisis and disasters</v>
      </c>
      <c r="B455" s="230" t="str">
        <f t="shared" si="15"/>
        <v>GAC</v>
      </c>
      <c r="C455" s="230">
        <f>VLOOKUP(B455,'Data-Dept'!A:J,10,)</f>
        <v>8.097690068006173E-3</v>
      </c>
      <c r="D455" t="s">
        <v>731</v>
      </c>
      <c r="E455">
        <v>16</v>
      </c>
      <c r="F455">
        <v>31</v>
      </c>
      <c r="G455">
        <v>36</v>
      </c>
      <c r="H455">
        <v>114</v>
      </c>
      <c r="I455" s="232">
        <f>IF(ISBLANK(D455),"",(E455/VLOOKUP(B455,'Data-Dept'!A:E,2,)))</f>
        <v>1.1916288076264244E-3</v>
      </c>
      <c r="J455" s="232">
        <f>IF(ISBLANK(D455),"",(F455/VLOOKUP(B455,'Data-Dept'!A:E,2,)))</f>
        <v>2.3087808147761973E-3</v>
      </c>
      <c r="K455" s="232">
        <f>IF(ISBLANK(D455),"",(G455/VLOOKUP(B455,'Data-Dept'!A:E,2,)))</f>
        <v>2.6811648171594549E-3</v>
      </c>
    </row>
    <row r="456" spans="1:11" x14ac:dyDescent="0.5">
      <c r="A456" s="230" t="str">
        <f t="shared" si="14"/>
        <v>International assistance projects funded by Canada</v>
      </c>
      <c r="B456" s="230" t="str">
        <f t="shared" si="15"/>
        <v>GAC</v>
      </c>
      <c r="C456" s="230">
        <f>VLOOKUP(B456,'Data-Dept'!A:J,10,)</f>
        <v>8.097690068006173E-3</v>
      </c>
      <c r="D456" t="s">
        <v>746</v>
      </c>
      <c r="E456">
        <v>16</v>
      </c>
      <c r="F456">
        <v>29</v>
      </c>
      <c r="G456">
        <v>33</v>
      </c>
      <c r="H456">
        <v>83</v>
      </c>
      <c r="I456" s="232">
        <f>IF(ISBLANK(D456),"",(E456/VLOOKUP(B456,'Data-Dept'!A:E,2,)))</f>
        <v>1.1916288076264244E-3</v>
      </c>
      <c r="J456" s="232">
        <f>IF(ISBLANK(D456),"",(F456/VLOOKUP(B456,'Data-Dept'!A:E,2,)))</f>
        <v>2.1598272138228943E-3</v>
      </c>
      <c r="K456" s="232">
        <f>IF(ISBLANK(D456),"",(G456/VLOOKUP(B456,'Data-Dept'!A:E,2,)))</f>
        <v>2.4577344157295004E-3</v>
      </c>
    </row>
    <row r="457" spans="1:11" x14ac:dyDescent="0.5">
      <c r="A457" s="230" t="str">
        <f t="shared" si="14"/>
        <v>Projects in my regions/community</v>
      </c>
      <c r="B457" s="230" t="str">
        <f t="shared" si="15"/>
        <v>INFC</v>
      </c>
      <c r="C457" s="230">
        <f>VLOOKUP(B457,'Data-Dept'!A:J,10,)</f>
        <v>3.9746974763323513E-2</v>
      </c>
      <c r="D457" t="s">
        <v>830</v>
      </c>
      <c r="E457">
        <v>16</v>
      </c>
      <c r="F457">
        <v>18</v>
      </c>
      <c r="G457">
        <v>28</v>
      </c>
      <c r="H457">
        <v>39</v>
      </c>
      <c r="I457" s="232">
        <f>IF(ISBLANK(D457),"",(E457/VLOOKUP(B457,'Data-Dept'!A:E,2,)))</f>
        <v>2.7538726333907058E-2</v>
      </c>
      <c r="J457" s="232">
        <f>IF(ISBLANK(D457),"",(F457/VLOOKUP(B457,'Data-Dept'!A:E,2,)))</f>
        <v>3.098106712564544E-2</v>
      </c>
      <c r="K457" s="232">
        <f>IF(ISBLANK(D457),"",(G457/VLOOKUP(B457,'Data-Dept'!A:E,2,)))</f>
        <v>4.8192771084337352E-2</v>
      </c>
    </row>
    <row r="458" spans="1:11" x14ac:dyDescent="0.5">
      <c r="A458" s="230" t="str">
        <f t="shared" si="14"/>
        <v>Other - Reason for my visit is not in this list</v>
      </c>
      <c r="B458" s="230" t="str">
        <f t="shared" si="15"/>
        <v>IRCC</v>
      </c>
      <c r="C458" s="230">
        <f>VLOOKUP(B458,'Data-Dept'!A:J,10,)</f>
        <v>2.146124497851573E-3</v>
      </c>
      <c r="D458" t="s">
        <v>901</v>
      </c>
      <c r="E458">
        <v>16</v>
      </c>
      <c r="F458">
        <v>15</v>
      </c>
      <c r="G458">
        <v>16</v>
      </c>
      <c r="H458">
        <v>31</v>
      </c>
      <c r="I458" s="232">
        <f>IF(ISBLANK(D458),"",(E458/VLOOKUP(B458,'Data-Dept'!A:E,2,)))</f>
        <v>8.0689084784055833E-5</v>
      </c>
      <c r="J458" s="232">
        <f>IF(ISBLANK(D458),"",(F458/VLOOKUP(B458,'Data-Dept'!A:E,2,)))</f>
        <v>7.5646016985052349E-5</v>
      </c>
      <c r="K458" s="232">
        <f>IF(ISBLANK(D458),"",(G458/VLOOKUP(B458,'Data-Dept'!A:E,2,)))</f>
        <v>8.0689084784055833E-5</v>
      </c>
    </row>
    <row r="459" spans="1:11" x14ac:dyDescent="0.5">
      <c r="A459" s="230" t="str">
        <f t="shared" si="14"/>
        <v>Get an International Standard Book Number (ISBN)</v>
      </c>
      <c r="B459" s="230" t="str">
        <f t="shared" si="15"/>
        <v>LAC</v>
      </c>
      <c r="C459" s="230">
        <f>VLOOKUP(B459,'Data-Dept'!A:J,10,)</f>
        <v>1.5716054468814866E-2</v>
      </c>
      <c r="D459" t="s">
        <v>945</v>
      </c>
      <c r="E459">
        <v>16</v>
      </c>
      <c r="F459">
        <v>22</v>
      </c>
      <c r="G459">
        <v>18</v>
      </c>
      <c r="H459">
        <v>39</v>
      </c>
      <c r="I459" s="232">
        <f>IF(ISBLANK(D459),"",(E459/VLOOKUP(B459,'Data-Dept'!A:E,2,)))</f>
        <v>4.142931123770067E-3</v>
      </c>
      <c r="J459" s="232">
        <f>IF(ISBLANK(D459),"",(F459/VLOOKUP(B459,'Data-Dept'!A:E,2,)))</f>
        <v>5.6965302951838426E-3</v>
      </c>
      <c r="K459" s="232">
        <f>IF(ISBLANK(D459),"",(G459/VLOOKUP(B459,'Data-Dept'!A:E,2,)))</f>
        <v>4.6607975142413261E-3</v>
      </c>
    </row>
    <row r="460" spans="1:11" x14ac:dyDescent="0.5">
      <c r="A460" s="230" t="str">
        <f t="shared" si="14"/>
        <v>Make an Access to Information and Privacy (ATIP) request - Military service files</v>
      </c>
      <c r="B460" s="230" t="str">
        <f t="shared" si="15"/>
        <v>LAC</v>
      </c>
      <c r="C460" s="230">
        <f>VLOOKUP(B460,'Data-Dept'!A:J,10,)</f>
        <v>1.5716054468814866E-2</v>
      </c>
      <c r="D460" t="s">
        <v>946</v>
      </c>
      <c r="E460">
        <v>16</v>
      </c>
      <c r="F460">
        <v>14</v>
      </c>
      <c r="G460">
        <v>16</v>
      </c>
      <c r="H460">
        <v>19</v>
      </c>
      <c r="I460" s="232">
        <f>IF(ISBLANK(D460),"",(E460/VLOOKUP(B460,'Data-Dept'!A:E,2,)))</f>
        <v>4.142931123770067E-3</v>
      </c>
      <c r="J460" s="232">
        <f>IF(ISBLANK(D460),"",(F460/VLOOKUP(B460,'Data-Dept'!A:E,2,)))</f>
        <v>3.6250647332988087E-3</v>
      </c>
      <c r="K460" s="232">
        <f>IF(ISBLANK(D460),"",(G460/VLOOKUP(B460,'Data-Dept'!A:E,2,)))</f>
        <v>4.142931123770067E-3</v>
      </c>
    </row>
    <row r="461" spans="1:11" x14ac:dyDescent="0.5">
      <c r="A461" s="230" t="str">
        <f t="shared" si="14"/>
        <v>Apply for grants and incentives for your home</v>
      </c>
      <c r="B461" s="230" t="str">
        <f t="shared" si="15"/>
        <v>NRCan</v>
      </c>
      <c r="C461" s="230">
        <f>VLOOKUP(B461,'Data-Dept'!A:J,10,)</f>
        <v>1.720243549629279E-2</v>
      </c>
      <c r="D461" t="s">
        <v>1015</v>
      </c>
      <c r="E461">
        <v>16</v>
      </c>
      <c r="F461">
        <v>19</v>
      </c>
      <c r="G461">
        <v>24</v>
      </c>
      <c r="H461">
        <v>57</v>
      </c>
      <c r="I461" s="232">
        <f>IF(ISBLANK(D461),"",(E461/VLOOKUP(B461,'Data-Dept'!A:E,2,)))</f>
        <v>5.0922978994271161E-3</v>
      </c>
      <c r="J461" s="232">
        <f>IF(ISBLANK(D461),"",(F461/VLOOKUP(B461,'Data-Dept'!A:E,2,)))</f>
        <v>6.0471037555697004E-3</v>
      </c>
      <c r="K461" s="232">
        <f>IF(ISBLANK(D461),"",(G461/VLOOKUP(B461,'Data-Dept'!A:E,2,)))</f>
        <v>7.6384468491406746E-3</v>
      </c>
    </row>
    <row r="462" spans="1:11" x14ac:dyDescent="0.5">
      <c r="A462" s="230" t="str">
        <f t="shared" si="14"/>
        <v>Resources for Government</v>
      </c>
      <c r="B462" s="230" t="str">
        <f t="shared" si="15"/>
        <v>PSPC</v>
      </c>
      <c r="C462" s="230">
        <f>VLOOKUP(B462,'Data-Dept'!A:J,10,)</f>
        <v>7.9173363759790314E-3</v>
      </c>
      <c r="D462" t="s">
        <v>1179</v>
      </c>
      <c r="E462">
        <v>16</v>
      </c>
      <c r="F462">
        <v>17</v>
      </c>
      <c r="G462">
        <v>18</v>
      </c>
      <c r="H462">
        <v>25</v>
      </c>
      <c r="I462" s="232">
        <f>IF(ISBLANK(D462),"",(E462/VLOOKUP(B462,'Data-Dept'!A:E,2,)))</f>
        <v>1.098071511907213E-3</v>
      </c>
      <c r="J462" s="232">
        <f>IF(ISBLANK(D462),"",(F462/VLOOKUP(B462,'Data-Dept'!A:E,2,)))</f>
        <v>1.1667009814014138E-3</v>
      </c>
      <c r="K462" s="232">
        <f>IF(ISBLANK(D462),"",(G462/VLOOKUP(B462,'Data-Dept'!A:E,2,)))</f>
        <v>1.2353304508956147E-3</v>
      </c>
    </row>
    <row r="463" spans="1:11" x14ac:dyDescent="0.5">
      <c r="A463" s="230" t="str">
        <f t="shared" si="14"/>
        <v>Check requirements when flying to Canada</v>
      </c>
      <c r="B463" s="230" t="str">
        <f t="shared" si="15"/>
        <v>CBSA</v>
      </c>
      <c r="C463" s="230">
        <f>VLOOKUP(B463,'Data-Dept'!A:J,10,)</f>
        <v>8.2121991698330173E-3</v>
      </c>
      <c r="D463" t="s">
        <v>1357</v>
      </c>
      <c r="E463">
        <v>15</v>
      </c>
      <c r="F463">
        <v>26</v>
      </c>
      <c r="G463">
        <v>29</v>
      </c>
      <c r="H463">
        <v>78</v>
      </c>
      <c r="I463" s="232">
        <f>IF(ISBLANK(D463),"",(E463/VLOOKUP(B463,'Data-Dept'!A:E,2,)))</f>
        <v>1.0886921178690665E-3</v>
      </c>
      <c r="J463" s="232">
        <f>IF(ISBLANK(D463),"",(F463/VLOOKUP(B463,'Data-Dept'!A:E,2,)))</f>
        <v>1.8870663376397154E-3</v>
      </c>
      <c r="K463" s="232">
        <f>IF(ISBLANK(D463),"",(G463/VLOOKUP(B463,'Data-Dept'!A:E,2,)))</f>
        <v>2.1048047612135289E-3</v>
      </c>
    </row>
    <row r="464" spans="1:11" x14ac:dyDescent="0.5">
      <c r="A464" s="230" t="str">
        <f t="shared" si="14"/>
        <v>What types of jobs are available at Correctional Service Canada (CSC)</v>
      </c>
      <c r="B464" s="230" t="str">
        <f t="shared" si="15"/>
        <v>CSC</v>
      </c>
      <c r="C464" s="230">
        <f>VLOOKUP(B464,'Data-Dept'!A:J,10,)</f>
        <v>3.0926873159431035E-2</v>
      </c>
      <c r="D464" t="s">
        <v>389</v>
      </c>
      <c r="E464">
        <v>15</v>
      </c>
      <c r="F464">
        <v>22</v>
      </c>
      <c r="G464">
        <v>31</v>
      </c>
      <c r="H464">
        <v>86</v>
      </c>
      <c r="I464" s="232">
        <f>IF(ISBLANK(D464),"",(E464/VLOOKUP(B464,'Data-Dept'!A:E,2,)))</f>
        <v>1.6304347826086956E-2</v>
      </c>
      <c r="J464" s="232">
        <f>IF(ISBLANK(D464),"",(F464/VLOOKUP(B464,'Data-Dept'!A:E,2,)))</f>
        <v>2.391304347826087E-2</v>
      </c>
      <c r="K464" s="232">
        <f>IF(ISBLANK(D464),"",(G464/VLOOKUP(B464,'Data-Dept'!A:E,2,)))</f>
        <v>3.3695652173913043E-2</v>
      </c>
    </row>
    <row r="465" spans="1:11" x14ac:dyDescent="0.5">
      <c r="A465" s="230" t="str">
        <f t="shared" si="14"/>
        <v>Find a course</v>
      </c>
      <c r="B465" s="230" t="str">
        <f t="shared" si="15"/>
        <v>CSPS</v>
      </c>
      <c r="C465" s="230">
        <f>VLOOKUP(B465,'Data-Dept'!A:J,10,)</f>
        <v>8.1639509937400268E-2</v>
      </c>
      <c r="D465" t="s">
        <v>400</v>
      </c>
      <c r="E465">
        <v>15</v>
      </c>
      <c r="F465">
        <v>21</v>
      </c>
      <c r="G465">
        <v>24</v>
      </c>
      <c r="H465">
        <v>72</v>
      </c>
      <c r="I465" s="232">
        <f>IF(ISBLANK(D465),"",(E465/VLOOKUP(B465,'Data-Dept'!A:E,2,)))</f>
        <v>0.11904761904761904</v>
      </c>
      <c r="J465" s="232">
        <f>IF(ISBLANK(D465),"",(F465/VLOOKUP(B465,'Data-Dept'!A:E,2,)))</f>
        <v>0.16666666666666666</v>
      </c>
      <c r="K465" s="232">
        <f>IF(ISBLANK(D465),"",(G465/VLOOKUP(B465,'Data-Dept'!A:E,2,)))</f>
        <v>0.19047619047619047</v>
      </c>
    </row>
    <row r="466" spans="1:11" x14ac:dyDescent="0.5">
      <c r="A466" s="230" t="str">
        <f t="shared" si="14"/>
        <v>Check which fisheries are open and closed</v>
      </c>
      <c r="B466" s="230" t="str">
        <f t="shared" si="15"/>
        <v>DFO</v>
      </c>
      <c r="C466" s="230">
        <f>VLOOKUP(B466,'Data-Dept'!A:J,10,)</f>
        <v>3.4571708353696461E-2</v>
      </c>
      <c r="D466" t="s">
        <v>409</v>
      </c>
      <c r="E466">
        <v>15</v>
      </c>
      <c r="F466">
        <v>25</v>
      </c>
      <c r="G466">
        <v>19</v>
      </c>
      <c r="H466">
        <v>37</v>
      </c>
      <c r="I466" s="232">
        <f>IF(ISBLANK(D466),"",(E466/VLOOKUP(B466,'Data-Dept'!A:E,2,)))</f>
        <v>1.968503937007874E-2</v>
      </c>
      <c r="J466" s="232">
        <f>IF(ISBLANK(D466),"",(F466/VLOOKUP(B466,'Data-Dept'!A:E,2,)))</f>
        <v>3.2808398950131233E-2</v>
      </c>
      <c r="K466" s="232">
        <f>IF(ISBLANK(D466),"",(G466/VLOOKUP(B466,'Data-Dept'!A:E,2,)))</f>
        <v>2.4934383202099737E-2</v>
      </c>
    </row>
    <row r="467" spans="1:11" x14ac:dyDescent="0.5">
      <c r="A467" s="230" t="str">
        <f t="shared" si="14"/>
        <v>Science (data, advice, research)</v>
      </c>
      <c r="B467" s="230" t="str">
        <f t="shared" si="15"/>
        <v>DFO</v>
      </c>
      <c r="C467" s="230">
        <f>VLOOKUP(B467,'Data-Dept'!A:J,10,)</f>
        <v>3.4571708353696461E-2</v>
      </c>
      <c r="D467" t="s">
        <v>419</v>
      </c>
      <c r="E467">
        <v>15</v>
      </c>
      <c r="F467">
        <v>18</v>
      </c>
      <c r="G467">
        <v>19</v>
      </c>
      <c r="H467">
        <v>64</v>
      </c>
      <c r="I467" s="232">
        <f>IF(ISBLANK(D467),"",(E467/VLOOKUP(B467,'Data-Dept'!A:E,2,)))</f>
        <v>1.968503937007874E-2</v>
      </c>
      <c r="J467" s="232">
        <f>IF(ISBLANK(D467),"",(F467/VLOOKUP(B467,'Data-Dept'!A:E,2,)))</f>
        <v>2.3622047244094488E-2</v>
      </c>
      <c r="K467" s="232">
        <f>IF(ISBLANK(D467),"",(G467/VLOOKUP(B467,'Data-Dept'!A:E,2,)))</f>
        <v>2.4934383202099737E-2</v>
      </c>
    </row>
    <row r="468" spans="1:11" x14ac:dyDescent="0.5">
      <c r="A468" s="230" t="str">
        <f t="shared" si="14"/>
        <v>Calculate your credit card payments</v>
      </c>
      <c r="B468" s="230" t="str">
        <f t="shared" si="15"/>
        <v>FCAC</v>
      </c>
      <c r="C468" s="230">
        <f>VLOOKUP(B468,'Data-Dept'!A:J,10,)</f>
        <v>1.4482946329336105E-2</v>
      </c>
      <c r="D468" t="s">
        <v>578</v>
      </c>
      <c r="E468">
        <v>15</v>
      </c>
      <c r="F468">
        <v>33</v>
      </c>
      <c r="G468">
        <v>38</v>
      </c>
      <c r="H468">
        <v>58</v>
      </c>
      <c r="I468" s="232">
        <f>IF(ISBLANK(D468),"",(E468/VLOOKUP(B468,'Data-Dept'!A:E,2,)))</f>
        <v>3.5561877667140826E-3</v>
      </c>
      <c r="J468" s="232">
        <f>IF(ISBLANK(D468),"",(F468/VLOOKUP(B468,'Data-Dept'!A:E,2,)))</f>
        <v>7.8236130867709811E-3</v>
      </c>
      <c r="K468" s="232">
        <f>IF(ISBLANK(D468),"",(G468/VLOOKUP(B468,'Data-Dept'!A:E,2,)))</f>
        <v>9.0090090090090089E-3</v>
      </c>
    </row>
    <row r="469" spans="1:11" x14ac:dyDescent="0.5">
      <c r="A469" s="230" t="str">
        <f t="shared" si="14"/>
        <v>Find information on credit cards</v>
      </c>
      <c r="B469" s="230" t="str">
        <f t="shared" si="15"/>
        <v>FCAC</v>
      </c>
      <c r="C469" s="230">
        <f>VLOOKUP(B469,'Data-Dept'!A:J,10,)</f>
        <v>1.4482946329336105E-2</v>
      </c>
      <c r="D469" t="s">
        <v>587</v>
      </c>
      <c r="E469">
        <v>15</v>
      </c>
      <c r="F469">
        <v>26</v>
      </c>
      <c r="G469">
        <v>40</v>
      </c>
      <c r="H469">
        <v>111</v>
      </c>
      <c r="I469" s="232">
        <f>IF(ISBLANK(D469),"",(E469/VLOOKUP(B469,'Data-Dept'!A:E,2,)))</f>
        <v>3.5561877667140826E-3</v>
      </c>
      <c r="J469" s="232">
        <f>IF(ISBLANK(D469),"",(F469/VLOOKUP(B469,'Data-Dept'!A:E,2,)))</f>
        <v>6.1640587956377432E-3</v>
      </c>
      <c r="K469" s="232">
        <f>IF(ISBLANK(D469),"",(G469/VLOOKUP(B469,'Data-Dept'!A:E,2,)))</f>
        <v>9.4831673779042207E-3</v>
      </c>
    </row>
    <row r="470" spans="1:11" x14ac:dyDescent="0.5">
      <c r="A470" s="230" t="str">
        <f t="shared" si="14"/>
        <v>Establish or expand your Canadian business internationally</v>
      </c>
      <c r="B470" s="230" t="str">
        <f t="shared" si="15"/>
        <v>GAC</v>
      </c>
      <c r="C470" s="230">
        <f>VLOOKUP(B470,'Data-Dept'!A:J,10,)</f>
        <v>8.097690068006173E-3</v>
      </c>
      <c r="D470" t="s">
        <v>643</v>
      </c>
      <c r="E470">
        <v>15</v>
      </c>
      <c r="F470">
        <v>25</v>
      </c>
      <c r="G470">
        <v>22</v>
      </c>
      <c r="H470">
        <v>63</v>
      </c>
      <c r="I470" s="232">
        <f>IF(ISBLANK(D470),"",(E470/VLOOKUP(B470,'Data-Dept'!A:E,2,)))</f>
        <v>1.1171520071497729E-3</v>
      </c>
      <c r="J470" s="232">
        <f>IF(ISBLANK(D470),"",(F470/VLOOKUP(B470,'Data-Dept'!A:E,2,)))</f>
        <v>1.861920011916288E-3</v>
      </c>
      <c r="K470" s="232">
        <f>IF(ISBLANK(D470),"",(G470/VLOOKUP(B470,'Data-Dept'!A:E,2,)))</f>
        <v>1.6384896104863335E-3</v>
      </c>
    </row>
    <row r="471" spans="1:11" x14ac:dyDescent="0.5">
      <c r="A471" s="230" t="str">
        <f t="shared" si="14"/>
        <v>Start a business</v>
      </c>
      <c r="B471" s="230" t="str">
        <f t="shared" si="15"/>
        <v>GAC</v>
      </c>
      <c r="C471" s="230">
        <f>VLOOKUP(B471,'Data-Dept'!A:J,10,)</f>
        <v>8.097690068006173E-3</v>
      </c>
      <c r="D471" t="s">
        <v>674</v>
      </c>
      <c r="E471">
        <v>15</v>
      </c>
      <c r="F471">
        <v>14</v>
      </c>
      <c r="G471">
        <v>18</v>
      </c>
      <c r="H471">
        <v>37</v>
      </c>
      <c r="I471" s="232">
        <f>IF(ISBLANK(D471),"",(E471/VLOOKUP(B471,'Data-Dept'!A:E,2,)))</f>
        <v>1.1171520071497729E-3</v>
      </c>
      <c r="J471" s="232">
        <f>IF(ISBLANK(D471),"",(F471/VLOOKUP(B471,'Data-Dept'!A:E,2,)))</f>
        <v>1.0426752066731214E-3</v>
      </c>
      <c r="K471" s="232">
        <f>IF(ISBLANK(D471),"",(G471/VLOOKUP(B471,'Data-Dept'!A:E,2,)))</f>
        <v>1.3405824085797274E-3</v>
      </c>
    </row>
    <row r="472" spans="1:11" x14ac:dyDescent="0.5">
      <c r="A472" s="230" t="str">
        <f t="shared" si="14"/>
        <v>United nations (UN)</v>
      </c>
      <c r="B472" s="230" t="str">
        <f t="shared" si="15"/>
        <v>GAC</v>
      </c>
      <c r="C472" s="230">
        <f>VLOOKUP(B472,'Data-Dept'!A:J,10,)</f>
        <v>8.097690068006173E-3</v>
      </c>
      <c r="D472" t="s">
        <v>791</v>
      </c>
      <c r="E472">
        <v>15</v>
      </c>
      <c r="F472">
        <v>18</v>
      </c>
      <c r="G472">
        <v>26</v>
      </c>
      <c r="H472">
        <v>51</v>
      </c>
      <c r="I472" s="232">
        <f>IF(ISBLANK(D472),"",(E472/VLOOKUP(B472,'Data-Dept'!A:E,2,)))</f>
        <v>1.1171520071497729E-3</v>
      </c>
      <c r="J472" s="232">
        <f>IF(ISBLANK(D472),"",(F472/VLOOKUP(B472,'Data-Dept'!A:E,2,)))</f>
        <v>1.3405824085797274E-3</v>
      </c>
      <c r="K472" s="232">
        <f>IF(ISBLANK(D472),"",(G472/VLOOKUP(B472,'Data-Dept'!A:E,2,)))</f>
        <v>1.9363968123929395E-3</v>
      </c>
    </row>
    <row r="473" spans="1:11" x14ac:dyDescent="0.5">
      <c r="A473" s="230" t="str">
        <f t="shared" si="14"/>
        <v>Projects in my province</v>
      </c>
      <c r="B473" s="230" t="str">
        <f t="shared" si="15"/>
        <v>INFC</v>
      </c>
      <c r="C473" s="230">
        <f>VLOOKUP(B473,'Data-Dept'!A:J,10,)</f>
        <v>3.9746974763323513E-2</v>
      </c>
      <c r="D473" t="s">
        <v>829</v>
      </c>
      <c r="E473">
        <v>15</v>
      </c>
      <c r="F473">
        <v>19</v>
      </c>
      <c r="G473">
        <v>22</v>
      </c>
      <c r="H473">
        <v>28</v>
      </c>
      <c r="I473" s="232">
        <f>IF(ISBLANK(D473),"",(E473/VLOOKUP(B473,'Data-Dept'!A:E,2,)))</f>
        <v>2.5817555938037865E-2</v>
      </c>
      <c r="J473" s="232">
        <f>IF(ISBLANK(D473),"",(F473/VLOOKUP(B473,'Data-Dept'!A:E,2,)))</f>
        <v>3.2702237521514632E-2</v>
      </c>
      <c r="K473" s="232">
        <f>IF(ISBLANK(D473),"",(G473/VLOOKUP(B473,'Data-Dept'!A:E,2,)))</f>
        <v>3.7865748709122203E-2</v>
      </c>
    </row>
    <row r="474" spans="1:11" x14ac:dyDescent="0.5">
      <c r="A474" s="230" t="str">
        <f t="shared" si="14"/>
        <v>Find Canadian importing companies</v>
      </c>
      <c r="B474" s="230" t="str">
        <f t="shared" si="15"/>
        <v>ISED</v>
      </c>
      <c r="C474" s="230">
        <f>VLOOKUP(B474,'Data-Dept'!A:J,10,)</f>
        <v>2.6408735870271854E-2</v>
      </c>
      <c r="D474" t="s">
        <v>920</v>
      </c>
      <c r="E474">
        <v>15</v>
      </c>
      <c r="F474">
        <v>27</v>
      </c>
      <c r="G474">
        <v>22</v>
      </c>
      <c r="H474">
        <v>71</v>
      </c>
      <c r="I474" s="232">
        <f>IF(ISBLANK(D474),"",(E474/VLOOKUP(B474,'Data-Dept'!A:E,2,)))</f>
        <v>1.1061946902654867E-2</v>
      </c>
      <c r="J474" s="232">
        <f>IF(ISBLANK(D474),"",(F474/VLOOKUP(B474,'Data-Dept'!A:E,2,)))</f>
        <v>1.9911504424778761E-2</v>
      </c>
      <c r="K474" s="232">
        <f>IF(ISBLANK(D474),"",(G474/VLOOKUP(B474,'Data-Dept'!A:E,2,)))</f>
        <v>1.6224188790560472E-2</v>
      </c>
    </row>
    <row r="475" spans="1:11" x14ac:dyDescent="0.5">
      <c r="A475" s="230" t="str">
        <f t="shared" si="14"/>
        <v>Other - Reason for my visit is not in this list</v>
      </c>
      <c r="B475" s="230" t="str">
        <f t="shared" si="15"/>
        <v>NRCan</v>
      </c>
      <c r="C475" s="230">
        <f>VLOOKUP(B475,'Data-Dept'!A:J,10,)</f>
        <v>1.720243549629279E-2</v>
      </c>
      <c r="D475" t="s">
        <v>1012</v>
      </c>
      <c r="E475">
        <v>15</v>
      </c>
      <c r="F475">
        <v>21</v>
      </c>
      <c r="G475">
        <v>19</v>
      </c>
      <c r="H475">
        <v>29</v>
      </c>
      <c r="I475" s="232">
        <f>IF(ISBLANK(D475),"",(E475/VLOOKUP(B475,'Data-Dept'!A:E,2,)))</f>
        <v>4.7740292807129216E-3</v>
      </c>
      <c r="J475" s="232">
        <f>IF(ISBLANK(D475),"",(F475/VLOOKUP(B475,'Data-Dept'!A:E,2,)))</f>
        <v>6.6836409929980902E-3</v>
      </c>
      <c r="K475" s="232">
        <f>IF(ISBLANK(D475),"",(G475/VLOOKUP(B475,'Data-Dept'!A:E,2,)))</f>
        <v>6.0471037555697004E-3</v>
      </c>
    </row>
    <row r="476" spans="1:11" x14ac:dyDescent="0.5">
      <c r="A476" s="230" t="str">
        <f t="shared" si="14"/>
        <v>Other - Reason for my visit is not in this list</v>
      </c>
      <c r="B476" s="230" t="str">
        <f t="shared" si="15"/>
        <v>PSPC</v>
      </c>
      <c r="C476" s="230">
        <f>VLOOKUP(B476,'Data-Dept'!A:J,10,)</f>
        <v>7.9173363759790314E-3</v>
      </c>
      <c r="D476" t="s">
        <v>1192</v>
      </c>
      <c r="E476">
        <v>15</v>
      </c>
      <c r="F476">
        <v>16</v>
      </c>
      <c r="G476">
        <v>21</v>
      </c>
      <c r="H476">
        <v>69</v>
      </c>
      <c r="I476" s="232">
        <f>IF(ISBLANK(D476),"",(E476/VLOOKUP(B476,'Data-Dept'!A:E,2,)))</f>
        <v>1.0294420424130121E-3</v>
      </c>
      <c r="J476" s="232">
        <f>IF(ISBLANK(D476),"",(F476/VLOOKUP(B476,'Data-Dept'!A:E,2,)))</f>
        <v>1.098071511907213E-3</v>
      </c>
      <c r="K476" s="232">
        <f>IF(ISBLANK(D476),"",(G476/VLOOKUP(B476,'Data-Dept'!A:E,2,)))</f>
        <v>1.441218859378217E-3</v>
      </c>
    </row>
    <row r="477" spans="1:11" x14ac:dyDescent="0.5">
      <c r="A477" s="230" t="str">
        <f t="shared" si="14"/>
        <v>Food safety investigation and recall process</v>
      </c>
      <c r="B477" s="230" t="str">
        <f t="shared" si="15"/>
        <v>CFIA</v>
      </c>
      <c r="C477" s="230">
        <f>VLOOKUP(B477,'Data-Dept'!A:J,10,)</f>
        <v>2.0566405380382704E-2</v>
      </c>
      <c r="D477" t="s">
        <v>278</v>
      </c>
      <c r="E477">
        <v>14</v>
      </c>
      <c r="F477">
        <v>23</v>
      </c>
      <c r="G477">
        <v>26</v>
      </c>
      <c r="H477">
        <v>64</v>
      </c>
      <c r="I477" s="232">
        <f>IF(ISBLANK(D477),"",(E477/VLOOKUP(B477,'Data-Dept'!A:E,2,)))</f>
        <v>6.6476733143399809E-3</v>
      </c>
      <c r="J477" s="232">
        <f>IF(ISBLANK(D477),"",(F477/VLOOKUP(B477,'Data-Dept'!A:E,2,)))</f>
        <v>1.0921177587844255E-2</v>
      </c>
      <c r="K477" s="232">
        <f>IF(ISBLANK(D477),"",(G477/VLOOKUP(B477,'Data-Dept'!A:E,2,)))</f>
        <v>1.2345679012345678E-2</v>
      </c>
    </row>
    <row r="478" spans="1:11" x14ac:dyDescent="0.5">
      <c r="A478" s="230" t="str">
        <f t="shared" si="14"/>
        <v>Find job opportunities at CIHR</v>
      </c>
      <c r="B478" s="230" t="str">
        <f t="shared" si="15"/>
        <v>CIHR</v>
      </c>
      <c r="C478" s="230">
        <f>VLOOKUP(B478,'Data-Dept'!A:J,10,)</f>
        <v>2.9322591399837911E-2</v>
      </c>
      <c r="D478" t="s">
        <v>296</v>
      </c>
      <c r="E478">
        <v>14</v>
      </c>
      <c r="F478">
        <v>23</v>
      </c>
      <c r="G478">
        <v>22</v>
      </c>
      <c r="H478">
        <v>57</v>
      </c>
      <c r="I478" s="232">
        <f>IF(ISBLANK(D478),"",(E478/VLOOKUP(B478,'Data-Dept'!A:E,2,)))</f>
        <v>1.4256619144602852E-2</v>
      </c>
      <c r="J478" s="232">
        <f>IF(ISBLANK(D478),"",(F478/VLOOKUP(B478,'Data-Dept'!A:E,2,)))</f>
        <v>2.3421588594704685E-2</v>
      </c>
      <c r="K478" s="232">
        <f>IF(ISBLANK(D478),"",(G478/VLOOKUP(B478,'Data-Dept'!A:E,2,)))</f>
        <v>2.2403258655804479E-2</v>
      </c>
    </row>
    <row r="479" spans="1:11" x14ac:dyDescent="0.5">
      <c r="A479" s="230" t="str">
        <f t="shared" si="14"/>
        <v>Find out about an initiative</v>
      </c>
      <c r="B479" s="230" t="str">
        <f t="shared" si="15"/>
        <v>CIHR</v>
      </c>
      <c r="C479" s="230">
        <f>VLOOKUP(B479,'Data-Dept'!A:J,10,)</f>
        <v>2.9322591399837911E-2</v>
      </c>
      <c r="D479" t="s">
        <v>297</v>
      </c>
      <c r="E479">
        <v>14</v>
      </c>
      <c r="F479">
        <v>23</v>
      </c>
      <c r="G479">
        <v>23</v>
      </c>
      <c r="H479">
        <v>63</v>
      </c>
      <c r="I479" s="232">
        <f>IF(ISBLANK(D479),"",(E479/VLOOKUP(B479,'Data-Dept'!A:E,2,)))</f>
        <v>1.4256619144602852E-2</v>
      </c>
      <c r="J479" s="232">
        <f>IF(ISBLANK(D479),"",(F479/VLOOKUP(B479,'Data-Dept'!A:E,2,)))</f>
        <v>2.3421588594704685E-2</v>
      </c>
      <c r="K479" s="232">
        <f>IF(ISBLANK(D479),"",(G479/VLOOKUP(B479,'Data-Dept'!A:E,2,)))</f>
        <v>2.3421588594704685E-2</v>
      </c>
    </row>
    <row r="480" spans="1:11" ht="31.5" x14ac:dyDescent="0.5">
      <c r="A480" s="230" t="str">
        <f t="shared" si="14"/>
        <v>Government of Canada's response to the Truth and Reconciliation Commission's Calls to Action</v>
      </c>
      <c r="B480" s="230" t="str">
        <f t="shared" si="15"/>
        <v>CIRNAC</v>
      </c>
      <c r="C480" s="230">
        <f>VLOOKUP(B480,'Data-Dept'!A:J,10,)</f>
        <v>2.3715982070287255E-2</v>
      </c>
      <c r="D480" t="s">
        <v>326</v>
      </c>
      <c r="E480">
        <v>14</v>
      </c>
      <c r="F480">
        <v>26</v>
      </c>
      <c r="G480">
        <v>32</v>
      </c>
      <c r="H480">
        <v>79</v>
      </c>
      <c r="I480" s="232">
        <f>IF(ISBLANK(D480),"",(E480/VLOOKUP(B480,'Data-Dept'!A:E,2,)))</f>
        <v>9.0556274256144882E-3</v>
      </c>
      <c r="J480" s="232">
        <f>IF(ISBLANK(D480),"",(F480/VLOOKUP(B480,'Data-Dept'!A:E,2,)))</f>
        <v>1.6817593790426907E-2</v>
      </c>
      <c r="K480" s="232">
        <f>IF(ISBLANK(D480),"",(G480/VLOOKUP(B480,'Data-Dept'!A:E,2,)))</f>
        <v>2.0698576972833119E-2</v>
      </c>
    </row>
    <row r="481" spans="1:11" x14ac:dyDescent="0.5">
      <c r="A481" s="230" t="str">
        <f t="shared" si="14"/>
        <v>Contact an institution</v>
      </c>
      <c r="B481" s="230" t="str">
        <f t="shared" si="15"/>
        <v>CSC</v>
      </c>
      <c r="C481" s="230">
        <f>VLOOKUP(B481,'Data-Dept'!A:J,10,)</f>
        <v>3.0926873159431035E-2</v>
      </c>
      <c r="D481" t="s">
        <v>381</v>
      </c>
      <c r="E481">
        <v>14</v>
      </c>
      <c r="F481">
        <v>16</v>
      </c>
      <c r="G481">
        <v>20</v>
      </c>
      <c r="H481">
        <v>45</v>
      </c>
      <c r="I481" s="232">
        <f>IF(ISBLANK(D481),"",(E481/VLOOKUP(B481,'Data-Dept'!A:E,2,)))</f>
        <v>1.5217391304347827E-2</v>
      </c>
      <c r="J481" s="232">
        <f>IF(ISBLANK(D481),"",(F481/VLOOKUP(B481,'Data-Dept'!A:E,2,)))</f>
        <v>1.7391304347826087E-2</v>
      </c>
      <c r="K481" s="232">
        <f>IF(ISBLANK(D481),"",(G481/VLOOKUP(B481,'Data-Dept'!A:E,2,)))</f>
        <v>2.1739130434782608E-2</v>
      </c>
    </row>
    <row r="482" spans="1:11" x14ac:dyDescent="0.5">
      <c r="A482" s="230" t="str">
        <f t="shared" si="14"/>
        <v>Consult the reporting and inventory of greenhouse gas emissions</v>
      </c>
      <c r="B482" s="230" t="str">
        <f t="shared" si="15"/>
        <v>ECCC</v>
      </c>
      <c r="C482" s="230">
        <f>VLOOKUP(B482,'Data-Dept'!A:J,10,)</f>
        <v>1.1373977410545624E-2</v>
      </c>
      <c r="D482" t="s">
        <v>469</v>
      </c>
      <c r="E482">
        <v>14</v>
      </c>
      <c r="F482">
        <v>25</v>
      </c>
      <c r="G482">
        <v>22</v>
      </c>
      <c r="H482">
        <v>68</v>
      </c>
      <c r="I482" s="232">
        <f>IF(ISBLANK(D482),"",(E482/VLOOKUP(B482,'Data-Dept'!A:E,2,)))</f>
        <v>2.4959885897664468E-3</v>
      </c>
      <c r="J482" s="232">
        <f>IF(ISBLANK(D482),"",(F482/VLOOKUP(B482,'Data-Dept'!A:E,2,)))</f>
        <v>4.4571224817257981E-3</v>
      </c>
      <c r="K482" s="232">
        <f>IF(ISBLANK(D482),"",(G482/VLOOKUP(B482,'Data-Dept'!A:E,2,)))</f>
        <v>3.9222677839187018E-3</v>
      </c>
    </row>
    <row r="483" spans="1:11" x14ac:dyDescent="0.5">
      <c r="A483" s="230" t="str">
        <f t="shared" si="14"/>
        <v>Find information about financial rights and responsibilities</v>
      </c>
      <c r="B483" s="230" t="str">
        <f t="shared" si="15"/>
        <v>FCAC</v>
      </c>
      <c r="C483" s="230">
        <f>VLOOKUP(B483,'Data-Dept'!A:J,10,)</f>
        <v>1.4482946329336105E-2</v>
      </c>
      <c r="D483" t="s">
        <v>586</v>
      </c>
      <c r="E483">
        <v>14</v>
      </c>
      <c r="F483">
        <v>22</v>
      </c>
      <c r="G483">
        <v>24</v>
      </c>
      <c r="H483">
        <v>66</v>
      </c>
      <c r="I483" s="232">
        <f>IF(ISBLANK(D483),"",(E483/VLOOKUP(B483,'Data-Dept'!A:E,2,)))</f>
        <v>3.3191085822664771E-3</v>
      </c>
      <c r="J483" s="232">
        <f>IF(ISBLANK(D483),"",(F483/VLOOKUP(B483,'Data-Dept'!A:E,2,)))</f>
        <v>5.2157420578473213E-3</v>
      </c>
      <c r="K483" s="232">
        <f>IF(ISBLANK(D483),"",(G483/VLOOKUP(B483,'Data-Dept'!A:E,2,)))</f>
        <v>5.6899004267425323E-3</v>
      </c>
    </row>
    <row r="484" spans="1:11" x14ac:dyDescent="0.5">
      <c r="A484" s="230" t="str">
        <f t="shared" si="14"/>
        <v>Find information on insurance</v>
      </c>
      <c r="B484" s="230" t="str">
        <f t="shared" si="15"/>
        <v>FCAC</v>
      </c>
      <c r="C484" s="230">
        <f>VLOOKUP(B484,'Data-Dept'!A:J,10,)</f>
        <v>1.4482946329336105E-2</v>
      </c>
      <c r="D484" t="s">
        <v>589</v>
      </c>
      <c r="E484">
        <v>14</v>
      </c>
      <c r="F484">
        <v>23</v>
      </c>
      <c r="G484">
        <v>28</v>
      </c>
      <c r="H484">
        <v>60</v>
      </c>
      <c r="I484" s="232">
        <f>IF(ISBLANK(D484),"",(E484/VLOOKUP(B484,'Data-Dept'!A:E,2,)))</f>
        <v>3.3191085822664771E-3</v>
      </c>
      <c r="J484" s="232">
        <f>IF(ISBLANK(D484),"",(F484/VLOOKUP(B484,'Data-Dept'!A:E,2,)))</f>
        <v>5.4528212422949264E-3</v>
      </c>
      <c r="K484" s="232">
        <f>IF(ISBLANK(D484),"",(G484/VLOOKUP(B484,'Data-Dept'!A:E,2,)))</f>
        <v>6.6382171645329542E-3</v>
      </c>
    </row>
    <row r="485" spans="1:11" x14ac:dyDescent="0.5">
      <c r="A485" s="230" t="str">
        <f t="shared" si="14"/>
        <v>Obtain a consent letter for children travelling abroad</v>
      </c>
      <c r="B485" s="230" t="str">
        <f t="shared" si="15"/>
        <v>GAC</v>
      </c>
      <c r="C485" s="230">
        <f>VLOOKUP(B485,'Data-Dept'!A:J,10,)</f>
        <v>8.097690068006173E-3</v>
      </c>
      <c r="D485" t="s">
        <v>712</v>
      </c>
      <c r="E485">
        <v>14</v>
      </c>
      <c r="F485">
        <v>21</v>
      </c>
      <c r="G485">
        <v>18</v>
      </c>
      <c r="H485">
        <v>39</v>
      </c>
      <c r="I485" s="232">
        <f>IF(ISBLANK(D485),"",(E485/VLOOKUP(B485,'Data-Dept'!A:E,2,)))</f>
        <v>1.0426752066731214E-3</v>
      </c>
      <c r="J485" s="232">
        <f>IF(ISBLANK(D485),"",(F485/VLOOKUP(B485,'Data-Dept'!A:E,2,)))</f>
        <v>1.564012810009682E-3</v>
      </c>
      <c r="K485" s="232">
        <f>IF(ISBLANK(D485),"",(G485/VLOOKUP(B485,'Data-Dept'!A:E,2,)))</f>
        <v>1.3405824085797274E-3</v>
      </c>
    </row>
    <row r="486" spans="1:11" x14ac:dyDescent="0.5">
      <c r="A486" s="230" t="str">
        <f t="shared" si="14"/>
        <v>Contact the Canadian Bureau for International Education (CBIE)</v>
      </c>
      <c r="B486" s="230" t="str">
        <f t="shared" si="15"/>
        <v>GAC</v>
      </c>
      <c r="C486" s="230">
        <f>VLOOKUP(B486,'Data-Dept'!A:J,10,)</f>
        <v>8.097690068006173E-3</v>
      </c>
      <c r="D486" t="s">
        <v>734</v>
      </c>
      <c r="E486">
        <v>14</v>
      </c>
      <c r="F486">
        <v>17</v>
      </c>
      <c r="G486">
        <v>19</v>
      </c>
      <c r="H486">
        <v>42</v>
      </c>
      <c r="I486" s="232">
        <f>IF(ISBLANK(D486),"",(E486/VLOOKUP(B486,'Data-Dept'!A:E,2,)))</f>
        <v>1.0426752066731214E-3</v>
      </c>
      <c r="J486" s="232">
        <f>IF(ISBLANK(D486),"",(F486/VLOOKUP(B486,'Data-Dept'!A:E,2,)))</f>
        <v>1.2661056081030759E-3</v>
      </c>
      <c r="K486" s="232">
        <f>IF(ISBLANK(D486),"",(G486/VLOOKUP(B486,'Data-Dept'!A:E,2,)))</f>
        <v>1.415059209056379E-3</v>
      </c>
    </row>
    <row r="487" spans="1:11" x14ac:dyDescent="0.5">
      <c r="A487" s="230" t="str">
        <f t="shared" si="14"/>
        <v>Other - Reason for my visit is not in this list</v>
      </c>
      <c r="B487" s="230" t="str">
        <f t="shared" si="15"/>
        <v>ISC</v>
      </c>
      <c r="C487" s="230">
        <f>VLOOKUP(B487,'Data-Dept'!A:J,10,)</f>
        <v>1.6665175505521528E-2</v>
      </c>
      <c r="D487" t="s">
        <v>904</v>
      </c>
      <c r="E487">
        <v>14</v>
      </c>
      <c r="F487">
        <v>14</v>
      </c>
      <c r="G487">
        <v>13</v>
      </c>
      <c r="H487">
        <v>27</v>
      </c>
      <c r="I487" s="232">
        <f>IF(ISBLANK(D487),"",(E487/VLOOKUP(B487,'Data-Dept'!A:E,2,)))</f>
        <v>4.0899795501022499E-3</v>
      </c>
      <c r="J487" s="232">
        <f>IF(ISBLANK(D487),"",(F487/VLOOKUP(B487,'Data-Dept'!A:E,2,)))</f>
        <v>4.0899795501022499E-3</v>
      </c>
      <c r="K487" s="232">
        <f>IF(ISBLANK(D487),"",(G487/VLOOKUP(B487,'Data-Dept'!A:E,2,)))</f>
        <v>3.7978381536663743E-3</v>
      </c>
    </row>
    <row r="488" spans="1:11" ht="31.5" x14ac:dyDescent="0.5">
      <c r="A488" s="230" t="str">
        <f t="shared" si="14"/>
        <v>Learn about Canada's greenhouse gas emissions and Canada's adaptation to climate change</v>
      </c>
      <c r="B488" s="230" t="str">
        <f t="shared" si="15"/>
        <v>NRCan</v>
      </c>
      <c r="C488" s="230">
        <f>VLOOKUP(B488,'Data-Dept'!A:J,10,)</f>
        <v>1.720243549629279E-2</v>
      </c>
      <c r="D488" t="s">
        <v>1024</v>
      </c>
      <c r="E488">
        <v>14</v>
      </c>
      <c r="F488">
        <v>10</v>
      </c>
      <c r="G488">
        <v>19</v>
      </c>
      <c r="H488">
        <v>44</v>
      </c>
      <c r="I488" s="232">
        <f>IF(ISBLANK(D488),"",(E488/VLOOKUP(B488,'Data-Dept'!A:E,2,)))</f>
        <v>4.4557606619987271E-3</v>
      </c>
      <c r="J488" s="232">
        <f>IF(ISBLANK(D488),"",(F488/VLOOKUP(B488,'Data-Dept'!A:E,2,)))</f>
        <v>3.1826861871419479E-3</v>
      </c>
      <c r="K488" s="232">
        <f>IF(ISBLANK(D488),"",(G488/VLOOKUP(B488,'Data-Dept'!A:E,2,)))</f>
        <v>6.0471037555697004E-3</v>
      </c>
    </row>
    <row r="489" spans="1:11" x14ac:dyDescent="0.5">
      <c r="A489" s="230" t="str">
        <f t="shared" si="14"/>
        <v>Other - Reason for my visit is not in this list</v>
      </c>
      <c r="B489" s="230" t="str">
        <f t="shared" si="15"/>
        <v>PC</v>
      </c>
      <c r="C489" s="230">
        <f>VLOOKUP(B489,'Data-Dept'!A:J,10,)</f>
        <v>1.4642936219695762E-2</v>
      </c>
      <c r="D489" t="s">
        <v>1052</v>
      </c>
      <c r="E489">
        <v>14</v>
      </c>
      <c r="F489">
        <v>26</v>
      </c>
      <c r="G489">
        <v>23</v>
      </c>
      <c r="H489">
        <v>57</v>
      </c>
      <c r="I489" s="232">
        <f>IF(ISBLANK(D489),"",(E489/VLOOKUP(B489,'Data-Dept'!A:E,2,)))</f>
        <v>3.6610878661087866E-3</v>
      </c>
      <c r="J489" s="232">
        <f>IF(ISBLANK(D489),"",(F489/VLOOKUP(B489,'Data-Dept'!A:E,2,)))</f>
        <v>6.7991631799163184E-3</v>
      </c>
      <c r="K489" s="232">
        <f>IF(ISBLANK(D489),"",(G489/VLOOKUP(B489,'Data-Dept'!A:E,2,)))</f>
        <v>6.0146443514644352E-3</v>
      </c>
    </row>
    <row r="490" spans="1:11" x14ac:dyDescent="0.5">
      <c r="A490" s="230" t="str">
        <f t="shared" si="14"/>
        <v>Learn about outbreaks of food and water-borne illnesses and diseases in Canada</v>
      </c>
      <c r="B490" s="230" t="str">
        <f t="shared" si="15"/>
        <v>PHAC</v>
      </c>
      <c r="C490" s="230">
        <f>VLOOKUP(B490,'Data-Dept'!A:J,10,)</f>
        <v>1.2118060810089969E-2</v>
      </c>
      <c r="D490" t="s">
        <v>1103</v>
      </c>
      <c r="E490">
        <v>14</v>
      </c>
      <c r="F490">
        <v>23</v>
      </c>
      <c r="G490">
        <v>23</v>
      </c>
      <c r="H490">
        <v>57</v>
      </c>
      <c r="I490" s="232">
        <f>IF(ISBLANK(D490),"",(E490/VLOOKUP(B490,'Data-Dept'!A:E,2,)))</f>
        <v>2.277533756303888E-3</v>
      </c>
      <c r="J490" s="232">
        <f>IF(ISBLANK(D490),"",(F490/VLOOKUP(B490,'Data-Dept'!A:E,2,)))</f>
        <v>3.7416625996421018E-3</v>
      </c>
      <c r="K490" s="232">
        <f>IF(ISBLANK(D490),"",(G490/VLOOKUP(B490,'Data-Dept'!A:E,2,)))</f>
        <v>3.7416625996421018E-3</v>
      </c>
    </row>
    <row r="491" spans="1:11" x14ac:dyDescent="0.5">
      <c r="A491" s="230" t="str">
        <f t="shared" si="14"/>
        <v>Get or prepare an emergency kit</v>
      </c>
      <c r="B491" s="230" t="str">
        <f t="shared" si="15"/>
        <v>PS</v>
      </c>
      <c r="C491" s="230">
        <f>VLOOKUP(B491,'Data-Dept'!A:J,10,)</f>
        <v>4.6436969073384148E-2</v>
      </c>
      <c r="D491" t="s">
        <v>1131</v>
      </c>
      <c r="E491">
        <v>14</v>
      </c>
      <c r="F491">
        <v>15</v>
      </c>
      <c r="G491">
        <v>13</v>
      </c>
      <c r="H491">
        <v>31</v>
      </c>
      <c r="I491" s="232">
        <f>IF(ISBLANK(D491),"",(E491/VLOOKUP(B491,'Data-Dept'!A:E,2,)))</f>
        <v>3.4912718204488775E-2</v>
      </c>
      <c r="J491" s="232">
        <f>IF(ISBLANK(D491),"",(F491/VLOOKUP(B491,'Data-Dept'!A:E,2,)))</f>
        <v>3.7406483790523692E-2</v>
      </c>
      <c r="K491" s="232">
        <f>IF(ISBLANK(D491),"",(G491/VLOOKUP(B491,'Data-Dept'!A:E,2,)))</f>
        <v>3.2418952618453865E-2</v>
      </c>
    </row>
    <row r="492" spans="1:11" x14ac:dyDescent="0.5">
      <c r="A492" s="230" t="str">
        <f t="shared" si="14"/>
        <v>Learn about cyber security threats</v>
      </c>
      <c r="B492" s="230" t="str">
        <f t="shared" si="15"/>
        <v>PS</v>
      </c>
      <c r="C492" s="230">
        <f>VLOOKUP(B492,'Data-Dept'!A:J,10,)</f>
        <v>4.6436969073384148E-2</v>
      </c>
      <c r="D492" t="s">
        <v>1132</v>
      </c>
      <c r="E492">
        <v>14</v>
      </c>
      <c r="F492">
        <v>19</v>
      </c>
      <c r="G492">
        <v>22</v>
      </c>
      <c r="H492">
        <v>60</v>
      </c>
      <c r="I492" s="232">
        <f>IF(ISBLANK(D492),"",(E492/VLOOKUP(B492,'Data-Dept'!A:E,2,)))</f>
        <v>3.4912718204488775E-2</v>
      </c>
      <c r="J492" s="232">
        <f>IF(ISBLANK(D492),"",(F492/VLOOKUP(B492,'Data-Dept'!A:E,2,)))</f>
        <v>4.738154613466334E-2</v>
      </c>
      <c r="K492" s="232">
        <f>IF(ISBLANK(D492),"",(G492/VLOOKUP(B492,'Data-Dept'!A:E,2,)))</f>
        <v>5.4862842892768077E-2</v>
      </c>
    </row>
    <row r="493" spans="1:11" x14ac:dyDescent="0.5">
      <c r="A493" s="230" t="str">
        <f t="shared" si="14"/>
        <v>Federal government property management, maintenance, and construction</v>
      </c>
      <c r="B493" s="230" t="str">
        <f t="shared" si="15"/>
        <v>PSPC</v>
      </c>
      <c r="C493" s="230">
        <f>VLOOKUP(B493,'Data-Dept'!A:J,10,)</f>
        <v>7.9173363759790314E-3</v>
      </c>
      <c r="D493" t="s">
        <v>1143</v>
      </c>
      <c r="E493">
        <v>14</v>
      </c>
      <c r="F493">
        <v>20</v>
      </c>
      <c r="G493">
        <v>22</v>
      </c>
      <c r="H493">
        <v>49</v>
      </c>
      <c r="I493" s="232">
        <f>IF(ISBLANK(D493),"",(E493/VLOOKUP(B493,'Data-Dept'!A:E,2,)))</f>
        <v>9.6081257291881137E-4</v>
      </c>
      <c r="J493" s="232">
        <f>IF(ISBLANK(D493),"",(F493/VLOOKUP(B493,'Data-Dept'!A:E,2,)))</f>
        <v>1.3725893898840161E-3</v>
      </c>
      <c r="K493" s="232">
        <f>IF(ISBLANK(D493),"",(G493/VLOOKUP(B493,'Data-Dept'!A:E,2,)))</f>
        <v>1.5098483288724178E-3</v>
      </c>
    </row>
    <row r="494" spans="1:11" x14ac:dyDescent="0.5">
      <c r="A494" s="230" t="str">
        <f t="shared" si="14"/>
        <v>Policy and Guidelines</v>
      </c>
      <c r="B494" s="230" t="str">
        <f t="shared" si="15"/>
        <v>PSPC</v>
      </c>
      <c r="C494" s="230">
        <f>VLOOKUP(B494,'Data-Dept'!A:J,10,)</f>
        <v>7.9173363759790314E-3</v>
      </c>
      <c r="D494" t="s">
        <v>1176</v>
      </c>
      <c r="E494">
        <v>14</v>
      </c>
      <c r="F494">
        <v>29</v>
      </c>
      <c r="G494">
        <v>25</v>
      </c>
      <c r="H494">
        <v>67</v>
      </c>
      <c r="I494" s="232">
        <f>IF(ISBLANK(D494),"",(E494/VLOOKUP(B494,'Data-Dept'!A:E,2,)))</f>
        <v>9.6081257291881137E-4</v>
      </c>
      <c r="J494" s="232">
        <f>IF(ISBLANK(D494),"",(F494/VLOOKUP(B494,'Data-Dept'!A:E,2,)))</f>
        <v>1.9902546153318236E-3</v>
      </c>
      <c r="K494" s="232">
        <f>IF(ISBLANK(D494),"",(G494/VLOOKUP(B494,'Data-Dept'!A:E,2,)))</f>
        <v>1.7157367373550202E-3</v>
      </c>
    </row>
    <row r="495" spans="1:11" x14ac:dyDescent="0.5">
      <c r="A495" s="230" t="str">
        <f t="shared" si="14"/>
        <v>Take language quizzes</v>
      </c>
      <c r="B495" s="230" t="str">
        <f t="shared" si="15"/>
        <v>PSPC</v>
      </c>
      <c r="C495" s="230">
        <f>VLOOKUP(B495,'Data-Dept'!A:J,10,)</f>
        <v>7.9173363759790314E-3</v>
      </c>
      <c r="D495" t="s">
        <v>1194</v>
      </c>
      <c r="E495">
        <v>14</v>
      </c>
      <c r="F495">
        <v>79</v>
      </c>
      <c r="G495">
        <v>97</v>
      </c>
      <c r="H495">
        <v>481</v>
      </c>
      <c r="I495" s="232">
        <f>IF(ISBLANK(D495),"",(E495/VLOOKUP(B495,'Data-Dept'!A:E,2,)))</f>
        <v>9.6081257291881137E-4</v>
      </c>
      <c r="J495" s="232">
        <f>IF(ISBLANK(D495),"",(F495/VLOOKUP(B495,'Data-Dept'!A:E,2,)))</f>
        <v>5.4217280900418644E-3</v>
      </c>
      <c r="K495" s="232">
        <f>IF(ISBLANK(D495),"",(G495/VLOOKUP(B495,'Data-Dept'!A:E,2,)))</f>
        <v>6.6570585409374784E-3</v>
      </c>
    </row>
    <row r="496" spans="1:11" x14ac:dyDescent="0.5">
      <c r="A496" s="230" t="str">
        <f t="shared" si="14"/>
        <v>Report suspected fraud</v>
      </c>
      <c r="B496" s="230" t="str">
        <f t="shared" si="15"/>
        <v>RCMP</v>
      </c>
      <c r="C496" s="230">
        <f>VLOOKUP(B496,'Data-Dept'!A:J,10,)</f>
        <v>9.6346136699990412E-2</v>
      </c>
      <c r="D496" t="s">
        <v>1220</v>
      </c>
      <c r="E496">
        <v>14</v>
      </c>
      <c r="F496">
        <v>15</v>
      </c>
      <c r="G496">
        <v>17</v>
      </c>
      <c r="H496">
        <v>24</v>
      </c>
      <c r="I496" s="232">
        <f>IF(ISBLANK(D496),"",(E496/VLOOKUP(B496,'Data-Dept'!A:E,2,)))</f>
        <v>0.13725490196078433</v>
      </c>
      <c r="J496" s="232">
        <f>IF(ISBLANK(D496),"",(F496/VLOOKUP(B496,'Data-Dept'!A:E,2,)))</f>
        <v>0.14705882352941177</v>
      </c>
      <c r="K496" s="232">
        <f>IF(ISBLANK(D496),"",(G496/VLOOKUP(B496,'Data-Dept'!A:E,2,)))</f>
        <v>0.16666666666666666</v>
      </c>
    </row>
    <row r="497" spans="1:11" x14ac:dyDescent="0.5">
      <c r="A497" s="230" t="str">
        <f t="shared" si="14"/>
        <v>Verify the legitimacy of the survey or an interviewer</v>
      </c>
      <c r="B497" s="230" t="str">
        <f t="shared" si="15"/>
        <v>StatCan</v>
      </c>
      <c r="C497" s="230">
        <f>VLOOKUP(B497,'Data-Dept'!A:J,10,)</f>
        <v>9.338464401390037E-3</v>
      </c>
      <c r="D497" t="s">
        <v>1250</v>
      </c>
      <c r="E497">
        <v>14</v>
      </c>
      <c r="F497">
        <v>15</v>
      </c>
      <c r="G497">
        <v>17</v>
      </c>
      <c r="H497">
        <v>30</v>
      </c>
      <c r="I497" s="232">
        <f>IF(ISBLANK(D497),"",(E497/VLOOKUP(B497,'Data-Dept'!A:E,2,)))</f>
        <v>1.4524328249818446E-3</v>
      </c>
      <c r="J497" s="232">
        <f>IF(ISBLANK(D497),"",(F497/VLOOKUP(B497,'Data-Dept'!A:E,2,)))</f>
        <v>1.556178026766262E-3</v>
      </c>
      <c r="K497" s="232">
        <f>IF(ISBLANK(D497),"",(G497/VLOOKUP(B497,'Data-Dept'!A:E,2,)))</f>
        <v>1.7636684303350969E-3</v>
      </c>
    </row>
    <row r="498" spans="1:11" x14ac:dyDescent="0.5">
      <c r="A498" s="230" t="str">
        <f t="shared" si="14"/>
        <v>Read a public service collective agreement</v>
      </c>
      <c r="B498" s="230" t="str">
        <f t="shared" si="15"/>
        <v>TBS</v>
      </c>
      <c r="C498" s="230">
        <f>VLOOKUP(B498,'Data-Dept'!A:J,10,)</f>
        <v>1.4316913441313023E-2</v>
      </c>
      <c r="D498" t="s">
        <v>1281</v>
      </c>
      <c r="E498">
        <v>14</v>
      </c>
      <c r="F498">
        <v>28</v>
      </c>
      <c r="G498">
        <v>22</v>
      </c>
      <c r="H498">
        <v>63</v>
      </c>
      <c r="I498" s="232">
        <f>IF(ISBLANK(D498),"",(E498/VLOOKUP(B498,'Data-Dept'!A:E,2,)))</f>
        <v>3.2377428307123032E-3</v>
      </c>
      <c r="J498" s="232">
        <f>IF(ISBLANK(D498),"",(F498/VLOOKUP(B498,'Data-Dept'!A:E,2,)))</f>
        <v>6.4754856614246065E-3</v>
      </c>
      <c r="K498" s="232">
        <f>IF(ISBLANK(D498),"",(G498/VLOOKUP(B498,'Data-Dept'!A:E,2,)))</f>
        <v>5.0878815911193339E-3</v>
      </c>
    </row>
    <row r="499" spans="1:11" x14ac:dyDescent="0.5">
      <c r="A499" s="230" t="str">
        <f t="shared" si="14"/>
        <v>Learn about the First World War</v>
      </c>
      <c r="B499" s="230" t="str">
        <f t="shared" si="15"/>
        <v>VAC</v>
      </c>
      <c r="C499" s="230">
        <f>VLOOKUP(B499,'Data-Dept'!A:J,10,)</f>
        <v>7.3723124200239645E-2</v>
      </c>
      <c r="D499" t="s">
        <v>1318</v>
      </c>
      <c r="E499">
        <v>14</v>
      </c>
      <c r="F499">
        <v>22</v>
      </c>
      <c r="G499">
        <v>21</v>
      </c>
      <c r="H499">
        <v>64</v>
      </c>
      <c r="I499" s="232">
        <f>IF(ISBLANK(D499),"",(E499/VLOOKUP(B499,'Data-Dept'!A:E,2,)))</f>
        <v>8.5365853658536592E-2</v>
      </c>
      <c r="J499" s="232">
        <f>IF(ISBLANK(D499),"",(F499/VLOOKUP(B499,'Data-Dept'!A:E,2,)))</f>
        <v>0.13414634146341464</v>
      </c>
      <c r="K499" s="232">
        <f>IF(ISBLANK(D499),"",(G499/VLOOKUP(B499,'Data-Dept'!A:E,2,)))</f>
        <v>0.12804878048780488</v>
      </c>
    </row>
    <row r="500" spans="1:11" x14ac:dyDescent="0.5">
      <c r="A500" s="230" t="str">
        <f t="shared" si="14"/>
        <v>Other - Reason for my visit is not in this list</v>
      </c>
      <c r="B500" s="230" t="str">
        <f t="shared" si="15"/>
        <v>AAFC</v>
      </c>
      <c r="C500" s="230">
        <f>VLOOKUP(B500,'Data-Dept'!A:J,10,)</f>
        <v>6.2702537952708762E-2</v>
      </c>
      <c r="D500" t="s">
        <v>238</v>
      </c>
      <c r="E500">
        <v>13</v>
      </c>
      <c r="F500">
        <v>17</v>
      </c>
      <c r="G500">
        <v>17</v>
      </c>
      <c r="H500">
        <v>33</v>
      </c>
      <c r="I500" s="232">
        <f>IF(ISBLANK(D500),"",(E500/VLOOKUP(B500,'Data-Dept'!A:E,2,)))</f>
        <v>5.6521739130434782E-2</v>
      </c>
      <c r="J500" s="232">
        <f>IF(ISBLANK(D500),"",(F500/VLOOKUP(B500,'Data-Dept'!A:E,2,)))</f>
        <v>7.3913043478260873E-2</v>
      </c>
      <c r="K500" s="232">
        <f>IF(ISBLANK(D500),"",(G500/VLOOKUP(B500,'Data-Dept'!A:E,2,)))</f>
        <v>7.3913043478260873E-2</v>
      </c>
    </row>
    <row r="501" spans="1:11" x14ac:dyDescent="0.5">
      <c r="A501" s="230" t="str">
        <f t="shared" si="14"/>
        <v>Jobs with the Canada Border Services Agency</v>
      </c>
      <c r="B501" s="230" t="str">
        <f t="shared" si="15"/>
        <v>CBSA</v>
      </c>
      <c r="C501" s="230">
        <f>VLOOKUP(B501,'Data-Dept'!A:J,10,)</f>
        <v>8.2121991698330173E-3</v>
      </c>
      <c r="D501" t="s">
        <v>251</v>
      </c>
      <c r="E501">
        <v>13</v>
      </c>
      <c r="F501">
        <v>17</v>
      </c>
      <c r="G501">
        <v>20</v>
      </c>
      <c r="H501">
        <v>58</v>
      </c>
      <c r="I501" s="232">
        <f>IF(ISBLANK(D501),"",(E501/VLOOKUP(B501,'Data-Dept'!A:E,2,)))</f>
        <v>9.435331688198577E-4</v>
      </c>
      <c r="J501" s="232">
        <f>IF(ISBLANK(D501),"",(F501/VLOOKUP(B501,'Data-Dept'!A:E,2,)))</f>
        <v>1.2338510669182756E-3</v>
      </c>
      <c r="K501" s="232">
        <f>IF(ISBLANK(D501),"",(G501/VLOOKUP(B501,'Data-Dept'!A:E,2,)))</f>
        <v>1.4515894904920889E-3</v>
      </c>
    </row>
    <row r="502" spans="1:11" x14ac:dyDescent="0.5">
      <c r="A502" s="230" t="str">
        <f t="shared" si="14"/>
        <v>Find out what you need to know when visiting Canada</v>
      </c>
      <c r="B502" s="230" t="str">
        <f t="shared" si="15"/>
        <v>CBSA</v>
      </c>
      <c r="C502" s="230">
        <f>VLOOKUP(B502,'Data-Dept'!A:J,10,)</f>
        <v>8.2121991698330173E-3</v>
      </c>
      <c r="D502" t="s">
        <v>1359</v>
      </c>
      <c r="E502">
        <v>13</v>
      </c>
      <c r="F502">
        <v>14</v>
      </c>
      <c r="G502">
        <v>15</v>
      </c>
      <c r="H502">
        <v>21</v>
      </c>
      <c r="I502" s="232">
        <f>IF(ISBLANK(D502),"",(E502/VLOOKUP(B502,'Data-Dept'!A:E,2,)))</f>
        <v>9.435331688198577E-4</v>
      </c>
      <c r="J502" s="232">
        <f>IF(ISBLANK(D502),"",(F502/VLOOKUP(B502,'Data-Dept'!A:E,2,)))</f>
        <v>1.0161126433444621E-3</v>
      </c>
      <c r="K502" s="232">
        <f>IF(ISBLANK(D502),"",(G502/VLOOKUP(B502,'Data-Dept'!A:E,2,)))</f>
        <v>1.0886921178690665E-3</v>
      </c>
    </row>
    <row r="503" spans="1:11" ht="31.5" x14ac:dyDescent="0.5">
      <c r="A503" s="230" t="str">
        <f t="shared" si="14"/>
        <v>Find a decision, notice, order or policy about radio, television or telecommunications</v>
      </c>
      <c r="B503" s="230" t="str">
        <f t="shared" si="15"/>
        <v>CRTC</v>
      </c>
      <c r="C503" s="230" t="str">
        <f>VLOOKUP(B503,'Data-Dept'!A:J,10,)</f>
        <v>Insufficient data</v>
      </c>
      <c r="D503" t="s">
        <v>368</v>
      </c>
      <c r="E503">
        <v>13</v>
      </c>
      <c r="F503">
        <v>14</v>
      </c>
      <c r="G503">
        <v>15</v>
      </c>
      <c r="H503">
        <v>34</v>
      </c>
      <c r="I503" s="232">
        <f>IF(ISBLANK(D503),"",(E503/VLOOKUP(B503,'Data-Dept'!A:E,2,)))</f>
        <v>0.16250000000000001</v>
      </c>
      <c r="J503" s="232">
        <f>IF(ISBLANK(D503),"",(F503/VLOOKUP(B503,'Data-Dept'!A:E,2,)))</f>
        <v>0.17499999999999999</v>
      </c>
      <c r="K503" s="232">
        <f>IF(ISBLANK(D503),"",(G503/VLOOKUP(B503,'Data-Dept'!A:E,2,)))</f>
        <v>0.1875</v>
      </c>
    </row>
    <row r="504" spans="1:11" x14ac:dyDescent="0.5">
      <c r="A504" s="230" t="str">
        <f t="shared" si="14"/>
        <v>How to write to an inmate</v>
      </c>
      <c r="B504" s="230" t="str">
        <f t="shared" si="15"/>
        <v>CSC</v>
      </c>
      <c r="C504" s="230">
        <f>VLOOKUP(B504,'Data-Dept'!A:J,10,)</f>
        <v>3.0926873159431035E-2</v>
      </c>
      <c r="D504" t="s">
        <v>384</v>
      </c>
      <c r="E504">
        <v>13</v>
      </c>
      <c r="F504">
        <v>13</v>
      </c>
      <c r="G504">
        <v>15</v>
      </c>
      <c r="H504">
        <v>34</v>
      </c>
      <c r="I504" s="232">
        <f>IF(ISBLANK(D504),"",(E504/VLOOKUP(B504,'Data-Dept'!A:E,2,)))</f>
        <v>1.4130434782608696E-2</v>
      </c>
      <c r="J504" s="232">
        <f>IF(ISBLANK(D504),"",(F504/VLOOKUP(B504,'Data-Dept'!A:E,2,)))</f>
        <v>1.4130434782608696E-2</v>
      </c>
      <c r="K504" s="232">
        <f>IF(ISBLANK(D504),"",(G504/VLOOKUP(B504,'Data-Dept'!A:E,2,)))</f>
        <v>1.6304347826086956E-2</v>
      </c>
    </row>
    <row r="505" spans="1:11" x14ac:dyDescent="0.5">
      <c r="A505" s="230" t="str">
        <f t="shared" si="14"/>
        <v>Private family visits</v>
      </c>
      <c r="B505" s="230" t="str">
        <f t="shared" si="15"/>
        <v>CSC</v>
      </c>
      <c r="C505" s="230">
        <f>VLOOKUP(B505,'Data-Dept'!A:J,10,)</f>
        <v>3.0926873159431035E-2</v>
      </c>
      <c r="D505" t="s">
        <v>386</v>
      </c>
      <c r="E505">
        <v>13</v>
      </c>
      <c r="F505">
        <v>11</v>
      </c>
      <c r="G505">
        <v>13</v>
      </c>
      <c r="H505">
        <v>24</v>
      </c>
      <c r="I505" s="232">
        <f>IF(ISBLANK(D505),"",(E505/VLOOKUP(B505,'Data-Dept'!A:E,2,)))</f>
        <v>1.4130434782608696E-2</v>
      </c>
      <c r="J505" s="232">
        <f>IF(ISBLANK(D505),"",(F505/VLOOKUP(B505,'Data-Dept'!A:E,2,)))</f>
        <v>1.1956521739130435E-2</v>
      </c>
      <c r="K505" s="232">
        <f>IF(ISBLANK(D505),"",(G505/VLOOKUP(B505,'Data-Dept'!A:E,2,)))</f>
        <v>1.4130434782608696E-2</v>
      </c>
    </row>
    <row r="506" spans="1:11" x14ac:dyDescent="0.5">
      <c r="A506" s="230" t="str">
        <f t="shared" si="14"/>
        <v>Learn about climate change</v>
      </c>
      <c r="B506" s="230" t="str">
        <f t="shared" si="15"/>
        <v>ECCC</v>
      </c>
      <c r="C506" s="230">
        <f>VLOOKUP(B506,'Data-Dept'!A:J,10,)</f>
        <v>1.1373977410545624E-2</v>
      </c>
      <c r="D506" t="s">
        <v>497</v>
      </c>
      <c r="E506">
        <v>13</v>
      </c>
      <c r="F506">
        <v>20</v>
      </c>
      <c r="G506">
        <v>23</v>
      </c>
      <c r="H506">
        <v>87</v>
      </c>
      <c r="I506" s="232">
        <f>IF(ISBLANK(D506),"",(E506/VLOOKUP(B506,'Data-Dept'!A:E,2,)))</f>
        <v>2.3177036904974148E-3</v>
      </c>
      <c r="J506" s="232">
        <f>IF(ISBLANK(D506),"",(F506/VLOOKUP(B506,'Data-Dept'!A:E,2,)))</f>
        <v>3.5656979853806382E-3</v>
      </c>
      <c r="K506" s="232">
        <f>IF(ISBLANK(D506),"",(G506/VLOOKUP(B506,'Data-Dept'!A:E,2,)))</f>
        <v>4.1005526831877342E-3</v>
      </c>
    </row>
    <row r="507" spans="1:11" x14ac:dyDescent="0.5">
      <c r="A507" s="230" t="str">
        <f t="shared" si="14"/>
        <v>Apply for wage subsidies or a hiring assistance program</v>
      </c>
      <c r="B507" s="230" t="str">
        <f t="shared" si="15"/>
        <v>ESDC</v>
      </c>
      <c r="C507" s="230">
        <f>VLOOKUP(B507,'Data-Dept'!A:J,10,)</f>
        <v>3.7887437723188588E-3</v>
      </c>
      <c r="D507" t="s">
        <v>550</v>
      </c>
      <c r="E507">
        <v>13</v>
      </c>
      <c r="F507">
        <v>28</v>
      </c>
      <c r="G507">
        <v>30</v>
      </c>
      <c r="H507">
        <v>57</v>
      </c>
      <c r="I507" s="232">
        <f>IF(ISBLANK(D507),"",(E507/VLOOKUP(B507,'Data-Dept'!A:E,2,)))</f>
        <v>2.0717461632854706E-4</v>
      </c>
      <c r="J507" s="232">
        <f>IF(ISBLANK(D507),"",(F507/VLOOKUP(B507,'Data-Dept'!A:E,2,)))</f>
        <v>4.4622225055379367E-4</v>
      </c>
      <c r="K507" s="232">
        <f>IF(ISBLANK(D507),"",(G507/VLOOKUP(B507,'Data-Dept'!A:E,2,)))</f>
        <v>4.7809526845049322E-4</v>
      </c>
    </row>
    <row r="508" spans="1:11" x14ac:dyDescent="0.5">
      <c r="A508" s="230" t="str">
        <f t="shared" si="14"/>
        <v>Find information on payment options and money transfers</v>
      </c>
      <c r="B508" s="230" t="str">
        <f t="shared" si="15"/>
        <v>FCAC</v>
      </c>
      <c r="C508" s="230">
        <f>VLOOKUP(B508,'Data-Dept'!A:J,10,)</f>
        <v>1.4482946329336105E-2</v>
      </c>
      <c r="D508" t="s">
        <v>592</v>
      </c>
      <c r="E508">
        <v>13</v>
      </c>
      <c r="F508">
        <v>12</v>
      </c>
      <c r="G508">
        <v>15</v>
      </c>
      <c r="H508">
        <v>34</v>
      </c>
      <c r="I508" s="232">
        <f>IF(ISBLANK(D508),"",(E508/VLOOKUP(B508,'Data-Dept'!A:E,2,)))</f>
        <v>3.0820293978188716E-3</v>
      </c>
      <c r="J508" s="232">
        <f>IF(ISBLANK(D508),"",(F508/VLOOKUP(B508,'Data-Dept'!A:E,2,)))</f>
        <v>2.8449502133712661E-3</v>
      </c>
      <c r="K508" s="232">
        <f>IF(ISBLANK(D508),"",(G508/VLOOKUP(B508,'Data-Dept'!A:E,2,)))</f>
        <v>3.5561877667140826E-3</v>
      </c>
    </row>
    <row r="509" spans="1:11" x14ac:dyDescent="0.5">
      <c r="A509" s="230" t="str">
        <f t="shared" si="14"/>
        <v>Living in a boarding school environment or with a Canadian host family</v>
      </c>
      <c r="B509" s="230" t="str">
        <f t="shared" si="15"/>
        <v>GAC</v>
      </c>
      <c r="C509" s="230">
        <f>VLOOKUP(B509,'Data-Dept'!A:J,10,)</f>
        <v>8.097690068006173E-3</v>
      </c>
      <c r="D509" t="s">
        <v>753</v>
      </c>
      <c r="E509">
        <v>13</v>
      </c>
      <c r="F509">
        <v>16</v>
      </c>
      <c r="G509">
        <v>16</v>
      </c>
      <c r="H509">
        <v>39</v>
      </c>
      <c r="I509" s="232">
        <f>IF(ISBLANK(D509),"",(E509/VLOOKUP(B509,'Data-Dept'!A:E,2,)))</f>
        <v>9.6819840619646977E-4</v>
      </c>
      <c r="J509" s="232">
        <f>IF(ISBLANK(D509),"",(F509/VLOOKUP(B509,'Data-Dept'!A:E,2,)))</f>
        <v>1.1916288076264244E-3</v>
      </c>
      <c r="K509" s="232">
        <f>IF(ISBLANK(D509),"",(G509/VLOOKUP(B509,'Data-Dept'!A:E,2,)))</f>
        <v>1.1916288076264244E-3</v>
      </c>
    </row>
    <row r="510" spans="1:11" x14ac:dyDescent="0.5">
      <c r="A510" s="230" t="str">
        <f t="shared" si="14"/>
        <v>Volunteer for work in a humanitarian aid project</v>
      </c>
      <c r="B510" s="230" t="str">
        <f t="shared" si="15"/>
        <v>GAC</v>
      </c>
      <c r="C510" s="230">
        <f>VLOOKUP(B510,'Data-Dept'!A:J,10,)</f>
        <v>8.097690068006173E-3</v>
      </c>
      <c r="D510" t="s">
        <v>793</v>
      </c>
      <c r="E510">
        <v>13</v>
      </c>
      <c r="F510">
        <v>17</v>
      </c>
      <c r="G510">
        <v>16</v>
      </c>
      <c r="H510">
        <v>35</v>
      </c>
      <c r="I510" s="232">
        <f>IF(ISBLANK(D510),"",(E510/VLOOKUP(B510,'Data-Dept'!A:E,2,)))</f>
        <v>9.6819840619646977E-4</v>
      </c>
      <c r="J510" s="232">
        <f>IF(ISBLANK(D510),"",(F510/VLOOKUP(B510,'Data-Dept'!A:E,2,)))</f>
        <v>1.2661056081030759E-3</v>
      </c>
      <c r="K510" s="232">
        <f>IF(ISBLANK(D510),"",(G510/VLOOKUP(B510,'Data-Dept'!A:E,2,)))</f>
        <v>1.1916288076264244E-3</v>
      </c>
    </row>
    <row r="511" spans="1:11" x14ac:dyDescent="0.5">
      <c r="A511" s="230" t="str">
        <f t="shared" si="14"/>
        <v>Find information on producing and selling cannabis</v>
      </c>
      <c r="B511" s="230" t="str">
        <f t="shared" si="15"/>
        <v>HC</v>
      </c>
      <c r="C511" s="230">
        <f>VLOOKUP(B511,'Data-Dept'!A:J,10,)</f>
        <v>8.1052032694029358E-3</v>
      </c>
      <c r="D511" t="s">
        <v>804</v>
      </c>
      <c r="E511">
        <v>13</v>
      </c>
      <c r="F511">
        <v>14</v>
      </c>
      <c r="G511">
        <v>16</v>
      </c>
      <c r="H511">
        <v>46</v>
      </c>
      <c r="I511" s="232">
        <f>IF(ISBLANK(D511),"",(E511/VLOOKUP(B511,'Data-Dept'!A:E,2,)))</f>
        <v>9.8447557743279067E-4</v>
      </c>
      <c r="J511" s="232">
        <f>IF(ISBLANK(D511),"",(F511/VLOOKUP(B511,'Data-Dept'!A:E,2,)))</f>
        <v>1.0602044680045437E-3</v>
      </c>
      <c r="K511" s="232">
        <f>IF(ISBLANK(D511),"",(G511/VLOOKUP(B511,'Data-Dept'!A:E,2,)))</f>
        <v>1.2116622491480499E-3</v>
      </c>
    </row>
    <row r="512" spans="1:11" x14ac:dyDescent="0.5">
      <c r="A512" s="230" t="str">
        <f t="shared" si="14"/>
        <v>Get consumer or health product recalls and safety alerts</v>
      </c>
      <c r="B512" s="230" t="str">
        <f t="shared" si="15"/>
        <v>HC</v>
      </c>
      <c r="C512" s="230">
        <f>VLOOKUP(B512,'Data-Dept'!A:J,10,)</f>
        <v>8.1052032694029358E-3</v>
      </c>
      <c r="D512" t="s">
        <v>811</v>
      </c>
      <c r="E512">
        <v>13</v>
      </c>
      <c r="F512">
        <v>32</v>
      </c>
      <c r="G512">
        <v>32</v>
      </c>
      <c r="H512">
        <v>114</v>
      </c>
      <c r="I512" s="232">
        <f>IF(ISBLANK(D512),"",(E512/VLOOKUP(B512,'Data-Dept'!A:E,2,)))</f>
        <v>9.8447557743279067E-4</v>
      </c>
      <c r="J512" s="232">
        <f>IF(ISBLANK(D512),"",(F512/VLOOKUP(B512,'Data-Dept'!A:E,2,)))</f>
        <v>2.4233244982960998E-3</v>
      </c>
      <c r="K512" s="232">
        <f>IF(ISBLANK(D512),"",(G512/VLOOKUP(B512,'Data-Dept'!A:E,2,)))</f>
        <v>2.4233244982960998E-3</v>
      </c>
    </row>
    <row r="513" spans="1:11" x14ac:dyDescent="0.5">
      <c r="A513" s="230" t="str">
        <f t="shared" si="14"/>
        <v>Projects funded by the Investing in Canada plan</v>
      </c>
      <c r="B513" s="230" t="str">
        <f t="shared" si="15"/>
        <v>INFC</v>
      </c>
      <c r="C513" s="230">
        <f>VLOOKUP(B513,'Data-Dept'!A:J,10,)</f>
        <v>3.9746974763323513E-2</v>
      </c>
      <c r="D513" t="s">
        <v>828</v>
      </c>
      <c r="E513">
        <v>13</v>
      </c>
      <c r="F513">
        <v>21</v>
      </c>
      <c r="G513">
        <v>23</v>
      </c>
      <c r="H513">
        <v>52</v>
      </c>
      <c r="I513" s="232">
        <f>IF(ISBLANK(D513),"",(E513/VLOOKUP(B513,'Data-Dept'!A:E,2,)))</f>
        <v>2.2375215146299483E-2</v>
      </c>
      <c r="J513" s="232">
        <f>IF(ISBLANK(D513),"",(F513/VLOOKUP(B513,'Data-Dept'!A:E,2,)))</f>
        <v>3.614457831325301E-2</v>
      </c>
      <c r="K513" s="232">
        <f>IF(ISBLANK(D513),"",(G513/VLOOKUP(B513,'Data-Dept'!A:E,2,)))</f>
        <v>3.9586919104991396E-2</v>
      </c>
    </row>
    <row r="514" spans="1:11" x14ac:dyDescent="0.5">
      <c r="A514" s="230" t="str">
        <f t="shared" si="14"/>
        <v>ArriveCAN – Create an account</v>
      </c>
      <c r="B514" s="230" t="str">
        <f t="shared" si="15"/>
        <v>PHAC</v>
      </c>
      <c r="C514" s="230">
        <f>VLOOKUP(B514,'Data-Dept'!A:J,10,)</f>
        <v>1.2118060810089969E-2</v>
      </c>
      <c r="D514" t="s">
        <v>1558</v>
      </c>
      <c r="E514">
        <v>13</v>
      </c>
      <c r="F514">
        <v>16</v>
      </c>
      <c r="G514">
        <v>16</v>
      </c>
      <c r="H514">
        <v>37</v>
      </c>
      <c r="I514" s="232">
        <f>IF(ISBLANK(D514),"",(E514/VLOOKUP(B514,'Data-Dept'!A:E,2,)))</f>
        <v>2.1148527737107534E-3</v>
      </c>
      <c r="J514" s="232">
        <f>IF(ISBLANK(D514),"",(F514/VLOOKUP(B514,'Data-Dept'!A:E,2,)))</f>
        <v>2.6028957214901576E-3</v>
      </c>
      <c r="K514" s="232">
        <f>IF(ISBLANK(D514),"",(G514/VLOOKUP(B514,'Data-Dept'!A:E,2,)))</f>
        <v>2.6028957214901576E-3</v>
      </c>
    </row>
    <row r="515" spans="1:11" x14ac:dyDescent="0.5">
      <c r="A515" s="230" t="str">
        <f t="shared" ref="A515:A578" si="16">IF(ISBLANK(D515),"",MID(D515,FIND("#",SUBSTITUTE(D515,":","#",2))+1,500))</f>
        <v>Access cyber security bulletins</v>
      </c>
      <c r="B515" s="230" t="str">
        <f t="shared" ref="B515:B578" si="17">IF(ISBLANK(D515),"",LEFT(D515,FIND("#",SUBSTITUTE(D515,":","#"))-1))</f>
        <v>PS</v>
      </c>
      <c r="C515" s="230">
        <f>VLOOKUP(B515,'Data-Dept'!A:J,10,)</f>
        <v>4.6436969073384148E-2</v>
      </c>
      <c r="D515" t="s">
        <v>1129</v>
      </c>
      <c r="E515">
        <v>13</v>
      </c>
      <c r="F515">
        <v>28</v>
      </c>
      <c r="G515">
        <v>34</v>
      </c>
      <c r="H515">
        <v>67</v>
      </c>
      <c r="I515" s="232">
        <f>IF(ISBLANK(D515),"",(E515/VLOOKUP(B515,'Data-Dept'!A:E,2,)))</f>
        <v>3.2418952618453865E-2</v>
      </c>
      <c r="J515" s="232">
        <f>IF(ISBLANK(D515),"",(F515/VLOOKUP(B515,'Data-Dept'!A:E,2,)))</f>
        <v>6.9825436408977551E-2</v>
      </c>
      <c r="K515" s="232">
        <f>IF(ISBLANK(D515),"",(G515/VLOOKUP(B515,'Data-Dept'!A:E,2,)))</f>
        <v>8.4788029925187039E-2</v>
      </c>
    </row>
    <row r="516" spans="1:11" x14ac:dyDescent="0.5">
      <c r="A516" s="230" t="str">
        <f t="shared" si="16"/>
        <v>Initiatives and Programs</v>
      </c>
      <c r="B516" s="230" t="str">
        <f t="shared" si="17"/>
        <v>PSPC</v>
      </c>
      <c r="C516" s="230">
        <f>VLOOKUP(B516,'Data-Dept'!A:J,10,)</f>
        <v>7.9173363759790314E-3</v>
      </c>
      <c r="D516" t="s">
        <v>1169</v>
      </c>
      <c r="E516">
        <v>13</v>
      </c>
      <c r="F516">
        <v>31</v>
      </c>
      <c r="G516">
        <v>18</v>
      </c>
      <c r="H516">
        <v>47</v>
      </c>
      <c r="I516" s="232">
        <f>IF(ISBLANK(D516),"",(E516/VLOOKUP(B516,'Data-Dept'!A:E,2,)))</f>
        <v>8.9218310342461052E-4</v>
      </c>
      <c r="J516" s="232">
        <f>IF(ISBLANK(D516),"",(F516/VLOOKUP(B516,'Data-Dept'!A:E,2,)))</f>
        <v>2.1275135543202253E-3</v>
      </c>
      <c r="K516" s="232">
        <f>IF(ISBLANK(D516),"",(G516/VLOOKUP(B516,'Data-Dept'!A:E,2,)))</f>
        <v>1.2353304508956147E-3</v>
      </c>
    </row>
    <row r="517" spans="1:11" x14ac:dyDescent="0.5">
      <c r="A517" s="230" t="str">
        <f t="shared" si="16"/>
        <v>Learn about your public service pay</v>
      </c>
      <c r="B517" s="230" t="str">
        <f t="shared" si="17"/>
        <v>PSPC</v>
      </c>
      <c r="C517" s="230">
        <f>VLOOKUP(B517,'Data-Dept'!A:J,10,)</f>
        <v>7.9173363759790314E-3</v>
      </c>
      <c r="D517" t="s">
        <v>1207</v>
      </c>
      <c r="E517">
        <v>13</v>
      </c>
      <c r="F517">
        <v>24</v>
      </c>
      <c r="G517">
        <v>29</v>
      </c>
      <c r="H517">
        <v>74</v>
      </c>
      <c r="I517" s="232">
        <f>IF(ISBLANK(D517),"",(E517/VLOOKUP(B517,'Data-Dept'!A:E,2,)))</f>
        <v>8.9218310342461052E-4</v>
      </c>
      <c r="J517" s="232">
        <f>IF(ISBLANK(D517),"",(F517/VLOOKUP(B517,'Data-Dept'!A:E,2,)))</f>
        <v>1.6471072678608193E-3</v>
      </c>
      <c r="K517" s="232">
        <f>IF(ISBLANK(D517),"",(G517/VLOOKUP(B517,'Data-Dept'!A:E,2,)))</f>
        <v>1.9902546153318236E-3</v>
      </c>
    </row>
    <row r="518" spans="1:11" x14ac:dyDescent="0.5">
      <c r="A518" s="230" t="str">
        <f t="shared" si="16"/>
        <v>Find available benefits for survivors of deceased public servants</v>
      </c>
      <c r="B518" s="230" t="str">
        <f t="shared" si="17"/>
        <v>TBS</v>
      </c>
      <c r="C518" s="230">
        <f>VLOOKUP(B518,'Data-Dept'!A:J,10,)</f>
        <v>1.4316913441313023E-2</v>
      </c>
      <c r="D518" t="s">
        <v>1264</v>
      </c>
      <c r="E518">
        <v>13</v>
      </c>
      <c r="F518">
        <v>21</v>
      </c>
      <c r="G518">
        <v>21</v>
      </c>
      <c r="H518">
        <v>45</v>
      </c>
      <c r="I518" s="232">
        <f>IF(ISBLANK(D518),"",(E518/VLOOKUP(B518,'Data-Dept'!A:E,2,)))</f>
        <v>3.0064754856614245E-3</v>
      </c>
      <c r="J518" s="232">
        <f>IF(ISBLANK(D518),"",(F518/VLOOKUP(B518,'Data-Dept'!A:E,2,)))</f>
        <v>4.8566142460684551E-3</v>
      </c>
      <c r="K518" s="232">
        <f>IF(ISBLANK(D518),"",(G518/VLOOKUP(B518,'Data-Dept'!A:E,2,)))</f>
        <v>4.8566142460684551E-3</v>
      </c>
    </row>
    <row r="519" spans="1:11" x14ac:dyDescent="0.5">
      <c r="A519" s="230" t="str">
        <f t="shared" si="16"/>
        <v>Find public service students rates of pay</v>
      </c>
      <c r="B519" s="230" t="str">
        <f t="shared" si="17"/>
        <v>TBS</v>
      </c>
      <c r="C519" s="230">
        <f>VLOOKUP(B519,'Data-Dept'!A:J,10,)</f>
        <v>1.4316913441313023E-2</v>
      </c>
      <c r="D519" t="s">
        <v>1272</v>
      </c>
      <c r="E519">
        <v>13</v>
      </c>
      <c r="F519">
        <v>25</v>
      </c>
      <c r="G519">
        <v>27</v>
      </c>
      <c r="H519">
        <v>70</v>
      </c>
      <c r="I519" s="232">
        <f>IF(ISBLANK(D519),"",(E519/VLOOKUP(B519,'Data-Dept'!A:E,2,)))</f>
        <v>3.0064754856614245E-3</v>
      </c>
      <c r="J519" s="232">
        <f>IF(ISBLANK(D519),"",(F519/VLOOKUP(B519,'Data-Dept'!A:E,2,)))</f>
        <v>5.7816836262719702E-3</v>
      </c>
      <c r="K519" s="232">
        <f>IF(ISBLANK(D519),"",(G519/VLOOKUP(B519,'Data-Dept'!A:E,2,)))</f>
        <v>6.2442183163737277E-3</v>
      </c>
    </row>
    <row r="520" spans="1:11" x14ac:dyDescent="0.5">
      <c r="A520" s="230" t="str">
        <f t="shared" si="16"/>
        <v>Canada Emergency Rent Subsidy (CERS)</v>
      </c>
      <c r="B520" s="230" t="str">
        <f t="shared" si="17"/>
        <v>CRA</v>
      </c>
      <c r="C520" s="230">
        <f>VLOOKUP(B520,'Data-Dept'!A:J,10,)</f>
        <v>3.2597552843902275E-3</v>
      </c>
      <c r="D520" t="s">
        <v>1379</v>
      </c>
      <c r="E520">
        <v>12</v>
      </c>
      <c r="F520">
        <v>16</v>
      </c>
      <c r="G520">
        <v>18</v>
      </c>
      <c r="H520">
        <v>27</v>
      </c>
      <c r="I520" s="232">
        <f>IF(ISBLANK(D520),"",(E520/VLOOKUP(B520,'Data-Dept'!A:E,2,)))</f>
        <v>1.4076411453506785E-4</v>
      </c>
      <c r="J520" s="232">
        <f>IF(ISBLANK(D520),"",(F520/VLOOKUP(B520,'Data-Dept'!A:E,2,)))</f>
        <v>1.8768548604675714E-4</v>
      </c>
      <c r="K520" s="232">
        <f>IF(ISBLANK(D520),"",(G520/VLOOKUP(B520,'Data-Dept'!A:E,2,)))</f>
        <v>2.111461718026018E-4</v>
      </c>
    </row>
    <row r="521" spans="1:11" x14ac:dyDescent="0.5">
      <c r="A521" s="230" t="str">
        <f t="shared" si="16"/>
        <v>See if Correctional Service Canada (CSC) is currently hiring</v>
      </c>
      <c r="B521" s="230" t="str">
        <f t="shared" si="17"/>
        <v>CSC</v>
      </c>
      <c r="C521" s="230">
        <f>VLOOKUP(B521,'Data-Dept'!A:J,10,)</f>
        <v>3.0926873159431035E-2</v>
      </c>
      <c r="D521" t="s">
        <v>387</v>
      </c>
      <c r="E521">
        <v>12</v>
      </c>
      <c r="F521">
        <v>26</v>
      </c>
      <c r="G521">
        <v>24</v>
      </c>
      <c r="H521">
        <v>93</v>
      </c>
      <c r="I521" s="232">
        <f>IF(ISBLANK(D521),"",(E521/VLOOKUP(B521,'Data-Dept'!A:E,2,)))</f>
        <v>1.3043478260869565E-2</v>
      </c>
      <c r="J521" s="232">
        <f>IF(ISBLANK(D521),"",(F521/VLOOKUP(B521,'Data-Dept'!A:E,2,)))</f>
        <v>2.8260869565217391E-2</v>
      </c>
      <c r="K521" s="232">
        <f>IF(ISBLANK(D521),"",(G521/VLOOKUP(B521,'Data-Dept'!A:E,2,)))</f>
        <v>2.6086956521739129E-2</v>
      </c>
    </row>
    <row r="522" spans="1:11" x14ac:dyDescent="0.5">
      <c r="A522" s="230" t="str">
        <f t="shared" si="16"/>
        <v>Find out about phishing and how to stay safe</v>
      </c>
      <c r="B522" s="230" t="str">
        <f t="shared" si="17"/>
        <v>CSEC</v>
      </c>
      <c r="C522" s="230">
        <f>VLOOKUP(B522,'Data-Dept'!A:J,10,)</f>
        <v>3.4062996861916293E-2</v>
      </c>
      <c r="D522" t="s">
        <v>392</v>
      </c>
      <c r="E522">
        <v>12</v>
      </c>
      <c r="F522">
        <v>25</v>
      </c>
      <c r="G522">
        <v>38</v>
      </c>
      <c r="H522">
        <v>127</v>
      </c>
      <c r="I522" s="232">
        <f>IF(ISBLANK(D522),"",(E522/VLOOKUP(B522,'Data-Dept'!A:E,2,)))</f>
        <v>1.8547140649149921E-2</v>
      </c>
      <c r="J522" s="232">
        <f>IF(ISBLANK(D522),"",(F522/VLOOKUP(B522,'Data-Dept'!A:E,2,)))</f>
        <v>3.8639876352395672E-2</v>
      </c>
      <c r="K522" s="232">
        <f>IF(ISBLANK(D522),"",(G522/VLOOKUP(B522,'Data-Dept'!A:E,2,)))</f>
        <v>5.8732612055641419E-2</v>
      </c>
    </row>
    <row r="523" spans="1:11" x14ac:dyDescent="0.5">
      <c r="A523" s="230" t="str">
        <f t="shared" si="16"/>
        <v>Find jobs and career information for Fisheries and Oceans Canada</v>
      </c>
      <c r="B523" s="230" t="str">
        <f t="shared" si="17"/>
        <v>DFO</v>
      </c>
      <c r="C523" s="230">
        <f>VLOOKUP(B523,'Data-Dept'!A:J,10,)</f>
        <v>3.4571708353696461E-2</v>
      </c>
      <c r="D523" t="s">
        <v>420</v>
      </c>
      <c r="E523">
        <v>12</v>
      </c>
      <c r="F523">
        <v>10</v>
      </c>
      <c r="G523">
        <v>16</v>
      </c>
      <c r="H523">
        <v>51</v>
      </c>
      <c r="I523" s="232">
        <f>IF(ISBLANK(D523),"",(E523/VLOOKUP(B523,'Data-Dept'!A:E,2,)))</f>
        <v>1.5748031496062992E-2</v>
      </c>
      <c r="J523" s="232">
        <f>IF(ISBLANK(D523),"",(F523/VLOOKUP(B523,'Data-Dept'!A:E,2,)))</f>
        <v>1.3123359580052493E-2</v>
      </c>
      <c r="K523" s="232">
        <f>IF(ISBLANK(D523),"",(G523/VLOOKUP(B523,'Data-Dept'!A:E,2,)))</f>
        <v>2.0997375328083989E-2</v>
      </c>
    </row>
    <row r="524" spans="1:11" x14ac:dyDescent="0.5">
      <c r="A524" s="230" t="str">
        <f t="shared" si="16"/>
        <v>Consult the Federal Budget</v>
      </c>
      <c r="B524" s="230" t="str">
        <f t="shared" si="17"/>
        <v>FIN</v>
      </c>
      <c r="C524" s="230">
        <f>VLOOKUP(B524,'Data-Dept'!A:J,10,)</f>
        <v>2.7120186060548612E-2</v>
      </c>
      <c r="D524" t="s">
        <v>606</v>
      </c>
      <c r="E524">
        <v>12</v>
      </c>
      <c r="F524">
        <v>19</v>
      </c>
      <c r="G524">
        <v>24</v>
      </c>
      <c r="H524">
        <v>53</v>
      </c>
      <c r="I524" s="232">
        <f>IF(ISBLANK(D524),"",(E524/VLOOKUP(B524,'Data-Dept'!A:E,2,)))</f>
        <v>9.6463022508038593E-3</v>
      </c>
      <c r="J524" s="232">
        <f>IF(ISBLANK(D524),"",(F524/VLOOKUP(B524,'Data-Dept'!A:E,2,)))</f>
        <v>1.5273311897106109E-2</v>
      </c>
      <c r="K524" s="232">
        <f>IF(ISBLANK(D524),"",(G524/VLOOKUP(B524,'Data-Dept'!A:E,2,)))</f>
        <v>1.9292604501607719E-2</v>
      </c>
    </row>
    <row r="525" spans="1:11" x14ac:dyDescent="0.5">
      <c r="A525" s="230" t="str">
        <f t="shared" si="16"/>
        <v>Funding for small and medium-sized enterprises</v>
      </c>
      <c r="B525" s="230" t="str">
        <f t="shared" si="17"/>
        <v>GAC</v>
      </c>
      <c r="C525" s="230">
        <f>VLOOKUP(B525,'Data-Dept'!A:J,10,)</f>
        <v>8.097690068006173E-3</v>
      </c>
      <c r="D525" t="s">
        <v>649</v>
      </c>
      <c r="E525">
        <v>12</v>
      </c>
      <c r="F525">
        <v>11</v>
      </c>
      <c r="G525">
        <v>13</v>
      </c>
      <c r="H525">
        <v>31</v>
      </c>
      <c r="I525" s="232">
        <f>IF(ISBLANK(D525),"",(E525/VLOOKUP(B525,'Data-Dept'!A:E,2,)))</f>
        <v>8.9372160571981826E-4</v>
      </c>
      <c r="J525" s="232">
        <f>IF(ISBLANK(D525),"",(F525/VLOOKUP(B525,'Data-Dept'!A:E,2,)))</f>
        <v>8.1924480524316675E-4</v>
      </c>
      <c r="K525" s="232">
        <f>IF(ISBLANK(D525),"",(G525/VLOOKUP(B525,'Data-Dept'!A:E,2,)))</f>
        <v>9.6819840619646977E-4</v>
      </c>
    </row>
    <row r="526" spans="1:11" x14ac:dyDescent="0.5">
      <c r="A526" s="230" t="str">
        <f t="shared" si="16"/>
        <v>Country insights (cultural information)</v>
      </c>
      <c r="B526" s="230" t="str">
        <f t="shared" si="17"/>
        <v>GAC</v>
      </c>
      <c r="C526" s="230">
        <f>VLOOKUP(B526,'Data-Dept'!A:J,10,)</f>
        <v>8.097690068006173E-3</v>
      </c>
      <c r="D526" t="s">
        <v>735</v>
      </c>
      <c r="E526">
        <v>12</v>
      </c>
      <c r="F526">
        <v>11</v>
      </c>
      <c r="G526">
        <v>19</v>
      </c>
      <c r="H526">
        <v>74</v>
      </c>
      <c r="I526" s="232">
        <f>IF(ISBLANK(D526),"",(E526/VLOOKUP(B526,'Data-Dept'!A:E,2,)))</f>
        <v>8.9372160571981826E-4</v>
      </c>
      <c r="J526" s="232">
        <f>IF(ISBLANK(D526),"",(F526/VLOOKUP(B526,'Data-Dept'!A:E,2,)))</f>
        <v>8.1924480524316675E-4</v>
      </c>
      <c r="K526" s="232">
        <f>IF(ISBLANK(D526),"",(G526/VLOOKUP(B526,'Data-Dept'!A:E,2,)))</f>
        <v>1.415059209056379E-3</v>
      </c>
    </row>
    <row r="527" spans="1:11" x14ac:dyDescent="0.5">
      <c r="A527" s="230" t="str">
        <f t="shared" si="16"/>
        <v>Human rights and dignity</v>
      </c>
      <c r="B527" s="230" t="str">
        <f t="shared" si="17"/>
        <v>GAC</v>
      </c>
      <c r="C527" s="230">
        <f>VLOOKUP(B527,'Data-Dept'!A:J,10,)</f>
        <v>8.097690068006173E-3</v>
      </c>
      <c r="D527" t="s">
        <v>743</v>
      </c>
      <c r="E527">
        <v>12</v>
      </c>
      <c r="F527">
        <v>18</v>
      </c>
      <c r="G527">
        <v>28</v>
      </c>
      <c r="H527">
        <v>74</v>
      </c>
      <c r="I527" s="232">
        <f>IF(ISBLANK(D527),"",(E527/VLOOKUP(B527,'Data-Dept'!A:E,2,)))</f>
        <v>8.9372160571981826E-4</v>
      </c>
      <c r="J527" s="232">
        <f>IF(ISBLANK(D527),"",(F527/VLOOKUP(B527,'Data-Dept'!A:E,2,)))</f>
        <v>1.3405824085797274E-3</v>
      </c>
      <c r="K527" s="232">
        <f>IF(ISBLANK(D527),"",(G527/VLOOKUP(B527,'Data-Dept'!A:E,2,)))</f>
        <v>2.0853504133462428E-3</v>
      </c>
    </row>
    <row r="528" spans="1:11" ht="31.5" x14ac:dyDescent="0.5">
      <c r="A528" s="230" t="str">
        <f t="shared" si="16"/>
        <v>Sanctions imposed by Canada against specific countries, organisations and individuals</v>
      </c>
      <c r="B528" s="230" t="str">
        <f t="shared" si="17"/>
        <v>GAC</v>
      </c>
      <c r="C528" s="230">
        <f>VLOOKUP(B528,'Data-Dept'!A:J,10,)</f>
        <v>8.097690068006173E-3</v>
      </c>
      <c r="D528" t="s">
        <v>767</v>
      </c>
      <c r="E528">
        <v>12</v>
      </c>
      <c r="F528">
        <v>21</v>
      </c>
      <c r="G528">
        <v>22</v>
      </c>
      <c r="H528">
        <v>65</v>
      </c>
      <c r="I528" s="232">
        <f>IF(ISBLANK(D528),"",(E528/VLOOKUP(B528,'Data-Dept'!A:E,2,)))</f>
        <v>8.9372160571981826E-4</v>
      </c>
      <c r="J528" s="232">
        <f>IF(ISBLANK(D528),"",(F528/VLOOKUP(B528,'Data-Dept'!A:E,2,)))</f>
        <v>1.564012810009682E-3</v>
      </c>
      <c r="K528" s="232">
        <f>IF(ISBLANK(D528),"",(G528/VLOOKUP(B528,'Data-Dept'!A:E,2,)))</f>
        <v>1.6384896104863335E-3</v>
      </c>
    </row>
    <row r="529" spans="1:11" x14ac:dyDescent="0.5">
      <c r="A529" s="230" t="str">
        <f t="shared" si="16"/>
        <v>Search college and university programs outside of Canada</v>
      </c>
      <c r="B529" s="230" t="str">
        <f t="shared" si="17"/>
        <v>GAC</v>
      </c>
      <c r="C529" s="230">
        <f>VLOOKUP(B529,'Data-Dept'!A:J,10,)</f>
        <v>8.097690068006173E-3</v>
      </c>
      <c r="D529" t="s">
        <v>777</v>
      </c>
      <c r="E529">
        <v>12</v>
      </c>
      <c r="F529">
        <v>12</v>
      </c>
      <c r="G529">
        <v>20</v>
      </c>
      <c r="H529">
        <v>54</v>
      </c>
      <c r="I529" s="232">
        <f>IF(ISBLANK(D529),"",(E529/VLOOKUP(B529,'Data-Dept'!A:E,2,)))</f>
        <v>8.9372160571981826E-4</v>
      </c>
      <c r="J529" s="232">
        <f>IF(ISBLANK(D529),"",(F529/VLOOKUP(B529,'Data-Dept'!A:E,2,)))</f>
        <v>8.9372160571981826E-4</v>
      </c>
      <c r="K529" s="232">
        <f>IF(ISBLANK(D529),"",(G529/VLOOKUP(B529,'Data-Dept'!A:E,2,)))</f>
        <v>1.4895360095330305E-3</v>
      </c>
    </row>
    <row r="530" spans="1:11" x14ac:dyDescent="0.5">
      <c r="A530" s="230" t="str">
        <f t="shared" si="16"/>
        <v>Participate in National Indigenous Peoples Day</v>
      </c>
      <c r="B530" s="230" t="str">
        <f t="shared" si="17"/>
        <v>ISC</v>
      </c>
      <c r="C530" s="230">
        <f>VLOOKUP(B530,'Data-Dept'!A:J,10,)</f>
        <v>1.6665175505521528E-2</v>
      </c>
      <c r="D530" t="s">
        <v>907</v>
      </c>
      <c r="E530">
        <v>12</v>
      </c>
      <c r="F530">
        <v>13</v>
      </c>
      <c r="G530">
        <v>24</v>
      </c>
      <c r="H530">
        <v>54</v>
      </c>
      <c r="I530" s="232">
        <f>IF(ISBLANK(D530),"",(E530/VLOOKUP(B530,'Data-Dept'!A:E,2,)))</f>
        <v>3.5056967572304996E-3</v>
      </c>
      <c r="J530" s="232">
        <f>IF(ISBLANK(D530),"",(F530/VLOOKUP(B530,'Data-Dept'!A:E,2,)))</f>
        <v>3.7978381536663743E-3</v>
      </c>
      <c r="K530" s="232">
        <f>IF(ISBLANK(D530),"",(G530/VLOOKUP(B530,'Data-Dept'!A:E,2,)))</f>
        <v>7.0113935144609993E-3</v>
      </c>
    </row>
    <row r="531" spans="1:11" x14ac:dyDescent="0.5">
      <c r="A531" s="230" t="str">
        <f t="shared" si="16"/>
        <v>Determine current market prices for lumber, crude oil and other fuels</v>
      </c>
      <c r="B531" s="230" t="str">
        <f t="shared" si="17"/>
        <v>NRCan</v>
      </c>
      <c r="C531" s="230">
        <f>VLOOKUP(B531,'Data-Dept'!A:J,10,)</f>
        <v>1.720243549629279E-2</v>
      </c>
      <c r="D531" t="s">
        <v>1033</v>
      </c>
      <c r="E531">
        <v>12</v>
      </c>
      <c r="F531">
        <v>16</v>
      </c>
      <c r="G531">
        <v>26</v>
      </c>
      <c r="H531">
        <v>79</v>
      </c>
      <c r="I531" s="232">
        <f>IF(ISBLANK(D531),"",(E531/VLOOKUP(B531,'Data-Dept'!A:E,2,)))</f>
        <v>3.8192234245703373E-3</v>
      </c>
      <c r="J531" s="232">
        <f>IF(ISBLANK(D531),"",(F531/VLOOKUP(B531,'Data-Dept'!A:E,2,)))</f>
        <v>5.0922978994271161E-3</v>
      </c>
      <c r="K531" s="232">
        <f>IF(ISBLANK(D531),"",(G531/VLOOKUP(B531,'Data-Dept'!A:E,2,)))</f>
        <v>8.2749840865690635E-3</v>
      </c>
    </row>
    <row r="532" spans="1:11" x14ac:dyDescent="0.5">
      <c r="A532" s="230" t="str">
        <f t="shared" si="16"/>
        <v>Apply to a grant or funding program — multiculturalism</v>
      </c>
      <c r="B532" s="230" t="str">
        <f t="shared" si="17"/>
        <v>PCH</v>
      </c>
      <c r="C532" s="230">
        <f>VLOOKUP(B532,'Data-Dept'!A:J,10,)</f>
        <v>2.4417219195539241E-2</v>
      </c>
      <c r="D532" t="s">
        <v>1058</v>
      </c>
      <c r="E532">
        <v>12</v>
      </c>
      <c r="F532">
        <v>16</v>
      </c>
      <c r="G532">
        <v>14</v>
      </c>
      <c r="H532">
        <v>36</v>
      </c>
      <c r="I532" s="232">
        <f>IF(ISBLANK(D532),"",(E532/VLOOKUP(B532,'Data-Dept'!A:E,2,)))</f>
        <v>8.7463556851311956E-3</v>
      </c>
      <c r="J532" s="232">
        <f>IF(ISBLANK(D532),"",(F532/VLOOKUP(B532,'Data-Dept'!A:E,2,)))</f>
        <v>1.1661807580174927E-2</v>
      </c>
      <c r="K532" s="232">
        <f>IF(ISBLANK(D532),"",(G532/VLOOKUP(B532,'Data-Dept'!A:E,2,)))</f>
        <v>1.020408163265306E-2</v>
      </c>
    </row>
    <row r="533" spans="1:11" x14ac:dyDescent="0.5">
      <c r="A533" s="230" t="str">
        <f t="shared" si="16"/>
        <v>Check health advice before travelling</v>
      </c>
      <c r="B533" s="230" t="str">
        <f t="shared" si="17"/>
        <v>PHAC</v>
      </c>
      <c r="C533" s="230">
        <f>VLOOKUP(B533,'Data-Dept'!A:J,10,)</f>
        <v>1.2118060810089969E-2</v>
      </c>
      <c r="D533" t="s">
        <v>1098</v>
      </c>
      <c r="E533">
        <v>12</v>
      </c>
      <c r="F533">
        <v>21</v>
      </c>
      <c r="G533">
        <v>21</v>
      </c>
      <c r="H533">
        <v>53</v>
      </c>
      <c r="I533" s="232">
        <f>IF(ISBLANK(D533),"",(E533/VLOOKUP(B533,'Data-Dept'!A:E,2,)))</f>
        <v>1.9521717911176184E-3</v>
      </c>
      <c r="J533" s="232">
        <f>IF(ISBLANK(D533),"",(F533/VLOOKUP(B533,'Data-Dept'!A:E,2,)))</f>
        <v>3.4163006344558322E-3</v>
      </c>
      <c r="K533" s="232">
        <f>IF(ISBLANK(D533),"",(G533/VLOOKUP(B533,'Data-Dept'!A:E,2,)))</f>
        <v>3.4163006344558322E-3</v>
      </c>
    </row>
    <row r="534" spans="1:11" x14ac:dyDescent="0.5">
      <c r="A534" s="230" t="str">
        <f t="shared" si="16"/>
        <v>Other - Reason for my visit is not in this list</v>
      </c>
      <c r="B534" s="230" t="str">
        <f t="shared" si="17"/>
        <v>PS</v>
      </c>
      <c r="C534" s="230">
        <f>VLOOKUP(B534,'Data-Dept'!A:J,10,)</f>
        <v>4.6436969073384148E-2</v>
      </c>
      <c r="D534" t="s">
        <v>1127</v>
      </c>
      <c r="E534">
        <v>12</v>
      </c>
      <c r="F534">
        <v>14</v>
      </c>
      <c r="G534">
        <v>19</v>
      </c>
      <c r="H534">
        <v>25</v>
      </c>
      <c r="I534" s="232">
        <f>IF(ISBLANK(D534),"",(E534/VLOOKUP(B534,'Data-Dept'!A:E,2,)))</f>
        <v>2.9925187032418952E-2</v>
      </c>
      <c r="J534" s="232">
        <f>IF(ISBLANK(D534),"",(F534/VLOOKUP(B534,'Data-Dept'!A:E,2,)))</f>
        <v>3.4912718204488775E-2</v>
      </c>
      <c r="K534" s="232">
        <f>IF(ISBLANK(D534),"",(G534/VLOOKUP(B534,'Data-Dept'!A:E,2,)))</f>
        <v>4.738154613466334E-2</v>
      </c>
    </row>
    <row r="535" spans="1:11" x14ac:dyDescent="0.5">
      <c r="A535" s="230" t="str">
        <f t="shared" si="16"/>
        <v>How to comply with controlled goods regulations in Canada</v>
      </c>
      <c r="B535" s="230" t="str">
        <f t="shared" si="17"/>
        <v>PSPC</v>
      </c>
      <c r="C535" s="230">
        <f>VLOOKUP(B535,'Data-Dept'!A:J,10,)</f>
        <v>7.9173363759790314E-3</v>
      </c>
      <c r="D535" t="s">
        <v>1146</v>
      </c>
      <c r="E535">
        <v>12</v>
      </c>
      <c r="F535">
        <v>19</v>
      </c>
      <c r="G535">
        <v>16</v>
      </c>
      <c r="H535">
        <v>46</v>
      </c>
      <c r="I535" s="232">
        <f>IF(ISBLANK(D535),"",(E535/VLOOKUP(B535,'Data-Dept'!A:E,2,)))</f>
        <v>8.2355363393040967E-4</v>
      </c>
      <c r="J535" s="232">
        <f>IF(ISBLANK(D535),"",(F535/VLOOKUP(B535,'Data-Dept'!A:E,2,)))</f>
        <v>1.3039599203898153E-3</v>
      </c>
      <c r="K535" s="232">
        <f>IF(ISBLANK(D535),"",(G535/VLOOKUP(B535,'Data-Dept'!A:E,2,)))</f>
        <v>1.098071511907213E-3</v>
      </c>
    </row>
    <row r="536" spans="1:11" x14ac:dyDescent="0.5">
      <c r="A536" s="230" t="str">
        <f t="shared" si="16"/>
        <v>Interactive visualizations</v>
      </c>
      <c r="B536" s="230" t="str">
        <f t="shared" si="17"/>
        <v>StatCan</v>
      </c>
      <c r="C536" s="230">
        <f>VLOOKUP(B536,'Data-Dept'!A:J,10,)</f>
        <v>9.338464401390037E-3</v>
      </c>
      <c r="D536" t="s">
        <v>1235</v>
      </c>
      <c r="E536">
        <v>12</v>
      </c>
      <c r="F536">
        <v>26</v>
      </c>
      <c r="G536">
        <v>20</v>
      </c>
      <c r="H536">
        <v>75</v>
      </c>
      <c r="I536" s="232">
        <f>IF(ISBLANK(D536),"",(E536/VLOOKUP(B536,'Data-Dept'!A:E,2,)))</f>
        <v>1.2449424214130097E-3</v>
      </c>
      <c r="J536" s="232">
        <f>IF(ISBLANK(D536),"",(F536/VLOOKUP(B536,'Data-Dept'!A:E,2,)))</f>
        <v>2.6973752463948543E-3</v>
      </c>
      <c r="K536" s="232">
        <f>IF(ISBLANK(D536),"",(G536/VLOOKUP(B536,'Data-Dept'!A:E,2,)))</f>
        <v>2.0749040356883492E-3</v>
      </c>
    </row>
    <row r="537" spans="1:11" x14ac:dyDescent="0.5">
      <c r="A537" s="230" t="str">
        <f t="shared" si="16"/>
        <v>Other - Reason for my visit is not in this list</v>
      </c>
      <c r="B537" s="230" t="str">
        <f t="shared" si="17"/>
        <v>AAFC</v>
      </c>
      <c r="C537" s="230">
        <f>VLOOKUP(B537,'Data-Dept'!A:J,10,)</f>
        <v>6.2702537952708762E-2</v>
      </c>
      <c r="D537" t="s">
        <v>235</v>
      </c>
      <c r="E537">
        <v>11</v>
      </c>
      <c r="F537">
        <v>10</v>
      </c>
      <c r="G537">
        <v>8</v>
      </c>
      <c r="H537">
        <v>17</v>
      </c>
      <c r="I537" s="232">
        <f>IF(ISBLANK(D537),"",(E537/VLOOKUP(B537,'Data-Dept'!A:E,2,)))</f>
        <v>4.7826086956521741E-2</v>
      </c>
      <c r="J537" s="232">
        <f>IF(ISBLANK(D537),"",(F537/VLOOKUP(B537,'Data-Dept'!A:E,2,)))</f>
        <v>4.3478260869565216E-2</v>
      </c>
      <c r="K537" s="232">
        <f>IF(ISBLANK(D537),"",(G537/VLOOKUP(B537,'Data-Dept'!A:E,2,)))</f>
        <v>3.4782608695652174E-2</v>
      </c>
    </row>
    <row r="538" spans="1:11" x14ac:dyDescent="0.5">
      <c r="A538" s="230" t="str">
        <f t="shared" si="16"/>
        <v>Find out about the impact of health research</v>
      </c>
      <c r="B538" s="230" t="str">
        <f t="shared" si="17"/>
        <v>CIHR</v>
      </c>
      <c r="C538" s="230">
        <f>VLOOKUP(B538,'Data-Dept'!A:J,10,)</f>
        <v>2.9322591399837911E-2</v>
      </c>
      <c r="D538" t="s">
        <v>302</v>
      </c>
      <c r="E538">
        <v>11</v>
      </c>
      <c r="F538">
        <v>11</v>
      </c>
      <c r="G538">
        <v>12</v>
      </c>
      <c r="H538">
        <v>30</v>
      </c>
      <c r="I538" s="232">
        <f>IF(ISBLANK(D538),"",(E538/VLOOKUP(B538,'Data-Dept'!A:E,2,)))</f>
        <v>1.1201629327902239E-2</v>
      </c>
      <c r="J538" s="232">
        <f>IF(ISBLANK(D538),"",(F538/VLOOKUP(B538,'Data-Dept'!A:E,2,)))</f>
        <v>1.1201629327902239E-2</v>
      </c>
      <c r="K538" s="232">
        <f>IF(ISBLANK(D538),"",(G538/VLOOKUP(B538,'Data-Dept'!A:E,2,)))</f>
        <v>1.2219959266802444E-2</v>
      </c>
    </row>
    <row r="539" spans="1:11" x14ac:dyDescent="0.5">
      <c r="A539" s="230" t="str">
        <f t="shared" si="16"/>
        <v>Other - Reason for my visit is not in this list</v>
      </c>
      <c r="B539" s="230" t="str">
        <f t="shared" si="17"/>
        <v>DFO</v>
      </c>
      <c r="C539" s="230">
        <f>VLOOKUP(B539,'Data-Dept'!A:J,10,)</f>
        <v>3.4571708353696461E-2</v>
      </c>
      <c r="D539" t="s">
        <v>421</v>
      </c>
      <c r="E539">
        <v>11</v>
      </c>
      <c r="F539">
        <v>13</v>
      </c>
      <c r="G539">
        <v>12</v>
      </c>
      <c r="H539">
        <v>26</v>
      </c>
      <c r="I539" s="232">
        <f>IF(ISBLANK(D539),"",(E539/VLOOKUP(B539,'Data-Dept'!A:E,2,)))</f>
        <v>1.4435695538057743E-2</v>
      </c>
      <c r="J539" s="232">
        <f>IF(ISBLANK(D539),"",(F539/VLOOKUP(B539,'Data-Dept'!A:E,2,)))</f>
        <v>1.7060367454068241E-2</v>
      </c>
      <c r="K539" s="232">
        <f>IF(ISBLANK(D539),"",(G539/VLOOKUP(B539,'Data-Dept'!A:E,2,)))</f>
        <v>1.5748031496062992E-2</v>
      </c>
    </row>
    <row r="540" spans="1:11" x14ac:dyDescent="0.5">
      <c r="A540" s="230" t="str">
        <f t="shared" si="16"/>
        <v>Queen's regulations and orders (QR&amp;O)</v>
      </c>
      <c r="B540" s="230" t="str">
        <f t="shared" si="17"/>
        <v>DND</v>
      </c>
      <c r="C540" s="230">
        <f>VLOOKUP(B540,'Data-Dept'!A:J,10,)</f>
        <v>1.3547807034757964E-2</v>
      </c>
      <c r="D540" t="s">
        <v>458</v>
      </c>
      <c r="E540">
        <v>11</v>
      </c>
      <c r="F540">
        <v>24</v>
      </c>
      <c r="G540">
        <v>21</v>
      </c>
      <c r="H540">
        <v>50</v>
      </c>
      <c r="I540" s="232">
        <f>IF(ISBLANK(D540),"",(E540/VLOOKUP(B540,'Data-Dept'!A:E,2,)))</f>
        <v>2.5217790004585052E-3</v>
      </c>
      <c r="J540" s="232">
        <f>IF(ISBLANK(D540),"",(F540/VLOOKUP(B540,'Data-Dept'!A:E,2,)))</f>
        <v>5.5020632737276479E-3</v>
      </c>
      <c r="K540" s="232">
        <f>IF(ISBLANK(D540),"",(G540/VLOOKUP(B540,'Data-Dept'!A:E,2,)))</f>
        <v>4.8143053645116922E-3</v>
      </c>
    </row>
    <row r="541" spans="1:11" x14ac:dyDescent="0.5">
      <c r="A541" s="230" t="str">
        <f t="shared" si="16"/>
        <v>How to prepare for seasonal severe weather conditions</v>
      </c>
      <c r="B541" s="230" t="str">
        <f t="shared" si="17"/>
        <v>ECCC</v>
      </c>
      <c r="C541" s="230">
        <f>VLOOKUP(B541,'Data-Dept'!A:J,10,)</f>
        <v>1.1373977410545624E-2</v>
      </c>
      <c r="D541" t="s">
        <v>494</v>
      </c>
      <c r="E541">
        <v>11</v>
      </c>
      <c r="F541">
        <v>23</v>
      </c>
      <c r="G541">
        <v>21</v>
      </c>
      <c r="H541">
        <v>91</v>
      </c>
      <c r="I541" s="232">
        <f>IF(ISBLANK(D541),"",(E541/VLOOKUP(B541,'Data-Dept'!A:E,2,)))</f>
        <v>1.9611338919593509E-3</v>
      </c>
      <c r="J541" s="232">
        <f>IF(ISBLANK(D541),"",(F541/VLOOKUP(B541,'Data-Dept'!A:E,2,)))</f>
        <v>4.1005526831877342E-3</v>
      </c>
      <c r="K541" s="232">
        <f>IF(ISBLANK(D541),"",(G541/VLOOKUP(B541,'Data-Dept'!A:E,2,)))</f>
        <v>3.7439828846496702E-3</v>
      </c>
    </row>
    <row r="542" spans="1:11" x14ac:dyDescent="0.5">
      <c r="A542" s="230" t="str">
        <f t="shared" si="16"/>
        <v>Other - Reason for my visit is not in this list</v>
      </c>
      <c r="B542" s="230" t="str">
        <f t="shared" si="17"/>
        <v>ESDC</v>
      </c>
      <c r="C542" s="230">
        <f>VLOOKUP(B542,'Data-Dept'!A:J,10,)</f>
        <v>3.7887437723188588E-3</v>
      </c>
      <c r="D542" t="s">
        <v>574</v>
      </c>
      <c r="E542">
        <v>11</v>
      </c>
      <c r="F542">
        <v>10</v>
      </c>
      <c r="G542">
        <v>14</v>
      </c>
      <c r="H542">
        <v>24</v>
      </c>
      <c r="I542" s="232">
        <f>IF(ISBLANK(D542),"",(E542/VLOOKUP(B542,'Data-Dept'!A:E,2,)))</f>
        <v>1.7530159843184753E-4</v>
      </c>
      <c r="J542" s="232">
        <f>IF(ISBLANK(D542),"",(F542/VLOOKUP(B542,'Data-Dept'!A:E,2,)))</f>
        <v>1.5936508948349775E-4</v>
      </c>
      <c r="K542" s="232">
        <f>IF(ISBLANK(D542),"",(G542/VLOOKUP(B542,'Data-Dept'!A:E,2,)))</f>
        <v>2.2311112527689683E-4</v>
      </c>
    </row>
    <row r="543" spans="1:11" x14ac:dyDescent="0.5">
      <c r="A543" s="230" t="str">
        <f t="shared" si="16"/>
        <v>How much you need for a down payment</v>
      </c>
      <c r="B543" s="230" t="str">
        <f t="shared" si="17"/>
        <v>FCAC</v>
      </c>
      <c r="C543" s="230">
        <f>VLOOKUP(B543,'Data-Dept'!A:J,10,)</f>
        <v>1.4482946329336105E-2</v>
      </c>
      <c r="D543" t="s">
        <v>597</v>
      </c>
      <c r="E543">
        <v>11</v>
      </c>
      <c r="F543">
        <v>18</v>
      </c>
      <c r="G543">
        <v>21</v>
      </c>
      <c r="H543">
        <v>55</v>
      </c>
      <c r="I543" s="232">
        <f>IF(ISBLANK(D543),"",(E543/VLOOKUP(B543,'Data-Dept'!A:E,2,)))</f>
        <v>2.6078710289236607E-3</v>
      </c>
      <c r="J543" s="232">
        <f>IF(ISBLANK(D543),"",(F543/VLOOKUP(B543,'Data-Dept'!A:E,2,)))</f>
        <v>4.2674253200568994E-3</v>
      </c>
      <c r="K543" s="232">
        <f>IF(ISBLANK(D543),"",(G543/VLOOKUP(B543,'Data-Dept'!A:E,2,)))</f>
        <v>4.9786628733997154E-3</v>
      </c>
    </row>
    <row r="544" spans="1:11" x14ac:dyDescent="0.5">
      <c r="A544" s="230" t="str">
        <f t="shared" si="16"/>
        <v>Check Canada's tax treaties</v>
      </c>
      <c r="B544" s="230" t="str">
        <f t="shared" si="17"/>
        <v>FIN</v>
      </c>
      <c r="C544" s="230">
        <f>VLOOKUP(B544,'Data-Dept'!A:J,10,)</f>
        <v>2.7120186060548612E-2</v>
      </c>
      <c r="D544" t="s">
        <v>615</v>
      </c>
      <c r="E544">
        <v>11</v>
      </c>
      <c r="F544">
        <v>22</v>
      </c>
      <c r="G544">
        <v>18</v>
      </c>
      <c r="H544">
        <v>49</v>
      </c>
      <c r="I544" s="232">
        <f>IF(ISBLANK(D544),"",(E544/VLOOKUP(B544,'Data-Dept'!A:E,2,)))</f>
        <v>8.8424437299035371E-3</v>
      </c>
      <c r="J544" s="232">
        <f>IF(ISBLANK(D544),"",(F544/VLOOKUP(B544,'Data-Dept'!A:E,2,)))</f>
        <v>1.7684887459807074E-2</v>
      </c>
      <c r="K544" s="232">
        <f>IF(ISBLANK(D544),"",(G544/VLOOKUP(B544,'Data-Dept'!A:E,2,)))</f>
        <v>1.4469453376205787E-2</v>
      </c>
    </row>
    <row r="545" spans="1:11" x14ac:dyDescent="0.5">
      <c r="A545" s="230" t="str">
        <f t="shared" si="16"/>
        <v>Find an elementary school</v>
      </c>
      <c r="B545" s="230" t="str">
        <f t="shared" si="17"/>
        <v>GAC</v>
      </c>
      <c r="C545" s="230">
        <f>VLOOKUP(B545,'Data-Dept'!A:J,10,)</f>
        <v>8.097690068006173E-3</v>
      </c>
      <c r="D545" t="s">
        <v>738</v>
      </c>
      <c r="E545">
        <v>11</v>
      </c>
      <c r="F545">
        <v>13</v>
      </c>
      <c r="G545">
        <v>16</v>
      </c>
      <c r="H545">
        <v>43</v>
      </c>
      <c r="I545" s="232">
        <f>IF(ISBLANK(D545),"",(E545/VLOOKUP(B545,'Data-Dept'!A:E,2,)))</f>
        <v>8.1924480524316675E-4</v>
      </c>
      <c r="J545" s="232">
        <f>IF(ISBLANK(D545),"",(F545/VLOOKUP(B545,'Data-Dept'!A:E,2,)))</f>
        <v>9.6819840619646977E-4</v>
      </c>
      <c r="K545" s="232">
        <f>IF(ISBLANK(D545),"",(G545/VLOOKUP(B545,'Data-Dept'!A:E,2,)))</f>
        <v>1.1916288076264244E-3</v>
      </c>
    </row>
    <row r="546" spans="1:11" x14ac:dyDescent="0.5">
      <c r="A546" s="230" t="str">
        <f t="shared" si="16"/>
        <v>Prepare my departure before going to study in Canada</v>
      </c>
      <c r="B546" s="230" t="str">
        <f t="shared" si="17"/>
        <v>GAC</v>
      </c>
      <c r="C546" s="230">
        <f>VLOOKUP(B546,'Data-Dept'!A:J,10,)</f>
        <v>8.097690068006173E-3</v>
      </c>
      <c r="D546" t="s">
        <v>762</v>
      </c>
      <c r="E546">
        <v>11</v>
      </c>
      <c r="F546">
        <v>30</v>
      </c>
      <c r="G546">
        <v>25</v>
      </c>
      <c r="H546">
        <v>114</v>
      </c>
      <c r="I546" s="232">
        <f>IF(ISBLANK(D546),"",(E546/VLOOKUP(B546,'Data-Dept'!A:E,2,)))</f>
        <v>8.1924480524316675E-4</v>
      </c>
      <c r="J546" s="232">
        <f>IF(ISBLANK(D546),"",(F546/VLOOKUP(B546,'Data-Dept'!A:E,2,)))</f>
        <v>2.2343040142995458E-3</v>
      </c>
      <c r="K546" s="232">
        <f>IF(ISBLANK(D546),"",(G546/VLOOKUP(B546,'Data-Dept'!A:E,2,)))</f>
        <v>1.861920011916288E-3</v>
      </c>
    </row>
    <row r="547" spans="1:11" x14ac:dyDescent="0.5">
      <c r="A547" s="230" t="str">
        <f t="shared" si="16"/>
        <v>Get your Canadian COVID-19 proof of vaccination</v>
      </c>
      <c r="B547" s="230" t="str">
        <f t="shared" si="17"/>
        <v>HC</v>
      </c>
      <c r="C547" s="230">
        <f>VLOOKUP(B547,'Data-Dept'!A:J,10,)</f>
        <v>8.1052032694029358E-3</v>
      </c>
      <c r="D547" t="s">
        <v>1466</v>
      </c>
      <c r="E547">
        <v>11</v>
      </c>
      <c r="F547">
        <v>20</v>
      </c>
      <c r="G547">
        <v>18</v>
      </c>
      <c r="H547">
        <v>49</v>
      </c>
      <c r="I547" s="232">
        <f>IF(ISBLANK(D547),"",(E547/VLOOKUP(B547,'Data-Dept'!A:E,2,)))</f>
        <v>8.3301779628928432E-4</v>
      </c>
      <c r="J547" s="232">
        <f>IF(ISBLANK(D547),"",(F547/VLOOKUP(B547,'Data-Dept'!A:E,2,)))</f>
        <v>1.5145778114350624E-3</v>
      </c>
      <c r="K547" s="232">
        <f>IF(ISBLANK(D547),"",(G547/VLOOKUP(B547,'Data-Dept'!A:E,2,)))</f>
        <v>1.3631200302915562E-3</v>
      </c>
    </row>
    <row r="548" spans="1:11" x14ac:dyDescent="0.5">
      <c r="A548" s="230" t="str">
        <f t="shared" si="16"/>
        <v>Find data and information on Canada's energy sources</v>
      </c>
      <c r="B548" s="230" t="str">
        <f t="shared" si="17"/>
        <v>NRCan</v>
      </c>
      <c r="C548" s="230">
        <f>VLOOKUP(B548,'Data-Dept'!A:J,10,)</f>
        <v>1.720243549629279E-2</v>
      </c>
      <c r="D548" t="s">
        <v>1019</v>
      </c>
      <c r="E548">
        <v>11</v>
      </c>
      <c r="F548">
        <v>21</v>
      </c>
      <c r="G548">
        <v>19</v>
      </c>
      <c r="H548">
        <v>54</v>
      </c>
      <c r="I548" s="232">
        <f>IF(ISBLANK(D548),"",(E548/VLOOKUP(B548,'Data-Dept'!A:E,2,)))</f>
        <v>3.5009548058561428E-3</v>
      </c>
      <c r="J548" s="232">
        <f>IF(ISBLANK(D548),"",(F548/VLOOKUP(B548,'Data-Dept'!A:E,2,)))</f>
        <v>6.6836409929980902E-3</v>
      </c>
      <c r="K548" s="232">
        <f>IF(ISBLANK(D548),"",(G548/VLOOKUP(B548,'Data-Dept'!A:E,2,)))</f>
        <v>6.0471037555697004E-3</v>
      </c>
    </row>
    <row r="549" spans="1:11" x14ac:dyDescent="0.5">
      <c r="A549" s="230" t="str">
        <f t="shared" si="16"/>
        <v>Jobs at Natural Resources Canada (NRCan)</v>
      </c>
      <c r="B549" s="230" t="str">
        <f t="shared" si="17"/>
        <v>NRCan</v>
      </c>
      <c r="C549" s="230">
        <f>VLOOKUP(B549,'Data-Dept'!A:J,10,)</f>
        <v>1.720243549629279E-2</v>
      </c>
      <c r="D549" t="s">
        <v>1032</v>
      </c>
      <c r="E549">
        <v>11</v>
      </c>
      <c r="F549">
        <v>15</v>
      </c>
      <c r="G549">
        <v>12</v>
      </c>
      <c r="H549">
        <v>38</v>
      </c>
      <c r="I549" s="232">
        <f>IF(ISBLANK(D549),"",(E549/VLOOKUP(B549,'Data-Dept'!A:E,2,)))</f>
        <v>3.5009548058561428E-3</v>
      </c>
      <c r="J549" s="232">
        <f>IF(ISBLANK(D549),"",(F549/VLOOKUP(B549,'Data-Dept'!A:E,2,)))</f>
        <v>4.7740292807129216E-3</v>
      </c>
      <c r="K549" s="232">
        <f>IF(ISBLANK(D549),"",(G549/VLOOKUP(B549,'Data-Dept'!A:E,2,)))</f>
        <v>3.8192234245703373E-3</v>
      </c>
    </row>
    <row r="550" spans="1:11" x14ac:dyDescent="0.5">
      <c r="A550" s="230" t="str">
        <f t="shared" si="16"/>
        <v>Events and activities in Canada's Capital Region</v>
      </c>
      <c r="B550" s="230" t="str">
        <f t="shared" si="17"/>
        <v>PCH</v>
      </c>
      <c r="C550" s="230">
        <f>VLOOKUP(B550,'Data-Dept'!A:J,10,)</f>
        <v>2.4417219195539241E-2</v>
      </c>
      <c r="D550" t="s">
        <v>1068</v>
      </c>
      <c r="E550">
        <v>11</v>
      </c>
      <c r="F550">
        <v>16</v>
      </c>
      <c r="G550">
        <v>23</v>
      </c>
      <c r="H550">
        <v>66</v>
      </c>
      <c r="I550" s="232">
        <f>IF(ISBLANK(D550),"",(E550/VLOOKUP(B550,'Data-Dept'!A:E,2,)))</f>
        <v>8.0174927113702624E-3</v>
      </c>
      <c r="J550" s="232">
        <f>IF(ISBLANK(D550),"",(F550/VLOOKUP(B550,'Data-Dept'!A:E,2,)))</f>
        <v>1.1661807580174927E-2</v>
      </c>
      <c r="K550" s="232">
        <f>IF(ISBLANK(D550),"",(G550/VLOOKUP(B550,'Data-Dept'!A:E,2,)))</f>
        <v>1.6763848396501458E-2</v>
      </c>
    </row>
    <row r="551" spans="1:11" x14ac:dyDescent="0.5">
      <c r="A551" s="230" t="str">
        <f t="shared" si="16"/>
        <v>Other - Reason for my visit is not in this list</v>
      </c>
      <c r="B551" s="230" t="str">
        <f t="shared" si="17"/>
        <v>PHAC</v>
      </c>
      <c r="C551" s="230">
        <f>VLOOKUP(B551,'Data-Dept'!A:J,10,)</f>
        <v>1.2118060810089969E-2</v>
      </c>
      <c r="D551" t="s">
        <v>1104</v>
      </c>
      <c r="E551">
        <v>11</v>
      </c>
      <c r="F551">
        <v>14</v>
      </c>
      <c r="G551">
        <v>15</v>
      </c>
      <c r="H551">
        <v>33</v>
      </c>
      <c r="I551" s="232">
        <f>IF(ISBLANK(D551),"",(E551/VLOOKUP(B551,'Data-Dept'!A:E,2,)))</f>
        <v>1.7894908085244834E-3</v>
      </c>
      <c r="J551" s="232">
        <f>IF(ISBLANK(D551),"",(F551/VLOOKUP(B551,'Data-Dept'!A:E,2,)))</f>
        <v>2.277533756303888E-3</v>
      </c>
      <c r="K551" s="232">
        <f>IF(ISBLANK(D551),"",(G551/VLOOKUP(B551,'Data-Dept'!A:E,2,)))</f>
        <v>2.440214738897023E-3</v>
      </c>
    </row>
    <row r="552" spans="1:11" x14ac:dyDescent="0.5">
      <c r="A552" s="230" t="str">
        <f t="shared" si="16"/>
        <v>Learn about the current list of terrorist entities</v>
      </c>
      <c r="B552" s="230" t="str">
        <f t="shared" si="17"/>
        <v>PS</v>
      </c>
      <c r="C552" s="230">
        <f>VLOOKUP(B552,'Data-Dept'!A:J,10,)</f>
        <v>4.6436969073384148E-2</v>
      </c>
      <c r="D552" t="s">
        <v>1134</v>
      </c>
      <c r="E552">
        <v>11</v>
      </c>
      <c r="F552">
        <v>15</v>
      </c>
      <c r="G552">
        <v>17</v>
      </c>
      <c r="H552">
        <v>30</v>
      </c>
      <c r="I552" s="232">
        <f>IF(ISBLANK(D552),"",(E552/VLOOKUP(B552,'Data-Dept'!A:E,2,)))</f>
        <v>2.7431421446384038E-2</v>
      </c>
      <c r="J552" s="232">
        <f>IF(ISBLANK(D552),"",(F552/VLOOKUP(B552,'Data-Dept'!A:E,2,)))</f>
        <v>3.7406483790523692E-2</v>
      </c>
      <c r="K552" s="232">
        <f>IF(ISBLANK(D552),"",(G552/VLOOKUP(B552,'Data-Dept'!A:E,2,)))</f>
        <v>4.2394014962593519E-2</v>
      </c>
    </row>
    <row r="553" spans="1:11" x14ac:dyDescent="0.5">
      <c r="A553" s="230" t="str">
        <f t="shared" si="16"/>
        <v>Apply for an International Standard Book Number (ISBN) / catalogue number</v>
      </c>
      <c r="B553" s="230" t="str">
        <f t="shared" si="17"/>
        <v>PSPC</v>
      </c>
      <c r="C553" s="230">
        <f>VLOOKUP(B553,'Data-Dept'!A:J,10,)</f>
        <v>7.9173363759790314E-3</v>
      </c>
      <c r="D553" t="s">
        <v>1140</v>
      </c>
      <c r="E553">
        <v>11</v>
      </c>
      <c r="F553">
        <v>28</v>
      </c>
      <c r="G553">
        <v>29</v>
      </c>
      <c r="H553">
        <v>44</v>
      </c>
      <c r="I553" s="232">
        <f>IF(ISBLANK(D553),"",(E553/VLOOKUP(B553,'Data-Dept'!A:E,2,)))</f>
        <v>7.5492416443620892E-4</v>
      </c>
      <c r="J553" s="232">
        <f>IF(ISBLANK(D553),"",(F553/VLOOKUP(B553,'Data-Dept'!A:E,2,)))</f>
        <v>1.9216251458376227E-3</v>
      </c>
      <c r="K553" s="232">
        <f>IF(ISBLANK(D553),"",(G553/VLOOKUP(B553,'Data-Dept'!A:E,2,)))</f>
        <v>1.9902546153318236E-3</v>
      </c>
    </row>
    <row r="554" spans="1:11" x14ac:dyDescent="0.5">
      <c r="A554" s="230" t="str">
        <f t="shared" si="16"/>
        <v>Consult writing tools</v>
      </c>
      <c r="B554" s="230" t="str">
        <f t="shared" si="17"/>
        <v>PSPC</v>
      </c>
      <c r="C554" s="230">
        <f>VLOOKUP(B554,'Data-Dept'!A:J,10,)</f>
        <v>7.9173363759790314E-3</v>
      </c>
      <c r="D554" t="s">
        <v>1594</v>
      </c>
      <c r="E554">
        <v>11</v>
      </c>
      <c r="F554">
        <v>28</v>
      </c>
      <c r="G554">
        <v>27</v>
      </c>
      <c r="H554">
        <v>98</v>
      </c>
      <c r="I554" s="232">
        <f>IF(ISBLANK(D554),"",(E554/VLOOKUP(B554,'Data-Dept'!A:E,2,)))</f>
        <v>7.5492416443620892E-4</v>
      </c>
      <c r="J554" s="232">
        <f>IF(ISBLANK(D554),"",(F554/VLOOKUP(B554,'Data-Dept'!A:E,2,)))</f>
        <v>1.9216251458376227E-3</v>
      </c>
      <c r="K554" s="232">
        <f>IF(ISBLANK(D554),"",(G554/VLOOKUP(B554,'Data-Dept'!A:E,2,)))</f>
        <v>1.8529956763434219E-3</v>
      </c>
    </row>
    <row r="555" spans="1:11" x14ac:dyDescent="0.5">
      <c r="A555" s="230" t="str">
        <f t="shared" si="16"/>
        <v>Get more information on a survey</v>
      </c>
      <c r="B555" s="230" t="str">
        <f t="shared" si="17"/>
        <v>StatCan</v>
      </c>
      <c r="C555" s="230">
        <f>VLOOKUP(B555,'Data-Dept'!A:J,10,)</f>
        <v>9.338464401390037E-3</v>
      </c>
      <c r="D555" t="s">
        <v>1231</v>
      </c>
      <c r="E555">
        <v>11</v>
      </c>
      <c r="F555">
        <v>14</v>
      </c>
      <c r="G555">
        <v>21</v>
      </c>
      <c r="H555">
        <v>47</v>
      </c>
      <c r="I555" s="232">
        <f>IF(ISBLANK(D555),"",(E555/VLOOKUP(B555,'Data-Dept'!A:E,2,)))</f>
        <v>1.1411972196285923E-3</v>
      </c>
      <c r="J555" s="232">
        <f>IF(ISBLANK(D555),"",(F555/VLOOKUP(B555,'Data-Dept'!A:E,2,)))</f>
        <v>1.4524328249818446E-3</v>
      </c>
      <c r="K555" s="232">
        <f>IF(ISBLANK(D555),"",(G555/VLOOKUP(B555,'Data-Dept'!A:E,2,)))</f>
        <v>2.1786492374727671E-3</v>
      </c>
    </row>
    <row r="556" spans="1:11" x14ac:dyDescent="0.5">
      <c r="A556" s="230" t="str">
        <f t="shared" si="16"/>
        <v>Licensing and training of aviation personnel</v>
      </c>
      <c r="B556" s="230" t="str">
        <f t="shared" si="17"/>
        <v>TC</v>
      </c>
      <c r="C556" s="230">
        <f>VLOOKUP(B556,'Data-Dept'!A:J,10,)</f>
        <v>2.4679576079022828E-2</v>
      </c>
      <c r="D556" t="s">
        <v>1629</v>
      </c>
      <c r="E556">
        <v>11</v>
      </c>
      <c r="F556">
        <v>17</v>
      </c>
      <c r="G556">
        <v>14</v>
      </c>
      <c r="H556">
        <v>35</v>
      </c>
      <c r="I556" s="232">
        <f>IF(ISBLANK(D556),"",(E556/VLOOKUP(B556,'Data-Dept'!A:E,2,)))</f>
        <v>7.7848549186128801E-3</v>
      </c>
      <c r="J556" s="232">
        <f>IF(ISBLANK(D556),"",(F556/VLOOKUP(B556,'Data-Dept'!A:E,2,)))</f>
        <v>1.2031139419674451E-2</v>
      </c>
      <c r="K556" s="232">
        <f>IF(ISBLANK(D556),"",(G556/VLOOKUP(B556,'Data-Dept'!A:E,2,)))</f>
        <v>9.9079971691436661E-3</v>
      </c>
    </row>
    <row r="557" spans="1:11" x14ac:dyDescent="0.5">
      <c r="A557" s="230" t="str">
        <f t="shared" si="16"/>
        <v>Flying an aircraft</v>
      </c>
      <c r="B557" s="230" t="str">
        <f t="shared" si="17"/>
        <v>TC</v>
      </c>
      <c r="C557" s="230">
        <f>VLOOKUP(B557,'Data-Dept'!A:J,10,)</f>
        <v>2.4679576079022828E-2</v>
      </c>
      <c r="D557" t="s">
        <v>1294</v>
      </c>
      <c r="E557">
        <v>11</v>
      </c>
      <c r="F557">
        <v>13</v>
      </c>
      <c r="G557">
        <v>13</v>
      </c>
      <c r="H557">
        <v>42</v>
      </c>
      <c r="I557" s="232">
        <f>IF(ISBLANK(D557),"",(E557/VLOOKUP(B557,'Data-Dept'!A:E,2,)))</f>
        <v>7.7848549186128801E-3</v>
      </c>
      <c r="J557" s="232">
        <f>IF(ISBLANK(D557),"",(F557/VLOOKUP(B557,'Data-Dept'!A:E,2,)))</f>
        <v>9.200283085633405E-3</v>
      </c>
      <c r="K557" s="232">
        <f>IF(ISBLANK(D557),"",(G557/VLOOKUP(B557,'Data-Dept'!A:E,2,)))</f>
        <v>9.200283085633405E-3</v>
      </c>
    </row>
    <row r="558" spans="1:11" x14ac:dyDescent="0.5">
      <c r="A558" s="230" t="str">
        <f t="shared" si="16"/>
        <v>Get a drone pilot certificate</v>
      </c>
      <c r="B558" s="230" t="str">
        <f t="shared" si="17"/>
        <v>TC</v>
      </c>
      <c r="C558" s="230">
        <f>VLOOKUP(B558,'Data-Dept'!A:J,10,)</f>
        <v>2.4679576079022828E-2</v>
      </c>
      <c r="D558" t="s">
        <v>1295</v>
      </c>
      <c r="E558">
        <v>11</v>
      </c>
      <c r="F558">
        <v>19</v>
      </c>
      <c r="G558">
        <v>20</v>
      </c>
      <c r="H558">
        <v>40</v>
      </c>
      <c r="I558" s="232">
        <f>IF(ISBLANK(D558),"",(E558/VLOOKUP(B558,'Data-Dept'!A:E,2,)))</f>
        <v>7.7848549186128801E-3</v>
      </c>
      <c r="J558" s="232">
        <f>IF(ISBLANK(D558),"",(F558/VLOOKUP(B558,'Data-Dept'!A:E,2,)))</f>
        <v>1.3446567586694975E-2</v>
      </c>
      <c r="K558" s="232">
        <f>IF(ISBLANK(D558),"",(G558/VLOOKUP(B558,'Data-Dept'!A:E,2,)))</f>
        <v>1.4154281670205236E-2</v>
      </c>
    </row>
    <row r="559" spans="1:11" x14ac:dyDescent="0.5">
      <c r="A559" s="230" t="str">
        <f t="shared" si="16"/>
        <v>Apply for NEXUS</v>
      </c>
      <c r="B559" s="230" t="str">
        <f t="shared" si="17"/>
        <v>CBSA</v>
      </c>
      <c r="C559" s="230">
        <f>VLOOKUP(B559,'Data-Dept'!A:J,10,)</f>
        <v>8.2121991698330173E-3</v>
      </c>
      <c r="D559" t="s">
        <v>252</v>
      </c>
      <c r="E559">
        <v>10</v>
      </c>
      <c r="F559">
        <v>8</v>
      </c>
      <c r="G559">
        <v>12</v>
      </c>
      <c r="H559">
        <v>22</v>
      </c>
      <c r="I559" s="232">
        <f>IF(ISBLANK(D559),"",(E559/VLOOKUP(B559,'Data-Dept'!A:E,2,)))</f>
        <v>7.2579474524604444E-4</v>
      </c>
      <c r="J559" s="232">
        <f>IF(ISBLANK(D559),"",(F559/VLOOKUP(B559,'Data-Dept'!A:E,2,)))</f>
        <v>5.8063579619683549E-4</v>
      </c>
      <c r="K559" s="232">
        <f>IF(ISBLANK(D559),"",(G559/VLOOKUP(B559,'Data-Dept'!A:E,2,)))</f>
        <v>8.7095369429525328E-4</v>
      </c>
    </row>
    <row r="560" spans="1:11" x14ac:dyDescent="0.5">
      <c r="A560" s="230" t="str">
        <f t="shared" si="16"/>
        <v>Find out about collaboration at Canadian Institutes of Health Research (CIHR)</v>
      </c>
      <c r="B560" s="230" t="str">
        <f t="shared" si="17"/>
        <v>CIHR</v>
      </c>
      <c r="C560" s="230">
        <f>VLOOKUP(B560,'Data-Dept'!A:J,10,)</f>
        <v>2.9322591399837911E-2</v>
      </c>
      <c r="D560" t="s">
        <v>298</v>
      </c>
      <c r="E560">
        <v>10</v>
      </c>
      <c r="F560">
        <v>10</v>
      </c>
      <c r="G560">
        <v>18</v>
      </c>
      <c r="H560">
        <v>45</v>
      </c>
      <c r="I560" s="232">
        <f>IF(ISBLANK(D560),"",(E560/VLOOKUP(B560,'Data-Dept'!A:E,2,)))</f>
        <v>1.0183299389002037E-2</v>
      </c>
      <c r="J560" s="232">
        <f>IF(ISBLANK(D560),"",(F560/VLOOKUP(B560,'Data-Dept'!A:E,2,)))</f>
        <v>1.0183299389002037E-2</v>
      </c>
      <c r="K560" s="232">
        <f>IF(ISBLANK(D560),"",(G560/VLOOKUP(B560,'Data-Dept'!A:E,2,)))</f>
        <v>1.8329938900203666E-2</v>
      </c>
    </row>
    <row r="561" spans="1:11" x14ac:dyDescent="0.5">
      <c r="A561" s="230" t="str">
        <f t="shared" si="16"/>
        <v>Learn about the different funding programs</v>
      </c>
      <c r="B561" s="230" t="str">
        <f t="shared" si="17"/>
        <v>CIHR</v>
      </c>
      <c r="C561" s="230">
        <f>VLOOKUP(B561,'Data-Dept'!A:J,10,)</f>
        <v>2.9322591399837911E-2</v>
      </c>
      <c r="D561" t="s">
        <v>311</v>
      </c>
      <c r="E561">
        <v>10</v>
      </c>
      <c r="F561">
        <v>24</v>
      </c>
      <c r="G561">
        <v>24</v>
      </c>
      <c r="H561">
        <v>54</v>
      </c>
      <c r="I561" s="232">
        <f>IF(ISBLANK(D561),"",(E561/VLOOKUP(B561,'Data-Dept'!A:E,2,)))</f>
        <v>1.0183299389002037E-2</v>
      </c>
      <c r="J561" s="232">
        <f>IF(ISBLANK(D561),"",(F561/VLOOKUP(B561,'Data-Dept'!A:E,2,)))</f>
        <v>2.4439918533604887E-2</v>
      </c>
      <c r="K561" s="232">
        <f>IF(ISBLANK(D561),"",(G561/VLOOKUP(B561,'Data-Dept'!A:E,2,)))</f>
        <v>2.4439918533604887E-2</v>
      </c>
    </row>
    <row r="562" spans="1:11" x14ac:dyDescent="0.5">
      <c r="A562" s="230" t="str">
        <f t="shared" si="16"/>
        <v>Apply for a patent</v>
      </c>
      <c r="B562" s="230" t="str">
        <f t="shared" si="17"/>
        <v>CIPO</v>
      </c>
      <c r="C562" s="230">
        <f>VLOOKUP(B562,'Data-Dept'!A:J,10,)</f>
        <v>6.0161645388857155E-2</v>
      </c>
      <c r="D562" t="s">
        <v>317</v>
      </c>
      <c r="E562">
        <v>10</v>
      </c>
      <c r="F562">
        <v>17</v>
      </c>
      <c r="G562">
        <v>25</v>
      </c>
      <c r="H562">
        <v>38</v>
      </c>
      <c r="I562" s="232">
        <f>IF(ISBLANK(D562),"",(E562/VLOOKUP(B562,'Data-Dept'!A:E,2,)))</f>
        <v>4.1322314049586778E-2</v>
      </c>
      <c r="J562" s="232">
        <f>IF(ISBLANK(D562),"",(F562/VLOOKUP(B562,'Data-Dept'!A:E,2,)))</f>
        <v>7.0247933884297523E-2</v>
      </c>
      <c r="K562" s="232">
        <f>IF(ISBLANK(D562),"",(G562/VLOOKUP(B562,'Data-Dept'!A:E,2,)))</f>
        <v>0.10330578512396695</v>
      </c>
    </row>
    <row r="563" spans="1:11" ht="31.5" x14ac:dyDescent="0.5">
      <c r="A563" s="230" t="str">
        <f t="shared" si="16"/>
        <v>Government of Canada's response to the recommendations made by the National Inquiry into Missing and Murdered Indigenous Women and Girls</v>
      </c>
      <c r="B563" s="230" t="str">
        <f t="shared" si="17"/>
        <v>CIRNAC</v>
      </c>
      <c r="C563" s="230">
        <f>VLOOKUP(B563,'Data-Dept'!A:J,10,)</f>
        <v>2.3715982070287255E-2</v>
      </c>
      <c r="D563" t="s">
        <v>325</v>
      </c>
      <c r="E563">
        <v>10</v>
      </c>
      <c r="F563">
        <v>11</v>
      </c>
      <c r="G563">
        <v>16</v>
      </c>
      <c r="H563">
        <v>29</v>
      </c>
      <c r="I563" s="232">
        <f>IF(ISBLANK(D563),"",(E563/VLOOKUP(B563,'Data-Dept'!A:E,2,)))</f>
        <v>6.4683053040103496E-3</v>
      </c>
      <c r="J563" s="232">
        <f>IF(ISBLANK(D563),"",(F563/VLOOKUP(B563,'Data-Dept'!A:E,2,)))</f>
        <v>7.1151358344113845E-3</v>
      </c>
      <c r="K563" s="232">
        <f>IF(ISBLANK(D563),"",(G563/VLOOKUP(B563,'Data-Dept'!A:E,2,)))</f>
        <v>1.034928848641656E-2</v>
      </c>
    </row>
    <row r="564" spans="1:11" x14ac:dyDescent="0.5">
      <c r="A564" s="230" t="str">
        <f t="shared" si="16"/>
        <v>Find out if you need a fishing licence</v>
      </c>
      <c r="B564" s="230" t="str">
        <f t="shared" si="17"/>
        <v>DFO</v>
      </c>
      <c r="C564" s="230">
        <f>VLOOKUP(B564,'Data-Dept'!A:J,10,)</f>
        <v>3.4571708353696461E-2</v>
      </c>
      <c r="D564" t="s">
        <v>414</v>
      </c>
      <c r="E564">
        <v>10</v>
      </c>
      <c r="F564">
        <v>12</v>
      </c>
      <c r="G564">
        <v>12</v>
      </c>
      <c r="H564">
        <v>27</v>
      </c>
      <c r="I564" s="232">
        <f>IF(ISBLANK(D564),"",(E564/VLOOKUP(B564,'Data-Dept'!A:E,2,)))</f>
        <v>1.3123359580052493E-2</v>
      </c>
      <c r="J564" s="232">
        <f>IF(ISBLANK(D564),"",(F564/VLOOKUP(B564,'Data-Dept'!A:E,2,)))</f>
        <v>1.5748031496062992E-2</v>
      </c>
      <c r="K564" s="232">
        <f>IF(ISBLANK(D564),"",(G564/VLOOKUP(B564,'Data-Dept'!A:E,2,)))</f>
        <v>1.5748031496062992E-2</v>
      </c>
    </row>
    <row r="565" spans="1:11" x14ac:dyDescent="0.5">
      <c r="A565" s="230" t="str">
        <f t="shared" si="16"/>
        <v>Find provincial and territorial regulations for recreational (sport) fishing</v>
      </c>
      <c r="B565" s="230" t="str">
        <f t="shared" si="17"/>
        <v>DFO</v>
      </c>
      <c r="C565" s="230">
        <f>VLOOKUP(B565,'Data-Dept'!A:J,10,)</f>
        <v>3.4571708353696461E-2</v>
      </c>
      <c r="D565" t="s">
        <v>415</v>
      </c>
      <c r="E565">
        <v>10</v>
      </c>
      <c r="F565">
        <v>14</v>
      </c>
      <c r="G565">
        <v>12</v>
      </c>
      <c r="H565">
        <v>23</v>
      </c>
      <c r="I565" s="232">
        <f>IF(ISBLANK(D565),"",(E565/VLOOKUP(B565,'Data-Dept'!A:E,2,)))</f>
        <v>1.3123359580052493E-2</v>
      </c>
      <c r="J565" s="232">
        <f>IF(ISBLANK(D565),"",(F565/VLOOKUP(B565,'Data-Dept'!A:E,2,)))</f>
        <v>1.8372703412073491E-2</v>
      </c>
      <c r="K565" s="232">
        <f>IF(ISBLANK(D565),"",(G565/VLOOKUP(B565,'Data-Dept'!A:E,2,)))</f>
        <v>1.5748031496062992E-2</v>
      </c>
    </row>
    <row r="566" spans="1:11" x14ac:dyDescent="0.5">
      <c r="A566" s="230" t="str">
        <f t="shared" si="16"/>
        <v>Get marine conditions (tides and ocean water levels)</v>
      </c>
      <c r="B566" s="230" t="str">
        <f t="shared" si="17"/>
        <v>ECCC</v>
      </c>
      <c r="C566" s="230">
        <f>VLOOKUP(B566,'Data-Dept'!A:J,10,)</f>
        <v>1.1373977410545624E-2</v>
      </c>
      <c r="D566" t="s">
        <v>493</v>
      </c>
      <c r="E566">
        <v>10</v>
      </c>
      <c r="F566">
        <v>22</v>
      </c>
      <c r="G566">
        <v>18</v>
      </c>
      <c r="H566">
        <v>62</v>
      </c>
      <c r="I566" s="232">
        <f>IF(ISBLANK(D566),"",(E566/VLOOKUP(B566,'Data-Dept'!A:E,2,)))</f>
        <v>1.7828489926903191E-3</v>
      </c>
      <c r="J566" s="232">
        <f>IF(ISBLANK(D566),"",(F566/VLOOKUP(B566,'Data-Dept'!A:E,2,)))</f>
        <v>3.9222677839187018E-3</v>
      </c>
      <c r="K566" s="232">
        <f>IF(ISBLANK(D566),"",(G566/VLOOKUP(B566,'Data-Dept'!A:E,2,)))</f>
        <v>3.2091281868425743E-3</v>
      </c>
    </row>
    <row r="567" spans="1:11" x14ac:dyDescent="0.5">
      <c r="A567" s="230" t="str">
        <f t="shared" si="16"/>
        <v>Understand how pricing pollution works in Canada</v>
      </c>
      <c r="B567" s="230" t="str">
        <f t="shared" si="17"/>
        <v>ECCC</v>
      </c>
      <c r="C567" s="230">
        <f>VLOOKUP(B567,'Data-Dept'!A:J,10,)</f>
        <v>1.1373977410545624E-2</v>
      </c>
      <c r="D567" t="s">
        <v>509</v>
      </c>
      <c r="E567">
        <v>10</v>
      </c>
      <c r="F567">
        <v>15</v>
      </c>
      <c r="G567">
        <v>20</v>
      </c>
      <c r="H567">
        <v>51</v>
      </c>
      <c r="I567" s="232">
        <f>IF(ISBLANK(D567),"",(E567/VLOOKUP(B567,'Data-Dept'!A:E,2,)))</f>
        <v>1.7828489926903191E-3</v>
      </c>
      <c r="J567" s="232">
        <f>IF(ISBLANK(D567),"",(F567/VLOOKUP(B567,'Data-Dept'!A:E,2,)))</f>
        <v>2.6742734890354788E-3</v>
      </c>
      <c r="K567" s="232">
        <f>IF(ISBLANK(D567),"",(G567/VLOOKUP(B567,'Data-Dept'!A:E,2,)))</f>
        <v>3.5656979853806382E-3</v>
      </c>
    </row>
    <row r="568" spans="1:11" x14ac:dyDescent="0.5">
      <c r="A568" s="230" t="str">
        <f t="shared" si="16"/>
        <v>Attract international students to Canada</v>
      </c>
      <c r="B568" s="230" t="str">
        <f t="shared" si="17"/>
        <v>GAC</v>
      </c>
      <c r="C568" s="230">
        <f>VLOOKUP(B568,'Data-Dept'!A:J,10,)</f>
        <v>8.097690068006173E-3</v>
      </c>
      <c r="D568" t="s">
        <v>628</v>
      </c>
      <c r="E568">
        <v>10</v>
      </c>
      <c r="F568">
        <v>14</v>
      </c>
      <c r="G568">
        <v>16</v>
      </c>
      <c r="H568">
        <v>27</v>
      </c>
      <c r="I568" s="232">
        <f>IF(ISBLANK(D568),"",(E568/VLOOKUP(B568,'Data-Dept'!A:E,2,)))</f>
        <v>7.4476800476651523E-4</v>
      </c>
      <c r="J568" s="232">
        <f>IF(ISBLANK(D568),"",(F568/VLOOKUP(B568,'Data-Dept'!A:E,2,)))</f>
        <v>1.0426752066731214E-3</v>
      </c>
      <c r="K568" s="232">
        <f>IF(ISBLANK(D568),"",(G568/VLOOKUP(B568,'Data-Dept'!A:E,2,)))</f>
        <v>1.1916288076264244E-3</v>
      </c>
    </row>
    <row r="569" spans="1:11" x14ac:dyDescent="0.5">
      <c r="A569" s="230" t="str">
        <f t="shared" si="16"/>
        <v>Contact a federal office – outside Canada (embassy, consulate, trade office)</v>
      </c>
      <c r="B569" s="230" t="str">
        <f t="shared" si="17"/>
        <v>GAC</v>
      </c>
      <c r="C569" s="230">
        <f>VLOOKUP(B569,'Data-Dept'!A:J,10,)</f>
        <v>8.097690068006173E-3</v>
      </c>
      <c r="D569" t="s">
        <v>634</v>
      </c>
      <c r="E569">
        <v>10</v>
      </c>
      <c r="F569">
        <v>10</v>
      </c>
      <c r="G569">
        <v>13</v>
      </c>
      <c r="H569">
        <v>20</v>
      </c>
      <c r="I569" s="232">
        <f>IF(ISBLANK(D569),"",(E569/VLOOKUP(B569,'Data-Dept'!A:E,2,)))</f>
        <v>7.4476800476651523E-4</v>
      </c>
      <c r="J569" s="232">
        <f>IF(ISBLANK(D569),"",(F569/VLOOKUP(B569,'Data-Dept'!A:E,2,)))</f>
        <v>7.4476800476651523E-4</v>
      </c>
      <c r="K569" s="232">
        <f>IF(ISBLANK(D569),"",(G569/VLOOKUP(B569,'Data-Dept'!A:E,2,)))</f>
        <v>9.6819840619646977E-4</v>
      </c>
    </row>
    <row r="570" spans="1:11" ht="31.5" x14ac:dyDescent="0.5">
      <c r="A570" s="230" t="str">
        <f t="shared" si="16"/>
        <v>Latest news – International development (humanitarian assistance and development projects)</v>
      </c>
      <c r="B570" s="230" t="str">
        <f t="shared" si="17"/>
        <v>GAC</v>
      </c>
      <c r="C570" s="230">
        <f>VLOOKUP(B570,'Data-Dept'!A:J,10,)</f>
        <v>8.097690068006173E-3</v>
      </c>
      <c r="D570" t="s">
        <v>750</v>
      </c>
      <c r="E570">
        <v>10</v>
      </c>
      <c r="F570">
        <v>18</v>
      </c>
      <c r="G570">
        <v>21</v>
      </c>
      <c r="H570">
        <v>68</v>
      </c>
      <c r="I570" s="232">
        <f>IF(ISBLANK(D570),"",(E570/VLOOKUP(B570,'Data-Dept'!A:E,2,)))</f>
        <v>7.4476800476651523E-4</v>
      </c>
      <c r="J570" s="232">
        <f>IF(ISBLANK(D570),"",(F570/VLOOKUP(B570,'Data-Dept'!A:E,2,)))</f>
        <v>1.3405824085797274E-3</v>
      </c>
      <c r="K570" s="232">
        <f>IF(ISBLANK(D570),"",(G570/VLOOKUP(B570,'Data-Dept'!A:E,2,)))</f>
        <v>1.564012810009682E-3</v>
      </c>
    </row>
    <row r="571" spans="1:11" x14ac:dyDescent="0.5">
      <c r="A571" s="230" t="str">
        <f t="shared" si="16"/>
        <v>Office information (address, phone, e-mail, office hours)</v>
      </c>
      <c r="B571" s="230" t="str">
        <f t="shared" si="17"/>
        <v>GAC</v>
      </c>
      <c r="C571" s="230">
        <f>VLOOKUP(B571,'Data-Dept'!A:J,10,)</f>
        <v>8.097690068006173E-3</v>
      </c>
      <c r="D571" t="s">
        <v>759</v>
      </c>
      <c r="E571">
        <v>10</v>
      </c>
      <c r="F571">
        <v>10</v>
      </c>
      <c r="G571">
        <v>12</v>
      </c>
      <c r="H571">
        <v>23</v>
      </c>
      <c r="I571" s="232">
        <f>IF(ISBLANK(D571),"",(E571/VLOOKUP(B571,'Data-Dept'!A:E,2,)))</f>
        <v>7.4476800476651523E-4</v>
      </c>
      <c r="J571" s="232">
        <f>IF(ISBLANK(D571),"",(F571/VLOOKUP(B571,'Data-Dept'!A:E,2,)))</f>
        <v>7.4476800476651523E-4</v>
      </c>
      <c r="K571" s="232">
        <f>IF(ISBLANK(D571),"",(G571/VLOOKUP(B571,'Data-Dept'!A:E,2,)))</f>
        <v>8.9372160571981826E-4</v>
      </c>
    </row>
    <row r="572" spans="1:11" x14ac:dyDescent="0.5">
      <c r="A572" s="230" t="str">
        <f t="shared" si="16"/>
        <v>Scholarships to study in Canada – for non-Canadians</v>
      </c>
      <c r="B572" s="230" t="str">
        <f t="shared" si="17"/>
        <v>GAC</v>
      </c>
      <c r="C572" s="230">
        <f>VLOOKUP(B572,'Data-Dept'!A:J,10,)</f>
        <v>8.097690068006173E-3</v>
      </c>
      <c r="D572" t="s">
        <v>773</v>
      </c>
      <c r="E572">
        <v>10</v>
      </c>
      <c r="F572">
        <v>20</v>
      </c>
      <c r="G572">
        <v>17</v>
      </c>
      <c r="H572">
        <v>51</v>
      </c>
      <c r="I572" s="232">
        <f>IF(ISBLANK(D572),"",(E572/VLOOKUP(B572,'Data-Dept'!A:E,2,)))</f>
        <v>7.4476800476651523E-4</v>
      </c>
      <c r="J572" s="232">
        <f>IF(ISBLANK(D572),"",(F572/VLOOKUP(B572,'Data-Dept'!A:E,2,)))</f>
        <v>1.4895360095330305E-3</v>
      </c>
      <c r="K572" s="232">
        <f>IF(ISBLANK(D572),"",(G572/VLOOKUP(B572,'Data-Dept'!A:E,2,)))</f>
        <v>1.2661056081030759E-3</v>
      </c>
    </row>
    <row r="573" spans="1:11" x14ac:dyDescent="0.5">
      <c r="A573" s="230" t="str">
        <f t="shared" si="16"/>
        <v>Apply for a start-up visa</v>
      </c>
      <c r="B573" s="230" t="str">
        <f t="shared" si="17"/>
        <v>IRCC</v>
      </c>
      <c r="C573" s="230">
        <f>VLOOKUP(B573,'Data-Dept'!A:J,10,)</f>
        <v>2.146124497851573E-3</v>
      </c>
      <c r="D573" t="s">
        <v>833</v>
      </c>
      <c r="E573">
        <v>10</v>
      </c>
      <c r="F573">
        <v>12</v>
      </c>
      <c r="G573">
        <v>16</v>
      </c>
      <c r="H573">
        <v>35</v>
      </c>
      <c r="I573" s="232">
        <f>IF(ISBLANK(D573),"",(E573/VLOOKUP(B573,'Data-Dept'!A:E,2,)))</f>
        <v>5.0430677990034899E-5</v>
      </c>
      <c r="J573" s="232">
        <f>IF(ISBLANK(D573),"",(F573/VLOOKUP(B573,'Data-Dept'!A:E,2,)))</f>
        <v>6.0516813588041875E-5</v>
      </c>
      <c r="K573" s="232">
        <f>IF(ISBLANK(D573),"",(G573/VLOOKUP(B573,'Data-Dept'!A:E,2,)))</f>
        <v>8.0689084784055833E-5</v>
      </c>
    </row>
    <row r="574" spans="1:11" x14ac:dyDescent="0.5">
      <c r="A574" s="230" t="str">
        <f t="shared" si="16"/>
        <v>Electronic Travel Authorization (eTA)</v>
      </c>
      <c r="B574" s="230" t="str">
        <f t="shared" si="17"/>
        <v>IRCC</v>
      </c>
      <c r="C574" s="230">
        <f>VLOOKUP(B574,'Data-Dept'!A:J,10,)</f>
        <v>2.146124497851573E-3</v>
      </c>
      <c r="D574" t="s">
        <v>845</v>
      </c>
      <c r="E574">
        <v>10</v>
      </c>
      <c r="F574">
        <v>18</v>
      </c>
      <c r="G574">
        <v>17</v>
      </c>
      <c r="H574">
        <v>40</v>
      </c>
      <c r="I574" s="232">
        <f>IF(ISBLANK(D574),"",(E574/VLOOKUP(B574,'Data-Dept'!A:E,2,)))</f>
        <v>5.0430677990034899E-5</v>
      </c>
      <c r="J574" s="232">
        <f>IF(ISBLANK(D574),"",(F574/VLOOKUP(B574,'Data-Dept'!A:E,2,)))</f>
        <v>9.0775220382062816E-5</v>
      </c>
      <c r="K574" s="232">
        <f>IF(ISBLANK(D574),"",(G574/VLOOKUP(B574,'Data-Dept'!A:E,2,)))</f>
        <v>8.5732152583059331E-5</v>
      </c>
    </row>
    <row r="575" spans="1:11" x14ac:dyDescent="0.5">
      <c r="A575" s="230" t="str">
        <f t="shared" si="16"/>
        <v>Immigrate through Express Entry</v>
      </c>
      <c r="B575" s="230" t="str">
        <f t="shared" si="17"/>
        <v>IRCC</v>
      </c>
      <c r="C575" s="230">
        <f>VLOOKUP(B575,'Data-Dept'!A:J,10,)</f>
        <v>2.146124497851573E-3</v>
      </c>
      <c r="D575" t="s">
        <v>890</v>
      </c>
      <c r="E575">
        <v>10</v>
      </c>
      <c r="F575">
        <v>12</v>
      </c>
      <c r="G575">
        <v>12</v>
      </c>
      <c r="H575">
        <v>19</v>
      </c>
      <c r="I575" s="232">
        <f>IF(ISBLANK(D575),"",(E575/VLOOKUP(B575,'Data-Dept'!A:E,2,)))</f>
        <v>5.0430677990034899E-5</v>
      </c>
      <c r="J575" s="232">
        <f>IF(ISBLANK(D575),"",(F575/VLOOKUP(B575,'Data-Dept'!A:E,2,)))</f>
        <v>6.0516813588041875E-5</v>
      </c>
      <c r="K575" s="232">
        <f>IF(ISBLANK(D575),"",(G575/VLOOKUP(B575,'Data-Dept'!A:E,2,)))</f>
        <v>6.0516813588041875E-5</v>
      </c>
    </row>
    <row r="576" spans="1:11" x14ac:dyDescent="0.5">
      <c r="A576" s="230" t="str">
        <f t="shared" si="16"/>
        <v>Find out about Canadian wildfires</v>
      </c>
      <c r="B576" s="230" t="str">
        <f t="shared" si="17"/>
        <v>NRCan</v>
      </c>
      <c r="C576" s="230">
        <f>VLOOKUP(B576,'Data-Dept'!A:J,10,)</f>
        <v>1.720243549629279E-2</v>
      </c>
      <c r="D576" t="s">
        <v>1020</v>
      </c>
      <c r="E576">
        <v>10</v>
      </c>
      <c r="F576">
        <v>15</v>
      </c>
      <c r="G576">
        <v>13</v>
      </c>
      <c r="H576">
        <v>29</v>
      </c>
      <c r="I576" s="232">
        <f>IF(ISBLANK(D576),"",(E576/VLOOKUP(B576,'Data-Dept'!A:E,2,)))</f>
        <v>3.1826861871419479E-3</v>
      </c>
      <c r="J576" s="232">
        <f>IF(ISBLANK(D576),"",(F576/VLOOKUP(B576,'Data-Dept'!A:E,2,)))</f>
        <v>4.7740292807129216E-3</v>
      </c>
      <c r="K576" s="232">
        <f>IF(ISBLANK(D576),"",(G576/VLOOKUP(B576,'Data-Dept'!A:E,2,)))</f>
        <v>4.1374920432845318E-3</v>
      </c>
    </row>
    <row r="577" spans="1:11" x14ac:dyDescent="0.5">
      <c r="A577" s="230" t="str">
        <f t="shared" si="16"/>
        <v>Find a bankruptcy or insolvency record</v>
      </c>
      <c r="B577" s="230" t="str">
        <f t="shared" si="17"/>
        <v>OSB</v>
      </c>
      <c r="C577" s="230" t="str">
        <f>VLOOKUP(B577,'Data-Dept'!A:J,10,)</f>
        <v>Insufficient data</v>
      </c>
      <c r="D577" t="s">
        <v>1036</v>
      </c>
      <c r="E577">
        <v>10</v>
      </c>
      <c r="F577">
        <v>17</v>
      </c>
      <c r="G577">
        <v>14</v>
      </c>
      <c r="H577">
        <v>27</v>
      </c>
      <c r="I577" s="232">
        <f>IF(ISBLANK(D577),"",(E577/VLOOKUP(B577,'Data-Dept'!A:E,2,)))</f>
        <v>0.34482758620689657</v>
      </c>
      <c r="J577" s="232">
        <f>IF(ISBLANK(D577),"",(F577/VLOOKUP(B577,'Data-Dept'!A:E,2,)))</f>
        <v>0.58620689655172409</v>
      </c>
      <c r="K577" s="232">
        <f>IF(ISBLANK(D577),"",(G577/VLOOKUP(B577,'Data-Dept'!A:E,2,)))</f>
        <v>0.48275862068965519</v>
      </c>
    </row>
    <row r="578" spans="1:11" x14ac:dyDescent="0.5">
      <c r="A578" s="230" t="str">
        <f t="shared" si="16"/>
        <v>Discover things to do (activities, camping, experiences)</v>
      </c>
      <c r="B578" s="230" t="str">
        <f t="shared" si="17"/>
        <v>PC</v>
      </c>
      <c r="C578" s="230">
        <f>VLOOKUP(B578,'Data-Dept'!A:J,10,)</f>
        <v>1.4642936219695762E-2</v>
      </c>
      <c r="D578" t="s">
        <v>1540</v>
      </c>
      <c r="E578">
        <v>10</v>
      </c>
      <c r="F578">
        <v>14</v>
      </c>
      <c r="G578">
        <v>11</v>
      </c>
      <c r="H578">
        <v>68</v>
      </c>
      <c r="I578" s="232">
        <f>IF(ISBLANK(D578),"",(E578/VLOOKUP(B578,'Data-Dept'!A:E,2,)))</f>
        <v>2.615062761506276E-3</v>
      </c>
      <c r="J578" s="232">
        <f>IF(ISBLANK(D578),"",(F578/VLOOKUP(B578,'Data-Dept'!A:E,2,)))</f>
        <v>3.6610878661087866E-3</v>
      </c>
      <c r="K578" s="232">
        <f>IF(ISBLANK(D578),"",(G578/VLOOKUP(B578,'Data-Dept'!A:E,2,)))</f>
        <v>2.8765690376569039E-3</v>
      </c>
    </row>
    <row r="579" spans="1:11" x14ac:dyDescent="0.5">
      <c r="A579" s="230" t="str">
        <f t="shared" ref="A579:A642" si="18">IF(ISBLANK(D579),"",MID(D579,FIND("#",SUBSTITUTE(D579,":","#",2))+1,500))</f>
        <v>Find out when reservations become available</v>
      </c>
      <c r="B579" s="230" t="str">
        <f t="shared" ref="B579:B642" si="19">IF(ISBLANK(D579),"",LEFT(D579,FIND("#",SUBSTITUTE(D579,":","#"))-1))</f>
        <v>PC</v>
      </c>
      <c r="C579" s="230">
        <f>VLOOKUP(B579,'Data-Dept'!A:J,10,)</f>
        <v>1.4642936219695762E-2</v>
      </c>
      <c r="D579" t="s">
        <v>1542</v>
      </c>
      <c r="E579">
        <v>10</v>
      </c>
      <c r="F579">
        <v>12</v>
      </c>
      <c r="G579">
        <v>19</v>
      </c>
      <c r="H579">
        <v>31</v>
      </c>
      <c r="I579" s="232">
        <f>IF(ISBLANK(D579),"",(E579/VLOOKUP(B579,'Data-Dept'!A:E,2,)))</f>
        <v>2.615062761506276E-3</v>
      </c>
      <c r="J579" s="232">
        <f>IF(ISBLANK(D579),"",(F579/VLOOKUP(B579,'Data-Dept'!A:E,2,)))</f>
        <v>3.1380753138075313E-3</v>
      </c>
      <c r="K579" s="232">
        <f>IF(ISBLANK(D579),"",(G579/VLOOKUP(B579,'Data-Dept'!A:E,2,)))</f>
        <v>4.9686192468619246E-3</v>
      </c>
    </row>
    <row r="580" spans="1:11" x14ac:dyDescent="0.5">
      <c r="A580" s="230" t="str">
        <f t="shared" si="18"/>
        <v>History of Canada</v>
      </c>
      <c r="B580" s="230" t="str">
        <f t="shared" si="19"/>
        <v>PCH</v>
      </c>
      <c r="C580" s="230">
        <f>VLOOKUP(B580,'Data-Dept'!A:J,10,)</f>
        <v>2.4417219195539241E-2</v>
      </c>
      <c r="D580" t="s">
        <v>1073</v>
      </c>
      <c r="E580">
        <v>10</v>
      </c>
      <c r="F580">
        <v>22</v>
      </c>
      <c r="G580">
        <v>20</v>
      </c>
      <c r="H580">
        <v>91</v>
      </c>
      <c r="I580" s="232">
        <f>IF(ISBLANK(D580),"",(E580/VLOOKUP(B580,'Data-Dept'!A:E,2,)))</f>
        <v>7.2886297376093291E-3</v>
      </c>
      <c r="J580" s="232">
        <f>IF(ISBLANK(D580),"",(F580/VLOOKUP(B580,'Data-Dept'!A:E,2,)))</f>
        <v>1.6034985422740525E-2</v>
      </c>
      <c r="K580" s="232">
        <f>IF(ISBLANK(D580),"",(G580/VLOOKUP(B580,'Data-Dept'!A:E,2,)))</f>
        <v>1.4577259475218658E-2</v>
      </c>
    </row>
    <row r="581" spans="1:11" x14ac:dyDescent="0.5">
      <c r="A581" s="230" t="str">
        <f t="shared" si="18"/>
        <v>ArriveCAN – Learn more about it, what it is, how and when to use it</v>
      </c>
      <c r="B581" s="230" t="str">
        <f t="shared" si="19"/>
        <v>PHAC</v>
      </c>
      <c r="C581" s="230">
        <f>VLOOKUP(B581,'Data-Dept'!A:J,10,)</f>
        <v>1.2118060810089969E-2</v>
      </c>
      <c r="D581" t="s">
        <v>1560</v>
      </c>
      <c r="E581">
        <v>10</v>
      </c>
      <c r="F581">
        <v>13</v>
      </c>
      <c r="G581">
        <v>14</v>
      </c>
      <c r="H581">
        <v>35</v>
      </c>
      <c r="I581" s="232">
        <f>IF(ISBLANK(D581),"",(E581/VLOOKUP(B581,'Data-Dept'!A:E,2,)))</f>
        <v>1.6268098259313486E-3</v>
      </c>
      <c r="J581" s="232">
        <f>IF(ISBLANK(D581),"",(F581/VLOOKUP(B581,'Data-Dept'!A:E,2,)))</f>
        <v>2.1148527737107534E-3</v>
      </c>
      <c r="K581" s="232">
        <f>IF(ISBLANK(D581),"",(G581/VLOOKUP(B581,'Data-Dept'!A:E,2,)))</f>
        <v>2.277533756303888E-3</v>
      </c>
    </row>
    <row r="582" spans="1:11" ht="31.5" x14ac:dyDescent="0.5">
      <c r="A582" s="230" t="str">
        <f t="shared" si="18"/>
        <v>Compassionate travel quarantine exemptions (caring for others, funerals and support)</v>
      </c>
      <c r="B582" s="230" t="str">
        <f t="shared" si="19"/>
        <v>PHAC</v>
      </c>
      <c r="C582" s="230">
        <f>VLOOKUP(B582,'Data-Dept'!A:J,10,)</f>
        <v>1.2118060810089969E-2</v>
      </c>
      <c r="D582" t="s">
        <v>1566</v>
      </c>
      <c r="E582">
        <v>10</v>
      </c>
      <c r="F582">
        <v>20</v>
      </c>
      <c r="G582">
        <v>15</v>
      </c>
      <c r="H582">
        <v>35</v>
      </c>
      <c r="I582" s="232">
        <f>IF(ISBLANK(D582),"",(E582/VLOOKUP(B582,'Data-Dept'!A:E,2,)))</f>
        <v>1.6268098259313486E-3</v>
      </c>
      <c r="J582" s="232">
        <f>IF(ISBLANK(D582),"",(F582/VLOOKUP(B582,'Data-Dept'!A:E,2,)))</f>
        <v>3.2536196518626972E-3</v>
      </c>
      <c r="K582" s="232">
        <f>IF(ISBLANK(D582),"",(G582/VLOOKUP(B582,'Data-Dept'!A:E,2,)))</f>
        <v>2.440214738897023E-3</v>
      </c>
    </row>
    <row r="583" spans="1:11" x14ac:dyDescent="0.5">
      <c r="A583" s="230" t="str">
        <f t="shared" si="18"/>
        <v>Calculations</v>
      </c>
      <c r="B583" s="230" t="str">
        <f t="shared" si="19"/>
        <v>StatCan</v>
      </c>
      <c r="C583" s="230">
        <f>VLOOKUP(B583,'Data-Dept'!A:J,10,)</f>
        <v>9.338464401390037E-3</v>
      </c>
      <c r="D583" t="s">
        <v>1222</v>
      </c>
      <c r="E583">
        <v>10</v>
      </c>
      <c r="F583">
        <v>16</v>
      </c>
      <c r="G583">
        <v>14</v>
      </c>
      <c r="H583">
        <v>33</v>
      </c>
      <c r="I583" s="232">
        <f>IF(ISBLANK(D583),"",(E583/VLOOKUP(B583,'Data-Dept'!A:E,2,)))</f>
        <v>1.0374520178441746E-3</v>
      </c>
      <c r="J583" s="232">
        <f>IF(ISBLANK(D583),"",(F583/VLOOKUP(B583,'Data-Dept'!A:E,2,)))</f>
        <v>1.6599232285506795E-3</v>
      </c>
      <c r="K583" s="232">
        <f>IF(ISBLANK(D583),"",(G583/VLOOKUP(B583,'Data-Dept'!A:E,2,)))</f>
        <v>1.4524328249818446E-3</v>
      </c>
    </row>
    <row r="584" spans="1:11" x14ac:dyDescent="0.5">
      <c r="A584" s="230" t="str">
        <f t="shared" si="18"/>
        <v>Survey documentation (user guides, codebooks)</v>
      </c>
      <c r="B584" s="230" t="str">
        <f t="shared" si="19"/>
        <v>StatCan</v>
      </c>
      <c r="C584" s="230">
        <f>VLOOKUP(B584,'Data-Dept'!A:J,10,)</f>
        <v>9.338464401390037E-3</v>
      </c>
      <c r="D584" t="s">
        <v>1247</v>
      </c>
      <c r="E584">
        <v>10</v>
      </c>
      <c r="F584">
        <v>17</v>
      </c>
      <c r="G584">
        <v>21</v>
      </c>
      <c r="H584">
        <v>56</v>
      </c>
      <c r="I584" s="232">
        <f>IF(ISBLANK(D584),"",(E584/VLOOKUP(B584,'Data-Dept'!A:E,2,)))</f>
        <v>1.0374520178441746E-3</v>
      </c>
      <c r="J584" s="232">
        <f>IF(ISBLANK(D584),"",(F584/VLOOKUP(B584,'Data-Dept'!A:E,2,)))</f>
        <v>1.7636684303350969E-3</v>
      </c>
      <c r="K584" s="232">
        <f>IF(ISBLANK(D584),"",(G584/VLOOKUP(B584,'Data-Dept'!A:E,2,)))</f>
        <v>2.1786492374727671E-3</v>
      </c>
    </row>
    <row r="585" spans="1:11" x14ac:dyDescent="0.5">
      <c r="A585" s="230" t="str">
        <f t="shared" si="18"/>
        <v>Thematic Maps</v>
      </c>
      <c r="B585" s="230" t="str">
        <f t="shared" si="19"/>
        <v>StatCan</v>
      </c>
      <c r="C585" s="230">
        <f>VLOOKUP(B585,'Data-Dept'!A:J,10,)</f>
        <v>9.338464401390037E-3</v>
      </c>
      <c r="D585" t="s">
        <v>1248</v>
      </c>
      <c r="E585">
        <v>10</v>
      </c>
      <c r="F585">
        <v>20</v>
      </c>
      <c r="G585">
        <v>11</v>
      </c>
      <c r="H585">
        <v>40</v>
      </c>
      <c r="I585" s="232">
        <f>IF(ISBLANK(D585),"",(E585/VLOOKUP(B585,'Data-Dept'!A:E,2,)))</f>
        <v>1.0374520178441746E-3</v>
      </c>
      <c r="J585" s="232">
        <f>IF(ISBLANK(D585),"",(F585/VLOOKUP(B585,'Data-Dept'!A:E,2,)))</f>
        <v>2.0749040356883492E-3</v>
      </c>
      <c r="K585" s="232">
        <f>IF(ISBLANK(D585),"",(G585/VLOOKUP(B585,'Data-Dept'!A:E,2,)))</f>
        <v>1.1411972196285923E-3</v>
      </c>
    </row>
    <row r="586" spans="1:11" x14ac:dyDescent="0.5">
      <c r="A586" s="230" t="str">
        <f t="shared" si="18"/>
        <v>Read the regulations for transporting dangerous goods</v>
      </c>
      <c r="B586" s="230" t="str">
        <f t="shared" si="19"/>
        <v>TC</v>
      </c>
      <c r="C586" s="230">
        <f>VLOOKUP(B586,'Data-Dept'!A:J,10,)</f>
        <v>2.4679576079022828E-2</v>
      </c>
      <c r="D586" t="s">
        <v>1313</v>
      </c>
      <c r="E586">
        <v>10</v>
      </c>
      <c r="F586">
        <v>18</v>
      </c>
      <c r="G586">
        <v>13</v>
      </c>
      <c r="H586">
        <v>32</v>
      </c>
      <c r="I586" s="232">
        <f>IF(ISBLANK(D586),"",(E586/VLOOKUP(B586,'Data-Dept'!A:E,2,)))</f>
        <v>7.0771408351026181E-3</v>
      </c>
      <c r="J586" s="232">
        <f>IF(ISBLANK(D586),"",(F586/VLOOKUP(B586,'Data-Dept'!A:E,2,)))</f>
        <v>1.2738853503184714E-2</v>
      </c>
      <c r="K586" s="232">
        <f>IF(ISBLANK(D586),"",(G586/VLOOKUP(B586,'Data-Dept'!A:E,2,)))</f>
        <v>9.200283085633405E-3</v>
      </c>
    </row>
    <row r="587" spans="1:11" x14ac:dyDescent="0.5">
      <c r="A587" s="230" t="str">
        <f t="shared" si="18"/>
        <v>Jobs at Agriculture and Agri-Food Canada</v>
      </c>
      <c r="B587" s="230" t="str">
        <f t="shared" si="19"/>
        <v>AAFC</v>
      </c>
      <c r="C587" s="230">
        <f>VLOOKUP(B587,'Data-Dept'!A:J,10,)</f>
        <v>6.2702537952708762E-2</v>
      </c>
      <c r="D587" t="s">
        <v>234</v>
      </c>
      <c r="E587">
        <v>9</v>
      </c>
      <c r="F587">
        <v>13</v>
      </c>
      <c r="G587">
        <v>18</v>
      </c>
      <c r="H587">
        <v>38</v>
      </c>
      <c r="I587" s="232">
        <f>IF(ISBLANK(D587),"",(E587/VLOOKUP(B587,'Data-Dept'!A:E,2,)))</f>
        <v>3.9130434782608699E-2</v>
      </c>
      <c r="J587" s="232">
        <f>IF(ISBLANK(D587),"",(F587/VLOOKUP(B587,'Data-Dept'!A:E,2,)))</f>
        <v>5.6521739130434782E-2</v>
      </c>
      <c r="K587" s="232">
        <f>IF(ISBLANK(D587),"",(G587/VLOOKUP(B587,'Data-Dept'!A:E,2,)))</f>
        <v>7.8260869565217397E-2</v>
      </c>
    </row>
    <row r="588" spans="1:11" x14ac:dyDescent="0.5">
      <c r="A588" s="230" t="str">
        <f t="shared" si="18"/>
        <v>ArriveCAN – Report your daily symptoms or new case of COVID-19</v>
      </c>
      <c r="B588" s="230" t="str">
        <f t="shared" si="19"/>
        <v>CBSA</v>
      </c>
      <c r="C588" s="230">
        <f>VLOOKUP(B588,'Data-Dept'!A:J,10,)</f>
        <v>8.2121991698330173E-3</v>
      </c>
      <c r="D588" t="s">
        <v>1353</v>
      </c>
      <c r="E588">
        <v>9</v>
      </c>
      <c r="F588">
        <v>17</v>
      </c>
      <c r="G588">
        <v>17</v>
      </c>
      <c r="H588">
        <v>31</v>
      </c>
      <c r="I588" s="232">
        <f>IF(ISBLANK(D588),"",(E588/VLOOKUP(B588,'Data-Dept'!A:E,2,)))</f>
        <v>6.5321527072144002E-4</v>
      </c>
      <c r="J588" s="232">
        <f>IF(ISBLANK(D588),"",(F588/VLOOKUP(B588,'Data-Dept'!A:E,2,)))</f>
        <v>1.2338510669182756E-3</v>
      </c>
      <c r="K588" s="232">
        <f>IF(ISBLANK(D588),"",(G588/VLOOKUP(B588,'Data-Dept'!A:E,2,)))</f>
        <v>1.2338510669182756E-3</v>
      </c>
    </row>
    <row r="589" spans="1:11" x14ac:dyDescent="0.5">
      <c r="A589" s="230" t="str">
        <f t="shared" si="18"/>
        <v>Check requirements when driving to Canada</v>
      </c>
      <c r="B589" s="230" t="str">
        <f t="shared" si="19"/>
        <v>CBSA</v>
      </c>
      <c r="C589" s="230">
        <f>VLOOKUP(B589,'Data-Dept'!A:J,10,)</f>
        <v>8.2121991698330173E-3</v>
      </c>
      <c r="D589" t="s">
        <v>1355</v>
      </c>
      <c r="E589">
        <v>9</v>
      </c>
      <c r="F589">
        <v>18</v>
      </c>
      <c r="G589">
        <v>18</v>
      </c>
      <c r="H589">
        <v>38</v>
      </c>
      <c r="I589" s="232">
        <f>IF(ISBLANK(D589),"",(E589/VLOOKUP(B589,'Data-Dept'!A:E,2,)))</f>
        <v>6.5321527072144002E-4</v>
      </c>
      <c r="J589" s="232">
        <f>IF(ISBLANK(D589),"",(F589/VLOOKUP(B589,'Data-Dept'!A:E,2,)))</f>
        <v>1.30643054144288E-3</v>
      </c>
      <c r="K589" s="232">
        <f>IF(ISBLANK(D589),"",(G589/VLOOKUP(B589,'Data-Dept'!A:E,2,)))</f>
        <v>1.30643054144288E-3</v>
      </c>
    </row>
    <row r="590" spans="1:11" x14ac:dyDescent="0.5">
      <c r="A590" s="230" t="str">
        <f t="shared" si="18"/>
        <v>Get an Overview of the funding process</v>
      </c>
      <c r="B590" s="230" t="str">
        <f t="shared" si="19"/>
        <v>CIHR</v>
      </c>
      <c r="C590" s="230">
        <f>VLOOKUP(B590,'Data-Dept'!A:J,10,)</f>
        <v>2.9322591399837911E-2</v>
      </c>
      <c r="D590" t="s">
        <v>305</v>
      </c>
      <c r="E590">
        <v>9</v>
      </c>
      <c r="F590">
        <v>17</v>
      </c>
      <c r="G590">
        <v>15</v>
      </c>
      <c r="H590">
        <v>43</v>
      </c>
      <c r="I590" s="232">
        <f>IF(ISBLANK(D590),"",(E590/VLOOKUP(B590,'Data-Dept'!A:E,2,)))</f>
        <v>9.1649694501018328E-3</v>
      </c>
      <c r="J590" s="232">
        <f>IF(ISBLANK(D590),"",(F590/VLOOKUP(B590,'Data-Dept'!A:E,2,)))</f>
        <v>1.7311608961303463E-2</v>
      </c>
      <c r="K590" s="232">
        <f>IF(ISBLANK(D590),"",(G590/VLOOKUP(B590,'Data-Dept'!A:E,2,)))</f>
        <v>1.5274949083503055E-2</v>
      </c>
    </row>
    <row r="591" spans="1:11" x14ac:dyDescent="0.5">
      <c r="A591" s="230" t="str">
        <f t="shared" si="18"/>
        <v>Other - Reason for my visit is not in this list</v>
      </c>
      <c r="B591" s="230" t="str">
        <f t="shared" si="19"/>
        <v>CRA</v>
      </c>
      <c r="C591" s="230">
        <f>VLOOKUP(B591,'Data-Dept'!A:J,10,)</f>
        <v>3.2597552843902275E-3</v>
      </c>
      <c r="D591" t="s">
        <v>334</v>
      </c>
      <c r="E591">
        <v>9</v>
      </c>
      <c r="F591">
        <v>9</v>
      </c>
      <c r="G591">
        <v>14</v>
      </c>
      <c r="H591">
        <v>25</v>
      </c>
      <c r="I591" s="232">
        <f>IF(ISBLANK(D591),"",(E591/VLOOKUP(B591,'Data-Dept'!A:E,2,)))</f>
        <v>1.055730859013009E-4</v>
      </c>
      <c r="J591" s="232">
        <f>IF(ISBLANK(D591),"",(F591/VLOOKUP(B591,'Data-Dept'!A:E,2,)))</f>
        <v>1.055730859013009E-4</v>
      </c>
      <c r="K591" s="232">
        <f>IF(ISBLANK(D591),"",(G591/VLOOKUP(B591,'Data-Dept'!A:E,2,)))</f>
        <v>1.6422480029091251E-4</v>
      </c>
    </row>
    <row r="592" spans="1:11" x14ac:dyDescent="0.5">
      <c r="A592" s="230" t="str">
        <f t="shared" si="18"/>
        <v>GST/HST credit increase</v>
      </c>
      <c r="B592" s="230" t="str">
        <f t="shared" si="19"/>
        <v>CRA</v>
      </c>
      <c r="C592" s="230">
        <f>VLOOKUP(B592,'Data-Dept'!A:J,10,)</f>
        <v>3.2597552843902275E-3</v>
      </c>
      <c r="D592" t="s">
        <v>1389</v>
      </c>
      <c r="E592">
        <v>9</v>
      </c>
      <c r="F592">
        <v>11</v>
      </c>
      <c r="G592">
        <v>14</v>
      </c>
      <c r="H592">
        <v>22</v>
      </c>
      <c r="I592" s="232">
        <f>IF(ISBLANK(D592),"",(E592/VLOOKUP(B592,'Data-Dept'!A:E,2,)))</f>
        <v>1.055730859013009E-4</v>
      </c>
      <c r="J592" s="232">
        <f>IF(ISBLANK(D592),"",(F592/VLOOKUP(B592,'Data-Dept'!A:E,2,)))</f>
        <v>1.2903377165714554E-4</v>
      </c>
      <c r="K592" s="232">
        <f>IF(ISBLANK(D592),"",(G592/VLOOKUP(B592,'Data-Dept'!A:E,2,)))</f>
        <v>1.6422480029091251E-4</v>
      </c>
    </row>
    <row r="593" spans="1:11" x14ac:dyDescent="0.5">
      <c r="A593" s="230" t="str">
        <f t="shared" si="18"/>
        <v>Find out about the Cyber Security Awareness Month</v>
      </c>
      <c r="B593" s="230" t="str">
        <f t="shared" si="19"/>
        <v>CSEC</v>
      </c>
      <c r="C593" s="230">
        <f>VLOOKUP(B593,'Data-Dept'!A:J,10,)</f>
        <v>3.4062996861916293E-2</v>
      </c>
      <c r="D593" t="s">
        <v>393</v>
      </c>
      <c r="E593">
        <v>9</v>
      </c>
      <c r="F593">
        <v>12</v>
      </c>
      <c r="G593">
        <v>19</v>
      </c>
      <c r="H593">
        <v>65</v>
      </c>
      <c r="I593" s="232">
        <f>IF(ISBLANK(D593),"",(E593/VLOOKUP(B593,'Data-Dept'!A:E,2,)))</f>
        <v>1.3910355486862442E-2</v>
      </c>
      <c r="J593" s="232">
        <f>IF(ISBLANK(D593),"",(F593/VLOOKUP(B593,'Data-Dept'!A:E,2,)))</f>
        <v>1.8547140649149921E-2</v>
      </c>
      <c r="K593" s="232">
        <f>IF(ISBLANK(D593),"",(G593/VLOOKUP(B593,'Data-Dept'!A:E,2,)))</f>
        <v>2.9366306027820709E-2</v>
      </c>
    </row>
    <row r="594" spans="1:11" x14ac:dyDescent="0.5">
      <c r="A594" s="230" t="str">
        <f t="shared" si="18"/>
        <v>Get a permit to hunt migratory game birds</v>
      </c>
      <c r="B594" s="230" t="str">
        <f t="shared" si="19"/>
        <v>ECCC</v>
      </c>
      <c r="C594" s="230">
        <f>VLOOKUP(B594,'Data-Dept'!A:J,10,)</f>
        <v>1.1373977410545624E-2</v>
      </c>
      <c r="D594" t="s">
        <v>488</v>
      </c>
      <c r="E594">
        <v>9</v>
      </c>
      <c r="F594">
        <v>13</v>
      </c>
      <c r="G594">
        <v>13</v>
      </c>
      <c r="H594">
        <v>26</v>
      </c>
      <c r="I594" s="232">
        <f>IF(ISBLANK(D594),"",(E594/VLOOKUP(B594,'Data-Dept'!A:E,2,)))</f>
        <v>1.6045640934212871E-3</v>
      </c>
      <c r="J594" s="232">
        <f>IF(ISBLANK(D594),"",(F594/VLOOKUP(B594,'Data-Dept'!A:E,2,)))</f>
        <v>2.3177036904974148E-3</v>
      </c>
      <c r="K594" s="232">
        <f>IF(ISBLANK(D594),"",(G594/VLOOKUP(B594,'Data-Dept'!A:E,2,)))</f>
        <v>2.3177036904974148E-3</v>
      </c>
    </row>
    <row r="595" spans="1:11" x14ac:dyDescent="0.5">
      <c r="A595" s="230" t="str">
        <f t="shared" si="18"/>
        <v>Find information on estate planning</v>
      </c>
      <c r="B595" s="230" t="str">
        <f t="shared" si="19"/>
        <v>FCAC</v>
      </c>
      <c r="C595" s="230">
        <f>VLOOKUP(B595,'Data-Dept'!A:J,10,)</f>
        <v>1.4482946329336105E-2</v>
      </c>
      <c r="D595" t="s">
        <v>588</v>
      </c>
      <c r="E595">
        <v>9</v>
      </c>
      <c r="F595">
        <v>11</v>
      </c>
      <c r="G595">
        <v>8</v>
      </c>
      <c r="H595">
        <v>31</v>
      </c>
      <c r="I595" s="232">
        <f>IF(ISBLANK(D595),"",(E595/VLOOKUP(B595,'Data-Dept'!A:E,2,)))</f>
        <v>2.1337126600284497E-3</v>
      </c>
      <c r="J595" s="232">
        <f>IF(ISBLANK(D595),"",(F595/VLOOKUP(B595,'Data-Dept'!A:E,2,)))</f>
        <v>2.6078710289236607E-3</v>
      </c>
      <c r="K595" s="232">
        <f>IF(ISBLANK(D595),"",(G595/VLOOKUP(B595,'Data-Dept'!A:E,2,)))</f>
        <v>1.896633475580844E-3</v>
      </c>
    </row>
    <row r="596" spans="1:11" x14ac:dyDescent="0.5">
      <c r="A596" s="230" t="str">
        <f t="shared" si="18"/>
        <v>Getting a home equity line of credit</v>
      </c>
      <c r="B596" s="230" t="str">
        <f t="shared" si="19"/>
        <v>FCAC</v>
      </c>
      <c r="C596" s="230">
        <f>VLOOKUP(B596,'Data-Dept'!A:J,10,)</f>
        <v>1.4482946329336105E-2</v>
      </c>
      <c r="D596" t="s">
        <v>596</v>
      </c>
      <c r="E596">
        <v>9</v>
      </c>
      <c r="F596">
        <v>9</v>
      </c>
      <c r="G596">
        <v>19</v>
      </c>
      <c r="H596">
        <v>42</v>
      </c>
      <c r="I596" s="232">
        <f>IF(ISBLANK(D596),"",(E596/VLOOKUP(B596,'Data-Dept'!A:E,2,)))</f>
        <v>2.1337126600284497E-3</v>
      </c>
      <c r="J596" s="232">
        <f>IF(ISBLANK(D596),"",(F596/VLOOKUP(B596,'Data-Dept'!A:E,2,)))</f>
        <v>2.1337126600284497E-3</v>
      </c>
      <c r="K596" s="232">
        <f>IF(ISBLANK(D596),"",(G596/VLOOKUP(B596,'Data-Dept'!A:E,2,)))</f>
        <v>4.5045045045045045E-3</v>
      </c>
    </row>
    <row r="597" spans="1:11" x14ac:dyDescent="0.5">
      <c r="A597" s="230" t="str">
        <f t="shared" si="18"/>
        <v>Other - Reason for my visit is not in this list</v>
      </c>
      <c r="B597" s="230" t="str">
        <f t="shared" si="19"/>
        <v>FIN</v>
      </c>
      <c r="C597" s="230">
        <f>VLOOKUP(B597,'Data-Dept'!A:J,10,)</f>
        <v>2.7120186060548612E-2</v>
      </c>
      <c r="D597" t="s">
        <v>612</v>
      </c>
      <c r="E597">
        <v>9</v>
      </c>
      <c r="F597">
        <v>15</v>
      </c>
      <c r="G597">
        <v>14</v>
      </c>
      <c r="H597">
        <v>25</v>
      </c>
      <c r="I597" s="232">
        <f>IF(ISBLANK(D597),"",(E597/VLOOKUP(B597,'Data-Dept'!A:E,2,)))</f>
        <v>7.2347266881028936E-3</v>
      </c>
      <c r="J597" s="232">
        <f>IF(ISBLANK(D597),"",(F597/VLOOKUP(B597,'Data-Dept'!A:E,2,)))</f>
        <v>1.2057877813504822E-2</v>
      </c>
      <c r="K597" s="232">
        <f>IF(ISBLANK(D597),"",(G597/VLOOKUP(B597,'Data-Dept'!A:E,2,)))</f>
        <v>1.1254019292604502E-2</v>
      </c>
    </row>
    <row r="598" spans="1:11" x14ac:dyDescent="0.5">
      <c r="A598" s="230" t="str">
        <f t="shared" si="18"/>
        <v>Controlled product – Fire arms</v>
      </c>
      <c r="B598" s="230" t="str">
        <f t="shared" si="19"/>
        <v>GAC</v>
      </c>
      <c r="C598" s="230">
        <f>VLOOKUP(B598,'Data-Dept'!A:J,10,)</f>
        <v>8.097690068006173E-3</v>
      </c>
      <c r="D598" t="s">
        <v>637</v>
      </c>
      <c r="E598">
        <v>9</v>
      </c>
      <c r="F598">
        <v>9</v>
      </c>
      <c r="G598">
        <v>9</v>
      </c>
      <c r="H598">
        <v>13</v>
      </c>
      <c r="I598" s="232">
        <f>IF(ISBLANK(D598),"",(E598/VLOOKUP(B598,'Data-Dept'!A:E,2,)))</f>
        <v>6.7029120428986372E-4</v>
      </c>
      <c r="J598" s="232">
        <f>IF(ISBLANK(D598),"",(F598/VLOOKUP(B598,'Data-Dept'!A:E,2,)))</f>
        <v>6.7029120428986372E-4</v>
      </c>
      <c r="K598" s="232">
        <f>IF(ISBLANK(D598),"",(G598/VLOOKUP(B598,'Data-Dept'!A:E,2,)))</f>
        <v>6.7029120428986372E-4</v>
      </c>
    </row>
    <row r="599" spans="1:11" x14ac:dyDescent="0.5">
      <c r="A599" s="230" t="str">
        <f t="shared" si="18"/>
        <v>Latest news – International trade</v>
      </c>
      <c r="B599" s="230" t="str">
        <f t="shared" si="19"/>
        <v>GAC</v>
      </c>
      <c r="C599" s="230">
        <f>VLOOKUP(B599,'Data-Dept'!A:J,10,)</f>
        <v>8.097690068006173E-3</v>
      </c>
      <c r="D599" t="s">
        <v>654</v>
      </c>
      <c r="E599">
        <v>9</v>
      </c>
      <c r="F599">
        <v>18</v>
      </c>
      <c r="G599">
        <v>16</v>
      </c>
      <c r="H599">
        <v>53</v>
      </c>
      <c r="I599" s="232">
        <f>IF(ISBLANK(D599),"",(E599/VLOOKUP(B599,'Data-Dept'!A:E,2,)))</f>
        <v>6.7029120428986372E-4</v>
      </c>
      <c r="J599" s="232">
        <f>IF(ISBLANK(D599),"",(F599/VLOOKUP(B599,'Data-Dept'!A:E,2,)))</f>
        <v>1.3405824085797274E-3</v>
      </c>
      <c r="K599" s="232">
        <f>IF(ISBLANK(D599),"",(G599/VLOOKUP(B599,'Data-Dept'!A:E,2,)))</f>
        <v>1.1916288076264244E-3</v>
      </c>
    </row>
    <row r="600" spans="1:11" x14ac:dyDescent="0.5">
      <c r="A600" s="230" t="str">
        <f t="shared" si="18"/>
        <v>Canada's feminist international assistance policy</v>
      </c>
      <c r="B600" s="230" t="str">
        <f t="shared" si="19"/>
        <v>GAC</v>
      </c>
      <c r="C600" s="230">
        <f>VLOOKUP(B600,'Data-Dept'!A:J,10,)</f>
        <v>8.097690068006173E-3</v>
      </c>
      <c r="D600" t="s">
        <v>729</v>
      </c>
      <c r="E600">
        <v>9</v>
      </c>
      <c r="F600">
        <v>22</v>
      </c>
      <c r="G600">
        <v>21</v>
      </c>
      <c r="H600">
        <v>51</v>
      </c>
      <c r="I600" s="232">
        <f>IF(ISBLANK(D600),"",(E600/VLOOKUP(B600,'Data-Dept'!A:E,2,)))</f>
        <v>6.7029120428986372E-4</v>
      </c>
      <c r="J600" s="232">
        <f>IF(ISBLANK(D600),"",(F600/VLOOKUP(B600,'Data-Dept'!A:E,2,)))</f>
        <v>1.6384896104863335E-3</v>
      </c>
      <c r="K600" s="232">
        <f>IF(ISBLANK(D600),"",(G600/VLOOKUP(B600,'Data-Dept'!A:E,2,)))</f>
        <v>1.564012810009682E-3</v>
      </c>
    </row>
    <row r="601" spans="1:11" x14ac:dyDescent="0.5">
      <c r="A601" s="230" t="str">
        <f t="shared" si="18"/>
        <v>Contact Global Affairs Canada – offices in Canada</v>
      </c>
      <c r="B601" s="230" t="str">
        <f t="shared" si="19"/>
        <v>GAC</v>
      </c>
      <c r="C601" s="230">
        <f>VLOOKUP(B601,'Data-Dept'!A:J,10,)</f>
        <v>8.097690068006173E-3</v>
      </c>
      <c r="D601" t="s">
        <v>733</v>
      </c>
      <c r="E601">
        <v>9</v>
      </c>
      <c r="F601">
        <v>21</v>
      </c>
      <c r="G601">
        <v>21</v>
      </c>
      <c r="H601">
        <v>40</v>
      </c>
      <c r="I601" s="232">
        <f>IF(ISBLANK(D601),"",(E601/VLOOKUP(B601,'Data-Dept'!A:E,2,)))</f>
        <v>6.7029120428986372E-4</v>
      </c>
      <c r="J601" s="232">
        <f>IF(ISBLANK(D601),"",(F601/VLOOKUP(B601,'Data-Dept'!A:E,2,)))</f>
        <v>1.564012810009682E-3</v>
      </c>
      <c r="K601" s="232">
        <f>IF(ISBLANK(D601),"",(G601/VLOOKUP(B601,'Data-Dept'!A:E,2,)))</f>
        <v>1.564012810009682E-3</v>
      </c>
    </row>
    <row r="602" spans="1:11" x14ac:dyDescent="0.5">
      <c r="A602" s="230" t="str">
        <f t="shared" si="18"/>
        <v>Peace and security</v>
      </c>
      <c r="B602" s="230" t="str">
        <f t="shared" si="19"/>
        <v>GAC</v>
      </c>
      <c r="C602" s="230">
        <f>VLOOKUP(B602,'Data-Dept'!A:J,10,)</f>
        <v>8.097690068006173E-3</v>
      </c>
      <c r="D602" t="s">
        <v>761</v>
      </c>
      <c r="E602">
        <v>9</v>
      </c>
      <c r="F602">
        <v>24</v>
      </c>
      <c r="G602">
        <v>29</v>
      </c>
      <c r="H602">
        <v>74</v>
      </c>
      <c r="I602" s="232">
        <f>IF(ISBLANK(D602),"",(E602/VLOOKUP(B602,'Data-Dept'!A:E,2,)))</f>
        <v>6.7029120428986372E-4</v>
      </c>
      <c r="J602" s="232">
        <f>IF(ISBLANK(D602),"",(F602/VLOOKUP(B602,'Data-Dept'!A:E,2,)))</f>
        <v>1.7874432114396365E-3</v>
      </c>
      <c r="K602" s="232">
        <f>IF(ISBLANK(D602),"",(G602/VLOOKUP(B602,'Data-Dept'!A:E,2,)))</f>
        <v>2.1598272138228943E-3</v>
      </c>
    </row>
    <row r="603" spans="1:11" x14ac:dyDescent="0.5">
      <c r="A603" s="230" t="str">
        <f t="shared" si="18"/>
        <v>Learn about hazardous materials in the workplace</v>
      </c>
      <c r="B603" s="230" t="str">
        <f t="shared" si="19"/>
        <v>HC</v>
      </c>
      <c r="C603" s="230">
        <f>VLOOKUP(B603,'Data-Dept'!A:J,10,)</f>
        <v>8.1052032694029358E-3</v>
      </c>
      <c r="D603" t="s">
        <v>817</v>
      </c>
      <c r="E603">
        <v>9</v>
      </c>
      <c r="F603">
        <v>13</v>
      </c>
      <c r="G603">
        <v>12</v>
      </c>
      <c r="H603">
        <v>37</v>
      </c>
      <c r="I603" s="232">
        <f>IF(ISBLANK(D603),"",(E603/VLOOKUP(B603,'Data-Dept'!A:E,2,)))</f>
        <v>6.8156001514577808E-4</v>
      </c>
      <c r="J603" s="232">
        <f>IF(ISBLANK(D603),"",(F603/VLOOKUP(B603,'Data-Dept'!A:E,2,)))</f>
        <v>9.8447557743279067E-4</v>
      </c>
      <c r="K603" s="232">
        <f>IF(ISBLANK(D603),"",(G603/VLOOKUP(B603,'Data-Dept'!A:E,2,)))</f>
        <v>9.0874668686103744E-4</v>
      </c>
    </row>
    <row r="604" spans="1:11" x14ac:dyDescent="0.5">
      <c r="A604" s="230" t="str">
        <f t="shared" si="18"/>
        <v>Apply for a permanent resident travel document</v>
      </c>
      <c r="B604" s="230" t="str">
        <f t="shared" si="19"/>
        <v>IRCC</v>
      </c>
      <c r="C604" s="230">
        <f>VLOOKUP(B604,'Data-Dept'!A:J,10,)</f>
        <v>2.146124497851573E-3</v>
      </c>
      <c r="D604" t="s">
        <v>832</v>
      </c>
      <c r="E604">
        <v>9</v>
      </c>
      <c r="F604">
        <v>7</v>
      </c>
      <c r="G604">
        <v>6</v>
      </c>
      <c r="H604">
        <v>25</v>
      </c>
      <c r="I604" s="232">
        <f>IF(ISBLANK(D604),"",(E604/VLOOKUP(B604,'Data-Dept'!A:E,2,)))</f>
        <v>4.5387610191031408E-5</v>
      </c>
      <c r="J604" s="232">
        <f>IF(ISBLANK(D604),"",(F604/VLOOKUP(B604,'Data-Dept'!A:E,2,)))</f>
        <v>3.5301474593024425E-5</v>
      </c>
      <c r="K604" s="232">
        <f>IF(ISBLANK(D604),"",(G604/VLOOKUP(B604,'Data-Dept'!A:E,2,)))</f>
        <v>3.0258406794020938E-5</v>
      </c>
    </row>
    <row r="605" spans="1:11" x14ac:dyDescent="0.5">
      <c r="A605" s="230" t="str">
        <f t="shared" si="18"/>
        <v>Apply for a transit visa</v>
      </c>
      <c r="B605" s="230" t="str">
        <f t="shared" si="19"/>
        <v>IRCC</v>
      </c>
      <c r="C605" s="230">
        <f>VLOOKUP(B605,'Data-Dept'!A:J,10,)</f>
        <v>2.146124497851573E-3</v>
      </c>
      <c r="D605" t="s">
        <v>874</v>
      </c>
      <c r="E605">
        <v>9</v>
      </c>
      <c r="F605">
        <v>9</v>
      </c>
      <c r="G605">
        <v>9</v>
      </c>
      <c r="H605">
        <v>17</v>
      </c>
      <c r="I605" s="232">
        <f>IF(ISBLANK(D605),"",(E605/VLOOKUP(B605,'Data-Dept'!A:E,2,)))</f>
        <v>4.5387610191031408E-5</v>
      </c>
      <c r="J605" s="232">
        <f>IF(ISBLANK(D605),"",(F605/VLOOKUP(B605,'Data-Dept'!A:E,2,)))</f>
        <v>4.5387610191031408E-5</v>
      </c>
      <c r="K605" s="232">
        <f>IF(ISBLANK(D605),"",(G605/VLOOKUP(B605,'Data-Dept'!A:E,2,)))</f>
        <v>4.5387610191031408E-5</v>
      </c>
    </row>
    <row r="606" spans="1:11" x14ac:dyDescent="0.5">
      <c r="A606" s="230" t="str">
        <f t="shared" si="18"/>
        <v>Get space weather forecasts</v>
      </c>
      <c r="B606" s="230" t="str">
        <f t="shared" si="19"/>
        <v>NRCan</v>
      </c>
      <c r="C606" s="230">
        <f>VLOOKUP(B606,'Data-Dept'!A:J,10,)</f>
        <v>1.720243549629279E-2</v>
      </c>
      <c r="D606" t="s">
        <v>1022</v>
      </c>
      <c r="E606">
        <v>9</v>
      </c>
      <c r="F606">
        <v>17</v>
      </c>
      <c r="G606">
        <v>14</v>
      </c>
      <c r="H606">
        <v>38</v>
      </c>
      <c r="I606" s="232">
        <f>IF(ISBLANK(D606),"",(E606/VLOOKUP(B606,'Data-Dept'!A:E,2,)))</f>
        <v>2.864417568427753E-3</v>
      </c>
      <c r="J606" s="232">
        <f>IF(ISBLANK(D606),"",(F606/VLOOKUP(B606,'Data-Dept'!A:E,2,)))</f>
        <v>5.4105665181413114E-3</v>
      </c>
      <c r="K606" s="232">
        <f>IF(ISBLANK(D606),"",(G606/VLOOKUP(B606,'Data-Dept'!A:E,2,)))</f>
        <v>4.4557606619987271E-3</v>
      </c>
    </row>
    <row r="607" spans="1:11" x14ac:dyDescent="0.5">
      <c r="A607" s="230" t="str">
        <f t="shared" si="18"/>
        <v>Get spatial data and information</v>
      </c>
      <c r="B607" s="230" t="str">
        <f t="shared" si="19"/>
        <v>NRCan</v>
      </c>
      <c r="C607" s="230">
        <f>VLOOKUP(B607,'Data-Dept'!A:J,10,)</f>
        <v>1.720243549629279E-2</v>
      </c>
      <c r="D607" t="s">
        <v>1023</v>
      </c>
      <c r="E607">
        <v>9</v>
      </c>
      <c r="F607">
        <v>15</v>
      </c>
      <c r="G607">
        <v>12</v>
      </c>
      <c r="H607">
        <v>34</v>
      </c>
      <c r="I607" s="232">
        <f>IF(ISBLANK(D607),"",(E607/VLOOKUP(B607,'Data-Dept'!A:E,2,)))</f>
        <v>2.864417568427753E-3</v>
      </c>
      <c r="J607" s="232">
        <f>IF(ISBLANK(D607),"",(F607/VLOOKUP(B607,'Data-Dept'!A:E,2,)))</f>
        <v>4.7740292807129216E-3</v>
      </c>
      <c r="K607" s="232">
        <f>IF(ISBLANK(D607),"",(G607/VLOOKUP(B607,'Data-Dept'!A:E,2,)))</f>
        <v>3.8192234245703373E-3</v>
      </c>
    </row>
    <row r="608" spans="1:11" x14ac:dyDescent="0.5">
      <c r="A608" s="230" t="str">
        <f t="shared" si="18"/>
        <v>Learn about Canadian forests and forest conservation</v>
      </c>
      <c r="B608" s="230" t="str">
        <f t="shared" si="19"/>
        <v>NRCan</v>
      </c>
      <c r="C608" s="230">
        <f>VLOOKUP(B608,'Data-Dept'!A:J,10,)</f>
        <v>1.720243549629279E-2</v>
      </c>
      <c r="D608" t="s">
        <v>1025</v>
      </c>
      <c r="E608">
        <v>9</v>
      </c>
      <c r="F608">
        <v>22</v>
      </c>
      <c r="G608">
        <v>22</v>
      </c>
      <c r="H608">
        <v>67</v>
      </c>
      <c r="I608" s="232">
        <f>IF(ISBLANK(D608),"",(E608/VLOOKUP(B608,'Data-Dept'!A:E,2,)))</f>
        <v>2.864417568427753E-3</v>
      </c>
      <c r="J608" s="232">
        <f>IF(ISBLANK(D608),"",(F608/VLOOKUP(B608,'Data-Dept'!A:E,2,)))</f>
        <v>7.0019096117122856E-3</v>
      </c>
      <c r="K608" s="232">
        <f>IF(ISBLANK(D608),"",(G608/VLOOKUP(B608,'Data-Dept'!A:E,2,)))</f>
        <v>7.0019096117122856E-3</v>
      </c>
    </row>
    <row r="609" spans="1:11" x14ac:dyDescent="0.5">
      <c r="A609" s="230" t="str">
        <f t="shared" si="18"/>
        <v>Find a Parks Canada destination to visit</v>
      </c>
      <c r="B609" s="230" t="str">
        <f t="shared" si="19"/>
        <v>PC</v>
      </c>
      <c r="C609" s="230">
        <f>VLOOKUP(B609,'Data-Dept'!A:J,10,)</f>
        <v>1.4642936219695762E-2</v>
      </c>
      <c r="D609" t="s">
        <v>1541</v>
      </c>
      <c r="E609">
        <v>9</v>
      </c>
      <c r="F609">
        <v>17</v>
      </c>
      <c r="G609">
        <v>17</v>
      </c>
      <c r="H609">
        <v>62</v>
      </c>
      <c r="I609" s="232">
        <f>IF(ISBLANK(D609),"",(E609/VLOOKUP(B609,'Data-Dept'!A:E,2,)))</f>
        <v>2.3535564853556486E-3</v>
      </c>
      <c r="J609" s="232">
        <f>IF(ISBLANK(D609),"",(F609/VLOOKUP(B609,'Data-Dept'!A:E,2,)))</f>
        <v>4.4456066945606698E-3</v>
      </c>
      <c r="K609" s="232">
        <f>IF(ISBLANK(D609),"",(G609/VLOOKUP(B609,'Data-Dept'!A:E,2,)))</f>
        <v>4.4456066945606698E-3</v>
      </c>
    </row>
    <row r="610" spans="1:11" x14ac:dyDescent="0.5">
      <c r="A610" s="230" t="str">
        <f t="shared" si="18"/>
        <v>Apply for a tax credit — film or video (CAVCO)</v>
      </c>
      <c r="B610" s="230" t="str">
        <f t="shared" si="19"/>
        <v>PCH</v>
      </c>
      <c r="C610" s="230">
        <f>VLOOKUP(B610,'Data-Dept'!A:J,10,)</f>
        <v>2.4417219195539241E-2</v>
      </c>
      <c r="D610" t="s">
        <v>1055</v>
      </c>
      <c r="E610">
        <v>9</v>
      </c>
      <c r="F610">
        <v>18</v>
      </c>
      <c r="G610">
        <v>18</v>
      </c>
      <c r="H610">
        <v>30</v>
      </c>
      <c r="I610" s="232">
        <f>IF(ISBLANK(D610),"",(E610/VLOOKUP(B610,'Data-Dept'!A:E,2,)))</f>
        <v>6.5597667638483967E-3</v>
      </c>
      <c r="J610" s="232">
        <f>IF(ISBLANK(D610),"",(F610/VLOOKUP(B610,'Data-Dept'!A:E,2,)))</f>
        <v>1.3119533527696793E-2</v>
      </c>
      <c r="K610" s="232">
        <f>IF(ISBLANK(D610),"",(G610/VLOOKUP(B610,'Data-Dept'!A:E,2,)))</f>
        <v>1.3119533527696793E-2</v>
      </c>
    </row>
    <row r="611" spans="1:11" x14ac:dyDescent="0.5">
      <c r="A611" s="230" t="str">
        <f t="shared" si="18"/>
        <v>Learn about the official symbols of Canada</v>
      </c>
      <c r="B611" s="230" t="str">
        <f t="shared" si="19"/>
        <v>PCH</v>
      </c>
      <c r="C611" s="230">
        <f>VLOOKUP(B611,'Data-Dept'!A:J,10,)</f>
        <v>2.4417219195539241E-2</v>
      </c>
      <c r="D611" t="s">
        <v>1075</v>
      </c>
      <c r="E611">
        <v>9</v>
      </c>
      <c r="F611">
        <v>22</v>
      </c>
      <c r="G611">
        <v>31</v>
      </c>
      <c r="H611">
        <v>124</v>
      </c>
      <c r="I611" s="232">
        <f>IF(ISBLANK(D611),"",(E611/VLOOKUP(B611,'Data-Dept'!A:E,2,)))</f>
        <v>6.5597667638483967E-3</v>
      </c>
      <c r="J611" s="232">
        <f>IF(ISBLANK(D611),"",(F611/VLOOKUP(B611,'Data-Dept'!A:E,2,)))</f>
        <v>1.6034985422740525E-2</v>
      </c>
      <c r="K611" s="232">
        <f>IF(ISBLANK(D611),"",(G611/VLOOKUP(B611,'Data-Dept'!A:E,2,)))</f>
        <v>2.2594752186588921E-2</v>
      </c>
    </row>
    <row r="612" spans="1:11" x14ac:dyDescent="0.5">
      <c r="A612" s="230" t="str">
        <f t="shared" si="18"/>
        <v>See how the Government of Canada supports the LGBTQ2+ community</v>
      </c>
      <c r="B612" s="230" t="str">
        <f t="shared" si="19"/>
        <v>PCO</v>
      </c>
      <c r="C612" s="230">
        <f>VLOOKUP(B612,'Data-Dept'!A:J,10,)</f>
        <v>4.71287054555952E-2</v>
      </c>
      <c r="D612" t="s">
        <v>1095</v>
      </c>
      <c r="E612">
        <v>9</v>
      </c>
      <c r="F612">
        <v>11</v>
      </c>
      <c r="G612">
        <v>13</v>
      </c>
      <c r="H612">
        <v>30</v>
      </c>
      <c r="I612" s="232">
        <f>IF(ISBLANK(D612),"",(E612/VLOOKUP(B612,'Data-Dept'!A:E,2,)))</f>
        <v>2.5000000000000001E-2</v>
      </c>
      <c r="J612" s="232">
        <f>IF(ISBLANK(D612),"",(F612/VLOOKUP(B612,'Data-Dept'!A:E,2,)))</f>
        <v>3.0555555555555555E-2</v>
      </c>
      <c r="K612" s="232">
        <f>IF(ISBLANK(D612),"",(G612/VLOOKUP(B612,'Data-Dept'!A:E,2,)))</f>
        <v>3.6111111111111108E-2</v>
      </c>
    </row>
    <row r="613" spans="1:11" x14ac:dyDescent="0.5">
      <c r="A613" s="230" t="str">
        <f t="shared" si="18"/>
        <v>Complete the Canada direct deposit enrolment form</v>
      </c>
      <c r="B613" s="230" t="str">
        <f t="shared" si="19"/>
        <v>PSPC</v>
      </c>
      <c r="C613" s="230">
        <f>VLOOKUP(B613,'Data-Dept'!A:J,10,)</f>
        <v>7.9173363759790314E-3</v>
      </c>
      <c r="D613" t="s">
        <v>1570</v>
      </c>
      <c r="E613">
        <v>9</v>
      </c>
      <c r="F613">
        <v>9</v>
      </c>
      <c r="G613">
        <v>12</v>
      </c>
      <c r="H613">
        <v>19</v>
      </c>
      <c r="I613" s="232">
        <f>IF(ISBLANK(D613),"",(E613/VLOOKUP(B613,'Data-Dept'!A:E,2,)))</f>
        <v>6.1766522544780733E-4</v>
      </c>
      <c r="J613" s="232">
        <f>IF(ISBLANK(D613),"",(F613/VLOOKUP(B613,'Data-Dept'!A:E,2,)))</f>
        <v>6.1766522544780733E-4</v>
      </c>
      <c r="K613" s="232">
        <f>IF(ISBLANK(D613),"",(G613/VLOOKUP(B613,'Data-Dept'!A:E,2,)))</f>
        <v>8.2355363393040967E-4</v>
      </c>
    </row>
    <row r="614" spans="1:11" x14ac:dyDescent="0.5">
      <c r="A614" s="230" t="str">
        <f t="shared" si="18"/>
        <v>Jobs with PSPC</v>
      </c>
      <c r="B614" s="230" t="str">
        <f t="shared" si="19"/>
        <v>PSPC</v>
      </c>
      <c r="C614" s="230">
        <f>VLOOKUP(B614,'Data-Dept'!A:J,10,)</f>
        <v>7.9173363759790314E-3</v>
      </c>
      <c r="D614" t="s">
        <v>1147</v>
      </c>
      <c r="E614">
        <v>9</v>
      </c>
      <c r="F614">
        <v>15</v>
      </c>
      <c r="G614">
        <v>12</v>
      </c>
      <c r="H614">
        <v>63</v>
      </c>
      <c r="I614" s="232">
        <f>IF(ISBLANK(D614),"",(E614/VLOOKUP(B614,'Data-Dept'!A:E,2,)))</f>
        <v>6.1766522544780733E-4</v>
      </c>
      <c r="J614" s="232">
        <f>IF(ISBLANK(D614),"",(F614/VLOOKUP(B614,'Data-Dept'!A:E,2,)))</f>
        <v>1.0294420424130121E-3</v>
      </c>
      <c r="K614" s="232">
        <f>IF(ISBLANK(D614),"",(G614/VLOOKUP(B614,'Data-Dept'!A:E,2,)))</f>
        <v>8.2355363393040967E-4</v>
      </c>
    </row>
    <row r="615" spans="1:11" x14ac:dyDescent="0.5">
      <c r="A615" s="230" t="str">
        <f t="shared" si="18"/>
        <v>Sign up for direct deposit or update your banking information</v>
      </c>
      <c r="B615" s="230" t="str">
        <f t="shared" si="19"/>
        <v>PSPC</v>
      </c>
      <c r="C615" s="230">
        <f>VLOOKUP(B615,'Data-Dept'!A:J,10,)</f>
        <v>7.9173363759790314E-3</v>
      </c>
      <c r="D615" t="s">
        <v>1155</v>
      </c>
      <c r="E615">
        <v>9</v>
      </c>
      <c r="F615">
        <v>13</v>
      </c>
      <c r="G615">
        <v>14</v>
      </c>
      <c r="H615">
        <v>28</v>
      </c>
      <c r="I615" s="232">
        <f>IF(ISBLANK(D615),"",(E615/VLOOKUP(B615,'Data-Dept'!A:E,2,)))</f>
        <v>6.1766522544780733E-4</v>
      </c>
      <c r="J615" s="232">
        <f>IF(ISBLANK(D615),"",(F615/VLOOKUP(B615,'Data-Dept'!A:E,2,)))</f>
        <v>8.9218310342461052E-4</v>
      </c>
      <c r="K615" s="232">
        <f>IF(ISBLANK(D615),"",(G615/VLOOKUP(B615,'Data-Dept'!A:E,2,)))</f>
        <v>9.6081257291881137E-4</v>
      </c>
    </row>
    <row r="616" spans="1:11" x14ac:dyDescent="0.5">
      <c r="A616" s="230" t="str">
        <f t="shared" si="18"/>
        <v>Canadian Armed Forces pension plans</v>
      </c>
      <c r="B616" s="230" t="str">
        <f t="shared" si="19"/>
        <v>PSPC</v>
      </c>
      <c r="C616" s="230">
        <f>VLOOKUP(B616,'Data-Dept'!A:J,10,)</f>
        <v>7.9173363759790314E-3</v>
      </c>
      <c r="D616" t="s">
        <v>1602</v>
      </c>
      <c r="E616">
        <v>9</v>
      </c>
      <c r="F616">
        <v>8</v>
      </c>
      <c r="G616">
        <v>9</v>
      </c>
      <c r="H616">
        <v>15</v>
      </c>
      <c r="I616" s="232">
        <f>IF(ISBLANK(D616),"",(E616/VLOOKUP(B616,'Data-Dept'!A:E,2,)))</f>
        <v>6.1766522544780733E-4</v>
      </c>
      <c r="J616" s="232">
        <f>IF(ISBLANK(D616),"",(F616/VLOOKUP(B616,'Data-Dept'!A:E,2,)))</f>
        <v>5.4903575595360648E-4</v>
      </c>
      <c r="K616" s="232">
        <f>IF(ISBLANK(D616),"",(G616/VLOOKUP(B616,'Data-Dept'!A:E,2,)))</f>
        <v>6.1766522544780733E-4</v>
      </c>
    </row>
    <row r="617" spans="1:11" x14ac:dyDescent="0.5">
      <c r="A617" s="230" t="str">
        <f t="shared" si="18"/>
        <v>Find out when I could retire as a public servant</v>
      </c>
      <c r="B617" s="230" t="str">
        <f t="shared" si="19"/>
        <v>TBS</v>
      </c>
      <c r="C617" s="230">
        <f>VLOOKUP(B617,'Data-Dept'!A:J,10,)</f>
        <v>1.4316913441313023E-2</v>
      </c>
      <c r="D617" t="s">
        <v>1268</v>
      </c>
      <c r="E617">
        <v>9</v>
      </c>
      <c r="F617">
        <v>17</v>
      </c>
      <c r="G617">
        <v>16</v>
      </c>
      <c r="H617">
        <v>37</v>
      </c>
      <c r="I617" s="232">
        <f>IF(ISBLANK(D617),"",(E617/VLOOKUP(B617,'Data-Dept'!A:E,2,)))</f>
        <v>2.0814061054579094E-3</v>
      </c>
      <c r="J617" s="232">
        <f>IF(ISBLANK(D617),"",(F617/VLOOKUP(B617,'Data-Dept'!A:E,2,)))</f>
        <v>3.93154486586494E-3</v>
      </c>
      <c r="K617" s="232">
        <f>IF(ISBLANK(D617),"",(G617/VLOOKUP(B617,'Data-Dept'!A:E,2,)))</f>
        <v>3.7002775208140612E-3</v>
      </c>
    </row>
    <row r="618" spans="1:11" x14ac:dyDescent="0.5">
      <c r="A618" s="230" t="str">
        <f t="shared" si="18"/>
        <v>Drones - where you can fly</v>
      </c>
      <c r="B618" s="230" t="str">
        <f t="shared" si="19"/>
        <v>TC</v>
      </c>
      <c r="C618" s="230">
        <f>VLOOKUP(B618,'Data-Dept'!A:J,10,)</f>
        <v>2.4679576079022828E-2</v>
      </c>
      <c r="D618" t="s">
        <v>1288</v>
      </c>
      <c r="E618">
        <v>9</v>
      </c>
      <c r="F618">
        <v>11</v>
      </c>
      <c r="G618">
        <v>11</v>
      </c>
      <c r="H618">
        <v>16</v>
      </c>
      <c r="I618" s="232">
        <f>IF(ISBLANK(D618),"",(E618/VLOOKUP(B618,'Data-Dept'!A:E,2,)))</f>
        <v>6.369426751592357E-3</v>
      </c>
      <c r="J618" s="232">
        <f>IF(ISBLANK(D618),"",(F618/VLOOKUP(B618,'Data-Dept'!A:E,2,)))</f>
        <v>7.7848549186128801E-3</v>
      </c>
      <c r="K618" s="232">
        <f>IF(ISBLANK(D618),"",(G618/VLOOKUP(B618,'Data-Dept'!A:E,2,)))</f>
        <v>7.7848549186128801E-3</v>
      </c>
    </row>
    <row r="619" spans="1:11" x14ac:dyDescent="0.5">
      <c r="A619" s="230" t="str">
        <f t="shared" si="18"/>
        <v>Other - Reason for my visit is not in this list</v>
      </c>
      <c r="B619" s="230" t="str">
        <f t="shared" si="19"/>
        <v>CATSA</v>
      </c>
      <c r="C619" s="230">
        <f>VLOOKUP(B619,'Data-Dept'!A:J,10,)</f>
        <v>2.4669232663593516E-2</v>
      </c>
      <c r="D619" t="s">
        <v>241</v>
      </c>
      <c r="E619">
        <v>8</v>
      </c>
      <c r="F619">
        <v>12</v>
      </c>
      <c r="G619">
        <v>13</v>
      </c>
      <c r="H619">
        <v>23</v>
      </c>
      <c r="I619" s="232">
        <f>IF(ISBLANK(D619),"",(E619/VLOOKUP(B619,'Data-Dept'!A:E,2,)))</f>
        <v>5.2980132450331126E-3</v>
      </c>
      <c r="J619" s="232">
        <f>IF(ISBLANK(D619),"",(F619/VLOOKUP(B619,'Data-Dept'!A:E,2,)))</f>
        <v>7.9470198675496689E-3</v>
      </c>
      <c r="K619" s="232">
        <f>IF(ISBLANK(D619),"",(G619/VLOOKUP(B619,'Data-Dept'!A:E,2,)))</f>
        <v>8.6092715231788075E-3</v>
      </c>
    </row>
    <row r="620" spans="1:11" x14ac:dyDescent="0.5">
      <c r="A620" s="230" t="str">
        <f t="shared" si="18"/>
        <v>Other - Reason for my visit is not in this list</v>
      </c>
      <c r="B620" s="230" t="str">
        <f t="shared" si="19"/>
        <v>CCG</v>
      </c>
      <c r="C620" s="230" t="str">
        <f>VLOOKUP(B620,'Data-Dept'!A:J,10,)</f>
        <v>Insufficient data</v>
      </c>
      <c r="D620" t="s">
        <v>274</v>
      </c>
      <c r="E620">
        <v>8</v>
      </c>
      <c r="F620">
        <v>4</v>
      </c>
      <c r="G620">
        <v>7</v>
      </c>
      <c r="H620">
        <v>12</v>
      </c>
      <c r="I620" s="232">
        <f>IF(ISBLANK(D620),"",(E620/VLOOKUP(B620,'Data-Dept'!A:E,2,)))</f>
        <v>0.21621621621621623</v>
      </c>
      <c r="J620" s="232">
        <f>IF(ISBLANK(D620),"",(F620/VLOOKUP(B620,'Data-Dept'!A:E,2,)))</f>
        <v>0.10810810810810811</v>
      </c>
      <c r="K620" s="232">
        <f>IF(ISBLANK(D620),"",(G620/VLOOKUP(B620,'Data-Dept'!A:E,2,)))</f>
        <v>0.1891891891891892</v>
      </c>
    </row>
    <row r="621" spans="1:11" x14ac:dyDescent="0.5">
      <c r="A621" s="230" t="str">
        <f t="shared" si="18"/>
        <v>How to call an inmate</v>
      </c>
      <c r="B621" s="230" t="str">
        <f t="shared" si="19"/>
        <v>CSC</v>
      </c>
      <c r="C621" s="230">
        <f>VLOOKUP(B621,'Data-Dept'!A:J,10,)</f>
        <v>3.0926873159431035E-2</v>
      </c>
      <c r="D621" t="s">
        <v>382</v>
      </c>
      <c r="E621">
        <v>8</v>
      </c>
      <c r="F621">
        <v>9</v>
      </c>
      <c r="G621">
        <v>14</v>
      </c>
      <c r="H621">
        <v>17</v>
      </c>
      <c r="I621" s="232">
        <f>IF(ISBLANK(D621),"",(E621/VLOOKUP(B621,'Data-Dept'!A:E,2,)))</f>
        <v>8.6956521739130436E-3</v>
      </c>
      <c r="J621" s="232">
        <f>IF(ISBLANK(D621),"",(F621/VLOOKUP(B621,'Data-Dept'!A:E,2,)))</f>
        <v>9.7826086956521747E-3</v>
      </c>
      <c r="K621" s="232">
        <f>IF(ISBLANK(D621),"",(G621/VLOOKUP(B621,'Data-Dept'!A:E,2,)))</f>
        <v>1.5217391304347827E-2</v>
      </c>
    </row>
    <row r="622" spans="1:11" x14ac:dyDescent="0.5">
      <c r="A622" s="230" t="str">
        <f t="shared" si="18"/>
        <v>Get fishing regulations through the BC Tidal Waters Sport Fishing Guide</v>
      </c>
      <c r="B622" s="230" t="str">
        <f t="shared" si="19"/>
        <v>DFO</v>
      </c>
      <c r="C622" s="230">
        <f>VLOOKUP(B622,'Data-Dept'!A:J,10,)</f>
        <v>3.4571708353696461E-2</v>
      </c>
      <c r="D622" t="s">
        <v>416</v>
      </c>
      <c r="E622">
        <v>8</v>
      </c>
      <c r="F622">
        <v>9</v>
      </c>
      <c r="G622">
        <v>7</v>
      </c>
      <c r="H622">
        <v>12</v>
      </c>
      <c r="I622" s="232">
        <f>IF(ISBLANK(D622),"",(E622/VLOOKUP(B622,'Data-Dept'!A:E,2,)))</f>
        <v>1.0498687664041995E-2</v>
      </c>
      <c r="J622" s="232">
        <f>IF(ISBLANK(D622),"",(F622/VLOOKUP(B622,'Data-Dept'!A:E,2,)))</f>
        <v>1.1811023622047244E-2</v>
      </c>
      <c r="K622" s="232">
        <f>IF(ISBLANK(D622),"",(G622/VLOOKUP(B622,'Data-Dept'!A:E,2,)))</f>
        <v>9.1863517060367453E-3</v>
      </c>
    </row>
    <row r="623" spans="1:11" x14ac:dyDescent="0.5">
      <c r="A623" s="230" t="str">
        <f t="shared" si="18"/>
        <v>Read the latest stories or articles about the Canadian military</v>
      </c>
      <c r="B623" s="230" t="str">
        <f t="shared" si="19"/>
        <v>DND</v>
      </c>
      <c r="C623" s="230">
        <f>VLOOKUP(B623,'Data-Dept'!A:J,10,)</f>
        <v>1.3547807034757964E-2</v>
      </c>
      <c r="D623" t="s">
        <v>1416</v>
      </c>
      <c r="E623">
        <v>8</v>
      </c>
      <c r="F623">
        <v>19</v>
      </c>
      <c r="G623">
        <v>26</v>
      </c>
      <c r="H623">
        <v>78</v>
      </c>
      <c r="I623" s="232">
        <f>IF(ISBLANK(D623),"",(E623/VLOOKUP(B623,'Data-Dept'!A:E,2,)))</f>
        <v>1.8340210912425492E-3</v>
      </c>
      <c r="J623" s="232">
        <f>IF(ISBLANK(D623),"",(F623/VLOOKUP(B623,'Data-Dept'!A:E,2,)))</f>
        <v>4.3558000917010547E-3</v>
      </c>
      <c r="K623" s="232">
        <f>IF(ISBLANK(D623),"",(G623/VLOOKUP(B623,'Data-Dept'!A:E,2,)))</f>
        <v>5.9605685465382854E-3</v>
      </c>
    </row>
    <row r="624" spans="1:11" x14ac:dyDescent="0.5">
      <c r="A624" s="230" t="str">
        <f t="shared" si="18"/>
        <v>School project or assignment</v>
      </c>
      <c r="B624" s="230" t="str">
        <f t="shared" si="19"/>
        <v>DND</v>
      </c>
      <c r="C624" s="230">
        <f>VLOOKUP(B624,'Data-Dept'!A:J,10,)</f>
        <v>1.3547807034757964E-2</v>
      </c>
      <c r="D624" t="s">
        <v>462</v>
      </c>
      <c r="E624">
        <v>8</v>
      </c>
      <c r="F624">
        <v>6</v>
      </c>
      <c r="G624">
        <v>7</v>
      </c>
      <c r="H624">
        <v>29</v>
      </c>
      <c r="I624" s="232">
        <f>IF(ISBLANK(D624),"",(E624/VLOOKUP(B624,'Data-Dept'!A:E,2,)))</f>
        <v>1.8340210912425492E-3</v>
      </c>
      <c r="J624" s="232">
        <f>IF(ISBLANK(D624),"",(F624/VLOOKUP(B624,'Data-Dept'!A:E,2,)))</f>
        <v>1.375515818431912E-3</v>
      </c>
      <c r="K624" s="232">
        <f>IF(ISBLANK(D624),"",(G624/VLOOKUP(B624,'Data-Dept'!A:E,2,)))</f>
        <v>1.6047684548372307E-3</v>
      </c>
    </row>
    <row r="625" spans="1:11" x14ac:dyDescent="0.5">
      <c r="A625" s="230" t="str">
        <f t="shared" si="18"/>
        <v>Find out about Canadian national wildlife areas</v>
      </c>
      <c r="B625" s="230" t="str">
        <f t="shared" si="19"/>
        <v>ECCC</v>
      </c>
      <c r="C625" s="230">
        <f>VLOOKUP(B625,'Data-Dept'!A:J,10,)</f>
        <v>1.1373977410545624E-2</v>
      </c>
      <c r="D625" t="s">
        <v>478</v>
      </c>
      <c r="E625">
        <v>8</v>
      </c>
      <c r="F625">
        <v>10</v>
      </c>
      <c r="G625">
        <v>8</v>
      </c>
      <c r="H625">
        <v>31</v>
      </c>
      <c r="I625" s="232">
        <f>IF(ISBLANK(D625),"",(E625/VLOOKUP(B625,'Data-Dept'!A:E,2,)))</f>
        <v>1.4262791941522554E-3</v>
      </c>
      <c r="J625" s="232">
        <f>IF(ISBLANK(D625),"",(F625/VLOOKUP(B625,'Data-Dept'!A:E,2,)))</f>
        <v>1.7828489926903191E-3</v>
      </c>
      <c r="K625" s="232">
        <f>IF(ISBLANK(D625),"",(G625/VLOOKUP(B625,'Data-Dept'!A:E,2,)))</f>
        <v>1.4262791941522554E-3</v>
      </c>
    </row>
    <row r="626" spans="1:11" x14ac:dyDescent="0.5">
      <c r="A626" s="230" t="str">
        <f t="shared" si="18"/>
        <v>International trade events and missions – outside Canada</v>
      </c>
      <c r="B626" s="230" t="str">
        <f t="shared" si="19"/>
        <v>GAC</v>
      </c>
      <c r="C626" s="230">
        <f>VLOOKUP(B626,'Data-Dept'!A:J,10,)</f>
        <v>8.097690068006173E-3</v>
      </c>
      <c r="D626" t="s">
        <v>653</v>
      </c>
      <c r="E626">
        <v>8</v>
      </c>
      <c r="F626">
        <v>8</v>
      </c>
      <c r="G626">
        <v>11</v>
      </c>
      <c r="H626">
        <v>23</v>
      </c>
      <c r="I626" s="232">
        <f>IF(ISBLANK(D626),"",(E626/VLOOKUP(B626,'Data-Dept'!A:E,2,)))</f>
        <v>5.9581440381321221E-4</v>
      </c>
      <c r="J626" s="232">
        <f>IF(ISBLANK(D626),"",(F626/VLOOKUP(B626,'Data-Dept'!A:E,2,)))</f>
        <v>5.9581440381321221E-4</v>
      </c>
      <c r="K626" s="232">
        <f>IF(ISBLANK(D626),"",(G626/VLOOKUP(B626,'Data-Dept'!A:E,2,)))</f>
        <v>8.1924480524316675E-4</v>
      </c>
    </row>
    <row r="627" spans="1:11" x14ac:dyDescent="0.5">
      <c r="A627" s="230" t="str">
        <f t="shared" si="18"/>
        <v>Authenticate documents so that they can be recognized outside Canada</v>
      </c>
      <c r="B627" s="230" t="str">
        <f t="shared" si="19"/>
        <v>GAC</v>
      </c>
      <c r="C627" s="230">
        <f>VLOOKUP(B627,'Data-Dept'!A:J,10,)</f>
        <v>8.097690068006173E-3</v>
      </c>
      <c r="D627" t="s">
        <v>704</v>
      </c>
      <c r="E627">
        <v>8</v>
      </c>
      <c r="F627">
        <v>10</v>
      </c>
      <c r="G627">
        <v>10</v>
      </c>
      <c r="H627">
        <v>16</v>
      </c>
      <c r="I627" s="232">
        <f>IF(ISBLANK(D627),"",(E627/VLOOKUP(B627,'Data-Dept'!A:E,2,)))</f>
        <v>5.9581440381321221E-4</v>
      </c>
      <c r="J627" s="232">
        <f>IF(ISBLANK(D627),"",(F627/VLOOKUP(B627,'Data-Dept'!A:E,2,)))</f>
        <v>7.4476800476651523E-4</v>
      </c>
      <c r="K627" s="232">
        <f>IF(ISBLANK(D627),"",(G627/VLOOKUP(B627,'Data-Dept'!A:E,2,)))</f>
        <v>7.4476800476651523E-4</v>
      </c>
    </row>
    <row r="628" spans="1:11" x14ac:dyDescent="0.5">
      <c r="A628" s="230" t="str">
        <f t="shared" si="18"/>
        <v>Environment and climate change</v>
      </c>
      <c r="B628" s="230" t="str">
        <f t="shared" si="19"/>
        <v>GAC</v>
      </c>
      <c r="C628" s="230">
        <f>VLOOKUP(B628,'Data-Dept'!A:J,10,)</f>
        <v>8.097690068006173E-3</v>
      </c>
      <c r="D628" t="s">
        <v>737</v>
      </c>
      <c r="E628">
        <v>8</v>
      </c>
      <c r="F628">
        <v>18</v>
      </c>
      <c r="G628">
        <v>18</v>
      </c>
      <c r="H628">
        <v>51</v>
      </c>
      <c r="I628" s="232">
        <f>IF(ISBLANK(D628),"",(E628/VLOOKUP(B628,'Data-Dept'!A:E,2,)))</f>
        <v>5.9581440381321221E-4</v>
      </c>
      <c r="J628" s="232">
        <f>IF(ISBLANK(D628),"",(F628/VLOOKUP(B628,'Data-Dept'!A:E,2,)))</f>
        <v>1.3405824085797274E-3</v>
      </c>
      <c r="K628" s="232">
        <f>IF(ISBLANK(D628),"",(G628/VLOOKUP(B628,'Data-Dept'!A:E,2,)))</f>
        <v>1.3405824085797274E-3</v>
      </c>
    </row>
    <row r="629" spans="1:11" x14ac:dyDescent="0.5">
      <c r="A629" s="230" t="str">
        <f t="shared" si="18"/>
        <v>International treaties signed by Canada</v>
      </c>
      <c r="B629" s="230" t="str">
        <f t="shared" si="19"/>
        <v>GAC</v>
      </c>
      <c r="C629" s="230">
        <f>VLOOKUP(B629,'Data-Dept'!A:J,10,)</f>
        <v>8.097690068006173E-3</v>
      </c>
      <c r="D629" t="s">
        <v>747</v>
      </c>
      <c r="E629">
        <v>8</v>
      </c>
      <c r="F629">
        <v>17</v>
      </c>
      <c r="G629">
        <v>14</v>
      </c>
      <c r="H629">
        <v>25</v>
      </c>
      <c r="I629" s="232">
        <f>IF(ISBLANK(D629),"",(E629/VLOOKUP(B629,'Data-Dept'!A:E,2,)))</f>
        <v>5.9581440381321221E-4</v>
      </c>
      <c r="J629" s="232">
        <f>IF(ISBLANK(D629),"",(F629/VLOOKUP(B629,'Data-Dept'!A:E,2,)))</f>
        <v>1.2661056081030759E-3</v>
      </c>
      <c r="K629" s="232">
        <f>IF(ISBLANK(D629),"",(G629/VLOOKUP(B629,'Data-Dept'!A:E,2,)))</f>
        <v>1.0426752066731214E-3</v>
      </c>
    </row>
    <row r="630" spans="1:11" x14ac:dyDescent="0.5">
      <c r="A630" s="230" t="str">
        <f t="shared" si="18"/>
        <v>Student exchange programs</v>
      </c>
      <c r="B630" s="230" t="str">
        <f t="shared" si="19"/>
        <v>GAC</v>
      </c>
      <c r="C630" s="230">
        <f>VLOOKUP(B630,'Data-Dept'!A:J,10,)</f>
        <v>8.097690068006173E-3</v>
      </c>
      <c r="D630" t="s">
        <v>779</v>
      </c>
      <c r="E630">
        <v>8</v>
      </c>
      <c r="F630">
        <v>16</v>
      </c>
      <c r="G630">
        <v>13</v>
      </c>
      <c r="H630">
        <v>45</v>
      </c>
      <c r="I630" s="232">
        <f>IF(ISBLANK(D630),"",(E630/VLOOKUP(B630,'Data-Dept'!A:E,2,)))</f>
        <v>5.9581440381321221E-4</v>
      </c>
      <c r="J630" s="232">
        <f>IF(ISBLANK(D630),"",(F630/VLOOKUP(B630,'Data-Dept'!A:E,2,)))</f>
        <v>1.1916288076264244E-3</v>
      </c>
      <c r="K630" s="232">
        <f>IF(ISBLANK(D630),"",(G630/VLOOKUP(B630,'Data-Dept'!A:E,2,)))</f>
        <v>9.6819840619646977E-4</v>
      </c>
    </row>
    <row r="631" spans="1:11" x14ac:dyDescent="0.5">
      <c r="A631" s="230" t="str">
        <f t="shared" si="18"/>
        <v>Trade negotiations and agreements</v>
      </c>
      <c r="B631" s="230" t="str">
        <f t="shared" si="19"/>
        <v>GAC</v>
      </c>
      <c r="C631" s="230">
        <f>VLOOKUP(B631,'Data-Dept'!A:J,10,)</f>
        <v>8.097690068006173E-3</v>
      </c>
      <c r="D631" t="s">
        <v>790</v>
      </c>
      <c r="E631">
        <v>8</v>
      </c>
      <c r="F631">
        <v>17</v>
      </c>
      <c r="G631">
        <v>16</v>
      </c>
      <c r="H631">
        <v>53</v>
      </c>
      <c r="I631" s="232">
        <f>IF(ISBLANK(D631),"",(E631/VLOOKUP(B631,'Data-Dept'!A:E,2,)))</f>
        <v>5.9581440381321221E-4</v>
      </c>
      <c r="J631" s="232">
        <f>IF(ISBLANK(D631),"",(F631/VLOOKUP(B631,'Data-Dept'!A:E,2,)))</f>
        <v>1.2661056081030759E-3</v>
      </c>
      <c r="K631" s="232">
        <f>IF(ISBLANK(D631),"",(G631/VLOOKUP(B631,'Data-Dept'!A:E,2,)))</f>
        <v>1.1916288076264244E-3</v>
      </c>
    </row>
    <row r="632" spans="1:11" x14ac:dyDescent="0.5">
      <c r="A632" s="230" t="str">
        <f t="shared" si="18"/>
        <v>Learn about the NRC structure and mandate</v>
      </c>
      <c r="B632" s="230" t="str">
        <f t="shared" si="19"/>
        <v>NRC</v>
      </c>
      <c r="C632" s="230">
        <f>VLOOKUP(B632,'Data-Dept'!A:J,10,)</f>
        <v>2.2955709653256485E-2</v>
      </c>
      <c r="D632" t="s">
        <v>998</v>
      </c>
      <c r="E632">
        <v>8</v>
      </c>
      <c r="F632">
        <v>10</v>
      </c>
      <c r="G632">
        <v>10</v>
      </c>
      <c r="H632">
        <v>28</v>
      </c>
      <c r="I632" s="232">
        <f>IF(ISBLANK(D632),"",(E632/VLOOKUP(B632,'Data-Dept'!A:E,2,)))</f>
        <v>5.111821086261981E-3</v>
      </c>
      <c r="J632" s="232">
        <f>IF(ISBLANK(D632),"",(F632/VLOOKUP(B632,'Data-Dept'!A:E,2,)))</f>
        <v>6.3897763578274758E-3</v>
      </c>
      <c r="K632" s="232">
        <f>IF(ISBLANK(D632),"",(G632/VLOOKUP(B632,'Data-Dept'!A:E,2,)))</f>
        <v>6.3897763578274758E-3</v>
      </c>
    </row>
    <row r="633" spans="1:11" x14ac:dyDescent="0.5">
      <c r="A633" s="230" t="str">
        <f t="shared" si="18"/>
        <v>Find information on mining and minerals in Canada</v>
      </c>
      <c r="B633" s="230" t="str">
        <f t="shared" si="19"/>
        <v>NRCan</v>
      </c>
      <c r="C633" s="230">
        <f>VLOOKUP(B633,'Data-Dept'!A:J,10,)</f>
        <v>1.720243549629279E-2</v>
      </c>
      <c r="D633" t="s">
        <v>1510</v>
      </c>
      <c r="E633">
        <v>8</v>
      </c>
      <c r="F633">
        <v>5</v>
      </c>
      <c r="G633">
        <v>10</v>
      </c>
      <c r="H633">
        <v>25</v>
      </c>
      <c r="I633" s="232">
        <f>IF(ISBLANK(D633),"",(E633/VLOOKUP(B633,'Data-Dept'!A:E,2,)))</f>
        <v>2.546148949713558E-3</v>
      </c>
      <c r="J633" s="232">
        <f>IF(ISBLANK(D633),"",(F633/VLOOKUP(B633,'Data-Dept'!A:E,2,)))</f>
        <v>1.5913430935709739E-3</v>
      </c>
      <c r="K633" s="232">
        <f>IF(ISBLANK(D633),"",(G633/VLOOKUP(B633,'Data-Dept'!A:E,2,)))</f>
        <v>3.1826861871419479E-3</v>
      </c>
    </row>
    <row r="634" spans="1:11" x14ac:dyDescent="0.5">
      <c r="A634" s="230" t="str">
        <f t="shared" si="18"/>
        <v>Other - Reason for my visit is not in this list</v>
      </c>
      <c r="B634" s="230" t="str">
        <f t="shared" si="19"/>
        <v>PBC</v>
      </c>
      <c r="C634" s="230">
        <f>VLOOKUP(B634,'Data-Dept'!A:J,10,)</f>
        <v>7.3670343848656353E-2</v>
      </c>
      <c r="D634" t="s">
        <v>1049</v>
      </c>
      <c r="E634">
        <v>8</v>
      </c>
      <c r="F634">
        <v>8</v>
      </c>
      <c r="G634">
        <v>10</v>
      </c>
      <c r="H634">
        <v>17</v>
      </c>
      <c r="I634" s="232">
        <f>IF(ISBLANK(D634),"",(E634/VLOOKUP(B634,'Data-Dept'!A:E,2,)))</f>
        <v>4.5714285714285714E-2</v>
      </c>
      <c r="J634" s="232">
        <f>IF(ISBLANK(D634),"",(F634/VLOOKUP(B634,'Data-Dept'!A:E,2,)))</f>
        <v>4.5714285714285714E-2</v>
      </c>
      <c r="K634" s="232">
        <f>IF(ISBLANK(D634),"",(G634/VLOOKUP(B634,'Data-Dept'!A:E,2,)))</f>
        <v>5.7142857142857141E-2</v>
      </c>
    </row>
    <row r="635" spans="1:11" x14ac:dyDescent="0.5">
      <c r="A635" s="230" t="str">
        <f t="shared" si="18"/>
        <v>Find information on human rights in Canada</v>
      </c>
      <c r="B635" s="230" t="str">
        <f t="shared" si="19"/>
        <v>PCH</v>
      </c>
      <c r="C635" s="230">
        <f>VLOOKUP(B635,'Data-Dept'!A:J,10,)</f>
        <v>2.4417219195539241E-2</v>
      </c>
      <c r="D635" t="s">
        <v>1070</v>
      </c>
      <c r="E635">
        <v>8</v>
      </c>
      <c r="F635">
        <v>19</v>
      </c>
      <c r="G635">
        <v>22</v>
      </c>
      <c r="H635">
        <v>59</v>
      </c>
      <c r="I635" s="232">
        <f>IF(ISBLANK(D635),"",(E635/VLOOKUP(B635,'Data-Dept'!A:E,2,)))</f>
        <v>5.8309037900874635E-3</v>
      </c>
      <c r="J635" s="232">
        <f>IF(ISBLANK(D635),"",(F635/VLOOKUP(B635,'Data-Dept'!A:E,2,)))</f>
        <v>1.3848396501457727E-2</v>
      </c>
      <c r="K635" s="232">
        <f>IF(ISBLANK(D635),"",(G635/VLOOKUP(B635,'Data-Dept'!A:E,2,)))</f>
        <v>1.6034985422740525E-2</v>
      </c>
    </row>
    <row r="636" spans="1:11" x14ac:dyDescent="0.5">
      <c r="A636" s="230" t="str">
        <f t="shared" si="18"/>
        <v>Learn about Governor in Council appointments process</v>
      </c>
      <c r="B636" s="230" t="str">
        <f t="shared" si="19"/>
        <v>PCO</v>
      </c>
      <c r="C636" s="230">
        <f>VLOOKUP(B636,'Data-Dept'!A:J,10,)</f>
        <v>4.71287054555952E-2</v>
      </c>
      <c r="D636" t="s">
        <v>1088</v>
      </c>
      <c r="E636">
        <v>8</v>
      </c>
      <c r="F636">
        <v>4</v>
      </c>
      <c r="G636">
        <v>5</v>
      </c>
      <c r="H636">
        <v>16</v>
      </c>
      <c r="I636" s="232">
        <f>IF(ISBLANK(D636),"",(E636/VLOOKUP(B636,'Data-Dept'!A:E,2,)))</f>
        <v>2.2222222222222223E-2</v>
      </c>
      <c r="J636" s="232">
        <f>IF(ISBLANK(D636),"",(F636/VLOOKUP(B636,'Data-Dept'!A:E,2,)))</f>
        <v>1.1111111111111112E-2</v>
      </c>
      <c r="K636" s="232">
        <f>IF(ISBLANK(D636),"",(G636/VLOOKUP(B636,'Data-Dept'!A:E,2,)))</f>
        <v>1.3888888888888888E-2</v>
      </c>
    </row>
    <row r="637" spans="1:11" x14ac:dyDescent="0.5">
      <c r="A637" s="230" t="str">
        <f t="shared" si="18"/>
        <v>Mandate and organizational structure</v>
      </c>
      <c r="B637" s="230" t="str">
        <f t="shared" si="19"/>
        <v>PSPC</v>
      </c>
      <c r="C637" s="230">
        <f>VLOOKUP(B637,'Data-Dept'!A:J,10,)</f>
        <v>7.9173363759790314E-3</v>
      </c>
      <c r="D637" t="s">
        <v>1149</v>
      </c>
      <c r="E637">
        <v>8</v>
      </c>
      <c r="F637">
        <v>18</v>
      </c>
      <c r="G637">
        <v>15</v>
      </c>
      <c r="H637">
        <v>50</v>
      </c>
      <c r="I637" s="232">
        <f>IF(ISBLANK(D637),"",(E637/VLOOKUP(B637,'Data-Dept'!A:E,2,)))</f>
        <v>5.4903575595360648E-4</v>
      </c>
      <c r="J637" s="232">
        <f>IF(ISBLANK(D637),"",(F637/VLOOKUP(B637,'Data-Dept'!A:E,2,)))</f>
        <v>1.2353304508956147E-3</v>
      </c>
      <c r="K637" s="232">
        <f>IF(ISBLANK(D637),"",(G637/VLOOKUP(B637,'Data-Dept'!A:E,2,)))</f>
        <v>1.0294420424130121E-3</v>
      </c>
    </row>
    <row r="638" spans="1:11" x14ac:dyDescent="0.5">
      <c r="A638" s="230" t="str">
        <f t="shared" si="18"/>
        <v>Get updates on the status of the Phoenix pay system</v>
      </c>
      <c r="B638" s="230" t="str">
        <f t="shared" si="19"/>
        <v>PSPC</v>
      </c>
      <c r="C638" s="230">
        <f>VLOOKUP(B638,'Data-Dept'!A:J,10,)</f>
        <v>7.9173363759790314E-3</v>
      </c>
      <c r="D638" t="s">
        <v>1203</v>
      </c>
      <c r="E638">
        <v>8</v>
      </c>
      <c r="F638">
        <v>14</v>
      </c>
      <c r="G638">
        <v>12</v>
      </c>
      <c r="H638">
        <v>24</v>
      </c>
      <c r="I638" s="232">
        <f>IF(ISBLANK(D638),"",(E638/VLOOKUP(B638,'Data-Dept'!A:E,2,)))</f>
        <v>5.4903575595360648E-4</v>
      </c>
      <c r="J638" s="232">
        <f>IF(ISBLANK(D638),"",(F638/VLOOKUP(B638,'Data-Dept'!A:E,2,)))</f>
        <v>9.6081257291881137E-4</v>
      </c>
      <c r="K638" s="232">
        <f>IF(ISBLANK(D638),"",(G638/VLOOKUP(B638,'Data-Dept'!A:E,2,)))</f>
        <v>8.2355363393040967E-4</v>
      </c>
    </row>
    <row r="639" spans="1:11" x14ac:dyDescent="0.5">
      <c r="A639" s="230" t="str">
        <f t="shared" si="18"/>
        <v>Find guidance on leave requests due to COVID-19</v>
      </c>
      <c r="B639" s="230" t="str">
        <f t="shared" si="19"/>
        <v>TBS</v>
      </c>
      <c r="C639" s="230">
        <f>VLOOKUP(B639,'Data-Dept'!A:J,10,)</f>
        <v>1.4316913441313023E-2</v>
      </c>
      <c r="D639" t="s">
        <v>1265</v>
      </c>
      <c r="E639">
        <v>8</v>
      </c>
      <c r="F639">
        <v>11</v>
      </c>
      <c r="G639">
        <v>13</v>
      </c>
      <c r="H639">
        <v>17</v>
      </c>
      <c r="I639" s="232">
        <f>IF(ISBLANK(D639),"",(E639/VLOOKUP(B639,'Data-Dept'!A:E,2,)))</f>
        <v>1.8501387604070306E-3</v>
      </c>
      <c r="J639" s="232">
        <f>IF(ISBLANK(D639),"",(F639/VLOOKUP(B639,'Data-Dept'!A:E,2,)))</f>
        <v>2.5439407955596669E-3</v>
      </c>
      <c r="K639" s="232">
        <f>IF(ISBLANK(D639),"",(G639/VLOOKUP(B639,'Data-Dept'!A:E,2,)))</f>
        <v>3.0064754856614245E-3</v>
      </c>
    </row>
    <row r="640" spans="1:11" x14ac:dyDescent="0.5">
      <c r="A640" s="230" t="str">
        <f t="shared" si="18"/>
        <v>Find out what is considered harassment in the public service</v>
      </c>
      <c r="B640" s="230" t="str">
        <f t="shared" si="19"/>
        <v>TBS</v>
      </c>
      <c r="C640" s="230">
        <f>VLOOKUP(B640,'Data-Dept'!A:J,10,)</f>
        <v>1.4316913441313023E-2</v>
      </c>
      <c r="D640" t="s">
        <v>1267</v>
      </c>
      <c r="E640">
        <v>8</v>
      </c>
      <c r="F640">
        <v>13</v>
      </c>
      <c r="G640">
        <v>8</v>
      </c>
      <c r="H640">
        <v>25</v>
      </c>
      <c r="I640" s="232">
        <f>IF(ISBLANK(D640),"",(E640/VLOOKUP(B640,'Data-Dept'!A:E,2,)))</f>
        <v>1.8501387604070306E-3</v>
      </c>
      <c r="J640" s="232">
        <f>IF(ISBLANK(D640),"",(F640/VLOOKUP(B640,'Data-Dept'!A:E,2,)))</f>
        <v>3.0064754856614245E-3</v>
      </c>
      <c r="K640" s="232">
        <f>IF(ISBLANK(D640),"",(G640/VLOOKUP(B640,'Data-Dept'!A:E,2,)))</f>
        <v>1.8501387604070306E-3</v>
      </c>
    </row>
    <row r="641" spans="1:11" x14ac:dyDescent="0.5">
      <c r="A641" s="230" t="str">
        <f t="shared" si="18"/>
        <v>Find public service executives rates of pay</v>
      </c>
      <c r="B641" s="230" t="str">
        <f t="shared" si="19"/>
        <v>TBS</v>
      </c>
      <c r="C641" s="230">
        <f>VLOOKUP(B641,'Data-Dept'!A:J,10,)</f>
        <v>1.4316913441313023E-2</v>
      </c>
      <c r="D641" t="s">
        <v>1270</v>
      </c>
      <c r="E641">
        <v>8</v>
      </c>
      <c r="F641">
        <v>19</v>
      </c>
      <c r="G641">
        <v>15</v>
      </c>
      <c r="H641">
        <v>35</v>
      </c>
      <c r="I641" s="232">
        <f>IF(ISBLANK(D641),"",(E641/VLOOKUP(B641,'Data-Dept'!A:E,2,)))</f>
        <v>1.8501387604070306E-3</v>
      </c>
      <c r="J641" s="232">
        <f>IF(ISBLANK(D641),"",(F641/VLOOKUP(B641,'Data-Dept'!A:E,2,)))</f>
        <v>4.3940795559666975E-3</v>
      </c>
      <c r="K641" s="232">
        <f>IF(ISBLANK(D641),"",(G641/VLOOKUP(B641,'Data-Dept'!A:E,2,)))</f>
        <v>3.469010175763182E-3</v>
      </c>
    </row>
    <row r="642" spans="1:11" x14ac:dyDescent="0.5">
      <c r="A642" s="230" t="str">
        <f t="shared" si="18"/>
        <v>Learn about employee rights and responsibilities related to COVID-19</v>
      </c>
      <c r="B642" s="230" t="str">
        <f t="shared" si="19"/>
        <v>TBS</v>
      </c>
      <c r="C642" s="230">
        <f>VLOOKUP(B642,'Data-Dept'!A:J,10,)</f>
        <v>1.4316913441313023E-2</v>
      </c>
      <c r="D642" t="s">
        <v>1274</v>
      </c>
      <c r="E642">
        <v>8</v>
      </c>
      <c r="F642">
        <v>20</v>
      </c>
      <c r="G642">
        <v>24</v>
      </c>
      <c r="H642">
        <v>40</v>
      </c>
      <c r="I642" s="232">
        <f>IF(ISBLANK(D642),"",(E642/VLOOKUP(B642,'Data-Dept'!A:E,2,)))</f>
        <v>1.8501387604070306E-3</v>
      </c>
      <c r="J642" s="232">
        <f>IF(ISBLANK(D642),"",(F642/VLOOKUP(B642,'Data-Dept'!A:E,2,)))</f>
        <v>4.6253469010175763E-3</v>
      </c>
      <c r="K642" s="232">
        <f>IF(ISBLANK(D642),"",(G642/VLOOKUP(B642,'Data-Dept'!A:E,2,)))</f>
        <v>5.5504162812210914E-3</v>
      </c>
    </row>
    <row r="643" spans="1:11" x14ac:dyDescent="0.5">
      <c r="A643" s="230" t="str">
        <f t="shared" ref="A643:A706" si="20">IF(ISBLANK(D643),"",MID(D643,FIND("#",SUBSTITUTE(D643,":","#",2))+1,500))</f>
        <v>Learn about temporary changes to benefits due to COVID-19</v>
      </c>
      <c r="B643" s="230" t="str">
        <f t="shared" ref="B643:B706" si="21">IF(ISBLANK(D643),"",LEFT(D643,FIND("#",SUBSTITUTE(D643,":","#"))-1))</f>
        <v>TBS</v>
      </c>
      <c r="C643" s="230">
        <f>VLOOKUP(B643,'Data-Dept'!A:J,10,)</f>
        <v>1.4316913441313023E-2</v>
      </c>
      <c r="D643" t="s">
        <v>1276</v>
      </c>
      <c r="E643">
        <v>8</v>
      </c>
      <c r="F643">
        <v>11</v>
      </c>
      <c r="G643">
        <v>21</v>
      </c>
      <c r="H643">
        <v>41</v>
      </c>
      <c r="I643" s="232">
        <f>IF(ISBLANK(D643),"",(E643/VLOOKUP(B643,'Data-Dept'!A:E,2,)))</f>
        <v>1.8501387604070306E-3</v>
      </c>
      <c r="J643" s="232">
        <f>IF(ISBLANK(D643),"",(F643/VLOOKUP(B643,'Data-Dept'!A:E,2,)))</f>
        <v>2.5439407955596669E-3</v>
      </c>
      <c r="K643" s="232">
        <f>IF(ISBLANK(D643),"",(G643/VLOOKUP(B643,'Data-Dept'!A:E,2,)))</f>
        <v>4.8566142460684551E-3</v>
      </c>
    </row>
    <row r="644" spans="1:11" x14ac:dyDescent="0.5">
      <c r="A644" s="230" t="str">
        <f t="shared" si="20"/>
        <v>Learn how to register your vessel</v>
      </c>
      <c r="B644" s="230" t="str">
        <f t="shared" si="21"/>
        <v>TC</v>
      </c>
      <c r="C644" s="230">
        <f>VLOOKUP(B644,'Data-Dept'!A:J,10,)</f>
        <v>2.4679576079022828E-2</v>
      </c>
      <c r="D644" t="s">
        <v>1306</v>
      </c>
      <c r="E644">
        <v>8</v>
      </c>
      <c r="F644">
        <v>12</v>
      </c>
      <c r="G644">
        <v>7</v>
      </c>
      <c r="H644">
        <v>23</v>
      </c>
      <c r="I644" s="232">
        <f>IF(ISBLANK(D644),"",(E644/VLOOKUP(B644,'Data-Dept'!A:E,2,)))</f>
        <v>5.661712668082095E-3</v>
      </c>
      <c r="J644" s="232">
        <f>IF(ISBLANK(D644),"",(F644/VLOOKUP(B644,'Data-Dept'!A:E,2,)))</f>
        <v>8.4925690021231421E-3</v>
      </c>
      <c r="K644" s="232">
        <f>IF(ISBLANK(D644),"",(G644/VLOOKUP(B644,'Data-Dept'!A:E,2,)))</f>
        <v>4.953998584571833E-3</v>
      </c>
    </row>
    <row r="645" spans="1:11" x14ac:dyDescent="0.5">
      <c r="A645" s="230" t="str">
        <f t="shared" si="20"/>
        <v>Licensing and training of aviation personnel</v>
      </c>
      <c r="B645" s="230" t="str">
        <f t="shared" si="21"/>
        <v>TC</v>
      </c>
      <c r="C645" s="230">
        <f>VLOOKUP(B645,'Data-Dept'!A:J,10,)</f>
        <v>2.4679576079022828E-2</v>
      </c>
      <c r="D645" t="s">
        <v>1308</v>
      </c>
      <c r="E645">
        <v>8</v>
      </c>
      <c r="F645">
        <v>17</v>
      </c>
      <c r="G645">
        <v>17</v>
      </c>
      <c r="H645">
        <v>45</v>
      </c>
      <c r="I645" s="232">
        <f>IF(ISBLANK(D645),"",(E645/VLOOKUP(B645,'Data-Dept'!A:E,2,)))</f>
        <v>5.661712668082095E-3</v>
      </c>
      <c r="J645" s="232">
        <f>IF(ISBLANK(D645),"",(F645/VLOOKUP(B645,'Data-Dept'!A:E,2,)))</f>
        <v>1.2031139419674451E-2</v>
      </c>
      <c r="K645" s="232">
        <f>IF(ISBLANK(D645),"",(G645/VLOOKUP(B645,'Data-Dept'!A:E,2,)))</f>
        <v>1.2031139419674451E-2</v>
      </c>
    </row>
    <row r="646" spans="1:11" x14ac:dyDescent="0.5">
      <c r="A646" s="230" t="str">
        <f t="shared" si="20"/>
        <v>Get tariff classifications for goods you want to import into Canada</v>
      </c>
      <c r="B646" s="230" t="str">
        <f t="shared" si="21"/>
        <v>CBSA</v>
      </c>
      <c r="C646" s="230">
        <f>VLOOKUP(B646,'Data-Dept'!A:J,10,)</f>
        <v>8.2121991698330173E-3</v>
      </c>
      <c r="D646" t="s">
        <v>245</v>
      </c>
      <c r="E646">
        <v>7</v>
      </c>
      <c r="F646">
        <v>12</v>
      </c>
      <c r="G646">
        <v>10</v>
      </c>
      <c r="H646">
        <v>34</v>
      </c>
      <c r="I646" s="232">
        <f>IF(ISBLANK(D646),"",(E646/VLOOKUP(B646,'Data-Dept'!A:E,2,)))</f>
        <v>5.0805632167223106E-4</v>
      </c>
      <c r="J646" s="232">
        <f>IF(ISBLANK(D646),"",(F646/VLOOKUP(B646,'Data-Dept'!A:E,2,)))</f>
        <v>8.7095369429525328E-4</v>
      </c>
      <c r="K646" s="232">
        <f>IF(ISBLANK(D646),"",(G646/VLOOKUP(B646,'Data-Dept'!A:E,2,)))</f>
        <v>7.2579474524604444E-4</v>
      </c>
    </row>
    <row r="647" spans="1:11" x14ac:dyDescent="0.5">
      <c r="A647" s="230" t="str">
        <f t="shared" si="20"/>
        <v>Renew a NEXUS membership</v>
      </c>
      <c r="B647" s="230" t="str">
        <f t="shared" si="21"/>
        <v>CBSA</v>
      </c>
      <c r="C647" s="230">
        <f>VLOOKUP(B647,'Data-Dept'!A:J,10,)</f>
        <v>8.2121991698330173E-3</v>
      </c>
      <c r="D647" t="s">
        <v>1366</v>
      </c>
      <c r="E647">
        <v>7</v>
      </c>
      <c r="F647">
        <v>8</v>
      </c>
      <c r="G647">
        <v>6</v>
      </c>
      <c r="H647">
        <v>10</v>
      </c>
      <c r="I647" s="232">
        <f>IF(ISBLANK(D647),"",(E647/VLOOKUP(B647,'Data-Dept'!A:E,2,)))</f>
        <v>5.0805632167223106E-4</v>
      </c>
      <c r="J647" s="232">
        <f>IF(ISBLANK(D647),"",(F647/VLOOKUP(B647,'Data-Dept'!A:E,2,)))</f>
        <v>5.8063579619683549E-4</v>
      </c>
      <c r="K647" s="232">
        <f>IF(ISBLANK(D647),"",(G647/VLOOKUP(B647,'Data-Dept'!A:E,2,)))</f>
        <v>4.3547684714762664E-4</v>
      </c>
    </row>
    <row r="648" spans="1:11" x14ac:dyDescent="0.5">
      <c r="A648" s="230" t="str">
        <f t="shared" si="20"/>
        <v>Access the Canadian Common CV (CCV)</v>
      </c>
      <c r="B648" s="230" t="str">
        <f t="shared" si="21"/>
        <v>CIHR</v>
      </c>
      <c r="C648" s="230">
        <f>VLOOKUP(B648,'Data-Dept'!A:J,10,)</f>
        <v>2.9322591399837911E-2</v>
      </c>
      <c r="D648" t="s">
        <v>292</v>
      </c>
      <c r="E648">
        <v>7</v>
      </c>
      <c r="F648">
        <v>15</v>
      </c>
      <c r="G648">
        <v>13</v>
      </c>
      <c r="H648">
        <v>28</v>
      </c>
      <c r="I648" s="232">
        <f>IF(ISBLANK(D648),"",(E648/VLOOKUP(B648,'Data-Dept'!A:E,2,)))</f>
        <v>7.1283095723014261E-3</v>
      </c>
      <c r="J648" s="232">
        <f>IF(ISBLANK(D648),"",(F648/VLOOKUP(B648,'Data-Dept'!A:E,2,)))</f>
        <v>1.5274949083503055E-2</v>
      </c>
      <c r="K648" s="232">
        <f>IF(ISBLANK(D648),"",(G648/VLOOKUP(B648,'Data-Dept'!A:E,2,)))</f>
        <v>1.3238289205702648E-2</v>
      </c>
    </row>
    <row r="649" spans="1:11" x14ac:dyDescent="0.5">
      <c r="A649" s="230" t="str">
        <f t="shared" si="20"/>
        <v>Find out about COVID-19 related information / research opportunities</v>
      </c>
      <c r="B649" s="230" t="str">
        <f t="shared" si="21"/>
        <v>CIHR</v>
      </c>
      <c r="C649" s="230">
        <f>VLOOKUP(B649,'Data-Dept'!A:J,10,)</f>
        <v>2.9322591399837911E-2</v>
      </c>
      <c r="D649" t="s">
        <v>299</v>
      </c>
      <c r="E649">
        <v>7</v>
      </c>
      <c r="F649">
        <v>9</v>
      </c>
      <c r="G649">
        <v>9</v>
      </c>
      <c r="H649">
        <v>21</v>
      </c>
      <c r="I649" s="232">
        <f>IF(ISBLANK(D649),"",(E649/VLOOKUP(B649,'Data-Dept'!A:E,2,)))</f>
        <v>7.1283095723014261E-3</v>
      </c>
      <c r="J649" s="232">
        <f>IF(ISBLANK(D649),"",(F649/VLOOKUP(B649,'Data-Dept'!A:E,2,)))</f>
        <v>9.1649694501018328E-3</v>
      </c>
      <c r="K649" s="232">
        <f>IF(ISBLANK(D649),"",(G649/VLOOKUP(B649,'Data-Dept'!A:E,2,)))</f>
        <v>9.1649694501018328E-3</v>
      </c>
    </row>
    <row r="650" spans="1:11" x14ac:dyDescent="0.5">
      <c r="A650" s="230" t="str">
        <f t="shared" si="20"/>
        <v>Find out about Funding Decisions</v>
      </c>
      <c r="B650" s="230" t="str">
        <f t="shared" si="21"/>
        <v>CIHR</v>
      </c>
      <c r="C650" s="230">
        <f>VLOOKUP(B650,'Data-Dept'!A:J,10,)</f>
        <v>2.9322591399837911E-2</v>
      </c>
      <c r="D650" t="s">
        <v>300</v>
      </c>
      <c r="E650">
        <v>7</v>
      </c>
      <c r="F650">
        <v>11</v>
      </c>
      <c r="G650">
        <v>12</v>
      </c>
      <c r="H650">
        <v>29</v>
      </c>
      <c r="I650" s="232">
        <f>IF(ISBLANK(D650),"",(E650/VLOOKUP(B650,'Data-Dept'!A:E,2,)))</f>
        <v>7.1283095723014261E-3</v>
      </c>
      <c r="J650" s="232">
        <f>IF(ISBLANK(D650),"",(F650/VLOOKUP(B650,'Data-Dept'!A:E,2,)))</f>
        <v>1.1201629327902239E-2</v>
      </c>
      <c r="K650" s="232">
        <f>IF(ISBLANK(D650),"",(G650/VLOOKUP(B650,'Data-Dept'!A:E,2,)))</f>
        <v>1.2219959266802444E-2</v>
      </c>
    </row>
    <row r="651" spans="1:11" ht="31.5" x14ac:dyDescent="0.5">
      <c r="A651" s="230" t="str">
        <f t="shared" si="20"/>
        <v>Conservation (habitat, restoration, recovery, invasive species, protected areas)</v>
      </c>
      <c r="B651" s="230" t="str">
        <f t="shared" si="21"/>
        <v>DFO</v>
      </c>
      <c r="C651" s="230">
        <f>VLOOKUP(B651,'Data-Dept'!A:J,10,)</f>
        <v>3.4571708353696461E-2</v>
      </c>
      <c r="D651" t="s">
        <v>410</v>
      </c>
      <c r="E651">
        <v>7</v>
      </c>
      <c r="F651">
        <v>6</v>
      </c>
      <c r="G651">
        <v>8</v>
      </c>
      <c r="H651">
        <v>19</v>
      </c>
      <c r="I651" s="232">
        <f>IF(ISBLANK(D651),"",(E651/VLOOKUP(B651,'Data-Dept'!A:E,2,)))</f>
        <v>9.1863517060367453E-3</v>
      </c>
      <c r="J651" s="232">
        <f>IF(ISBLANK(D651),"",(F651/VLOOKUP(B651,'Data-Dept'!A:E,2,)))</f>
        <v>7.874015748031496E-3</v>
      </c>
      <c r="K651" s="232">
        <f>IF(ISBLANK(D651),"",(G651/VLOOKUP(B651,'Data-Dept'!A:E,2,)))</f>
        <v>1.0498687664041995E-2</v>
      </c>
    </row>
    <row r="652" spans="1:11" x14ac:dyDescent="0.5">
      <c r="A652" s="230" t="str">
        <f t="shared" si="20"/>
        <v>Contact Fisheries and Oceans Canada</v>
      </c>
      <c r="B652" s="230" t="str">
        <f t="shared" si="21"/>
        <v>DFO</v>
      </c>
      <c r="C652" s="230">
        <f>VLOOKUP(B652,'Data-Dept'!A:J,10,)</f>
        <v>3.4571708353696461E-2</v>
      </c>
      <c r="D652" t="s">
        <v>411</v>
      </c>
      <c r="E652">
        <v>7</v>
      </c>
      <c r="F652">
        <v>9</v>
      </c>
      <c r="G652">
        <v>12</v>
      </c>
      <c r="H652">
        <v>18</v>
      </c>
      <c r="I652" s="232">
        <f>IF(ISBLANK(D652),"",(E652/VLOOKUP(B652,'Data-Dept'!A:E,2,)))</f>
        <v>9.1863517060367453E-3</v>
      </c>
      <c r="J652" s="232">
        <f>IF(ISBLANK(D652),"",(F652/VLOOKUP(B652,'Data-Dept'!A:E,2,)))</f>
        <v>1.1811023622047244E-2</v>
      </c>
      <c r="K652" s="232">
        <f>IF(ISBLANK(D652),"",(G652/VLOOKUP(B652,'Data-Dept'!A:E,2,)))</f>
        <v>1.5748031496062992E-2</v>
      </c>
    </row>
    <row r="653" spans="1:11" x14ac:dyDescent="0.5">
      <c r="A653" s="230" t="str">
        <f t="shared" si="20"/>
        <v>Learn about a specific military operation</v>
      </c>
      <c r="B653" s="230" t="str">
        <f t="shared" si="21"/>
        <v>DND</v>
      </c>
      <c r="C653" s="230">
        <f>VLOOKUP(B653,'Data-Dept'!A:J,10,)</f>
        <v>1.3547807034757964E-2</v>
      </c>
      <c r="D653" t="s">
        <v>1414</v>
      </c>
      <c r="E653">
        <v>7</v>
      </c>
      <c r="F653">
        <v>7</v>
      </c>
      <c r="G653">
        <v>10</v>
      </c>
      <c r="H653">
        <v>33</v>
      </c>
      <c r="I653" s="232">
        <f>IF(ISBLANK(D653),"",(E653/VLOOKUP(B653,'Data-Dept'!A:E,2,)))</f>
        <v>1.6047684548372307E-3</v>
      </c>
      <c r="J653" s="232">
        <f>IF(ISBLANK(D653),"",(F653/VLOOKUP(B653,'Data-Dept'!A:E,2,)))</f>
        <v>1.6047684548372307E-3</v>
      </c>
      <c r="K653" s="232">
        <f>IF(ISBLANK(D653),"",(G653/VLOOKUP(B653,'Data-Dept'!A:E,2,)))</f>
        <v>2.2925263640531865E-3</v>
      </c>
    </row>
    <row r="654" spans="1:11" x14ac:dyDescent="0.5">
      <c r="A654" s="230" t="str">
        <f t="shared" si="20"/>
        <v>Learn how the government provides financial support to provinces and territories</v>
      </c>
      <c r="B654" s="230" t="str">
        <f t="shared" si="21"/>
        <v>FIN</v>
      </c>
      <c r="C654" s="230">
        <f>VLOOKUP(B654,'Data-Dept'!A:J,10,)</f>
        <v>2.7120186060548612E-2</v>
      </c>
      <c r="D654" t="s">
        <v>607</v>
      </c>
      <c r="E654">
        <v>7</v>
      </c>
      <c r="F654">
        <v>18</v>
      </c>
      <c r="G654">
        <v>13</v>
      </c>
      <c r="H654">
        <v>41</v>
      </c>
      <c r="I654" s="232">
        <f>IF(ISBLANK(D654),"",(E654/VLOOKUP(B654,'Data-Dept'!A:E,2,)))</f>
        <v>5.627009646302251E-3</v>
      </c>
      <c r="J654" s="232">
        <f>IF(ISBLANK(D654),"",(F654/VLOOKUP(B654,'Data-Dept'!A:E,2,)))</f>
        <v>1.4469453376205787E-2</v>
      </c>
      <c r="K654" s="232">
        <f>IF(ISBLANK(D654),"",(G654/VLOOKUP(B654,'Data-Dept'!A:E,2,)))</f>
        <v>1.045016077170418E-2</v>
      </c>
    </row>
    <row r="655" spans="1:11" x14ac:dyDescent="0.5">
      <c r="A655" s="230" t="str">
        <f t="shared" si="20"/>
        <v>Funding for research and the development of technology innovations</v>
      </c>
      <c r="B655" s="230" t="str">
        <f t="shared" si="21"/>
        <v>GAC</v>
      </c>
      <c r="C655" s="230">
        <f>VLOOKUP(B655,'Data-Dept'!A:J,10,)</f>
        <v>8.097690068006173E-3</v>
      </c>
      <c r="D655" t="s">
        <v>648</v>
      </c>
      <c r="E655">
        <v>7</v>
      </c>
      <c r="F655">
        <v>4</v>
      </c>
      <c r="G655">
        <v>5</v>
      </c>
      <c r="H655">
        <v>7</v>
      </c>
      <c r="I655" s="232">
        <f>IF(ISBLANK(D655),"",(E655/VLOOKUP(B655,'Data-Dept'!A:E,2,)))</f>
        <v>5.213376033365607E-4</v>
      </c>
      <c r="J655" s="232">
        <f>IF(ISBLANK(D655),"",(F655/VLOOKUP(B655,'Data-Dept'!A:E,2,)))</f>
        <v>2.979072019066061E-4</v>
      </c>
      <c r="K655" s="232">
        <f>IF(ISBLANK(D655),"",(G655/VLOOKUP(B655,'Data-Dept'!A:E,2,)))</f>
        <v>3.7238400238325762E-4</v>
      </c>
    </row>
    <row r="656" spans="1:11" x14ac:dyDescent="0.5">
      <c r="A656" s="230" t="str">
        <f t="shared" si="20"/>
        <v>Notarial services</v>
      </c>
      <c r="B656" s="230" t="str">
        <f t="shared" si="21"/>
        <v>GAC</v>
      </c>
      <c r="C656" s="230">
        <f>VLOOKUP(B656,'Data-Dept'!A:J,10,)</f>
        <v>8.097690068006173E-3</v>
      </c>
      <c r="D656" t="s">
        <v>758</v>
      </c>
      <c r="E656">
        <v>7</v>
      </c>
      <c r="F656">
        <v>6</v>
      </c>
      <c r="G656">
        <v>7</v>
      </c>
      <c r="H656">
        <v>13</v>
      </c>
      <c r="I656" s="232">
        <f>IF(ISBLANK(D656),"",(E656/VLOOKUP(B656,'Data-Dept'!A:E,2,)))</f>
        <v>5.213376033365607E-4</v>
      </c>
      <c r="J656" s="232">
        <f>IF(ISBLANK(D656),"",(F656/VLOOKUP(B656,'Data-Dept'!A:E,2,)))</f>
        <v>4.4686080285990913E-4</v>
      </c>
      <c r="K656" s="232">
        <f>IF(ISBLANK(D656),"",(G656/VLOOKUP(B656,'Data-Dept'!A:E,2,)))</f>
        <v>5.213376033365607E-4</v>
      </c>
    </row>
    <row r="657" spans="1:11" x14ac:dyDescent="0.5">
      <c r="A657" s="230" t="str">
        <f t="shared" si="20"/>
        <v>Find out the safe cooking temperature for food</v>
      </c>
      <c r="B657" s="230" t="str">
        <f t="shared" si="21"/>
        <v>HC</v>
      </c>
      <c r="C657" s="230">
        <f>VLOOKUP(B657,'Data-Dept'!A:J,10,)</f>
        <v>8.1052032694029358E-3</v>
      </c>
      <c r="D657" t="s">
        <v>806</v>
      </c>
      <c r="E657">
        <v>7</v>
      </c>
      <c r="F657">
        <v>22</v>
      </c>
      <c r="G657">
        <v>30</v>
      </c>
      <c r="H657">
        <v>104</v>
      </c>
      <c r="I657" s="232">
        <f>IF(ISBLANK(D657),"",(E657/VLOOKUP(B657,'Data-Dept'!A:E,2,)))</f>
        <v>5.3010223400227184E-4</v>
      </c>
      <c r="J657" s="232">
        <f>IF(ISBLANK(D657),"",(F657/VLOOKUP(B657,'Data-Dept'!A:E,2,)))</f>
        <v>1.6660355925785686E-3</v>
      </c>
      <c r="K657" s="232">
        <f>IF(ISBLANK(D657),"",(G657/VLOOKUP(B657,'Data-Dept'!A:E,2,)))</f>
        <v>2.2718667171525938E-3</v>
      </c>
    </row>
    <row r="658" spans="1:11" x14ac:dyDescent="0.5">
      <c r="A658" s="230" t="str">
        <f t="shared" si="20"/>
        <v>Birth outside of Canada</v>
      </c>
      <c r="B658" s="230" t="str">
        <f t="shared" si="21"/>
        <v>IRCC</v>
      </c>
      <c r="C658" s="230">
        <f>VLOOKUP(B658,'Data-Dept'!A:J,10,)</f>
        <v>2.146124497851573E-3</v>
      </c>
      <c r="D658" t="s">
        <v>880</v>
      </c>
      <c r="E658">
        <v>7</v>
      </c>
      <c r="F658">
        <v>7</v>
      </c>
      <c r="G658">
        <v>8</v>
      </c>
      <c r="H658">
        <v>10</v>
      </c>
      <c r="I658" s="232">
        <f>IF(ISBLANK(D658),"",(E658/VLOOKUP(B658,'Data-Dept'!A:E,2,)))</f>
        <v>3.5301474593024425E-5</v>
      </c>
      <c r="J658" s="232">
        <f>IF(ISBLANK(D658),"",(F658/VLOOKUP(B658,'Data-Dept'!A:E,2,)))</f>
        <v>3.5301474593024425E-5</v>
      </c>
      <c r="K658" s="232">
        <f>IF(ISBLANK(D658),"",(G658/VLOOKUP(B658,'Data-Dept'!A:E,2,)))</f>
        <v>4.0344542392027917E-5</v>
      </c>
    </row>
    <row r="659" spans="1:11" x14ac:dyDescent="0.5">
      <c r="A659" s="230" t="str">
        <f t="shared" si="20"/>
        <v>Citizenship services</v>
      </c>
      <c r="B659" s="230" t="str">
        <f t="shared" si="21"/>
        <v>IRCC</v>
      </c>
      <c r="C659" s="230">
        <f>VLOOKUP(B659,'Data-Dept'!A:J,10,)</f>
        <v>2.146124497851573E-3</v>
      </c>
      <c r="D659" t="s">
        <v>884</v>
      </c>
      <c r="E659">
        <v>7</v>
      </c>
      <c r="F659">
        <v>11</v>
      </c>
      <c r="G659">
        <v>10</v>
      </c>
      <c r="H659">
        <v>16</v>
      </c>
      <c r="I659" s="232">
        <f>IF(ISBLANK(D659),"",(E659/VLOOKUP(B659,'Data-Dept'!A:E,2,)))</f>
        <v>3.5301474593024425E-5</v>
      </c>
      <c r="J659" s="232">
        <f>IF(ISBLANK(D659),"",(F659/VLOOKUP(B659,'Data-Dept'!A:E,2,)))</f>
        <v>5.5473745789038391E-5</v>
      </c>
      <c r="K659" s="232">
        <f>IF(ISBLANK(D659),"",(G659/VLOOKUP(B659,'Data-Dept'!A:E,2,)))</f>
        <v>5.0430677990034899E-5</v>
      </c>
    </row>
    <row r="660" spans="1:11" x14ac:dyDescent="0.5">
      <c r="A660" s="230" t="str">
        <f t="shared" si="20"/>
        <v>Work and travel in Canada as a youth (International Experience Canada)</v>
      </c>
      <c r="B660" s="230" t="str">
        <f t="shared" si="21"/>
        <v>IRCC</v>
      </c>
      <c r="C660" s="230">
        <f>VLOOKUP(B660,'Data-Dept'!A:J,10,)</f>
        <v>2.146124497851573E-3</v>
      </c>
      <c r="D660" t="s">
        <v>898</v>
      </c>
      <c r="E660">
        <v>7</v>
      </c>
      <c r="F660">
        <v>7</v>
      </c>
      <c r="G660">
        <v>6</v>
      </c>
      <c r="H660">
        <v>28</v>
      </c>
      <c r="I660" s="232">
        <f>IF(ISBLANK(D660),"",(E660/VLOOKUP(B660,'Data-Dept'!A:E,2,)))</f>
        <v>3.5301474593024425E-5</v>
      </c>
      <c r="J660" s="232">
        <f>IF(ISBLANK(D660),"",(F660/VLOOKUP(B660,'Data-Dept'!A:E,2,)))</f>
        <v>3.5301474593024425E-5</v>
      </c>
      <c r="K660" s="232">
        <f>IF(ISBLANK(D660),"",(G660/VLOOKUP(B660,'Data-Dept'!A:E,2,)))</f>
        <v>3.0258406794020938E-5</v>
      </c>
    </row>
    <row r="661" spans="1:11" x14ac:dyDescent="0.5">
      <c r="A661" s="230" t="str">
        <f t="shared" si="20"/>
        <v>Search Aurora and Voila catalogues</v>
      </c>
      <c r="B661" s="230" t="str">
        <f t="shared" si="21"/>
        <v>LAC</v>
      </c>
      <c r="C661" s="230">
        <f>VLOOKUP(B661,'Data-Dept'!A:J,10,)</f>
        <v>1.5716054468814866E-2</v>
      </c>
      <c r="D661" t="s">
        <v>949</v>
      </c>
      <c r="E661">
        <v>7</v>
      </c>
      <c r="F661">
        <v>12</v>
      </c>
      <c r="G661">
        <v>9</v>
      </c>
      <c r="H661">
        <v>21</v>
      </c>
      <c r="I661" s="232">
        <f>IF(ISBLANK(D661),"",(E661/VLOOKUP(B661,'Data-Dept'!A:E,2,)))</f>
        <v>1.8125323666494044E-3</v>
      </c>
      <c r="J661" s="232">
        <f>IF(ISBLANK(D661),"",(F661/VLOOKUP(B661,'Data-Dept'!A:E,2,)))</f>
        <v>3.1071983428275505E-3</v>
      </c>
      <c r="K661" s="232">
        <f>IF(ISBLANK(D661),"",(G661/VLOOKUP(B661,'Data-Dept'!A:E,2,)))</f>
        <v>2.3303987571206631E-3</v>
      </c>
    </row>
    <row r="662" spans="1:11" x14ac:dyDescent="0.5">
      <c r="A662" s="230" t="str">
        <f t="shared" si="20"/>
        <v>Find jobs opportunities at the NRC</v>
      </c>
      <c r="B662" s="230" t="str">
        <f t="shared" si="21"/>
        <v>NRC</v>
      </c>
      <c r="C662" s="230">
        <f>VLOOKUP(B662,'Data-Dept'!A:J,10,)</f>
        <v>2.2955709653256485E-2</v>
      </c>
      <c r="D662" t="s">
        <v>968</v>
      </c>
      <c r="E662">
        <v>7</v>
      </c>
      <c r="F662">
        <v>18</v>
      </c>
      <c r="G662">
        <v>28</v>
      </c>
      <c r="H662">
        <v>78</v>
      </c>
      <c r="I662" s="232">
        <f>IF(ISBLANK(D662),"",(E662/VLOOKUP(B662,'Data-Dept'!A:E,2,)))</f>
        <v>4.4728434504792336E-3</v>
      </c>
      <c r="J662" s="232">
        <f>IF(ISBLANK(D662),"",(F662/VLOOKUP(B662,'Data-Dept'!A:E,2,)))</f>
        <v>1.1501597444089457E-2</v>
      </c>
      <c r="K662" s="232">
        <f>IF(ISBLANK(D662),"",(G662/VLOOKUP(B662,'Data-Dept'!A:E,2,)))</f>
        <v>1.7891373801916934E-2</v>
      </c>
    </row>
    <row r="663" spans="1:11" x14ac:dyDescent="0.5">
      <c r="A663" s="230" t="str">
        <f t="shared" si="20"/>
        <v>Learn more about Natural Resources Canada (NRCan)</v>
      </c>
      <c r="B663" s="230" t="str">
        <f t="shared" si="21"/>
        <v>NRCan</v>
      </c>
      <c r="C663" s="230">
        <f>VLOOKUP(B663,'Data-Dept'!A:J,10,)</f>
        <v>1.720243549629279E-2</v>
      </c>
      <c r="D663" t="s">
        <v>1507</v>
      </c>
      <c r="E663">
        <v>7</v>
      </c>
      <c r="F663">
        <v>11</v>
      </c>
      <c r="G663">
        <v>10</v>
      </c>
      <c r="H663">
        <v>32</v>
      </c>
      <c r="I663" s="232">
        <f>IF(ISBLANK(D663),"",(E663/VLOOKUP(B663,'Data-Dept'!A:E,2,)))</f>
        <v>2.2278803309993636E-3</v>
      </c>
      <c r="J663" s="232">
        <f>IF(ISBLANK(D663),"",(F663/VLOOKUP(B663,'Data-Dept'!A:E,2,)))</f>
        <v>3.5009548058561428E-3</v>
      </c>
      <c r="K663" s="232">
        <f>IF(ISBLANK(D663),"",(G663/VLOOKUP(B663,'Data-Dept'!A:E,2,)))</f>
        <v>3.1826861871419479E-3</v>
      </c>
    </row>
    <row r="664" spans="1:11" x14ac:dyDescent="0.5">
      <c r="A664" s="230" t="str">
        <f t="shared" si="20"/>
        <v>Calculate the magnetic declination for a specified location and date</v>
      </c>
      <c r="B664" s="230" t="str">
        <f t="shared" si="21"/>
        <v>NRCan</v>
      </c>
      <c r="C664" s="230">
        <f>VLOOKUP(B664,'Data-Dept'!A:J,10,)</f>
        <v>1.720243549629279E-2</v>
      </c>
      <c r="D664" t="s">
        <v>1016</v>
      </c>
      <c r="E664">
        <v>7</v>
      </c>
      <c r="F664">
        <v>8</v>
      </c>
      <c r="G664">
        <v>11</v>
      </c>
      <c r="H664">
        <v>19</v>
      </c>
      <c r="I664" s="232">
        <f>IF(ISBLANK(D664),"",(E664/VLOOKUP(B664,'Data-Dept'!A:E,2,)))</f>
        <v>2.2278803309993636E-3</v>
      </c>
      <c r="J664" s="232">
        <f>IF(ISBLANK(D664),"",(F664/VLOOKUP(B664,'Data-Dept'!A:E,2,)))</f>
        <v>2.546148949713558E-3</v>
      </c>
      <c r="K664" s="232">
        <f>IF(ISBLANK(D664),"",(G664/VLOOKUP(B664,'Data-Dept'!A:E,2,)))</f>
        <v>3.5009548058561428E-3</v>
      </c>
    </row>
    <row r="665" spans="1:11" x14ac:dyDescent="0.5">
      <c r="A665" s="230" t="str">
        <f t="shared" si="20"/>
        <v>Learn about energy efficient transportation</v>
      </c>
      <c r="B665" s="230" t="str">
        <f t="shared" si="21"/>
        <v>NRCan</v>
      </c>
      <c r="C665" s="230">
        <f>VLOOKUP(B665,'Data-Dept'!A:J,10,)</f>
        <v>1.720243549629279E-2</v>
      </c>
      <c r="D665" t="s">
        <v>1517</v>
      </c>
      <c r="E665">
        <v>7</v>
      </c>
      <c r="F665">
        <v>7</v>
      </c>
      <c r="G665">
        <v>10</v>
      </c>
      <c r="H665">
        <v>22</v>
      </c>
      <c r="I665" s="232">
        <f>IF(ISBLANK(D665),"",(E665/VLOOKUP(B665,'Data-Dept'!A:E,2,)))</f>
        <v>2.2278803309993636E-3</v>
      </c>
      <c r="J665" s="232">
        <f>IF(ISBLANK(D665),"",(F665/VLOOKUP(B665,'Data-Dept'!A:E,2,)))</f>
        <v>2.2278803309993636E-3</v>
      </c>
      <c r="K665" s="232">
        <f>IF(ISBLANK(D665),"",(G665/VLOOKUP(B665,'Data-Dept'!A:E,2,)))</f>
        <v>3.1826861871419479E-3</v>
      </c>
    </row>
    <row r="666" spans="1:11" x14ac:dyDescent="0.5">
      <c r="A666" s="230" t="str">
        <f t="shared" si="20"/>
        <v>Learn about fuel-efficient driving</v>
      </c>
      <c r="B666" s="230" t="str">
        <f t="shared" si="21"/>
        <v>NRCan</v>
      </c>
      <c r="C666" s="230">
        <f>VLOOKUP(B666,'Data-Dept'!A:J,10,)</f>
        <v>1.720243549629279E-2</v>
      </c>
      <c r="D666" t="s">
        <v>1026</v>
      </c>
      <c r="E666">
        <v>7</v>
      </c>
      <c r="F666">
        <v>8</v>
      </c>
      <c r="G666">
        <v>10</v>
      </c>
      <c r="H666">
        <v>18</v>
      </c>
      <c r="I666" s="232">
        <f>IF(ISBLANK(D666),"",(E666/VLOOKUP(B666,'Data-Dept'!A:E,2,)))</f>
        <v>2.2278803309993636E-3</v>
      </c>
      <c r="J666" s="232">
        <f>IF(ISBLANK(D666),"",(F666/VLOOKUP(B666,'Data-Dept'!A:E,2,)))</f>
        <v>2.546148949713558E-3</v>
      </c>
      <c r="K666" s="232">
        <f>IF(ISBLANK(D666),"",(G666/VLOOKUP(B666,'Data-Dept'!A:E,2,)))</f>
        <v>3.1826861871419479E-3</v>
      </c>
    </row>
    <row r="667" spans="1:11" x14ac:dyDescent="0.5">
      <c r="A667" s="230" t="str">
        <f t="shared" si="20"/>
        <v>Get an entry pass, permit, or merchandise</v>
      </c>
      <c r="B667" s="230" t="str">
        <f t="shared" si="21"/>
        <v>PC</v>
      </c>
      <c r="C667" s="230">
        <f>VLOOKUP(B667,'Data-Dept'!A:J,10,)</f>
        <v>1.4642936219695762E-2</v>
      </c>
      <c r="D667" t="s">
        <v>1543</v>
      </c>
      <c r="E667">
        <v>7</v>
      </c>
      <c r="F667">
        <v>13</v>
      </c>
      <c r="G667">
        <v>11</v>
      </c>
      <c r="H667">
        <v>53</v>
      </c>
      <c r="I667" s="232">
        <f>IF(ISBLANK(D667),"",(E667/VLOOKUP(B667,'Data-Dept'!A:E,2,)))</f>
        <v>1.8305439330543933E-3</v>
      </c>
      <c r="J667" s="232">
        <f>IF(ISBLANK(D667),"",(F667/VLOOKUP(B667,'Data-Dept'!A:E,2,)))</f>
        <v>3.3995815899581592E-3</v>
      </c>
      <c r="K667" s="232">
        <f>IF(ISBLANK(D667),"",(G667/VLOOKUP(B667,'Data-Dept'!A:E,2,)))</f>
        <v>2.8765690376569039E-3</v>
      </c>
    </row>
    <row r="668" spans="1:11" x14ac:dyDescent="0.5">
      <c r="A668" s="230" t="str">
        <f t="shared" si="20"/>
        <v>National celebrations and commemorations</v>
      </c>
      <c r="B668" s="230" t="str">
        <f t="shared" si="21"/>
        <v>PCH</v>
      </c>
      <c r="C668" s="230">
        <f>VLOOKUP(B668,'Data-Dept'!A:J,10,)</f>
        <v>2.4417219195539241E-2</v>
      </c>
      <c r="D668" t="s">
        <v>1076</v>
      </c>
      <c r="E668">
        <v>7</v>
      </c>
      <c r="F668">
        <v>4</v>
      </c>
      <c r="G668">
        <v>11</v>
      </c>
      <c r="H668">
        <v>36</v>
      </c>
      <c r="I668" s="232">
        <f>IF(ISBLANK(D668),"",(E668/VLOOKUP(B668,'Data-Dept'!A:E,2,)))</f>
        <v>5.1020408163265302E-3</v>
      </c>
      <c r="J668" s="232">
        <f>IF(ISBLANK(D668),"",(F668/VLOOKUP(B668,'Data-Dept'!A:E,2,)))</f>
        <v>2.9154518950437317E-3</v>
      </c>
      <c r="K668" s="232">
        <f>IF(ISBLANK(D668),"",(G668/VLOOKUP(B668,'Data-Dept'!A:E,2,)))</f>
        <v>8.0174927113702624E-3</v>
      </c>
    </row>
    <row r="669" spans="1:11" x14ac:dyDescent="0.5">
      <c r="A669" s="230" t="str">
        <f t="shared" si="20"/>
        <v>Participate in Winterlude events and activities</v>
      </c>
      <c r="B669" s="230" t="str">
        <f t="shared" si="21"/>
        <v>PCH</v>
      </c>
      <c r="C669" s="230">
        <f>VLOOKUP(B669,'Data-Dept'!A:J,10,)</f>
        <v>2.4417219195539241E-2</v>
      </c>
      <c r="D669" t="s">
        <v>1082</v>
      </c>
      <c r="E669">
        <v>7</v>
      </c>
      <c r="F669">
        <v>9</v>
      </c>
      <c r="G669">
        <v>15</v>
      </c>
      <c r="H669">
        <v>38</v>
      </c>
      <c r="I669" s="232">
        <f>IF(ISBLANK(D669),"",(E669/VLOOKUP(B669,'Data-Dept'!A:E,2,)))</f>
        <v>5.1020408163265302E-3</v>
      </c>
      <c r="J669" s="232">
        <f>IF(ISBLANK(D669),"",(F669/VLOOKUP(B669,'Data-Dept'!A:E,2,)))</f>
        <v>6.5597667638483967E-3</v>
      </c>
      <c r="K669" s="232">
        <f>IF(ISBLANK(D669),"",(G669/VLOOKUP(B669,'Data-Dept'!A:E,2,)))</f>
        <v>1.0932944606413994E-2</v>
      </c>
    </row>
    <row r="670" spans="1:11" x14ac:dyDescent="0.5">
      <c r="A670" s="230" t="str">
        <f t="shared" si="20"/>
        <v>Find information on family violence and how to get help</v>
      </c>
      <c r="B670" s="230" t="str">
        <f t="shared" si="21"/>
        <v>PHAC</v>
      </c>
      <c r="C670" s="230">
        <f>VLOOKUP(B670,'Data-Dept'!A:J,10,)</f>
        <v>1.2118060810089969E-2</v>
      </c>
      <c r="D670" t="s">
        <v>1099</v>
      </c>
      <c r="E670">
        <v>7</v>
      </c>
      <c r="F670">
        <v>15</v>
      </c>
      <c r="G670">
        <v>13</v>
      </c>
      <c r="H670">
        <v>33</v>
      </c>
      <c r="I670" s="232">
        <f>IF(ISBLANK(D670),"",(E670/VLOOKUP(B670,'Data-Dept'!A:E,2,)))</f>
        <v>1.138766878151944E-3</v>
      </c>
      <c r="J670" s="232">
        <f>IF(ISBLANK(D670),"",(F670/VLOOKUP(B670,'Data-Dept'!A:E,2,)))</f>
        <v>2.440214738897023E-3</v>
      </c>
      <c r="K670" s="232">
        <f>IF(ISBLANK(D670),"",(G670/VLOOKUP(B670,'Data-Dept'!A:E,2,)))</f>
        <v>2.1148527737107534E-3</v>
      </c>
    </row>
    <row r="671" spans="1:11" ht="31.5" x14ac:dyDescent="0.5">
      <c r="A671" s="230" t="str">
        <f t="shared" si="20"/>
        <v>Find out the hazardous properties of a human pathogen and how to work with it in a laboratory setting</v>
      </c>
      <c r="B671" s="230" t="str">
        <f t="shared" si="21"/>
        <v>PHAC</v>
      </c>
      <c r="C671" s="230">
        <f>VLOOKUP(B671,'Data-Dept'!A:J,10,)</f>
        <v>1.2118060810089969E-2</v>
      </c>
      <c r="D671" t="s">
        <v>1100</v>
      </c>
      <c r="E671">
        <v>7</v>
      </c>
      <c r="F671">
        <v>10</v>
      </c>
      <c r="G671">
        <v>13</v>
      </c>
      <c r="H671">
        <v>55</v>
      </c>
      <c r="I671" s="232">
        <f>IF(ISBLANK(D671),"",(E671/VLOOKUP(B671,'Data-Dept'!A:E,2,)))</f>
        <v>1.138766878151944E-3</v>
      </c>
      <c r="J671" s="232">
        <f>IF(ISBLANK(D671),"",(F671/VLOOKUP(B671,'Data-Dept'!A:E,2,)))</f>
        <v>1.6268098259313486E-3</v>
      </c>
      <c r="K671" s="232">
        <f>IF(ISBLANK(D671),"",(G671/VLOOKUP(B671,'Data-Dept'!A:E,2,)))</f>
        <v>2.1148527737107534E-3</v>
      </c>
    </row>
    <row r="672" spans="1:11" x14ac:dyDescent="0.5">
      <c r="A672" s="230" t="str">
        <f t="shared" si="20"/>
        <v>ArriveCAN – Submit your contact information</v>
      </c>
      <c r="B672" s="230" t="str">
        <f t="shared" si="21"/>
        <v>PHAC</v>
      </c>
      <c r="C672" s="230">
        <f>VLOOKUP(B672,'Data-Dept'!A:J,10,)</f>
        <v>1.2118060810089969E-2</v>
      </c>
      <c r="D672" t="s">
        <v>1563</v>
      </c>
      <c r="E672">
        <v>7</v>
      </c>
      <c r="F672">
        <v>13</v>
      </c>
      <c r="G672">
        <v>13</v>
      </c>
      <c r="H672">
        <v>20</v>
      </c>
      <c r="I672" s="232">
        <f>IF(ISBLANK(D672),"",(E672/VLOOKUP(B672,'Data-Dept'!A:E,2,)))</f>
        <v>1.138766878151944E-3</v>
      </c>
      <c r="J672" s="232">
        <f>IF(ISBLANK(D672),"",(F672/VLOOKUP(B672,'Data-Dept'!A:E,2,)))</f>
        <v>2.1148527737107534E-3</v>
      </c>
      <c r="K672" s="232">
        <f>IF(ISBLANK(D672),"",(G672/VLOOKUP(B672,'Data-Dept'!A:E,2,)))</f>
        <v>2.1148527737107534E-3</v>
      </c>
    </row>
    <row r="673" spans="1:11" x14ac:dyDescent="0.5">
      <c r="A673" s="230" t="str">
        <f t="shared" si="20"/>
        <v>Apply for the Memorial Grant Program for First Responders</v>
      </c>
      <c r="B673" s="230" t="str">
        <f t="shared" si="21"/>
        <v>PS</v>
      </c>
      <c r="C673" s="230">
        <f>VLOOKUP(B673,'Data-Dept'!A:J,10,)</f>
        <v>4.6436969073384148E-2</v>
      </c>
      <c r="D673" t="s">
        <v>1117</v>
      </c>
      <c r="E673">
        <v>7</v>
      </c>
      <c r="F673">
        <v>11</v>
      </c>
      <c r="G673">
        <v>9</v>
      </c>
      <c r="H673">
        <v>20</v>
      </c>
      <c r="I673" s="232">
        <f>IF(ISBLANK(D673),"",(E673/VLOOKUP(B673,'Data-Dept'!A:E,2,)))</f>
        <v>1.7456359102244388E-2</v>
      </c>
      <c r="J673" s="232">
        <f>IF(ISBLANK(D673),"",(F673/VLOOKUP(B673,'Data-Dept'!A:E,2,)))</f>
        <v>2.7431421446384038E-2</v>
      </c>
      <c r="K673" s="232">
        <f>IF(ISBLANK(D673),"",(G673/VLOOKUP(B673,'Data-Dept'!A:E,2,)))</f>
        <v>2.2443890274314215E-2</v>
      </c>
    </row>
    <row r="674" spans="1:11" x14ac:dyDescent="0.5">
      <c r="A674" s="230" t="str">
        <f t="shared" si="20"/>
        <v>Prepare an emergency plan</v>
      </c>
      <c r="B674" s="230" t="str">
        <f t="shared" si="21"/>
        <v>PS</v>
      </c>
      <c r="C674" s="230">
        <f>VLOOKUP(B674,'Data-Dept'!A:J,10,)</f>
        <v>4.6436969073384148E-2</v>
      </c>
      <c r="D674" t="s">
        <v>1128</v>
      </c>
      <c r="E674">
        <v>7</v>
      </c>
      <c r="F674">
        <v>15</v>
      </c>
      <c r="G674">
        <v>15</v>
      </c>
      <c r="H674">
        <v>31</v>
      </c>
      <c r="I674" s="232">
        <f>IF(ISBLANK(D674),"",(E674/VLOOKUP(B674,'Data-Dept'!A:E,2,)))</f>
        <v>1.7456359102244388E-2</v>
      </c>
      <c r="J674" s="232">
        <f>IF(ISBLANK(D674),"",(F674/VLOOKUP(B674,'Data-Dept'!A:E,2,)))</f>
        <v>3.7406483790523692E-2</v>
      </c>
      <c r="K674" s="232">
        <f>IF(ISBLANK(D674),"",(G674/VLOOKUP(B674,'Data-Dept'!A:E,2,)))</f>
        <v>3.7406483790523692E-2</v>
      </c>
    </row>
    <row r="675" spans="1:11" x14ac:dyDescent="0.5">
      <c r="A675" s="230" t="str">
        <f t="shared" si="20"/>
        <v>View public notices in the Canada Gazette</v>
      </c>
      <c r="B675" s="230" t="str">
        <f t="shared" si="21"/>
        <v>PSPC</v>
      </c>
      <c r="C675" s="230">
        <f>VLOOKUP(B675,'Data-Dept'!A:J,10,)</f>
        <v>7.9173363759790314E-3</v>
      </c>
      <c r="D675" t="s">
        <v>1158</v>
      </c>
      <c r="E675">
        <v>7</v>
      </c>
      <c r="F675">
        <v>13</v>
      </c>
      <c r="G675">
        <v>16</v>
      </c>
      <c r="H675">
        <v>26</v>
      </c>
      <c r="I675" s="232">
        <f>IF(ISBLANK(D675),"",(E675/VLOOKUP(B675,'Data-Dept'!A:E,2,)))</f>
        <v>4.8040628645940568E-4</v>
      </c>
      <c r="J675" s="232">
        <f>IF(ISBLANK(D675),"",(F675/VLOOKUP(B675,'Data-Dept'!A:E,2,)))</f>
        <v>8.9218310342461052E-4</v>
      </c>
      <c r="K675" s="232">
        <f>IF(ISBLANK(D675),"",(G675/VLOOKUP(B675,'Data-Dept'!A:E,2,)))</f>
        <v>1.098071511907213E-3</v>
      </c>
    </row>
    <row r="676" spans="1:11" ht="31.5" x14ac:dyDescent="0.5">
      <c r="A676" s="230" t="str">
        <f t="shared" si="20"/>
        <v>Obtain assistance to fill out a survey (contact the call center or use the Chat feature)</v>
      </c>
      <c r="B676" s="230" t="str">
        <f t="shared" si="21"/>
        <v>StatCan</v>
      </c>
      <c r="C676" s="230">
        <f>VLOOKUP(B676,'Data-Dept'!A:J,10,)</f>
        <v>9.338464401390037E-3</v>
      </c>
      <c r="D676" t="s">
        <v>1242</v>
      </c>
      <c r="E676">
        <v>7</v>
      </c>
      <c r="F676">
        <v>5</v>
      </c>
      <c r="G676">
        <v>6</v>
      </c>
      <c r="H676">
        <v>8</v>
      </c>
      <c r="I676" s="232">
        <f>IF(ISBLANK(D676),"",(E676/VLOOKUP(B676,'Data-Dept'!A:E,2,)))</f>
        <v>7.2621641249092229E-4</v>
      </c>
      <c r="J676" s="232">
        <f>IF(ISBLANK(D676),"",(F676/VLOOKUP(B676,'Data-Dept'!A:E,2,)))</f>
        <v>5.1872600892208731E-4</v>
      </c>
      <c r="K676" s="232">
        <f>IF(ISBLANK(D676),"",(G676/VLOOKUP(B676,'Data-Dept'!A:E,2,)))</f>
        <v>6.2247121070650485E-4</v>
      </c>
    </row>
    <row r="677" spans="1:11" x14ac:dyDescent="0.5">
      <c r="A677" s="230" t="str">
        <f t="shared" si="20"/>
        <v>Research Data Centre</v>
      </c>
      <c r="B677" s="230" t="str">
        <f t="shared" si="21"/>
        <v>StatCan</v>
      </c>
      <c r="C677" s="230">
        <f>VLOOKUP(B677,'Data-Dept'!A:J,10,)</f>
        <v>9.338464401390037E-3</v>
      </c>
      <c r="D677" t="s">
        <v>1245</v>
      </c>
      <c r="E677">
        <v>7</v>
      </c>
      <c r="F677">
        <v>12</v>
      </c>
      <c r="G677">
        <v>12</v>
      </c>
      <c r="H677">
        <v>22</v>
      </c>
      <c r="I677" s="232">
        <f>IF(ISBLANK(D677),"",(E677/VLOOKUP(B677,'Data-Dept'!A:E,2,)))</f>
        <v>7.2621641249092229E-4</v>
      </c>
      <c r="J677" s="232">
        <f>IF(ISBLANK(D677),"",(F677/VLOOKUP(B677,'Data-Dept'!A:E,2,)))</f>
        <v>1.2449424214130097E-3</v>
      </c>
      <c r="K677" s="232">
        <f>IF(ISBLANK(D677),"",(G677/VLOOKUP(B677,'Data-Dept'!A:E,2,)))</f>
        <v>1.2449424214130097E-3</v>
      </c>
    </row>
    <row r="678" spans="1:11" x14ac:dyDescent="0.5">
      <c r="A678" s="230" t="str">
        <f t="shared" si="20"/>
        <v>Other - Reason for my visit is not in this list</v>
      </c>
      <c r="B678" s="230" t="str">
        <f t="shared" si="21"/>
        <v>TBS</v>
      </c>
      <c r="C678" s="230">
        <f>VLOOKUP(B678,'Data-Dept'!A:J,10,)</f>
        <v>1.4316913441313023E-2</v>
      </c>
      <c r="D678" t="s">
        <v>1259</v>
      </c>
      <c r="E678">
        <v>7</v>
      </c>
      <c r="F678">
        <v>7</v>
      </c>
      <c r="G678">
        <v>8</v>
      </c>
      <c r="H678">
        <v>15</v>
      </c>
      <c r="I678" s="232">
        <f>IF(ISBLANK(D678),"",(E678/VLOOKUP(B678,'Data-Dept'!A:E,2,)))</f>
        <v>1.6188714153561516E-3</v>
      </c>
      <c r="J678" s="232">
        <f>IF(ISBLANK(D678),"",(F678/VLOOKUP(B678,'Data-Dept'!A:E,2,)))</f>
        <v>1.6188714153561516E-3</v>
      </c>
      <c r="K678" s="232">
        <f>IF(ISBLANK(D678),"",(G678/VLOOKUP(B678,'Data-Dept'!A:E,2,)))</f>
        <v>1.8501387604070306E-3</v>
      </c>
    </row>
    <row r="679" spans="1:11" x14ac:dyDescent="0.5">
      <c r="A679" s="230" t="str">
        <f t="shared" si="20"/>
        <v>Flying your drone safely and legally</v>
      </c>
      <c r="B679" s="230" t="str">
        <f t="shared" si="21"/>
        <v>TC</v>
      </c>
      <c r="C679" s="230">
        <f>VLOOKUP(B679,'Data-Dept'!A:J,10,)</f>
        <v>2.4679576079022828E-2</v>
      </c>
      <c r="D679" t="s">
        <v>1621</v>
      </c>
      <c r="E679">
        <v>7</v>
      </c>
      <c r="F679">
        <v>10</v>
      </c>
      <c r="G679">
        <v>9</v>
      </c>
      <c r="H679">
        <v>25</v>
      </c>
      <c r="I679" s="232">
        <f>IF(ISBLANK(D679),"",(E679/VLOOKUP(B679,'Data-Dept'!A:E,2,)))</f>
        <v>4.953998584571833E-3</v>
      </c>
      <c r="J679" s="232">
        <f>IF(ISBLANK(D679),"",(F679/VLOOKUP(B679,'Data-Dept'!A:E,2,)))</f>
        <v>7.0771408351026181E-3</v>
      </c>
      <c r="K679" s="232">
        <f>IF(ISBLANK(D679),"",(G679/VLOOKUP(B679,'Data-Dept'!A:E,2,)))</f>
        <v>6.369426751592357E-3</v>
      </c>
    </row>
    <row r="680" spans="1:11" x14ac:dyDescent="0.5">
      <c r="A680" s="230" t="str">
        <f t="shared" si="20"/>
        <v>Learn how to register your vessel</v>
      </c>
      <c r="B680" s="230" t="str">
        <f t="shared" si="21"/>
        <v>TC</v>
      </c>
      <c r="C680" s="230">
        <f>VLOOKUP(B680,'Data-Dept'!A:J,10,)</f>
        <v>2.4679576079022828E-2</v>
      </c>
      <c r="D680" t="s">
        <v>1627</v>
      </c>
      <c r="E680">
        <v>7</v>
      </c>
      <c r="F680">
        <v>8</v>
      </c>
      <c r="G680">
        <v>7</v>
      </c>
      <c r="H680">
        <v>15</v>
      </c>
      <c r="I680" s="232">
        <f>IF(ISBLANK(D680),"",(E680/VLOOKUP(B680,'Data-Dept'!A:E,2,)))</f>
        <v>4.953998584571833E-3</v>
      </c>
      <c r="J680" s="232">
        <f>IF(ISBLANK(D680),"",(F680/VLOOKUP(B680,'Data-Dept'!A:E,2,)))</f>
        <v>5.661712668082095E-3</v>
      </c>
      <c r="K680" s="232">
        <f>IF(ISBLANK(D680),"",(G680/VLOOKUP(B680,'Data-Dept'!A:E,2,)))</f>
        <v>4.953998584571833E-3</v>
      </c>
    </row>
    <row r="681" spans="1:11" x14ac:dyDescent="0.5">
      <c r="A681" s="230" t="str">
        <f t="shared" si="20"/>
        <v>Apply for the Farm Debt Mediation Service</v>
      </c>
      <c r="B681" s="230" t="str">
        <f t="shared" si="21"/>
        <v>AAFC</v>
      </c>
      <c r="C681" s="230">
        <f>VLOOKUP(B681,'Data-Dept'!A:J,10,)</f>
        <v>6.2702537952708762E-2</v>
      </c>
      <c r="D681" t="s">
        <v>230</v>
      </c>
      <c r="E681">
        <v>6</v>
      </c>
      <c r="F681">
        <v>22</v>
      </c>
      <c r="G681">
        <v>17</v>
      </c>
      <c r="H681">
        <v>38</v>
      </c>
      <c r="I681" s="232">
        <f>IF(ISBLANK(D681),"",(E681/VLOOKUP(B681,'Data-Dept'!A:E,2,)))</f>
        <v>2.6086956521739129E-2</v>
      </c>
      <c r="J681" s="232">
        <f>IF(ISBLANK(D681),"",(F681/VLOOKUP(B681,'Data-Dept'!A:E,2,)))</f>
        <v>9.5652173913043481E-2</v>
      </c>
      <c r="K681" s="232">
        <f>IF(ISBLANK(D681),"",(G681/VLOOKUP(B681,'Data-Dept'!A:E,2,)))</f>
        <v>7.3913043478260873E-2</v>
      </c>
    </row>
    <row r="682" spans="1:11" x14ac:dyDescent="0.5">
      <c r="A682" s="230" t="str">
        <f t="shared" si="20"/>
        <v>Get information on shipped personal goods (mail or courier)</v>
      </c>
      <c r="B682" s="230" t="str">
        <f t="shared" si="21"/>
        <v>CBSA</v>
      </c>
      <c r="C682" s="230">
        <f>VLOOKUP(B682,'Data-Dept'!A:J,10,)</f>
        <v>8.2121991698330173E-3</v>
      </c>
      <c r="D682" t="s">
        <v>264</v>
      </c>
      <c r="E682">
        <v>6</v>
      </c>
      <c r="F682">
        <v>6</v>
      </c>
      <c r="G682">
        <v>9</v>
      </c>
      <c r="H682">
        <v>13</v>
      </c>
      <c r="I682" s="232">
        <f>IF(ISBLANK(D682),"",(E682/VLOOKUP(B682,'Data-Dept'!A:E,2,)))</f>
        <v>4.3547684714762664E-4</v>
      </c>
      <c r="J682" s="232">
        <f>IF(ISBLANK(D682),"",(F682/VLOOKUP(B682,'Data-Dept'!A:E,2,)))</f>
        <v>4.3547684714762664E-4</v>
      </c>
      <c r="K682" s="232">
        <f>IF(ISBLANK(D682),"",(G682/VLOOKUP(B682,'Data-Dept'!A:E,2,)))</f>
        <v>6.5321527072144002E-4</v>
      </c>
    </row>
    <row r="683" spans="1:11" x14ac:dyDescent="0.5">
      <c r="A683" s="230" t="str">
        <f t="shared" si="20"/>
        <v>Acces ResearNet</v>
      </c>
      <c r="B683" s="230" t="str">
        <f t="shared" si="21"/>
        <v>CIHR</v>
      </c>
      <c r="C683" s="230">
        <f>VLOOKUP(B683,'Data-Dept'!A:J,10,)</f>
        <v>2.9322591399837911E-2</v>
      </c>
      <c r="D683" t="s">
        <v>291</v>
      </c>
      <c r="E683">
        <v>6</v>
      </c>
      <c r="F683">
        <v>9</v>
      </c>
      <c r="G683">
        <v>13</v>
      </c>
      <c r="H683">
        <v>31</v>
      </c>
      <c r="I683" s="232">
        <f>IF(ISBLANK(D683),"",(E683/VLOOKUP(B683,'Data-Dept'!A:E,2,)))</f>
        <v>6.1099796334012219E-3</v>
      </c>
      <c r="J683" s="232">
        <f>IF(ISBLANK(D683),"",(F683/VLOOKUP(B683,'Data-Dept'!A:E,2,)))</f>
        <v>9.1649694501018328E-3</v>
      </c>
      <c r="K683" s="232">
        <f>IF(ISBLANK(D683),"",(G683/VLOOKUP(B683,'Data-Dept'!A:E,2,)))</f>
        <v>1.3238289205702648E-2</v>
      </c>
    </row>
    <row r="684" spans="1:11" x14ac:dyDescent="0.5">
      <c r="A684" s="230" t="str">
        <f t="shared" si="20"/>
        <v>Get the latest information about funding</v>
      </c>
      <c r="B684" s="230" t="str">
        <f t="shared" si="21"/>
        <v>CIHR</v>
      </c>
      <c r="C684" s="230">
        <f>VLOOKUP(B684,'Data-Dept'!A:J,10,)</f>
        <v>2.9322591399837911E-2</v>
      </c>
      <c r="D684" t="s">
        <v>307</v>
      </c>
      <c r="E684">
        <v>6</v>
      </c>
      <c r="F684">
        <v>12</v>
      </c>
      <c r="G684">
        <v>11</v>
      </c>
      <c r="H684">
        <v>34</v>
      </c>
      <c r="I684" s="232">
        <f>IF(ISBLANK(D684),"",(E684/VLOOKUP(B684,'Data-Dept'!A:E,2,)))</f>
        <v>6.1099796334012219E-3</v>
      </c>
      <c r="J684" s="232">
        <f>IF(ISBLANK(D684),"",(F684/VLOOKUP(B684,'Data-Dept'!A:E,2,)))</f>
        <v>1.2219959266802444E-2</v>
      </c>
      <c r="K684" s="232">
        <f>IF(ISBLANK(D684),"",(G684/VLOOKUP(B684,'Data-Dept'!A:E,2,)))</f>
        <v>1.1201629327902239E-2</v>
      </c>
    </row>
    <row r="685" spans="1:11" x14ac:dyDescent="0.5">
      <c r="A685" s="230" t="str">
        <f t="shared" si="20"/>
        <v>Learn about the application process</v>
      </c>
      <c r="B685" s="230" t="str">
        <f t="shared" si="21"/>
        <v>CIHR</v>
      </c>
      <c r="C685" s="230">
        <f>VLOOKUP(B685,'Data-Dept'!A:J,10,)</f>
        <v>2.9322591399837911E-2</v>
      </c>
      <c r="D685" t="s">
        <v>310</v>
      </c>
      <c r="E685">
        <v>6</v>
      </c>
      <c r="F685">
        <v>17</v>
      </c>
      <c r="G685">
        <v>12</v>
      </c>
      <c r="H685">
        <v>39</v>
      </c>
      <c r="I685" s="232">
        <f>IF(ISBLANK(D685),"",(E685/VLOOKUP(B685,'Data-Dept'!A:E,2,)))</f>
        <v>6.1099796334012219E-3</v>
      </c>
      <c r="J685" s="232">
        <f>IF(ISBLANK(D685),"",(F685/VLOOKUP(B685,'Data-Dept'!A:E,2,)))</f>
        <v>1.7311608961303463E-2</v>
      </c>
      <c r="K685" s="232">
        <f>IF(ISBLANK(D685),"",(G685/VLOOKUP(B685,'Data-Dept'!A:E,2,)))</f>
        <v>1.2219959266802444E-2</v>
      </c>
    </row>
    <row r="686" spans="1:11" x14ac:dyDescent="0.5">
      <c r="A686" s="230" t="str">
        <f t="shared" si="20"/>
        <v>Learn how to integrate Sex and gender into research</v>
      </c>
      <c r="B686" s="230" t="str">
        <f t="shared" si="21"/>
        <v>CIHR</v>
      </c>
      <c r="C686" s="230">
        <f>VLOOKUP(B686,'Data-Dept'!A:J,10,)</f>
        <v>2.9322591399837911E-2</v>
      </c>
      <c r="D686" t="s">
        <v>312</v>
      </c>
      <c r="E686">
        <v>6</v>
      </c>
      <c r="F686">
        <v>12</v>
      </c>
      <c r="G686">
        <v>17</v>
      </c>
      <c r="H686">
        <v>50</v>
      </c>
      <c r="I686" s="232">
        <f>IF(ISBLANK(D686),"",(E686/VLOOKUP(B686,'Data-Dept'!A:E,2,)))</f>
        <v>6.1099796334012219E-3</v>
      </c>
      <c r="J686" s="232">
        <f>IF(ISBLANK(D686),"",(F686/VLOOKUP(B686,'Data-Dept'!A:E,2,)))</f>
        <v>1.2219959266802444E-2</v>
      </c>
      <c r="K686" s="232">
        <f>IF(ISBLANK(D686),"",(G686/VLOOKUP(B686,'Data-Dept'!A:E,2,)))</f>
        <v>1.7311608961303463E-2</v>
      </c>
    </row>
    <row r="687" spans="1:11" x14ac:dyDescent="0.5">
      <c r="A687" s="230" t="str">
        <f t="shared" si="20"/>
        <v>Other - Reason for my visit is not in this list</v>
      </c>
      <c r="B687" s="230" t="str">
        <f t="shared" si="21"/>
        <v>CRA</v>
      </c>
      <c r="C687" s="230">
        <f>VLOOKUP(B687,'Data-Dept'!A:J,10,)</f>
        <v>3.2597552843902275E-3</v>
      </c>
      <c r="D687" t="s">
        <v>333</v>
      </c>
      <c r="E687">
        <v>6</v>
      </c>
      <c r="F687">
        <v>6</v>
      </c>
      <c r="G687">
        <v>5</v>
      </c>
      <c r="H687">
        <v>15</v>
      </c>
      <c r="I687" s="232">
        <f>IF(ISBLANK(D687),"",(E687/VLOOKUP(B687,'Data-Dept'!A:E,2,)))</f>
        <v>7.0382057267533927E-5</v>
      </c>
      <c r="J687" s="232">
        <f>IF(ISBLANK(D687),"",(F687/VLOOKUP(B687,'Data-Dept'!A:E,2,)))</f>
        <v>7.0382057267533927E-5</v>
      </c>
      <c r="K687" s="232">
        <f>IF(ISBLANK(D687),"",(G687/VLOOKUP(B687,'Data-Dept'!A:E,2,)))</f>
        <v>5.8651714389611606E-5</v>
      </c>
    </row>
    <row r="688" spans="1:11" x14ac:dyDescent="0.5">
      <c r="A688" s="230" t="str">
        <f t="shared" si="20"/>
        <v>Find a decision, notice, order, policy on radio, television or telecommunications</v>
      </c>
      <c r="B688" s="230" t="str">
        <f t="shared" si="21"/>
        <v>CRTC</v>
      </c>
      <c r="C688" s="230" t="str">
        <f>VLOOKUP(B688,'Data-Dept'!A:J,10,)</f>
        <v>Insufficient data</v>
      </c>
      <c r="D688" t="s">
        <v>367</v>
      </c>
      <c r="E688">
        <v>6</v>
      </c>
      <c r="F688">
        <v>13</v>
      </c>
      <c r="G688">
        <v>13</v>
      </c>
      <c r="H688">
        <v>36</v>
      </c>
      <c r="I688" s="232">
        <f>IF(ISBLANK(D688),"",(E688/VLOOKUP(B688,'Data-Dept'!A:E,2,)))</f>
        <v>7.4999999999999997E-2</v>
      </c>
      <c r="J688" s="232">
        <f>IF(ISBLANK(D688),"",(F688/VLOOKUP(B688,'Data-Dept'!A:E,2,)))</f>
        <v>0.16250000000000001</v>
      </c>
      <c r="K688" s="232">
        <f>IF(ISBLANK(D688),"",(G688/VLOOKUP(B688,'Data-Dept'!A:E,2,)))</f>
        <v>0.16250000000000001</v>
      </c>
    </row>
    <row r="689" spans="1:11" x14ac:dyDescent="0.5">
      <c r="A689" s="230" t="str">
        <f t="shared" si="20"/>
        <v>Contact the Canadian Space Agency</v>
      </c>
      <c r="B689" s="230" t="str">
        <f t="shared" si="21"/>
        <v>CSA</v>
      </c>
      <c r="C689" s="230">
        <f>VLOOKUP(B689,'Data-Dept'!A:J,10,)</f>
        <v>2.1474470106768312E-2</v>
      </c>
      <c r="D689" t="s">
        <v>371</v>
      </c>
      <c r="E689">
        <v>6</v>
      </c>
      <c r="F689">
        <v>8</v>
      </c>
      <c r="G689">
        <v>7</v>
      </c>
      <c r="H689">
        <v>21</v>
      </c>
      <c r="I689" s="232">
        <f>IF(ISBLANK(D689),"",(E689/VLOOKUP(B689,'Data-Dept'!A:E,2,)))</f>
        <v>3.9037085230969422E-3</v>
      </c>
      <c r="J689" s="232">
        <f>IF(ISBLANK(D689),"",(F689/VLOOKUP(B689,'Data-Dept'!A:E,2,)))</f>
        <v>5.2049446974625898E-3</v>
      </c>
      <c r="K689" s="232">
        <f>IF(ISBLANK(D689),"",(G689/VLOOKUP(B689,'Data-Dept'!A:E,2,)))</f>
        <v>4.554326610279766E-3</v>
      </c>
    </row>
    <row r="690" spans="1:11" x14ac:dyDescent="0.5">
      <c r="A690" s="230" t="str">
        <f t="shared" si="20"/>
        <v>CANFORGENS or another FORGENS</v>
      </c>
      <c r="B690" s="230" t="str">
        <f t="shared" si="21"/>
        <v>DND</v>
      </c>
      <c r="C690" s="230">
        <f>VLOOKUP(B690,'Data-Dept'!A:J,10,)</f>
        <v>1.3547807034757964E-2</v>
      </c>
      <c r="D690" t="s">
        <v>432</v>
      </c>
      <c r="E690">
        <v>6</v>
      </c>
      <c r="F690">
        <v>12</v>
      </c>
      <c r="G690">
        <v>12</v>
      </c>
      <c r="H690">
        <v>29</v>
      </c>
      <c r="I690" s="232">
        <f>IF(ISBLANK(D690),"",(E690/VLOOKUP(B690,'Data-Dept'!A:E,2,)))</f>
        <v>1.375515818431912E-3</v>
      </c>
      <c r="J690" s="232">
        <f>IF(ISBLANK(D690),"",(F690/VLOOKUP(B690,'Data-Dept'!A:E,2,)))</f>
        <v>2.751031636863824E-3</v>
      </c>
      <c r="K690" s="232">
        <f>IF(ISBLANK(D690),"",(G690/VLOOKUP(B690,'Data-Dept'!A:E,2,)))</f>
        <v>2.751031636863824E-3</v>
      </c>
    </row>
    <row r="691" spans="1:11" x14ac:dyDescent="0.5">
      <c r="A691" s="230" t="str">
        <f t="shared" si="20"/>
        <v>Compensation and Benefits Instructions</v>
      </c>
      <c r="B691" s="230" t="str">
        <f t="shared" si="21"/>
        <v>DND</v>
      </c>
      <c r="C691" s="230">
        <f>VLOOKUP(B691,'Data-Dept'!A:J,10,)</f>
        <v>1.3547807034757964E-2</v>
      </c>
      <c r="D691" t="s">
        <v>1409</v>
      </c>
      <c r="E691">
        <v>6</v>
      </c>
      <c r="F691">
        <v>12</v>
      </c>
      <c r="G691">
        <v>16</v>
      </c>
      <c r="H691">
        <v>32</v>
      </c>
      <c r="I691" s="232">
        <f>IF(ISBLANK(D691),"",(E691/VLOOKUP(B691,'Data-Dept'!A:E,2,)))</f>
        <v>1.375515818431912E-3</v>
      </c>
      <c r="J691" s="232">
        <f>IF(ISBLANK(D691),"",(F691/VLOOKUP(B691,'Data-Dept'!A:E,2,)))</f>
        <v>2.751031636863824E-3</v>
      </c>
      <c r="K691" s="232">
        <f>IF(ISBLANK(D691),"",(G691/VLOOKUP(B691,'Data-Dept'!A:E,2,)))</f>
        <v>3.6680421824850985E-3</v>
      </c>
    </row>
    <row r="692" spans="1:11" x14ac:dyDescent="0.5">
      <c r="A692" s="230" t="str">
        <f t="shared" si="20"/>
        <v>Historical research, books or publications</v>
      </c>
      <c r="B692" s="230" t="str">
        <f t="shared" si="21"/>
        <v>DND</v>
      </c>
      <c r="C692" s="230">
        <f>VLOOKUP(B692,'Data-Dept'!A:J,10,)</f>
        <v>1.3547807034757964E-2</v>
      </c>
      <c r="D692" t="s">
        <v>1412</v>
      </c>
      <c r="E692">
        <v>6</v>
      </c>
      <c r="F692">
        <v>12</v>
      </c>
      <c r="G692">
        <v>10</v>
      </c>
      <c r="H692">
        <v>29</v>
      </c>
      <c r="I692" s="232">
        <f>IF(ISBLANK(D692),"",(E692/VLOOKUP(B692,'Data-Dept'!A:E,2,)))</f>
        <v>1.375515818431912E-3</v>
      </c>
      <c r="J692" s="232">
        <f>IF(ISBLANK(D692),"",(F692/VLOOKUP(B692,'Data-Dept'!A:E,2,)))</f>
        <v>2.751031636863824E-3</v>
      </c>
      <c r="K692" s="232">
        <f>IF(ISBLANK(D692),"",(G692/VLOOKUP(B692,'Data-Dept'!A:E,2,)))</f>
        <v>2.2925263640531865E-3</v>
      </c>
    </row>
    <row r="693" spans="1:11" x14ac:dyDescent="0.5">
      <c r="A693" s="230" t="str">
        <f t="shared" si="20"/>
        <v>Ranks in the military</v>
      </c>
      <c r="B693" s="230" t="str">
        <f t="shared" si="21"/>
        <v>DND</v>
      </c>
      <c r="C693" s="230">
        <f>VLOOKUP(B693,'Data-Dept'!A:J,10,)</f>
        <v>1.3547807034757964E-2</v>
      </c>
      <c r="D693" t="s">
        <v>459</v>
      </c>
      <c r="E693">
        <v>6</v>
      </c>
      <c r="F693">
        <v>17</v>
      </c>
      <c r="G693">
        <v>21</v>
      </c>
      <c r="H693">
        <v>99</v>
      </c>
      <c r="I693" s="232">
        <f>IF(ISBLANK(D693),"",(E693/VLOOKUP(B693,'Data-Dept'!A:E,2,)))</f>
        <v>1.375515818431912E-3</v>
      </c>
      <c r="J693" s="232">
        <f>IF(ISBLANK(D693),"",(F693/VLOOKUP(B693,'Data-Dept'!A:E,2,)))</f>
        <v>3.8972948188904172E-3</v>
      </c>
      <c r="K693" s="232">
        <f>IF(ISBLANK(D693),"",(G693/VLOOKUP(B693,'Data-Dept'!A:E,2,)))</f>
        <v>4.8143053645116922E-3</v>
      </c>
    </row>
    <row r="694" spans="1:11" x14ac:dyDescent="0.5">
      <c r="A694" s="230" t="str">
        <f t="shared" si="20"/>
        <v>Find funding for environmental projects</v>
      </c>
      <c r="B694" s="230" t="str">
        <f t="shared" si="21"/>
        <v>ECCC</v>
      </c>
      <c r="C694" s="230">
        <f>VLOOKUP(B694,'Data-Dept'!A:J,10,)</f>
        <v>1.1373977410545624E-2</v>
      </c>
      <c r="D694" t="s">
        <v>471</v>
      </c>
      <c r="E694">
        <v>6</v>
      </c>
      <c r="F694">
        <v>9</v>
      </c>
      <c r="G694">
        <v>8</v>
      </c>
      <c r="H694">
        <v>22</v>
      </c>
      <c r="I694" s="232">
        <f>IF(ISBLANK(D694),"",(E694/VLOOKUP(B694,'Data-Dept'!A:E,2,)))</f>
        <v>1.0697093956141914E-3</v>
      </c>
      <c r="J694" s="232">
        <f>IF(ISBLANK(D694),"",(F694/VLOOKUP(B694,'Data-Dept'!A:E,2,)))</f>
        <v>1.6045640934212871E-3</v>
      </c>
      <c r="K694" s="232">
        <f>IF(ISBLANK(D694),"",(G694/VLOOKUP(B694,'Data-Dept'!A:E,2,)))</f>
        <v>1.4262791941522554E-3</v>
      </c>
    </row>
    <row r="695" spans="1:11" x14ac:dyDescent="0.5">
      <c r="A695" s="230" t="str">
        <f t="shared" si="20"/>
        <v>Find out about Canada's action on climate change</v>
      </c>
      <c r="B695" s="230" t="str">
        <f t="shared" si="21"/>
        <v>ECCC</v>
      </c>
      <c r="C695" s="230">
        <f>VLOOKUP(B695,'Data-Dept'!A:J,10,)</f>
        <v>1.1373977410545624E-2</v>
      </c>
      <c r="D695" t="s">
        <v>474</v>
      </c>
      <c r="E695">
        <v>6</v>
      </c>
      <c r="F695">
        <v>14</v>
      </c>
      <c r="G695">
        <v>21</v>
      </c>
      <c r="H695">
        <v>45</v>
      </c>
      <c r="I695" s="232">
        <f>IF(ISBLANK(D695),"",(E695/VLOOKUP(B695,'Data-Dept'!A:E,2,)))</f>
        <v>1.0697093956141914E-3</v>
      </c>
      <c r="J695" s="232">
        <f>IF(ISBLANK(D695),"",(F695/VLOOKUP(B695,'Data-Dept'!A:E,2,)))</f>
        <v>2.4959885897664468E-3</v>
      </c>
      <c r="K695" s="232">
        <f>IF(ISBLANK(D695),"",(G695/VLOOKUP(B695,'Data-Dept'!A:E,2,)))</f>
        <v>3.7439828846496702E-3</v>
      </c>
    </row>
    <row r="696" spans="1:11" ht="31.5" x14ac:dyDescent="0.5">
      <c r="A696" s="230" t="str">
        <f t="shared" si="20"/>
        <v>Get and understand the latest environmental indicators (air, water, wildlife and habitat, climate, socio-economic)</v>
      </c>
      <c r="B696" s="230" t="str">
        <f t="shared" si="21"/>
        <v>ECCC</v>
      </c>
      <c r="C696" s="230">
        <f>VLOOKUP(B696,'Data-Dept'!A:J,10,)</f>
        <v>1.1373977410545624E-2</v>
      </c>
      <c r="D696" t="s">
        <v>490</v>
      </c>
      <c r="E696">
        <v>6</v>
      </c>
      <c r="F696">
        <v>4</v>
      </c>
      <c r="G696">
        <v>7</v>
      </c>
      <c r="H696">
        <v>20</v>
      </c>
      <c r="I696" s="232">
        <f>IF(ISBLANK(D696),"",(E696/VLOOKUP(B696,'Data-Dept'!A:E,2,)))</f>
        <v>1.0697093956141914E-3</v>
      </c>
      <c r="J696" s="232">
        <f>IF(ISBLANK(D696),"",(F696/VLOOKUP(B696,'Data-Dept'!A:E,2,)))</f>
        <v>7.1313959707612769E-4</v>
      </c>
      <c r="K696" s="232">
        <f>IF(ISBLANK(D696),"",(G696/VLOOKUP(B696,'Data-Dept'!A:E,2,)))</f>
        <v>1.2479942948832234E-3</v>
      </c>
    </row>
    <row r="697" spans="1:11" x14ac:dyDescent="0.5">
      <c r="A697" s="230" t="str">
        <f t="shared" si="20"/>
        <v>Funding for Canadian business women in international trade</v>
      </c>
      <c r="B697" s="230" t="str">
        <f t="shared" si="21"/>
        <v>GAC</v>
      </c>
      <c r="C697" s="230">
        <f>VLOOKUP(B697,'Data-Dept'!A:J,10,)</f>
        <v>8.097690068006173E-3</v>
      </c>
      <c r="D697" t="s">
        <v>647</v>
      </c>
      <c r="E697">
        <v>6</v>
      </c>
      <c r="F697">
        <v>5</v>
      </c>
      <c r="G697">
        <v>9</v>
      </c>
      <c r="H697">
        <v>16</v>
      </c>
      <c r="I697" s="232">
        <f>IF(ISBLANK(D697),"",(E697/VLOOKUP(B697,'Data-Dept'!A:E,2,)))</f>
        <v>4.4686080285990913E-4</v>
      </c>
      <c r="J697" s="232">
        <f>IF(ISBLANK(D697),"",(F697/VLOOKUP(B697,'Data-Dept'!A:E,2,)))</f>
        <v>3.7238400238325762E-4</v>
      </c>
      <c r="K697" s="232">
        <f>IF(ISBLANK(D697),"",(G697/VLOOKUP(B697,'Data-Dept'!A:E,2,)))</f>
        <v>6.7029120428986372E-4</v>
      </c>
    </row>
    <row r="698" spans="1:11" x14ac:dyDescent="0.5">
      <c r="A698" s="230" t="str">
        <f t="shared" si="20"/>
        <v>Travel outside of Canada for business</v>
      </c>
      <c r="B698" s="230" t="str">
        <f t="shared" si="21"/>
        <v>GAC</v>
      </c>
      <c r="C698" s="230">
        <f>VLOOKUP(B698,'Data-Dept'!A:J,10,)</f>
        <v>8.097690068006173E-3</v>
      </c>
      <c r="D698" t="s">
        <v>721</v>
      </c>
      <c r="E698">
        <v>6</v>
      </c>
      <c r="F698">
        <v>7</v>
      </c>
      <c r="G698">
        <v>7</v>
      </c>
      <c r="H698">
        <v>12</v>
      </c>
      <c r="I698" s="232">
        <f>IF(ISBLANK(D698),"",(E698/VLOOKUP(B698,'Data-Dept'!A:E,2,)))</f>
        <v>4.4686080285990913E-4</v>
      </c>
      <c r="J698" s="232">
        <f>IF(ISBLANK(D698),"",(F698/VLOOKUP(B698,'Data-Dept'!A:E,2,)))</f>
        <v>5.213376033365607E-4</v>
      </c>
      <c r="K698" s="232">
        <f>IF(ISBLANK(D698),"",(G698/VLOOKUP(B698,'Data-Dept'!A:E,2,)))</f>
        <v>5.213376033365607E-4</v>
      </c>
    </row>
    <row r="699" spans="1:11" ht="31.5" x14ac:dyDescent="0.5">
      <c r="A699" s="230" t="str">
        <f t="shared" si="20"/>
        <v>Information about a Government of Canada representative (ambassador, consulate general, etc.)</v>
      </c>
      <c r="B699" s="230" t="str">
        <f t="shared" si="21"/>
        <v>GAC</v>
      </c>
      <c r="C699" s="230">
        <f>VLOOKUP(B699,'Data-Dept'!A:J,10,)</f>
        <v>8.097690068006173E-3</v>
      </c>
      <c r="D699" t="s">
        <v>744</v>
      </c>
      <c r="E699">
        <v>6</v>
      </c>
      <c r="F699">
        <v>8</v>
      </c>
      <c r="G699">
        <v>9</v>
      </c>
      <c r="H699">
        <v>25</v>
      </c>
      <c r="I699" s="232">
        <f>IF(ISBLANK(D699),"",(E699/VLOOKUP(B699,'Data-Dept'!A:E,2,)))</f>
        <v>4.4686080285990913E-4</v>
      </c>
      <c r="J699" s="232">
        <f>IF(ISBLANK(D699),"",(F699/VLOOKUP(B699,'Data-Dept'!A:E,2,)))</f>
        <v>5.9581440381321221E-4</v>
      </c>
      <c r="K699" s="232">
        <f>IF(ISBLANK(D699),"",(G699/VLOOKUP(B699,'Data-Dept'!A:E,2,)))</f>
        <v>6.7029120428986372E-4</v>
      </c>
    </row>
    <row r="700" spans="1:11" x14ac:dyDescent="0.5">
      <c r="A700" s="230" t="str">
        <f t="shared" si="20"/>
        <v>Search births, marriages and deaths recorded in Canada</v>
      </c>
      <c r="B700" s="230" t="str">
        <f t="shared" si="21"/>
        <v>LAC</v>
      </c>
      <c r="C700" s="230">
        <f>VLOOKUP(B700,'Data-Dept'!A:J,10,)</f>
        <v>1.5716054468814866E-2</v>
      </c>
      <c r="D700" t="s">
        <v>951</v>
      </c>
      <c r="E700">
        <v>6</v>
      </c>
      <c r="F700">
        <v>6</v>
      </c>
      <c r="G700">
        <v>7</v>
      </c>
      <c r="H700">
        <v>18</v>
      </c>
      <c r="I700" s="232">
        <f>IF(ISBLANK(D700),"",(E700/VLOOKUP(B700,'Data-Dept'!A:E,2,)))</f>
        <v>1.5535991714137752E-3</v>
      </c>
      <c r="J700" s="232">
        <f>IF(ISBLANK(D700),"",(F700/VLOOKUP(B700,'Data-Dept'!A:E,2,)))</f>
        <v>1.5535991714137752E-3</v>
      </c>
      <c r="K700" s="232">
        <f>IF(ISBLANK(D700),"",(G700/VLOOKUP(B700,'Data-Dept'!A:E,2,)))</f>
        <v>1.8125323666494044E-3</v>
      </c>
    </row>
    <row r="701" spans="1:11" ht="31.5" x14ac:dyDescent="0.5">
      <c r="A701" s="230" t="str">
        <f t="shared" si="20"/>
        <v>Jobs at the National Research Council (student jobs, fellowships, employment information)</v>
      </c>
      <c r="B701" s="230" t="str">
        <f t="shared" si="21"/>
        <v>NRC</v>
      </c>
      <c r="C701" s="230">
        <f>VLOOKUP(B701,'Data-Dept'!A:J,10,)</f>
        <v>2.2955709653256485E-2</v>
      </c>
      <c r="D701" t="s">
        <v>969</v>
      </c>
      <c r="E701">
        <v>6</v>
      </c>
      <c r="F701">
        <v>6</v>
      </c>
      <c r="G701">
        <v>8</v>
      </c>
      <c r="H701">
        <v>15</v>
      </c>
      <c r="I701" s="232">
        <f>IF(ISBLANK(D701),"",(E701/VLOOKUP(B701,'Data-Dept'!A:E,2,)))</f>
        <v>3.8338658146964857E-3</v>
      </c>
      <c r="J701" s="232">
        <f>IF(ISBLANK(D701),"",(F701/VLOOKUP(B701,'Data-Dept'!A:E,2,)))</f>
        <v>3.8338658146964857E-3</v>
      </c>
      <c r="K701" s="232">
        <f>IF(ISBLANK(D701),"",(G701/VLOOKUP(B701,'Data-Dept'!A:E,2,)))</f>
        <v>5.111821086261981E-3</v>
      </c>
    </row>
    <row r="702" spans="1:11" x14ac:dyDescent="0.5">
      <c r="A702" s="230" t="str">
        <f t="shared" si="20"/>
        <v>Other - Reason for my visit is not in this list</v>
      </c>
      <c r="B702" s="230" t="str">
        <f t="shared" si="21"/>
        <v>PBC</v>
      </c>
      <c r="C702" s="230">
        <f>VLOOKUP(B702,'Data-Dept'!A:J,10,)</f>
        <v>7.3670343848656353E-2</v>
      </c>
      <c r="D702" t="s">
        <v>1041</v>
      </c>
      <c r="E702">
        <v>6</v>
      </c>
      <c r="F702">
        <v>8</v>
      </c>
      <c r="G702">
        <v>10</v>
      </c>
      <c r="H702">
        <v>22</v>
      </c>
      <c r="I702" s="232">
        <f>IF(ISBLANK(D702),"",(E702/VLOOKUP(B702,'Data-Dept'!A:E,2,)))</f>
        <v>3.4285714285714287E-2</v>
      </c>
      <c r="J702" s="232">
        <f>IF(ISBLANK(D702),"",(F702/VLOOKUP(B702,'Data-Dept'!A:E,2,)))</f>
        <v>4.5714285714285714E-2</v>
      </c>
      <c r="K702" s="232">
        <f>IF(ISBLANK(D702),"",(G702/VLOOKUP(B702,'Data-Dept'!A:E,2,)))</f>
        <v>5.7142857142857141E-2</v>
      </c>
    </row>
    <row r="703" spans="1:11" x14ac:dyDescent="0.5">
      <c r="A703" s="230" t="str">
        <f t="shared" si="20"/>
        <v>Trails, waterways, and routes (maps, conditions, reports)</v>
      </c>
      <c r="B703" s="230" t="str">
        <f t="shared" si="21"/>
        <v>PC</v>
      </c>
      <c r="C703" s="230">
        <f>VLOOKUP(B703,'Data-Dept'!A:J,10,)</f>
        <v>1.4642936219695762E-2</v>
      </c>
      <c r="D703" t="s">
        <v>1548</v>
      </c>
      <c r="E703">
        <v>6</v>
      </c>
      <c r="F703">
        <v>13</v>
      </c>
      <c r="G703">
        <v>10</v>
      </c>
      <c r="H703">
        <v>68</v>
      </c>
      <c r="I703" s="232">
        <f>IF(ISBLANK(D703),"",(E703/VLOOKUP(B703,'Data-Dept'!A:E,2,)))</f>
        <v>1.5690376569037657E-3</v>
      </c>
      <c r="J703" s="232">
        <f>IF(ISBLANK(D703),"",(F703/VLOOKUP(B703,'Data-Dept'!A:E,2,)))</f>
        <v>3.3995815899581592E-3</v>
      </c>
      <c r="K703" s="232">
        <f>IF(ISBLANK(D703),"",(G703/VLOOKUP(B703,'Data-Dept'!A:E,2,)))</f>
        <v>2.615062761506276E-3</v>
      </c>
    </row>
    <row r="704" spans="1:11" x14ac:dyDescent="0.5">
      <c r="A704" s="230" t="str">
        <f t="shared" si="20"/>
        <v>Apply to a grant or funding program — music</v>
      </c>
      <c r="B704" s="230" t="str">
        <f t="shared" si="21"/>
        <v>PCH</v>
      </c>
      <c r="C704" s="230">
        <f>VLOOKUP(B704,'Data-Dept'!A:J,10,)</f>
        <v>2.4417219195539241E-2</v>
      </c>
      <c r="D704" t="s">
        <v>1059</v>
      </c>
      <c r="E704">
        <v>6</v>
      </c>
      <c r="F704">
        <v>9</v>
      </c>
      <c r="G704">
        <v>10</v>
      </c>
      <c r="H704">
        <v>26</v>
      </c>
      <c r="I704" s="232">
        <f>IF(ISBLANK(D704),"",(E704/VLOOKUP(B704,'Data-Dept'!A:E,2,)))</f>
        <v>4.3731778425655978E-3</v>
      </c>
      <c r="J704" s="232">
        <f>IF(ISBLANK(D704),"",(F704/VLOOKUP(B704,'Data-Dept'!A:E,2,)))</f>
        <v>6.5597667638483967E-3</v>
      </c>
      <c r="K704" s="232">
        <f>IF(ISBLANK(D704),"",(G704/VLOOKUP(B704,'Data-Dept'!A:E,2,)))</f>
        <v>7.2886297376093291E-3</v>
      </c>
    </row>
    <row r="705" spans="1:11" x14ac:dyDescent="0.5">
      <c r="A705" s="230" t="str">
        <f t="shared" si="20"/>
        <v>Other - Reason for my visit is not in this list</v>
      </c>
      <c r="B705" s="230" t="str">
        <f t="shared" si="21"/>
        <v>PCO</v>
      </c>
      <c r="C705" s="230">
        <f>VLOOKUP(B705,'Data-Dept'!A:J,10,)</f>
        <v>4.71287054555952E-2</v>
      </c>
      <c r="D705" t="s">
        <v>1091</v>
      </c>
      <c r="E705">
        <v>6</v>
      </c>
      <c r="F705">
        <v>6</v>
      </c>
      <c r="G705">
        <v>6</v>
      </c>
      <c r="H705">
        <v>18</v>
      </c>
      <c r="I705" s="232">
        <f>IF(ISBLANK(D705),"",(E705/VLOOKUP(B705,'Data-Dept'!A:E,2,)))</f>
        <v>1.6666666666666666E-2</v>
      </c>
      <c r="J705" s="232">
        <f>IF(ISBLANK(D705),"",(F705/VLOOKUP(B705,'Data-Dept'!A:E,2,)))</f>
        <v>1.6666666666666666E-2</v>
      </c>
      <c r="K705" s="232">
        <f>IF(ISBLANK(D705),"",(G705/VLOOKUP(B705,'Data-Dept'!A:E,2,)))</f>
        <v>1.6666666666666666E-2</v>
      </c>
    </row>
    <row r="706" spans="1:11" x14ac:dyDescent="0.5">
      <c r="A706" s="230" t="str">
        <f t="shared" si="20"/>
        <v>Other - Reason for my visit is not in this list</v>
      </c>
      <c r="B706" s="230" t="str">
        <f t="shared" si="21"/>
        <v>PrairiesCan</v>
      </c>
      <c r="C706" s="230" t="str">
        <f>VLOOKUP(B706,'Data-Dept'!A:J,10,)</f>
        <v>Insufficient data</v>
      </c>
      <c r="D706" t="s">
        <v>1112</v>
      </c>
      <c r="E706">
        <v>6</v>
      </c>
      <c r="F706">
        <v>9</v>
      </c>
      <c r="G706">
        <v>8</v>
      </c>
      <c r="H706">
        <v>13</v>
      </c>
      <c r="I706" s="232">
        <f>IF(ISBLANK(D706),"",(E706/VLOOKUP(B706,'Data-Dept'!A:E,2,)))</f>
        <v>0.33333333333333331</v>
      </c>
      <c r="J706" s="232">
        <f>IF(ISBLANK(D706),"",(F706/VLOOKUP(B706,'Data-Dept'!A:E,2,)))</f>
        <v>0.5</v>
      </c>
      <c r="K706" s="232">
        <f>IF(ISBLANK(D706),"",(G706/VLOOKUP(B706,'Data-Dept'!A:E,2,)))</f>
        <v>0.44444444444444442</v>
      </c>
    </row>
    <row r="707" spans="1:11" x14ac:dyDescent="0.5">
      <c r="A707" s="230" t="str">
        <f t="shared" ref="A707:A770" si="22">IF(ISBLANK(D707),"",MID(D707,FIND("#",SUBSTITUTE(D707,":","#",2))+1,500))</f>
        <v>Learn about payments to and from government</v>
      </c>
      <c r="B707" s="230" t="str">
        <f t="shared" ref="B707:B770" si="23">IF(ISBLANK(D707),"",LEFT(D707,FIND("#",SUBSTITUTE(D707,":","#"))-1))</f>
        <v>PSPC</v>
      </c>
      <c r="C707" s="230">
        <f>VLOOKUP(B707,'Data-Dept'!A:J,10,)</f>
        <v>7.9173363759790314E-3</v>
      </c>
      <c r="D707" t="s">
        <v>1579</v>
      </c>
      <c r="E707">
        <v>6</v>
      </c>
      <c r="F707">
        <v>6</v>
      </c>
      <c r="G707">
        <v>10</v>
      </c>
      <c r="H707">
        <v>17</v>
      </c>
      <c r="I707" s="232">
        <f>IF(ISBLANK(D707),"",(E707/VLOOKUP(B707,'Data-Dept'!A:E,2,)))</f>
        <v>4.1177681696520483E-4</v>
      </c>
      <c r="J707" s="232">
        <f>IF(ISBLANK(D707),"",(F707/VLOOKUP(B707,'Data-Dept'!A:E,2,)))</f>
        <v>4.1177681696520483E-4</v>
      </c>
      <c r="K707" s="232">
        <f>IF(ISBLANK(D707),"",(G707/VLOOKUP(B707,'Data-Dept'!A:E,2,)))</f>
        <v>6.8629469494200807E-4</v>
      </c>
    </row>
    <row r="708" spans="1:11" x14ac:dyDescent="0.5">
      <c r="A708" s="230" t="str">
        <f t="shared" si="22"/>
        <v>Method of supply for the Government of Canada</v>
      </c>
      <c r="B708" s="230" t="str">
        <f t="shared" si="23"/>
        <v>PSPC</v>
      </c>
      <c r="C708" s="230">
        <f>VLOOKUP(B708,'Data-Dept'!A:J,10,)</f>
        <v>7.9173363759790314E-3</v>
      </c>
      <c r="D708" t="s">
        <v>1174</v>
      </c>
      <c r="E708">
        <v>6</v>
      </c>
      <c r="F708">
        <v>7</v>
      </c>
      <c r="G708">
        <v>8</v>
      </c>
      <c r="H708">
        <v>11</v>
      </c>
      <c r="I708" s="232">
        <f>IF(ISBLANK(D708),"",(E708/VLOOKUP(B708,'Data-Dept'!A:E,2,)))</f>
        <v>4.1177681696520483E-4</v>
      </c>
      <c r="J708" s="232">
        <f>IF(ISBLANK(D708),"",(F708/VLOOKUP(B708,'Data-Dept'!A:E,2,)))</f>
        <v>4.8040628645940568E-4</v>
      </c>
      <c r="K708" s="232">
        <f>IF(ISBLANK(D708),"",(G708/VLOOKUP(B708,'Data-Dept'!A:E,2,)))</f>
        <v>5.4903575595360648E-4</v>
      </c>
    </row>
    <row r="709" spans="1:11" x14ac:dyDescent="0.5">
      <c r="A709" s="230" t="str">
        <f t="shared" si="22"/>
        <v>Read blog posts</v>
      </c>
      <c r="B709" s="230" t="str">
        <f t="shared" si="23"/>
        <v>PSPC</v>
      </c>
      <c r="C709" s="230">
        <f>VLOOKUP(B709,'Data-Dept'!A:J,10,)</f>
        <v>7.9173363759790314E-3</v>
      </c>
      <c r="D709" t="s">
        <v>1193</v>
      </c>
      <c r="E709">
        <v>6</v>
      </c>
      <c r="F709">
        <v>11</v>
      </c>
      <c r="G709">
        <v>16</v>
      </c>
      <c r="H709">
        <v>89</v>
      </c>
      <c r="I709" s="232">
        <f>IF(ISBLANK(D709),"",(E709/VLOOKUP(B709,'Data-Dept'!A:E,2,)))</f>
        <v>4.1177681696520483E-4</v>
      </c>
      <c r="J709" s="232">
        <f>IF(ISBLANK(D709),"",(F709/VLOOKUP(B709,'Data-Dept'!A:E,2,)))</f>
        <v>7.5492416443620892E-4</v>
      </c>
      <c r="K709" s="232">
        <f>IF(ISBLANK(D709),"",(G709/VLOOKUP(B709,'Data-Dept'!A:E,2,)))</f>
        <v>1.098071511907213E-3</v>
      </c>
    </row>
    <row r="710" spans="1:11" x14ac:dyDescent="0.5">
      <c r="A710" s="230" t="str">
        <f t="shared" si="22"/>
        <v>Accessing and managing your tax slips</v>
      </c>
      <c r="B710" s="230" t="str">
        <f t="shared" si="23"/>
        <v>PSPC</v>
      </c>
      <c r="C710" s="230">
        <f>VLOOKUP(B710,'Data-Dept'!A:J,10,)</f>
        <v>7.9173363759790314E-3</v>
      </c>
      <c r="D710" t="s">
        <v>1601</v>
      </c>
      <c r="E710">
        <v>6</v>
      </c>
      <c r="F710">
        <v>10</v>
      </c>
      <c r="G710">
        <v>9</v>
      </c>
      <c r="H710">
        <v>16</v>
      </c>
      <c r="I710" s="232">
        <f>IF(ISBLANK(D710),"",(E710/VLOOKUP(B710,'Data-Dept'!A:E,2,)))</f>
        <v>4.1177681696520483E-4</v>
      </c>
      <c r="J710" s="232">
        <f>IF(ISBLANK(D710),"",(F710/VLOOKUP(B710,'Data-Dept'!A:E,2,)))</f>
        <v>6.8629469494200807E-4</v>
      </c>
      <c r="K710" s="232">
        <f>IF(ISBLANK(D710),"",(G710/VLOOKUP(B710,'Data-Dept'!A:E,2,)))</f>
        <v>6.1766522544780733E-4</v>
      </c>
    </row>
    <row r="711" spans="1:11" x14ac:dyDescent="0.5">
      <c r="A711" s="230" t="str">
        <f t="shared" si="22"/>
        <v>View census data</v>
      </c>
      <c r="B711" s="230" t="str">
        <f t="shared" si="23"/>
        <v>StatCan</v>
      </c>
      <c r="C711" s="230">
        <f>VLOOKUP(B711,'Data-Dept'!A:J,10,)</f>
        <v>9.338464401390037E-3</v>
      </c>
      <c r="D711" t="s">
        <v>1221</v>
      </c>
      <c r="E711">
        <v>6</v>
      </c>
      <c r="F711">
        <v>9</v>
      </c>
      <c r="G711">
        <v>9</v>
      </c>
      <c r="H711">
        <v>22</v>
      </c>
      <c r="I711" s="232">
        <f>IF(ISBLANK(D711),"",(E711/VLOOKUP(B711,'Data-Dept'!A:E,2,)))</f>
        <v>6.2247121070650485E-4</v>
      </c>
      <c r="J711" s="232">
        <f>IF(ISBLANK(D711),"",(F711/VLOOKUP(B711,'Data-Dept'!A:E,2,)))</f>
        <v>9.3370681605975728E-4</v>
      </c>
      <c r="K711" s="232">
        <f>IF(ISBLANK(D711),"",(G711/VLOOKUP(B711,'Data-Dept'!A:E,2,)))</f>
        <v>9.3370681605975728E-4</v>
      </c>
    </row>
    <row r="712" spans="1:11" x14ac:dyDescent="0.5">
      <c r="A712" s="230" t="str">
        <f t="shared" si="22"/>
        <v>Translations or terminology</v>
      </c>
      <c r="B712" s="230" t="str">
        <f t="shared" si="23"/>
        <v>StatCan</v>
      </c>
      <c r="C712" s="230">
        <f>VLOOKUP(B712,'Data-Dept'!A:J,10,)</f>
        <v>9.338464401390037E-3</v>
      </c>
      <c r="D712" t="s">
        <v>1249</v>
      </c>
      <c r="E712">
        <v>6</v>
      </c>
      <c r="F712">
        <v>4</v>
      </c>
      <c r="G712">
        <v>8</v>
      </c>
      <c r="H712">
        <v>21</v>
      </c>
      <c r="I712" s="232">
        <f>IF(ISBLANK(D712),"",(E712/VLOOKUP(B712,'Data-Dept'!A:E,2,)))</f>
        <v>6.2247121070650485E-4</v>
      </c>
      <c r="J712" s="232">
        <f>IF(ISBLANK(D712),"",(F712/VLOOKUP(B712,'Data-Dept'!A:E,2,)))</f>
        <v>4.1498080713766987E-4</v>
      </c>
      <c r="K712" s="232">
        <f>IF(ISBLANK(D712),"",(G712/VLOOKUP(B712,'Data-Dept'!A:E,2,)))</f>
        <v>8.2996161427533973E-4</v>
      </c>
    </row>
    <row r="713" spans="1:11" x14ac:dyDescent="0.5">
      <c r="A713" s="230" t="str">
        <f t="shared" si="22"/>
        <v>Make a public service health care insurance claim</v>
      </c>
      <c r="B713" s="230" t="str">
        <f t="shared" si="23"/>
        <v>TBS</v>
      </c>
      <c r="C713" s="230">
        <f>VLOOKUP(B713,'Data-Dept'!A:J,10,)</f>
        <v>1.4316913441313023E-2</v>
      </c>
      <c r="D713" t="s">
        <v>1279</v>
      </c>
      <c r="E713">
        <v>6</v>
      </c>
      <c r="F713">
        <v>18</v>
      </c>
      <c r="G713">
        <v>20</v>
      </c>
      <c r="H713">
        <v>44</v>
      </c>
      <c r="I713" s="232">
        <f>IF(ISBLANK(D713),"",(E713/VLOOKUP(B713,'Data-Dept'!A:E,2,)))</f>
        <v>1.3876040703052729E-3</v>
      </c>
      <c r="J713" s="232">
        <f>IF(ISBLANK(D713),"",(F713/VLOOKUP(B713,'Data-Dept'!A:E,2,)))</f>
        <v>4.1628122109158188E-3</v>
      </c>
      <c r="K713" s="232">
        <f>IF(ISBLANK(D713),"",(G713/VLOOKUP(B713,'Data-Dept'!A:E,2,)))</f>
        <v>4.6253469010175763E-3</v>
      </c>
    </row>
    <row r="714" spans="1:11" x14ac:dyDescent="0.5">
      <c r="A714" s="230" t="str">
        <f t="shared" si="22"/>
        <v>Find jobs and career information for the Canadian Coast Guard</v>
      </c>
      <c r="B714" s="230" t="str">
        <f t="shared" si="23"/>
        <v>CCG</v>
      </c>
      <c r="C714" s="230" t="str">
        <f>VLOOKUP(B714,'Data-Dept'!A:J,10,)</f>
        <v>Insufficient data</v>
      </c>
      <c r="D714" t="s">
        <v>273</v>
      </c>
      <c r="E714">
        <v>5</v>
      </c>
      <c r="F714">
        <v>8</v>
      </c>
      <c r="G714">
        <v>10</v>
      </c>
      <c r="H714">
        <v>18</v>
      </c>
      <c r="I714" s="232">
        <f>IF(ISBLANK(D714),"",(E714/VLOOKUP(B714,'Data-Dept'!A:E,2,)))</f>
        <v>0.13513513513513514</v>
      </c>
      <c r="J714" s="232">
        <f>IF(ISBLANK(D714),"",(F714/VLOOKUP(B714,'Data-Dept'!A:E,2,)))</f>
        <v>0.21621621621621623</v>
      </c>
      <c r="K714" s="232">
        <f>IF(ISBLANK(D714),"",(G714/VLOOKUP(B714,'Data-Dept'!A:E,2,)))</f>
        <v>0.27027027027027029</v>
      </c>
    </row>
    <row r="715" spans="1:11" x14ac:dyDescent="0.5">
      <c r="A715" s="230" t="str">
        <f t="shared" si="22"/>
        <v>Find a trademark</v>
      </c>
      <c r="B715" s="230" t="str">
        <f t="shared" si="23"/>
        <v>CIPO</v>
      </c>
      <c r="C715" s="230">
        <f>VLOOKUP(B715,'Data-Dept'!A:J,10,)</f>
        <v>6.0161645388857155E-2</v>
      </c>
      <c r="D715" t="s">
        <v>320</v>
      </c>
      <c r="E715">
        <v>5</v>
      </c>
      <c r="F715">
        <v>11</v>
      </c>
      <c r="G715">
        <v>9</v>
      </c>
      <c r="H715">
        <v>19</v>
      </c>
      <c r="I715" s="232">
        <f>IF(ISBLANK(D715),"",(E715/VLOOKUP(B715,'Data-Dept'!A:E,2,)))</f>
        <v>2.0661157024793389E-2</v>
      </c>
      <c r="J715" s="232">
        <f>IF(ISBLANK(D715),"",(F715/VLOOKUP(B715,'Data-Dept'!A:E,2,)))</f>
        <v>4.5454545454545456E-2</v>
      </c>
      <c r="K715" s="232">
        <f>IF(ISBLANK(D715),"",(G715/VLOOKUP(B715,'Data-Dept'!A:E,2,)))</f>
        <v>3.71900826446281E-2</v>
      </c>
    </row>
    <row r="716" spans="1:11" x14ac:dyDescent="0.5">
      <c r="A716" s="230" t="str">
        <f t="shared" si="22"/>
        <v>Find information about Canadian astronauts</v>
      </c>
      <c r="B716" s="230" t="str">
        <f t="shared" si="23"/>
        <v>CSA</v>
      </c>
      <c r="C716" s="230">
        <f>VLOOKUP(B716,'Data-Dept'!A:J,10,)</f>
        <v>2.1474470106768312E-2</v>
      </c>
      <c r="D716" t="s">
        <v>373</v>
      </c>
      <c r="E716">
        <v>5</v>
      </c>
      <c r="F716">
        <v>16</v>
      </c>
      <c r="G716">
        <v>23</v>
      </c>
      <c r="H716">
        <v>107</v>
      </c>
      <c r="I716" s="232">
        <f>IF(ISBLANK(D716),"",(E716/VLOOKUP(B716,'Data-Dept'!A:E,2,)))</f>
        <v>3.2530904359141183E-3</v>
      </c>
      <c r="J716" s="232">
        <f>IF(ISBLANK(D716),"",(F716/VLOOKUP(B716,'Data-Dept'!A:E,2,)))</f>
        <v>1.040988939492518E-2</v>
      </c>
      <c r="K716" s="232">
        <f>IF(ISBLANK(D716),"",(G716/VLOOKUP(B716,'Data-Dept'!A:E,2,)))</f>
        <v>1.4964216005204945E-2</v>
      </c>
    </row>
    <row r="717" spans="1:11" x14ac:dyDescent="0.5">
      <c r="A717" s="230" t="str">
        <f t="shared" si="22"/>
        <v>Log in to GCcampus</v>
      </c>
      <c r="B717" s="230" t="str">
        <f t="shared" si="23"/>
        <v>CSPS</v>
      </c>
      <c r="C717" s="230">
        <f>VLOOKUP(B717,'Data-Dept'!A:J,10,)</f>
        <v>8.1639509937400268E-2</v>
      </c>
      <c r="D717" t="s">
        <v>405</v>
      </c>
      <c r="E717">
        <v>5</v>
      </c>
      <c r="F717">
        <v>6</v>
      </c>
      <c r="G717">
        <v>7</v>
      </c>
      <c r="H717">
        <v>15</v>
      </c>
      <c r="I717" s="232">
        <f>IF(ISBLANK(D717),"",(E717/VLOOKUP(B717,'Data-Dept'!A:E,2,)))</f>
        <v>3.968253968253968E-2</v>
      </c>
      <c r="J717" s="232">
        <f>IF(ISBLANK(D717),"",(F717/VLOOKUP(B717,'Data-Dept'!A:E,2,)))</f>
        <v>4.7619047619047616E-2</v>
      </c>
      <c r="K717" s="232">
        <f>IF(ISBLANK(D717),"",(G717/VLOOKUP(B717,'Data-Dept'!A:E,2,)))</f>
        <v>5.5555555555555552E-2</v>
      </c>
    </row>
    <row r="718" spans="1:11" x14ac:dyDescent="0.5">
      <c r="A718" s="230" t="str">
        <f t="shared" si="22"/>
        <v>Check if your project near water needs review</v>
      </c>
      <c r="B718" s="230" t="str">
        <f t="shared" si="23"/>
        <v>DFO</v>
      </c>
      <c r="C718" s="230">
        <f>VLOOKUP(B718,'Data-Dept'!A:J,10,)</f>
        <v>3.4571708353696461E-2</v>
      </c>
      <c r="D718" t="s">
        <v>408</v>
      </c>
      <c r="E718">
        <v>5</v>
      </c>
      <c r="F718">
        <v>12</v>
      </c>
      <c r="G718">
        <v>12</v>
      </c>
      <c r="H718">
        <v>28</v>
      </c>
      <c r="I718" s="232">
        <f>IF(ISBLANK(D718),"",(E718/VLOOKUP(B718,'Data-Dept'!A:E,2,)))</f>
        <v>6.5616797900262466E-3</v>
      </c>
      <c r="J718" s="232">
        <f>IF(ISBLANK(D718),"",(F718/VLOOKUP(B718,'Data-Dept'!A:E,2,)))</f>
        <v>1.5748031496062992E-2</v>
      </c>
      <c r="K718" s="232">
        <f>IF(ISBLANK(D718),"",(G718/VLOOKUP(B718,'Data-Dept'!A:E,2,)))</f>
        <v>1.5748031496062992E-2</v>
      </c>
    </row>
    <row r="719" spans="1:11" x14ac:dyDescent="0.5">
      <c r="A719" s="230" t="str">
        <f t="shared" si="22"/>
        <v>Find areas that are closed for shellfish harvesting due to public health reasons</v>
      </c>
      <c r="B719" s="230" t="str">
        <f t="shared" si="23"/>
        <v>DFO</v>
      </c>
      <c r="C719" s="230">
        <f>VLOOKUP(B719,'Data-Dept'!A:J,10,)</f>
        <v>3.4571708353696461E-2</v>
      </c>
      <c r="D719" t="s">
        <v>412</v>
      </c>
      <c r="E719">
        <v>5</v>
      </c>
      <c r="F719">
        <v>15</v>
      </c>
      <c r="G719">
        <v>11</v>
      </c>
      <c r="H719">
        <v>19</v>
      </c>
      <c r="I719" s="232">
        <f>IF(ISBLANK(D719),"",(E719/VLOOKUP(B719,'Data-Dept'!A:E,2,)))</f>
        <v>6.5616797900262466E-3</v>
      </c>
      <c r="J719" s="232">
        <f>IF(ISBLANK(D719),"",(F719/VLOOKUP(B719,'Data-Dept'!A:E,2,)))</f>
        <v>1.968503937007874E-2</v>
      </c>
      <c r="K719" s="232">
        <f>IF(ISBLANK(D719),"",(G719/VLOOKUP(B719,'Data-Dept'!A:E,2,)))</f>
        <v>1.4435695538057743E-2</v>
      </c>
    </row>
    <row r="720" spans="1:11" x14ac:dyDescent="0.5">
      <c r="A720" s="230" t="str">
        <f t="shared" si="22"/>
        <v>Other - Reason for my visit is not in this list</v>
      </c>
      <c r="B720" s="230" t="str">
        <f t="shared" si="23"/>
        <v>DFO</v>
      </c>
      <c r="C720" s="230">
        <f>VLOOKUP(B720,'Data-Dept'!A:J,10,)</f>
        <v>3.4571708353696461E-2</v>
      </c>
      <c r="D720" t="s">
        <v>425</v>
      </c>
      <c r="E720">
        <v>5</v>
      </c>
      <c r="F720">
        <v>5</v>
      </c>
      <c r="G720">
        <v>5</v>
      </c>
      <c r="H720">
        <v>15</v>
      </c>
      <c r="I720" s="232">
        <f>IF(ISBLANK(D720),"",(E720/VLOOKUP(B720,'Data-Dept'!A:E,2,)))</f>
        <v>6.5616797900262466E-3</v>
      </c>
      <c r="J720" s="232">
        <f>IF(ISBLANK(D720),"",(F720/VLOOKUP(B720,'Data-Dept'!A:E,2,)))</f>
        <v>6.5616797900262466E-3</v>
      </c>
      <c r="K720" s="232">
        <f>IF(ISBLANK(D720),"",(G720/VLOOKUP(B720,'Data-Dept'!A:E,2,)))</f>
        <v>6.5616797900262466E-3</v>
      </c>
    </row>
    <row r="721" spans="1:11" x14ac:dyDescent="0.5">
      <c r="A721" s="230" t="str">
        <f t="shared" si="22"/>
        <v>Canadian honours chart of the Canadian military orders, decorations and medals</v>
      </c>
      <c r="B721" s="230" t="str">
        <f t="shared" si="23"/>
        <v>DND</v>
      </c>
      <c r="C721" s="230">
        <f>VLOOKUP(B721,'Data-Dept'!A:J,10,)</f>
        <v>1.3547807034757964E-2</v>
      </c>
      <c r="D721" t="s">
        <v>1408</v>
      </c>
      <c r="E721">
        <v>5</v>
      </c>
      <c r="F721">
        <v>7</v>
      </c>
      <c r="G721">
        <v>7</v>
      </c>
      <c r="H721">
        <v>32</v>
      </c>
      <c r="I721" s="232">
        <f>IF(ISBLANK(D721),"",(E721/VLOOKUP(B721,'Data-Dept'!A:E,2,)))</f>
        <v>1.1462631820265932E-3</v>
      </c>
      <c r="J721" s="232">
        <f>IF(ISBLANK(D721),"",(F721/VLOOKUP(B721,'Data-Dept'!A:E,2,)))</f>
        <v>1.6047684548372307E-3</v>
      </c>
      <c r="K721" s="232">
        <f>IF(ISBLANK(D721),"",(G721/VLOOKUP(B721,'Data-Dept'!A:E,2,)))</f>
        <v>1.6047684548372307E-3</v>
      </c>
    </row>
    <row r="722" spans="1:11" x14ac:dyDescent="0.5">
      <c r="A722" s="230" t="str">
        <f t="shared" si="22"/>
        <v>Find how Canada is predicting and adapting to climate change</v>
      </c>
      <c r="B722" s="230" t="str">
        <f t="shared" si="23"/>
        <v>ECCC</v>
      </c>
      <c r="C722" s="230">
        <f>VLOOKUP(B722,'Data-Dept'!A:J,10,)</f>
        <v>1.1373977410545624E-2</v>
      </c>
      <c r="D722" t="s">
        <v>472</v>
      </c>
      <c r="E722">
        <v>5</v>
      </c>
      <c r="F722">
        <v>5</v>
      </c>
      <c r="G722">
        <v>6</v>
      </c>
      <c r="H722">
        <v>18</v>
      </c>
      <c r="I722" s="232">
        <f>IF(ISBLANK(D722),"",(E722/VLOOKUP(B722,'Data-Dept'!A:E,2,)))</f>
        <v>8.9142449634515956E-4</v>
      </c>
      <c r="J722" s="232">
        <f>IF(ISBLANK(D722),"",(F722/VLOOKUP(B722,'Data-Dept'!A:E,2,)))</f>
        <v>8.9142449634515956E-4</v>
      </c>
      <c r="K722" s="232">
        <f>IF(ISBLANK(D722),"",(G722/VLOOKUP(B722,'Data-Dept'!A:E,2,)))</f>
        <v>1.0697093956141914E-3</v>
      </c>
    </row>
    <row r="723" spans="1:11" x14ac:dyDescent="0.5">
      <c r="A723" s="230" t="str">
        <f t="shared" si="22"/>
        <v>Understand your weather forecast</v>
      </c>
      <c r="B723" s="230" t="str">
        <f t="shared" si="23"/>
        <v>ECCC</v>
      </c>
      <c r="C723" s="230">
        <f>VLOOKUP(B723,'Data-Dept'!A:J,10,)</f>
        <v>1.1373977410545624E-2</v>
      </c>
      <c r="D723" t="s">
        <v>510</v>
      </c>
      <c r="E723">
        <v>5</v>
      </c>
      <c r="F723">
        <v>10</v>
      </c>
      <c r="G723">
        <v>13</v>
      </c>
      <c r="H723">
        <v>53</v>
      </c>
      <c r="I723" s="232">
        <f>IF(ISBLANK(D723),"",(E723/VLOOKUP(B723,'Data-Dept'!A:E,2,)))</f>
        <v>8.9142449634515956E-4</v>
      </c>
      <c r="J723" s="232">
        <f>IF(ISBLANK(D723),"",(F723/VLOOKUP(B723,'Data-Dept'!A:E,2,)))</f>
        <v>1.7828489926903191E-3</v>
      </c>
      <c r="K723" s="232">
        <f>IF(ISBLANK(D723),"",(G723/VLOOKUP(B723,'Data-Dept'!A:E,2,)))</f>
        <v>2.3177036904974148E-3</v>
      </c>
    </row>
    <row r="724" spans="1:11" x14ac:dyDescent="0.5">
      <c r="A724" s="230" t="str">
        <f t="shared" si="22"/>
        <v>Calculate your Retirement Payments</v>
      </c>
      <c r="B724" s="230" t="str">
        <f t="shared" si="23"/>
        <v>ESDC</v>
      </c>
      <c r="C724" s="230">
        <f>VLOOKUP(B724,'Data-Dept'!A:J,10,)</f>
        <v>3.7887437723188588E-3</v>
      </c>
      <c r="D724" t="s">
        <v>516</v>
      </c>
      <c r="E724">
        <v>5</v>
      </c>
      <c r="F724">
        <v>17</v>
      </c>
      <c r="G724">
        <v>18</v>
      </c>
      <c r="H724">
        <v>24</v>
      </c>
      <c r="I724" s="232">
        <f>IF(ISBLANK(D724),"",(E724/VLOOKUP(B724,'Data-Dept'!A:E,2,)))</f>
        <v>7.9682544741748875E-5</v>
      </c>
      <c r="J724" s="232">
        <f>IF(ISBLANK(D724),"",(F724/VLOOKUP(B724,'Data-Dept'!A:E,2,)))</f>
        <v>2.7092065212194619E-4</v>
      </c>
      <c r="K724" s="232">
        <f>IF(ISBLANK(D724),"",(G724/VLOOKUP(B724,'Data-Dept'!A:E,2,)))</f>
        <v>2.8685716107029594E-4</v>
      </c>
    </row>
    <row r="725" spans="1:11" x14ac:dyDescent="0.5">
      <c r="A725" s="230" t="str">
        <f t="shared" si="22"/>
        <v>Services to help you export from Canada</v>
      </c>
      <c r="B725" s="230" t="str">
        <f t="shared" si="23"/>
        <v>GAC</v>
      </c>
      <c r="C725" s="230">
        <f>VLOOKUP(B725,'Data-Dept'!A:J,10,)</f>
        <v>8.097690068006173E-3</v>
      </c>
      <c r="D725" t="s">
        <v>673</v>
      </c>
      <c r="E725">
        <v>5</v>
      </c>
      <c r="F725">
        <v>4</v>
      </c>
      <c r="G725">
        <v>3</v>
      </c>
      <c r="H725">
        <v>5</v>
      </c>
      <c r="I725" s="232">
        <f>IF(ISBLANK(D725),"",(E725/VLOOKUP(B725,'Data-Dept'!A:E,2,)))</f>
        <v>3.7238400238325762E-4</v>
      </c>
      <c r="J725" s="232">
        <f>IF(ISBLANK(D725),"",(F725/VLOOKUP(B725,'Data-Dept'!A:E,2,)))</f>
        <v>2.979072019066061E-4</v>
      </c>
      <c r="K725" s="232">
        <f>IF(ISBLANK(D725),"",(G725/VLOOKUP(B725,'Data-Dept'!A:E,2,)))</f>
        <v>2.2343040142995457E-4</v>
      </c>
    </row>
    <row r="726" spans="1:11" x14ac:dyDescent="0.5">
      <c r="A726" s="230" t="str">
        <f t="shared" si="22"/>
        <v>International assistance budget (humanitarian aid and development projects)</v>
      </c>
      <c r="B726" s="230" t="str">
        <f t="shared" si="23"/>
        <v>GAC</v>
      </c>
      <c r="C726" s="230">
        <f>VLOOKUP(B726,'Data-Dept'!A:J,10,)</f>
        <v>8.097690068006173E-3</v>
      </c>
      <c r="D726" t="s">
        <v>745</v>
      </c>
      <c r="E726">
        <v>5</v>
      </c>
      <c r="F726">
        <v>7</v>
      </c>
      <c r="G726">
        <v>7</v>
      </c>
      <c r="H726">
        <v>19</v>
      </c>
      <c r="I726" s="232">
        <f>IF(ISBLANK(D726),"",(E726/VLOOKUP(B726,'Data-Dept'!A:E,2,)))</f>
        <v>3.7238400238325762E-4</v>
      </c>
      <c r="J726" s="232">
        <f>IF(ISBLANK(D726),"",(F726/VLOOKUP(B726,'Data-Dept'!A:E,2,)))</f>
        <v>5.213376033365607E-4</v>
      </c>
      <c r="K726" s="232">
        <f>IF(ISBLANK(D726),"",(G726/VLOOKUP(B726,'Data-Dept'!A:E,2,)))</f>
        <v>5.213376033365607E-4</v>
      </c>
    </row>
    <row r="727" spans="1:11" x14ac:dyDescent="0.5">
      <c r="A727" s="230" t="str">
        <f t="shared" si="22"/>
        <v>Sustainable agriculture, green technologies and renewable energy</v>
      </c>
      <c r="B727" s="230" t="str">
        <f t="shared" si="23"/>
        <v>GAC</v>
      </c>
      <c r="C727" s="230">
        <f>VLOOKUP(B727,'Data-Dept'!A:J,10,)</f>
        <v>8.097690068006173E-3</v>
      </c>
      <c r="D727" t="s">
        <v>787</v>
      </c>
      <c r="E727">
        <v>5</v>
      </c>
      <c r="F727">
        <v>7</v>
      </c>
      <c r="G727">
        <v>9</v>
      </c>
      <c r="H727">
        <v>21</v>
      </c>
      <c r="I727" s="232">
        <f>IF(ISBLANK(D727),"",(E727/VLOOKUP(B727,'Data-Dept'!A:E,2,)))</f>
        <v>3.7238400238325762E-4</v>
      </c>
      <c r="J727" s="232">
        <f>IF(ISBLANK(D727),"",(F727/VLOOKUP(B727,'Data-Dept'!A:E,2,)))</f>
        <v>5.213376033365607E-4</v>
      </c>
      <c r="K727" s="232">
        <f>IF(ISBLANK(D727),"",(G727/VLOOKUP(B727,'Data-Dept'!A:E,2,)))</f>
        <v>6.7029120428986372E-4</v>
      </c>
    </row>
    <row r="728" spans="1:11" x14ac:dyDescent="0.5">
      <c r="A728" s="230" t="str">
        <f t="shared" si="22"/>
        <v>Contact information for Infrastructure Canada</v>
      </c>
      <c r="B728" s="230" t="str">
        <f t="shared" si="23"/>
        <v>INFC</v>
      </c>
      <c r="C728" s="230">
        <f>VLOOKUP(B728,'Data-Dept'!A:J,10,)</f>
        <v>3.9746974763323513E-2</v>
      </c>
      <c r="D728" t="s">
        <v>823</v>
      </c>
      <c r="E728">
        <v>5</v>
      </c>
      <c r="F728">
        <v>4</v>
      </c>
      <c r="G728">
        <v>5</v>
      </c>
      <c r="H728">
        <v>11</v>
      </c>
      <c r="I728" s="232">
        <f>IF(ISBLANK(D728),"",(E728/VLOOKUP(B728,'Data-Dept'!A:E,2,)))</f>
        <v>8.6058519793459545E-3</v>
      </c>
      <c r="J728" s="232">
        <f>IF(ISBLANK(D728),"",(F728/VLOOKUP(B728,'Data-Dept'!A:E,2,)))</f>
        <v>6.8846815834767644E-3</v>
      </c>
      <c r="K728" s="232">
        <f>IF(ISBLANK(D728),"",(G728/VLOOKUP(B728,'Data-Dept'!A:E,2,)))</f>
        <v>8.6058519793459545E-3</v>
      </c>
    </row>
    <row r="729" spans="1:11" x14ac:dyDescent="0.5">
      <c r="A729" s="230" t="str">
        <f t="shared" si="22"/>
        <v>Apply for a permanent resident travel document</v>
      </c>
      <c r="B729" s="230" t="str">
        <f t="shared" si="23"/>
        <v>IRCC</v>
      </c>
      <c r="C729" s="230">
        <f>VLOOKUP(B729,'Data-Dept'!A:J,10,)</f>
        <v>2.146124497851573E-3</v>
      </c>
      <c r="D729" t="s">
        <v>872</v>
      </c>
      <c r="E729">
        <v>5</v>
      </c>
      <c r="F729">
        <v>6</v>
      </c>
      <c r="G729">
        <v>4</v>
      </c>
      <c r="H729">
        <v>12</v>
      </c>
      <c r="I729" s="232">
        <f>IF(ISBLANK(D729),"",(E729/VLOOKUP(B729,'Data-Dept'!A:E,2,)))</f>
        <v>2.521533899501745E-5</v>
      </c>
      <c r="J729" s="232">
        <f>IF(ISBLANK(D729),"",(F729/VLOOKUP(B729,'Data-Dept'!A:E,2,)))</f>
        <v>3.0258406794020938E-5</v>
      </c>
      <c r="K729" s="232">
        <f>IF(ISBLANK(D729),"",(G729/VLOOKUP(B729,'Data-Dept'!A:E,2,)))</f>
        <v>2.0172271196013958E-5</v>
      </c>
    </row>
    <row r="730" spans="1:11" x14ac:dyDescent="0.5">
      <c r="A730" s="230" t="str">
        <f t="shared" si="22"/>
        <v>Apply for a visa when travelling outside Canada</v>
      </c>
      <c r="B730" s="230" t="str">
        <f t="shared" si="23"/>
        <v>IRCC</v>
      </c>
      <c r="C730" s="230">
        <f>VLOOKUP(B730,'Data-Dept'!A:J,10,)</f>
        <v>2.146124497851573E-3</v>
      </c>
      <c r="D730" t="s">
        <v>875</v>
      </c>
      <c r="E730">
        <v>5</v>
      </c>
      <c r="F730">
        <v>6</v>
      </c>
      <c r="G730">
        <v>7</v>
      </c>
      <c r="H730">
        <v>12</v>
      </c>
      <c r="I730" s="232">
        <f>IF(ISBLANK(D730),"",(E730/VLOOKUP(B730,'Data-Dept'!A:E,2,)))</f>
        <v>2.521533899501745E-5</v>
      </c>
      <c r="J730" s="232">
        <f>IF(ISBLANK(D730),"",(F730/VLOOKUP(B730,'Data-Dept'!A:E,2,)))</f>
        <v>3.0258406794020938E-5</v>
      </c>
      <c r="K730" s="232">
        <f>IF(ISBLANK(D730),"",(G730/VLOOKUP(B730,'Data-Dept'!A:E,2,)))</f>
        <v>3.5301474593024425E-5</v>
      </c>
    </row>
    <row r="731" spans="1:11" x14ac:dyDescent="0.5">
      <c r="A731" s="230" t="str">
        <f t="shared" si="22"/>
        <v>Work in Canada after my studies</v>
      </c>
      <c r="B731" s="230" t="str">
        <f t="shared" si="23"/>
        <v>IRCC</v>
      </c>
      <c r="C731" s="230">
        <f>VLOOKUP(B731,'Data-Dept'!A:J,10,)</f>
        <v>2.146124497851573E-3</v>
      </c>
      <c r="D731" t="s">
        <v>902</v>
      </c>
      <c r="E731">
        <v>5</v>
      </c>
      <c r="F731">
        <v>12</v>
      </c>
      <c r="G731">
        <v>9</v>
      </c>
      <c r="H731">
        <v>29</v>
      </c>
      <c r="I731" s="232">
        <f>IF(ISBLANK(D731),"",(E731/VLOOKUP(B731,'Data-Dept'!A:E,2,)))</f>
        <v>2.521533899501745E-5</v>
      </c>
      <c r="J731" s="232">
        <f>IF(ISBLANK(D731),"",(F731/VLOOKUP(B731,'Data-Dept'!A:E,2,)))</f>
        <v>6.0516813588041875E-5</v>
      </c>
      <c r="K731" s="232">
        <f>IF(ISBLANK(D731),"",(G731/VLOOKUP(B731,'Data-Dept'!A:E,2,)))</f>
        <v>4.5387610191031408E-5</v>
      </c>
    </row>
    <row r="732" spans="1:11" x14ac:dyDescent="0.5">
      <c r="A732" s="230" t="str">
        <f t="shared" si="22"/>
        <v>Learn about NRC Challenge programs</v>
      </c>
      <c r="B732" s="230" t="str">
        <f t="shared" si="23"/>
        <v>NRC</v>
      </c>
      <c r="C732" s="230">
        <f>VLOOKUP(B732,'Data-Dept'!A:J,10,)</f>
        <v>2.2955709653256485E-2</v>
      </c>
      <c r="D732" t="s">
        <v>993</v>
      </c>
      <c r="E732">
        <v>5</v>
      </c>
      <c r="F732">
        <v>7</v>
      </c>
      <c r="G732">
        <v>8</v>
      </c>
      <c r="H732">
        <v>17</v>
      </c>
      <c r="I732" s="232">
        <f>IF(ISBLANK(D732),"",(E732/VLOOKUP(B732,'Data-Dept'!A:E,2,)))</f>
        <v>3.1948881789137379E-3</v>
      </c>
      <c r="J732" s="232">
        <f>IF(ISBLANK(D732),"",(F732/VLOOKUP(B732,'Data-Dept'!A:E,2,)))</f>
        <v>4.4728434504792336E-3</v>
      </c>
      <c r="K732" s="232">
        <f>IF(ISBLANK(D732),"",(G732/VLOOKUP(B732,'Data-Dept'!A:E,2,)))</f>
        <v>5.111821086261981E-3</v>
      </c>
    </row>
    <row r="733" spans="1:11" x14ac:dyDescent="0.5">
      <c r="A733" s="230" t="str">
        <f t="shared" si="22"/>
        <v>Find out about non destructive testing</v>
      </c>
      <c r="B733" s="230" t="str">
        <f t="shared" si="23"/>
        <v>NRCan</v>
      </c>
      <c r="C733" s="230">
        <f>VLOOKUP(B733,'Data-Dept'!A:J,10,)</f>
        <v>1.720243549629279E-2</v>
      </c>
      <c r="D733" t="s">
        <v>1512</v>
      </c>
      <c r="E733">
        <v>5</v>
      </c>
      <c r="F733">
        <v>10</v>
      </c>
      <c r="G733">
        <v>9</v>
      </c>
      <c r="H733">
        <v>23</v>
      </c>
      <c r="I733" s="232">
        <f>IF(ISBLANK(D733),"",(E733/VLOOKUP(B733,'Data-Dept'!A:E,2,)))</f>
        <v>1.5913430935709739E-3</v>
      </c>
      <c r="J733" s="232">
        <f>IF(ISBLANK(D733),"",(F733/VLOOKUP(B733,'Data-Dept'!A:E,2,)))</f>
        <v>3.1826861871419479E-3</v>
      </c>
      <c r="K733" s="232">
        <f>IF(ISBLANK(D733),"",(G733/VLOOKUP(B733,'Data-Dept'!A:E,2,)))</f>
        <v>2.864417568427753E-3</v>
      </c>
    </row>
    <row r="734" spans="1:11" x14ac:dyDescent="0.5">
      <c r="A734" s="230" t="str">
        <f t="shared" si="22"/>
        <v>Learn about explosives or fireworks information and regulations</v>
      </c>
      <c r="B734" s="230" t="str">
        <f t="shared" si="23"/>
        <v>NRCan</v>
      </c>
      <c r="C734" s="230">
        <f>VLOOKUP(B734,'Data-Dept'!A:J,10,)</f>
        <v>1.720243549629279E-2</v>
      </c>
      <c r="D734" t="s">
        <v>1518</v>
      </c>
      <c r="E734">
        <v>5</v>
      </c>
      <c r="F734">
        <v>10</v>
      </c>
      <c r="G734">
        <v>9</v>
      </c>
      <c r="H734">
        <v>22</v>
      </c>
      <c r="I734" s="232">
        <f>IF(ISBLANK(D734),"",(E734/VLOOKUP(B734,'Data-Dept'!A:E,2,)))</f>
        <v>1.5913430935709739E-3</v>
      </c>
      <c r="J734" s="232">
        <f>IF(ISBLANK(D734),"",(F734/VLOOKUP(B734,'Data-Dept'!A:E,2,)))</f>
        <v>3.1826861871419479E-3</v>
      </c>
      <c r="K734" s="232">
        <f>IF(ISBLANK(D734),"",(G734/VLOOKUP(B734,'Data-Dept'!A:E,2,)))</f>
        <v>2.864417568427753E-3</v>
      </c>
    </row>
    <row r="735" spans="1:11" x14ac:dyDescent="0.5">
      <c r="A735" s="230" t="str">
        <f t="shared" si="22"/>
        <v>Learn about forestry in Canada</v>
      </c>
      <c r="B735" s="230" t="str">
        <f t="shared" si="23"/>
        <v>NRCan</v>
      </c>
      <c r="C735" s="230">
        <f>VLOOKUP(B735,'Data-Dept'!A:J,10,)</f>
        <v>1.720243549629279E-2</v>
      </c>
      <c r="D735" t="s">
        <v>1519</v>
      </c>
      <c r="E735">
        <v>5</v>
      </c>
      <c r="F735">
        <v>3</v>
      </c>
      <c r="G735">
        <v>7</v>
      </c>
      <c r="H735">
        <v>26</v>
      </c>
      <c r="I735" s="232">
        <f>IF(ISBLANK(D735),"",(E735/VLOOKUP(B735,'Data-Dept'!A:E,2,)))</f>
        <v>1.5913430935709739E-3</v>
      </c>
      <c r="J735" s="232">
        <f>IF(ISBLANK(D735),"",(F735/VLOOKUP(B735,'Data-Dept'!A:E,2,)))</f>
        <v>9.5480585614258432E-4</v>
      </c>
      <c r="K735" s="232">
        <f>IF(ISBLANK(D735),"",(G735/VLOOKUP(B735,'Data-Dept'!A:E,2,)))</f>
        <v>2.2278803309993636E-3</v>
      </c>
    </row>
    <row r="736" spans="1:11" x14ac:dyDescent="0.5">
      <c r="A736" s="230" t="str">
        <f t="shared" si="22"/>
        <v>Use a geodetic reference tool</v>
      </c>
      <c r="B736" s="230" t="str">
        <f t="shared" si="23"/>
        <v>NRCan</v>
      </c>
      <c r="C736" s="230">
        <f>VLOOKUP(B736,'Data-Dept'!A:J,10,)</f>
        <v>1.720243549629279E-2</v>
      </c>
      <c r="D736" t="s">
        <v>1031</v>
      </c>
      <c r="E736">
        <v>5</v>
      </c>
      <c r="F736">
        <v>8</v>
      </c>
      <c r="G736">
        <v>7</v>
      </c>
      <c r="H736">
        <v>13</v>
      </c>
      <c r="I736" s="232">
        <f>IF(ISBLANK(D736),"",(E736/VLOOKUP(B736,'Data-Dept'!A:E,2,)))</f>
        <v>1.5913430935709739E-3</v>
      </c>
      <c r="J736" s="232">
        <f>IF(ISBLANK(D736),"",(F736/VLOOKUP(B736,'Data-Dept'!A:E,2,)))</f>
        <v>2.546148949713558E-3</v>
      </c>
      <c r="K736" s="232">
        <f>IF(ISBLANK(D736),"",(G736/VLOOKUP(B736,'Data-Dept'!A:E,2,)))</f>
        <v>2.2278803309993636E-3</v>
      </c>
    </row>
    <row r="737" spans="1:11" x14ac:dyDescent="0.5">
      <c r="A737" s="230" t="str">
        <f t="shared" si="22"/>
        <v>About Parks Canada (policies, regulations, designations)</v>
      </c>
      <c r="B737" s="230" t="str">
        <f t="shared" si="23"/>
        <v>PC</v>
      </c>
      <c r="C737" s="230">
        <f>VLOOKUP(B737,'Data-Dept'!A:J,10,)</f>
        <v>1.4642936219695762E-2</v>
      </c>
      <c r="D737" t="s">
        <v>1534</v>
      </c>
      <c r="E737">
        <v>5</v>
      </c>
      <c r="F737">
        <v>16</v>
      </c>
      <c r="G737">
        <v>17</v>
      </c>
      <c r="H737">
        <v>38</v>
      </c>
      <c r="I737" s="232">
        <f>IF(ISBLANK(D737),"",(E737/VLOOKUP(B737,'Data-Dept'!A:E,2,)))</f>
        <v>1.307531380753138E-3</v>
      </c>
      <c r="J737" s="232">
        <f>IF(ISBLANK(D737),"",(F737/VLOOKUP(B737,'Data-Dept'!A:E,2,)))</f>
        <v>4.1841004184100415E-3</v>
      </c>
      <c r="K737" s="232">
        <f>IF(ISBLANK(D737),"",(G737/VLOOKUP(B737,'Data-Dept'!A:E,2,)))</f>
        <v>4.4456066945606698E-3</v>
      </c>
    </row>
    <row r="738" spans="1:11" x14ac:dyDescent="0.5">
      <c r="A738" s="230" t="str">
        <f t="shared" si="22"/>
        <v>Consult the Clerk's Annual Report to the Prime Minister</v>
      </c>
      <c r="B738" s="230" t="str">
        <f t="shared" si="23"/>
        <v>PCO</v>
      </c>
      <c r="C738" s="230">
        <f>VLOOKUP(B738,'Data-Dept'!A:J,10,)</f>
        <v>4.71287054555952E-2</v>
      </c>
      <c r="D738" t="s">
        <v>1084</v>
      </c>
      <c r="E738">
        <v>5</v>
      </c>
      <c r="F738">
        <v>8</v>
      </c>
      <c r="G738">
        <v>12</v>
      </c>
      <c r="H738">
        <v>19</v>
      </c>
      <c r="I738" s="232">
        <f>IF(ISBLANK(D738),"",(E738/VLOOKUP(B738,'Data-Dept'!A:E,2,)))</f>
        <v>1.3888888888888888E-2</v>
      </c>
      <c r="J738" s="232">
        <f>IF(ISBLANK(D738),"",(F738/VLOOKUP(B738,'Data-Dept'!A:E,2,)))</f>
        <v>2.2222222222222223E-2</v>
      </c>
      <c r="K738" s="232">
        <f>IF(ISBLANK(D738),"",(G738/VLOOKUP(B738,'Data-Dept'!A:E,2,)))</f>
        <v>3.3333333333333333E-2</v>
      </c>
    </row>
    <row r="739" spans="1:11" x14ac:dyDescent="0.5">
      <c r="A739" s="230" t="str">
        <f t="shared" si="22"/>
        <v>Other - Reason for my visit is not in this list</v>
      </c>
      <c r="B739" s="230" t="str">
        <f t="shared" si="23"/>
        <v>PHAC</v>
      </c>
      <c r="C739" s="230">
        <f>VLOOKUP(B739,'Data-Dept'!A:J,10,)</f>
        <v>1.2118060810089969E-2</v>
      </c>
      <c r="D739" t="s">
        <v>1557</v>
      </c>
      <c r="E739">
        <v>5</v>
      </c>
      <c r="F739">
        <v>4</v>
      </c>
      <c r="G739">
        <v>6</v>
      </c>
      <c r="H739">
        <v>8</v>
      </c>
      <c r="I739" s="232">
        <f>IF(ISBLANK(D739),"",(E739/VLOOKUP(B739,'Data-Dept'!A:E,2,)))</f>
        <v>8.134049129656743E-4</v>
      </c>
      <c r="J739" s="232">
        <f>IF(ISBLANK(D739),"",(F739/VLOOKUP(B739,'Data-Dept'!A:E,2,)))</f>
        <v>6.507239303725394E-4</v>
      </c>
      <c r="K739" s="232">
        <f>IF(ISBLANK(D739),"",(G739/VLOOKUP(B739,'Data-Dept'!A:E,2,)))</f>
        <v>9.760858955588092E-4</v>
      </c>
    </row>
    <row r="740" spans="1:11" x14ac:dyDescent="0.5">
      <c r="A740" s="230" t="str">
        <f t="shared" si="22"/>
        <v>Federal government response to a current emergency event</v>
      </c>
      <c r="B740" s="230" t="str">
        <f t="shared" si="23"/>
        <v>PS</v>
      </c>
      <c r="C740" s="230">
        <f>VLOOKUP(B740,'Data-Dept'!A:J,10,)</f>
        <v>4.6436969073384148E-2</v>
      </c>
      <c r="D740" t="s">
        <v>1121</v>
      </c>
      <c r="E740">
        <v>5</v>
      </c>
      <c r="F740">
        <v>11</v>
      </c>
      <c r="G740">
        <v>11</v>
      </c>
      <c r="H740">
        <v>29</v>
      </c>
      <c r="I740" s="232">
        <f>IF(ISBLANK(D740),"",(E740/VLOOKUP(B740,'Data-Dept'!A:E,2,)))</f>
        <v>1.2468827930174564E-2</v>
      </c>
      <c r="J740" s="232">
        <f>IF(ISBLANK(D740),"",(F740/VLOOKUP(B740,'Data-Dept'!A:E,2,)))</f>
        <v>2.7431421446384038E-2</v>
      </c>
      <c r="K740" s="232">
        <f>IF(ISBLANK(D740),"",(G740/VLOOKUP(B740,'Data-Dept'!A:E,2,)))</f>
        <v>2.7431421446384038E-2</v>
      </c>
    </row>
    <row r="741" spans="1:11" x14ac:dyDescent="0.5">
      <c r="A741" s="230" t="str">
        <f t="shared" si="22"/>
        <v>Consult the annual report on advertising activities</v>
      </c>
      <c r="B741" s="230" t="str">
        <f t="shared" si="23"/>
        <v>PSPC</v>
      </c>
      <c r="C741" s="230">
        <f>VLOOKUP(B741,'Data-Dept'!A:J,10,)</f>
        <v>7.9173363759790314E-3</v>
      </c>
      <c r="D741" t="s">
        <v>1141</v>
      </c>
      <c r="E741">
        <v>5</v>
      </c>
      <c r="F741">
        <v>8</v>
      </c>
      <c r="G741">
        <v>5</v>
      </c>
      <c r="H741">
        <v>11</v>
      </c>
      <c r="I741" s="232">
        <f>IF(ISBLANK(D741),"",(E741/VLOOKUP(B741,'Data-Dept'!A:E,2,)))</f>
        <v>3.4314734747100404E-4</v>
      </c>
      <c r="J741" s="232">
        <f>IF(ISBLANK(D741),"",(F741/VLOOKUP(B741,'Data-Dept'!A:E,2,)))</f>
        <v>5.4903575595360648E-4</v>
      </c>
      <c r="K741" s="232">
        <f>IF(ISBLANK(D741),"",(G741/VLOOKUP(B741,'Data-Dept'!A:E,2,)))</f>
        <v>3.4314734747100404E-4</v>
      </c>
    </row>
    <row r="742" spans="1:11" x14ac:dyDescent="0.5">
      <c r="A742" s="230" t="str">
        <f t="shared" si="22"/>
        <v>Find public opinion research requirements</v>
      </c>
      <c r="B742" s="230" t="str">
        <f t="shared" si="23"/>
        <v>PSPC</v>
      </c>
      <c r="C742" s="230">
        <f>VLOOKUP(B742,'Data-Dept'!A:J,10,)</f>
        <v>7.9173363759790314E-3</v>
      </c>
      <c r="D742" t="s">
        <v>1145</v>
      </c>
      <c r="E742">
        <v>5</v>
      </c>
      <c r="F742">
        <v>10</v>
      </c>
      <c r="G742">
        <v>9</v>
      </c>
      <c r="H742">
        <v>16</v>
      </c>
      <c r="I742" s="232">
        <f>IF(ISBLANK(D742),"",(E742/VLOOKUP(B742,'Data-Dept'!A:E,2,)))</f>
        <v>3.4314734747100404E-4</v>
      </c>
      <c r="J742" s="232">
        <f>IF(ISBLANK(D742),"",(F742/VLOOKUP(B742,'Data-Dept'!A:E,2,)))</f>
        <v>6.8629469494200807E-4</v>
      </c>
      <c r="K742" s="232">
        <f>IF(ISBLANK(D742),"",(G742/VLOOKUP(B742,'Data-Dept'!A:E,2,)))</f>
        <v>6.1766522544780733E-4</v>
      </c>
    </row>
    <row r="743" spans="1:11" x14ac:dyDescent="0.5">
      <c r="A743" s="230" t="str">
        <f t="shared" si="22"/>
        <v>View Parliament Hill camera</v>
      </c>
      <c r="B743" s="230" t="str">
        <f t="shared" si="23"/>
        <v>PSPC</v>
      </c>
      <c r="C743" s="230">
        <f>VLOOKUP(B743,'Data-Dept'!A:J,10,)</f>
        <v>7.9173363759790314E-3</v>
      </c>
      <c r="D743" t="s">
        <v>1157</v>
      </c>
      <c r="E743">
        <v>5</v>
      </c>
      <c r="F743">
        <v>11</v>
      </c>
      <c r="G743">
        <v>11</v>
      </c>
      <c r="H743">
        <v>55</v>
      </c>
      <c r="I743" s="232">
        <f>IF(ISBLANK(D743),"",(E743/VLOOKUP(B743,'Data-Dept'!A:E,2,)))</f>
        <v>3.4314734747100404E-4</v>
      </c>
      <c r="J743" s="232">
        <f>IF(ISBLANK(D743),"",(F743/VLOOKUP(B743,'Data-Dept'!A:E,2,)))</f>
        <v>7.5492416443620892E-4</v>
      </c>
      <c r="K743" s="232">
        <f>IF(ISBLANK(D743),"",(G743/VLOOKUP(B743,'Data-Dept'!A:E,2,)))</f>
        <v>7.5492416443620892E-4</v>
      </c>
    </row>
    <row r="744" spans="1:11" x14ac:dyDescent="0.5">
      <c r="A744" s="230" t="str">
        <f t="shared" si="22"/>
        <v>Standard Procurement Templates</v>
      </c>
      <c r="B744" s="230" t="str">
        <f t="shared" si="23"/>
        <v>PSPC</v>
      </c>
      <c r="C744" s="230">
        <f>VLOOKUP(B744,'Data-Dept'!A:J,10,)</f>
        <v>7.9173363759790314E-3</v>
      </c>
      <c r="D744" t="s">
        <v>1183</v>
      </c>
      <c r="E744">
        <v>5</v>
      </c>
      <c r="F744">
        <v>7</v>
      </c>
      <c r="G744">
        <v>5</v>
      </c>
      <c r="H744">
        <v>15</v>
      </c>
      <c r="I744" s="232">
        <f>IF(ISBLANK(D744),"",(E744/VLOOKUP(B744,'Data-Dept'!A:E,2,)))</f>
        <v>3.4314734747100404E-4</v>
      </c>
      <c r="J744" s="232">
        <f>IF(ISBLANK(D744),"",(F744/VLOOKUP(B744,'Data-Dept'!A:E,2,)))</f>
        <v>4.8040628645940568E-4</v>
      </c>
      <c r="K744" s="232">
        <f>IF(ISBLANK(D744),"",(G744/VLOOKUP(B744,'Data-Dept'!A:E,2,)))</f>
        <v>3.4314734747100404E-4</v>
      </c>
    </row>
    <row r="745" spans="1:11" x14ac:dyDescent="0.5">
      <c r="A745" s="230" t="str">
        <f t="shared" si="22"/>
        <v>Supply Manual</v>
      </c>
      <c r="B745" s="230" t="str">
        <f t="shared" si="23"/>
        <v>PSPC</v>
      </c>
      <c r="C745" s="230">
        <f>VLOOKUP(B745,'Data-Dept'!A:J,10,)</f>
        <v>7.9173363759790314E-3</v>
      </c>
      <c r="D745" t="s">
        <v>1184</v>
      </c>
      <c r="E745">
        <v>5</v>
      </c>
      <c r="F745">
        <v>11</v>
      </c>
      <c r="G745">
        <v>12</v>
      </c>
      <c r="H745">
        <v>30</v>
      </c>
      <c r="I745" s="232">
        <f>IF(ISBLANK(D745),"",(E745/VLOOKUP(B745,'Data-Dept'!A:E,2,)))</f>
        <v>3.4314734747100404E-4</v>
      </c>
      <c r="J745" s="232">
        <f>IF(ISBLANK(D745),"",(F745/VLOOKUP(B745,'Data-Dept'!A:E,2,)))</f>
        <v>7.5492416443620892E-4</v>
      </c>
      <c r="K745" s="232">
        <f>IF(ISBLANK(D745),"",(G745/VLOOKUP(B745,'Data-Dept'!A:E,2,)))</f>
        <v>8.2355363393040967E-4</v>
      </c>
    </row>
    <row r="746" spans="1:11" x14ac:dyDescent="0.5">
      <c r="A746" s="230" t="str">
        <f t="shared" si="22"/>
        <v>Consult statutory (public) holidays calendar</v>
      </c>
      <c r="B746" s="230" t="str">
        <f t="shared" si="23"/>
        <v>PSPC</v>
      </c>
      <c r="C746" s="230">
        <f>VLOOKUP(B746,'Data-Dept'!A:J,10,)</f>
        <v>7.9173363759790314E-3</v>
      </c>
      <c r="D746" t="s">
        <v>1200</v>
      </c>
      <c r="E746">
        <v>5</v>
      </c>
      <c r="F746">
        <v>5</v>
      </c>
      <c r="G746">
        <v>7</v>
      </c>
      <c r="H746">
        <v>36</v>
      </c>
      <c r="I746" s="232">
        <f>IF(ISBLANK(D746),"",(E746/VLOOKUP(B746,'Data-Dept'!A:E,2,)))</f>
        <v>3.4314734747100404E-4</v>
      </c>
      <c r="J746" s="232">
        <f>IF(ISBLANK(D746),"",(F746/VLOOKUP(B746,'Data-Dept'!A:E,2,)))</f>
        <v>3.4314734747100404E-4</v>
      </c>
      <c r="K746" s="232">
        <f>IF(ISBLANK(D746),"",(G746/VLOOKUP(B746,'Data-Dept'!A:E,2,)))</f>
        <v>4.8040628645940568E-4</v>
      </c>
    </row>
    <row r="747" spans="1:11" x14ac:dyDescent="0.5">
      <c r="A747" s="230" t="str">
        <f t="shared" si="22"/>
        <v>Submit a pay action request</v>
      </c>
      <c r="B747" s="230" t="str">
        <f t="shared" si="23"/>
        <v>PSPC</v>
      </c>
      <c r="C747" s="230">
        <f>VLOOKUP(B747,'Data-Dept'!A:J,10,)</f>
        <v>7.9173363759790314E-3</v>
      </c>
      <c r="D747" t="s">
        <v>1609</v>
      </c>
      <c r="E747">
        <v>5</v>
      </c>
      <c r="F747">
        <v>10</v>
      </c>
      <c r="G747">
        <v>10</v>
      </c>
      <c r="H747">
        <v>16</v>
      </c>
      <c r="I747" s="232">
        <f>IF(ISBLANK(D747),"",(E747/VLOOKUP(B747,'Data-Dept'!A:E,2,)))</f>
        <v>3.4314734747100404E-4</v>
      </c>
      <c r="J747" s="232">
        <f>IF(ISBLANK(D747),"",(F747/VLOOKUP(B747,'Data-Dept'!A:E,2,)))</f>
        <v>6.8629469494200807E-4</v>
      </c>
      <c r="K747" s="232">
        <f>IF(ISBLANK(D747),"",(G747/VLOOKUP(B747,'Data-Dept'!A:E,2,)))</f>
        <v>6.8629469494200807E-4</v>
      </c>
    </row>
    <row r="748" spans="1:11" x14ac:dyDescent="0.5">
      <c r="A748" s="230" t="str">
        <f t="shared" si="22"/>
        <v>Get a criminal record check</v>
      </c>
      <c r="B748" s="230" t="str">
        <f t="shared" si="23"/>
        <v>RCMP</v>
      </c>
      <c r="C748" s="230">
        <f>VLOOKUP(B748,'Data-Dept'!A:J,10,)</f>
        <v>9.6346136699990412E-2</v>
      </c>
      <c r="D748" t="s">
        <v>1216</v>
      </c>
      <c r="E748">
        <v>5</v>
      </c>
      <c r="F748">
        <v>5</v>
      </c>
      <c r="G748">
        <v>6</v>
      </c>
      <c r="H748">
        <v>11</v>
      </c>
      <c r="I748" s="232">
        <f>IF(ISBLANK(D748),"",(E748/VLOOKUP(B748,'Data-Dept'!A:E,2,)))</f>
        <v>4.9019607843137254E-2</v>
      </c>
      <c r="J748" s="232">
        <f>IF(ISBLANK(D748),"",(F748/VLOOKUP(B748,'Data-Dept'!A:E,2,)))</f>
        <v>4.9019607843137254E-2</v>
      </c>
      <c r="K748" s="232">
        <f>IF(ISBLANK(D748),"",(G748/VLOOKUP(B748,'Data-Dept'!A:E,2,)))</f>
        <v>5.8823529411764705E-2</v>
      </c>
    </row>
    <row r="749" spans="1:11" x14ac:dyDescent="0.5">
      <c r="A749" s="230" t="str">
        <f t="shared" si="22"/>
        <v>Get updates on public service collective bargaining</v>
      </c>
      <c r="B749" s="230" t="str">
        <f t="shared" si="23"/>
        <v>TBS</v>
      </c>
      <c r="C749" s="230">
        <f>VLOOKUP(B749,'Data-Dept'!A:J,10,)</f>
        <v>1.4316913441313023E-2</v>
      </c>
      <c r="D749" t="s">
        <v>1273</v>
      </c>
      <c r="E749">
        <v>5</v>
      </c>
      <c r="F749">
        <v>14</v>
      </c>
      <c r="G749">
        <v>18</v>
      </c>
      <c r="H749">
        <v>39</v>
      </c>
      <c r="I749" s="232">
        <f>IF(ISBLANK(D749),"",(E749/VLOOKUP(B749,'Data-Dept'!A:E,2,)))</f>
        <v>1.1563367252543941E-3</v>
      </c>
      <c r="J749" s="232">
        <f>IF(ISBLANK(D749),"",(F749/VLOOKUP(B749,'Data-Dept'!A:E,2,)))</f>
        <v>3.2377428307123032E-3</v>
      </c>
      <c r="K749" s="232">
        <f>IF(ISBLANK(D749),"",(G749/VLOOKUP(B749,'Data-Dept'!A:E,2,)))</f>
        <v>4.1628122109158188E-3</v>
      </c>
    </row>
    <row r="750" spans="1:11" x14ac:dyDescent="0.5">
      <c r="A750" s="230" t="str">
        <f t="shared" si="22"/>
        <v>Find if there is a defect or recall for your vehicle, tires or child car seat</v>
      </c>
      <c r="B750" s="230" t="str">
        <f t="shared" si="23"/>
        <v>TC</v>
      </c>
      <c r="C750" s="230">
        <f>VLOOKUP(B750,'Data-Dept'!A:J,10,)</f>
        <v>2.4679576079022828E-2</v>
      </c>
      <c r="D750" t="s">
        <v>1290</v>
      </c>
      <c r="E750">
        <v>5</v>
      </c>
      <c r="F750">
        <v>8</v>
      </c>
      <c r="G750">
        <v>17</v>
      </c>
      <c r="H750">
        <v>27</v>
      </c>
      <c r="I750" s="232">
        <f>IF(ISBLANK(D750),"",(E750/VLOOKUP(B750,'Data-Dept'!A:E,2,)))</f>
        <v>3.5385704175513091E-3</v>
      </c>
      <c r="J750" s="232">
        <f>IF(ISBLANK(D750),"",(F750/VLOOKUP(B750,'Data-Dept'!A:E,2,)))</f>
        <v>5.661712668082095E-3</v>
      </c>
      <c r="K750" s="232">
        <f>IF(ISBLANK(D750),"",(G750/VLOOKUP(B750,'Data-Dept'!A:E,2,)))</f>
        <v>1.2031139419674451E-2</v>
      </c>
    </row>
    <row r="751" spans="1:11" x14ac:dyDescent="0.5">
      <c r="A751" s="230" t="str">
        <f t="shared" si="22"/>
        <v>Find statistics for vehicle collisions</v>
      </c>
      <c r="B751" s="230" t="str">
        <f t="shared" si="23"/>
        <v>TC</v>
      </c>
      <c r="C751" s="230">
        <f>VLOOKUP(B751,'Data-Dept'!A:J,10,)</f>
        <v>2.4679576079022828E-2</v>
      </c>
      <c r="D751" t="s">
        <v>1293</v>
      </c>
      <c r="E751">
        <v>5</v>
      </c>
      <c r="F751">
        <v>6</v>
      </c>
      <c r="G751">
        <v>5</v>
      </c>
      <c r="H751">
        <v>11</v>
      </c>
      <c r="I751" s="232">
        <f>IF(ISBLANK(D751),"",(E751/VLOOKUP(B751,'Data-Dept'!A:E,2,)))</f>
        <v>3.5385704175513091E-3</v>
      </c>
      <c r="J751" s="232">
        <f>IF(ISBLANK(D751),"",(F751/VLOOKUP(B751,'Data-Dept'!A:E,2,)))</f>
        <v>4.246284501061571E-3</v>
      </c>
      <c r="K751" s="232">
        <f>IF(ISBLANK(D751),"",(G751/VLOOKUP(B751,'Data-Dept'!A:E,2,)))</f>
        <v>3.5385704175513091E-3</v>
      </c>
    </row>
    <row r="752" spans="1:11" x14ac:dyDescent="0.5">
      <c r="A752" s="230" t="str">
        <f t="shared" si="22"/>
        <v>Learn about safety awareness when transporting dangerous goods</v>
      </c>
      <c r="B752" s="230" t="str">
        <f t="shared" si="23"/>
        <v>TC</v>
      </c>
      <c r="C752" s="230">
        <f>VLOOKUP(B752,'Data-Dept'!A:J,10,)</f>
        <v>2.4679576079022828E-2</v>
      </c>
      <c r="D752" t="s">
        <v>1299</v>
      </c>
      <c r="E752">
        <v>5</v>
      </c>
      <c r="F752">
        <v>10</v>
      </c>
      <c r="G752">
        <v>8</v>
      </c>
      <c r="H752">
        <v>16</v>
      </c>
      <c r="I752" s="232">
        <f>IF(ISBLANK(D752),"",(E752/VLOOKUP(B752,'Data-Dept'!A:E,2,)))</f>
        <v>3.5385704175513091E-3</v>
      </c>
      <c r="J752" s="232">
        <f>IF(ISBLANK(D752),"",(F752/VLOOKUP(B752,'Data-Dept'!A:E,2,)))</f>
        <v>7.0771408351026181E-3</v>
      </c>
      <c r="K752" s="232">
        <f>IF(ISBLANK(D752),"",(G752/VLOOKUP(B752,'Data-Dept'!A:E,2,)))</f>
        <v>5.661712668082095E-3</v>
      </c>
    </row>
    <row r="753" spans="1:11" x14ac:dyDescent="0.5">
      <c r="A753" s="230" t="str">
        <f t="shared" si="22"/>
        <v>Training and certification of individuals</v>
      </c>
      <c r="B753" s="230" t="str">
        <f t="shared" si="23"/>
        <v>TC</v>
      </c>
      <c r="C753" s="230">
        <f>VLOOKUP(B753,'Data-Dept'!A:J,10,)</f>
        <v>2.4679576079022828E-2</v>
      </c>
      <c r="D753" t="s">
        <v>1643</v>
      </c>
      <c r="E753">
        <v>5</v>
      </c>
      <c r="F753">
        <v>7</v>
      </c>
      <c r="G753">
        <v>5</v>
      </c>
      <c r="H753">
        <v>16</v>
      </c>
      <c r="I753" s="232">
        <f>IF(ISBLANK(D753),"",(E753/VLOOKUP(B753,'Data-Dept'!A:E,2,)))</f>
        <v>3.5385704175513091E-3</v>
      </c>
      <c r="J753" s="232">
        <f>IF(ISBLANK(D753),"",(F753/VLOOKUP(B753,'Data-Dept'!A:E,2,)))</f>
        <v>4.953998584571833E-3</v>
      </c>
      <c r="K753" s="232">
        <f>IF(ISBLANK(D753),"",(G753/VLOOKUP(B753,'Data-Dept'!A:E,2,)))</f>
        <v>3.5385704175513091E-3</v>
      </c>
    </row>
    <row r="754" spans="1:11" x14ac:dyDescent="0.5">
      <c r="A754" s="230" t="str">
        <f t="shared" si="22"/>
        <v>Boarding flights to and within Canada</v>
      </c>
      <c r="B754" s="230" t="str">
        <f t="shared" si="23"/>
        <v>TC</v>
      </c>
      <c r="C754" s="230">
        <f>VLOOKUP(B754,'Data-Dept'!A:J,10,)</f>
        <v>2.4679576079022828E-2</v>
      </c>
      <c r="D754" t="s">
        <v>1315</v>
      </c>
      <c r="E754">
        <v>5</v>
      </c>
      <c r="F754">
        <v>3</v>
      </c>
      <c r="G754">
        <v>3</v>
      </c>
      <c r="H754">
        <v>6</v>
      </c>
      <c r="I754" s="232">
        <f>IF(ISBLANK(D754),"",(E754/VLOOKUP(B754,'Data-Dept'!A:E,2,)))</f>
        <v>3.5385704175513091E-3</v>
      </c>
      <c r="J754" s="232">
        <f>IF(ISBLANK(D754),"",(F754/VLOOKUP(B754,'Data-Dept'!A:E,2,)))</f>
        <v>2.1231422505307855E-3</v>
      </c>
      <c r="K754" s="232">
        <f>IF(ISBLANK(D754),"",(G754/VLOOKUP(B754,'Data-Dept'!A:E,2,)))</f>
        <v>2.1231422505307855E-3</v>
      </c>
    </row>
    <row r="755" spans="1:11" x14ac:dyDescent="0.5">
      <c r="A755" s="230" t="str">
        <f t="shared" si="22"/>
        <v>Other - Reason for my visit is not in this list</v>
      </c>
      <c r="B755" s="230" t="str">
        <f t="shared" si="23"/>
        <v>VAC</v>
      </c>
      <c r="C755" s="230">
        <f>VLOOKUP(B755,'Data-Dept'!A:J,10,)</f>
        <v>7.3723124200239645E-2</v>
      </c>
      <c r="D755" t="s">
        <v>1316</v>
      </c>
      <c r="E755">
        <v>5</v>
      </c>
      <c r="F755">
        <v>5</v>
      </c>
      <c r="G755">
        <v>8</v>
      </c>
      <c r="H755">
        <v>11</v>
      </c>
      <c r="I755" s="232">
        <f>IF(ISBLANK(D755),"",(E755/VLOOKUP(B755,'Data-Dept'!A:E,2,)))</f>
        <v>3.048780487804878E-2</v>
      </c>
      <c r="J755" s="232">
        <f>IF(ISBLANK(D755),"",(F755/VLOOKUP(B755,'Data-Dept'!A:E,2,)))</f>
        <v>3.048780487804878E-2</v>
      </c>
      <c r="K755" s="232">
        <f>IF(ISBLANK(D755),"",(G755/VLOOKUP(B755,'Data-Dept'!A:E,2,)))</f>
        <v>4.878048780487805E-2</v>
      </c>
    </row>
    <row r="756" spans="1:11" x14ac:dyDescent="0.5">
      <c r="A756" s="230" t="str">
        <f t="shared" si="22"/>
        <v>Look up soldiers who lost their lives in the military or RCMP</v>
      </c>
      <c r="B756" s="230" t="str">
        <f t="shared" si="23"/>
        <v>VAC</v>
      </c>
      <c r="C756" s="230">
        <f>VLOOKUP(B756,'Data-Dept'!A:J,10,)</f>
        <v>7.3723124200239645E-2</v>
      </c>
      <c r="D756" t="s">
        <v>1319</v>
      </c>
      <c r="E756">
        <v>5</v>
      </c>
      <c r="F756">
        <v>8</v>
      </c>
      <c r="G756">
        <v>5</v>
      </c>
      <c r="H756">
        <v>19</v>
      </c>
      <c r="I756" s="232">
        <f>IF(ISBLANK(D756),"",(E756/VLOOKUP(B756,'Data-Dept'!A:E,2,)))</f>
        <v>3.048780487804878E-2</v>
      </c>
      <c r="J756" s="232">
        <f>IF(ISBLANK(D756),"",(F756/VLOOKUP(B756,'Data-Dept'!A:E,2,)))</f>
        <v>4.878048780487805E-2</v>
      </c>
      <c r="K756" s="232">
        <f>IF(ISBLANK(D756),"",(G756/VLOOKUP(B756,'Data-Dept'!A:E,2,)))</f>
        <v>3.048780487804878E-2</v>
      </c>
    </row>
    <row r="757" spans="1:11" x14ac:dyDescent="0.5">
      <c r="A757" s="230" t="str">
        <f t="shared" si="22"/>
        <v>ArriveCAN – Get your receipt</v>
      </c>
      <c r="B757" s="230" t="str">
        <f t="shared" si="23"/>
        <v>CBSA</v>
      </c>
      <c r="C757" s="230">
        <f>VLOOKUP(B757,'Data-Dept'!A:J,10,)</f>
        <v>8.2121991698330173E-3</v>
      </c>
      <c r="D757" t="s">
        <v>1351</v>
      </c>
      <c r="E757">
        <v>4</v>
      </c>
      <c r="F757">
        <v>4</v>
      </c>
      <c r="G757">
        <v>4</v>
      </c>
      <c r="H757">
        <v>9</v>
      </c>
      <c r="I757" s="232">
        <f>IF(ISBLANK(D757),"",(E757/VLOOKUP(B757,'Data-Dept'!A:E,2,)))</f>
        <v>2.9031789809841774E-4</v>
      </c>
      <c r="J757" s="232">
        <f>IF(ISBLANK(D757),"",(F757/VLOOKUP(B757,'Data-Dept'!A:E,2,)))</f>
        <v>2.9031789809841774E-4</v>
      </c>
      <c r="K757" s="232">
        <f>IF(ISBLANK(D757),"",(G757/VLOOKUP(B757,'Data-Dept'!A:E,2,)))</f>
        <v>2.9031789809841774E-4</v>
      </c>
    </row>
    <row r="758" spans="1:11" x14ac:dyDescent="0.5">
      <c r="A758" s="230" t="str">
        <f t="shared" si="22"/>
        <v>Check requirements when entering Canadian waters by boat</v>
      </c>
      <c r="B758" s="230" t="str">
        <f t="shared" si="23"/>
        <v>CBSA</v>
      </c>
      <c r="C758" s="230">
        <f>VLOOKUP(B758,'Data-Dept'!A:J,10,)</f>
        <v>8.2121991698330173E-3</v>
      </c>
      <c r="D758" t="s">
        <v>1356</v>
      </c>
      <c r="E758">
        <v>4</v>
      </c>
      <c r="F758">
        <v>5</v>
      </c>
      <c r="G758">
        <v>5</v>
      </c>
      <c r="H758">
        <v>6</v>
      </c>
      <c r="I758" s="232">
        <f>IF(ISBLANK(D758),"",(E758/VLOOKUP(B758,'Data-Dept'!A:E,2,)))</f>
        <v>2.9031789809841774E-4</v>
      </c>
      <c r="J758" s="232">
        <f>IF(ISBLANK(D758),"",(F758/VLOOKUP(B758,'Data-Dept'!A:E,2,)))</f>
        <v>3.6289737262302222E-4</v>
      </c>
      <c r="K758" s="232">
        <f>IF(ISBLANK(D758),"",(G758/VLOOKUP(B758,'Data-Dept'!A:E,2,)))</f>
        <v>3.6289737262302222E-4</v>
      </c>
    </row>
    <row r="759" spans="1:11" x14ac:dyDescent="0.5">
      <c r="A759" s="230" t="str">
        <f t="shared" si="22"/>
        <v>Import a personal vehicle into Canada</v>
      </c>
      <c r="B759" s="230" t="str">
        <f t="shared" si="23"/>
        <v>CBSA</v>
      </c>
      <c r="C759" s="230">
        <f>VLOOKUP(B759,'Data-Dept'!A:J,10,)</f>
        <v>8.2121991698330173E-3</v>
      </c>
      <c r="D759" t="s">
        <v>267</v>
      </c>
      <c r="E759">
        <v>4</v>
      </c>
      <c r="F759">
        <v>3</v>
      </c>
      <c r="G759">
        <v>4</v>
      </c>
      <c r="H759">
        <v>6</v>
      </c>
      <c r="I759" s="232">
        <f>IF(ISBLANK(D759),"",(E759/VLOOKUP(B759,'Data-Dept'!A:E,2,)))</f>
        <v>2.9031789809841774E-4</v>
      </c>
      <c r="J759" s="232">
        <f>IF(ISBLANK(D759),"",(F759/VLOOKUP(B759,'Data-Dept'!A:E,2,)))</f>
        <v>2.1773842357381332E-4</v>
      </c>
      <c r="K759" s="232">
        <f>IF(ISBLANK(D759),"",(G759/VLOOKUP(B759,'Data-Dept'!A:E,2,)))</f>
        <v>2.9031789809841774E-4</v>
      </c>
    </row>
    <row r="760" spans="1:11" x14ac:dyDescent="0.5">
      <c r="A760" s="230" t="str">
        <f t="shared" si="22"/>
        <v>Contact CIHR</v>
      </c>
      <c r="B760" s="230" t="str">
        <f t="shared" si="23"/>
        <v>CIHR</v>
      </c>
      <c r="C760" s="230">
        <f>VLOOKUP(B760,'Data-Dept'!A:J,10,)</f>
        <v>2.9322591399837911E-2</v>
      </c>
      <c r="D760" t="s">
        <v>295</v>
      </c>
      <c r="E760">
        <v>4</v>
      </c>
      <c r="F760">
        <v>4</v>
      </c>
      <c r="G760">
        <v>7</v>
      </c>
      <c r="H760">
        <v>16</v>
      </c>
      <c r="I760" s="232">
        <f>IF(ISBLANK(D760),"",(E760/VLOOKUP(B760,'Data-Dept'!A:E,2,)))</f>
        <v>4.0733197556008143E-3</v>
      </c>
      <c r="J760" s="232">
        <f>IF(ISBLANK(D760),"",(F760/VLOOKUP(B760,'Data-Dept'!A:E,2,)))</f>
        <v>4.0733197556008143E-3</v>
      </c>
      <c r="K760" s="232">
        <f>IF(ISBLANK(D760),"",(G760/VLOOKUP(B760,'Data-Dept'!A:E,2,)))</f>
        <v>7.1283095723014261E-3</v>
      </c>
    </row>
    <row r="761" spans="1:11" x14ac:dyDescent="0.5">
      <c r="A761" s="230" t="str">
        <f t="shared" si="22"/>
        <v>Build your own projector to watch solar eclipses safely</v>
      </c>
      <c r="B761" s="230" t="str">
        <f t="shared" si="23"/>
        <v>CSA</v>
      </c>
      <c r="C761" s="230">
        <f>VLOOKUP(B761,'Data-Dept'!A:J,10,)</f>
        <v>2.1474470106768312E-2</v>
      </c>
      <c r="D761" t="s">
        <v>369</v>
      </c>
      <c r="E761">
        <v>4</v>
      </c>
      <c r="F761">
        <v>4</v>
      </c>
      <c r="G761">
        <v>2</v>
      </c>
      <c r="H761">
        <v>11</v>
      </c>
      <c r="I761" s="232">
        <f>IF(ISBLANK(D761),"",(E761/VLOOKUP(B761,'Data-Dept'!A:E,2,)))</f>
        <v>2.6024723487312949E-3</v>
      </c>
      <c r="J761" s="232">
        <f>IF(ISBLANK(D761),"",(F761/VLOOKUP(B761,'Data-Dept'!A:E,2,)))</f>
        <v>2.6024723487312949E-3</v>
      </c>
      <c r="K761" s="232">
        <f>IF(ISBLANK(D761),"",(G761/VLOOKUP(B761,'Data-Dept'!A:E,2,)))</f>
        <v>1.3012361743656475E-3</v>
      </c>
    </row>
    <row r="762" spans="1:11" x14ac:dyDescent="0.5">
      <c r="A762" s="230" t="str">
        <f t="shared" si="22"/>
        <v>Find out about job opportunities</v>
      </c>
      <c r="B762" s="230" t="str">
        <f t="shared" si="23"/>
        <v>CSA</v>
      </c>
      <c r="C762" s="230">
        <f>VLOOKUP(B762,'Data-Dept'!A:J,10,)</f>
        <v>2.1474470106768312E-2</v>
      </c>
      <c r="D762" t="s">
        <v>1393</v>
      </c>
      <c r="E762">
        <v>4</v>
      </c>
      <c r="F762">
        <v>3</v>
      </c>
      <c r="G762">
        <v>7</v>
      </c>
      <c r="H762">
        <v>22</v>
      </c>
      <c r="I762" s="232">
        <f>IF(ISBLANK(D762),"",(E762/VLOOKUP(B762,'Data-Dept'!A:E,2,)))</f>
        <v>2.6024723487312949E-3</v>
      </c>
      <c r="J762" s="232">
        <f>IF(ISBLANK(D762),"",(F762/VLOOKUP(B762,'Data-Dept'!A:E,2,)))</f>
        <v>1.9518542615484711E-3</v>
      </c>
      <c r="K762" s="232">
        <f>IF(ISBLANK(D762),"",(G762/VLOOKUP(B762,'Data-Dept'!A:E,2,)))</f>
        <v>4.554326610279766E-3</v>
      </c>
    </row>
    <row r="763" spans="1:11" x14ac:dyDescent="0.5">
      <c r="A763" s="230" t="str">
        <f t="shared" si="22"/>
        <v>Find the Space Station from your backyard</v>
      </c>
      <c r="B763" s="230" t="str">
        <f t="shared" si="23"/>
        <v>CSA</v>
      </c>
      <c r="C763" s="230">
        <f>VLOOKUP(B763,'Data-Dept'!A:J,10,)</f>
        <v>2.1474470106768312E-2</v>
      </c>
      <c r="D763" t="s">
        <v>374</v>
      </c>
      <c r="E763">
        <v>4</v>
      </c>
      <c r="F763">
        <v>7</v>
      </c>
      <c r="G763">
        <v>11</v>
      </c>
      <c r="H763">
        <v>33</v>
      </c>
      <c r="I763" s="232">
        <f>IF(ISBLANK(D763),"",(E763/VLOOKUP(B763,'Data-Dept'!A:E,2,)))</f>
        <v>2.6024723487312949E-3</v>
      </c>
      <c r="J763" s="232">
        <f>IF(ISBLANK(D763),"",(F763/VLOOKUP(B763,'Data-Dept'!A:E,2,)))</f>
        <v>4.554326610279766E-3</v>
      </c>
      <c r="K763" s="232">
        <f>IF(ISBLANK(D763),"",(G763/VLOOKUP(B763,'Data-Dept'!A:E,2,)))</f>
        <v>7.1567989590110605E-3</v>
      </c>
    </row>
    <row r="764" spans="1:11" x14ac:dyDescent="0.5">
      <c r="A764" s="230" t="str">
        <f t="shared" si="22"/>
        <v>Other - Reason for my visit is not in this list</v>
      </c>
      <c r="B764" s="230" t="str">
        <f t="shared" si="23"/>
        <v>CSPS</v>
      </c>
      <c r="C764" s="230">
        <f>VLOOKUP(B764,'Data-Dept'!A:J,10,)</f>
        <v>8.1639509937400268E-2</v>
      </c>
      <c r="D764" t="s">
        <v>398</v>
      </c>
      <c r="E764">
        <v>4</v>
      </c>
      <c r="F764">
        <v>7</v>
      </c>
      <c r="G764">
        <v>6</v>
      </c>
      <c r="H764">
        <v>12</v>
      </c>
      <c r="I764" s="232">
        <f>IF(ISBLANK(D764),"",(E764/VLOOKUP(B764,'Data-Dept'!A:E,2,)))</f>
        <v>3.1746031746031744E-2</v>
      </c>
      <c r="J764" s="232">
        <f>IF(ISBLANK(D764),"",(F764/VLOOKUP(B764,'Data-Dept'!A:E,2,)))</f>
        <v>5.5555555555555552E-2</v>
      </c>
      <c r="K764" s="232">
        <f>IF(ISBLANK(D764),"",(G764/VLOOKUP(B764,'Data-Dept'!A:E,2,)))</f>
        <v>4.7619047619047616E-2</v>
      </c>
    </row>
    <row r="765" spans="1:11" x14ac:dyDescent="0.5">
      <c r="A765" s="230" t="str">
        <f t="shared" si="22"/>
        <v>Other - Reason for my visit is not in this list</v>
      </c>
      <c r="B765" s="230" t="str">
        <f t="shared" si="23"/>
        <v>DND</v>
      </c>
      <c r="C765" s="230">
        <f>VLOOKUP(B765,'Data-Dept'!A:J,10,)</f>
        <v>1.3547807034757964E-2</v>
      </c>
      <c r="D765" t="s">
        <v>427</v>
      </c>
      <c r="E765">
        <v>4</v>
      </c>
      <c r="F765">
        <v>5</v>
      </c>
      <c r="G765">
        <v>3</v>
      </c>
      <c r="H765">
        <v>7</v>
      </c>
      <c r="I765" s="232">
        <f>IF(ISBLANK(D765),"",(E765/VLOOKUP(B765,'Data-Dept'!A:E,2,)))</f>
        <v>9.1701054562127462E-4</v>
      </c>
      <c r="J765" s="232">
        <f>IF(ISBLANK(D765),"",(F765/VLOOKUP(B765,'Data-Dept'!A:E,2,)))</f>
        <v>1.1462631820265932E-3</v>
      </c>
      <c r="K765" s="232">
        <f>IF(ISBLANK(D765),"",(G765/VLOOKUP(B765,'Data-Dept'!A:E,2,)))</f>
        <v>6.8775790921595599E-4</v>
      </c>
    </row>
    <row r="766" spans="1:11" x14ac:dyDescent="0.5">
      <c r="A766" s="230" t="str">
        <f t="shared" si="22"/>
        <v>Pension for military members</v>
      </c>
      <c r="B766" s="230" t="str">
        <f t="shared" si="23"/>
        <v>DND</v>
      </c>
      <c r="C766" s="230">
        <f>VLOOKUP(B766,'Data-Dept'!A:J,10,)</f>
        <v>1.3547807034757964E-2</v>
      </c>
      <c r="D766" t="s">
        <v>456</v>
      </c>
      <c r="E766">
        <v>4</v>
      </c>
      <c r="F766">
        <v>4</v>
      </c>
      <c r="G766">
        <v>5</v>
      </c>
      <c r="H766">
        <v>8</v>
      </c>
      <c r="I766" s="232">
        <f>IF(ISBLANK(D766),"",(E766/VLOOKUP(B766,'Data-Dept'!A:E,2,)))</f>
        <v>9.1701054562127462E-4</v>
      </c>
      <c r="J766" s="232">
        <f>IF(ISBLANK(D766),"",(F766/VLOOKUP(B766,'Data-Dept'!A:E,2,)))</f>
        <v>9.1701054562127462E-4</v>
      </c>
      <c r="K766" s="232">
        <f>IF(ISBLANK(D766),"",(G766/VLOOKUP(B766,'Data-Dept'!A:E,2,)))</f>
        <v>1.1462631820265932E-3</v>
      </c>
    </row>
    <row r="767" spans="1:11" x14ac:dyDescent="0.5">
      <c r="A767" s="230" t="str">
        <f t="shared" si="22"/>
        <v>Read news releases from the Department of National Defence</v>
      </c>
      <c r="B767" s="230" t="str">
        <f t="shared" si="23"/>
        <v>DND</v>
      </c>
      <c r="C767" s="230">
        <f>VLOOKUP(B767,'Data-Dept'!A:J,10,)</f>
        <v>1.3547807034757964E-2</v>
      </c>
      <c r="D767" t="s">
        <v>1415</v>
      </c>
      <c r="E767">
        <v>4</v>
      </c>
      <c r="F767">
        <v>17</v>
      </c>
      <c r="G767">
        <v>20</v>
      </c>
      <c r="H767">
        <v>67</v>
      </c>
      <c r="I767" s="232">
        <f>IF(ISBLANK(D767),"",(E767/VLOOKUP(B767,'Data-Dept'!A:E,2,)))</f>
        <v>9.1701054562127462E-4</v>
      </c>
      <c r="J767" s="232">
        <f>IF(ISBLANK(D767),"",(F767/VLOOKUP(B767,'Data-Dept'!A:E,2,)))</f>
        <v>3.8972948188904172E-3</v>
      </c>
      <c r="K767" s="232">
        <f>IF(ISBLANK(D767),"",(G767/VLOOKUP(B767,'Data-Dept'!A:E,2,)))</f>
        <v>4.585052728106373E-3</v>
      </c>
    </row>
    <row r="768" spans="1:11" x14ac:dyDescent="0.5">
      <c r="A768" s="230" t="str">
        <f t="shared" si="22"/>
        <v>Find out about Canada's climate plan</v>
      </c>
      <c r="B768" s="230" t="str">
        <f t="shared" si="23"/>
        <v>ECCC</v>
      </c>
      <c r="C768" s="230">
        <f>VLOOKUP(B768,'Data-Dept'!A:J,10,)</f>
        <v>1.1373977410545624E-2</v>
      </c>
      <c r="D768" t="s">
        <v>475</v>
      </c>
      <c r="E768">
        <v>4</v>
      </c>
      <c r="F768">
        <v>2</v>
      </c>
      <c r="G768">
        <v>6</v>
      </c>
      <c r="H768">
        <v>8</v>
      </c>
      <c r="I768" s="232">
        <f>IF(ISBLANK(D768),"",(E768/VLOOKUP(B768,'Data-Dept'!A:E,2,)))</f>
        <v>7.1313959707612769E-4</v>
      </c>
      <c r="J768" s="232">
        <f>IF(ISBLANK(D768),"",(F768/VLOOKUP(B768,'Data-Dept'!A:E,2,)))</f>
        <v>3.5656979853806385E-4</v>
      </c>
      <c r="K768" s="232">
        <f>IF(ISBLANK(D768),"",(G768/VLOOKUP(B768,'Data-Dept'!A:E,2,)))</f>
        <v>1.0697093956141914E-3</v>
      </c>
    </row>
    <row r="769" spans="1:11" ht="31.5" x14ac:dyDescent="0.5">
      <c r="A769" s="230" t="str">
        <f t="shared" si="22"/>
        <v>Find out about the regulations to follow when hunting migratory birds in Canada</v>
      </c>
      <c r="B769" s="230" t="str">
        <f t="shared" si="23"/>
        <v>ECCC</v>
      </c>
      <c r="C769" s="230">
        <f>VLOOKUP(B769,'Data-Dept'!A:J,10,)</f>
        <v>1.1373977410545624E-2</v>
      </c>
      <c r="D769" t="s">
        <v>481</v>
      </c>
      <c r="E769">
        <v>4</v>
      </c>
      <c r="F769">
        <v>19</v>
      </c>
      <c r="G769">
        <v>16</v>
      </c>
      <c r="H769">
        <v>55</v>
      </c>
      <c r="I769" s="232">
        <f>IF(ISBLANK(D769),"",(E769/VLOOKUP(B769,'Data-Dept'!A:E,2,)))</f>
        <v>7.1313959707612769E-4</v>
      </c>
      <c r="J769" s="232">
        <f>IF(ISBLANK(D769),"",(F769/VLOOKUP(B769,'Data-Dept'!A:E,2,)))</f>
        <v>3.3874130861116063E-3</v>
      </c>
      <c r="K769" s="232">
        <f>IF(ISBLANK(D769),"",(G769/VLOOKUP(B769,'Data-Dept'!A:E,2,)))</f>
        <v>2.8525583883045108E-3</v>
      </c>
    </row>
    <row r="770" spans="1:11" ht="31.5" x14ac:dyDescent="0.5">
      <c r="A770" s="230" t="str">
        <f t="shared" si="22"/>
        <v>Learn about air pollution issues, sources, monitoring and impacts on the economy</v>
      </c>
      <c r="B770" s="230" t="str">
        <f t="shared" si="23"/>
        <v>ECCC</v>
      </c>
      <c r="C770" s="230">
        <f>VLOOKUP(B770,'Data-Dept'!A:J,10,)</f>
        <v>1.1373977410545624E-2</v>
      </c>
      <c r="D770" t="s">
        <v>495</v>
      </c>
      <c r="E770">
        <v>4</v>
      </c>
      <c r="F770">
        <v>4</v>
      </c>
      <c r="G770">
        <v>8</v>
      </c>
      <c r="H770">
        <v>16</v>
      </c>
      <c r="I770" s="232">
        <f>IF(ISBLANK(D770),"",(E770/VLOOKUP(B770,'Data-Dept'!A:E,2,)))</f>
        <v>7.1313959707612769E-4</v>
      </c>
      <c r="J770" s="232">
        <f>IF(ISBLANK(D770),"",(F770/VLOOKUP(B770,'Data-Dept'!A:E,2,)))</f>
        <v>7.1313959707612769E-4</v>
      </c>
      <c r="K770" s="232">
        <f>IF(ISBLANK(D770),"",(G770/VLOOKUP(B770,'Data-Dept'!A:E,2,)))</f>
        <v>1.4262791941522554E-3</v>
      </c>
    </row>
    <row r="771" spans="1:11" x14ac:dyDescent="0.5">
      <c r="A771" s="230" t="str">
        <f t="shared" ref="A771:A834" si="24">IF(ISBLANK(D771),"",MID(D771,FIND("#",SUBSTITUTE(D771,":","#",2))+1,500))</f>
        <v>Learn about the low carbon economy fund - challenge</v>
      </c>
      <c r="B771" s="230" t="str">
        <f t="shared" ref="B771:B834" si="25">IF(ISBLANK(D771),"",LEFT(D771,FIND("#",SUBSTITUTE(D771,":","#"))-1))</f>
        <v>ECCC</v>
      </c>
      <c r="C771" s="230">
        <f>VLOOKUP(B771,'Data-Dept'!A:J,10,)</f>
        <v>1.1373977410545624E-2</v>
      </c>
      <c r="D771" t="s">
        <v>1421</v>
      </c>
      <c r="E771">
        <v>4</v>
      </c>
      <c r="F771">
        <v>2</v>
      </c>
      <c r="G771">
        <v>1</v>
      </c>
      <c r="H771">
        <v>7</v>
      </c>
      <c r="I771" s="232">
        <f>IF(ISBLANK(D771),"",(E771/VLOOKUP(B771,'Data-Dept'!A:E,2,)))</f>
        <v>7.1313959707612769E-4</v>
      </c>
      <c r="J771" s="232">
        <f>IF(ISBLANK(D771),"",(F771/VLOOKUP(B771,'Data-Dept'!A:E,2,)))</f>
        <v>3.5656979853806385E-4</v>
      </c>
      <c r="K771" s="232">
        <f>IF(ISBLANK(D771),"",(G771/VLOOKUP(B771,'Data-Dept'!A:E,2,)))</f>
        <v>1.7828489926903192E-4</v>
      </c>
    </row>
    <row r="772" spans="1:11" x14ac:dyDescent="0.5">
      <c r="A772" s="230" t="str">
        <f t="shared" si="24"/>
        <v>Learn about wastewater regulations and reporting</v>
      </c>
      <c r="B772" s="230" t="str">
        <f t="shared" si="25"/>
        <v>ECCC</v>
      </c>
      <c r="C772" s="230">
        <f>VLOOKUP(B772,'Data-Dept'!A:J,10,)</f>
        <v>1.1373977410545624E-2</v>
      </c>
      <c r="D772" t="s">
        <v>502</v>
      </c>
      <c r="E772">
        <v>4</v>
      </c>
      <c r="F772">
        <v>4</v>
      </c>
      <c r="G772">
        <v>4</v>
      </c>
      <c r="H772">
        <v>12</v>
      </c>
      <c r="I772" s="232">
        <f>IF(ISBLANK(D772),"",(E772/VLOOKUP(B772,'Data-Dept'!A:E,2,)))</f>
        <v>7.1313959707612769E-4</v>
      </c>
      <c r="J772" s="232">
        <f>IF(ISBLANK(D772),"",(F772/VLOOKUP(B772,'Data-Dept'!A:E,2,)))</f>
        <v>7.1313959707612769E-4</v>
      </c>
      <c r="K772" s="232">
        <f>IF(ISBLANK(D772),"",(G772/VLOOKUP(B772,'Data-Dept'!A:E,2,)))</f>
        <v>7.1313959707612769E-4</v>
      </c>
    </row>
    <row r="773" spans="1:11" ht="31.5" x14ac:dyDescent="0.5">
      <c r="A773" s="230" t="str">
        <f t="shared" si="24"/>
        <v>Reporting and understanding data in the National Pollutant Release Inventory (NPRI)</v>
      </c>
      <c r="B773" s="230" t="str">
        <f t="shared" si="25"/>
        <v>ECCC</v>
      </c>
      <c r="C773" s="230">
        <f>VLOOKUP(B773,'Data-Dept'!A:J,10,)</f>
        <v>1.1373977410545624E-2</v>
      </c>
      <c r="D773" t="s">
        <v>1422</v>
      </c>
      <c r="E773">
        <v>4</v>
      </c>
      <c r="F773">
        <v>3</v>
      </c>
      <c r="G773">
        <v>4</v>
      </c>
      <c r="H773">
        <v>6</v>
      </c>
      <c r="I773" s="232">
        <f>IF(ISBLANK(D773),"",(E773/VLOOKUP(B773,'Data-Dept'!A:E,2,)))</f>
        <v>7.1313959707612769E-4</v>
      </c>
      <c r="J773" s="232">
        <f>IF(ISBLANK(D773),"",(F773/VLOOKUP(B773,'Data-Dept'!A:E,2,)))</f>
        <v>5.3485469780709572E-4</v>
      </c>
      <c r="K773" s="232">
        <f>IF(ISBLANK(D773),"",(G773/VLOOKUP(B773,'Data-Dept'!A:E,2,)))</f>
        <v>7.1313959707612769E-4</v>
      </c>
    </row>
    <row r="774" spans="1:11" x14ac:dyDescent="0.5">
      <c r="A774" s="230" t="str">
        <f t="shared" si="24"/>
        <v>Master's or PhD studies outside of Canada</v>
      </c>
      <c r="B774" s="230" t="str">
        <f t="shared" si="25"/>
        <v>GAC</v>
      </c>
      <c r="C774" s="230">
        <f>VLOOKUP(B774,'Data-Dept'!A:J,10,)</f>
        <v>8.097690068006173E-3</v>
      </c>
      <c r="D774" t="s">
        <v>756</v>
      </c>
      <c r="E774">
        <v>4</v>
      </c>
      <c r="F774">
        <v>3</v>
      </c>
      <c r="G774">
        <v>7</v>
      </c>
      <c r="H774">
        <v>9</v>
      </c>
      <c r="I774" s="232">
        <f>IF(ISBLANK(D774),"",(E774/VLOOKUP(B774,'Data-Dept'!A:E,2,)))</f>
        <v>2.979072019066061E-4</v>
      </c>
      <c r="J774" s="232">
        <f>IF(ISBLANK(D774),"",(F774/VLOOKUP(B774,'Data-Dept'!A:E,2,)))</f>
        <v>2.2343040142995457E-4</v>
      </c>
      <c r="K774" s="232">
        <f>IF(ISBLANK(D774),"",(G774/VLOOKUP(B774,'Data-Dept'!A:E,2,)))</f>
        <v>5.213376033365607E-4</v>
      </c>
    </row>
    <row r="775" spans="1:11" x14ac:dyDescent="0.5">
      <c r="A775" s="230" t="str">
        <f t="shared" si="24"/>
        <v>Right to education (international development)</v>
      </c>
      <c r="B775" s="230" t="str">
        <f t="shared" si="25"/>
        <v>GAC</v>
      </c>
      <c r="C775" s="230">
        <f>VLOOKUP(B775,'Data-Dept'!A:J,10,)</f>
        <v>8.097690068006173E-3</v>
      </c>
      <c r="D775" t="s">
        <v>765</v>
      </c>
      <c r="E775">
        <v>4</v>
      </c>
      <c r="F775">
        <v>8</v>
      </c>
      <c r="G775">
        <v>9</v>
      </c>
      <c r="H775">
        <v>20</v>
      </c>
      <c r="I775" s="232">
        <f>IF(ISBLANK(D775),"",(E775/VLOOKUP(B775,'Data-Dept'!A:E,2,)))</f>
        <v>2.979072019066061E-4</v>
      </c>
      <c r="J775" s="232">
        <f>IF(ISBLANK(D775),"",(F775/VLOOKUP(B775,'Data-Dept'!A:E,2,)))</f>
        <v>5.9581440381321221E-4</v>
      </c>
      <c r="K775" s="232">
        <f>IF(ISBLANK(D775),"",(G775/VLOOKUP(B775,'Data-Dept'!A:E,2,)))</f>
        <v>6.7029120428986372E-4</v>
      </c>
    </row>
    <row r="776" spans="1:11" x14ac:dyDescent="0.5">
      <c r="A776" s="230" t="str">
        <f t="shared" si="24"/>
        <v>Other - Reason for my visit is not in this list</v>
      </c>
      <c r="B776" s="230" t="str">
        <f t="shared" si="25"/>
        <v>IRCC</v>
      </c>
      <c r="C776" s="230">
        <f>VLOOKUP(B776,'Data-Dept'!A:J,10,)</f>
        <v>2.146124497851573E-3</v>
      </c>
      <c r="D776" t="s">
        <v>831</v>
      </c>
      <c r="E776">
        <v>4</v>
      </c>
      <c r="F776">
        <v>4</v>
      </c>
      <c r="G776">
        <v>2</v>
      </c>
      <c r="H776">
        <v>8</v>
      </c>
      <c r="I776" s="232">
        <f>IF(ISBLANK(D776),"",(E776/VLOOKUP(B776,'Data-Dept'!A:E,2,)))</f>
        <v>2.0172271196013958E-5</v>
      </c>
      <c r="J776" s="232">
        <f>IF(ISBLANK(D776),"",(F776/VLOOKUP(B776,'Data-Dept'!A:E,2,)))</f>
        <v>2.0172271196013958E-5</v>
      </c>
      <c r="K776" s="232">
        <f>IF(ISBLANK(D776),"",(G776/VLOOKUP(B776,'Data-Dept'!A:E,2,)))</f>
        <v>1.0086135598006979E-5</v>
      </c>
    </row>
    <row r="777" spans="1:11" x14ac:dyDescent="0.5">
      <c r="A777" s="230" t="str">
        <f t="shared" si="24"/>
        <v>Immigrate as a Quebec-selected skilled worker</v>
      </c>
      <c r="B777" s="230" t="str">
        <f t="shared" si="25"/>
        <v>IRCC</v>
      </c>
      <c r="C777" s="230">
        <f>VLOOKUP(B777,'Data-Dept'!A:J,10,)</f>
        <v>2.146124497851573E-3</v>
      </c>
      <c r="D777" t="s">
        <v>855</v>
      </c>
      <c r="E777">
        <v>4</v>
      </c>
      <c r="F777">
        <v>8</v>
      </c>
      <c r="G777">
        <v>9</v>
      </c>
      <c r="H777">
        <v>19</v>
      </c>
      <c r="I777" s="232">
        <f>IF(ISBLANK(D777),"",(E777/VLOOKUP(B777,'Data-Dept'!A:E,2,)))</f>
        <v>2.0172271196013958E-5</v>
      </c>
      <c r="J777" s="232">
        <f>IF(ISBLANK(D777),"",(F777/VLOOKUP(B777,'Data-Dept'!A:E,2,)))</f>
        <v>4.0344542392027917E-5</v>
      </c>
      <c r="K777" s="232">
        <f>IF(ISBLANK(D777),"",(G777/VLOOKUP(B777,'Data-Dept'!A:E,2,)))</f>
        <v>4.5387610191031408E-5</v>
      </c>
    </row>
    <row r="778" spans="1:11" x14ac:dyDescent="0.5">
      <c r="A778" s="230" t="str">
        <f t="shared" si="24"/>
        <v>Work in Canada</v>
      </c>
      <c r="B778" s="230" t="str">
        <f t="shared" si="25"/>
        <v>IRCC</v>
      </c>
      <c r="C778" s="230">
        <f>VLOOKUP(B778,'Data-Dept'!A:J,10,)</f>
        <v>2.146124497851573E-3</v>
      </c>
      <c r="D778" t="s">
        <v>867</v>
      </c>
      <c r="E778">
        <v>4</v>
      </c>
      <c r="F778">
        <v>8</v>
      </c>
      <c r="G778">
        <v>3</v>
      </c>
      <c r="H778">
        <v>10</v>
      </c>
      <c r="I778" s="232">
        <f>IF(ISBLANK(D778),"",(E778/VLOOKUP(B778,'Data-Dept'!A:E,2,)))</f>
        <v>2.0172271196013958E-5</v>
      </c>
      <c r="J778" s="232">
        <f>IF(ISBLANK(D778),"",(F778/VLOOKUP(B778,'Data-Dept'!A:E,2,)))</f>
        <v>4.0344542392027917E-5</v>
      </c>
      <c r="K778" s="232">
        <f>IF(ISBLANK(D778),"",(G778/VLOOKUP(B778,'Data-Dept'!A:E,2,)))</f>
        <v>1.5129203397010469E-5</v>
      </c>
    </row>
    <row r="779" spans="1:11" x14ac:dyDescent="0.5">
      <c r="A779" s="230" t="str">
        <f t="shared" si="24"/>
        <v>Apply for Canadian citizenship</v>
      </c>
      <c r="B779" s="230" t="str">
        <f t="shared" si="25"/>
        <v>IRCC</v>
      </c>
      <c r="C779" s="230">
        <f>VLOOKUP(B779,'Data-Dept'!A:J,10,)</f>
        <v>2.146124497851573E-3</v>
      </c>
      <c r="D779" t="s">
        <v>878</v>
      </c>
      <c r="E779">
        <v>4</v>
      </c>
      <c r="F779">
        <v>3</v>
      </c>
      <c r="G779">
        <v>2</v>
      </c>
      <c r="H779">
        <v>9</v>
      </c>
      <c r="I779" s="232">
        <f>IF(ISBLANK(D779),"",(E779/VLOOKUP(B779,'Data-Dept'!A:E,2,)))</f>
        <v>2.0172271196013958E-5</v>
      </c>
      <c r="J779" s="232">
        <f>IF(ISBLANK(D779),"",(F779/VLOOKUP(B779,'Data-Dept'!A:E,2,)))</f>
        <v>1.5129203397010469E-5</v>
      </c>
      <c r="K779" s="232">
        <f>IF(ISBLANK(D779),"",(G779/VLOOKUP(B779,'Data-Dept'!A:E,2,)))</f>
        <v>1.0086135598006979E-5</v>
      </c>
    </row>
    <row r="780" spans="1:11" x14ac:dyDescent="0.5">
      <c r="A780" s="230" t="str">
        <f t="shared" si="24"/>
        <v>Come to Canada as a refugee</v>
      </c>
      <c r="B780" s="230" t="str">
        <f t="shared" si="25"/>
        <v>IRCC</v>
      </c>
      <c r="C780" s="230">
        <f>VLOOKUP(B780,'Data-Dept'!A:J,10,)</f>
        <v>2.146124497851573E-3</v>
      </c>
      <c r="D780" t="s">
        <v>885</v>
      </c>
      <c r="E780">
        <v>4</v>
      </c>
      <c r="F780">
        <v>5</v>
      </c>
      <c r="G780">
        <v>4</v>
      </c>
      <c r="H780">
        <v>11</v>
      </c>
      <c r="I780" s="232">
        <f>IF(ISBLANK(D780),"",(E780/VLOOKUP(B780,'Data-Dept'!A:E,2,)))</f>
        <v>2.0172271196013958E-5</v>
      </c>
      <c r="J780" s="232">
        <f>IF(ISBLANK(D780),"",(F780/VLOOKUP(B780,'Data-Dept'!A:E,2,)))</f>
        <v>2.521533899501745E-5</v>
      </c>
      <c r="K780" s="232">
        <f>IF(ISBLANK(D780),"",(G780/VLOOKUP(B780,'Data-Dept'!A:E,2,)))</f>
        <v>2.0172271196013958E-5</v>
      </c>
    </row>
    <row r="781" spans="1:11" x14ac:dyDescent="0.5">
      <c r="A781" s="230" t="str">
        <f t="shared" si="24"/>
        <v>Marriage outside of Canada</v>
      </c>
      <c r="B781" s="230" t="str">
        <f t="shared" si="25"/>
        <v>IRCC</v>
      </c>
      <c r="C781" s="230">
        <f>VLOOKUP(B781,'Data-Dept'!A:J,10,)</f>
        <v>2.146124497851573E-3</v>
      </c>
      <c r="D781" t="s">
        <v>891</v>
      </c>
      <c r="E781">
        <v>4</v>
      </c>
      <c r="F781">
        <v>7</v>
      </c>
      <c r="G781">
        <v>5</v>
      </c>
      <c r="H781">
        <v>7</v>
      </c>
      <c r="I781" s="232">
        <f>IF(ISBLANK(D781),"",(E781/VLOOKUP(B781,'Data-Dept'!A:E,2,)))</f>
        <v>2.0172271196013958E-5</v>
      </c>
      <c r="J781" s="232">
        <f>IF(ISBLANK(D781),"",(F781/VLOOKUP(B781,'Data-Dept'!A:E,2,)))</f>
        <v>3.5301474593024425E-5</v>
      </c>
      <c r="K781" s="232">
        <f>IF(ISBLANK(D781),"",(G781/VLOOKUP(B781,'Data-Dept'!A:E,2,)))</f>
        <v>2.521533899501745E-5</v>
      </c>
    </row>
    <row r="782" spans="1:11" x14ac:dyDescent="0.5">
      <c r="A782" s="230" t="str">
        <f t="shared" si="24"/>
        <v>Consult a list of NRC products and services</v>
      </c>
      <c r="B782" s="230" t="str">
        <f t="shared" si="25"/>
        <v>NRC</v>
      </c>
      <c r="C782" s="230">
        <f>VLOOKUP(B782,'Data-Dept'!A:J,10,)</f>
        <v>2.2955709653256485E-2</v>
      </c>
      <c r="D782" t="s">
        <v>1485</v>
      </c>
      <c r="E782">
        <v>4</v>
      </c>
      <c r="F782">
        <v>6</v>
      </c>
      <c r="G782">
        <v>4</v>
      </c>
      <c r="H782">
        <v>9</v>
      </c>
      <c r="I782" s="232">
        <f>IF(ISBLANK(D782),"",(E782/VLOOKUP(B782,'Data-Dept'!A:E,2,)))</f>
        <v>2.5559105431309905E-3</v>
      </c>
      <c r="J782" s="232">
        <f>IF(ISBLANK(D782),"",(F782/VLOOKUP(B782,'Data-Dept'!A:E,2,)))</f>
        <v>3.8338658146964857E-3</v>
      </c>
      <c r="K782" s="232">
        <f>IF(ISBLANK(D782),"",(G782/VLOOKUP(B782,'Data-Dept'!A:E,2,)))</f>
        <v>2.5559105431309905E-3</v>
      </c>
    </row>
    <row r="783" spans="1:11" x14ac:dyDescent="0.5">
      <c r="A783" s="230" t="str">
        <f t="shared" si="24"/>
        <v>Learn about Codes Canada publications</v>
      </c>
      <c r="B783" s="230" t="str">
        <f t="shared" si="25"/>
        <v>NRC</v>
      </c>
      <c r="C783" s="230">
        <f>VLOOKUP(B783,'Data-Dept'!A:J,10,)</f>
        <v>2.2955709653256485E-2</v>
      </c>
      <c r="D783" t="s">
        <v>990</v>
      </c>
      <c r="E783">
        <v>4</v>
      </c>
      <c r="F783">
        <v>11</v>
      </c>
      <c r="G783">
        <v>14</v>
      </c>
      <c r="H783">
        <v>23</v>
      </c>
      <c r="I783" s="232">
        <f>IF(ISBLANK(D783),"",(E783/VLOOKUP(B783,'Data-Dept'!A:E,2,)))</f>
        <v>2.5559105431309905E-3</v>
      </c>
      <c r="J783" s="232">
        <f>IF(ISBLANK(D783),"",(F783/VLOOKUP(B783,'Data-Dept'!A:E,2,)))</f>
        <v>7.028753993610224E-3</v>
      </c>
      <c r="K783" s="232">
        <f>IF(ISBLANK(D783),"",(G783/VLOOKUP(B783,'Data-Dept'!A:E,2,)))</f>
        <v>8.9456869009584671E-3</v>
      </c>
    </row>
    <row r="784" spans="1:11" x14ac:dyDescent="0.5">
      <c r="A784" s="230" t="str">
        <f t="shared" si="24"/>
        <v>Current and past earthquakes in Canada</v>
      </c>
      <c r="B784" s="230" t="str">
        <f t="shared" si="25"/>
        <v>NRCan</v>
      </c>
      <c r="C784" s="230">
        <f>VLOOKUP(B784,'Data-Dept'!A:J,10,)</f>
        <v>1.720243549629279E-2</v>
      </c>
      <c r="D784" t="s">
        <v>1017</v>
      </c>
      <c r="E784">
        <v>4</v>
      </c>
      <c r="F784">
        <v>4</v>
      </c>
      <c r="G784">
        <v>6</v>
      </c>
      <c r="H784">
        <v>14</v>
      </c>
      <c r="I784" s="232">
        <f>IF(ISBLANK(D784),"",(E784/VLOOKUP(B784,'Data-Dept'!A:E,2,)))</f>
        <v>1.273074474856779E-3</v>
      </c>
      <c r="J784" s="232">
        <f>IF(ISBLANK(D784),"",(F784/VLOOKUP(B784,'Data-Dept'!A:E,2,)))</f>
        <v>1.273074474856779E-3</v>
      </c>
      <c r="K784" s="232">
        <f>IF(ISBLANK(D784),"",(G784/VLOOKUP(B784,'Data-Dept'!A:E,2,)))</f>
        <v>1.9096117122851686E-3</v>
      </c>
    </row>
    <row r="785" spans="1:11" x14ac:dyDescent="0.5">
      <c r="A785" s="230" t="str">
        <f t="shared" si="24"/>
        <v>Learn if you might be eligible for a record suspension</v>
      </c>
      <c r="B785" s="230" t="str">
        <f t="shared" si="25"/>
        <v>PBC</v>
      </c>
      <c r="C785" s="230">
        <f>VLOOKUP(B785,'Data-Dept'!A:J,10,)</f>
        <v>7.3670343848656353E-2</v>
      </c>
      <c r="D785" t="s">
        <v>1048</v>
      </c>
      <c r="E785">
        <v>4</v>
      </c>
      <c r="F785">
        <v>5</v>
      </c>
      <c r="G785">
        <v>4</v>
      </c>
      <c r="H785">
        <v>5</v>
      </c>
      <c r="I785" s="232">
        <f>IF(ISBLANK(D785),"",(E785/VLOOKUP(B785,'Data-Dept'!A:E,2,)))</f>
        <v>2.2857142857142857E-2</v>
      </c>
      <c r="J785" s="232">
        <f>IF(ISBLANK(D785),"",(F785/VLOOKUP(B785,'Data-Dept'!A:E,2,)))</f>
        <v>2.8571428571428571E-2</v>
      </c>
      <c r="K785" s="232">
        <f>IF(ISBLANK(D785),"",(G785/VLOOKUP(B785,'Data-Dept'!A:E,2,)))</f>
        <v>2.2857142857142857E-2</v>
      </c>
    </row>
    <row r="786" spans="1:11" x14ac:dyDescent="0.5">
      <c r="A786" s="230" t="str">
        <f t="shared" si="24"/>
        <v>Consult the Speech from the Throne</v>
      </c>
      <c r="B786" s="230" t="str">
        <f t="shared" si="25"/>
        <v>PCO</v>
      </c>
      <c r="C786" s="230">
        <f>VLOOKUP(B786,'Data-Dept'!A:J,10,)</f>
        <v>4.71287054555952E-2</v>
      </c>
      <c r="D786" t="s">
        <v>1085</v>
      </c>
      <c r="E786">
        <v>4</v>
      </c>
      <c r="F786">
        <v>6</v>
      </c>
      <c r="G786">
        <v>4</v>
      </c>
      <c r="H786">
        <v>12</v>
      </c>
      <c r="I786" s="232">
        <f>IF(ISBLANK(D786),"",(E786/VLOOKUP(B786,'Data-Dept'!A:E,2,)))</f>
        <v>1.1111111111111112E-2</v>
      </c>
      <c r="J786" s="232">
        <f>IF(ISBLANK(D786),"",(F786/VLOOKUP(B786,'Data-Dept'!A:E,2,)))</f>
        <v>1.6666666666666666E-2</v>
      </c>
      <c r="K786" s="232">
        <f>IF(ISBLANK(D786),"",(G786/VLOOKUP(B786,'Data-Dept'!A:E,2,)))</f>
        <v>1.1111111111111112E-2</v>
      </c>
    </row>
    <row r="787" spans="1:11" ht="31.5" x14ac:dyDescent="0.5">
      <c r="A787" s="230" t="str">
        <f t="shared" si="24"/>
        <v>Examine the activities of the Independent Advisory Board for Senate Appointments</v>
      </c>
      <c r="B787" s="230" t="str">
        <f t="shared" si="25"/>
        <v>PCO</v>
      </c>
      <c r="C787" s="230">
        <f>VLOOKUP(B787,'Data-Dept'!A:J,10,)</f>
        <v>4.71287054555952E-2</v>
      </c>
      <c r="D787" t="s">
        <v>1086</v>
      </c>
      <c r="E787">
        <v>4</v>
      </c>
      <c r="F787">
        <v>3</v>
      </c>
      <c r="G787">
        <v>3</v>
      </c>
      <c r="H787">
        <v>7</v>
      </c>
      <c r="I787" s="232">
        <f>IF(ISBLANK(D787),"",(E787/VLOOKUP(B787,'Data-Dept'!A:E,2,)))</f>
        <v>1.1111111111111112E-2</v>
      </c>
      <c r="J787" s="232">
        <f>IF(ISBLANK(D787),"",(F787/VLOOKUP(B787,'Data-Dept'!A:E,2,)))</f>
        <v>8.3333333333333332E-3</v>
      </c>
      <c r="K787" s="232">
        <f>IF(ISBLANK(D787),"",(G787/VLOOKUP(B787,'Data-Dept'!A:E,2,)))</f>
        <v>8.3333333333333332E-3</v>
      </c>
    </row>
    <row r="788" spans="1:11" x14ac:dyDescent="0.5">
      <c r="A788" s="230" t="str">
        <f t="shared" si="24"/>
        <v>Learn about the relationship between provinces and territories</v>
      </c>
      <c r="B788" s="230" t="str">
        <f t="shared" si="25"/>
        <v>PCO</v>
      </c>
      <c r="C788" s="230">
        <f>VLOOKUP(B788,'Data-Dept'!A:J,10,)</f>
        <v>4.71287054555952E-2</v>
      </c>
      <c r="D788" t="s">
        <v>1090</v>
      </c>
      <c r="E788">
        <v>4</v>
      </c>
      <c r="F788">
        <v>4</v>
      </c>
      <c r="G788">
        <v>7</v>
      </c>
      <c r="H788">
        <v>26</v>
      </c>
      <c r="I788" s="232">
        <f>IF(ISBLANK(D788),"",(E788/VLOOKUP(B788,'Data-Dept'!A:E,2,)))</f>
        <v>1.1111111111111112E-2</v>
      </c>
      <c r="J788" s="232">
        <f>IF(ISBLANK(D788),"",(F788/VLOOKUP(B788,'Data-Dept'!A:E,2,)))</f>
        <v>1.1111111111111112E-2</v>
      </c>
      <c r="K788" s="232">
        <f>IF(ISBLANK(D788),"",(G788/VLOOKUP(B788,'Data-Dept'!A:E,2,)))</f>
        <v>1.9444444444444445E-2</v>
      </c>
    </row>
    <row r="789" spans="1:11" x14ac:dyDescent="0.5">
      <c r="A789" s="230" t="str">
        <f t="shared" si="24"/>
        <v>Latest news – Travel and emergency assistance</v>
      </c>
      <c r="B789" s="230" t="str">
        <f t="shared" si="25"/>
        <v>PHAC</v>
      </c>
      <c r="C789" s="230">
        <f>VLOOKUP(B789,'Data-Dept'!A:J,10,)</f>
        <v>1.2118060810089969E-2</v>
      </c>
      <c r="D789" t="s">
        <v>1569</v>
      </c>
      <c r="E789">
        <v>4</v>
      </c>
      <c r="F789">
        <v>4</v>
      </c>
      <c r="G789">
        <v>2</v>
      </c>
      <c r="H789">
        <v>10</v>
      </c>
      <c r="I789" s="232">
        <f>IF(ISBLANK(D789),"",(E789/VLOOKUP(B789,'Data-Dept'!A:E,2,)))</f>
        <v>6.507239303725394E-4</v>
      </c>
      <c r="J789" s="232">
        <f>IF(ISBLANK(D789),"",(F789/VLOOKUP(B789,'Data-Dept'!A:E,2,)))</f>
        <v>6.507239303725394E-4</v>
      </c>
      <c r="K789" s="232">
        <f>IF(ISBLANK(D789),"",(G789/VLOOKUP(B789,'Data-Dept'!A:E,2,)))</f>
        <v>3.253619651862697E-4</v>
      </c>
    </row>
    <row r="790" spans="1:11" x14ac:dyDescent="0.5">
      <c r="A790" s="230" t="str">
        <f t="shared" si="24"/>
        <v>Other - Reason for my visit is not in this list</v>
      </c>
      <c r="B790" s="230" t="str">
        <f t="shared" si="25"/>
        <v>PS</v>
      </c>
      <c r="C790" s="230">
        <f>VLOOKUP(B790,'Data-Dept'!A:J,10,)</f>
        <v>4.6436969073384148E-2</v>
      </c>
      <c r="D790" t="s">
        <v>1115</v>
      </c>
      <c r="E790">
        <v>4</v>
      </c>
      <c r="F790">
        <v>4</v>
      </c>
      <c r="G790">
        <v>5</v>
      </c>
      <c r="H790">
        <v>6</v>
      </c>
      <c r="I790" s="232">
        <f>IF(ISBLANK(D790),"",(E790/VLOOKUP(B790,'Data-Dept'!A:E,2,)))</f>
        <v>9.9750623441396506E-3</v>
      </c>
      <c r="J790" s="232">
        <f>IF(ISBLANK(D790),"",(F790/VLOOKUP(B790,'Data-Dept'!A:E,2,)))</f>
        <v>9.9750623441396506E-3</v>
      </c>
      <c r="K790" s="232">
        <f>IF(ISBLANK(D790),"",(G790/VLOOKUP(B790,'Data-Dept'!A:E,2,)))</f>
        <v>1.2468827930174564E-2</v>
      </c>
    </row>
    <row r="791" spans="1:11" x14ac:dyDescent="0.5">
      <c r="A791" s="230" t="str">
        <f t="shared" si="24"/>
        <v>Learn about the required documents needed for air travel</v>
      </c>
      <c r="B791" s="230" t="str">
        <f t="shared" si="25"/>
        <v>PS</v>
      </c>
      <c r="C791" s="230">
        <f>VLOOKUP(B791,'Data-Dept'!A:J,10,)</f>
        <v>4.6436969073384148E-2</v>
      </c>
      <c r="D791" t="s">
        <v>1135</v>
      </c>
      <c r="E791">
        <v>4</v>
      </c>
      <c r="F791">
        <v>8</v>
      </c>
      <c r="G791">
        <v>6</v>
      </c>
      <c r="H791">
        <v>20</v>
      </c>
      <c r="I791" s="232">
        <f>IF(ISBLANK(D791),"",(E791/VLOOKUP(B791,'Data-Dept'!A:E,2,)))</f>
        <v>9.9750623441396506E-3</v>
      </c>
      <c r="J791" s="232">
        <f>IF(ISBLANK(D791),"",(F791/VLOOKUP(B791,'Data-Dept'!A:E,2,)))</f>
        <v>1.9950124688279301E-2</v>
      </c>
      <c r="K791" s="232">
        <f>IF(ISBLANK(D791),"",(G791/VLOOKUP(B791,'Data-Dept'!A:E,2,)))</f>
        <v>1.4962593516209476E-2</v>
      </c>
    </row>
    <row r="792" spans="1:11" x14ac:dyDescent="0.5">
      <c r="A792" s="230" t="str">
        <f t="shared" si="24"/>
        <v>Learn about health and safety in federal properties</v>
      </c>
      <c r="B792" s="230" t="str">
        <f t="shared" si="25"/>
        <v>PSPC</v>
      </c>
      <c r="C792" s="230">
        <f>VLOOKUP(B792,'Data-Dept'!A:J,10,)</f>
        <v>7.9173363759790314E-3</v>
      </c>
      <c r="D792" t="s">
        <v>1148</v>
      </c>
      <c r="E792">
        <v>4</v>
      </c>
      <c r="F792">
        <v>11</v>
      </c>
      <c r="G792">
        <v>7</v>
      </c>
      <c r="H792">
        <v>33</v>
      </c>
      <c r="I792" s="232">
        <f>IF(ISBLANK(D792),"",(E792/VLOOKUP(B792,'Data-Dept'!A:E,2,)))</f>
        <v>2.7451787797680324E-4</v>
      </c>
      <c r="J792" s="232">
        <f>IF(ISBLANK(D792),"",(F792/VLOOKUP(B792,'Data-Dept'!A:E,2,)))</f>
        <v>7.5492416443620892E-4</v>
      </c>
      <c r="K792" s="232">
        <f>IF(ISBLANK(D792),"",(G792/VLOOKUP(B792,'Data-Dept'!A:E,2,)))</f>
        <v>4.8040628645940568E-4</v>
      </c>
    </row>
    <row r="793" spans="1:11" x14ac:dyDescent="0.5">
      <c r="A793" s="230" t="str">
        <f t="shared" si="24"/>
        <v>View federal properties for sale</v>
      </c>
      <c r="B793" s="230" t="str">
        <f t="shared" si="25"/>
        <v>PSPC</v>
      </c>
      <c r="C793" s="230">
        <f>VLOOKUP(B793,'Data-Dept'!A:J,10,)</f>
        <v>7.9173363759790314E-3</v>
      </c>
      <c r="D793" t="s">
        <v>1581</v>
      </c>
      <c r="E793">
        <v>4</v>
      </c>
      <c r="F793">
        <v>4</v>
      </c>
      <c r="G793">
        <v>4</v>
      </c>
      <c r="H793">
        <v>5</v>
      </c>
      <c r="I793" s="232">
        <f>IF(ISBLANK(D793),"",(E793/VLOOKUP(B793,'Data-Dept'!A:E,2,)))</f>
        <v>2.7451787797680324E-4</v>
      </c>
      <c r="J793" s="232">
        <f>IF(ISBLANK(D793),"",(F793/VLOOKUP(B793,'Data-Dept'!A:E,2,)))</f>
        <v>2.7451787797680324E-4</v>
      </c>
      <c r="K793" s="232">
        <f>IF(ISBLANK(D793),"",(G793/VLOOKUP(B793,'Data-Dept'!A:E,2,)))</f>
        <v>2.7451787797680324E-4</v>
      </c>
    </row>
    <row r="794" spans="1:11" x14ac:dyDescent="0.5">
      <c r="A794" s="230" t="str">
        <f t="shared" si="24"/>
        <v>Getting Started wth SOSA</v>
      </c>
      <c r="B794" s="230" t="str">
        <f t="shared" si="25"/>
        <v>PSPC</v>
      </c>
      <c r="C794" s="230">
        <f>VLOOKUP(B794,'Data-Dept'!A:J,10,)</f>
        <v>7.9173363759790314E-3</v>
      </c>
      <c r="D794" t="s">
        <v>1167</v>
      </c>
      <c r="E794">
        <v>4</v>
      </c>
      <c r="F794">
        <v>3</v>
      </c>
      <c r="G794">
        <v>4</v>
      </c>
      <c r="H794">
        <v>4</v>
      </c>
      <c r="I794" s="232">
        <f>IF(ISBLANK(D794),"",(E794/VLOOKUP(B794,'Data-Dept'!A:E,2,)))</f>
        <v>2.7451787797680324E-4</v>
      </c>
      <c r="J794" s="232">
        <f>IF(ISBLANK(D794),"",(F794/VLOOKUP(B794,'Data-Dept'!A:E,2,)))</f>
        <v>2.0588840848260242E-4</v>
      </c>
      <c r="K794" s="232">
        <f>IF(ISBLANK(D794),"",(G794/VLOOKUP(B794,'Data-Dept'!A:E,2,)))</f>
        <v>2.7451787797680324E-4</v>
      </c>
    </row>
    <row r="795" spans="1:11" ht="31.5" x14ac:dyDescent="0.5">
      <c r="A795" s="230" t="str">
        <f t="shared" si="24"/>
        <v>Learn more about the Standing Offer and Supply Arrangement Application (SOSA App)</v>
      </c>
      <c r="B795" s="230" t="str">
        <f t="shared" si="25"/>
        <v>PSPC</v>
      </c>
      <c r="C795" s="230">
        <f>VLOOKUP(B795,'Data-Dept'!A:J,10,)</f>
        <v>7.9173363759790314E-3</v>
      </c>
      <c r="D795" t="s">
        <v>1173</v>
      </c>
      <c r="E795">
        <v>4</v>
      </c>
      <c r="F795">
        <v>6</v>
      </c>
      <c r="G795">
        <v>6</v>
      </c>
      <c r="H795">
        <v>7</v>
      </c>
      <c r="I795" s="232">
        <f>IF(ISBLANK(D795),"",(E795/VLOOKUP(B795,'Data-Dept'!A:E,2,)))</f>
        <v>2.7451787797680324E-4</v>
      </c>
      <c r="J795" s="232">
        <f>IF(ISBLANK(D795),"",(F795/VLOOKUP(B795,'Data-Dept'!A:E,2,)))</f>
        <v>4.1177681696520483E-4</v>
      </c>
      <c r="K795" s="232">
        <f>IF(ISBLANK(D795),"",(G795/VLOOKUP(B795,'Data-Dept'!A:E,2,)))</f>
        <v>4.1177681696520483E-4</v>
      </c>
    </row>
    <row r="796" spans="1:11" x14ac:dyDescent="0.5">
      <c r="A796" s="230" t="str">
        <f t="shared" si="24"/>
        <v>Apply for or renew your firearms licence</v>
      </c>
      <c r="B796" s="230" t="str">
        <f t="shared" si="25"/>
        <v>RCMP</v>
      </c>
      <c r="C796" s="230">
        <f>VLOOKUP(B796,'Data-Dept'!A:J,10,)</f>
        <v>9.6346136699990412E-2</v>
      </c>
      <c r="D796" t="s">
        <v>1211</v>
      </c>
      <c r="E796">
        <v>4</v>
      </c>
      <c r="F796">
        <v>10</v>
      </c>
      <c r="G796">
        <v>4</v>
      </c>
      <c r="H796">
        <v>10</v>
      </c>
      <c r="I796" s="232">
        <f>IF(ISBLANK(D796),"",(E796/VLOOKUP(B796,'Data-Dept'!A:E,2,)))</f>
        <v>3.9215686274509803E-2</v>
      </c>
      <c r="J796" s="232">
        <f>IF(ISBLANK(D796),"",(F796/VLOOKUP(B796,'Data-Dept'!A:E,2,)))</f>
        <v>9.8039215686274508E-2</v>
      </c>
      <c r="K796" s="232">
        <f>IF(ISBLANK(D796),"",(G796/VLOOKUP(B796,'Data-Dept'!A:E,2,)))</f>
        <v>3.9215686274509803E-2</v>
      </c>
    </row>
    <row r="797" spans="1:11" x14ac:dyDescent="0.5">
      <c r="A797" s="230" t="str">
        <f t="shared" si="24"/>
        <v>Learn about firearms safety, storage and when you need a licence</v>
      </c>
      <c r="B797" s="230" t="str">
        <f t="shared" si="25"/>
        <v>RCMP</v>
      </c>
      <c r="C797" s="230">
        <f>VLOOKUP(B797,'Data-Dept'!A:J,10,)</f>
        <v>9.6346136699990412E-2</v>
      </c>
      <c r="D797" t="s">
        <v>1218</v>
      </c>
      <c r="E797">
        <v>4</v>
      </c>
      <c r="F797">
        <v>6</v>
      </c>
      <c r="G797">
        <v>5</v>
      </c>
      <c r="H797">
        <v>11</v>
      </c>
      <c r="I797" s="232">
        <f>IF(ISBLANK(D797),"",(E797/VLOOKUP(B797,'Data-Dept'!A:E,2,)))</f>
        <v>3.9215686274509803E-2</v>
      </c>
      <c r="J797" s="232">
        <f>IF(ISBLANK(D797),"",(F797/VLOOKUP(B797,'Data-Dept'!A:E,2,)))</f>
        <v>5.8823529411764705E-2</v>
      </c>
      <c r="K797" s="232">
        <f>IF(ISBLANK(D797),"",(G797/VLOOKUP(B797,'Data-Dept'!A:E,2,)))</f>
        <v>4.9019607843137254E-2</v>
      </c>
    </row>
    <row r="798" spans="1:11" x14ac:dyDescent="0.5">
      <c r="A798" s="230" t="str">
        <f t="shared" si="24"/>
        <v>Formulas</v>
      </c>
      <c r="B798" s="230" t="str">
        <f t="shared" si="25"/>
        <v>StatCan</v>
      </c>
      <c r="C798" s="230">
        <f>VLOOKUP(B798,'Data-Dept'!A:J,10,)</f>
        <v>9.338464401390037E-3</v>
      </c>
      <c r="D798" t="s">
        <v>1229</v>
      </c>
      <c r="E798">
        <v>4</v>
      </c>
      <c r="F798">
        <v>3</v>
      </c>
      <c r="G798">
        <v>3</v>
      </c>
      <c r="H798">
        <v>17</v>
      </c>
      <c r="I798" s="232">
        <f>IF(ISBLANK(D798),"",(E798/VLOOKUP(B798,'Data-Dept'!A:E,2,)))</f>
        <v>4.1498080713766987E-4</v>
      </c>
      <c r="J798" s="232">
        <f>IF(ISBLANK(D798),"",(F798/VLOOKUP(B798,'Data-Dept'!A:E,2,)))</f>
        <v>3.1123560535325243E-4</v>
      </c>
      <c r="K798" s="232">
        <f>IF(ISBLANK(D798),"",(G798/VLOOKUP(B798,'Data-Dept'!A:E,2,)))</f>
        <v>3.1123560535325243E-4</v>
      </c>
    </row>
    <row r="799" spans="1:11" x14ac:dyDescent="0.5">
      <c r="A799" s="230" t="str">
        <f t="shared" si="24"/>
        <v>Standard Geographical Classification (SGC)</v>
      </c>
      <c r="B799" s="230" t="str">
        <f t="shared" si="25"/>
        <v>StatCan</v>
      </c>
      <c r="C799" s="230">
        <f>VLOOKUP(B799,'Data-Dept'!A:J,10,)</f>
        <v>9.338464401390037E-3</v>
      </c>
      <c r="D799" t="s">
        <v>1246</v>
      </c>
      <c r="E799">
        <v>4</v>
      </c>
      <c r="F799">
        <v>9</v>
      </c>
      <c r="G799">
        <v>5</v>
      </c>
      <c r="H799">
        <v>19</v>
      </c>
      <c r="I799" s="232">
        <f>IF(ISBLANK(D799),"",(E799/VLOOKUP(B799,'Data-Dept'!A:E,2,)))</f>
        <v>4.1498080713766987E-4</v>
      </c>
      <c r="J799" s="232">
        <f>IF(ISBLANK(D799),"",(F799/VLOOKUP(B799,'Data-Dept'!A:E,2,)))</f>
        <v>9.3370681605975728E-4</v>
      </c>
      <c r="K799" s="232">
        <f>IF(ISBLANK(D799),"",(G799/VLOOKUP(B799,'Data-Dept'!A:E,2,)))</f>
        <v>5.1872600892208731E-4</v>
      </c>
    </row>
    <row r="800" spans="1:11" x14ac:dyDescent="0.5">
      <c r="A800" s="230" t="str">
        <f t="shared" si="24"/>
        <v>Other - Reason for my visit is not in this list</v>
      </c>
      <c r="B800" s="230" t="str">
        <f t="shared" si="25"/>
        <v>StatCan</v>
      </c>
      <c r="C800" s="230">
        <f>VLOOKUP(B800,'Data-Dept'!A:J,10,)</f>
        <v>9.338464401390037E-3</v>
      </c>
      <c r="D800" t="s">
        <v>1253</v>
      </c>
      <c r="E800">
        <v>4</v>
      </c>
      <c r="F800">
        <v>4</v>
      </c>
      <c r="G800">
        <v>6</v>
      </c>
      <c r="H800">
        <v>10</v>
      </c>
      <c r="I800" s="232">
        <f>IF(ISBLANK(D800),"",(E800/VLOOKUP(B800,'Data-Dept'!A:E,2,)))</f>
        <v>4.1498080713766987E-4</v>
      </c>
      <c r="J800" s="232">
        <f>IF(ISBLANK(D800),"",(F800/VLOOKUP(B800,'Data-Dept'!A:E,2,)))</f>
        <v>4.1498080713766987E-4</v>
      </c>
      <c r="K800" s="232">
        <f>IF(ISBLANK(D800),"",(G800/VLOOKUP(B800,'Data-Dept'!A:E,2,)))</f>
        <v>6.2247121070650485E-4</v>
      </c>
    </row>
    <row r="801" spans="1:11" x14ac:dyDescent="0.5">
      <c r="A801" s="230" t="str">
        <f t="shared" si="24"/>
        <v>Find travel and hospitality expenses of government officials</v>
      </c>
      <c r="B801" s="230" t="str">
        <f t="shared" si="25"/>
        <v>TBS</v>
      </c>
      <c r="C801" s="230">
        <f>VLOOKUP(B801,'Data-Dept'!A:J,10,)</f>
        <v>1.4316913441313023E-2</v>
      </c>
      <c r="D801" t="s">
        <v>1257</v>
      </c>
      <c r="E801">
        <v>4</v>
      </c>
      <c r="F801">
        <v>4</v>
      </c>
      <c r="G801">
        <v>4</v>
      </c>
      <c r="H801">
        <v>9</v>
      </c>
      <c r="I801" s="232">
        <f>IF(ISBLANK(D801),"",(E801/VLOOKUP(B801,'Data-Dept'!A:E,2,)))</f>
        <v>9.2506938020351531E-4</v>
      </c>
      <c r="J801" s="232">
        <f>IF(ISBLANK(D801),"",(F801/VLOOKUP(B801,'Data-Dept'!A:E,2,)))</f>
        <v>9.2506938020351531E-4</v>
      </c>
      <c r="K801" s="232">
        <f>IF(ISBLANK(D801),"",(G801/VLOOKUP(B801,'Data-Dept'!A:E,2,)))</f>
        <v>9.2506938020351531E-4</v>
      </c>
    </row>
    <row r="802" spans="1:11" x14ac:dyDescent="0.5">
      <c r="A802" s="230" t="str">
        <f t="shared" si="24"/>
        <v>Flying an aircraft</v>
      </c>
      <c r="B802" s="230" t="str">
        <f t="shared" si="25"/>
        <v>TC</v>
      </c>
      <c r="C802" s="230">
        <f>VLOOKUP(B802,'Data-Dept'!A:J,10,)</f>
        <v>2.4679576079022828E-2</v>
      </c>
      <c r="D802" t="s">
        <v>1620</v>
      </c>
      <c r="E802">
        <v>4</v>
      </c>
      <c r="F802">
        <v>5</v>
      </c>
      <c r="G802">
        <v>5</v>
      </c>
      <c r="H802">
        <v>11</v>
      </c>
      <c r="I802" s="232">
        <f>IF(ISBLANK(D802),"",(E802/VLOOKUP(B802,'Data-Dept'!A:E,2,)))</f>
        <v>2.8308563340410475E-3</v>
      </c>
      <c r="J802" s="232">
        <f>IF(ISBLANK(D802),"",(F802/VLOOKUP(B802,'Data-Dept'!A:E,2,)))</f>
        <v>3.5385704175513091E-3</v>
      </c>
      <c r="K802" s="232">
        <f>IF(ISBLANK(D802),"",(G802/VLOOKUP(B802,'Data-Dept'!A:E,2,)))</f>
        <v>3.5385704175513091E-3</v>
      </c>
    </row>
    <row r="803" spans="1:11" x14ac:dyDescent="0.5">
      <c r="A803" s="230" t="str">
        <f t="shared" si="24"/>
        <v>Read the Canadian Aviation Regulations (CARs)</v>
      </c>
      <c r="B803" s="230" t="str">
        <f t="shared" si="25"/>
        <v>TC</v>
      </c>
      <c r="C803" s="230">
        <f>VLOOKUP(B803,'Data-Dept'!A:J,10,)</f>
        <v>2.4679576079022828E-2</v>
      </c>
      <c r="D803" t="s">
        <v>1632</v>
      </c>
      <c r="E803">
        <v>4</v>
      </c>
      <c r="F803">
        <v>28</v>
      </c>
      <c r="G803">
        <v>19</v>
      </c>
      <c r="H803">
        <v>67</v>
      </c>
      <c r="I803" s="232">
        <f>IF(ISBLANK(D803),"",(E803/VLOOKUP(B803,'Data-Dept'!A:E,2,)))</f>
        <v>2.8308563340410475E-3</v>
      </c>
      <c r="J803" s="232">
        <f>IF(ISBLANK(D803),"",(F803/VLOOKUP(B803,'Data-Dept'!A:E,2,)))</f>
        <v>1.9815994338287332E-2</v>
      </c>
      <c r="K803" s="232">
        <f>IF(ISBLANK(D803),"",(G803/VLOOKUP(B803,'Data-Dept'!A:E,2,)))</f>
        <v>1.3446567586694975E-2</v>
      </c>
    </row>
    <row r="804" spans="1:11" x14ac:dyDescent="0.5">
      <c r="A804" s="230" t="str">
        <f t="shared" si="24"/>
        <v>Assessing medical fitness of aviation personnel</v>
      </c>
      <c r="B804" s="230" t="str">
        <f t="shared" si="25"/>
        <v>TC</v>
      </c>
      <c r="C804" s="230">
        <f>VLOOKUP(B804,'Data-Dept'!A:J,10,)</f>
        <v>2.4679576079022828E-2</v>
      </c>
      <c r="D804" t="s">
        <v>1286</v>
      </c>
      <c r="E804">
        <v>4</v>
      </c>
      <c r="F804">
        <v>7</v>
      </c>
      <c r="G804">
        <v>6</v>
      </c>
      <c r="H804">
        <v>20</v>
      </c>
      <c r="I804" s="232">
        <f>IF(ISBLANK(D804),"",(E804/VLOOKUP(B804,'Data-Dept'!A:E,2,)))</f>
        <v>2.8308563340410475E-3</v>
      </c>
      <c r="J804" s="232">
        <f>IF(ISBLANK(D804),"",(F804/VLOOKUP(B804,'Data-Dept'!A:E,2,)))</f>
        <v>4.953998584571833E-3</v>
      </c>
      <c r="K804" s="232">
        <f>IF(ISBLANK(D804),"",(G804/VLOOKUP(B804,'Data-Dept'!A:E,2,)))</f>
        <v>4.246284501061571E-3</v>
      </c>
    </row>
    <row r="805" spans="1:11" x14ac:dyDescent="0.5">
      <c r="A805" s="230" t="str">
        <f t="shared" si="24"/>
        <v>Building, maintaining and registering an aircraft</v>
      </c>
      <c r="B805" s="230" t="str">
        <f t="shared" si="25"/>
        <v>TC</v>
      </c>
      <c r="C805" s="230">
        <f>VLOOKUP(B805,'Data-Dept'!A:J,10,)</f>
        <v>2.4679576079022828E-2</v>
      </c>
      <c r="D805" t="s">
        <v>1287</v>
      </c>
      <c r="E805">
        <v>4</v>
      </c>
      <c r="F805">
        <v>6</v>
      </c>
      <c r="G805">
        <v>5</v>
      </c>
      <c r="H805">
        <v>20</v>
      </c>
      <c r="I805" s="232">
        <f>IF(ISBLANK(D805),"",(E805/VLOOKUP(B805,'Data-Dept'!A:E,2,)))</f>
        <v>2.8308563340410475E-3</v>
      </c>
      <c r="J805" s="232">
        <f>IF(ISBLANK(D805),"",(F805/VLOOKUP(B805,'Data-Dept'!A:E,2,)))</f>
        <v>4.246284501061571E-3</v>
      </c>
      <c r="K805" s="232">
        <f>IF(ISBLANK(D805),"",(G805/VLOOKUP(B805,'Data-Dept'!A:E,2,)))</f>
        <v>3.5385704175513091E-3</v>
      </c>
    </row>
    <row r="806" spans="1:11" x14ac:dyDescent="0.5">
      <c r="A806" s="230" t="str">
        <f t="shared" si="24"/>
        <v>Learn about advanced vehicle technologies</v>
      </c>
      <c r="B806" s="230" t="str">
        <f t="shared" si="25"/>
        <v>TC</v>
      </c>
      <c r="C806" s="230">
        <f>VLOOKUP(B806,'Data-Dept'!A:J,10,)</f>
        <v>2.4679576079022828E-2</v>
      </c>
      <c r="D806" t="s">
        <v>1638</v>
      </c>
      <c r="E806">
        <v>4</v>
      </c>
      <c r="F806">
        <v>2</v>
      </c>
      <c r="G806">
        <v>3</v>
      </c>
      <c r="H806">
        <v>7</v>
      </c>
      <c r="I806" s="232">
        <f>IF(ISBLANK(D806),"",(E806/VLOOKUP(B806,'Data-Dept'!A:E,2,)))</f>
        <v>2.8308563340410475E-3</v>
      </c>
      <c r="J806" s="232">
        <f>IF(ISBLANK(D806),"",(F806/VLOOKUP(B806,'Data-Dept'!A:E,2,)))</f>
        <v>1.4154281670205238E-3</v>
      </c>
      <c r="K806" s="232">
        <f>IF(ISBLANK(D806),"",(G806/VLOOKUP(B806,'Data-Dept'!A:E,2,)))</f>
        <v>2.1231422505307855E-3</v>
      </c>
    </row>
    <row r="807" spans="1:11" x14ac:dyDescent="0.5">
      <c r="A807" s="230" t="str">
        <f t="shared" si="24"/>
        <v>Find out if you need a phytosanitary certificate for exporting plants</v>
      </c>
      <c r="B807" s="230" t="str">
        <f t="shared" si="25"/>
        <v>CFIA</v>
      </c>
      <c r="C807" s="230">
        <f>VLOOKUP(B807,'Data-Dept'!A:J,10,)</f>
        <v>2.0566405380382704E-2</v>
      </c>
      <c r="D807" t="s">
        <v>275</v>
      </c>
      <c r="E807">
        <v>3</v>
      </c>
      <c r="F807">
        <v>7</v>
      </c>
      <c r="G807">
        <v>7</v>
      </c>
      <c r="H807">
        <v>16</v>
      </c>
      <c r="I807" s="232">
        <f>IF(ISBLANK(D807),"",(E807/VLOOKUP(B807,'Data-Dept'!A:E,2,)))</f>
        <v>1.4245014245014246E-3</v>
      </c>
      <c r="J807" s="232">
        <f>IF(ISBLANK(D807),"",(F807/VLOOKUP(B807,'Data-Dept'!A:E,2,)))</f>
        <v>3.3238366571699905E-3</v>
      </c>
      <c r="K807" s="232">
        <f>IF(ISBLANK(D807),"",(G807/VLOOKUP(B807,'Data-Dept'!A:E,2,)))</f>
        <v>3.3238366571699905E-3</v>
      </c>
    </row>
    <row r="808" spans="1:11" x14ac:dyDescent="0.5">
      <c r="A808" s="230" t="str">
        <f t="shared" si="24"/>
        <v>Other - Reason for my visit is not in this list</v>
      </c>
      <c r="B808" s="230" t="str">
        <f t="shared" si="25"/>
        <v>CIPO</v>
      </c>
      <c r="C808" s="230">
        <f>VLOOKUP(B808,'Data-Dept'!A:J,10,)</f>
        <v>6.0161645388857155E-2</v>
      </c>
      <c r="D808" t="s">
        <v>321</v>
      </c>
      <c r="E808">
        <v>3</v>
      </c>
      <c r="F808">
        <v>6</v>
      </c>
      <c r="G808">
        <v>5</v>
      </c>
      <c r="H808">
        <v>11</v>
      </c>
      <c r="I808" s="232">
        <f>IF(ISBLANK(D808),"",(E808/VLOOKUP(B808,'Data-Dept'!A:E,2,)))</f>
        <v>1.2396694214876033E-2</v>
      </c>
      <c r="J808" s="232">
        <f>IF(ISBLANK(D808),"",(F808/VLOOKUP(B808,'Data-Dept'!A:E,2,)))</f>
        <v>2.4793388429752067E-2</v>
      </c>
      <c r="K808" s="232">
        <f>IF(ISBLANK(D808),"",(G808/VLOOKUP(B808,'Data-Dept'!A:E,2,)))</f>
        <v>2.0661157024793389E-2</v>
      </c>
    </row>
    <row r="809" spans="1:11" x14ac:dyDescent="0.5">
      <c r="A809" s="230" t="str">
        <f t="shared" si="24"/>
        <v>Read biographies of Canadian astronauts</v>
      </c>
      <c r="B809" s="230" t="str">
        <f t="shared" si="25"/>
        <v>CSA</v>
      </c>
      <c r="C809" s="230">
        <f>VLOOKUP(B809,'Data-Dept'!A:J,10,)</f>
        <v>2.1474470106768312E-2</v>
      </c>
      <c r="D809" t="s">
        <v>378</v>
      </c>
      <c r="E809">
        <v>3</v>
      </c>
      <c r="F809">
        <v>10</v>
      </c>
      <c r="G809">
        <v>8</v>
      </c>
      <c r="H809">
        <v>19</v>
      </c>
      <c r="I809" s="232">
        <f>IF(ISBLANK(D809),"",(E809/VLOOKUP(B809,'Data-Dept'!A:E,2,)))</f>
        <v>1.9518542615484711E-3</v>
      </c>
      <c r="J809" s="232">
        <f>IF(ISBLANK(D809),"",(F809/VLOOKUP(B809,'Data-Dept'!A:E,2,)))</f>
        <v>6.5061808718282366E-3</v>
      </c>
      <c r="K809" s="232">
        <f>IF(ISBLANK(D809),"",(G809/VLOOKUP(B809,'Data-Dept'!A:E,2,)))</f>
        <v>5.2049446974625898E-3</v>
      </c>
    </row>
    <row r="810" spans="1:11" x14ac:dyDescent="0.5">
      <c r="A810" s="230" t="str">
        <f t="shared" si="24"/>
        <v>Find number of inmates who have tested positive for COVID-19</v>
      </c>
      <c r="B810" s="230" t="str">
        <f t="shared" si="25"/>
        <v>CSC</v>
      </c>
      <c r="C810" s="230">
        <f>VLOOKUP(B810,'Data-Dept'!A:J,10,)</f>
        <v>3.0926873159431035E-2</v>
      </c>
      <c r="D810" t="s">
        <v>1395</v>
      </c>
      <c r="E810">
        <v>3</v>
      </c>
      <c r="F810">
        <v>4</v>
      </c>
      <c r="G810">
        <v>4</v>
      </c>
      <c r="H810">
        <v>6</v>
      </c>
      <c r="I810" s="232">
        <f>IF(ISBLANK(D810),"",(E810/VLOOKUP(B810,'Data-Dept'!A:E,2,)))</f>
        <v>3.2608695652173911E-3</v>
      </c>
      <c r="J810" s="232">
        <f>IF(ISBLANK(D810),"",(F810/VLOOKUP(B810,'Data-Dept'!A:E,2,)))</f>
        <v>4.3478260869565218E-3</v>
      </c>
      <c r="K810" s="232">
        <f>IF(ISBLANK(D810),"",(G810/VLOOKUP(B810,'Data-Dept'!A:E,2,)))</f>
        <v>4.3478260869565218E-3</v>
      </c>
    </row>
    <row r="811" spans="1:11" x14ac:dyDescent="0.5">
      <c r="A811" s="230" t="str">
        <f t="shared" si="24"/>
        <v>Find a program or series</v>
      </c>
      <c r="B811" s="230" t="str">
        <f t="shared" si="25"/>
        <v>CSPS</v>
      </c>
      <c r="C811" s="230">
        <f>VLOOKUP(B811,'Data-Dept'!A:J,10,)</f>
        <v>8.1639509937400268E-2</v>
      </c>
      <c r="D811" t="s">
        <v>403</v>
      </c>
      <c r="E811">
        <v>3</v>
      </c>
      <c r="F811">
        <v>4</v>
      </c>
      <c r="G811">
        <v>3</v>
      </c>
      <c r="H811">
        <v>5</v>
      </c>
      <c r="I811" s="232">
        <f>IF(ISBLANK(D811),"",(E811/VLOOKUP(B811,'Data-Dept'!A:E,2,)))</f>
        <v>2.3809523809523808E-2</v>
      </c>
      <c r="J811" s="232">
        <f>IF(ISBLANK(D811),"",(F811/VLOOKUP(B811,'Data-Dept'!A:E,2,)))</f>
        <v>3.1746031746031744E-2</v>
      </c>
      <c r="K811" s="232">
        <f>IF(ISBLANK(D811),"",(G811/VLOOKUP(B811,'Data-Dept'!A:E,2,)))</f>
        <v>2.3809523809523808E-2</v>
      </c>
    </row>
    <row r="812" spans="1:11" x14ac:dyDescent="0.5">
      <c r="A812" s="230" t="str">
        <f t="shared" si="24"/>
        <v>Request a review of your project near water</v>
      </c>
      <c r="B812" s="230" t="str">
        <f t="shared" si="25"/>
        <v>DFO</v>
      </c>
      <c r="C812" s="230">
        <f>VLOOKUP(B812,'Data-Dept'!A:J,10,)</f>
        <v>3.4571708353696461E-2</v>
      </c>
      <c r="D812" t="s">
        <v>418</v>
      </c>
      <c r="E812">
        <v>3</v>
      </c>
      <c r="F812">
        <v>2</v>
      </c>
      <c r="G812">
        <v>3</v>
      </c>
      <c r="H812">
        <v>12</v>
      </c>
      <c r="I812" s="232">
        <f>IF(ISBLANK(D812),"",(E812/VLOOKUP(B812,'Data-Dept'!A:E,2,)))</f>
        <v>3.937007874015748E-3</v>
      </c>
      <c r="J812" s="232">
        <f>IF(ISBLANK(D812),"",(F812/VLOOKUP(B812,'Data-Dept'!A:E,2,)))</f>
        <v>2.6246719160104987E-3</v>
      </c>
      <c r="K812" s="232">
        <f>IF(ISBLANK(D812),"",(G812/VLOOKUP(B812,'Data-Dept'!A:E,2,)))</f>
        <v>3.937007874015748E-3</v>
      </c>
    </row>
    <row r="813" spans="1:11" x14ac:dyDescent="0.5">
      <c r="A813" s="230" t="str">
        <f t="shared" si="24"/>
        <v>Find the required nautical charts for safe vessel navigation in Canadian waters</v>
      </c>
      <c r="B813" s="230" t="str">
        <f t="shared" si="25"/>
        <v>DFO</v>
      </c>
      <c r="C813" s="230">
        <f>VLOOKUP(B813,'Data-Dept'!A:J,10,)</f>
        <v>3.4571708353696461E-2</v>
      </c>
      <c r="D813" t="s">
        <v>424</v>
      </c>
      <c r="E813">
        <v>3</v>
      </c>
      <c r="F813">
        <v>5</v>
      </c>
      <c r="G813">
        <v>9</v>
      </c>
      <c r="H813">
        <v>15</v>
      </c>
      <c r="I813" s="232">
        <f>IF(ISBLANK(D813),"",(E813/VLOOKUP(B813,'Data-Dept'!A:E,2,)))</f>
        <v>3.937007874015748E-3</v>
      </c>
      <c r="J813" s="232">
        <f>IF(ISBLANK(D813),"",(F813/VLOOKUP(B813,'Data-Dept'!A:E,2,)))</f>
        <v>6.5616797900262466E-3</v>
      </c>
      <c r="K813" s="232">
        <f>IF(ISBLANK(D813),"",(G813/VLOOKUP(B813,'Data-Dept'!A:E,2,)))</f>
        <v>1.1811023622047244E-2</v>
      </c>
    </row>
    <row r="814" spans="1:11" x14ac:dyDescent="0.5">
      <c r="A814" s="230" t="str">
        <f t="shared" si="24"/>
        <v>Information about equipment purchases and upgrades</v>
      </c>
      <c r="B814" s="230" t="str">
        <f t="shared" si="25"/>
        <v>DND</v>
      </c>
      <c r="C814" s="230">
        <f>VLOOKUP(B814,'Data-Dept'!A:J,10,)</f>
        <v>1.3547807034757964E-2</v>
      </c>
      <c r="D814" t="s">
        <v>1413</v>
      </c>
      <c r="E814">
        <v>3</v>
      </c>
      <c r="F814">
        <v>4</v>
      </c>
      <c r="G814">
        <v>6</v>
      </c>
      <c r="H814">
        <v>17</v>
      </c>
      <c r="I814" s="232">
        <f>IF(ISBLANK(D814),"",(E814/VLOOKUP(B814,'Data-Dept'!A:E,2,)))</f>
        <v>6.8775790921595599E-4</v>
      </c>
      <c r="J814" s="232">
        <f>IF(ISBLANK(D814),"",(F814/VLOOKUP(B814,'Data-Dept'!A:E,2,)))</f>
        <v>9.1701054562127462E-4</v>
      </c>
      <c r="K814" s="232">
        <f>IF(ISBLANK(D814),"",(G814/VLOOKUP(B814,'Data-Dept'!A:E,2,)))</f>
        <v>1.375515818431912E-3</v>
      </c>
    </row>
    <row r="815" spans="1:11" x14ac:dyDescent="0.5">
      <c r="A815" s="230" t="str">
        <f t="shared" si="24"/>
        <v>Medical and dental benefits</v>
      </c>
      <c r="B815" s="230" t="str">
        <f t="shared" si="25"/>
        <v>DND</v>
      </c>
      <c r="C815" s="230">
        <f>VLOOKUP(B815,'Data-Dept'!A:J,10,)</f>
        <v>1.3547807034757964E-2</v>
      </c>
      <c r="D815" t="s">
        <v>448</v>
      </c>
      <c r="E815">
        <v>3</v>
      </c>
      <c r="F815">
        <v>5</v>
      </c>
      <c r="G815">
        <v>5</v>
      </c>
      <c r="H815">
        <v>6</v>
      </c>
      <c r="I815" s="232">
        <f>IF(ISBLANK(D815),"",(E815/VLOOKUP(B815,'Data-Dept'!A:E,2,)))</f>
        <v>6.8775790921595599E-4</v>
      </c>
      <c r="J815" s="232">
        <f>IF(ISBLANK(D815),"",(F815/VLOOKUP(B815,'Data-Dept'!A:E,2,)))</f>
        <v>1.1462631820265932E-3</v>
      </c>
      <c r="K815" s="232">
        <f>IF(ISBLANK(D815),"",(G815/VLOOKUP(B815,'Data-Dept'!A:E,2,)))</f>
        <v>1.1462631820265932E-3</v>
      </c>
    </row>
    <row r="816" spans="1:11" x14ac:dyDescent="0.5">
      <c r="A816" s="230" t="str">
        <f t="shared" si="24"/>
        <v>Personal interest, including family history</v>
      </c>
      <c r="B816" s="230" t="str">
        <f t="shared" si="25"/>
        <v>DND</v>
      </c>
      <c r="C816" s="230">
        <f>VLOOKUP(B816,'Data-Dept'!A:J,10,)</f>
        <v>1.3547807034757964E-2</v>
      </c>
      <c r="D816" t="s">
        <v>457</v>
      </c>
      <c r="E816">
        <v>3</v>
      </c>
      <c r="F816">
        <v>5</v>
      </c>
      <c r="G816">
        <v>7</v>
      </c>
      <c r="H816">
        <v>17</v>
      </c>
      <c r="I816" s="232">
        <f>IF(ISBLANK(D816),"",(E816/VLOOKUP(B816,'Data-Dept'!A:E,2,)))</f>
        <v>6.8775790921595599E-4</v>
      </c>
      <c r="J816" s="232">
        <f>IF(ISBLANK(D816),"",(F816/VLOOKUP(B816,'Data-Dept'!A:E,2,)))</f>
        <v>1.1462631820265932E-3</v>
      </c>
      <c r="K816" s="232">
        <f>IF(ISBLANK(D816),"",(G816/VLOOKUP(B816,'Data-Dept'!A:E,2,)))</f>
        <v>1.6047684548372307E-3</v>
      </c>
    </row>
    <row r="817" spans="1:11" x14ac:dyDescent="0.5">
      <c r="A817" s="230" t="str">
        <f t="shared" si="24"/>
        <v>Find how Canada is protecting the Great Lakes</v>
      </c>
      <c r="B817" s="230" t="str">
        <f t="shared" si="25"/>
        <v>ECCC</v>
      </c>
      <c r="C817" s="230">
        <f>VLOOKUP(B817,'Data-Dept'!A:J,10,)</f>
        <v>1.1373977410545624E-2</v>
      </c>
      <c r="D817" t="s">
        <v>1420</v>
      </c>
      <c r="E817">
        <v>3</v>
      </c>
      <c r="F817">
        <v>4</v>
      </c>
      <c r="G817">
        <v>4</v>
      </c>
      <c r="H817">
        <v>13</v>
      </c>
      <c r="I817" s="232">
        <f>IF(ISBLANK(D817),"",(E817/VLOOKUP(B817,'Data-Dept'!A:E,2,)))</f>
        <v>5.3485469780709572E-4</v>
      </c>
      <c r="J817" s="232">
        <f>IF(ISBLANK(D817),"",(F817/VLOOKUP(B817,'Data-Dept'!A:E,2,)))</f>
        <v>7.1313959707612769E-4</v>
      </c>
      <c r="K817" s="232">
        <f>IF(ISBLANK(D817),"",(G817/VLOOKUP(B817,'Data-Dept'!A:E,2,)))</f>
        <v>7.1313959707612769E-4</v>
      </c>
    </row>
    <row r="818" spans="1:11" ht="31.5" x14ac:dyDescent="0.5">
      <c r="A818" s="230" t="str">
        <f t="shared" si="24"/>
        <v>Learn how the federal government enforces laws that protect air, water, land and wildlife</v>
      </c>
      <c r="B818" s="230" t="str">
        <f t="shared" si="25"/>
        <v>ECCC</v>
      </c>
      <c r="C818" s="230">
        <f>VLOOKUP(B818,'Data-Dept'!A:J,10,)</f>
        <v>1.1373977410545624E-2</v>
      </c>
      <c r="D818" t="s">
        <v>503</v>
      </c>
      <c r="E818">
        <v>3</v>
      </c>
      <c r="F818">
        <v>7</v>
      </c>
      <c r="G818">
        <v>5</v>
      </c>
      <c r="H818">
        <v>14</v>
      </c>
      <c r="I818" s="232">
        <f>IF(ISBLANK(D818),"",(E818/VLOOKUP(B818,'Data-Dept'!A:E,2,)))</f>
        <v>5.3485469780709572E-4</v>
      </c>
      <c r="J818" s="232">
        <f>IF(ISBLANK(D818),"",(F818/VLOOKUP(B818,'Data-Dept'!A:E,2,)))</f>
        <v>1.2479942948832234E-3</v>
      </c>
      <c r="K818" s="232">
        <f>IF(ISBLANK(D818),"",(G818/VLOOKUP(B818,'Data-Dept'!A:E,2,)))</f>
        <v>8.9142449634515956E-4</v>
      </c>
    </row>
    <row r="819" spans="1:11" x14ac:dyDescent="0.5">
      <c r="A819" s="230" t="str">
        <f t="shared" si="24"/>
        <v>Depositing a cheque with your mobile device</v>
      </c>
      <c r="B819" s="230" t="str">
        <f t="shared" si="25"/>
        <v>FCAC</v>
      </c>
      <c r="C819" s="230">
        <f>VLOOKUP(B819,'Data-Dept'!A:J,10,)</f>
        <v>1.4482946329336105E-2</v>
      </c>
      <c r="D819" t="s">
        <v>583</v>
      </c>
      <c r="E819">
        <v>3</v>
      </c>
      <c r="F819">
        <v>1</v>
      </c>
      <c r="G819">
        <v>2</v>
      </c>
      <c r="H819">
        <v>6</v>
      </c>
      <c r="I819" s="232">
        <f>IF(ISBLANK(D819),"",(E819/VLOOKUP(B819,'Data-Dept'!A:E,2,)))</f>
        <v>7.1123755334281653E-4</v>
      </c>
      <c r="J819" s="232">
        <f>IF(ISBLANK(D819),"",(F819/VLOOKUP(B819,'Data-Dept'!A:E,2,)))</f>
        <v>2.370791844476055E-4</v>
      </c>
      <c r="K819" s="232">
        <f>IF(ISBLANK(D819),"",(G819/VLOOKUP(B819,'Data-Dept'!A:E,2,)))</f>
        <v>4.74158368895211E-4</v>
      </c>
    </row>
    <row r="820" spans="1:11" x14ac:dyDescent="0.5">
      <c r="A820" s="230" t="str">
        <f t="shared" si="24"/>
        <v>Other - Reason for my visit is not in this list</v>
      </c>
      <c r="B820" s="230" t="str">
        <f t="shared" si="25"/>
        <v>FIN</v>
      </c>
      <c r="C820" s="230">
        <f>VLOOKUP(B820,'Data-Dept'!A:J,10,)</f>
        <v>2.7120186060548612E-2</v>
      </c>
      <c r="D820" t="s">
        <v>616</v>
      </c>
      <c r="E820">
        <v>3</v>
      </c>
      <c r="F820">
        <v>4</v>
      </c>
      <c r="G820">
        <v>4</v>
      </c>
      <c r="H820">
        <v>6</v>
      </c>
      <c r="I820" s="232">
        <f>IF(ISBLANK(D820),"",(E820/VLOOKUP(B820,'Data-Dept'!A:E,2,)))</f>
        <v>2.4115755627009648E-3</v>
      </c>
      <c r="J820" s="232">
        <f>IF(ISBLANK(D820),"",(F820/VLOOKUP(B820,'Data-Dept'!A:E,2,)))</f>
        <v>3.2154340836012861E-3</v>
      </c>
      <c r="K820" s="232">
        <f>IF(ISBLANK(D820),"",(G820/VLOOKUP(B820,'Data-Dept'!A:E,2,)))</f>
        <v>3.2154340836012861E-3</v>
      </c>
    </row>
    <row r="821" spans="1:11" x14ac:dyDescent="0.5">
      <c r="A821" s="230" t="str">
        <f t="shared" si="24"/>
        <v>Find business opportunities</v>
      </c>
      <c r="B821" s="230" t="str">
        <f t="shared" si="25"/>
        <v>GAC</v>
      </c>
      <c r="C821" s="230">
        <f>VLOOKUP(B821,'Data-Dept'!A:J,10,)</f>
        <v>8.097690068006173E-3</v>
      </c>
      <c r="D821" t="s">
        <v>646</v>
      </c>
      <c r="E821">
        <v>3</v>
      </c>
      <c r="F821">
        <v>2</v>
      </c>
      <c r="G821">
        <v>2</v>
      </c>
      <c r="H821">
        <v>5</v>
      </c>
      <c r="I821" s="232">
        <f>IF(ISBLANK(D821),"",(E821/VLOOKUP(B821,'Data-Dept'!A:E,2,)))</f>
        <v>2.2343040142995457E-4</v>
      </c>
      <c r="J821" s="232">
        <f>IF(ISBLANK(D821),"",(F821/VLOOKUP(B821,'Data-Dept'!A:E,2,)))</f>
        <v>1.4895360095330305E-4</v>
      </c>
      <c r="K821" s="232">
        <f>IF(ISBLANK(D821),"",(G821/VLOOKUP(B821,'Data-Dept'!A:E,2,)))</f>
        <v>1.4895360095330305E-4</v>
      </c>
    </row>
    <row r="822" spans="1:11" x14ac:dyDescent="0.5">
      <c r="A822" s="230" t="str">
        <f t="shared" si="24"/>
        <v>Trade topic – Goods</v>
      </c>
      <c r="B822" s="230" t="str">
        <f t="shared" si="25"/>
        <v>GAC</v>
      </c>
      <c r="C822" s="230">
        <f>VLOOKUP(B822,'Data-Dept'!A:J,10,)</f>
        <v>8.097690068006173E-3</v>
      </c>
      <c r="D822" t="s">
        <v>1458</v>
      </c>
      <c r="E822">
        <v>3</v>
      </c>
      <c r="F822">
        <v>3</v>
      </c>
      <c r="G822">
        <v>5</v>
      </c>
      <c r="H822">
        <v>7</v>
      </c>
      <c r="I822" s="232">
        <f>IF(ISBLANK(D822),"",(E822/VLOOKUP(B822,'Data-Dept'!A:E,2,)))</f>
        <v>2.2343040142995457E-4</v>
      </c>
      <c r="J822" s="232">
        <f>IF(ISBLANK(D822),"",(F822/VLOOKUP(B822,'Data-Dept'!A:E,2,)))</f>
        <v>2.2343040142995457E-4</v>
      </c>
      <c r="K822" s="232">
        <f>IF(ISBLANK(D822),"",(G822/VLOOKUP(B822,'Data-Dept'!A:E,2,)))</f>
        <v>3.7238400238325762E-4</v>
      </c>
    </row>
    <row r="823" spans="1:11" x14ac:dyDescent="0.5">
      <c r="A823" s="230" t="str">
        <f t="shared" si="24"/>
        <v>Trade topic – Responsible business conduct</v>
      </c>
      <c r="B823" s="230" t="str">
        <f t="shared" si="25"/>
        <v>GAC</v>
      </c>
      <c r="C823" s="230">
        <f>VLOOKUP(B823,'Data-Dept'!A:J,10,)</f>
        <v>8.097690068006173E-3</v>
      </c>
      <c r="D823" t="s">
        <v>694</v>
      </c>
      <c r="E823">
        <v>3</v>
      </c>
      <c r="F823">
        <v>4</v>
      </c>
      <c r="G823">
        <v>5</v>
      </c>
      <c r="H823">
        <v>6</v>
      </c>
      <c r="I823" s="232">
        <f>IF(ISBLANK(D823),"",(E823/VLOOKUP(B823,'Data-Dept'!A:E,2,)))</f>
        <v>2.2343040142995457E-4</v>
      </c>
      <c r="J823" s="232">
        <f>IF(ISBLANK(D823),"",(F823/VLOOKUP(B823,'Data-Dept'!A:E,2,)))</f>
        <v>2.979072019066061E-4</v>
      </c>
      <c r="K823" s="232">
        <f>IF(ISBLANK(D823),"",(G823/VLOOKUP(B823,'Data-Dept'!A:E,2,)))</f>
        <v>3.7238400238325762E-4</v>
      </c>
    </row>
    <row r="824" spans="1:11" x14ac:dyDescent="0.5">
      <c r="A824" s="230" t="str">
        <f t="shared" si="24"/>
        <v>Notarial services</v>
      </c>
      <c r="B824" s="230" t="str">
        <f t="shared" si="25"/>
        <v>GAC</v>
      </c>
      <c r="C824" s="230">
        <f>VLOOKUP(B824,'Data-Dept'!A:J,10,)</f>
        <v>8.097690068006173E-3</v>
      </c>
      <c r="D824" t="s">
        <v>711</v>
      </c>
      <c r="E824">
        <v>3</v>
      </c>
      <c r="F824">
        <v>6</v>
      </c>
      <c r="G824">
        <v>5</v>
      </c>
      <c r="H824">
        <v>7</v>
      </c>
      <c r="I824" s="232">
        <f>IF(ISBLANK(D824),"",(E824/VLOOKUP(B824,'Data-Dept'!A:E,2,)))</f>
        <v>2.2343040142995457E-4</v>
      </c>
      <c r="J824" s="232">
        <f>IF(ISBLANK(D824),"",(F824/VLOOKUP(B824,'Data-Dept'!A:E,2,)))</f>
        <v>4.4686080285990913E-4</v>
      </c>
      <c r="K824" s="232">
        <f>IF(ISBLANK(D824),"",(G824/VLOOKUP(B824,'Data-Dept'!A:E,2,)))</f>
        <v>3.7238400238325762E-4</v>
      </c>
    </row>
    <row r="825" spans="1:11" x14ac:dyDescent="0.5">
      <c r="A825" s="230" t="str">
        <f t="shared" si="24"/>
        <v>Office information (address, phone, e-mail, office hours)</v>
      </c>
      <c r="B825" s="230" t="str">
        <f t="shared" si="25"/>
        <v>GAC</v>
      </c>
      <c r="C825" s="230">
        <f>VLOOKUP(B825,'Data-Dept'!A:J,10,)</f>
        <v>8.097690068006173E-3</v>
      </c>
      <c r="D825" t="s">
        <v>713</v>
      </c>
      <c r="E825">
        <v>3</v>
      </c>
      <c r="F825">
        <v>8</v>
      </c>
      <c r="G825">
        <v>9</v>
      </c>
      <c r="H825">
        <v>19</v>
      </c>
      <c r="I825" s="232">
        <f>IF(ISBLANK(D825),"",(E825/VLOOKUP(B825,'Data-Dept'!A:E,2,)))</f>
        <v>2.2343040142995457E-4</v>
      </c>
      <c r="J825" s="232">
        <f>IF(ISBLANK(D825),"",(F825/VLOOKUP(B825,'Data-Dept'!A:E,2,)))</f>
        <v>5.9581440381321221E-4</v>
      </c>
      <c r="K825" s="232">
        <f>IF(ISBLANK(D825),"",(G825/VLOOKUP(B825,'Data-Dept'!A:E,2,)))</f>
        <v>6.7029120428986372E-4</v>
      </c>
    </row>
    <row r="826" spans="1:11" x14ac:dyDescent="0.5">
      <c r="A826" s="230" t="str">
        <f t="shared" si="24"/>
        <v>Travel documents</v>
      </c>
      <c r="B826" s="230" t="str">
        <f t="shared" si="25"/>
        <v>GAC</v>
      </c>
      <c r="C826" s="230">
        <f>VLOOKUP(B826,'Data-Dept'!A:J,10,)</f>
        <v>8.097690068006173E-3</v>
      </c>
      <c r="D826" t="s">
        <v>719</v>
      </c>
      <c r="E826">
        <v>3</v>
      </c>
      <c r="F826">
        <v>4</v>
      </c>
      <c r="G826">
        <v>4</v>
      </c>
      <c r="H826">
        <v>11</v>
      </c>
      <c r="I826" s="232">
        <f>IF(ISBLANK(D826),"",(E826/VLOOKUP(B826,'Data-Dept'!A:E,2,)))</f>
        <v>2.2343040142995457E-4</v>
      </c>
      <c r="J826" s="232">
        <f>IF(ISBLANK(D826),"",(F826/VLOOKUP(B826,'Data-Dept'!A:E,2,)))</f>
        <v>2.979072019066061E-4</v>
      </c>
      <c r="K826" s="232">
        <f>IF(ISBLANK(D826),"",(G826/VLOOKUP(B826,'Data-Dept'!A:E,2,)))</f>
        <v>2.979072019066061E-4</v>
      </c>
    </row>
    <row r="827" spans="1:11" x14ac:dyDescent="0.5">
      <c r="A827" s="230" t="str">
        <f t="shared" si="24"/>
        <v>Find international study or research opportunities in Canada for non-Canadians</v>
      </c>
      <c r="B827" s="230" t="str">
        <f t="shared" si="25"/>
        <v>GAC</v>
      </c>
      <c r="C827" s="230">
        <f>VLOOKUP(B827,'Data-Dept'!A:J,10,)</f>
        <v>8.097690068006173E-3</v>
      </c>
      <c r="D827" t="s">
        <v>739</v>
      </c>
      <c r="E827">
        <v>3</v>
      </c>
      <c r="F827">
        <v>11</v>
      </c>
      <c r="G827">
        <v>8</v>
      </c>
      <c r="H827">
        <v>38</v>
      </c>
      <c r="I827" s="232">
        <f>IF(ISBLANK(D827),"",(E827/VLOOKUP(B827,'Data-Dept'!A:E,2,)))</f>
        <v>2.2343040142995457E-4</v>
      </c>
      <c r="J827" s="232">
        <f>IF(ISBLANK(D827),"",(F827/VLOOKUP(B827,'Data-Dept'!A:E,2,)))</f>
        <v>8.1924480524316675E-4</v>
      </c>
      <c r="K827" s="232">
        <f>IF(ISBLANK(D827),"",(G827/VLOOKUP(B827,'Data-Dept'!A:E,2,)))</f>
        <v>5.9581440381321221E-4</v>
      </c>
    </row>
    <row r="828" spans="1:11" x14ac:dyDescent="0.5">
      <c r="A828" s="230" t="str">
        <f t="shared" si="24"/>
        <v>Gender equality and the empowerment of women and girls</v>
      </c>
      <c r="B828" s="230" t="str">
        <f t="shared" si="25"/>
        <v>GAC</v>
      </c>
      <c r="C828" s="230">
        <f>VLOOKUP(B828,'Data-Dept'!A:J,10,)</f>
        <v>8.097690068006173E-3</v>
      </c>
      <c r="D828" t="s">
        <v>742</v>
      </c>
      <c r="E828">
        <v>3</v>
      </c>
      <c r="F828">
        <v>8</v>
      </c>
      <c r="G828">
        <v>9</v>
      </c>
      <c r="H828">
        <v>29</v>
      </c>
      <c r="I828" s="232">
        <f>IF(ISBLANK(D828),"",(E828/VLOOKUP(B828,'Data-Dept'!A:E,2,)))</f>
        <v>2.2343040142995457E-4</v>
      </c>
      <c r="J828" s="232">
        <f>IF(ISBLANK(D828),"",(F828/VLOOKUP(B828,'Data-Dept'!A:E,2,)))</f>
        <v>5.9581440381321221E-4</v>
      </c>
      <c r="K828" s="232">
        <f>IF(ISBLANK(D828),"",(G828/VLOOKUP(B828,'Data-Dept'!A:E,2,)))</f>
        <v>6.7029120428986372E-4</v>
      </c>
    </row>
    <row r="829" spans="1:11" x14ac:dyDescent="0.5">
      <c r="A829" s="230" t="str">
        <f t="shared" si="24"/>
        <v>Scholarships to study outside Canada – for Canadians</v>
      </c>
      <c r="B829" s="230" t="str">
        <f t="shared" si="25"/>
        <v>GAC</v>
      </c>
      <c r="C829" s="230">
        <f>VLOOKUP(B829,'Data-Dept'!A:J,10,)</f>
        <v>8.097690068006173E-3</v>
      </c>
      <c r="D829" t="s">
        <v>775</v>
      </c>
      <c r="E829">
        <v>3</v>
      </c>
      <c r="F829">
        <v>7</v>
      </c>
      <c r="G829">
        <v>8</v>
      </c>
      <c r="H829">
        <v>14</v>
      </c>
      <c r="I829" s="232">
        <f>IF(ISBLANK(D829),"",(E829/VLOOKUP(B829,'Data-Dept'!A:E,2,)))</f>
        <v>2.2343040142995457E-4</v>
      </c>
      <c r="J829" s="232">
        <f>IF(ISBLANK(D829),"",(F829/VLOOKUP(B829,'Data-Dept'!A:E,2,)))</f>
        <v>5.213376033365607E-4</v>
      </c>
      <c r="K829" s="232">
        <f>IF(ISBLANK(D829),"",(G829/VLOOKUP(B829,'Data-Dept'!A:E,2,)))</f>
        <v>5.9581440381321221E-4</v>
      </c>
    </row>
    <row r="830" spans="1:11" x14ac:dyDescent="0.5">
      <c r="A830" s="230" t="str">
        <f t="shared" si="24"/>
        <v>The right to health and nutrition</v>
      </c>
      <c r="B830" s="230" t="str">
        <f t="shared" si="25"/>
        <v>GAC</v>
      </c>
      <c r="C830" s="230">
        <f>VLOOKUP(B830,'Data-Dept'!A:J,10,)</f>
        <v>8.097690068006173E-3</v>
      </c>
      <c r="D830" t="s">
        <v>789</v>
      </c>
      <c r="E830">
        <v>3</v>
      </c>
      <c r="F830">
        <v>7</v>
      </c>
      <c r="G830">
        <v>10</v>
      </c>
      <c r="H830">
        <v>25</v>
      </c>
      <c r="I830" s="232">
        <f>IF(ISBLANK(D830),"",(E830/VLOOKUP(B830,'Data-Dept'!A:E,2,)))</f>
        <v>2.2343040142995457E-4</v>
      </c>
      <c r="J830" s="232">
        <f>IF(ISBLANK(D830),"",(F830/VLOOKUP(B830,'Data-Dept'!A:E,2,)))</f>
        <v>5.213376033365607E-4</v>
      </c>
      <c r="K830" s="232">
        <f>IF(ISBLANK(D830),"",(G830/VLOOKUP(B830,'Data-Dept'!A:E,2,)))</f>
        <v>7.4476800476651523E-4</v>
      </c>
    </row>
    <row r="831" spans="1:11" x14ac:dyDescent="0.5">
      <c r="A831" s="230" t="str">
        <f t="shared" si="24"/>
        <v>Immigrate to Canada</v>
      </c>
      <c r="B831" s="230" t="str">
        <f t="shared" si="25"/>
        <v>IRCC</v>
      </c>
      <c r="C831" s="230">
        <f>VLOOKUP(B831,'Data-Dept'!A:J,10,)</f>
        <v>2.146124497851573E-3</v>
      </c>
      <c r="D831" t="s">
        <v>900</v>
      </c>
      <c r="E831">
        <v>3</v>
      </c>
      <c r="F831">
        <v>6</v>
      </c>
      <c r="G831">
        <v>7</v>
      </c>
      <c r="H831">
        <v>16</v>
      </c>
      <c r="I831" s="232">
        <f>IF(ISBLANK(D831),"",(E831/VLOOKUP(B831,'Data-Dept'!A:E,2,)))</f>
        <v>1.5129203397010469E-5</v>
      </c>
      <c r="J831" s="232">
        <f>IF(ISBLANK(D831),"",(F831/VLOOKUP(B831,'Data-Dept'!A:E,2,)))</f>
        <v>3.0258406794020938E-5</v>
      </c>
      <c r="K831" s="232">
        <f>IF(ISBLANK(D831),"",(G831/VLOOKUP(B831,'Data-Dept'!A:E,2,)))</f>
        <v>3.5301474593024425E-5</v>
      </c>
    </row>
    <row r="832" spans="1:11" x14ac:dyDescent="0.5">
      <c r="A832" s="230" t="str">
        <f t="shared" si="24"/>
        <v>Other - Reason for my visit is not in this list</v>
      </c>
      <c r="B832" s="230" t="str">
        <f t="shared" si="25"/>
        <v>ISC</v>
      </c>
      <c r="C832" s="230">
        <f>VLOOKUP(B832,'Data-Dept'!A:J,10,)</f>
        <v>1.6665175505521528E-2</v>
      </c>
      <c r="D832" t="s">
        <v>906</v>
      </c>
      <c r="E832">
        <v>3</v>
      </c>
      <c r="F832">
        <v>4</v>
      </c>
      <c r="G832">
        <v>4</v>
      </c>
      <c r="H832">
        <v>14</v>
      </c>
      <c r="I832" s="232">
        <f>IF(ISBLANK(D832),"",(E832/VLOOKUP(B832,'Data-Dept'!A:E,2,)))</f>
        <v>8.7642418930762491E-4</v>
      </c>
      <c r="J832" s="232">
        <f>IF(ISBLANK(D832),"",(F832/VLOOKUP(B832,'Data-Dept'!A:E,2,)))</f>
        <v>1.1685655857434998E-3</v>
      </c>
      <c r="K832" s="232">
        <f>IF(ISBLANK(D832),"",(G832/VLOOKUP(B832,'Data-Dept'!A:E,2,)))</f>
        <v>1.1685655857434998E-3</v>
      </c>
    </row>
    <row r="833" spans="1:11" ht="31.5" x14ac:dyDescent="0.5">
      <c r="A833" s="230" t="str">
        <f t="shared" si="24"/>
        <v>Grants for technological innovation - Industrial Research Assistance Program (IRAP)</v>
      </c>
      <c r="B833" s="230" t="str">
        <f t="shared" si="25"/>
        <v>NRC</v>
      </c>
      <c r="C833" s="230">
        <f>VLOOKUP(B833,'Data-Dept'!A:J,10,)</f>
        <v>2.2955709653256485E-2</v>
      </c>
      <c r="D833" t="s">
        <v>961</v>
      </c>
      <c r="E833">
        <v>3</v>
      </c>
      <c r="F833">
        <v>4</v>
      </c>
      <c r="G833">
        <v>5</v>
      </c>
      <c r="H833">
        <v>8</v>
      </c>
      <c r="I833" s="232">
        <f>IF(ISBLANK(D833),"",(E833/VLOOKUP(B833,'Data-Dept'!A:E,2,)))</f>
        <v>1.9169329073482429E-3</v>
      </c>
      <c r="J833" s="232">
        <f>IF(ISBLANK(D833),"",(F833/VLOOKUP(B833,'Data-Dept'!A:E,2,)))</f>
        <v>2.5559105431309905E-3</v>
      </c>
      <c r="K833" s="232">
        <f>IF(ISBLANK(D833),"",(G833/VLOOKUP(B833,'Data-Dept'!A:E,2,)))</f>
        <v>3.1948881789137379E-3</v>
      </c>
    </row>
    <row r="834" spans="1:11" x14ac:dyDescent="0.5">
      <c r="A834" s="230" t="str">
        <f t="shared" si="24"/>
        <v>Learn about the Industrial Research Assistance Program (IRAP)</v>
      </c>
      <c r="B834" s="230" t="str">
        <f t="shared" si="25"/>
        <v>NRC</v>
      </c>
      <c r="C834" s="230">
        <f>VLOOKUP(B834,'Data-Dept'!A:J,10,)</f>
        <v>2.2955709653256485E-2</v>
      </c>
      <c r="D834" t="s">
        <v>964</v>
      </c>
      <c r="E834">
        <v>3</v>
      </c>
      <c r="F834">
        <v>0</v>
      </c>
      <c r="G834">
        <v>3</v>
      </c>
      <c r="H834">
        <v>8</v>
      </c>
      <c r="I834" s="232">
        <f>IF(ISBLANK(D834),"",(E834/VLOOKUP(B834,'Data-Dept'!A:E,2,)))</f>
        <v>1.9169329073482429E-3</v>
      </c>
      <c r="J834" s="232">
        <f>IF(ISBLANK(D834),"",(F834/VLOOKUP(B834,'Data-Dept'!A:E,2,)))</f>
        <v>0</v>
      </c>
      <c r="K834" s="232">
        <f>IF(ISBLANK(D834),"",(G834/VLOOKUP(B834,'Data-Dept'!A:E,2,)))</f>
        <v>1.9169329073482429E-3</v>
      </c>
    </row>
    <row r="835" spans="1:11" x14ac:dyDescent="0.5">
      <c r="A835" s="230" t="str">
        <f t="shared" ref="A835:A898" si="26">IF(ISBLANK(D835),"",MID(D835,FIND("#",SUBSTITUTE(D835,":","#",2))+1,500))</f>
        <v>Learn about the IRAP Innovation Assistance Program (AIP)</v>
      </c>
      <c r="B835" s="230" t="str">
        <f t="shared" ref="B835:B898" si="27">IF(ISBLANK(D835),"",LEFT(D835,FIND("#",SUBSTITUTE(D835,":","#"))-1))</f>
        <v>NRC</v>
      </c>
      <c r="C835" s="230">
        <f>VLOOKUP(B835,'Data-Dept'!A:J,10,)</f>
        <v>2.2955709653256485E-2</v>
      </c>
      <c r="D835" t="s">
        <v>965</v>
      </c>
      <c r="E835">
        <v>3</v>
      </c>
      <c r="F835">
        <v>5</v>
      </c>
      <c r="G835">
        <v>3</v>
      </c>
      <c r="H835">
        <v>10</v>
      </c>
      <c r="I835" s="232">
        <f>IF(ISBLANK(D835),"",(E835/VLOOKUP(B835,'Data-Dept'!A:E,2,)))</f>
        <v>1.9169329073482429E-3</v>
      </c>
      <c r="J835" s="232">
        <f>IF(ISBLANK(D835),"",(F835/VLOOKUP(B835,'Data-Dept'!A:E,2,)))</f>
        <v>3.1948881789137379E-3</v>
      </c>
      <c r="K835" s="232">
        <f>IF(ISBLANK(D835),"",(G835/VLOOKUP(B835,'Data-Dept'!A:E,2,)))</f>
        <v>1.9169329073482429E-3</v>
      </c>
    </row>
    <row r="836" spans="1:11" x14ac:dyDescent="0.5">
      <c r="A836" s="230" t="str">
        <f t="shared" si="26"/>
        <v>Other - Reason for my visit is not in this list</v>
      </c>
      <c r="B836" s="230" t="str">
        <f t="shared" si="27"/>
        <v>NRC</v>
      </c>
      <c r="C836" s="230">
        <f>VLOOKUP(B836,'Data-Dept'!A:J,10,)</f>
        <v>2.2955709653256485E-2</v>
      </c>
      <c r="D836" t="s">
        <v>966</v>
      </c>
      <c r="E836">
        <v>3</v>
      </c>
      <c r="F836">
        <v>5</v>
      </c>
      <c r="G836">
        <v>6</v>
      </c>
      <c r="H836">
        <v>8</v>
      </c>
      <c r="I836" s="232">
        <f>IF(ISBLANK(D836),"",(E836/VLOOKUP(B836,'Data-Dept'!A:E,2,)))</f>
        <v>1.9169329073482429E-3</v>
      </c>
      <c r="J836" s="232">
        <f>IF(ISBLANK(D836),"",(F836/VLOOKUP(B836,'Data-Dept'!A:E,2,)))</f>
        <v>3.1948881789137379E-3</v>
      </c>
      <c r="K836" s="232">
        <f>IF(ISBLANK(D836),"",(G836/VLOOKUP(B836,'Data-Dept'!A:E,2,)))</f>
        <v>3.8338658146964857E-3</v>
      </c>
    </row>
    <row r="837" spans="1:11" x14ac:dyDescent="0.5">
      <c r="A837" s="230" t="str">
        <f t="shared" si="26"/>
        <v>Buy building codes or Certified Reference Materials</v>
      </c>
      <c r="B837" s="230" t="str">
        <f t="shared" si="27"/>
        <v>NRC</v>
      </c>
      <c r="C837" s="230">
        <f>VLOOKUP(B837,'Data-Dept'!A:J,10,)</f>
        <v>2.2955709653256485E-2</v>
      </c>
      <c r="D837" t="s">
        <v>1483</v>
      </c>
      <c r="E837">
        <v>3</v>
      </c>
      <c r="F837">
        <v>3</v>
      </c>
      <c r="G837">
        <v>2</v>
      </c>
      <c r="H837">
        <v>3</v>
      </c>
      <c r="I837" s="232">
        <f>IF(ISBLANK(D837),"",(E837/VLOOKUP(B837,'Data-Dept'!A:E,2,)))</f>
        <v>1.9169329073482429E-3</v>
      </c>
      <c r="J837" s="232">
        <f>IF(ISBLANK(D837),"",(F837/VLOOKUP(B837,'Data-Dept'!A:E,2,)))</f>
        <v>1.9169329073482429E-3</v>
      </c>
      <c r="K837" s="232">
        <f>IF(ISBLANK(D837),"",(G837/VLOOKUP(B837,'Data-Dept'!A:E,2,)))</f>
        <v>1.2779552715654952E-3</v>
      </c>
    </row>
    <row r="838" spans="1:11" x14ac:dyDescent="0.5">
      <c r="A838" s="230" t="str">
        <f t="shared" si="26"/>
        <v>Codes Canada (building, fire, plumbing, energy)</v>
      </c>
      <c r="B838" s="230" t="str">
        <f t="shared" si="27"/>
        <v>NRC</v>
      </c>
      <c r="C838" s="230">
        <f>VLOOKUP(B838,'Data-Dept'!A:J,10,)</f>
        <v>2.2955709653256485E-2</v>
      </c>
      <c r="D838" t="s">
        <v>983</v>
      </c>
      <c r="E838">
        <v>3</v>
      </c>
      <c r="F838">
        <v>5</v>
      </c>
      <c r="G838">
        <v>5</v>
      </c>
      <c r="H838">
        <v>13</v>
      </c>
      <c r="I838" s="232">
        <f>IF(ISBLANK(D838),"",(E838/VLOOKUP(B838,'Data-Dept'!A:E,2,)))</f>
        <v>1.9169329073482429E-3</v>
      </c>
      <c r="J838" s="232">
        <f>IF(ISBLANK(D838),"",(F838/VLOOKUP(B838,'Data-Dept'!A:E,2,)))</f>
        <v>3.1948881789137379E-3</v>
      </c>
      <c r="K838" s="232">
        <f>IF(ISBLANK(D838),"",(G838/VLOOKUP(B838,'Data-Dept'!A:E,2,)))</f>
        <v>3.1948881789137379E-3</v>
      </c>
    </row>
    <row r="839" spans="1:11" x14ac:dyDescent="0.5">
      <c r="A839" s="230" t="str">
        <f t="shared" si="26"/>
        <v>Consult the CCMC registry of product assessments</v>
      </c>
      <c r="B839" s="230" t="str">
        <f t="shared" si="27"/>
        <v>NRC</v>
      </c>
      <c r="C839" s="230">
        <f>VLOOKUP(B839,'Data-Dept'!A:J,10,)</f>
        <v>2.2955709653256485E-2</v>
      </c>
      <c r="D839" t="s">
        <v>984</v>
      </c>
      <c r="E839">
        <v>3</v>
      </c>
      <c r="F839">
        <v>8</v>
      </c>
      <c r="G839">
        <v>6</v>
      </c>
      <c r="H839">
        <v>9</v>
      </c>
      <c r="I839" s="232">
        <f>IF(ISBLANK(D839),"",(E839/VLOOKUP(B839,'Data-Dept'!A:E,2,)))</f>
        <v>1.9169329073482429E-3</v>
      </c>
      <c r="J839" s="232">
        <f>IF(ISBLANK(D839),"",(F839/VLOOKUP(B839,'Data-Dept'!A:E,2,)))</f>
        <v>5.111821086261981E-3</v>
      </c>
      <c r="K839" s="232">
        <f>IF(ISBLANK(D839),"",(G839/VLOOKUP(B839,'Data-Dept'!A:E,2,)))</f>
        <v>3.8338658146964857E-3</v>
      </c>
    </row>
    <row r="840" spans="1:11" x14ac:dyDescent="0.5">
      <c r="A840" s="230" t="str">
        <f t="shared" si="26"/>
        <v>Learn about funded collaborative R&amp;D programs and initiatives</v>
      </c>
      <c r="B840" s="230" t="str">
        <f t="shared" si="27"/>
        <v>NRC</v>
      </c>
      <c r="C840" s="230">
        <f>VLOOKUP(B840,'Data-Dept'!A:J,10,)</f>
        <v>2.2955709653256485E-2</v>
      </c>
      <c r="D840" t="s">
        <v>991</v>
      </c>
      <c r="E840">
        <v>3</v>
      </c>
      <c r="F840">
        <v>3</v>
      </c>
      <c r="G840">
        <v>3</v>
      </c>
      <c r="H840">
        <v>5</v>
      </c>
      <c r="I840" s="232">
        <f>IF(ISBLANK(D840),"",(E840/VLOOKUP(B840,'Data-Dept'!A:E,2,)))</f>
        <v>1.9169329073482429E-3</v>
      </c>
      <c r="J840" s="232">
        <f>IF(ISBLANK(D840),"",(F840/VLOOKUP(B840,'Data-Dept'!A:E,2,)))</f>
        <v>1.9169329073482429E-3</v>
      </c>
      <c r="K840" s="232">
        <f>IF(ISBLANK(D840),"",(G840/VLOOKUP(B840,'Data-Dept'!A:E,2,)))</f>
        <v>1.9169329073482429E-3</v>
      </c>
    </row>
    <row r="841" spans="1:11" x14ac:dyDescent="0.5">
      <c r="A841" s="230" t="str">
        <f t="shared" si="26"/>
        <v>Learn about the NRC's research centres</v>
      </c>
      <c r="B841" s="230" t="str">
        <f t="shared" si="27"/>
        <v>NRC</v>
      </c>
      <c r="C841" s="230">
        <f>VLOOKUP(B841,'Data-Dept'!A:J,10,)</f>
        <v>2.2955709653256485E-2</v>
      </c>
      <c r="D841" t="s">
        <v>997</v>
      </c>
      <c r="E841">
        <v>3</v>
      </c>
      <c r="F841">
        <v>3</v>
      </c>
      <c r="G841">
        <v>3</v>
      </c>
      <c r="H841">
        <v>9</v>
      </c>
      <c r="I841" s="232">
        <f>IF(ISBLANK(D841),"",(E841/VLOOKUP(B841,'Data-Dept'!A:E,2,)))</f>
        <v>1.9169329073482429E-3</v>
      </c>
      <c r="J841" s="232">
        <f>IF(ISBLANK(D841),"",(F841/VLOOKUP(B841,'Data-Dept'!A:E,2,)))</f>
        <v>1.9169329073482429E-3</v>
      </c>
      <c r="K841" s="232">
        <f>IF(ISBLANK(D841),"",(G841/VLOOKUP(B841,'Data-Dept'!A:E,2,)))</f>
        <v>1.9169329073482429E-3</v>
      </c>
    </row>
    <row r="842" spans="1:11" x14ac:dyDescent="0.5">
      <c r="A842" s="230" t="str">
        <f t="shared" si="26"/>
        <v>Official time across Canada</v>
      </c>
      <c r="B842" s="230" t="str">
        <f t="shared" si="27"/>
        <v>NRC</v>
      </c>
      <c r="C842" s="230">
        <f>VLOOKUP(B842,'Data-Dept'!A:J,10,)</f>
        <v>2.2955709653256485E-2</v>
      </c>
      <c r="D842" t="s">
        <v>1003</v>
      </c>
      <c r="E842">
        <v>3</v>
      </c>
      <c r="F842">
        <v>7</v>
      </c>
      <c r="G842">
        <v>4</v>
      </c>
      <c r="H842">
        <v>33</v>
      </c>
      <c r="I842" s="232">
        <f>IF(ISBLANK(D842),"",(E842/VLOOKUP(B842,'Data-Dept'!A:E,2,)))</f>
        <v>1.9169329073482429E-3</v>
      </c>
      <c r="J842" s="232">
        <f>IF(ISBLANK(D842),"",(F842/VLOOKUP(B842,'Data-Dept'!A:E,2,)))</f>
        <v>4.4728434504792336E-3</v>
      </c>
      <c r="K842" s="232">
        <f>IF(ISBLANK(D842),"",(G842/VLOOKUP(B842,'Data-Dept'!A:E,2,)))</f>
        <v>2.5559105431309905E-3</v>
      </c>
    </row>
    <row r="843" spans="1:11" x14ac:dyDescent="0.5">
      <c r="A843" s="230" t="str">
        <f t="shared" si="26"/>
        <v>Participate in the Codes Canada process</v>
      </c>
      <c r="B843" s="230" t="str">
        <f t="shared" si="27"/>
        <v>NRC</v>
      </c>
      <c r="C843" s="230">
        <f>VLOOKUP(B843,'Data-Dept'!A:J,10,)</f>
        <v>2.2955709653256485E-2</v>
      </c>
      <c r="D843" t="s">
        <v>1006</v>
      </c>
      <c r="E843">
        <v>3</v>
      </c>
      <c r="F843">
        <v>2</v>
      </c>
      <c r="G843">
        <v>3</v>
      </c>
      <c r="H843">
        <v>9</v>
      </c>
      <c r="I843" s="232">
        <f>IF(ISBLANK(D843),"",(E843/VLOOKUP(B843,'Data-Dept'!A:E,2,)))</f>
        <v>1.9169329073482429E-3</v>
      </c>
      <c r="J843" s="232">
        <f>IF(ISBLANK(D843),"",(F843/VLOOKUP(B843,'Data-Dept'!A:E,2,)))</f>
        <v>1.2779552715654952E-3</v>
      </c>
      <c r="K843" s="232">
        <f>IF(ISBLANK(D843),"",(G843/VLOOKUP(B843,'Data-Dept'!A:E,2,)))</f>
        <v>1.9169329073482429E-3</v>
      </c>
    </row>
    <row r="844" spans="1:11" x14ac:dyDescent="0.5">
      <c r="A844" s="230" t="str">
        <f t="shared" si="26"/>
        <v>Find a research centre</v>
      </c>
      <c r="B844" s="230" t="str">
        <f t="shared" si="27"/>
        <v>NRCan</v>
      </c>
      <c r="C844" s="230">
        <f>VLOOKUP(B844,'Data-Dept'!A:J,10,)</f>
        <v>1.720243549629279E-2</v>
      </c>
      <c r="D844" t="s">
        <v>1509</v>
      </c>
      <c r="E844">
        <v>3</v>
      </c>
      <c r="F844">
        <v>4</v>
      </c>
      <c r="G844">
        <v>0</v>
      </c>
      <c r="H844">
        <v>4</v>
      </c>
      <c r="I844" s="232">
        <f>IF(ISBLANK(D844),"",(E844/VLOOKUP(B844,'Data-Dept'!A:E,2,)))</f>
        <v>9.5480585614258432E-4</v>
      </c>
      <c r="J844" s="232">
        <f>IF(ISBLANK(D844),"",(F844/VLOOKUP(B844,'Data-Dept'!A:E,2,)))</f>
        <v>1.273074474856779E-3</v>
      </c>
      <c r="K844" s="232">
        <f>IF(ISBLANK(D844),"",(G844/VLOOKUP(B844,'Data-Dept'!A:E,2,)))</f>
        <v>0</v>
      </c>
    </row>
    <row r="845" spans="1:11" x14ac:dyDescent="0.5">
      <c r="A845" s="230" t="str">
        <f t="shared" si="26"/>
        <v>Information on Canadian certified-reference-materials</v>
      </c>
      <c r="B845" s="230" t="str">
        <f t="shared" si="27"/>
        <v>NRCan</v>
      </c>
      <c r="C845" s="230">
        <f>VLOOKUP(B845,'Data-Dept'!A:J,10,)</f>
        <v>1.720243549629279E-2</v>
      </c>
      <c r="D845" t="s">
        <v>1515</v>
      </c>
      <c r="E845">
        <v>3</v>
      </c>
      <c r="F845">
        <v>8</v>
      </c>
      <c r="G845">
        <v>2</v>
      </c>
      <c r="H845">
        <v>11</v>
      </c>
      <c r="I845" s="232">
        <f>IF(ISBLANK(D845),"",(E845/VLOOKUP(B845,'Data-Dept'!A:E,2,)))</f>
        <v>9.5480585614258432E-4</v>
      </c>
      <c r="J845" s="232">
        <f>IF(ISBLANK(D845),"",(F845/VLOOKUP(B845,'Data-Dept'!A:E,2,)))</f>
        <v>2.546148949713558E-3</v>
      </c>
      <c r="K845" s="232">
        <f>IF(ISBLANK(D845),"",(G845/VLOOKUP(B845,'Data-Dept'!A:E,2,)))</f>
        <v>6.3653723742838951E-4</v>
      </c>
    </row>
    <row r="846" spans="1:11" x14ac:dyDescent="0.5">
      <c r="A846" s="230" t="str">
        <f t="shared" si="26"/>
        <v>Learn about zero emission vehicles</v>
      </c>
      <c r="B846" s="230" t="str">
        <f t="shared" si="27"/>
        <v>NRCan</v>
      </c>
      <c r="C846" s="230">
        <f>VLOOKUP(B846,'Data-Dept'!A:J,10,)</f>
        <v>1.720243549629279E-2</v>
      </c>
      <c r="D846" t="s">
        <v>1027</v>
      </c>
      <c r="E846">
        <v>3</v>
      </c>
      <c r="F846">
        <v>3</v>
      </c>
      <c r="G846">
        <v>4</v>
      </c>
      <c r="H846">
        <v>10</v>
      </c>
      <c r="I846" s="232">
        <f>IF(ISBLANK(D846),"",(E846/VLOOKUP(B846,'Data-Dept'!A:E,2,)))</f>
        <v>9.5480585614258432E-4</v>
      </c>
      <c r="J846" s="232">
        <f>IF(ISBLANK(D846),"",(F846/VLOOKUP(B846,'Data-Dept'!A:E,2,)))</f>
        <v>9.5480585614258432E-4</v>
      </c>
      <c r="K846" s="232">
        <f>IF(ISBLANK(D846),"",(G846/VLOOKUP(B846,'Data-Dept'!A:E,2,)))</f>
        <v>1.273074474856779E-3</v>
      </c>
    </row>
    <row r="847" spans="1:11" x14ac:dyDescent="0.5">
      <c r="A847" s="230" t="str">
        <f t="shared" si="26"/>
        <v>Other - Reason for my visit is not in this list</v>
      </c>
      <c r="B847" s="230" t="str">
        <f t="shared" si="27"/>
        <v>NRCan</v>
      </c>
      <c r="C847" s="230">
        <f>VLOOKUP(B847,'Data-Dept'!A:J,10,)</f>
        <v>1.720243549629279E-2</v>
      </c>
      <c r="D847" t="s">
        <v>1034</v>
      </c>
      <c r="E847">
        <v>3</v>
      </c>
      <c r="F847">
        <v>1</v>
      </c>
      <c r="G847">
        <v>4</v>
      </c>
      <c r="H847">
        <v>6</v>
      </c>
      <c r="I847" s="232">
        <f>IF(ISBLANK(D847),"",(E847/VLOOKUP(B847,'Data-Dept'!A:E,2,)))</f>
        <v>9.5480585614258432E-4</v>
      </c>
      <c r="J847" s="232">
        <f>IF(ISBLANK(D847),"",(F847/VLOOKUP(B847,'Data-Dept'!A:E,2,)))</f>
        <v>3.1826861871419476E-4</v>
      </c>
      <c r="K847" s="232">
        <f>IF(ISBLANK(D847),"",(G847/VLOOKUP(B847,'Data-Dept'!A:E,2,)))</f>
        <v>1.273074474856779E-3</v>
      </c>
    </row>
    <row r="848" spans="1:11" x14ac:dyDescent="0.5">
      <c r="A848" s="230" t="str">
        <f t="shared" si="26"/>
        <v>Apply for funding with PacifiCan</v>
      </c>
      <c r="B848" s="230" t="str">
        <f t="shared" si="27"/>
        <v>PacifiCan</v>
      </c>
      <c r="C848" s="230" t="str">
        <f>VLOOKUP(B848,'Data-Dept'!A:J,10,)</f>
        <v>Insufficient data</v>
      </c>
      <c r="D848" t="s">
        <v>1522</v>
      </c>
      <c r="E848">
        <v>3</v>
      </c>
      <c r="F848">
        <v>3</v>
      </c>
      <c r="G848">
        <v>3</v>
      </c>
      <c r="H848">
        <v>4</v>
      </c>
      <c r="I848" s="232">
        <f>IF(ISBLANK(D848),"",(E848/VLOOKUP(B848,'Data-Dept'!A:E,2,)))</f>
        <v>0.2</v>
      </c>
      <c r="J848" s="232">
        <f>IF(ISBLANK(D848),"",(F848/VLOOKUP(B848,'Data-Dept'!A:E,2,)))</f>
        <v>0.2</v>
      </c>
      <c r="K848" s="232">
        <f>IF(ISBLANK(D848),"",(G848/VLOOKUP(B848,'Data-Dept'!A:E,2,)))</f>
        <v>0.2</v>
      </c>
    </row>
    <row r="849" spans="1:11" x14ac:dyDescent="0.5">
      <c r="A849" s="230" t="str">
        <f t="shared" si="26"/>
        <v>Apply for a cannabis record suspension</v>
      </c>
      <c r="B849" s="230" t="str">
        <f t="shared" si="27"/>
        <v>PBC</v>
      </c>
      <c r="C849" s="230">
        <f>VLOOKUP(B849,'Data-Dept'!A:J,10,)</f>
        <v>7.3670343848656353E-2</v>
      </c>
      <c r="D849" t="s">
        <v>1042</v>
      </c>
      <c r="E849">
        <v>3</v>
      </c>
      <c r="F849">
        <v>2</v>
      </c>
      <c r="G849">
        <v>2</v>
      </c>
      <c r="H849">
        <v>6</v>
      </c>
      <c r="I849" s="232">
        <f>IF(ISBLANK(D849),"",(E849/VLOOKUP(B849,'Data-Dept'!A:E,2,)))</f>
        <v>1.7142857142857144E-2</v>
      </c>
      <c r="J849" s="232">
        <f>IF(ISBLANK(D849),"",(F849/VLOOKUP(B849,'Data-Dept'!A:E,2,)))</f>
        <v>1.1428571428571429E-2</v>
      </c>
      <c r="K849" s="232">
        <f>IF(ISBLANK(D849),"",(G849/VLOOKUP(B849,'Data-Dept'!A:E,2,)))</f>
        <v>1.1428571428571429E-2</v>
      </c>
    </row>
    <row r="850" spans="1:11" x14ac:dyDescent="0.5">
      <c r="A850" s="230" t="str">
        <f t="shared" si="26"/>
        <v>Other - Reason for my visit is not in this list</v>
      </c>
      <c r="B850" s="230" t="str">
        <f t="shared" si="27"/>
        <v>PC</v>
      </c>
      <c r="C850" s="230">
        <f>VLOOKUP(B850,'Data-Dept'!A:J,10,)</f>
        <v>1.4642936219695762E-2</v>
      </c>
      <c r="D850" t="s">
        <v>1536</v>
      </c>
      <c r="E850">
        <v>3</v>
      </c>
      <c r="F850">
        <v>4</v>
      </c>
      <c r="G850">
        <v>4</v>
      </c>
      <c r="H850">
        <v>8</v>
      </c>
      <c r="I850" s="232">
        <f>IF(ISBLANK(D850),"",(E850/VLOOKUP(B850,'Data-Dept'!A:E,2,)))</f>
        <v>7.8451882845188283E-4</v>
      </c>
      <c r="J850" s="232">
        <f>IF(ISBLANK(D850),"",(F850/VLOOKUP(B850,'Data-Dept'!A:E,2,)))</f>
        <v>1.0460251046025104E-3</v>
      </c>
      <c r="K850" s="232">
        <f>IF(ISBLANK(D850),"",(G850/VLOOKUP(B850,'Data-Dept'!A:E,2,)))</f>
        <v>1.0460251046025104E-3</v>
      </c>
    </row>
    <row r="851" spans="1:11" x14ac:dyDescent="0.5">
      <c r="A851" s="230" t="str">
        <f t="shared" si="26"/>
        <v>Jobs or volunteering with Parks Canada</v>
      </c>
      <c r="B851" s="230" t="str">
        <f t="shared" si="27"/>
        <v>PC</v>
      </c>
      <c r="C851" s="230">
        <f>VLOOKUP(B851,'Data-Dept'!A:J,10,)</f>
        <v>1.4642936219695762E-2</v>
      </c>
      <c r="D851" t="s">
        <v>1537</v>
      </c>
      <c r="E851">
        <v>3</v>
      </c>
      <c r="F851">
        <v>5</v>
      </c>
      <c r="G851">
        <v>11</v>
      </c>
      <c r="H851">
        <v>28</v>
      </c>
      <c r="I851" s="232">
        <f>IF(ISBLANK(D851),"",(E851/VLOOKUP(B851,'Data-Dept'!A:E,2,)))</f>
        <v>7.8451882845188283E-4</v>
      </c>
      <c r="J851" s="232">
        <f>IF(ISBLANK(D851),"",(F851/VLOOKUP(B851,'Data-Dept'!A:E,2,)))</f>
        <v>1.307531380753138E-3</v>
      </c>
      <c r="K851" s="232">
        <f>IF(ISBLANK(D851),"",(G851/VLOOKUP(B851,'Data-Dept'!A:E,2,)))</f>
        <v>2.8765690376569039E-3</v>
      </c>
    </row>
    <row r="852" spans="1:11" x14ac:dyDescent="0.5">
      <c r="A852" s="230" t="str">
        <f t="shared" si="26"/>
        <v>Download the lyrics and recordings of Canada's national anthem</v>
      </c>
      <c r="B852" s="230" t="str">
        <f t="shared" si="27"/>
        <v>PCH</v>
      </c>
      <c r="C852" s="230">
        <f>VLOOKUP(B852,'Data-Dept'!A:J,10,)</f>
        <v>2.4417219195539241E-2</v>
      </c>
      <c r="D852" t="s">
        <v>1067</v>
      </c>
      <c r="E852">
        <v>3</v>
      </c>
      <c r="F852">
        <v>12</v>
      </c>
      <c r="G852">
        <v>9</v>
      </c>
      <c r="H852">
        <v>52</v>
      </c>
      <c r="I852" s="232">
        <f>IF(ISBLANK(D852),"",(E852/VLOOKUP(B852,'Data-Dept'!A:E,2,)))</f>
        <v>2.1865889212827989E-3</v>
      </c>
      <c r="J852" s="232">
        <f>IF(ISBLANK(D852),"",(F852/VLOOKUP(B852,'Data-Dept'!A:E,2,)))</f>
        <v>8.7463556851311956E-3</v>
      </c>
      <c r="K852" s="232">
        <f>IF(ISBLANK(D852),"",(G852/VLOOKUP(B852,'Data-Dept'!A:E,2,)))</f>
        <v>6.5597667638483967E-3</v>
      </c>
    </row>
    <row r="853" spans="1:11" x14ac:dyDescent="0.5">
      <c r="A853" s="230" t="str">
        <f t="shared" si="26"/>
        <v>Guide to the Canadian Charter of Rights and Freedoms</v>
      </c>
      <c r="B853" s="230" t="str">
        <f t="shared" si="27"/>
        <v>PCH</v>
      </c>
      <c r="C853" s="230">
        <f>VLOOKUP(B853,'Data-Dept'!A:J,10,)</f>
        <v>2.4417219195539241E-2</v>
      </c>
      <c r="D853" t="s">
        <v>1072</v>
      </c>
      <c r="E853">
        <v>3</v>
      </c>
      <c r="F853">
        <v>5</v>
      </c>
      <c r="G853">
        <v>9</v>
      </c>
      <c r="H853">
        <v>16</v>
      </c>
      <c r="I853" s="232">
        <f>IF(ISBLANK(D853),"",(E853/VLOOKUP(B853,'Data-Dept'!A:E,2,)))</f>
        <v>2.1865889212827989E-3</v>
      </c>
      <c r="J853" s="232">
        <f>IF(ISBLANK(D853),"",(F853/VLOOKUP(B853,'Data-Dept'!A:E,2,)))</f>
        <v>3.6443148688046646E-3</v>
      </c>
      <c r="K853" s="232">
        <f>IF(ISBLANK(D853),"",(G853/VLOOKUP(B853,'Data-Dept'!A:E,2,)))</f>
        <v>6.5597667638483967E-3</v>
      </c>
    </row>
    <row r="854" spans="1:11" x14ac:dyDescent="0.5">
      <c r="A854" s="230" t="str">
        <f t="shared" si="26"/>
        <v>Search the Orders in Council database</v>
      </c>
      <c r="B854" s="230" t="str">
        <f t="shared" si="27"/>
        <v>PCO</v>
      </c>
      <c r="C854" s="230">
        <f>VLOOKUP(B854,'Data-Dept'!A:J,10,)</f>
        <v>4.71287054555952E-2</v>
      </c>
      <c r="D854" t="s">
        <v>1094</v>
      </c>
      <c r="E854">
        <v>3</v>
      </c>
      <c r="F854">
        <v>7</v>
      </c>
      <c r="G854">
        <v>7</v>
      </c>
      <c r="H854">
        <v>9</v>
      </c>
      <c r="I854" s="232">
        <f>IF(ISBLANK(D854),"",(E854/VLOOKUP(B854,'Data-Dept'!A:E,2,)))</f>
        <v>8.3333333333333332E-3</v>
      </c>
      <c r="J854" s="232">
        <f>IF(ISBLANK(D854),"",(F854/VLOOKUP(B854,'Data-Dept'!A:E,2,)))</f>
        <v>1.9444444444444445E-2</v>
      </c>
      <c r="K854" s="232">
        <f>IF(ISBLANK(D854),"",(G854/VLOOKUP(B854,'Data-Dept'!A:E,2,)))</f>
        <v>1.9444444444444445E-2</v>
      </c>
    </row>
    <row r="855" spans="1:11" x14ac:dyDescent="0.5">
      <c r="A855" s="230" t="str">
        <f t="shared" si="26"/>
        <v>ArriveCAN – Report your daily symptoms or new case of COVID-19</v>
      </c>
      <c r="B855" s="230" t="str">
        <f t="shared" si="27"/>
        <v>PHAC</v>
      </c>
      <c r="C855" s="230">
        <f>VLOOKUP(B855,'Data-Dept'!A:J,10,)</f>
        <v>1.2118060810089969E-2</v>
      </c>
      <c r="D855" t="s">
        <v>1561</v>
      </c>
      <c r="E855">
        <v>3</v>
      </c>
      <c r="F855">
        <v>7</v>
      </c>
      <c r="G855">
        <v>6</v>
      </c>
      <c r="H855">
        <v>8</v>
      </c>
      <c r="I855" s="232">
        <f>IF(ISBLANK(D855),"",(E855/VLOOKUP(B855,'Data-Dept'!A:E,2,)))</f>
        <v>4.880429477794046E-4</v>
      </c>
      <c r="J855" s="232">
        <f>IF(ISBLANK(D855),"",(F855/VLOOKUP(B855,'Data-Dept'!A:E,2,)))</f>
        <v>1.138766878151944E-3</v>
      </c>
      <c r="K855" s="232">
        <f>IF(ISBLANK(D855),"",(G855/VLOOKUP(B855,'Data-Dept'!A:E,2,)))</f>
        <v>9.760858955588092E-4</v>
      </c>
    </row>
    <row r="856" spans="1:11" x14ac:dyDescent="0.5">
      <c r="A856" s="230" t="str">
        <f t="shared" si="26"/>
        <v>ArriveCAN – Submit your quarantine plan</v>
      </c>
      <c r="B856" s="230" t="str">
        <f t="shared" si="27"/>
        <v>PHAC</v>
      </c>
      <c r="C856" s="230">
        <f>VLOOKUP(B856,'Data-Dept'!A:J,10,)</f>
        <v>1.2118060810089969E-2</v>
      </c>
      <c r="D856" t="s">
        <v>1564</v>
      </c>
      <c r="E856">
        <v>3</v>
      </c>
      <c r="F856">
        <v>7</v>
      </c>
      <c r="G856">
        <v>4</v>
      </c>
      <c r="H856">
        <v>9</v>
      </c>
      <c r="I856" s="232">
        <f>IF(ISBLANK(D856),"",(E856/VLOOKUP(B856,'Data-Dept'!A:E,2,)))</f>
        <v>4.880429477794046E-4</v>
      </c>
      <c r="J856" s="232">
        <f>IF(ISBLANK(D856),"",(F856/VLOOKUP(B856,'Data-Dept'!A:E,2,)))</f>
        <v>1.138766878151944E-3</v>
      </c>
      <c r="K856" s="232">
        <f>IF(ISBLANK(D856),"",(G856/VLOOKUP(B856,'Data-Dept'!A:E,2,)))</f>
        <v>6.507239303725394E-4</v>
      </c>
    </row>
    <row r="857" spans="1:11" x14ac:dyDescent="0.5">
      <c r="A857" s="230" t="str">
        <f t="shared" si="26"/>
        <v>Look up a Canadian disaster</v>
      </c>
      <c r="B857" s="230" t="str">
        <f t="shared" si="27"/>
        <v>PS</v>
      </c>
      <c r="C857" s="230">
        <f>VLOOKUP(B857,'Data-Dept'!A:J,10,)</f>
        <v>4.6436969073384148E-2</v>
      </c>
      <c r="D857" t="s">
        <v>1126</v>
      </c>
      <c r="E857">
        <v>3</v>
      </c>
      <c r="F857">
        <v>3</v>
      </c>
      <c r="G857">
        <v>5</v>
      </c>
      <c r="H857">
        <v>12</v>
      </c>
      <c r="I857" s="232">
        <f>IF(ISBLANK(D857),"",(E857/VLOOKUP(B857,'Data-Dept'!A:E,2,)))</f>
        <v>7.481296758104738E-3</v>
      </c>
      <c r="J857" s="232">
        <f>IF(ISBLANK(D857),"",(F857/VLOOKUP(B857,'Data-Dept'!A:E,2,)))</f>
        <v>7.481296758104738E-3</v>
      </c>
      <c r="K857" s="232">
        <f>IF(ISBLANK(D857),"",(G857/VLOOKUP(B857,'Data-Dept'!A:E,2,)))</f>
        <v>1.2468827930174564E-2</v>
      </c>
    </row>
    <row r="858" spans="1:11" x14ac:dyDescent="0.5">
      <c r="A858" s="230" t="str">
        <f t="shared" si="26"/>
        <v>Request a flag online</v>
      </c>
      <c r="B858" s="230" t="str">
        <f t="shared" si="27"/>
        <v>PSPC</v>
      </c>
      <c r="C858" s="230">
        <f>VLOOKUP(B858,'Data-Dept'!A:J,10,)</f>
        <v>7.9173363759790314E-3</v>
      </c>
      <c r="D858" t="s">
        <v>1152</v>
      </c>
      <c r="E858">
        <v>3</v>
      </c>
      <c r="F858">
        <v>4</v>
      </c>
      <c r="G858">
        <v>10</v>
      </c>
      <c r="H858">
        <v>25</v>
      </c>
      <c r="I858" s="232">
        <f>IF(ISBLANK(D858),"",(E858/VLOOKUP(B858,'Data-Dept'!A:E,2,)))</f>
        <v>2.0588840848260242E-4</v>
      </c>
      <c r="J858" s="232">
        <f>IF(ISBLANK(D858),"",(F858/VLOOKUP(B858,'Data-Dept'!A:E,2,)))</f>
        <v>2.7451787797680324E-4</v>
      </c>
      <c r="K858" s="232">
        <f>IF(ISBLANK(D858),"",(G858/VLOOKUP(B858,'Data-Dept'!A:E,2,)))</f>
        <v>6.8629469494200807E-4</v>
      </c>
    </row>
    <row r="859" spans="1:11" x14ac:dyDescent="0.5">
      <c r="A859" s="230" t="str">
        <f t="shared" si="26"/>
        <v>Review payments to and from government</v>
      </c>
      <c r="B859" s="230" t="str">
        <f t="shared" si="27"/>
        <v>PSPC</v>
      </c>
      <c r="C859" s="230">
        <f>VLOOKUP(B859,'Data-Dept'!A:J,10,)</f>
        <v>7.9173363759790314E-3</v>
      </c>
      <c r="D859" t="s">
        <v>1580</v>
      </c>
      <c r="E859">
        <v>3</v>
      </c>
      <c r="F859">
        <v>2</v>
      </c>
      <c r="G859">
        <v>3</v>
      </c>
      <c r="H859">
        <v>5</v>
      </c>
      <c r="I859" s="232">
        <f>IF(ISBLANK(D859),"",(E859/VLOOKUP(B859,'Data-Dept'!A:E,2,)))</f>
        <v>2.0588840848260242E-4</v>
      </c>
      <c r="J859" s="232">
        <f>IF(ISBLANK(D859),"",(F859/VLOOKUP(B859,'Data-Dept'!A:E,2,)))</f>
        <v>1.3725893898840162E-4</v>
      </c>
      <c r="K859" s="232">
        <f>IF(ISBLANK(D859),"",(G859/VLOOKUP(B859,'Data-Dept'!A:E,2,)))</f>
        <v>2.0588840848260242E-4</v>
      </c>
    </row>
    <row r="860" spans="1:11" x14ac:dyDescent="0.5">
      <c r="A860" s="230" t="str">
        <f t="shared" si="26"/>
        <v>Find a Standard Acquisition Clauses and Conditions (SACC) Manual Item</v>
      </c>
      <c r="B860" s="230" t="str">
        <f t="shared" si="27"/>
        <v>PSPC</v>
      </c>
      <c r="C860" s="230">
        <f>VLOOKUP(B860,'Data-Dept'!A:J,10,)</f>
        <v>7.9173363759790314E-3</v>
      </c>
      <c r="D860" t="s">
        <v>1166</v>
      </c>
      <c r="E860">
        <v>3</v>
      </c>
      <c r="F860">
        <v>14</v>
      </c>
      <c r="G860">
        <v>15</v>
      </c>
      <c r="H860">
        <v>51</v>
      </c>
      <c r="I860" s="232">
        <f>IF(ISBLANK(D860),"",(E860/VLOOKUP(B860,'Data-Dept'!A:E,2,)))</f>
        <v>2.0588840848260242E-4</v>
      </c>
      <c r="J860" s="232">
        <f>IF(ISBLANK(D860),"",(F860/VLOOKUP(B860,'Data-Dept'!A:E,2,)))</f>
        <v>9.6081257291881137E-4</v>
      </c>
      <c r="K860" s="232">
        <f>IF(ISBLANK(D860),"",(G860/VLOOKUP(B860,'Data-Dept'!A:E,2,)))</f>
        <v>1.0294420424130121E-3</v>
      </c>
    </row>
    <row r="861" spans="1:11" x14ac:dyDescent="0.5">
      <c r="A861" s="230" t="str">
        <f t="shared" si="26"/>
        <v>Procurement Advice and Support</v>
      </c>
      <c r="B861" s="230" t="str">
        <f t="shared" si="27"/>
        <v>PSPC</v>
      </c>
      <c r="C861" s="230">
        <f>VLOOKUP(B861,'Data-Dept'!A:J,10,)</f>
        <v>7.9173363759790314E-3</v>
      </c>
      <c r="D861" t="s">
        <v>1177</v>
      </c>
      <c r="E861">
        <v>3</v>
      </c>
      <c r="F861">
        <v>10</v>
      </c>
      <c r="G861">
        <v>8</v>
      </c>
      <c r="H861">
        <v>22</v>
      </c>
      <c r="I861" s="232">
        <f>IF(ISBLANK(D861),"",(E861/VLOOKUP(B861,'Data-Dept'!A:E,2,)))</f>
        <v>2.0588840848260242E-4</v>
      </c>
      <c r="J861" s="232">
        <f>IF(ISBLANK(D861),"",(F861/VLOOKUP(B861,'Data-Dept'!A:E,2,)))</f>
        <v>6.8629469494200807E-4</v>
      </c>
      <c r="K861" s="232">
        <f>IF(ISBLANK(D861),"",(G861/VLOOKUP(B861,'Data-Dept'!A:E,2,)))</f>
        <v>5.4903575595360648E-4</v>
      </c>
    </row>
    <row r="862" spans="1:11" x14ac:dyDescent="0.5">
      <c r="A862" s="230" t="str">
        <f t="shared" si="26"/>
        <v>Services for smaller businesses</v>
      </c>
      <c r="B862" s="230" t="str">
        <f t="shared" si="27"/>
        <v>PSPC</v>
      </c>
      <c r="C862" s="230">
        <f>VLOOKUP(B862,'Data-Dept'!A:J,10,)</f>
        <v>7.9173363759790314E-3</v>
      </c>
      <c r="D862" t="s">
        <v>1182</v>
      </c>
      <c r="E862">
        <v>3</v>
      </c>
      <c r="F862">
        <v>2</v>
      </c>
      <c r="G862">
        <v>3</v>
      </c>
      <c r="H862">
        <v>5</v>
      </c>
      <c r="I862" s="232">
        <f>IF(ISBLANK(D862),"",(E862/VLOOKUP(B862,'Data-Dept'!A:E,2,)))</f>
        <v>2.0588840848260242E-4</v>
      </c>
      <c r="J862" s="232">
        <f>IF(ISBLANK(D862),"",(F862/VLOOKUP(B862,'Data-Dept'!A:E,2,)))</f>
        <v>1.3725893898840162E-4</v>
      </c>
      <c r="K862" s="232">
        <f>IF(ISBLANK(D862),"",(G862/VLOOKUP(B862,'Data-Dept'!A:E,2,)))</f>
        <v>2.0588840848260242E-4</v>
      </c>
    </row>
    <row r="863" spans="1:11" x14ac:dyDescent="0.5">
      <c r="A863" s="230" t="str">
        <f t="shared" si="26"/>
        <v>Check the National Sex Offender Registry</v>
      </c>
      <c r="B863" s="230" t="str">
        <f t="shared" si="27"/>
        <v>RCMP</v>
      </c>
      <c r="C863" s="230">
        <f>VLOOKUP(B863,'Data-Dept'!A:J,10,)</f>
        <v>9.6346136699990412E-2</v>
      </c>
      <c r="D863" t="s">
        <v>1212</v>
      </c>
      <c r="E863">
        <v>3</v>
      </c>
      <c r="F863">
        <v>4</v>
      </c>
      <c r="G863">
        <v>6</v>
      </c>
      <c r="H863">
        <v>9</v>
      </c>
      <c r="I863" s="232">
        <f>IF(ISBLANK(D863),"",(E863/VLOOKUP(B863,'Data-Dept'!A:E,2,)))</f>
        <v>2.9411764705882353E-2</v>
      </c>
      <c r="J863" s="232">
        <f>IF(ISBLANK(D863),"",(F863/VLOOKUP(B863,'Data-Dept'!A:E,2,)))</f>
        <v>3.9215686274509803E-2</v>
      </c>
      <c r="K863" s="232">
        <f>IF(ISBLANK(D863),"",(G863/VLOOKUP(B863,'Data-Dept'!A:E,2,)))</f>
        <v>5.8823529411764705E-2</v>
      </c>
    </row>
    <row r="864" spans="1:11" x14ac:dyDescent="0.5">
      <c r="A864" s="230" t="str">
        <f t="shared" si="26"/>
        <v>Join the RCMP</v>
      </c>
      <c r="B864" s="230" t="str">
        <f t="shared" si="27"/>
        <v>RCMP</v>
      </c>
      <c r="C864" s="230">
        <f>VLOOKUP(B864,'Data-Dept'!A:J,10,)</f>
        <v>9.6346136699990412E-2</v>
      </c>
      <c r="D864" t="s">
        <v>1217</v>
      </c>
      <c r="E864">
        <v>3</v>
      </c>
      <c r="F864">
        <v>3</v>
      </c>
      <c r="G864">
        <v>4</v>
      </c>
      <c r="H864">
        <v>13</v>
      </c>
      <c r="I864" s="232">
        <f>IF(ISBLANK(D864),"",(E864/VLOOKUP(B864,'Data-Dept'!A:E,2,)))</f>
        <v>2.9411764705882353E-2</v>
      </c>
      <c r="J864" s="232">
        <f>IF(ISBLANK(D864),"",(F864/VLOOKUP(B864,'Data-Dept'!A:E,2,)))</f>
        <v>2.9411764705882353E-2</v>
      </c>
      <c r="K864" s="232">
        <f>IF(ISBLANK(D864),"",(G864/VLOOKUP(B864,'Data-Dept'!A:E,2,)))</f>
        <v>3.9215686274509803E-2</v>
      </c>
    </row>
    <row r="865" spans="1:11" x14ac:dyDescent="0.5">
      <c r="A865" s="230" t="str">
        <f t="shared" si="26"/>
        <v>Other - Reason for my visit is not in this list</v>
      </c>
      <c r="B865" s="230" t="str">
        <f t="shared" si="27"/>
        <v>RCMP</v>
      </c>
      <c r="C865" s="230">
        <f>VLOOKUP(B865,'Data-Dept'!A:J,10,)</f>
        <v>9.6346136699990412E-2</v>
      </c>
      <c r="D865" t="s">
        <v>1219</v>
      </c>
      <c r="E865">
        <v>3</v>
      </c>
      <c r="F865">
        <v>2</v>
      </c>
      <c r="G865">
        <v>5</v>
      </c>
      <c r="H865">
        <v>6</v>
      </c>
      <c r="I865" s="232">
        <f>IF(ISBLANK(D865),"",(E865/VLOOKUP(B865,'Data-Dept'!A:E,2,)))</f>
        <v>2.9411764705882353E-2</v>
      </c>
      <c r="J865" s="232">
        <f>IF(ISBLANK(D865),"",(F865/VLOOKUP(B865,'Data-Dept'!A:E,2,)))</f>
        <v>1.9607843137254902E-2</v>
      </c>
      <c r="K865" s="232">
        <f>IF(ISBLANK(D865),"",(G865/VLOOKUP(B865,'Data-Dept'!A:E,2,)))</f>
        <v>4.9019607843137254E-2</v>
      </c>
    </row>
    <row r="866" spans="1:11" x14ac:dyDescent="0.5">
      <c r="A866" s="230" t="str">
        <f t="shared" si="26"/>
        <v>Learn about advanced vehicle technologies</v>
      </c>
      <c r="B866" s="230" t="str">
        <f t="shared" si="27"/>
        <v>TC</v>
      </c>
      <c r="C866" s="230">
        <f>VLOOKUP(B866,'Data-Dept'!A:J,10,)</f>
        <v>2.4679576079022828E-2</v>
      </c>
      <c r="D866" t="s">
        <v>1622</v>
      </c>
      <c r="E866">
        <v>3</v>
      </c>
      <c r="F866">
        <v>4</v>
      </c>
      <c r="G866">
        <v>4</v>
      </c>
      <c r="H866">
        <v>7</v>
      </c>
      <c r="I866" s="232">
        <f>IF(ISBLANK(D866),"",(E866/VLOOKUP(B866,'Data-Dept'!A:E,2,)))</f>
        <v>2.1231422505307855E-3</v>
      </c>
      <c r="J866" s="232">
        <f>IF(ISBLANK(D866),"",(F866/VLOOKUP(B866,'Data-Dept'!A:E,2,)))</f>
        <v>2.8308563340410475E-3</v>
      </c>
      <c r="K866" s="232">
        <f>IF(ISBLANK(D866),"",(G866/VLOOKUP(B866,'Data-Dept'!A:E,2,)))</f>
        <v>2.8308563340410475E-3</v>
      </c>
    </row>
    <row r="867" spans="1:11" x14ac:dyDescent="0.5">
      <c r="A867" s="230" t="str">
        <f t="shared" si="26"/>
        <v>Find out what you can bring on a plane</v>
      </c>
      <c r="B867" s="230" t="str">
        <f t="shared" si="27"/>
        <v>TC</v>
      </c>
      <c r="C867" s="230">
        <f>VLOOKUP(B867,'Data-Dept'!A:J,10,)</f>
        <v>2.4679576079022828E-2</v>
      </c>
      <c r="D867" t="s">
        <v>1292</v>
      </c>
      <c r="E867">
        <v>3</v>
      </c>
      <c r="F867">
        <v>13</v>
      </c>
      <c r="G867">
        <v>11</v>
      </c>
      <c r="H867">
        <v>33</v>
      </c>
      <c r="I867" s="232">
        <f>IF(ISBLANK(D867),"",(E867/VLOOKUP(B867,'Data-Dept'!A:E,2,)))</f>
        <v>2.1231422505307855E-3</v>
      </c>
      <c r="J867" s="232">
        <f>IF(ISBLANK(D867),"",(F867/VLOOKUP(B867,'Data-Dept'!A:E,2,)))</f>
        <v>9.200283085633405E-3</v>
      </c>
      <c r="K867" s="232">
        <f>IF(ISBLANK(D867),"",(G867/VLOOKUP(B867,'Data-Dept'!A:E,2,)))</f>
        <v>7.7848549186128801E-3</v>
      </c>
    </row>
    <row r="868" spans="1:11" x14ac:dyDescent="0.5">
      <c r="A868" s="230" t="str">
        <f t="shared" si="26"/>
        <v>Learn about the containers required to transport dangerous goods by rail</v>
      </c>
      <c r="B868" s="230" t="str">
        <f t="shared" si="27"/>
        <v>TC</v>
      </c>
      <c r="C868" s="230">
        <f>VLOOKUP(B868,'Data-Dept'!A:J,10,)</f>
        <v>2.4679576079022828E-2</v>
      </c>
      <c r="D868" t="s">
        <v>1301</v>
      </c>
      <c r="E868">
        <v>3</v>
      </c>
      <c r="F868">
        <v>2</v>
      </c>
      <c r="G868">
        <v>3</v>
      </c>
      <c r="H868">
        <v>6</v>
      </c>
      <c r="I868" s="232">
        <f>IF(ISBLANK(D868),"",(E868/VLOOKUP(B868,'Data-Dept'!A:E,2,)))</f>
        <v>2.1231422505307855E-3</v>
      </c>
      <c r="J868" s="232">
        <f>IF(ISBLANK(D868),"",(F868/VLOOKUP(B868,'Data-Dept'!A:E,2,)))</f>
        <v>1.4154281670205238E-3</v>
      </c>
      <c r="K868" s="232">
        <f>IF(ISBLANK(D868),"",(G868/VLOOKUP(B868,'Data-Dept'!A:E,2,)))</f>
        <v>2.1231422505307855E-3</v>
      </c>
    </row>
    <row r="869" spans="1:11" x14ac:dyDescent="0.5">
      <c r="A869" s="230" t="str">
        <f t="shared" si="26"/>
        <v>Learn about zero-emission vehicles (electric, hybrid, hydrogen fuel cell)</v>
      </c>
      <c r="B869" s="230" t="str">
        <f t="shared" si="27"/>
        <v>TC</v>
      </c>
      <c r="C869" s="230">
        <f>VLOOKUP(B869,'Data-Dept'!A:J,10,)</f>
        <v>2.4679576079022828E-2</v>
      </c>
      <c r="D869" t="s">
        <v>1302</v>
      </c>
      <c r="E869">
        <v>3</v>
      </c>
      <c r="F869">
        <v>7</v>
      </c>
      <c r="G869">
        <v>7</v>
      </c>
      <c r="H869">
        <v>24</v>
      </c>
      <c r="I869" s="232">
        <f>IF(ISBLANK(D869),"",(E869/VLOOKUP(B869,'Data-Dept'!A:E,2,)))</f>
        <v>2.1231422505307855E-3</v>
      </c>
      <c r="J869" s="232">
        <f>IF(ISBLANK(D869),"",(F869/VLOOKUP(B869,'Data-Dept'!A:E,2,)))</f>
        <v>4.953998584571833E-3</v>
      </c>
      <c r="K869" s="232">
        <f>IF(ISBLANK(D869),"",(G869/VLOOKUP(B869,'Data-Dept'!A:E,2,)))</f>
        <v>4.953998584571833E-3</v>
      </c>
    </row>
    <row r="870" spans="1:11" x14ac:dyDescent="0.5">
      <c r="A870" s="230" t="str">
        <f t="shared" si="26"/>
        <v>Learn tips on safe boating</v>
      </c>
      <c r="B870" s="230" t="str">
        <f t="shared" si="27"/>
        <v>TC</v>
      </c>
      <c r="C870" s="230">
        <f>VLOOKUP(B870,'Data-Dept'!A:J,10,)</f>
        <v>2.4679576079022828E-2</v>
      </c>
      <c r="D870" t="s">
        <v>1307</v>
      </c>
      <c r="E870">
        <v>3</v>
      </c>
      <c r="F870">
        <v>4</v>
      </c>
      <c r="G870">
        <v>8</v>
      </c>
      <c r="H870">
        <v>16</v>
      </c>
      <c r="I870" s="232">
        <f>IF(ISBLANK(D870),"",(E870/VLOOKUP(B870,'Data-Dept'!A:E,2,)))</f>
        <v>2.1231422505307855E-3</v>
      </c>
      <c r="J870" s="232">
        <f>IF(ISBLANK(D870),"",(F870/VLOOKUP(B870,'Data-Dept'!A:E,2,)))</f>
        <v>2.8308563340410475E-3</v>
      </c>
      <c r="K870" s="232">
        <f>IF(ISBLANK(D870),"",(G870/VLOOKUP(B870,'Data-Dept'!A:E,2,)))</f>
        <v>5.661712668082095E-3</v>
      </c>
    </row>
    <row r="871" spans="1:11" x14ac:dyDescent="0.5">
      <c r="A871" s="230" t="str">
        <f t="shared" si="26"/>
        <v>Operating an airport or aerodrome</v>
      </c>
      <c r="B871" s="230" t="str">
        <f t="shared" si="27"/>
        <v>TC</v>
      </c>
      <c r="C871" s="230">
        <f>VLOOKUP(B871,'Data-Dept'!A:J,10,)</f>
        <v>2.4679576079022828E-2</v>
      </c>
      <c r="D871" t="s">
        <v>1310</v>
      </c>
      <c r="E871">
        <v>3</v>
      </c>
      <c r="F871">
        <v>5</v>
      </c>
      <c r="G871">
        <v>5</v>
      </c>
      <c r="H871">
        <v>8</v>
      </c>
      <c r="I871" s="232">
        <f>IF(ISBLANK(D871),"",(E871/VLOOKUP(B871,'Data-Dept'!A:E,2,)))</f>
        <v>2.1231422505307855E-3</v>
      </c>
      <c r="J871" s="232">
        <f>IF(ISBLANK(D871),"",(F871/VLOOKUP(B871,'Data-Dept'!A:E,2,)))</f>
        <v>3.5385704175513091E-3</v>
      </c>
      <c r="K871" s="232">
        <f>IF(ISBLANK(D871),"",(G871/VLOOKUP(B871,'Data-Dept'!A:E,2,)))</f>
        <v>3.5385704175513091E-3</v>
      </c>
    </row>
    <row r="872" spans="1:11" x14ac:dyDescent="0.5">
      <c r="A872" s="230" t="str">
        <f t="shared" si="26"/>
        <v>Read the rules for operating a federal railway</v>
      </c>
      <c r="B872" s="230" t="str">
        <f t="shared" si="27"/>
        <v>TC</v>
      </c>
      <c r="C872" s="230">
        <f>VLOOKUP(B872,'Data-Dept'!A:J,10,)</f>
        <v>2.4679576079022828E-2</v>
      </c>
      <c r="D872" t="s">
        <v>1314</v>
      </c>
      <c r="E872">
        <v>3</v>
      </c>
      <c r="F872">
        <v>5</v>
      </c>
      <c r="G872">
        <v>7</v>
      </c>
      <c r="H872">
        <v>14</v>
      </c>
      <c r="I872" s="232">
        <f>IF(ISBLANK(D872),"",(E872/VLOOKUP(B872,'Data-Dept'!A:E,2,)))</f>
        <v>2.1231422505307855E-3</v>
      </c>
      <c r="J872" s="232">
        <f>IF(ISBLANK(D872),"",(F872/VLOOKUP(B872,'Data-Dept'!A:E,2,)))</f>
        <v>3.5385704175513091E-3</v>
      </c>
      <c r="K872" s="232">
        <f>IF(ISBLANK(D872),"",(G872/VLOOKUP(B872,'Data-Dept'!A:E,2,)))</f>
        <v>4.953998584571833E-3</v>
      </c>
    </row>
    <row r="873" spans="1:11" x14ac:dyDescent="0.5">
      <c r="A873" s="230" t="str">
        <f t="shared" si="26"/>
        <v>Pest Management</v>
      </c>
      <c r="B873" s="230" t="str">
        <f t="shared" si="27"/>
        <v>AAFC</v>
      </c>
      <c r="C873" s="230">
        <f>VLOOKUP(B873,'Data-Dept'!A:J,10,)</f>
        <v>6.2702537952708762E-2</v>
      </c>
      <c r="D873" t="s">
        <v>236</v>
      </c>
      <c r="E873">
        <v>2</v>
      </c>
      <c r="F873">
        <v>2</v>
      </c>
      <c r="G873">
        <v>2</v>
      </c>
      <c r="H873">
        <v>3</v>
      </c>
      <c r="I873" s="232">
        <f>IF(ISBLANK(D873),"",(E873/VLOOKUP(B873,'Data-Dept'!A:E,2,)))</f>
        <v>8.6956521739130436E-3</v>
      </c>
      <c r="J873" s="232">
        <f>IF(ISBLANK(D873),"",(F873/VLOOKUP(B873,'Data-Dept'!A:E,2,)))</f>
        <v>8.6956521739130436E-3</v>
      </c>
      <c r="K873" s="232">
        <f>IF(ISBLANK(D873),"",(G873/VLOOKUP(B873,'Data-Dept'!A:E,2,)))</f>
        <v>8.6956521739130436E-3</v>
      </c>
    </row>
    <row r="874" spans="1:11" x14ac:dyDescent="0.5">
      <c r="A874" s="230" t="str">
        <f t="shared" si="26"/>
        <v>Get technical support</v>
      </c>
      <c r="B874" s="230" t="str">
        <f t="shared" si="27"/>
        <v>CBSA</v>
      </c>
      <c r="C874" s="230">
        <f>VLOOKUP(B874,'Data-Dept'!A:J,10,)</f>
        <v>8.2121991698330173E-3</v>
      </c>
      <c r="D874" t="s">
        <v>265</v>
      </c>
      <c r="E874">
        <v>2</v>
      </c>
      <c r="F874">
        <v>4</v>
      </c>
      <c r="G874">
        <v>4</v>
      </c>
      <c r="H874">
        <v>8</v>
      </c>
      <c r="I874" s="232">
        <f>IF(ISBLANK(D874),"",(E874/VLOOKUP(B874,'Data-Dept'!A:E,2,)))</f>
        <v>1.4515894904920887E-4</v>
      </c>
      <c r="J874" s="232">
        <f>IF(ISBLANK(D874),"",(F874/VLOOKUP(B874,'Data-Dept'!A:E,2,)))</f>
        <v>2.9031789809841774E-4</v>
      </c>
      <c r="K874" s="232">
        <f>IF(ISBLANK(D874),"",(G874/VLOOKUP(B874,'Data-Dept'!A:E,2,)))</f>
        <v>2.9031789809841774E-4</v>
      </c>
    </row>
    <row r="875" spans="1:11" x14ac:dyDescent="0.5">
      <c r="A875" s="230" t="str">
        <f t="shared" si="26"/>
        <v>Request an appeal or review</v>
      </c>
      <c r="B875" s="230" t="str">
        <f t="shared" si="27"/>
        <v>CBSA</v>
      </c>
      <c r="C875" s="230">
        <f>VLOOKUP(B875,'Data-Dept'!A:J,10,)</f>
        <v>8.2121991698330173E-3</v>
      </c>
      <c r="D875" t="s">
        <v>269</v>
      </c>
      <c r="E875">
        <v>2</v>
      </c>
      <c r="F875">
        <v>1</v>
      </c>
      <c r="G875">
        <v>0</v>
      </c>
      <c r="H875">
        <v>2</v>
      </c>
      <c r="I875" s="232">
        <f>IF(ISBLANK(D875),"",(E875/VLOOKUP(B875,'Data-Dept'!A:E,2,)))</f>
        <v>1.4515894904920887E-4</v>
      </c>
      <c r="J875" s="232">
        <f>IF(ISBLANK(D875),"",(F875/VLOOKUP(B875,'Data-Dept'!A:E,2,)))</f>
        <v>7.2579474524604436E-5</v>
      </c>
      <c r="K875" s="232">
        <f>IF(ISBLANK(D875),"",(G875/VLOOKUP(B875,'Data-Dept'!A:E,2,)))</f>
        <v>0</v>
      </c>
    </row>
    <row r="876" spans="1:11" x14ac:dyDescent="0.5">
      <c r="A876" s="230" t="str">
        <f t="shared" si="26"/>
        <v>Other - Reason for my visit is not in this list</v>
      </c>
      <c r="B876" s="230" t="str">
        <f t="shared" si="27"/>
        <v>CFIA</v>
      </c>
      <c r="C876" s="230">
        <f>VLOOKUP(B876,'Data-Dept'!A:J,10,)</f>
        <v>2.0566405380382704E-2</v>
      </c>
      <c r="D876" t="s">
        <v>285</v>
      </c>
      <c r="E876">
        <v>2</v>
      </c>
      <c r="F876">
        <v>5</v>
      </c>
      <c r="G876">
        <v>4</v>
      </c>
      <c r="H876">
        <v>10</v>
      </c>
      <c r="I876" s="232">
        <f>IF(ISBLANK(D876),"",(E876/VLOOKUP(B876,'Data-Dept'!A:E,2,)))</f>
        <v>9.4966761633428305E-4</v>
      </c>
      <c r="J876" s="232">
        <f>IF(ISBLANK(D876),"",(F876/VLOOKUP(B876,'Data-Dept'!A:E,2,)))</f>
        <v>2.3741690408357074E-3</v>
      </c>
      <c r="K876" s="232">
        <f>IF(ISBLANK(D876),"",(G876/VLOOKUP(B876,'Data-Dept'!A:E,2,)))</f>
        <v>1.8993352326685661E-3</v>
      </c>
    </row>
    <row r="877" spans="1:11" x14ac:dyDescent="0.5">
      <c r="A877" s="230" t="str">
        <f t="shared" si="26"/>
        <v>Infection and Immunity</v>
      </c>
      <c r="B877" s="230" t="str">
        <f t="shared" si="27"/>
        <v>CIHR</v>
      </c>
      <c r="C877" s="230">
        <f>VLOOKUP(B877,'Data-Dept'!A:J,10,)</f>
        <v>2.9322591399837911E-2</v>
      </c>
      <c r="D877" t="s">
        <v>1376</v>
      </c>
      <c r="E877">
        <v>2</v>
      </c>
      <c r="F877">
        <v>2</v>
      </c>
      <c r="G877">
        <v>2</v>
      </c>
      <c r="H877">
        <v>4</v>
      </c>
      <c r="I877" s="232">
        <f>IF(ISBLANK(D877),"",(E877/VLOOKUP(B877,'Data-Dept'!A:E,2,)))</f>
        <v>2.0366598778004071E-3</v>
      </c>
      <c r="J877" s="232">
        <f>IF(ISBLANK(D877),"",(F877/VLOOKUP(B877,'Data-Dept'!A:E,2,)))</f>
        <v>2.0366598778004071E-3</v>
      </c>
      <c r="K877" s="232">
        <f>IF(ISBLANK(D877),"",(G877/VLOOKUP(B877,'Data-Dept'!A:E,2,)))</f>
        <v>2.0366598778004071E-3</v>
      </c>
    </row>
    <row r="878" spans="1:11" x14ac:dyDescent="0.5">
      <c r="A878" s="230" t="str">
        <f t="shared" si="26"/>
        <v>Learn more about the College of reviewers</v>
      </c>
      <c r="B878" s="230" t="str">
        <f t="shared" si="27"/>
        <v>CIHR</v>
      </c>
      <c r="C878" s="230">
        <f>VLOOKUP(B878,'Data-Dept'!A:J,10,)</f>
        <v>2.9322591399837911E-2</v>
      </c>
      <c r="D878" t="s">
        <v>313</v>
      </c>
      <c r="E878">
        <v>2</v>
      </c>
      <c r="F878">
        <v>3</v>
      </c>
      <c r="G878">
        <v>2</v>
      </c>
      <c r="H878">
        <v>18</v>
      </c>
      <c r="I878" s="232">
        <f>IF(ISBLANK(D878),"",(E878/VLOOKUP(B878,'Data-Dept'!A:E,2,)))</f>
        <v>2.0366598778004071E-3</v>
      </c>
      <c r="J878" s="232">
        <f>IF(ISBLANK(D878),"",(F878/VLOOKUP(B878,'Data-Dept'!A:E,2,)))</f>
        <v>3.0549898167006109E-3</v>
      </c>
      <c r="K878" s="232">
        <f>IF(ISBLANK(D878),"",(G878/VLOOKUP(B878,'Data-Dept'!A:E,2,)))</f>
        <v>2.0366598778004071E-3</v>
      </c>
    </row>
    <row r="879" spans="1:11" x14ac:dyDescent="0.5">
      <c r="A879" s="230" t="str">
        <f t="shared" si="26"/>
        <v>Find a patent</v>
      </c>
      <c r="B879" s="230" t="str">
        <f t="shared" si="27"/>
        <v>CIPO</v>
      </c>
      <c r="C879" s="230">
        <f>VLOOKUP(B879,'Data-Dept'!A:J,10,)</f>
        <v>6.0161645388857155E-2</v>
      </c>
      <c r="D879" t="s">
        <v>319</v>
      </c>
      <c r="E879">
        <v>2</v>
      </c>
      <c r="F879">
        <v>2</v>
      </c>
      <c r="G879">
        <v>3</v>
      </c>
      <c r="H879">
        <v>8</v>
      </c>
      <c r="I879" s="232">
        <f>IF(ISBLANK(D879),"",(E879/VLOOKUP(B879,'Data-Dept'!A:E,2,)))</f>
        <v>8.2644628099173556E-3</v>
      </c>
      <c r="J879" s="232">
        <f>IF(ISBLANK(D879),"",(F879/VLOOKUP(B879,'Data-Dept'!A:E,2,)))</f>
        <v>8.2644628099173556E-3</v>
      </c>
      <c r="K879" s="232">
        <f>IF(ISBLANK(D879),"",(G879/VLOOKUP(B879,'Data-Dept'!A:E,2,)))</f>
        <v>1.2396694214876033E-2</v>
      </c>
    </row>
    <row r="880" spans="1:11" x14ac:dyDescent="0.5">
      <c r="A880" s="230" t="str">
        <f t="shared" si="26"/>
        <v>Solar eclipses times and appreciation guide</v>
      </c>
      <c r="B880" s="230" t="str">
        <f t="shared" si="27"/>
        <v>CSA</v>
      </c>
      <c r="C880" s="230">
        <f>VLOOKUP(B880,'Data-Dept'!A:J,10,)</f>
        <v>2.1474470106768312E-2</v>
      </c>
      <c r="D880" t="s">
        <v>380</v>
      </c>
      <c r="E880">
        <v>2</v>
      </c>
      <c r="F880">
        <v>1</v>
      </c>
      <c r="G880">
        <v>4</v>
      </c>
      <c r="H880">
        <v>13</v>
      </c>
      <c r="I880" s="232">
        <f>IF(ISBLANK(D880),"",(E880/VLOOKUP(B880,'Data-Dept'!A:E,2,)))</f>
        <v>1.3012361743656475E-3</v>
      </c>
      <c r="J880" s="232">
        <f>IF(ISBLANK(D880),"",(F880/VLOOKUP(B880,'Data-Dept'!A:E,2,)))</f>
        <v>6.5061808718282373E-4</v>
      </c>
      <c r="K880" s="232">
        <f>IF(ISBLANK(D880),"",(G880/VLOOKUP(B880,'Data-Dept'!A:E,2,)))</f>
        <v>2.6024723487312949E-3</v>
      </c>
    </row>
    <row r="881" spans="1:11" x14ac:dyDescent="0.5">
      <c r="A881" s="230" t="str">
        <f t="shared" si="26"/>
        <v>Secure your device (phone, router etc)</v>
      </c>
      <c r="B881" s="230" t="str">
        <f t="shared" si="27"/>
        <v>CSEC</v>
      </c>
      <c r="C881" s="230">
        <f>VLOOKUP(B881,'Data-Dept'!A:J,10,)</f>
        <v>3.4062996861916293E-2</v>
      </c>
      <c r="D881" t="s">
        <v>396</v>
      </c>
      <c r="E881">
        <v>2</v>
      </c>
      <c r="F881">
        <v>2</v>
      </c>
      <c r="G881">
        <v>1</v>
      </c>
      <c r="H881">
        <v>4</v>
      </c>
      <c r="I881" s="232">
        <f>IF(ISBLANK(D881),"",(E881/VLOOKUP(B881,'Data-Dept'!A:E,2,)))</f>
        <v>3.0911901081916537E-3</v>
      </c>
      <c r="J881" s="232">
        <f>IF(ISBLANK(D881),"",(F881/VLOOKUP(B881,'Data-Dept'!A:E,2,)))</f>
        <v>3.0911901081916537E-3</v>
      </c>
      <c r="K881" s="232">
        <f>IF(ISBLANK(D881),"",(G881/VLOOKUP(B881,'Data-Dept'!A:E,2,)))</f>
        <v>1.5455950540958269E-3</v>
      </c>
    </row>
    <row r="882" spans="1:11" x14ac:dyDescent="0.5">
      <c r="A882" s="230" t="str">
        <f t="shared" si="26"/>
        <v>Contact the School</v>
      </c>
      <c r="B882" s="230" t="str">
        <f t="shared" si="27"/>
        <v>CSPS</v>
      </c>
      <c r="C882" s="230">
        <f>VLOOKUP(B882,'Data-Dept'!A:J,10,)</f>
        <v>8.1639509937400268E-2</v>
      </c>
      <c r="D882" t="s">
        <v>399</v>
      </c>
      <c r="E882">
        <v>2</v>
      </c>
      <c r="F882">
        <v>3</v>
      </c>
      <c r="G882">
        <v>4</v>
      </c>
      <c r="H882">
        <v>5</v>
      </c>
      <c r="I882" s="232">
        <f>IF(ISBLANK(D882),"",(E882/VLOOKUP(B882,'Data-Dept'!A:E,2,)))</f>
        <v>1.5873015873015872E-2</v>
      </c>
      <c r="J882" s="232">
        <f>IF(ISBLANK(D882),"",(F882/VLOOKUP(B882,'Data-Dept'!A:E,2,)))</f>
        <v>2.3809523809523808E-2</v>
      </c>
      <c r="K882" s="232">
        <f>IF(ISBLANK(D882),"",(G882/VLOOKUP(B882,'Data-Dept'!A:E,2,)))</f>
        <v>3.1746031746031744E-2</v>
      </c>
    </row>
    <row r="883" spans="1:11" ht="31.5" x14ac:dyDescent="0.5">
      <c r="A883" s="230" t="str">
        <f t="shared" si="26"/>
        <v>Find information on fishing for salmon and trout in Newfoundland and Labrador rivers</v>
      </c>
      <c r="B883" s="230" t="str">
        <f t="shared" si="27"/>
        <v>DFO</v>
      </c>
      <c r="C883" s="230">
        <f>VLOOKUP(B883,'Data-Dept'!A:J,10,)</f>
        <v>3.4571708353696461E-2</v>
      </c>
      <c r="D883" t="s">
        <v>413</v>
      </c>
      <c r="E883">
        <v>2</v>
      </c>
      <c r="F883">
        <v>3</v>
      </c>
      <c r="G883">
        <v>2</v>
      </c>
      <c r="H883">
        <v>8</v>
      </c>
      <c r="I883" s="232">
        <f>IF(ISBLANK(D883),"",(E883/VLOOKUP(B883,'Data-Dept'!A:E,2,)))</f>
        <v>2.6246719160104987E-3</v>
      </c>
      <c r="J883" s="232">
        <f>IF(ISBLANK(D883),"",(F883/VLOOKUP(B883,'Data-Dept'!A:E,2,)))</f>
        <v>3.937007874015748E-3</v>
      </c>
      <c r="K883" s="232">
        <f>IF(ISBLANK(D883),"",(G883/VLOOKUP(B883,'Data-Dept'!A:E,2,)))</f>
        <v>2.6246719160104987E-3</v>
      </c>
    </row>
    <row r="884" spans="1:11" x14ac:dyDescent="0.5">
      <c r="A884" s="230" t="str">
        <f t="shared" si="26"/>
        <v>Get maps for fishery areas</v>
      </c>
      <c r="B884" s="230" t="str">
        <f t="shared" si="27"/>
        <v>DFO</v>
      </c>
      <c r="C884" s="230">
        <f>VLOOKUP(B884,'Data-Dept'!A:J,10,)</f>
        <v>3.4571708353696461E-2</v>
      </c>
      <c r="D884" t="s">
        <v>1404</v>
      </c>
      <c r="E884">
        <v>2</v>
      </c>
      <c r="F884">
        <v>3</v>
      </c>
      <c r="G884">
        <v>4</v>
      </c>
      <c r="H884">
        <v>5</v>
      </c>
      <c r="I884" s="232">
        <f>IF(ISBLANK(D884),"",(E884/VLOOKUP(B884,'Data-Dept'!A:E,2,)))</f>
        <v>2.6246719160104987E-3</v>
      </c>
      <c r="J884" s="232">
        <f>IF(ISBLANK(D884),"",(F884/VLOOKUP(B884,'Data-Dept'!A:E,2,)))</f>
        <v>3.937007874015748E-3</v>
      </c>
      <c r="K884" s="232">
        <f>IF(ISBLANK(D884),"",(G884/VLOOKUP(B884,'Data-Dept'!A:E,2,)))</f>
        <v>5.2493438320209973E-3</v>
      </c>
    </row>
    <row r="885" spans="1:11" x14ac:dyDescent="0.5">
      <c r="A885" s="230" t="str">
        <f t="shared" si="26"/>
        <v>Cadet camps, dress, drills and training</v>
      </c>
      <c r="B885" s="230" t="str">
        <f t="shared" si="27"/>
        <v>DND</v>
      </c>
      <c r="C885" s="230">
        <f>VLOOKUP(B885,'Data-Dept'!A:J,10,)</f>
        <v>1.3547807034757964E-2</v>
      </c>
      <c r="D885" t="s">
        <v>428</v>
      </c>
      <c r="E885">
        <v>2</v>
      </c>
      <c r="F885">
        <v>5</v>
      </c>
      <c r="G885">
        <v>8</v>
      </c>
      <c r="H885">
        <v>16</v>
      </c>
      <c r="I885" s="232">
        <f>IF(ISBLANK(D885),"",(E885/VLOOKUP(B885,'Data-Dept'!A:E,2,)))</f>
        <v>4.5850527281063731E-4</v>
      </c>
      <c r="J885" s="232">
        <f>IF(ISBLANK(D885),"",(F885/VLOOKUP(B885,'Data-Dept'!A:E,2,)))</f>
        <v>1.1462631820265932E-3</v>
      </c>
      <c r="K885" s="232">
        <f>IF(ISBLANK(D885),"",(G885/VLOOKUP(B885,'Data-Dept'!A:E,2,)))</f>
        <v>1.8340210912425492E-3</v>
      </c>
    </row>
    <row r="886" spans="1:11" x14ac:dyDescent="0.5">
      <c r="A886" s="230" t="str">
        <f t="shared" si="26"/>
        <v>Latest stories or articles about the Canadian military</v>
      </c>
      <c r="B886" s="230" t="str">
        <f t="shared" si="27"/>
        <v>DND</v>
      </c>
      <c r="C886" s="230">
        <f>VLOOKUP(B886,'Data-Dept'!A:J,10,)</f>
        <v>1.3547807034757964E-2</v>
      </c>
      <c r="D886" t="s">
        <v>446</v>
      </c>
      <c r="E886">
        <v>2</v>
      </c>
      <c r="F886">
        <v>4</v>
      </c>
      <c r="G886">
        <v>4</v>
      </c>
      <c r="H886">
        <v>11</v>
      </c>
      <c r="I886" s="232">
        <f>IF(ISBLANK(D886),"",(E886/VLOOKUP(B886,'Data-Dept'!A:E,2,)))</f>
        <v>4.5850527281063731E-4</v>
      </c>
      <c r="J886" s="232">
        <f>IF(ISBLANK(D886),"",(F886/VLOOKUP(B886,'Data-Dept'!A:E,2,)))</f>
        <v>9.1701054562127462E-4</v>
      </c>
      <c r="K886" s="232">
        <f>IF(ISBLANK(D886),"",(G886/VLOOKUP(B886,'Data-Dept'!A:E,2,)))</f>
        <v>9.1701054562127462E-4</v>
      </c>
    </row>
    <row r="887" spans="1:11" x14ac:dyDescent="0.5">
      <c r="A887" s="230" t="str">
        <f t="shared" si="26"/>
        <v>Medals, orders, awards and decorations</v>
      </c>
      <c r="B887" s="230" t="str">
        <f t="shared" si="27"/>
        <v>DND</v>
      </c>
      <c r="C887" s="230">
        <f>VLOOKUP(B887,'Data-Dept'!A:J,10,)</f>
        <v>1.3547807034757964E-2</v>
      </c>
      <c r="D887" t="s">
        <v>447</v>
      </c>
      <c r="E887">
        <v>2</v>
      </c>
      <c r="F887">
        <v>2</v>
      </c>
      <c r="G887">
        <v>4</v>
      </c>
      <c r="H887">
        <v>10</v>
      </c>
      <c r="I887" s="232">
        <f>IF(ISBLANK(D887),"",(E887/VLOOKUP(B887,'Data-Dept'!A:E,2,)))</f>
        <v>4.5850527281063731E-4</v>
      </c>
      <c r="J887" s="232">
        <f>IF(ISBLANK(D887),"",(F887/VLOOKUP(B887,'Data-Dept'!A:E,2,)))</f>
        <v>4.5850527281063731E-4</v>
      </c>
      <c r="K887" s="232">
        <f>IF(ISBLANK(D887),"",(G887/VLOOKUP(B887,'Data-Dept'!A:E,2,)))</f>
        <v>9.1701054562127462E-4</v>
      </c>
    </row>
    <row r="888" spans="1:11" x14ac:dyDescent="0.5">
      <c r="A888" s="230" t="str">
        <f t="shared" si="26"/>
        <v>Military equipment purchases and upgrades</v>
      </c>
      <c r="B888" s="230" t="str">
        <f t="shared" si="27"/>
        <v>DND</v>
      </c>
      <c r="C888" s="230">
        <f>VLOOKUP(B888,'Data-Dept'!A:J,10,)</f>
        <v>1.3547807034757964E-2</v>
      </c>
      <c r="D888" t="s">
        <v>449</v>
      </c>
      <c r="E888">
        <v>2</v>
      </c>
      <c r="F888">
        <v>5</v>
      </c>
      <c r="G888">
        <v>4</v>
      </c>
      <c r="H888">
        <v>8</v>
      </c>
      <c r="I888" s="232">
        <f>IF(ISBLANK(D888),"",(E888/VLOOKUP(B888,'Data-Dept'!A:E,2,)))</f>
        <v>4.5850527281063731E-4</v>
      </c>
      <c r="J888" s="232">
        <f>IF(ISBLANK(D888),"",(F888/VLOOKUP(B888,'Data-Dept'!A:E,2,)))</f>
        <v>1.1462631820265932E-3</v>
      </c>
      <c r="K888" s="232">
        <f>IF(ISBLANK(D888),"",(G888/VLOOKUP(B888,'Data-Dept'!A:E,2,)))</f>
        <v>9.1701054562127462E-4</v>
      </c>
    </row>
    <row r="889" spans="1:11" x14ac:dyDescent="0.5">
      <c r="A889" s="230" t="str">
        <f t="shared" si="26"/>
        <v>Military service records</v>
      </c>
      <c r="B889" s="230" t="str">
        <f t="shared" si="27"/>
        <v>DND</v>
      </c>
      <c r="C889" s="230">
        <f>VLOOKUP(B889,'Data-Dept'!A:J,10,)</f>
        <v>1.3547807034757964E-2</v>
      </c>
      <c r="D889" t="s">
        <v>450</v>
      </c>
      <c r="E889">
        <v>2</v>
      </c>
      <c r="F889">
        <v>1</v>
      </c>
      <c r="G889">
        <v>2</v>
      </c>
      <c r="H889">
        <v>6</v>
      </c>
      <c r="I889" s="232">
        <f>IF(ISBLANK(D889),"",(E889/VLOOKUP(B889,'Data-Dept'!A:E,2,)))</f>
        <v>4.5850527281063731E-4</v>
      </c>
      <c r="J889" s="232">
        <f>IF(ISBLANK(D889),"",(F889/VLOOKUP(B889,'Data-Dept'!A:E,2,)))</f>
        <v>2.2925263640531865E-4</v>
      </c>
      <c r="K889" s="232">
        <f>IF(ISBLANK(D889),"",(G889/VLOOKUP(B889,'Data-Dept'!A:E,2,)))</f>
        <v>4.5850527281063731E-4</v>
      </c>
    </row>
    <row r="890" spans="1:11" x14ac:dyDescent="0.5">
      <c r="A890" s="230" t="str">
        <f t="shared" si="26"/>
        <v>Veteran Service Card</v>
      </c>
      <c r="B890" s="230" t="str">
        <f t="shared" si="27"/>
        <v>DND</v>
      </c>
      <c r="C890" s="230">
        <f>VLOOKUP(B890,'Data-Dept'!A:J,10,)</f>
        <v>1.3547807034757964E-2</v>
      </c>
      <c r="D890" t="s">
        <v>465</v>
      </c>
      <c r="E890">
        <v>2</v>
      </c>
      <c r="F890">
        <v>3</v>
      </c>
      <c r="G890">
        <v>4</v>
      </c>
      <c r="H890">
        <v>8</v>
      </c>
      <c r="I890" s="232">
        <f>IF(ISBLANK(D890),"",(E890/VLOOKUP(B890,'Data-Dept'!A:E,2,)))</f>
        <v>4.5850527281063731E-4</v>
      </c>
      <c r="J890" s="232">
        <f>IF(ISBLANK(D890),"",(F890/VLOOKUP(B890,'Data-Dept'!A:E,2,)))</f>
        <v>6.8775790921595599E-4</v>
      </c>
      <c r="K890" s="232">
        <f>IF(ISBLANK(D890),"",(G890/VLOOKUP(B890,'Data-Dept'!A:E,2,)))</f>
        <v>9.1701054562127462E-4</v>
      </c>
    </row>
    <row r="891" spans="1:11" ht="31.5" x14ac:dyDescent="0.5">
      <c r="A891" s="230" t="str">
        <f t="shared" si="26"/>
        <v>Find out about Canada's conservation programs and strategies to protect migratory birds</v>
      </c>
      <c r="B891" s="230" t="str">
        <f t="shared" si="27"/>
        <v>ECCC</v>
      </c>
      <c r="C891" s="230">
        <f>VLOOKUP(B891,'Data-Dept'!A:J,10,)</f>
        <v>1.1373977410545624E-2</v>
      </c>
      <c r="D891" t="s">
        <v>476</v>
      </c>
      <c r="E891">
        <v>2</v>
      </c>
      <c r="F891">
        <v>2</v>
      </c>
      <c r="G891">
        <v>3</v>
      </c>
      <c r="H891">
        <v>13</v>
      </c>
      <c r="I891" s="232">
        <f>IF(ISBLANK(D891),"",(E891/VLOOKUP(B891,'Data-Dept'!A:E,2,)))</f>
        <v>3.5656979853806385E-4</v>
      </c>
      <c r="J891" s="232">
        <f>IF(ISBLANK(D891),"",(F891/VLOOKUP(B891,'Data-Dept'!A:E,2,)))</f>
        <v>3.5656979853806385E-4</v>
      </c>
      <c r="K891" s="232">
        <f>IF(ISBLANK(D891),"",(G891/VLOOKUP(B891,'Data-Dept'!A:E,2,)))</f>
        <v>5.3485469780709572E-4</v>
      </c>
    </row>
    <row r="892" spans="1:11" x14ac:dyDescent="0.5">
      <c r="A892" s="230" t="str">
        <f t="shared" si="26"/>
        <v>Find out what is Canada doing to conserve our lands, waters and wildlife</v>
      </c>
      <c r="B892" s="230" t="str">
        <f t="shared" si="27"/>
        <v>ECCC</v>
      </c>
      <c r="C892" s="230">
        <f>VLOOKUP(B892,'Data-Dept'!A:J,10,)</f>
        <v>1.1373977410545624E-2</v>
      </c>
      <c r="D892" t="s">
        <v>486</v>
      </c>
      <c r="E892">
        <v>2</v>
      </c>
      <c r="F892">
        <v>5</v>
      </c>
      <c r="G892">
        <v>5</v>
      </c>
      <c r="H892">
        <v>15</v>
      </c>
      <c r="I892" s="232">
        <f>IF(ISBLANK(D892),"",(E892/VLOOKUP(B892,'Data-Dept'!A:E,2,)))</f>
        <v>3.5656979853806385E-4</v>
      </c>
      <c r="J892" s="232">
        <f>IF(ISBLANK(D892),"",(F892/VLOOKUP(B892,'Data-Dept'!A:E,2,)))</f>
        <v>8.9142449634515956E-4</v>
      </c>
      <c r="K892" s="232">
        <f>IF(ISBLANK(D892),"",(G892/VLOOKUP(B892,'Data-Dept'!A:E,2,)))</f>
        <v>8.9142449634515956E-4</v>
      </c>
    </row>
    <row r="893" spans="1:11" ht="31.5" x14ac:dyDescent="0.5">
      <c r="A893" s="230" t="str">
        <f t="shared" si="26"/>
        <v>Find substances listed under the Canadian Environmental Protection Act (CEPA) registry</v>
      </c>
      <c r="B893" s="230" t="str">
        <f t="shared" si="27"/>
        <v>ECCC</v>
      </c>
      <c r="C893" s="230">
        <f>VLOOKUP(B893,'Data-Dept'!A:J,10,)</f>
        <v>1.1373977410545624E-2</v>
      </c>
      <c r="D893" t="s">
        <v>487</v>
      </c>
      <c r="E893">
        <v>2</v>
      </c>
      <c r="F893">
        <v>4</v>
      </c>
      <c r="G893">
        <v>7</v>
      </c>
      <c r="H893">
        <v>12</v>
      </c>
      <c r="I893" s="232">
        <f>IF(ISBLANK(D893),"",(E893/VLOOKUP(B893,'Data-Dept'!A:E,2,)))</f>
        <v>3.5656979853806385E-4</v>
      </c>
      <c r="J893" s="232">
        <f>IF(ISBLANK(D893),"",(F893/VLOOKUP(B893,'Data-Dept'!A:E,2,)))</f>
        <v>7.1313959707612769E-4</v>
      </c>
      <c r="K893" s="232">
        <f>IF(ISBLANK(D893),"",(G893/VLOOKUP(B893,'Data-Dept'!A:E,2,)))</f>
        <v>1.2479942948832234E-3</v>
      </c>
    </row>
    <row r="894" spans="1:11" ht="31.5" x14ac:dyDescent="0.5">
      <c r="A894" s="230" t="str">
        <f t="shared" si="26"/>
        <v>Learn about environmental protection and the Canadian Environmental Protection Act (CEPA)</v>
      </c>
      <c r="B894" s="230" t="str">
        <f t="shared" si="27"/>
        <v>ECCC</v>
      </c>
      <c r="C894" s="230">
        <f>VLOOKUP(B894,'Data-Dept'!A:J,10,)</f>
        <v>1.1373977410545624E-2</v>
      </c>
      <c r="D894" t="s">
        <v>499</v>
      </c>
      <c r="E894">
        <v>2</v>
      </c>
      <c r="F894">
        <v>1</v>
      </c>
      <c r="G894">
        <v>1</v>
      </c>
      <c r="H894">
        <v>8</v>
      </c>
      <c r="I894" s="232">
        <f>IF(ISBLANK(D894),"",(E894/VLOOKUP(B894,'Data-Dept'!A:E,2,)))</f>
        <v>3.5656979853806385E-4</v>
      </c>
      <c r="J894" s="232">
        <f>IF(ISBLANK(D894),"",(F894/VLOOKUP(B894,'Data-Dept'!A:E,2,)))</f>
        <v>1.7828489926903192E-4</v>
      </c>
      <c r="K894" s="232">
        <f>IF(ISBLANK(D894),"",(G894/VLOOKUP(B894,'Data-Dept'!A:E,2,)))</f>
        <v>1.7828489926903192E-4</v>
      </c>
    </row>
    <row r="895" spans="1:11" x14ac:dyDescent="0.5">
      <c r="A895" s="230" t="str">
        <f t="shared" si="26"/>
        <v>Learn more on protecting our nature - Nature legacy</v>
      </c>
      <c r="B895" s="230" t="str">
        <f t="shared" si="27"/>
        <v>ECCC</v>
      </c>
      <c r="C895" s="230">
        <f>VLOOKUP(B895,'Data-Dept'!A:J,10,)</f>
        <v>1.1373977410545624E-2</v>
      </c>
      <c r="D895" t="s">
        <v>504</v>
      </c>
      <c r="E895">
        <v>2</v>
      </c>
      <c r="F895">
        <v>3</v>
      </c>
      <c r="G895">
        <v>3</v>
      </c>
      <c r="H895">
        <v>9</v>
      </c>
      <c r="I895" s="232">
        <f>IF(ISBLANK(D895),"",(E895/VLOOKUP(B895,'Data-Dept'!A:E,2,)))</f>
        <v>3.5656979853806385E-4</v>
      </c>
      <c r="J895" s="232">
        <f>IF(ISBLANK(D895),"",(F895/VLOOKUP(B895,'Data-Dept'!A:E,2,)))</f>
        <v>5.3485469780709572E-4</v>
      </c>
      <c r="K895" s="232">
        <f>IF(ISBLANK(D895),"",(G895/VLOOKUP(B895,'Data-Dept'!A:E,2,)))</f>
        <v>5.3485469780709572E-4</v>
      </c>
    </row>
    <row r="896" spans="1:11" x14ac:dyDescent="0.5">
      <c r="A896" s="230" t="str">
        <f t="shared" si="26"/>
        <v>Other - Reason for my visit is not in this list</v>
      </c>
      <c r="B896" s="230" t="str">
        <f t="shared" si="27"/>
        <v>FINTRAC</v>
      </c>
      <c r="C896" s="230" t="str">
        <f>VLOOKUP(B896,'Data-Dept'!A:J,10,)</f>
        <v>Insufficient data</v>
      </c>
      <c r="D896" t="s">
        <v>624</v>
      </c>
      <c r="E896">
        <v>2</v>
      </c>
      <c r="F896">
        <v>3</v>
      </c>
      <c r="G896">
        <v>2</v>
      </c>
      <c r="H896">
        <v>12</v>
      </c>
      <c r="I896" s="232">
        <f>IF(ISBLANK(D896),"",(E896/VLOOKUP(B896,'Data-Dept'!A:E,2,)))</f>
        <v>6.0606060606060608E-2</v>
      </c>
      <c r="J896" s="232">
        <f>IF(ISBLANK(D896),"",(F896/VLOOKUP(B896,'Data-Dept'!A:E,2,)))</f>
        <v>9.0909090909090912E-2</v>
      </c>
      <c r="K896" s="232">
        <f>IF(ISBLANK(D896),"",(G896/VLOOKUP(B896,'Data-Dept'!A:E,2,)))</f>
        <v>6.0606060606060608E-2</v>
      </c>
    </row>
    <row r="897" spans="1:11" x14ac:dyDescent="0.5">
      <c r="A897" s="230" t="str">
        <f t="shared" si="26"/>
        <v>Canada's State of Trade</v>
      </c>
      <c r="B897" s="230" t="str">
        <f t="shared" si="27"/>
        <v>GAC</v>
      </c>
      <c r="C897" s="230">
        <f>VLOOKUP(B897,'Data-Dept'!A:J,10,)</f>
        <v>8.097690068006173E-3</v>
      </c>
      <c r="D897" t="s">
        <v>631</v>
      </c>
      <c r="E897">
        <v>2</v>
      </c>
      <c r="F897">
        <v>3</v>
      </c>
      <c r="G897">
        <v>3</v>
      </c>
      <c r="H897">
        <v>5</v>
      </c>
      <c r="I897" s="232">
        <f>IF(ISBLANK(D897),"",(E897/VLOOKUP(B897,'Data-Dept'!A:E,2,)))</f>
        <v>1.4895360095330305E-4</v>
      </c>
      <c r="J897" s="232">
        <f>IF(ISBLANK(D897),"",(F897/VLOOKUP(B897,'Data-Dept'!A:E,2,)))</f>
        <v>2.2343040142995457E-4</v>
      </c>
      <c r="K897" s="232">
        <f>IF(ISBLANK(D897),"",(G897/VLOOKUP(B897,'Data-Dept'!A:E,2,)))</f>
        <v>2.2343040142995457E-4</v>
      </c>
    </row>
    <row r="898" spans="1:11" x14ac:dyDescent="0.5">
      <c r="A898" s="230" t="str">
        <f t="shared" si="26"/>
        <v>Contact the Trade Controls Bureau</v>
      </c>
      <c r="B898" s="230" t="str">
        <f t="shared" si="27"/>
        <v>GAC</v>
      </c>
      <c r="C898" s="230">
        <f>VLOOKUP(B898,'Data-Dept'!A:J,10,)</f>
        <v>8.097690068006173E-3</v>
      </c>
      <c r="D898" t="s">
        <v>636</v>
      </c>
      <c r="E898">
        <v>2</v>
      </c>
      <c r="F898">
        <v>2</v>
      </c>
      <c r="G898">
        <v>1</v>
      </c>
      <c r="H898">
        <v>2</v>
      </c>
      <c r="I898" s="232">
        <f>IF(ISBLANK(D898),"",(E898/VLOOKUP(B898,'Data-Dept'!A:E,2,)))</f>
        <v>1.4895360095330305E-4</v>
      </c>
      <c r="J898" s="232">
        <f>IF(ISBLANK(D898),"",(F898/VLOOKUP(B898,'Data-Dept'!A:E,2,)))</f>
        <v>1.4895360095330305E-4</v>
      </c>
      <c r="K898" s="232">
        <f>IF(ISBLANK(D898),"",(G898/VLOOKUP(B898,'Data-Dept'!A:E,2,)))</f>
        <v>7.4476800476651526E-5</v>
      </c>
    </row>
    <row r="899" spans="1:11" x14ac:dyDescent="0.5">
      <c r="A899" s="230" t="str">
        <f t="shared" ref="A899:A948" si="28">IF(ISBLANK(D899),"",MID(D899,FIND("#",SUBSTITUTE(D899,":","#",2))+1,500))</f>
        <v>CUSMA – Canada-United States-Mexico Agreement</v>
      </c>
      <c r="B899" s="230" t="str">
        <f t="shared" ref="B899:B948" si="29">IF(ISBLANK(D899),"",LEFT(D899,FIND("#",SUBSTITUTE(D899,":","#"))-1))</f>
        <v>GAC</v>
      </c>
      <c r="C899" s="230">
        <f>VLOOKUP(B899,'Data-Dept'!A:J,10,)</f>
        <v>8.097690068006173E-3</v>
      </c>
      <c r="D899" t="s">
        <v>641</v>
      </c>
      <c r="E899">
        <v>2</v>
      </c>
      <c r="F899">
        <v>0</v>
      </c>
      <c r="G899">
        <v>2</v>
      </c>
      <c r="H899">
        <v>7</v>
      </c>
      <c r="I899" s="232">
        <f>IF(ISBLANK(D899),"",(E899/VLOOKUP(B899,'Data-Dept'!A:E,2,)))</f>
        <v>1.4895360095330305E-4</v>
      </c>
      <c r="J899" s="232">
        <f>IF(ISBLANK(D899),"",(F899/VLOOKUP(B899,'Data-Dept'!A:E,2,)))</f>
        <v>0</v>
      </c>
      <c r="K899" s="232">
        <f>IF(ISBLANK(D899),"",(G899/VLOOKUP(B899,'Data-Dept'!A:E,2,)))</f>
        <v>1.4895360095330305E-4</v>
      </c>
    </row>
    <row r="900" spans="1:11" x14ac:dyDescent="0.5">
      <c r="A900" s="230" t="str">
        <f t="shared" si="28"/>
        <v>Export and import permits and certificates fees</v>
      </c>
      <c r="B900" s="230" t="str">
        <f t="shared" si="29"/>
        <v>GAC</v>
      </c>
      <c r="C900" s="230">
        <f>VLOOKUP(B900,'Data-Dept'!A:J,10,)</f>
        <v>8.097690068006173E-3</v>
      </c>
      <c r="D900" t="s">
        <v>644</v>
      </c>
      <c r="E900">
        <v>2</v>
      </c>
      <c r="F900">
        <v>1</v>
      </c>
      <c r="G900">
        <v>2</v>
      </c>
      <c r="H900">
        <v>5</v>
      </c>
      <c r="I900" s="232">
        <f>IF(ISBLANK(D900),"",(E900/VLOOKUP(B900,'Data-Dept'!A:E,2,)))</f>
        <v>1.4895360095330305E-4</v>
      </c>
      <c r="J900" s="232">
        <f>IF(ISBLANK(D900),"",(F900/VLOOKUP(B900,'Data-Dept'!A:E,2,)))</f>
        <v>7.4476800476651526E-5</v>
      </c>
      <c r="K900" s="232">
        <f>IF(ISBLANK(D900),"",(G900/VLOOKUP(B900,'Data-Dept'!A:E,2,)))</f>
        <v>1.4895360095330305E-4</v>
      </c>
    </row>
    <row r="901" spans="1:11" x14ac:dyDescent="0.5">
      <c r="A901" s="230" t="str">
        <f t="shared" si="28"/>
        <v>Market information – Wine, beer and spirits</v>
      </c>
      <c r="B901" s="230" t="str">
        <f t="shared" si="29"/>
        <v>GAC</v>
      </c>
      <c r="C901" s="230">
        <f>VLOOKUP(B901,'Data-Dept'!A:J,10,)</f>
        <v>8.097690068006173E-3</v>
      </c>
      <c r="D901" t="s">
        <v>661</v>
      </c>
      <c r="E901">
        <v>2</v>
      </c>
      <c r="F901">
        <v>1</v>
      </c>
      <c r="G901">
        <v>2</v>
      </c>
      <c r="H901">
        <v>2</v>
      </c>
      <c r="I901" s="232">
        <f>IF(ISBLANK(D901),"",(E901/VLOOKUP(B901,'Data-Dept'!A:E,2,)))</f>
        <v>1.4895360095330305E-4</v>
      </c>
      <c r="J901" s="232">
        <f>IF(ISBLANK(D901),"",(F901/VLOOKUP(B901,'Data-Dept'!A:E,2,)))</f>
        <v>7.4476800476651526E-5</v>
      </c>
      <c r="K901" s="232">
        <f>IF(ISBLANK(D901),"",(G901/VLOOKUP(B901,'Data-Dept'!A:E,2,)))</f>
        <v>1.4895360095330305E-4</v>
      </c>
    </row>
    <row r="902" spans="1:11" x14ac:dyDescent="0.5">
      <c r="A902" s="230" t="str">
        <f t="shared" si="28"/>
        <v>Resolve a business/trade issue</v>
      </c>
      <c r="B902" s="230" t="str">
        <f t="shared" si="29"/>
        <v>GAC</v>
      </c>
      <c r="C902" s="230">
        <f>VLOOKUP(B902,'Data-Dept'!A:J,10,)</f>
        <v>8.097690068006173E-3</v>
      </c>
      <c r="D902" t="s">
        <v>669</v>
      </c>
      <c r="E902">
        <v>2</v>
      </c>
      <c r="F902">
        <v>2</v>
      </c>
      <c r="G902">
        <v>4</v>
      </c>
      <c r="H902">
        <v>7</v>
      </c>
      <c r="I902" s="232">
        <f>IF(ISBLANK(D902),"",(E902/VLOOKUP(B902,'Data-Dept'!A:E,2,)))</f>
        <v>1.4895360095330305E-4</v>
      </c>
      <c r="J902" s="232">
        <f>IF(ISBLANK(D902),"",(F902/VLOOKUP(B902,'Data-Dept'!A:E,2,)))</f>
        <v>1.4895360095330305E-4</v>
      </c>
      <c r="K902" s="232">
        <f>IF(ISBLANK(D902),"",(G902/VLOOKUP(B902,'Data-Dept'!A:E,2,)))</f>
        <v>2.979072019066061E-4</v>
      </c>
    </row>
    <row r="903" spans="1:11" x14ac:dyDescent="0.5">
      <c r="A903" s="230" t="str">
        <f t="shared" si="28"/>
        <v>Support for Canadian business women in international trade</v>
      </c>
      <c r="B903" s="230" t="str">
        <f t="shared" si="29"/>
        <v>GAC</v>
      </c>
      <c r="C903" s="230">
        <f>VLOOKUP(B903,'Data-Dept'!A:J,10,)</f>
        <v>8.097690068006173E-3</v>
      </c>
      <c r="D903" t="s">
        <v>676</v>
      </c>
      <c r="E903">
        <v>2</v>
      </c>
      <c r="F903">
        <v>0</v>
      </c>
      <c r="G903">
        <v>1</v>
      </c>
      <c r="H903">
        <v>3</v>
      </c>
      <c r="I903" s="232">
        <f>IF(ISBLANK(D903),"",(E903/VLOOKUP(B903,'Data-Dept'!A:E,2,)))</f>
        <v>1.4895360095330305E-4</v>
      </c>
      <c r="J903" s="232">
        <f>IF(ISBLANK(D903),"",(F903/VLOOKUP(B903,'Data-Dept'!A:E,2,)))</f>
        <v>0</v>
      </c>
      <c r="K903" s="232">
        <f>IF(ISBLANK(D903),"",(G903/VLOOKUP(B903,'Data-Dept'!A:E,2,)))</f>
        <v>7.4476800476651526E-5</v>
      </c>
    </row>
    <row r="904" spans="1:11" x14ac:dyDescent="0.5">
      <c r="A904" s="230" t="str">
        <f t="shared" si="28"/>
        <v>Trade topic – Free trade</v>
      </c>
      <c r="B904" s="230" t="str">
        <f t="shared" si="29"/>
        <v>GAC</v>
      </c>
      <c r="C904" s="230">
        <f>VLOOKUP(B904,'Data-Dept'!A:J,10,)</f>
        <v>8.097690068006173E-3</v>
      </c>
      <c r="D904" t="s">
        <v>687</v>
      </c>
      <c r="E904">
        <v>2</v>
      </c>
      <c r="F904">
        <v>5</v>
      </c>
      <c r="G904">
        <v>4</v>
      </c>
      <c r="H904">
        <v>11</v>
      </c>
      <c r="I904" s="232">
        <f>IF(ISBLANK(D904),"",(E904/VLOOKUP(B904,'Data-Dept'!A:E,2,)))</f>
        <v>1.4895360095330305E-4</v>
      </c>
      <c r="J904" s="232">
        <f>IF(ISBLANK(D904),"",(F904/VLOOKUP(B904,'Data-Dept'!A:E,2,)))</f>
        <v>3.7238400238325762E-4</v>
      </c>
      <c r="K904" s="232">
        <f>IF(ISBLANK(D904),"",(G904/VLOOKUP(B904,'Data-Dept'!A:E,2,)))</f>
        <v>2.979072019066061E-4</v>
      </c>
    </row>
    <row r="905" spans="1:11" x14ac:dyDescent="0.5">
      <c r="A905" s="230" t="str">
        <f t="shared" si="28"/>
        <v>Trade topic – Investment</v>
      </c>
      <c r="B905" s="230" t="str">
        <f t="shared" si="29"/>
        <v>GAC</v>
      </c>
      <c r="C905" s="230">
        <f>VLOOKUP(B905,'Data-Dept'!A:J,10,)</f>
        <v>8.097690068006173E-3</v>
      </c>
      <c r="D905" t="s">
        <v>692</v>
      </c>
      <c r="E905">
        <v>2</v>
      </c>
      <c r="F905">
        <v>2</v>
      </c>
      <c r="G905">
        <v>3</v>
      </c>
      <c r="H905">
        <v>4</v>
      </c>
      <c r="I905" s="232">
        <f>IF(ISBLANK(D905),"",(E905/VLOOKUP(B905,'Data-Dept'!A:E,2,)))</f>
        <v>1.4895360095330305E-4</v>
      </c>
      <c r="J905" s="232">
        <f>IF(ISBLANK(D905),"",(F905/VLOOKUP(B905,'Data-Dept'!A:E,2,)))</f>
        <v>1.4895360095330305E-4</v>
      </c>
      <c r="K905" s="232">
        <f>IF(ISBLANK(D905),"",(G905/VLOOKUP(B905,'Data-Dept'!A:E,2,)))</f>
        <v>2.2343040142995457E-4</v>
      </c>
    </row>
    <row r="906" spans="1:11" x14ac:dyDescent="0.5">
      <c r="A906" s="230" t="str">
        <f t="shared" si="28"/>
        <v>Trade topic – Market research</v>
      </c>
      <c r="B906" s="230" t="str">
        <f t="shared" si="29"/>
        <v>GAC</v>
      </c>
      <c r="C906" s="230">
        <f>VLOOKUP(B906,'Data-Dept'!A:J,10,)</f>
        <v>8.097690068006173E-3</v>
      </c>
      <c r="D906" t="s">
        <v>693</v>
      </c>
      <c r="E906">
        <v>2</v>
      </c>
      <c r="F906">
        <v>4</v>
      </c>
      <c r="G906">
        <v>4</v>
      </c>
      <c r="H906">
        <v>8</v>
      </c>
      <c r="I906" s="232">
        <f>IF(ISBLANK(D906),"",(E906/VLOOKUP(B906,'Data-Dept'!A:E,2,)))</f>
        <v>1.4895360095330305E-4</v>
      </c>
      <c r="J906" s="232">
        <f>IF(ISBLANK(D906),"",(F906/VLOOKUP(B906,'Data-Dept'!A:E,2,)))</f>
        <v>2.979072019066061E-4</v>
      </c>
      <c r="K906" s="232">
        <f>IF(ISBLANK(D906),"",(G906/VLOOKUP(B906,'Data-Dept'!A:E,2,)))</f>
        <v>2.979072019066061E-4</v>
      </c>
    </row>
    <row r="907" spans="1:11" x14ac:dyDescent="0.5">
      <c r="A907" s="230" t="str">
        <f t="shared" si="28"/>
        <v>Request emergency assistance</v>
      </c>
      <c r="B907" s="230" t="str">
        <f t="shared" si="29"/>
        <v>GAC</v>
      </c>
      <c r="C907" s="230">
        <f>VLOOKUP(B907,'Data-Dept'!A:J,10,)</f>
        <v>8.097690068006173E-3</v>
      </c>
      <c r="D907" t="s">
        <v>717</v>
      </c>
      <c r="E907">
        <v>2</v>
      </c>
      <c r="F907">
        <v>2</v>
      </c>
      <c r="G907">
        <v>2</v>
      </c>
      <c r="H907">
        <v>4</v>
      </c>
      <c r="I907" s="232">
        <f>IF(ISBLANK(D907),"",(E907/VLOOKUP(B907,'Data-Dept'!A:E,2,)))</f>
        <v>1.4895360095330305E-4</v>
      </c>
      <c r="J907" s="232">
        <f>IF(ISBLANK(D907),"",(F907/VLOOKUP(B907,'Data-Dept'!A:E,2,)))</f>
        <v>1.4895360095330305E-4</v>
      </c>
      <c r="K907" s="232">
        <f>IF(ISBLANK(D907),"",(G907/VLOOKUP(B907,'Data-Dept'!A:E,2,)))</f>
        <v>1.4895360095330305E-4</v>
      </c>
    </row>
    <row r="908" spans="1:11" x14ac:dyDescent="0.5">
      <c r="A908" s="230" t="str">
        <f t="shared" si="28"/>
        <v>Work outside of Canada</v>
      </c>
      <c r="B908" s="230" t="str">
        <f t="shared" si="29"/>
        <v>GAC</v>
      </c>
      <c r="C908" s="230">
        <f>VLOOKUP(B908,'Data-Dept'!A:J,10,)</f>
        <v>8.097690068006173E-3</v>
      </c>
      <c r="D908" t="s">
        <v>724</v>
      </c>
      <c r="E908">
        <v>2</v>
      </c>
      <c r="F908">
        <v>2</v>
      </c>
      <c r="G908">
        <v>3</v>
      </c>
      <c r="H908">
        <v>5</v>
      </c>
      <c r="I908" s="232">
        <f>IF(ISBLANK(D908),"",(E908/VLOOKUP(B908,'Data-Dept'!A:E,2,)))</f>
        <v>1.4895360095330305E-4</v>
      </c>
      <c r="J908" s="232">
        <f>IF(ISBLANK(D908),"",(F908/VLOOKUP(B908,'Data-Dept'!A:E,2,)))</f>
        <v>1.4895360095330305E-4</v>
      </c>
      <c r="K908" s="232">
        <f>IF(ISBLANK(D908),"",(G908/VLOOKUP(B908,'Data-Dept'!A:E,2,)))</f>
        <v>2.2343040142995457E-4</v>
      </c>
    </row>
    <row r="909" spans="1:11" x14ac:dyDescent="0.5">
      <c r="A909" s="230" t="str">
        <f t="shared" si="28"/>
        <v>Scholarships outside of Canada – for Canadians</v>
      </c>
      <c r="B909" s="230" t="str">
        <f t="shared" si="29"/>
        <v>GAC</v>
      </c>
      <c r="C909" s="230">
        <f>VLOOKUP(B909,'Data-Dept'!A:J,10,)</f>
        <v>8.097690068006173E-3</v>
      </c>
      <c r="D909" t="s">
        <v>771</v>
      </c>
      <c r="E909">
        <v>2</v>
      </c>
      <c r="F909">
        <v>2</v>
      </c>
      <c r="G909">
        <v>2</v>
      </c>
      <c r="H909">
        <v>5</v>
      </c>
      <c r="I909" s="232">
        <f>IF(ISBLANK(D909),"",(E909/VLOOKUP(B909,'Data-Dept'!A:E,2,)))</f>
        <v>1.4895360095330305E-4</v>
      </c>
      <c r="J909" s="232">
        <f>IF(ISBLANK(D909),"",(F909/VLOOKUP(B909,'Data-Dept'!A:E,2,)))</f>
        <v>1.4895360095330305E-4</v>
      </c>
      <c r="K909" s="232">
        <f>IF(ISBLANK(D909),"",(G909/VLOOKUP(B909,'Data-Dept'!A:E,2,)))</f>
        <v>1.4895360095330305E-4</v>
      </c>
    </row>
    <row r="910" spans="1:11" x14ac:dyDescent="0.5">
      <c r="A910" s="230" t="str">
        <f t="shared" si="28"/>
        <v>Search college and university programs in Canada</v>
      </c>
      <c r="B910" s="230" t="str">
        <f t="shared" si="29"/>
        <v>GAC</v>
      </c>
      <c r="C910" s="230">
        <f>VLOOKUP(B910,'Data-Dept'!A:J,10,)</f>
        <v>8.097690068006173E-3</v>
      </c>
      <c r="D910" t="s">
        <v>776</v>
      </c>
      <c r="E910">
        <v>2</v>
      </c>
      <c r="F910">
        <v>5</v>
      </c>
      <c r="G910">
        <v>4</v>
      </c>
      <c r="H910">
        <v>7</v>
      </c>
      <c r="I910" s="232">
        <f>IF(ISBLANK(D910),"",(E910/VLOOKUP(B910,'Data-Dept'!A:E,2,)))</f>
        <v>1.4895360095330305E-4</v>
      </c>
      <c r="J910" s="232">
        <f>IF(ISBLANK(D910),"",(F910/VLOOKUP(B910,'Data-Dept'!A:E,2,)))</f>
        <v>3.7238400238325762E-4</v>
      </c>
      <c r="K910" s="232">
        <f>IF(ISBLANK(D910),"",(G910/VLOOKUP(B910,'Data-Dept'!A:E,2,)))</f>
        <v>2.979072019066061E-4</v>
      </c>
    </row>
    <row r="911" spans="1:11" x14ac:dyDescent="0.5">
      <c r="A911" s="230" t="str">
        <f t="shared" si="28"/>
        <v>Study costs for international students outside of Canada</v>
      </c>
      <c r="B911" s="230" t="str">
        <f t="shared" si="29"/>
        <v>GAC</v>
      </c>
      <c r="C911" s="230">
        <f>VLOOKUP(B911,'Data-Dept'!A:J,10,)</f>
        <v>8.097690068006173E-3</v>
      </c>
      <c r="D911" t="s">
        <v>781</v>
      </c>
      <c r="E911">
        <v>2</v>
      </c>
      <c r="F911">
        <v>1</v>
      </c>
      <c r="G911">
        <v>1</v>
      </c>
      <c r="H911">
        <v>2</v>
      </c>
      <c r="I911" s="232">
        <f>IF(ISBLANK(D911),"",(E911/VLOOKUP(B911,'Data-Dept'!A:E,2,)))</f>
        <v>1.4895360095330305E-4</v>
      </c>
      <c r="J911" s="232">
        <f>IF(ISBLANK(D911),"",(F911/VLOOKUP(B911,'Data-Dept'!A:E,2,)))</f>
        <v>7.4476800476651526E-5</v>
      </c>
      <c r="K911" s="232">
        <f>IF(ISBLANK(D911),"",(G911/VLOOKUP(B911,'Data-Dept'!A:E,2,)))</f>
        <v>7.4476800476651526E-5</v>
      </c>
    </row>
    <row r="912" spans="1:11" x14ac:dyDescent="0.5">
      <c r="A912" s="230" t="str">
        <f t="shared" si="28"/>
        <v>Study in Canada – for Canadians</v>
      </c>
      <c r="B912" s="230" t="str">
        <f t="shared" si="29"/>
        <v>GAC</v>
      </c>
      <c r="C912" s="230">
        <f>VLOOKUP(B912,'Data-Dept'!A:J,10,)</f>
        <v>8.097690068006173E-3</v>
      </c>
      <c r="D912" t="s">
        <v>782</v>
      </c>
      <c r="E912">
        <v>2</v>
      </c>
      <c r="F912">
        <v>3</v>
      </c>
      <c r="G912">
        <v>1</v>
      </c>
      <c r="H912">
        <v>5</v>
      </c>
      <c r="I912" s="232">
        <f>IF(ISBLANK(D912),"",(E912/VLOOKUP(B912,'Data-Dept'!A:E,2,)))</f>
        <v>1.4895360095330305E-4</v>
      </c>
      <c r="J912" s="232">
        <f>IF(ISBLANK(D912),"",(F912/VLOOKUP(B912,'Data-Dept'!A:E,2,)))</f>
        <v>2.2343040142995457E-4</v>
      </c>
      <c r="K912" s="232">
        <f>IF(ISBLANK(D912),"",(G912/VLOOKUP(B912,'Data-Dept'!A:E,2,)))</f>
        <v>7.4476800476651526E-5</v>
      </c>
    </row>
    <row r="913" spans="1:11" x14ac:dyDescent="0.5">
      <c r="A913" s="230" t="str">
        <f t="shared" si="28"/>
        <v>United Nations Educational, Scientific and Cultural Organization (UNESCO)</v>
      </c>
      <c r="B913" s="230" t="str">
        <f t="shared" si="29"/>
        <v>GAC</v>
      </c>
      <c r="C913" s="230">
        <f>VLOOKUP(B913,'Data-Dept'!A:J,10,)</f>
        <v>8.097690068006173E-3</v>
      </c>
      <c r="D913" t="s">
        <v>792</v>
      </c>
      <c r="E913">
        <v>2</v>
      </c>
      <c r="F913">
        <v>2</v>
      </c>
      <c r="G913">
        <v>3</v>
      </c>
      <c r="H913">
        <v>3</v>
      </c>
      <c r="I913" s="232">
        <f>IF(ISBLANK(D913),"",(E913/VLOOKUP(B913,'Data-Dept'!A:E,2,)))</f>
        <v>1.4895360095330305E-4</v>
      </c>
      <c r="J913" s="232">
        <f>IF(ISBLANK(D913),"",(F913/VLOOKUP(B913,'Data-Dept'!A:E,2,)))</f>
        <v>1.4895360095330305E-4</v>
      </c>
      <c r="K913" s="232">
        <f>IF(ISBLANK(D913),"",(G913/VLOOKUP(B913,'Data-Dept'!A:E,2,)))</f>
        <v>2.2343040142995457E-4</v>
      </c>
    </row>
    <row r="914" spans="1:11" x14ac:dyDescent="0.5">
      <c r="A914" s="230" t="str">
        <f t="shared" si="28"/>
        <v>Why choose Canada for my international studies</v>
      </c>
      <c r="B914" s="230" t="str">
        <f t="shared" si="29"/>
        <v>GAC</v>
      </c>
      <c r="C914" s="230">
        <f>VLOOKUP(B914,'Data-Dept'!A:J,10,)</f>
        <v>8.097690068006173E-3</v>
      </c>
      <c r="D914" t="s">
        <v>1464</v>
      </c>
      <c r="E914">
        <v>2</v>
      </c>
      <c r="F914">
        <v>2</v>
      </c>
      <c r="G914">
        <v>0</v>
      </c>
      <c r="H914">
        <v>3</v>
      </c>
      <c r="I914" s="232">
        <f>IF(ISBLANK(D914),"",(E914/VLOOKUP(B914,'Data-Dept'!A:E,2,)))</f>
        <v>1.4895360095330305E-4</v>
      </c>
      <c r="J914" s="232">
        <f>IF(ISBLANK(D914),"",(F914/VLOOKUP(B914,'Data-Dept'!A:E,2,)))</f>
        <v>1.4895360095330305E-4</v>
      </c>
      <c r="K914" s="232">
        <f>IF(ISBLANK(D914),"",(G914/VLOOKUP(B914,'Data-Dept'!A:E,2,)))</f>
        <v>0</v>
      </c>
    </row>
    <row r="915" spans="1:11" x14ac:dyDescent="0.5">
      <c r="A915" s="230" t="str">
        <f t="shared" si="28"/>
        <v>Infrastructure Bilateral Agreements</v>
      </c>
      <c r="B915" s="230" t="str">
        <f t="shared" si="29"/>
        <v>INFC</v>
      </c>
      <c r="C915" s="230">
        <f>VLOOKUP(B915,'Data-Dept'!A:J,10,)</f>
        <v>3.9746974763323513E-2</v>
      </c>
      <c r="D915" t="s">
        <v>824</v>
      </c>
      <c r="E915">
        <v>2</v>
      </c>
      <c r="F915">
        <v>1</v>
      </c>
      <c r="G915">
        <v>3</v>
      </c>
      <c r="H915">
        <v>8</v>
      </c>
      <c r="I915" s="232">
        <f>IF(ISBLANK(D915),"",(E915/VLOOKUP(B915,'Data-Dept'!A:E,2,)))</f>
        <v>3.4423407917383822E-3</v>
      </c>
      <c r="J915" s="232">
        <f>IF(ISBLANK(D915),"",(F915/VLOOKUP(B915,'Data-Dept'!A:E,2,)))</f>
        <v>1.7211703958691911E-3</v>
      </c>
      <c r="K915" s="232">
        <f>IF(ISBLANK(D915),"",(G915/VLOOKUP(B915,'Data-Dept'!A:E,2,)))</f>
        <v>5.1635111876075735E-3</v>
      </c>
    </row>
    <row r="916" spans="1:11" x14ac:dyDescent="0.5">
      <c r="A916" s="230" t="str">
        <f t="shared" si="28"/>
        <v>Project signage requirements and guidelines</v>
      </c>
      <c r="B916" s="230" t="str">
        <f t="shared" si="29"/>
        <v>INFC</v>
      </c>
      <c r="C916" s="230">
        <f>VLOOKUP(B916,'Data-Dept'!A:J,10,)</f>
        <v>3.9746974763323513E-2</v>
      </c>
      <c r="D916" t="s">
        <v>827</v>
      </c>
      <c r="E916">
        <v>2</v>
      </c>
      <c r="F916">
        <v>4</v>
      </c>
      <c r="G916">
        <v>3</v>
      </c>
      <c r="H916">
        <v>6</v>
      </c>
      <c r="I916" s="232">
        <f>IF(ISBLANK(D916),"",(E916/VLOOKUP(B916,'Data-Dept'!A:E,2,)))</f>
        <v>3.4423407917383822E-3</v>
      </c>
      <c r="J916" s="232">
        <f>IF(ISBLANK(D916),"",(F916/VLOOKUP(B916,'Data-Dept'!A:E,2,)))</f>
        <v>6.8846815834767644E-3</v>
      </c>
      <c r="K916" s="232">
        <f>IF(ISBLANK(D916),"",(G916/VLOOKUP(B916,'Data-Dept'!A:E,2,)))</f>
        <v>5.1635111876075735E-3</v>
      </c>
    </row>
    <row r="917" spans="1:11" x14ac:dyDescent="0.5">
      <c r="A917" s="230" t="str">
        <f t="shared" si="28"/>
        <v>Immigrate to Canada</v>
      </c>
      <c r="B917" s="230" t="str">
        <f t="shared" si="29"/>
        <v>IRCC</v>
      </c>
      <c r="C917" s="230">
        <f>VLOOKUP(B917,'Data-Dept'!A:J,10,)</f>
        <v>2.146124497851573E-3</v>
      </c>
      <c r="D917" t="s">
        <v>858</v>
      </c>
      <c r="E917">
        <v>2</v>
      </c>
      <c r="F917">
        <v>4</v>
      </c>
      <c r="G917">
        <v>2</v>
      </c>
      <c r="H917">
        <v>5</v>
      </c>
      <c r="I917" s="232">
        <f>IF(ISBLANK(D917),"",(E917/VLOOKUP(B917,'Data-Dept'!A:E,2,)))</f>
        <v>1.0086135598006979E-5</v>
      </c>
      <c r="J917" s="232">
        <f>IF(ISBLANK(D917),"",(F917/VLOOKUP(B917,'Data-Dept'!A:E,2,)))</f>
        <v>2.0172271196013958E-5</v>
      </c>
      <c r="K917" s="232">
        <f>IF(ISBLANK(D917),"",(G917/VLOOKUP(B917,'Data-Dept'!A:E,2,)))</f>
        <v>1.0086135598006979E-5</v>
      </c>
    </row>
    <row r="918" spans="1:11" x14ac:dyDescent="0.5">
      <c r="A918" s="230" t="str">
        <f t="shared" si="28"/>
        <v>Adoption and surrogacy</v>
      </c>
      <c r="B918" s="230" t="str">
        <f t="shared" si="29"/>
        <v>IRCC</v>
      </c>
      <c r="C918" s="230">
        <f>VLOOKUP(B918,'Data-Dept'!A:J,10,)</f>
        <v>2.146124497851573E-3</v>
      </c>
      <c r="D918" t="s">
        <v>870</v>
      </c>
      <c r="E918">
        <v>2</v>
      </c>
      <c r="F918">
        <v>2</v>
      </c>
      <c r="G918">
        <v>2</v>
      </c>
      <c r="H918">
        <v>2</v>
      </c>
      <c r="I918" s="232">
        <f>IF(ISBLANK(D918),"",(E918/VLOOKUP(B918,'Data-Dept'!A:E,2,)))</f>
        <v>1.0086135598006979E-5</v>
      </c>
      <c r="J918" s="232">
        <f>IF(ISBLANK(D918),"",(F918/VLOOKUP(B918,'Data-Dept'!A:E,2,)))</f>
        <v>1.0086135598006979E-5</v>
      </c>
      <c r="K918" s="232">
        <f>IF(ISBLANK(D918),"",(G918/VLOOKUP(B918,'Data-Dept'!A:E,2,)))</f>
        <v>1.0086135598006979E-5</v>
      </c>
    </row>
    <row r="919" spans="1:11" x14ac:dyDescent="0.5">
      <c r="A919" s="230" t="str">
        <f t="shared" si="28"/>
        <v>Apply for an Electronic Travel Authorization (eTA)</v>
      </c>
      <c r="B919" s="230" t="str">
        <f t="shared" si="29"/>
        <v>IRCC</v>
      </c>
      <c r="C919" s="230">
        <f>VLOOKUP(B919,'Data-Dept'!A:J,10,)</f>
        <v>2.146124497851573E-3</v>
      </c>
      <c r="D919" t="s">
        <v>1469</v>
      </c>
      <c r="E919">
        <v>2</v>
      </c>
      <c r="F919">
        <v>4</v>
      </c>
      <c r="G919">
        <v>5</v>
      </c>
      <c r="H919">
        <v>17</v>
      </c>
      <c r="I919" s="232">
        <f>IF(ISBLANK(D919),"",(E919/VLOOKUP(B919,'Data-Dept'!A:E,2,)))</f>
        <v>1.0086135598006979E-5</v>
      </c>
      <c r="J919" s="232">
        <f>IF(ISBLANK(D919),"",(F919/VLOOKUP(B919,'Data-Dept'!A:E,2,)))</f>
        <v>2.0172271196013958E-5</v>
      </c>
      <c r="K919" s="232">
        <f>IF(ISBLANK(D919),"",(G919/VLOOKUP(B919,'Data-Dept'!A:E,2,)))</f>
        <v>2.521533899501745E-5</v>
      </c>
    </row>
    <row r="920" spans="1:11" x14ac:dyDescent="0.5">
      <c r="A920" s="230" t="str">
        <f t="shared" si="28"/>
        <v>Check processing times</v>
      </c>
      <c r="B920" s="230" t="str">
        <f t="shared" si="29"/>
        <v>IRCC</v>
      </c>
      <c r="C920" s="230">
        <f>VLOOKUP(B920,'Data-Dept'!A:J,10,)</f>
        <v>2.146124497851573E-3</v>
      </c>
      <c r="D920" t="s">
        <v>881</v>
      </c>
      <c r="E920">
        <v>2</v>
      </c>
      <c r="F920">
        <v>2</v>
      </c>
      <c r="G920">
        <v>3</v>
      </c>
      <c r="H920">
        <v>7</v>
      </c>
      <c r="I920" s="232">
        <f>IF(ISBLANK(D920),"",(E920/VLOOKUP(B920,'Data-Dept'!A:E,2,)))</f>
        <v>1.0086135598006979E-5</v>
      </c>
      <c r="J920" s="232">
        <f>IF(ISBLANK(D920),"",(F920/VLOOKUP(B920,'Data-Dept'!A:E,2,)))</f>
        <v>1.0086135598006979E-5</v>
      </c>
      <c r="K920" s="232">
        <f>IF(ISBLANK(D920),"",(G920/VLOOKUP(B920,'Data-Dept'!A:E,2,)))</f>
        <v>1.5129203397010469E-5</v>
      </c>
    </row>
    <row r="921" spans="1:11" x14ac:dyDescent="0.5">
      <c r="A921" s="230" t="str">
        <f t="shared" si="28"/>
        <v>Pensions and retirement</v>
      </c>
      <c r="B921" s="230" t="str">
        <f t="shared" si="29"/>
        <v>IRCC</v>
      </c>
      <c r="C921" s="230">
        <f>VLOOKUP(B921,'Data-Dept'!A:J,10,)</f>
        <v>2.146124497851573E-3</v>
      </c>
      <c r="D921" t="s">
        <v>894</v>
      </c>
      <c r="E921">
        <v>2</v>
      </c>
      <c r="F921">
        <v>2</v>
      </c>
      <c r="G921">
        <v>1</v>
      </c>
      <c r="H921">
        <v>6</v>
      </c>
      <c r="I921" s="232">
        <f>IF(ISBLANK(D921),"",(E921/VLOOKUP(B921,'Data-Dept'!A:E,2,)))</f>
        <v>1.0086135598006979E-5</v>
      </c>
      <c r="J921" s="232">
        <f>IF(ISBLANK(D921),"",(F921/VLOOKUP(B921,'Data-Dept'!A:E,2,)))</f>
        <v>1.0086135598006979E-5</v>
      </c>
      <c r="K921" s="232">
        <f>IF(ISBLANK(D921),"",(G921/VLOOKUP(B921,'Data-Dept'!A:E,2,)))</f>
        <v>5.0430677990034896E-6</v>
      </c>
    </row>
    <row r="922" spans="1:11" x14ac:dyDescent="0.5">
      <c r="A922" s="230" t="str">
        <f t="shared" si="28"/>
        <v>Contact Innovation, Science and Economic Development Canada (ISED)</v>
      </c>
      <c r="B922" s="230" t="str">
        <f t="shared" si="29"/>
        <v>ISED</v>
      </c>
      <c r="C922" s="230">
        <f>VLOOKUP(B922,'Data-Dept'!A:J,10,)</f>
        <v>2.6408735870271854E-2</v>
      </c>
      <c r="D922" t="s">
        <v>917</v>
      </c>
      <c r="E922">
        <v>2</v>
      </c>
      <c r="F922">
        <v>1</v>
      </c>
      <c r="G922">
        <v>2</v>
      </c>
      <c r="H922">
        <v>3</v>
      </c>
      <c r="I922" s="232">
        <f>IF(ISBLANK(D922),"",(E922/VLOOKUP(B922,'Data-Dept'!A:E,2,)))</f>
        <v>1.4749262536873156E-3</v>
      </c>
      <c r="J922" s="232">
        <f>IF(ISBLANK(D922),"",(F922/VLOOKUP(B922,'Data-Dept'!A:E,2,)))</f>
        <v>7.3746312684365781E-4</v>
      </c>
      <c r="K922" s="232">
        <f>IF(ISBLANK(D922),"",(G922/VLOOKUP(B922,'Data-Dept'!A:E,2,)))</f>
        <v>1.4749262536873156E-3</v>
      </c>
    </row>
    <row r="923" spans="1:11" x14ac:dyDescent="0.5">
      <c r="A923" s="230" t="str">
        <f t="shared" si="28"/>
        <v>Other - Reason for my visit is not in this list</v>
      </c>
      <c r="B923" s="230" t="str">
        <f t="shared" si="29"/>
        <v>JUS</v>
      </c>
      <c r="C923" s="230">
        <f>VLOOKUP(B923,'Data-Dept'!A:J,10,)</f>
        <v>3.0446598471137041E-2</v>
      </c>
      <c r="D923" t="s">
        <v>1474</v>
      </c>
      <c r="E923">
        <v>2</v>
      </c>
      <c r="F923">
        <v>3</v>
      </c>
      <c r="G923">
        <v>3</v>
      </c>
      <c r="H923">
        <v>4</v>
      </c>
      <c r="I923" s="232">
        <f>IF(ISBLANK(D923),"",(E923/VLOOKUP(B923,'Data-Dept'!A:E,2,)))</f>
        <v>2.4125452352231603E-3</v>
      </c>
      <c r="J923" s="232">
        <f>IF(ISBLANK(D923),"",(F923/VLOOKUP(B923,'Data-Dept'!A:E,2,)))</f>
        <v>3.6188178528347406E-3</v>
      </c>
      <c r="K923" s="232">
        <f>IF(ISBLANK(D923),"",(G923/VLOOKUP(B923,'Data-Dept'!A:E,2,)))</f>
        <v>3.6188178528347406E-3</v>
      </c>
    </row>
    <row r="924" spans="1:11" x14ac:dyDescent="0.5">
      <c r="A924" s="230" t="str">
        <f t="shared" si="28"/>
        <v>Learn about the postdoctoral fellowship program</v>
      </c>
      <c r="B924" s="230" t="str">
        <f t="shared" si="29"/>
        <v>NRC</v>
      </c>
      <c r="C924" s="230">
        <f>VLOOKUP(B924,'Data-Dept'!A:J,10,)</f>
        <v>2.2955709653256485E-2</v>
      </c>
      <c r="D924" t="s">
        <v>972</v>
      </c>
      <c r="E924">
        <v>2</v>
      </c>
      <c r="F924">
        <v>1</v>
      </c>
      <c r="G924">
        <v>2</v>
      </c>
      <c r="H924">
        <v>4</v>
      </c>
      <c r="I924" s="232">
        <f>IF(ISBLANK(D924),"",(E924/VLOOKUP(B924,'Data-Dept'!A:E,2,)))</f>
        <v>1.2779552715654952E-3</v>
      </c>
      <c r="J924" s="232">
        <f>IF(ISBLANK(D924),"",(F924/VLOOKUP(B924,'Data-Dept'!A:E,2,)))</f>
        <v>6.3897763578274762E-4</v>
      </c>
      <c r="K924" s="232">
        <f>IF(ISBLANK(D924),"",(G924/VLOOKUP(B924,'Data-Dept'!A:E,2,)))</f>
        <v>1.2779552715654952E-3</v>
      </c>
    </row>
    <row r="925" spans="1:11" x14ac:dyDescent="0.5">
      <c r="A925" s="230" t="str">
        <f t="shared" si="28"/>
        <v>Learn how to preprare for an interview</v>
      </c>
      <c r="B925" s="230" t="str">
        <f t="shared" si="29"/>
        <v>NRC</v>
      </c>
      <c r="C925" s="230">
        <f>VLOOKUP(B925,'Data-Dept'!A:J,10,)</f>
        <v>2.2955709653256485E-2</v>
      </c>
      <c r="D925" t="s">
        <v>973</v>
      </c>
      <c r="E925">
        <v>2</v>
      </c>
      <c r="F925">
        <v>3</v>
      </c>
      <c r="G925">
        <v>5</v>
      </c>
      <c r="H925">
        <v>12</v>
      </c>
      <c r="I925" s="232">
        <f>IF(ISBLANK(D925),"",(E925/VLOOKUP(B925,'Data-Dept'!A:E,2,)))</f>
        <v>1.2779552715654952E-3</v>
      </c>
      <c r="J925" s="232">
        <f>IF(ISBLANK(D925),"",(F925/VLOOKUP(B925,'Data-Dept'!A:E,2,)))</f>
        <v>1.9169329073482429E-3</v>
      </c>
      <c r="K925" s="232">
        <f>IF(ISBLANK(D925),"",(G925/VLOOKUP(B925,'Data-Dept'!A:E,2,)))</f>
        <v>3.1948881789137379E-3</v>
      </c>
    </row>
    <row r="926" spans="1:11" x14ac:dyDescent="0.5">
      <c r="A926" s="230" t="str">
        <f t="shared" si="28"/>
        <v>Canadian National Master Construction Specifications (NMS)</v>
      </c>
      <c r="B926" s="230" t="str">
        <f t="shared" si="29"/>
        <v>NRC</v>
      </c>
      <c r="C926" s="230">
        <f>VLOOKUP(B926,'Data-Dept'!A:J,10,)</f>
        <v>2.2955709653256485E-2</v>
      </c>
      <c r="D926" t="s">
        <v>981</v>
      </c>
      <c r="E926">
        <v>2</v>
      </c>
      <c r="F926">
        <v>3</v>
      </c>
      <c r="G926">
        <v>3</v>
      </c>
      <c r="H926">
        <v>18</v>
      </c>
      <c r="I926" s="232">
        <f>IF(ISBLANK(D926),"",(E926/VLOOKUP(B926,'Data-Dept'!A:E,2,)))</f>
        <v>1.2779552715654952E-3</v>
      </c>
      <c r="J926" s="232">
        <f>IF(ISBLANK(D926),"",(F926/VLOOKUP(B926,'Data-Dept'!A:E,2,)))</f>
        <v>1.9169329073482429E-3</v>
      </c>
      <c r="K926" s="232">
        <f>IF(ISBLANK(D926),"",(G926/VLOOKUP(B926,'Data-Dept'!A:E,2,)))</f>
        <v>1.9169329073482429E-3</v>
      </c>
    </row>
    <row r="927" spans="1:11" x14ac:dyDescent="0.5">
      <c r="A927" s="230" t="str">
        <f t="shared" si="28"/>
        <v>Check time zones and daylight savings time periods</v>
      </c>
      <c r="B927" s="230" t="str">
        <f t="shared" si="29"/>
        <v>NRC</v>
      </c>
      <c r="C927" s="230">
        <f>VLOOKUP(B927,'Data-Dept'!A:J,10,)</f>
        <v>2.2955709653256485E-2</v>
      </c>
      <c r="D927" t="s">
        <v>982</v>
      </c>
      <c r="E927">
        <v>2</v>
      </c>
      <c r="F927">
        <v>2</v>
      </c>
      <c r="G927">
        <v>2</v>
      </c>
      <c r="H927">
        <v>13</v>
      </c>
      <c r="I927" s="232">
        <f>IF(ISBLANK(D927),"",(E927/VLOOKUP(B927,'Data-Dept'!A:E,2,)))</f>
        <v>1.2779552715654952E-3</v>
      </c>
      <c r="J927" s="232">
        <f>IF(ISBLANK(D927),"",(F927/VLOOKUP(B927,'Data-Dept'!A:E,2,)))</f>
        <v>1.2779552715654952E-3</v>
      </c>
      <c r="K927" s="232">
        <f>IF(ISBLANK(D927),"",(G927/VLOOKUP(B927,'Data-Dept'!A:E,2,)))</f>
        <v>1.2779552715654952E-3</v>
      </c>
    </row>
    <row r="928" spans="1:11" x14ac:dyDescent="0.5">
      <c r="A928" s="230" t="str">
        <f t="shared" si="28"/>
        <v>Find an accredited calibration laboratory</v>
      </c>
      <c r="B928" s="230" t="str">
        <f t="shared" si="29"/>
        <v>NRC</v>
      </c>
      <c r="C928" s="230">
        <f>VLOOKUP(B928,'Data-Dept'!A:J,10,)</f>
        <v>2.2955709653256485E-2</v>
      </c>
      <c r="D928" t="s">
        <v>1492</v>
      </c>
      <c r="E928">
        <v>2</v>
      </c>
      <c r="F928">
        <v>0</v>
      </c>
      <c r="G928">
        <v>2</v>
      </c>
      <c r="H928">
        <v>6</v>
      </c>
      <c r="I928" s="232">
        <f>IF(ISBLANK(D928),"",(E928/VLOOKUP(B928,'Data-Dept'!A:E,2,)))</f>
        <v>1.2779552715654952E-3</v>
      </c>
      <c r="J928" s="232">
        <f>IF(ISBLANK(D928),"",(F928/VLOOKUP(B928,'Data-Dept'!A:E,2,)))</f>
        <v>0</v>
      </c>
      <c r="K928" s="232">
        <f>IF(ISBLANK(D928),"",(G928/VLOOKUP(B928,'Data-Dept'!A:E,2,)))</f>
        <v>1.2779552715654952E-3</v>
      </c>
    </row>
    <row r="929" spans="1:11" x14ac:dyDescent="0.5">
      <c r="A929" s="230" t="str">
        <f t="shared" si="28"/>
        <v>Learn about the certified reference materials (CRM)</v>
      </c>
      <c r="B929" s="230" t="str">
        <f t="shared" si="29"/>
        <v>NRC</v>
      </c>
      <c r="C929" s="230">
        <f>VLOOKUP(B929,'Data-Dept'!A:J,10,)</f>
        <v>2.2955709653256485E-2</v>
      </c>
      <c r="D929" t="s">
        <v>996</v>
      </c>
      <c r="E929">
        <v>2</v>
      </c>
      <c r="F929">
        <v>1</v>
      </c>
      <c r="G929">
        <v>2</v>
      </c>
      <c r="H929">
        <v>3</v>
      </c>
      <c r="I929" s="232">
        <f>IF(ISBLANK(D929),"",(E929/VLOOKUP(B929,'Data-Dept'!A:E,2,)))</f>
        <v>1.2779552715654952E-3</v>
      </c>
      <c r="J929" s="232">
        <f>IF(ISBLANK(D929),"",(F929/VLOOKUP(B929,'Data-Dept'!A:E,2,)))</f>
        <v>6.3897763578274762E-4</v>
      </c>
      <c r="K929" s="232">
        <f>IF(ISBLANK(D929),"",(G929/VLOOKUP(B929,'Data-Dept'!A:E,2,)))</f>
        <v>1.2779552715654952E-3</v>
      </c>
    </row>
    <row r="930" spans="1:11" x14ac:dyDescent="0.5">
      <c r="A930" s="230" t="str">
        <f t="shared" si="28"/>
        <v>Learn about the collaboration centres</v>
      </c>
      <c r="B930" s="230" t="str">
        <f t="shared" si="29"/>
        <v>NRC</v>
      </c>
      <c r="C930" s="230">
        <f>VLOOKUP(B930,'Data-Dept'!A:J,10,)</f>
        <v>2.2955709653256485E-2</v>
      </c>
      <c r="D930" t="s">
        <v>1502</v>
      </c>
      <c r="E930">
        <v>2</v>
      </c>
      <c r="F930">
        <v>2</v>
      </c>
      <c r="G930">
        <v>2</v>
      </c>
      <c r="H930">
        <v>5</v>
      </c>
      <c r="I930" s="232">
        <f>IF(ISBLANK(D930),"",(E930/VLOOKUP(B930,'Data-Dept'!A:E,2,)))</f>
        <v>1.2779552715654952E-3</v>
      </c>
      <c r="J930" s="232">
        <f>IF(ISBLANK(D930),"",(F930/VLOOKUP(B930,'Data-Dept'!A:E,2,)))</f>
        <v>1.2779552715654952E-3</v>
      </c>
      <c r="K930" s="232">
        <f>IF(ISBLANK(D930),"",(G930/VLOOKUP(B930,'Data-Dept'!A:E,2,)))</f>
        <v>1.2779552715654952E-3</v>
      </c>
    </row>
    <row r="931" spans="1:11" x14ac:dyDescent="0.5">
      <c r="A931" s="230" t="str">
        <f t="shared" si="28"/>
        <v>Read stories about NRC's successes, clients and researchers</v>
      </c>
      <c r="B931" s="230" t="str">
        <f t="shared" si="29"/>
        <v>NRC</v>
      </c>
      <c r="C931" s="230">
        <f>VLOOKUP(B931,'Data-Dept'!A:J,10,)</f>
        <v>2.2955709653256485E-2</v>
      </c>
      <c r="D931" t="s">
        <v>1007</v>
      </c>
      <c r="E931">
        <v>2</v>
      </c>
      <c r="F931">
        <v>8</v>
      </c>
      <c r="G931">
        <v>8</v>
      </c>
      <c r="H931">
        <v>13</v>
      </c>
      <c r="I931" s="232">
        <f>IF(ISBLANK(D931),"",(E931/VLOOKUP(B931,'Data-Dept'!A:E,2,)))</f>
        <v>1.2779552715654952E-3</v>
      </c>
      <c r="J931" s="232">
        <f>IF(ISBLANK(D931),"",(F931/VLOOKUP(B931,'Data-Dept'!A:E,2,)))</f>
        <v>5.111821086261981E-3</v>
      </c>
      <c r="K931" s="232">
        <f>IF(ISBLANK(D931),"",(G931/VLOOKUP(B931,'Data-Dept'!A:E,2,)))</f>
        <v>5.111821086261981E-3</v>
      </c>
    </row>
    <row r="932" spans="1:11" x14ac:dyDescent="0.5">
      <c r="A932" s="230" t="str">
        <f t="shared" si="28"/>
        <v>Discover the origins of the names of Canada's provincial and territorial capitals</v>
      </c>
      <c r="B932" s="230" t="str">
        <f t="shared" si="29"/>
        <v>NRCan</v>
      </c>
      <c r="C932" s="230">
        <f>VLOOKUP(B932,'Data-Dept'!A:J,10,)</f>
        <v>1.720243549629279E-2</v>
      </c>
      <c r="D932" t="s">
        <v>1013</v>
      </c>
      <c r="E932">
        <v>2</v>
      </c>
      <c r="F932">
        <v>3</v>
      </c>
      <c r="G932">
        <v>6</v>
      </c>
      <c r="H932">
        <v>36</v>
      </c>
      <c r="I932" s="232">
        <f>IF(ISBLANK(D932),"",(E932/VLOOKUP(B932,'Data-Dept'!A:E,2,)))</f>
        <v>6.3653723742838951E-4</v>
      </c>
      <c r="J932" s="232">
        <f>IF(ISBLANK(D932),"",(F932/VLOOKUP(B932,'Data-Dept'!A:E,2,)))</f>
        <v>9.5480585614258432E-4</v>
      </c>
      <c r="K932" s="232">
        <f>IF(ISBLANK(D932),"",(G932/VLOOKUP(B932,'Data-Dept'!A:E,2,)))</f>
        <v>1.9096117122851686E-3</v>
      </c>
    </row>
    <row r="933" spans="1:11" ht="31.5" x14ac:dyDescent="0.5">
      <c r="A933" s="230" t="str">
        <f t="shared" si="28"/>
        <v>Learn about Canada's energy resources, energy generation and infrastructure</v>
      </c>
      <c r="B933" s="230" t="str">
        <f t="shared" si="29"/>
        <v>NRCan</v>
      </c>
      <c r="C933" s="230">
        <f>VLOOKUP(B933,'Data-Dept'!A:J,10,)</f>
        <v>1.720243549629279E-2</v>
      </c>
      <c r="D933" t="s">
        <v>1649</v>
      </c>
      <c r="E933">
        <v>2</v>
      </c>
      <c r="F933">
        <v>9</v>
      </c>
      <c r="G933">
        <v>7</v>
      </c>
      <c r="H933">
        <v>16</v>
      </c>
      <c r="I933" s="232">
        <f>IF(ISBLANK(D933),"",(E933/VLOOKUP(B933,'Data-Dept'!A:E,2,)))</f>
        <v>6.3653723742838951E-4</v>
      </c>
      <c r="J933" s="232">
        <f>IF(ISBLANK(D933),"",(F933/VLOOKUP(B933,'Data-Dept'!A:E,2,)))</f>
        <v>2.864417568427753E-3</v>
      </c>
      <c r="K933" s="232">
        <f>IF(ISBLANK(D933),"",(G933/VLOOKUP(B933,'Data-Dept'!A:E,2,)))</f>
        <v>2.2278803309993636E-3</v>
      </c>
    </row>
    <row r="934" spans="1:11" x14ac:dyDescent="0.5">
      <c r="A934" s="230" t="str">
        <f t="shared" si="28"/>
        <v>Learn about Canada's past and current wildfires</v>
      </c>
      <c r="B934" s="230" t="str">
        <f t="shared" si="29"/>
        <v>NRCan</v>
      </c>
      <c r="C934" s="230">
        <f>VLOOKUP(B934,'Data-Dept'!A:J,10,)</f>
        <v>1.720243549629279E-2</v>
      </c>
      <c r="D934" t="s">
        <v>1516</v>
      </c>
      <c r="E934">
        <v>2</v>
      </c>
      <c r="F934">
        <v>1</v>
      </c>
      <c r="G934">
        <v>2</v>
      </c>
      <c r="H934">
        <v>4</v>
      </c>
      <c r="I934" s="232">
        <f>IF(ISBLANK(D934),"",(E934/VLOOKUP(B934,'Data-Dept'!A:E,2,)))</f>
        <v>6.3653723742838951E-4</v>
      </c>
      <c r="J934" s="232">
        <f>IF(ISBLANK(D934),"",(F934/VLOOKUP(B934,'Data-Dept'!A:E,2,)))</f>
        <v>3.1826861871419476E-4</v>
      </c>
      <c r="K934" s="232">
        <f>IF(ISBLANK(D934),"",(G934/VLOOKUP(B934,'Data-Dept'!A:E,2,)))</f>
        <v>6.3653723742838951E-4</v>
      </c>
    </row>
    <row r="935" spans="1:11" x14ac:dyDescent="0.5">
      <c r="A935" s="230" t="str">
        <f t="shared" si="28"/>
        <v>Other - Reason for my visit is not in this list</v>
      </c>
      <c r="B935" s="230" t="str">
        <f t="shared" si="29"/>
        <v>OSB</v>
      </c>
      <c r="C935" s="230" t="str">
        <f>VLOOKUP(B935,'Data-Dept'!A:J,10,)</f>
        <v>Insufficient data</v>
      </c>
      <c r="D935" t="s">
        <v>1037</v>
      </c>
      <c r="E935">
        <v>2</v>
      </c>
      <c r="F935">
        <v>1</v>
      </c>
      <c r="G935">
        <v>2</v>
      </c>
      <c r="H935">
        <v>2</v>
      </c>
      <c r="I935" s="232">
        <f>IF(ISBLANK(D935),"",(E935/VLOOKUP(B935,'Data-Dept'!A:E,2,)))</f>
        <v>6.8965517241379309E-2</v>
      </c>
      <c r="J935" s="232">
        <f>IF(ISBLANK(D935),"",(F935/VLOOKUP(B935,'Data-Dept'!A:E,2,)))</f>
        <v>3.4482758620689655E-2</v>
      </c>
      <c r="K935" s="232">
        <f>IF(ISBLANK(D935),"",(G935/VLOOKUP(B935,'Data-Dept'!A:E,2,)))</f>
        <v>6.8965517241379309E-2</v>
      </c>
    </row>
    <row r="936" spans="1:11" x14ac:dyDescent="0.5">
      <c r="A936" s="230" t="str">
        <f t="shared" si="28"/>
        <v>Learn about record suspensions</v>
      </c>
      <c r="B936" s="230" t="str">
        <f t="shared" si="29"/>
        <v>PBC</v>
      </c>
      <c r="C936" s="230">
        <f>VLOOKUP(B936,'Data-Dept'!A:J,10,)</f>
        <v>7.3670343848656353E-2</v>
      </c>
      <c r="D936" t="s">
        <v>1046</v>
      </c>
      <c r="E936">
        <v>2</v>
      </c>
      <c r="F936">
        <v>4</v>
      </c>
      <c r="G936">
        <v>3</v>
      </c>
      <c r="H936">
        <v>9</v>
      </c>
      <c r="I936" s="232">
        <f>IF(ISBLANK(D936),"",(E936/VLOOKUP(B936,'Data-Dept'!A:E,2,)))</f>
        <v>1.1428571428571429E-2</v>
      </c>
      <c r="J936" s="232">
        <f>IF(ISBLANK(D936),"",(F936/VLOOKUP(B936,'Data-Dept'!A:E,2,)))</f>
        <v>2.2857142857142857E-2</v>
      </c>
      <c r="K936" s="232">
        <f>IF(ISBLANK(D936),"",(G936/VLOOKUP(B936,'Data-Dept'!A:E,2,)))</f>
        <v>1.7142857142857144E-2</v>
      </c>
    </row>
    <row r="937" spans="1:11" x14ac:dyDescent="0.5">
      <c r="A937" s="230" t="str">
        <f t="shared" si="28"/>
        <v>Learn how to avoid common mistakes on your record suspension application form</v>
      </c>
      <c r="B937" s="230" t="str">
        <f t="shared" si="29"/>
        <v>PBC</v>
      </c>
      <c r="C937" s="230">
        <f>VLOOKUP(B937,'Data-Dept'!A:J,10,)</f>
        <v>7.3670343848656353E-2</v>
      </c>
      <c r="D937" t="s">
        <v>1531</v>
      </c>
      <c r="E937">
        <v>2</v>
      </c>
      <c r="F937">
        <v>0</v>
      </c>
      <c r="G937">
        <v>1</v>
      </c>
      <c r="H937">
        <v>2</v>
      </c>
      <c r="I937" s="232">
        <f>IF(ISBLANK(D937),"",(E937/VLOOKUP(B937,'Data-Dept'!A:E,2,)))</f>
        <v>1.1428571428571429E-2</v>
      </c>
      <c r="J937" s="232">
        <f>IF(ISBLANK(D937),"",(F937/VLOOKUP(B937,'Data-Dept'!A:E,2,)))</f>
        <v>0</v>
      </c>
      <c r="K937" s="232">
        <f>IF(ISBLANK(D937),"",(G937/VLOOKUP(B937,'Data-Dept'!A:E,2,)))</f>
        <v>5.7142857142857143E-3</v>
      </c>
    </row>
    <row r="938" spans="1:11" x14ac:dyDescent="0.5">
      <c r="A938" s="230" t="str">
        <f t="shared" si="28"/>
        <v>Jobs or volunteering with Parks Canada</v>
      </c>
      <c r="B938" s="230" t="str">
        <f t="shared" si="29"/>
        <v>PC</v>
      </c>
      <c r="C938" s="230">
        <f>VLOOKUP(B938,'Data-Dept'!A:J,10,)</f>
        <v>1.4642936219695762E-2</v>
      </c>
      <c r="D938" t="s">
        <v>1544</v>
      </c>
      <c r="E938">
        <v>2</v>
      </c>
      <c r="F938">
        <v>1</v>
      </c>
      <c r="G938">
        <v>0</v>
      </c>
      <c r="H938">
        <v>6</v>
      </c>
      <c r="I938" s="232">
        <f>IF(ISBLANK(D938),"",(E938/VLOOKUP(B938,'Data-Dept'!A:E,2,)))</f>
        <v>5.2301255230125519E-4</v>
      </c>
      <c r="J938" s="232">
        <f>IF(ISBLANK(D938),"",(F938/VLOOKUP(B938,'Data-Dept'!A:E,2,)))</f>
        <v>2.6150627615062759E-4</v>
      </c>
      <c r="K938" s="232">
        <f>IF(ISBLANK(D938),"",(G938/VLOOKUP(B938,'Data-Dept'!A:E,2,)))</f>
        <v>0</v>
      </c>
    </row>
    <row r="939" spans="1:11" x14ac:dyDescent="0.5">
      <c r="A939" s="230" t="str">
        <f t="shared" si="28"/>
        <v>Learn about history, nature, culture, or science and conservation</v>
      </c>
      <c r="B939" s="230" t="str">
        <f t="shared" si="29"/>
        <v>PC</v>
      </c>
      <c r="C939" s="230">
        <f>VLOOKUP(B939,'Data-Dept'!A:J,10,)</f>
        <v>1.4642936219695762E-2</v>
      </c>
      <c r="D939" t="s">
        <v>1553</v>
      </c>
      <c r="E939">
        <v>2</v>
      </c>
      <c r="F939">
        <v>9</v>
      </c>
      <c r="G939">
        <v>6</v>
      </c>
      <c r="H939">
        <v>33</v>
      </c>
      <c r="I939" s="232">
        <f>IF(ISBLANK(D939),"",(E939/VLOOKUP(B939,'Data-Dept'!A:E,2,)))</f>
        <v>5.2301255230125519E-4</v>
      </c>
      <c r="J939" s="232">
        <f>IF(ISBLANK(D939),"",(F939/VLOOKUP(B939,'Data-Dept'!A:E,2,)))</f>
        <v>2.3535564853556486E-3</v>
      </c>
      <c r="K939" s="232">
        <f>IF(ISBLANK(D939),"",(G939/VLOOKUP(B939,'Data-Dept'!A:E,2,)))</f>
        <v>1.5690376569037657E-3</v>
      </c>
    </row>
    <row r="940" spans="1:11" x14ac:dyDescent="0.5">
      <c r="A940" s="230" t="str">
        <f t="shared" si="28"/>
        <v>Canada's constitutional monarchy</v>
      </c>
      <c r="B940" s="230" t="str">
        <f t="shared" si="29"/>
        <v>PCH</v>
      </c>
      <c r="C940" s="230">
        <f>VLOOKUP(B940,'Data-Dept'!A:J,10,)</f>
        <v>2.4417219195539241E-2</v>
      </c>
      <c r="D940" t="s">
        <v>1064</v>
      </c>
      <c r="E940">
        <v>2</v>
      </c>
      <c r="F940">
        <v>4</v>
      </c>
      <c r="G940">
        <v>3</v>
      </c>
      <c r="H940">
        <v>11</v>
      </c>
      <c r="I940" s="232">
        <f>IF(ISBLANK(D940),"",(E940/VLOOKUP(B940,'Data-Dept'!A:E,2,)))</f>
        <v>1.4577259475218659E-3</v>
      </c>
      <c r="J940" s="232">
        <f>IF(ISBLANK(D940),"",(F940/VLOOKUP(B940,'Data-Dept'!A:E,2,)))</f>
        <v>2.9154518950437317E-3</v>
      </c>
      <c r="K940" s="232">
        <f>IF(ISBLANK(D940),"",(G940/VLOOKUP(B940,'Data-Dept'!A:E,2,)))</f>
        <v>2.1865889212827989E-3</v>
      </c>
    </row>
    <row r="941" spans="1:11" x14ac:dyDescent="0.5">
      <c r="A941" s="230" t="str">
        <f t="shared" si="28"/>
        <v>Contact the Department of Canadian Heritage</v>
      </c>
      <c r="B941" s="230" t="str">
        <f t="shared" si="29"/>
        <v>PCH</v>
      </c>
      <c r="C941" s="230">
        <f>VLOOKUP(B941,'Data-Dept'!A:J,10,)</f>
        <v>2.4417219195539241E-2</v>
      </c>
      <c r="D941" t="s">
        <v>1065</v>
      </c>
      <c r="E941">
        <v>2</v>
      </c>
      <c r="F941">
        <v>3</v>
      </c>
      <c r="G941">
        <v>4</v>
      </c>
      <c r="H941">
        <v>5</v>
      </c>
      <c r="I941" s="232">
        <f>IF(ISBLANK(D941),"",(E941/VLOOKUP(B941,'Data-Dept'!A:E,2,)))</f>
        <v>1.4577259475218659E-3</v>
      </c>
      <c r="J941" s="232">
        <f>IF(ISBLANK(D941),"",(F941/VLOOKUP(B941,'Data-Dept'!A:E,2,)))</f>
        <v>2.1865889212827989E-3</v>
      </c>
      <c r="K941" s="232">
        <f>IF(ISBLANK(D941),"",(G941/VLOOKUP(B941,'Data-Dept'!A:E,2,)))</f>
        <v>2.9154518950437317E-3</v>
      </c>
    </row>
    <row r="942" spans="1:11" x14ac:dyDescent="0.5">
      <c r="A942" s="230" t="str">
        <f t="shared" si="28"/>
        <v>Order educational or promotional items</v>
      </c>
      <c r="B942" s="230" t="str">
        <f t="shared" si="29"/>
        <v>PCH</v>
      </c>
      <c r="C942" s="230">
        <f>VLOOKUP(B942,'Data-Dept'!A:J,10,)</f>
        <v>2.4417219195539241E-2</v>
      </c>
      <c r="D942" t="s">
        <v>1079</v>
      </c>
      <c r="E942">
        <v>2</v>
      </c>
      <c r="F942">
        <v>10</v>
      </c>
      <c r="G942">
        <v>5</v>
      </c>
      <c r="H942">
        <v>19</v>
      </c>
      <c r="I942" s="232">
        <f>IF(ISBLANK(D942),"",(E942/VLOOKUP(B942,'Data-Dept'!A:E,2,)))</f>
        <v>1.4577259475218659E-3</v>
      </c>
      <c r="J942" s="232">
        <f>IF(ISBLANK(D942),"",(F942/VLOOKUP(B942,'Data-Dept'!A:E,2,)))</f>
        <v>7.2886297376093291E-3</v>
      </c>
      <c r="K942" s="232">
        <f>IF(ISBLANK(D942),"",(G942/VLOOKUP(B942,'Data-Dept'!A:E,2,)))</f>
        <v>3.6443148688046646E-3</v>
      </c>
    </row>
    <row r="943" spans="1:11" x14ac:dyDescent="0.5">
      <c r="A943" s="230" t="str">
        <f t="shared" si="28"/>
        <v>Learn about the Clerk of the Privy Council</v>
      </c>
      <c r="B943" s="230" t="str">
        <f t="shared" si="29"/>
        <v>PCO</v>
      </c>
      <c r="C943" s="230">
        <f>VLOOKUP(B943,'Data-Dept'!A:J,10,)</f>
        <v>4.71287054555952E-2</v>
      </c>
      <c r="D943" t="s">
        <v>1089</v>
      </c>
      <c r="E943">
        <v>2</v>
      </c>
      <c r="F943">
        <v>4</v>
      </c>
      <c r="G943">
        <v>5</v>
      </c>
      <c r="H943">
        <v>15</v>
      </c>
      <c r="I943" s="232">
        <f>IF(ISBLANK(D943),"",(E943/VLOOKUP(B943,'Data-Dept'!A:E,2,)))</f>
        <v>5.5555555555555558E-3</v>
      </c>
      <c r="J943" s="232">
        <f>IF(ISBLANK(D943),"",(F943/VLOOKUP(B943,'Data-Dept'!A:E,2,)))</f>
        <v>1.1111111111111112E-2</v>
      </c>
      <c r="K943" s="232">
        <f>IF(ISBLANK(D943),"",(G943/VLOOKUP(B943,'Data-Dept'!A:E,2,)))</f>
        <v>1.3888888888888888E-2</v>
      </c>
    </row>
    <row r="944" spans="1:11" x14ac:dyDescent="0.5">
      <c r="A944" s="230" t="str">
        <f t="shared" si="28"/>
        <v>ArriveCAN – Download the mobile app</v>
      </c>
      <c r="B944" s="230" t="str">
        <f t="shared" si="29"/>
        <v>PHAC</v>
      </c>
      <c r="C944" s="230">
        <f>VLOOKUP(B944,'Data-Dept'!A:J,10,)</f>
        <v>1.2118060810089969E-2</v>
      </c>
      <c r="D944" t="s">
        <v>1559</v>
      </c>
      <c r="E944">
        <v>2</v>
      </c>
      <c r="F944">
        <v>4</v>
      </c>
      <c r="G944">
        <v>4</v>
      </c>
      <c r="H944">
        <v>9</v>
      </c>
      <c r="I944" s="232">
        <f>IF(ISBLANK(D944),"",(E944/VLOOKUP(B944,'Data-Dept'!A:E,2,)))</f>
        <v>3.253619651862697E-4</v>
      </c>
      <c r="J944" s="232">
        <f>IF(ISBLANK(D944),"",(F944/VLOOKUP(B944,'Data-Dept'!A:E,2,)))</f>
        <v>6.507239303725394E-4</v>
      </c>
      <c r="K944" s="232">
        <f>IF(ISBLANK(D944),"",(G944/VLOOKUP(B944,'Data-Dept'!A:E,2,)))</f>
        <v>6.507239303725394E-4</v>
      </c>
    </row>
    <row r="945" spans="1:11" x14ac:dyDescent="0.5">
      <c r="A945" s="230" t="str">
        <f t="shared" si="28"/>
        <v>ArriveCAN – Show proof of a molecular test</v>
      </c>
      <c r="B945" s="230" t="str">
        <f t="shared" si="29"/>
        <v>PHAC</v>
      </c>
      <c r="C945" s="230">
        <f>VLOOKUP(B945,'Data-Dept'!A:J,10,)</f>
        <v>1.2118060810089969E-2</v>
      </c>
      <c r="D945" t="s">
        <v>1562</v>
      </c>
      <c r="E945">
        <v>2</v>
      </c>
      <c r="F945">
        <v>3</v>
      </c>
      <c r="G945">
        <v>3</v>
      </c>
      <c r="H945">
        <v>3</v>
      </c>
      <c r="I945" s="232">
        <f>IF(ISBLANK(D945),"",(E945/VLOOKUP(B945,'Data-Dept'!A:E,2,)))</f>
        <v>3.253619651862697E-4</v>
      </c>
      <c r="J945" s="232">
        <f>IF(ISBLANK(D945),"",(F945/VLOOKUP(B945,'Data-Dept'!A:E,2,)))</f>
        <v>4.880429477794046E-4</v>
      </c>
      <c r="K945" s="232">
        <f>IF(ISBLANK(D945),"",(G945/VLOOKUP(B945,'Data-Dept'!A:E,2,)))</f>
        <v>4.880429477794046E-4</v>
      </c>
    </row>
    <row r="946" spans="1:11" x14ac:dyDescent="0.5">
      <c r="A946" s="230" t="str">
        <f t="shared" si="28"/>
        <v>Learn about national search and rescue</v>
      </c>
      <c r="B946" s="230" t="str">
        <f t="shared" si="29"/>
        <v>PS</v>
      </c>
      <c r="C946" s="230">
        <f>VLOOKUP(B946,'Data-Dept'!A:J,10,)</f>
        <v>4.6436969073384148E-2</v>
      </c>
      <c r="D946" t="s">
        <v>1125</v>
      </c>
      <c r="E946">
        <v>2</v>
      </c>
      <c r="F946">
        <v>3</v>
      </c>
      <c r="G946">
        <v>3</v>
      </c>
      <c r="H946">
        <v>9</v>
      </c>
      <c r="I946" s="232">
        <f>IF(ISBLANK(D946),"",(E946/VLOOKUP(B946,'Data-Dept'!A:E,2,)))</f>
        <v>4.9875311720698253E-3</v>
      </c>
      <c r="J946" s="232">
        <f>IF(ISBLANK(D946),"",(F946/VLOOKUP(B946,'Data-Dept'!A:E,2,)))</f>
        <v>7.481296758104738E-3</v>
      </c>
      <c r="K946" s="232">
        <f>IF(ISBLANK(D946),"",(G946/VLOOKUP(B946,'Data-Dept'!A:E,2,)))</f>
        <v>7.481296758104738E-3</v>
      </c>
    </row>
    <row r="947" spans="1:11" x14ac:dyDescent="0.5">
      <c r="A947" s="230" t="str">
        <f t="shared" si="28"/>
        <v>Other - Reason for my visit is not in this list</v>
      </c>
      <c r="B947" s="230" t="str">
        <f t="shared" si="29"/>
        <v>PS</v>
      </c>
      <c r="C947" s="230">
        <f>VLOOKUP(B947,'Data-Dept'!A:J,10,)</f>
        <v>4.6436969073384148E-2</v>
      </c>
      <c r="D947" t="s">
        <v>1136</v>
      </c>
      <c r="E947">
        <v>2</v>
      </c>
      <c r="F947">
        <v>6</v>
      </c>
      <c r="G947">
        <v>7</v>
      </c>
      <c r="H947">
        <v>14</v>
      </c>
      <c r="I947" s="232">
        <f>IF(ISBLANK(D947),"",(E947/VLOOKUP(B947,'Data-Dept'!A:E,2,)))</f>
        <v>4.9875311720698253E-3</v>
      </c>
      <c r="J947" s="232">
        <f>IF(ISBLANK(D947),"",(F947/VLOOKUP(B947,'Data-Dept'!A:E,2,)))</f>
        <v>1.4962593516209476E-2</v>
      </c>
      <c r="K947" s="232">
        <f>IF(ISBLANK(D947),"",(G947/VLOOKUP(B947,'Data-Dept'!A:E,2,)))</f>
        <v>1.7456359102244388E-2</v>
      </c>
    </row>
    <row r="948" spans="1:11" x14ac:dyDescent="0.5">
      <c r="A948" s="230" t="str">
        <f t="shared" si="28"/>
        <v>Attend a seminar</v>
      </c>
      <c r="B948" s="230" t="str">
        <f t="shared" si="29"/>
        <v>PSPC</v>
      </c>
      <c r="C948" s="230">
        <f>VLOOKUP(B948,'Data-Dept'!A:J,10,)</f>
        <v>7.9173363759790314E-3</v>
      </c>
      <c r="D948" t="s">
        <v>1161</v>
      </c>
      <c r="E948">
        <v>2</v>
      </c>
      <c r="F948">
        <v>5</v>
      </c>
      <c r="G948">
        <v>5</v>
      </c>
      <c r="H948">
        <v>6</v>
      </c>
      <c r="I948" s="232">
        <f>IF(ISBLANK(D948),"",(E948/VLOOKUP(B948,'Data-Dept'!A:E,2,)))</f>
        <v>1.3725893898840162E-4</v>
      </c>
      <c r="J948" s="232">
        <f>IF(ISBLANK(D948),"",(F948/VLOOKUP(B948,'Data-Dept'!A:E,2,)))</f>
        <v>3.4314734747100404E-4</v>
      </c>
      <c r="K948" s="232">
        <f>IF(ISBLANK(D948),"",(G948/VLOOKUP(B948,'Data-Dept'!A:E,2,)))</f>
        <v>3.4314734747100404E-4</v>
      </c>
    </row>
    <row r="949" spans="1:11" x14ac:dyDescent="0.5">
      <c r="A949" s="230" t="str">
        <f t="shared" ref="A949:A1012" si="30">IF(ISBLANK(D949),"",MID(D949,FIND("#",SUBSTITUTE(D949,":","#",2))+1,500))</f>
        <v>Consultations and Reports</v>
      </c>
      <c r="B949" s="230" t="str">
        <f t="shared" ref="B949:B1012" si="31">IF(ISBLANK(D949),"",LEFT(D949,FIND("#",SUBSTITUTE(D949,":","#"))-1))</f>
        <v>PSPC</v>
      </c>
      <c r="C949" s="230">
        <f>VLOOKUP(B949,'Data-Dept'!A:J,10,)</f>
        <v>7.9173363759790314E-3</v>
      </c>
      <c r="D949" t="s">
        <v>1163</v>
      </c>
      <c r="E949">
        <v>2</v>
      </c>
      <c r="F949">
        <v>3</v>
      </c>
      <c r="G949">
        <v>3</v>
      </c>
      <c r="H949">
        <v>5</v>
      </c>
      <c r="I949" s="232">
        <f>IF(ISBLANK(D949),"",(E949/VLOOKUP(B949,'Data-Dept'!A:E,2,)))</f>
        <v>1.3725893898840162E-4</v>
      </c>
      <c r="J949" s="232">
        <f>IF(ISBLANK(D949),"",(F949/VLOOKUP(B949,'Data-Dept'!A:E,2,)))</f>
        <v>2.0588840848260242E-4</v>
      </c>
      <c r="K949" s="232">
        <f>IF(ISBLANK(D949),"",(G949/VLOOKUP(B949,'Data-Dept'!A:E,2,)))</f>
        <v>2.0588840848260242E-4</v>
      </c>
    </row>
    <row r="950" spans="1:11" x14ac:dyDescent="0.5">
      <c r="A950" s="230" t="str">
        <f t="shared" si="30"/>
        <v>Contact Buy and Sell</v>
      </c>
      <c r="B950" s="230" t="str">
        <f t="shared" si="31"/>
        <v>PSPC</v>
      </c>
      <c r="C950" s="230">
        <f>VLOOKUP(B950,'Data-Dept'!A:J,10,)</f>
        <v>7.9173363759790314E-3</v>
      </c>
      <c r="D950" t="s">
        <v>1164</v>
      </c>
      <c r="E950">
        <v>2</v>
      </c>
      <c r="F950">
        <v>2</v>
      </c>
      <c r="G950">
        <v>2</v>
      </c>
      <c r="H950">
        <v>3</v>
      </c>
      <c r="I950" s="232">
        <f>IF(ISBLANK(D950),"",(E950/VLOOKUP(B950,'Data-Dept'!A:E,2,)))</f>
        <v>1.3725893898840162E-4</v>
      </c>
      <c r="J950" s="232">
        <f>IF(ISBLANK(D950),"",(F950/VLOOKUP(B950,'Data-Dept'!A:E,2,)))</f>
        <v>1.3725893898840162E-4</v>
      </c>
      <c r="K950" s="232">
        <f>IF(ISBLANK(D950),"",(G950/VLOOKUP(B950,'Data-Dept'!A:E,2,)))</f>
        <v>1.3725893898840162E-4</v>
      </c>
    </row>
    <row r="951" spans="1:11" x14ac:dyDescent="0.5">
      <c r="A951" s="230" t="str">
        <f t="shared" si="30"/>
        <v>Contacts for Government Buyers</v>
      </c>
      <c r="B951" s="230" t="str">
        <f t="shared" si="31"/>
        <v>PSPC</v>
      </c>
      <c r="C951" s="230">
        <f>VLOOKUP(B951,'Data-Dept'!A:J,10,)</f>
        <v>7.9173363759790314E-3</v>
      </c>
      <c r="D951" t="s">
        <v>1165</v>
      </c>
      <c r="E951">
        <v>2</v>
      </c>
      <c r="F951">
        <v>5</v>
      </c>
      <c r="G951">
        <v>7</v>
      </c>
      <c r="H951">
        <v>12</v>
      </c>
      <c r="I951" s="232">
        <f>IF(ISBLANK(D951),"",(E951/VLOOKUP(B951,'Data-Dept'!A:E,2,)))</f>
        <v>1.3725893898840162E-4</v>
      </c>
      <c r="J951" s="232">
        <f>IF(ISBLANK(D951),"",(F951/VLOOKUP(B951,'Data-Dept'!A:E,2,)))</f>
        <v>3.4314734747100404E-4</v>
      </c>
      <c r="K951" s="232">
        <f>IF(ISBLANK(D951),"",(G951/VLOOKUP(B951,'Data-Dept'!A:E,2,)))</f>
        <v>4.8040628645940568E-4</v>
      </c>
    </row>
    <row r="952" spans="1:11" x14ac:dyDescent="0.5">
      <c r="A952" s="230" t="str">
        <f t="shared" si="30"/>
        <v>Convert physical documents to electronic format</v>
      </c>
      <c r="B952" s="230" t="str">
        <f t="shared" si="31"/>
        <v>PSPC</v>
      </c>
      <c r="C952" s="230">
        <f>VLOOKUP(B952,'Data-Dept'!A:J,10,)</f>
        <v>7.9173363759790314E-3</v>
      </c>
      <c r="D952" t="s">
        <v>1586</v>
      </c>
      <c r="E952">
        <v>2</v>
      </c>
      <c r="F952">
        <v>1</v>
      </c>
      <c r="G952">
        <v>2</v>
      </c>
      <c r="H952">
        <v>2</v>
      </c>
      <c r="I952" s="232">
        <f>IF(ISBLANK(D952),"",(E952/VLOOKUP(B952,'Data-Dept'!A:E,2,)))</f>
        <v>1.3725893898840162E-4</v>
      </c>
      <c r="J952" s="232">
        <f>IF(ISBLANK(D952),"",(F952/VLOOKUP(B952,'Data-Dept'!A:E,2,)))</f>
        <v>6.862946949420081E-5</v>
      </c>
      <c r="K952" s="232">
        <f>IF(ISBLANK(D952),"",(G952/VLOOKUP(B952,'Data-Dept'!A:E,2,)))</f>
        <v>1.3725893898840162E-4</v>
      </c>
    </row>
    <row r="953" spans="1:11" x14ac:dyDescent="0.5">
      <c r="A953" s="230" t="str">
        <f t="shared" si="30"/>
        <v>Manage your supplier accounts</v>
      </c>
      <c r="B953" s="230" t="str">
        <f t="shared" si="31"/>
        <v>PSPC</v>
      </c>
      <c r="C953" s="230">
        <f>VLOOKUP(B953,'Data-Dept'!A:J,10,)</f>
        <v>7.9173363759790314E-3</v>
      </c>
      <c r="D953" t="s">
        <v>1590</v>
      </c>
      <c r="E953">
        <v>2</v>
      </c>
      <c r="F953">
        <v>2</v>
      </c>
      <c r="G953">
        <v>1</v>
      </c>
      <c r="H953">
        <v>2</v>
      </c>
      <c r="I953" s="232">
        <f>IF(ISBLANK(D953),"",(E953/VLOOKUP(B953,'Data-Dept'!A:E,2,)))</f>
        <v>1.3725893898840162E-4</v>
      </c>
      <c r="J953" s="232">
        <f>IF(ISBLANK(D953),"",(F953/VLOOKUP(B953,'Data-Dept'!A:E,2,)))</f>
        <v>1.3725893898840162E-4</v>
      </c>
      <c r="K953" s="232">
        <f>IF(ISBLANK(D953),"",(G953/VLOOKUP(B953,'Data-Dept'!A:E,2,)))</f>
        <v>6.862946949420081E-5</v>
      </c>
    </row>
    <row r="954" spans="1:11" x14ac:dyDescent="0.5">
      <c r="A954" s="230" t="str">
        <f t="shared" si="30"/>
        <v>Trade agreements</v>
      </c>
      <c r="B954" s="230" t="str">
        <f t="shared" si="31"/>
        <v>PSPC</v>
      </c>
      <c r="C954" s="230">
        <f>VLOOKUP(B954,'Data-Dept'!A:J,10,)</f>
        <v>7.9173363759790314E-3</v>
      </c>
      <c r="D954" t="s">
        <v>1185</v>
      </c>
      <c r="E954">
        <v>2</v>
      </c>
      <c r="F954">
        <v>3</v>
      </c>
      <c r="G954">
        <v>3</v>
      </c>
      <c r="H954">
        <v>5</v>
      </c>
      <c r="I954" s="232">
        <f>IF(ISBLANK(D954),"",(E954/VLOOKUP(B954,'Data-Dept'!A:E,2,)))</f>
        <v>1.3725893898840162E-4</v>
      </c>
      <c r="J954" s="232">
        <f>IF(ISBLANK(D954),"",(F954/VLOOKUP(B954,'Data-Dept'!A:E,2,)))</f>
        <v>2.0588840848260242E-4</v>
      </c>
      <c r="K954" s="232">
        <f>IF(ISBLANK(D954),"",(G954/VLOOKUP(B954,'Data-Dept'!A:E,2,)))</f>
        <v>2.0588840848260242E-4</v>
      </c>
    </row>
    <row r="955" spans="1:11" x14ac:dyDescent="0.5">
      <c r="A955" s="230" t="str">
        <f t="shared" si="30"/>
        <v>Translate a term with TERMIUM Plus®</v>
      </c>
      <c r="B955" s="230" t="str">
        <f t="shared" si="31"/>
        <v>PSPC</v>
      </c>
      <c r="C955" s="230">
        <f>VLOOKUP(B955,'Data-Dept'!A:J,10,)</f>
        <v>7.9173363759790314E-3</v>
      </c>
      <c r="D955" t="s">
        <v>1598</v>
      </c>
      <c r="E955">
        <v>2</v>
      </c>
      <c r="F955">
        <v>4</v>
      </c>
      <c r="G955">
        <v>5</v>
      </c>
      <c r="H955">
        <v>14</v>
      </c>
      <c r="I955" s="232">
        <f>IF(ISBLANK(D955),"",(E955/VLOOKUP(B955,'Data-Dept'!A:E,2,)))</f>
        <v>1.3725893898840162E-4</v>
      </c>
      <c r="J955" s="232">
        <f>IF(ISBLANK(D955),"",(F955/VLOOKUP(B955,'Data-Dept'!A:E,2,)))</f>
        <v>2.7451787797680324E-4</v>
      </c>
      <c r="K955" s="232">
        <f>IF(ISBLANK(D955),"",(G955/VLOOKUP(B955,'Data-Dept'!A:E,2,)))</f>
        <v>3.4314734747100404E-4</v>
      </c>
    </row>
    <row r="956" spans="1:11" x14ac:dyDescent="0.5">
      <c r="A956" s="230" t="str">
        <f t="shared" si="30"/>
        <v>Find guidance as a manager or advisor served by the Pay Centre</v>
      </c>
      <c r="B956" s="230" t="str">
        <f t="shared" si="31"/>
        <v>PSPC</v>
      </c>
      <c r="C956" s="230">
        <f>VLOOKUP(B956,'Data-Dept'!A:J,10,)</f>
        <v>7.9173363759790314E-3</v>
      </c>
      <c r="D956" t="s">
        <v>1605</v>
      </c>
      <c r="E956">
        <v>2</v>
      </c>
      <c r="F956">
        <v>2</v>
      </c>
      <c r="G956">
        <v>3</v>
      </c>
      <c r="H956">
        <v>4</v>
      </c>
      <c r="I956" s="232">
        <f>IF(ISBLANK(D956),"",(E956/VLOOKUP(B956,'Data-Dept'!A:E,2,)))</f>
        <v>1.3725893898840162E-4</v>
      </c>
      <c r="J956" s="232">
        <f>IF(ISBLANK(D956),"",(F956/VLOOKUP(B956,'Data-Dept'!A:E,2,)))</f>
        <v>1.3725893898840162E-4</v>
      </c>
      <c r="K956" s="232">
        <f>IF(ISBLANK(D956),"",(G956/VLOOKUP(B956,'Data-Dept'!A:E,2,)))</f>
        <v>2.0588840848260242E-4</v>
      </c>
    </row>
    <row r="957" spans="1:11" x14ac:dyDescent="0.5">
      <c r="A957" s="230" t="str">
        <f t="shared" si="30"/>
        <v>Check the Royal Canadian Mounted Police (RCMP) wanted list</v>
      </c>
      <c r="B957" s="230" t="str">
        <f t="shared" si="31"/>
        <v>RCMP</v>
      </c>
      <c r="C957" s="230">
        <f>VLOOKUP(B957,'Data-Dept'!A:J,10,)</f>
        <v>9.6346136699990412E-2</v>
      </c>
      <c r="D957" t="s">
        <v>1213</v>
      </c>
      <c r="E957">
        <v>2</v>
      </c>
      <c r="F957">
        <v>2</v>
      </c>
      <c r="G957">
        <v>2</v>
      </c>
      <c r="H957">
        <v>8</v>
      </c>
      <c r="I957" s="232">
        <f>IF(ISBLANK(D957),"",(E957/VLOOKUP(B957,'Data-Dept'!A:E,2,)))</f>
        <v>1.9607843137254902E-2</v>
      </c>
      <c r="J957" s="232">
        <f>IF(ISBLANK(D957),"",(F957/VLOOKUP(B957,'Data-Dept'!A:E,2,)))</f>
        <v>1.9607843137254902E-2</v>
      </c>
      <c r="K957" s="232">
        <f>IF(ISBLANK(D957),"",(G957/VLOOKUP(B957,'Data-Dept'!A:E,2,)))</f>
        <v>1.9607843137254902E-2</v>
      </c>
    </row>
    <row r="958" spans="1:11" x14ac:dyDescent="0.5">
      <c r="A958" s="230" t="str">
        <f t="shared" si="30"/>
        <v>Find your local RCMP detachment (police service)</v>
      </c>
      <c r="B958" s="230" t="str">
        <f t="shared" si="31"/>
        <v>RCMP</v>
      </c>
      <c r="C958" s="230">
        <f>VLOOKUP(B958,'Data-Dept'!A:J,10,)</f>
        <v>9.6346136699990412E-2</v>
      </c>
      <c r="D958" t="s">
        <v>1215</v>
      </c>
      <c r="E958">
        <v>2</v>
      </c>
      <c r="F958">
        <v>2</v>
      </c>
      <c r="G958">
        <v>3</v>
      </c>
      <c r="H958">
        <v>5</v>
      </c>
      <c r="I958" s="232">
        <f>IF(ISBLANK(D958),"",(E958/VLOOKUP(B958,'Data-Dept'!A:E,2,)))</f>
        <v>1.9607843137254902E-2</v>
      </c>
      <c r="J958" s="232">
        <f>IF(ISBLANK(D958),"",(F958/VLOOKUP(B958,'Data-Dept'!A:E,2,)))</f>
        <v>1.9607843137254902E-2</v>
      </c>
      <c r="K958" s="232">
        <f>IF(ISBLANK(D958),"",(G958/VLOOKUP(B958,'Data-Dept'!A:E,2,)))</f>
        <v>2.9411764705882353E-2</v>
      </c>
    </row>
    <row r="959" spans="1:11" x14ac:dyDescent="0.5">
      <c r="A959" s="230" t="str">
        <f t="shared" si="30"/>
        <v>North American Product Classification System (NAPCS)</v>
      </c>
      <c r="B959" s="230" t="str">
        <f t="shared" si="31"/>
        <v>StatCan</v>
      </c>
      <c r="C959" s="230">
        <f>VLOOKUP(B959,'Data-Dept'!A:J,10,)</f>
        <v>9.338464401390037E-3</v>
      </c>
      <c r="D959" t="s">
        <v>1240</v>
      </c>
      <c r="E959">
        <v>2</v>
      </c>
      <c r="F959">
        <v>2</v>
      </c>
      <c r="G959">
        <v>3</v>
      </c>
      <c r="H959">
        <v>8</v>
      </c>
      <c r="I959" s="232">
        <f>IF(ISBLANK(D959),"",(E959/VLOOKUP(B959,'Data-Dept'!A:E,2,)))</f>
        <v>2.0749040356883493E-4</v>
      </c>
      <c r="J959" s="232">
        <f>IF(ISBLANK(D959),"",(F959/VLOOKUP(B959,'Data-Dept'!A:E,2,)))</f>
        <v>2.0749040356883493E-4</v>
      </c>
      <c r="K959" s="232">
        <f>IF(ISBLANK(D959),"",(G959/VLOOKUP(B959,'Data-Dept'!A:E,2,)))</f>
        <v>3.1123560535325243E-4</v>
      </c>
    </row>
    <row r="960" spans="1:11" x14ac:dyDescent="0.5">
      <c r="A960" s="230" t="str">
        <f t="shared" si="30"/>
        <v>Virtual Data Lab</v>
      </c>
      <c r="B960" s="230" t="str">
        <f t="shared" si="31"/>
        <v>StatCan</v>
      </c>
      <c r="C960" s="230">
        <f>VLOOKUP(B960,'Data-Dept'!A:J,10,)</f>
        <v>9.338464401390037E-3</v>
      </c>
      <c r="D960" t="s">
        <v>1252</v>
      </c>
      <c r="E960">
        <v>2</v>
      </c>
      <c r="F960">
        <v>1</v>
      </c>
      <c r="G960">
        <v>1</v>
      </c>
      <c r="H960">
        <v>4</v>
      </c>
      <c r="I960" s="232">
        <f>IF(ISBLANK(D960),"",(E960/VLOOKUP(B960,'Data-Dept'!A:E,2,)))</f>
        <v>2.0749040356883493E-4</v>
      </c>
      <c r="J960" s="232">
        <f>IF(ISBLANK(D960),"",(F960/VLOOKUP(B960,'Data-Dept'!A:E,2,)))</f>
        <v>1.0374520178441747E-4</v>
      </c>
      <c r="K960" s="232">
        <f>IF(ISBLANK(D960),"",(G960/VLOOKUP(B960,'Data-Dept'!A:E,2,)))</f>
        <v>1.0374520178441747E-4</v>
      </c>
    </row>
    <row r="961" spans="1:11" x14ac:dyDescent="0.5">
      <c r="A961" s="230" t="str">
        <f t="shared" si="30"/>
        <v>Make a public service dental insurance claim</v>
      </c>
      <c r="B961" s="230" t="str">
        <f t="shared" si="31"/>
        <v>TBS</v>
      </c>
      <c r="C961" s="230">
        <f>VLOOKUP(B961,'Data-Dept'!A:J,10,)</f>
        <v>1.4316913441313023E-2</v>
      </c>
      <c r="D961" t="s">
        <v>1278</v>
      </c>
      <c r="E961">
        <v>2</v>
      </c>
      <c r="F961">
        <v>6</v>
      </c>
      <c r="G961">
        <v>5</v>
      </c>
      <c r="H961">
        <v>12</v>
      </c>
      <c r="I961" s="232">
        <f>IF(ISBLANK(D961),"",(E961/VLOOKUP(B961,'Data-Dept'!A:E,2,)))</f>
        <v>4.6253469010175765E-4</v>
      </c>
      <c r="J961" s="232">
        <f>IF(ISBLANK(D961),"",(F961/VLOOKUP(B961,'Data-Dept'!A:E,2,)))</f>
        <v>1.3876040703052729E-3</v>
      </c>
      <c r="K961" s="232">
        <f>IF(ISBLANK(D961),"",(G961/VLOOKUP(B961,'Data-Dept'!A:E,2,)))</f>
        <v>1.1563367252543941E-3</v>
      </c>
    </row>
    <row r="962" spans="1:11" x14ac:dyDescent="0.5">
      <c r="A962" s="230" t="str">
        <f t="shared" si="30"/>
        <v>Find out how to import or bring a vehicle into Canada</v>
      </c>
      <c r="B962" s="230" t="str">
        <f t="shared" si="31"/>
        <v>TC</v>
      </c>
      <c r="C962" s="230">
        <f>VLOOKUP(B962,'Data-Dept'!A:J,10,)</f>
        <v>2.4679576079022828E-2</v>
      </c>
      <c r="D962" t="s">
        <v>1617</v>
      </c>
      <c r="E962">
        <v>2</v>
      </c>
      <c r="F962">
        <v>0</v>
      </c>
      <c r="G962">
        <v>2</v>
      </c>
      <c r="H962">
        <v>3</v>
      </c>
      <c r="I962" s="232">
        <f>IF(ISBLANK(D962),"",(E962/VLOOKUP(B962,'Data-Dept'!A:E,2,)))</f>
        <v>1.4154281670205238E-3</v>
      </c>
      <c r="J962" s="232">
        <f>IF(ISBLANK(D962),"",(F962/VLOOKUP(B962,'Data-Dept'!A:E,2,)))</f>
        <v>0</v>
      </c>
      <c r="K962" s="232">
        <f>IF(ISBLANK(D962),"",(G962/VLOOKUP(B962,'Data-Dept'!A:E,2,)))</f>
        <v>1.4154281670205238E-3</v>
      </c>
    </row>
    <row r="963" spans="1:11" x14ac:dyDescent="0.5">
      <c r="A963" s="230" t="str">
        <f t="shared" si="30"/>
        <v>Learn how to get your transportation security clearance</v>
      </c>
      <c r="B963" s="230" t="str">
        <f t="shared" si="31"/>
        <v>TC</v>
      </c>
      <c r="C963" s="230">
        <f>VLOOKUP(B963,'Data-Dept'!A:J,10,)</f>
        <v>2.4679576079022828E-2</v>
      </c>
      <c r="D963" t="s">
        <v>1626</v>
      </c>
      <c r="E963">
        <v>2</v>
      </c>
      <c r="F963">
        <v>2</v>
      </c>
      <c r="G963">
        <v>2</v>
      </c>
      <c r="H963">
        <v>2</v>
      </c>
      <c r="I963" s="232">
        <f>IF(ISBLANK(D963),"",(E963/VLOOKUP(B963,'Data-Dept'!A:E,2,)))</f>
        <v>1.4154281670205238E-3</v>
      </c>
      <c r="J963" s="232">
        <f>IF(ISBLANK(D963),"",(F963/VLOOKUP(B963,'Data-Dept'!A:E,2,)))</f>
        <v>1.4154281670205238E-3</v>
      </c>
      <c r="K963" s="232">
        <f>IF(ISBLANK(D963),"",(G963/VLOOKUP(B963,'Data-Dept'!A:E,2,)))</f>
        <v>1.4154281670205238E-3</v>
      </c>
    </row>
    <row r="964" spans="1:11" x14ac:dyDescent="0.5">
      <c r="A964" s="230" t="str">
        <f t="shared" si="30"/>
        <v>Read the regulations for transporting dangerous goods</v>
      </c>
      <c r="B964" s="230" t="str">
        <f t="shared" si="31"/>
        <v>TC</v>
      </c>
      <c r="C964" s="230">
        <f>VLOOKUP(B964,'Data-Dept'!A:J,10,)</f>
        <v>2.4679576079022828E-2</v>
      </c>
      <c r="D964" t="s">
        <v>1633</v>
      </c>
      <c r="E964">
        <v>2</v>
      </c>
      <c r="F964">
        <v>2</v>
      </c>
      <c r="G964">
        <v>1</v>
      </c>
      <c r="H964">
        <v>6</v>
      </c>
      <c r="I964" s="232">
        <f>IF(ISBLANK(D964),"",(E964/VLOOKUP(B964,'Data-Dept'!A:E,2,)))</f>
        <v>1.4154281670205238E-3</v>
      </c>
      <c r="J964" s="232">
        <f>IF(ISBLANK(D964),"",(F964/VLOOKUP(B964,'Data-Dept'!A:E,2,)))</f>
        <v>1.4154281670205238E-3</v>
      </c>
      <c r="K964" s="232">
        <f>IF(ISBLANK(D964),"",(G964/VLOOKUP(B964,'Data-Dept'!A:E,2,)))</f>
        <v>7.0771408351026188E-4</v>
      </c>
    </row>
    <row r="965" spans="1:11" x14ac:dyDescent="0.5">
      <c r="A965" s="230" t="str">
        <f t="shared" si="30"/>
        <v>Training and certification of individuals</v>
      </c>
      <c r="B965" s="230" t="str">
        <f t="shared" si="31"/>
        <v>TC</v>
      </c>
      <c r="C965" s="230">
        <f>VLOOKUP(B965,'Data-Dept'!A:J,10,)</f>
        <v>2.4679576079022828E-2</v>
      </c>
      <c r="D965" t="s">
        <v>1635</v>
      </c>
      <c r="E965">
        <v>2</v>
      </c>
      <c r="F965">
        <v>5</v>
      </c>
      <c r="G965">
        <v>6</v>
      </c>
      <c r="H965">
        <v>17</v>
      </c>
      <c r="I965" s="232">
        <f>IF(ISBLANK(D965),"",(E965/VLOOKUP(B965,'Data-Dept'!A:E,2,)))</f>
        <v>1.4154281670205238E-3</v>
      </c>
      <c r="J965" s="232">
        <f>IF(ISBLANK(D965),"",(F965/VLOOKUP(B965,'Data-Dept'!A:E,2,)))</f>
        <v>3.5385704175513091E-3</v>
      </c>
      <c r="K965" s="232">
        <f>IF(ISBLANK(D965),"",(G965/VLOOKUP(B965,'Data-Dept'!A:E,2,)))</f>
        <v>4.246284501061571E-3</v>
      </c>
    </row>
    <row r="966" spans="1:11" x14ac:dyDescent="0.5">
      <c r="A966" s="230" t="str">
        <f t="shared" si="30"/>
        <v>Find out how to import or bring a vehicle into Canada</v>
      </c>
      <c r="B966" s="230" t="str">
        <f t="shared" si="31"/>
        <v>TC</v>
      </c>
      <c r="C966" s="230">
        <f>VLOOKUP(B966,'Data-Dept'!A:J,10,)</f>
        <v>2.4679576079022828E-2</v>
      </c>
      <c r="D966" t="s">
        <v>1636</v>
      </c>
      <c r="E966">
        <v>2</v>
      </c>
      <c r="F966">
        <v>3</v>
      </c>
      <c r="G966">
        <v>4</v>
      </c>
      <c r="H966">
        <v>6</v>
      </c>
      <c r="I966" s="232">
        <f>IF(ISBLANK(D966),"",(E966/VLOOKUP(B966,'Data-Dept'!A:E,2,)))</f>
        <v>1.4154281670205238E-3</v>
      </c>
      <c r="J966" s="232">
        <f>IF(ISBLANK(D966),"",(F966/VLOOKUP(B966,'Data-Dept'!A:E,2,)))</f>
        <v>2.1231422505307855E-3</v>
      </c>
      <c r="K966" s="232">
        <f>IF(ISBLANK(D966),"",(G966/VLOOKUP(B966,'Data-Dept'!A:E,2,)))</f>
        <v>2.8308563340410475E-3</v>
      </c>
    </row>
    <row r="967" spans="1:11" x14ac:dyDescent="0.5">
      <c r="A967" s="230" t="str">
        <f t="shared" si="30"/>
        <v>Learn how to bring your vehicle into Canada permanently</v>
      </c>
      <c r="B967" s="230" t="str">
        <f t="shared" si="31"/>
        <v>TC</v>
      </c>
      <c r="C967" s="230">
        <f>VLOOKUP(B967,'Data-Dept'!A:J,10,)</f>
        <v>2.4679576079022828E-2</v>
      </c>
      <c r="D967" t="s">
        <v>1303</v>
      </c>
      <c r="E967">
        <v>2</v>
      </c>
      <c r="F967">
        <v>1</v>
      </c>
      <c r="G967">
        <v>3</v>
      </c>
      <c r="H967">
        <v>5</v>
      </c>
      <c r="I967" s="232">
        <f>IF(ISBLANK(D967),"",(E967/VLOOKUP(B967,'Data-Dept'!A:E,2,)))</f>
        <v>1.4154281670205238E-3</v>
      </c>
      <c r="J967" s="232">
        <f>IF(ISBLANK(D967),"",(F967/VLOOKUP(B967,'Data-Dept'!A:E,2,)))</f>
        <v>7.0771408351026188E-4</v>
      </c>
      <c r="K967" s="232">
        <f>IF(ISBLANK(D967),"",(G967/VLOOKUP(B967,'Data-Dept'!A:E,2,)))</f>
        <v>2.1231422505307855E-3</v>
      </c>
    </row>
    <row r="968" spans="1:11" ht="31.5" x14ac:dyDescent="0.5">
      <c r="A968" s="230" t="str">
        <f t="shared" si="30"/>
        <v>Learn how to build an emergency response assistance plan in case of an accident while shipping dangerous goods</v>
      </c>
      <c r="B968" s="230" t="str">
        <f t="shared" si="31"/>
        <v>TC</v>
      </c>
      <c r="C968" s="230">
        <f>VLOOKUP(B968,'Data-Dept'!A:J,10,)</f>
        <v>2.4679576079022828E-2</v>
      </c>
      <c r="D968" t="s">
        <v>1304</v>
      </c>
      <c r="E968">
        <v>2</v>
      </c>
      <c r="F968">
        <v>3</v>
      </c>
      <c r="G968">
        <v>4</v>
      </c>
      <c r="H968">
        <v>10</v>
      </c>
      <c r="I968" s="232">
        <f>IF(ISBLANK(D968),"",(E968/VLOOKUP(B968,'Data-Dept'!A:E,2,)))</f>
        <v>1.4154281670205238E-3</v>
      </c>
      <c r="J968" s="232">
        <f>IF(ISBLANK(D968),"",(F968/VLOOKUP(B968,'Data-Dept'!A:E,2,)))</f>
        <v>2.1231422505307855E-3</v>
      </c>
      <c r="K968" s="232">
        <f>IF(ISBLANK(D968),"",(G968/VLOOKUP(B968,'Data-Dept'!A:E,2,)))</f>
        <v>2.8308563340410475E-3</v>
      </c>
    </row>
    <row r="969" spans="1:11" x14ac:dyDescent="0.5">
      <c r="A969" s="230" t="str">
        <f t="shared" si="30"/>
        <v>Learn how to get your transportation security clearance</v>
      </c>
      <c r="B969" s="230" t="str">
        <f t="shared" si="31"/>
        <v>TC</v>
      </c>
      <c r="C969" s="230">
        <f>VLOOKUP(B969,'Data-Dept'!A:J,10,)</f>
        <v>2.4679576079022828E-2</v>
      </c>
      <c r="D969" t="s">
        <v>1642</v>
      </c>
      <c r="E969">
        <v>2</v>
      </c>
      <c r="F969">
        <v>3</v>
      </c>
      <c r="G969">
        <v>3</v>
      </c>
      <c r="H969">
        <v>6</v>
      </c>
      <c r="I969" s="232">
        <f>IF(ISBLANK(D969),"",(E969/VLOOKUP(B969,'Data-Dept'!A:E,2,)))</f>
        <v>1.4154281670205238E-3</v>
      </c>
      <c r="J969" s="232">
        <f>IF(ISBLANK(D969),"",(F969/VLOOKUP(B969,'Data-Dept'!A:E,2,)))</f>
        <v>2.1231422505307855E-3</v>
      </c>
      <c r="K969" s="232">
        <f>IF(ISBLANK(D969),"",(G969/VLOOKUP(B969,'Data-Dept'!A:E,2,)))</f>
        <v>2.1231422505307855E-3</v>
      </c>
    </row>
    <row r="970" spans="1:11" x14ac:dyDescent="0.5">
      <c r="A970" s="230" t="str">
        <f t="shared" si="30"/>
        <v>Operating a commercial air service</v>
      </c>
      <c r="B970" s="230" t="str">
        <f t="shared" si="31"/>
        <v>TC</v>
      </c>
      <c r="C970" s="230">
        <f>VLOOKUP(B970,'Data-Dept'!A:J,10,)</f>
        <v>2.4679576079022828E-2</v>
      </c>
      <c r="D970" t="s">
        <v>1309</v>
      </c>
      <c r="E970">
        <v>2</v>
      </c>
      <c r="F970">
        <v>7</v>
      </c>
      <c r="G970">
        <v>3</v>
      </c>
      <c r="H970">
        <v>17</v>
      </c>
      <c r="I970" s="232">
        <f>IF(ISBLANK(D970),"",(E970/VLOOKUP(B970,'Data-Dept'!A:E,2,)))</f>
        <v>1.4154281670205238E-3</v>
      </c>
      <c r="J970" s="232">
        <f>IF(ISBLANK(D970),"",(F970/VLOOKUP(B970,'Data-Dept'!A:E,2,)))</f>
        <v>4.953998584571833E-3</v>
      </c>
      <c r="K970" s="232">
        <f>IF(ISBLANK(D970),"",(G970/VLOOKUP(B970,'Data-Dept'!A:E,2,)))</f>
        <v>2.1231422505307855E-3</v>
      </c>
    </row>
    <row r="971" spans="1:11" x14ac:dyDescent="0.5">
      <c r="A971" s="230" t="str">
        <f t="shared" si="30"/>
        <v>Other - Reason for my visit is not in this list</v>
      </c>
      <c r="B971" s="230" t="str">
        <f t="shared" si="31"/>
        <v>VAC</v>
      </c>
      <c r="C971" s="230">
        <f>VLOOKUP(B971,'Data-Dept'!A:J,10,)</f>
        <v>7.3723124200239645E-2</v>
      </c>
      <c r="D971" t="s">
        <v>1320</v>
      </c>
      <c r="E971">
        <v>2</v>
      </c>
      <c r="F971">
        <v>2</v>
      </c>
      <c r="G971">
        <v>4</v>
      </c>
      <c r="H971">
        <v>10</v>
      </c>
      <c r="I971" s="232">
        <f>IF(ISBLANK(D971),"",(E971/VLOOKUP(B971,'Data-Dept'!A:E,2,)))</f>
        <v>1.2195121951219513E-2</v>
      </c>
      <c r="J971" s="232">
        <f>IF(ISBLANK(D971),"",(F971/VLOOKUP(B971,'Data-Dept'!A:E,2,)))</f>
        <v>1.2195121951219513E-2</v>
      </c>
      <c r="K971" s="232">
        <f>IF(ISBLANK(D971),"",(G971/VLOOKUP(B971,'Data-Dept'!A:E,2,)))</f>
        <v>2.4390243902439025E-2</v>
      </c>
    </row>
    <row r="972" spans="1:11" x14ac:dyDescent="0.5">
      <c r="A972" s="230" t="str">
        <f t="shared" si="30"/>
        <v>Other - Reason for my visit is not in this list</v>
      </c>
      <c r="B972" s="230" t="str">
        <f t="shared" si="31"/>
        <v>WD</v>
      </c>
      <c r="C972" s="230" t="str">
        <f>VLOOKUP(B972,'Data-Dept'!A:J,10,)</f>
        <v>Insufficient data</v>
      </c>
      <c r="D972" t="s">
        <v>1645</v>
      </c>
      <c r="E972">
        <v>2</v>
      </c>
      <c r="F972">
        <v>3</v>
      </c>
      <c r="G972">
        <v>5</v>
      </c>
      <c r="H972">
        <v>5</v>
      </c>
      <c r="I972" s="232">
        <f>IF(ISBLANK(D972),"",(E972/VLOOKUP(B972,'Data-Dept'!A:E,2,)))</f>
        <v>0.2857142857142857</v>
      </c>
      <c r="J972" s="232">
        <f>IF(ISBLANK(D972),"",(F972/VLOOKUP(B972,'Data-Dept'!A:E,2,)))</f>
        <v>0.42857142857142855</v>
      </c>
      <c r="K972" s="232">
        <f>IF(ISBLANK(D972),"",(G972/VLOOKUP(B972,'Data-Dept'!A:E,2,)))</f>
        <v>0.7142857142857143</v>
      </c>
    </row>
    <row r="973" spans="1:11" x14ac:dyDescent="0.5">
      <c r="A973" s="230" t="str">
        <f t="shared" si="30"/>
        <v>Agricultural Clean Technology Program</v>
      </c>
      <c r="B973" s="230" t="str">
        <f t="shared" si="31"/>
        <v>AAFC</v>
      </c>
      <c r="C973" s="230">
        <f>VLOOKUP(B973,'Data-Dept'!A:J,10,)</f>
        <v>6.2702537952708762E-2</v>
      </c>
      <c r="D973" t="s">
        <v>227</v>
      </c>
      <c r="E973">
        <v>1</v>
      </c>
      <c r="F973">
        <v>1</v>
      </c>
      <c r="G973">
        <v>0</v>
      </c>
      <c r="H973">
        <v>2</v>
      </c>
      <c r="I973" s="232">
        <f>IF(ISBLANK(D973),"",(E973/VLOOKUP(B973,'Data-Dept'!A:E,2,)))</f>
        <v>4.3478260869565218E-3</v>
      </c>
      <c r="J973" s="232">
        <f>IF(ISBLANK(D973),"",(F973/VLOOKUP(B973,'Data-Dept'!A:E,2,)))</f>
        <v>4.3478260869565218E-3</v>
      </c>
      <c r="K973" s="232">
        <f>IF(ISBLANK(D973),"",(G973/VLOOKUP(B973,'Data-Dept'!A:E,2,)))</f>
        <v>0</v>
      </c>
    </row>
    <row r="974" spans="1:11" x14ac:dyDescent="0.5">
      <c r="A974" s="230" t="str">
        <f t="shared" si="30"/>
        <v>Agricultural Climate Solutions (ACS) program</v>
      </c>
      <c r="B974" s="230" t="str">
        <f t="shared" si="31"/>
        <v>AAFC</v>
      </c>
      <c r="C974" s="230">
        <f>VLOOKUP(B974,'Data-Dept'!A:J,10,)</f>
        <v>6.2702537952708762E-2</v>
      </c>
      <c r="D974" t="s">
        <v>1334</v>
      </c>
      <c r="E974">
        <v>1</v>
      </c>
      <c r="F974">
        <v>2</v>
      </c>
      <c r="G974">
        <v>2</v>
      </c>
      <c r="H974">
        <v>3</v>
      </c>
      <c r="I974" s="232">
        <f>IF(ISBLANK(D974),"",(E974/VLOOKUP(B974,'Data-Dept'!A:E,2,)))</f>
        <v>4.3478260869565218E-3</v>
      </c>
      <c r="J974" s="232">
        <f>IF(ISBLANK(D974),"",(F974/VLOOKUP(B974,'Data-Dept'!A:E,2,)))</f>
        <v>8.6956521739130436E-3</v>
      </c>
      <c r="K974" s="232">
        <f>IF(ISBLANK(D974),"",(G974/VLOOKUP(B974,'Data-Dept'!A:E,2,)))</f>
        <v>8.6956521739130436E-3</v>
      </c>
    </row>
    <row r="975" spans="1:11" x14ac:dyDescent="0.5">
      <c r="A975" s="230" t="str">
        <f t="shared" si="30"/>
        <v>AgriInvest</v>
      </c>
      <c r="B975" s="230" t="str">
        <f t="shared" si="31"/>
        <v>AAFC</v>
      </c>
      <c r="C975" s="230">
        <f>VLOOKUP(B975,'Data-Dept'!A:J,10,)</f>
        <v>6.2702537952708762E-2</v>
      </c>
      <c r="D975" t="s">
        <v>229</v>
      </c>
      <c r="E975">
        <v>1</v>
      </c>
      <c r="F975">
        <v>1</v>
      </c>
      <c r="G975">
        <v>1</v>
      </c>
      <c r="H975">
        <v>2</v>
      </c>
      <c r="I975" s="232">
        <f>IF(ISBLANK(D975),"",(E975/VLOOKUP(B975,'Data-Dept'!A:E,2,)))</f>
        <v>4.3478260869565218E-3</v>
      </c>
      <c r="J975" s="232">
        <f>IF(ISBLANK(D975),"",(F975/VLOOKUP(B975,'Data-Dept'!A:E,2,)))</f>
        <v>4.3478260869565218E-3</v>
      </c>
      <c r="K975" s="232">
        <f>IF(ISBLANK(D975),"",(G975/VLOOKUP(B975,'Data-Dept'!A:E,2,)))</f>
        <v>4.3478260869565218E-3</v>
      </c>
    </row>
    <row r="976" spans="1:11" x14ac:dyDescent="0.5">
      <c r="A976" s="230" t="str">
        <f t="shared" si="30"/>
        <v>Find current drought conditions across the country</v>
      </c>
      <c r="B976" s="230" t="str">
        <f t="shared" si="31"/>
        <v>AAFC</v>
      </c>
      <c r="C976" s="230">
        <f>VLOOKUP(B976,'Data-Dept'!A:J,10,)</f>
        <v>6.2702537952708762E-2</v>
      </c>
      <c r="D976" t="s">
        <v>1338</v>
      </c>
      <c r="E976">
        <v>1</v>
      </c>
      <c r="F976">
        <v>1</v>
      </c>
      <c r="G976">
        <v>1</v>
      </c>
      <c r="H976">
        <v>8</v>
      </c>
      <c r="I976" s="232">
        <f>IF(ISBLANK(D976),"",(E976/VLOOKUP(B976,'Data-Dept'!A:E,2,)))</f>
        <v>4.3478260869565218E-3</v>
      </c>
      <c r="J976" s="232">
        <f>IF(ISBLANK(D976),"",(F976/VLOOKUP(B976,'Data-Dept'!A:E,2,)))</f>
        <v>4.3478260869565218E-3</v>
      </c>
      <c r="K976" s="232">
        <f>IF(ISBLANK(D976),"",(G976/VLOOKUP(B976,'Data-Dept'!A:E,2,)))</f>
        <v>4.3478260869565218E-3</v>
      </c>
    </row>
    <row r="977" spans="1:11" x14ac:dyDescent="0.5">
      <c r="A977" s="230" t="str">
        <f t="shared" si="30"/>
        <v>Food processing industry</v>
      </c>
      <c r="B977" s="230" t="str">
        <f t="shared" si="31"/>
        <v>AAFC</v>
      </c>
      <c r="C977" s="230">
        <f>VLOOKUP(B977,'Data-Dept'!A:J,10,)</f>
        <v>6.2702537952708762E-2</v>
      </c>
      <c r="D977" t="s">
        <v>233</v>
      </c>
      <c r="E977">
        <v>1</v>
      </c>
      <c r="F977">
        <v>1</v>
      </c>
      <c r="G977">
        <v>2</v>
      </c>
      <c r="H977">
        <v>4</v>
      </c>
      <c r="I977" s="232">
        <f>IF(ISBLANK(D977),"",(E977/VLOOKUP(B977,'Data-Dept'!A:E,2,)))</f>
        <v>4.3478260869565218E-3</v>
      </c>
      <c r="J977" s="232">
        <f>IF(ISBLANK(D977),"",(F977/VLOOKUP(B977,'Data-Dept'!A:E,2,)))</f>
        <v>4.3478260869565218E-3</v>
      </c>
      <c r="K977" s="232">
        <f>IF(ISBLANK(D977),"",(G977/VLOOKUP(B977,'Data-Dept'!A:E,2,)))</f>
        <v>8.6956521739130436E-3</v>
      </c>
    </row>
    <row r="978" spans="1:11" x14ac:dyDescent="0.5">
      <c r="A978" s="230" t="str">
        <f t="shared" si="30"/>
        <v>Sector overviews, data, and reports</v>
      </c>
      <c r="B978" s="230" t="str">
        <f t="shared" si="31"/>
        <v>AAFC</v>
      </c>
      <c r="C978" s="230">
        <f>VLOOKUP(B978,'Data-Dept'!A:J,10,)</f>
        <v>6.2702537952708762E-2</v>
      </c>
      <c r="D978" t="s">
        <v>237</v>
      </c>
      <c r="E978">
        <v>1</v>
      </c>
      <c r="F978">
        <v>2</v>
      </c>
      <c r="G978">
        <v>3</v>
      </c>
      <c r="H978">
        <v>5</v>
      </c>
      <c r="I978" s="232">
        <f>IF(ISBLANK(D978),"",(E978/VLOOKUP(B978,'Data-Dept'!A:E,2,)))</f>
        <v>4.3478260869565218E-3</v>
      </c>
      <c r="J978" s="232">
        <f>IF(ISBLANK(D978),"",(F978/VLOOKUP(B978,'Data-Dept'!A:E,2,)))</f>
        <v>8.6956521739130436E-3</v>
      </c>
      <c r="K978" s="232">
        <f>IF(ISBLANK(D978),"",(G978/VLOOKUP(B978,'Data-Dept'!A:E,2,)))</f>
        <v>1.3043478260869565E-2</v>
      </c>
    </row>
    <row r="979" spans="1:11" x14ac:dyDescent="0.5">
      <c r="A979" s="230" t="str">
        <f t="shared" si="30"/>
        <v>Other - Reason for my visit is not in this list</v>
      </c>
      <c r="B979" s="230" t="str">
        <f t="shared" si="31"/>
        <v>ATSSC</v>
      </c>
      <c r="C979" s="230" t="str">
        <f>VLOOKUP(B979,'Data-Dept'!A:J,10,)</f>
        <v>Insufficient data</v>
      </c>
      <c r="D979" t="s">
        <v>1341</v>
      </c>
      <c r="E979">
        <v>1</v>
      </c>
      <c r="F979">
        <v>0</v>
      </c>
      <c r="G979">
        <v>0</v>
      </c>
      <c r="H979">
        <v>1</v>
      </c>
      <c r="I979" s="232">
        <f>IF(ISBLANK(D979),"",(E979/VLOOKUP(B979,'Data-Dept'!A:E,2,)))</f>
        <v>0.25</v>
      </c>
      <c r="J979" s="232">
        <f>IF(ISBLANK(D979),"",(F979/VLOOKUP(B979,'Data-Dept'!A:E,2,)))</f>
        <v>0</v>
      </c>
      <c r="K979" s="232">
        <f>IF(ISBLANK(D979),"",(G979/VLOOKUP(B979,'Data-Dept'!A:E,2,)))</f>
        <v>0</v>
      </c>
    </row>
    <row r="980" spans="1:11" x14ac:dyDescent="0.5">
      <c r="A980" s="230" t="str">
        <f t="shared" si="30"/>
        <v>Contact the Canada Border Services Agency (CBSA)</v>
      </c>
      <c r="B980" s="230" t="str">
        <f t="shared" si="31"/>
        <v>CBSA</v>
      </c>
      <c r="C980" s="230">
        <f>VLOOKUP(B980,'Data-Dept'!A:J,10,)</f>
        <v>8.2121991698330173E-3</v>
      </c>
      <c r="D980" t="s">
        <v>243</v>
      </c>
      <c r="E980">
        <v>1</v>
      </c>
      <c r="F980">
        <v>2</v>
      </c>
      <c r="G980">
        <v>1</v>
      </c>
      <c r="H980">
        <v>2</v>
      </c>
      <c r="I980" s="232">
        <f>IF(ISBLANK(D980),"",(E980/VLOOKUP(B980,'Data-Dept'!A:E,2,)))</f>
        <v>7.2579474524604436E-5</v>
      </c>
      <c r="J980" s="232">
        <f>IF(ISBLANK(D980),"",(F980/VLOOKUP(B980,'Data-Dept'!A:E,2,)))</f>
        <v>1.4515894904920887E-4</v>
      </c>
      <c r="K980" s="232">
        <f>IF(ISBLANK(D980),"",(G980/VLOOKUP(B980,'Data-Dept'!A:E,2,)))</f>
        <v>7.2579474524604436E-5</v>
      </c>
    </row>
    <row r="981" spans="1:11" x14ac:dyDescent="0.5">
      <c r="A981" s="230" t="str">
        <f t="shared" si="30"/>
        <v>Estimate duty and taxes for imported goods</v>
      </c>
      <c r="B981" s="230" t="str">
        <f t="shared" si="31"/>
        <v>CBSA</v>
      </c>
      <c r="C981" s="230">
        <f>VLOOKUP(B981,'Data-Dept'!A:J,10,)</f>
        <v>8.2121991698330173E-3</v>
      </c>
      <c r="D981" t="s">
        <v>1343</v>
      </c>
      <c r="E981">
        <v>1</v>
      </c>
      <c r="F981">
        <v>0</v>
      </c>
      <c r="G981">
        <v>1</v>
      </c>
      <c r="H981">
        <v>3</v>
      </c>
      <c r="I981" s="232">
        <f>IF(ISBLANK(D981),"",(E981/VLOOKUP(B981,'Data-Dept'!A:E,2,)))</f>
        <v>7.2579474524604436E-5</v>
      </c>
      <c r="J981" s="232">
        <f>IF(ISBLANK(D981),"",(F981/VLOOKUP(B981,'Data-Dept'!A:E,2,)))</f>
        <v>0</v>
      </c>
      <c r="K981" s="232">
        <f>IF(ISBLANK(D981),"",(G981/VLOOKUP(B981,'Data-Dept'!A:E,2,)))</f>
        <v>7.2579474524604436E-5</v>
      </c>
    </row>
    <row r="982" spans="1:11" x14ac:dyDescent="0.5">
      <c r="A982" s="230" t="str">
        <f t="shared" si="30"/>
        <v>Ask for general information by email or telephone</v>
      </c>
      <c r="B982" s="230" t="str">
        <f t="shared" si="31"/>
        <v>CBSA</v>
      </c>
      <c r="C982" s="230">
        <f>VLOOKUP(B982,'Data-Dept'!A:J,10,)</f>
        <v>8.2121991698330173E-3</v>
      </c>
      <c r="D982" t="s">
        <v>1346</v>
      </c>
      <c r="E982">
        <v>1</v>
      </c>
      <c r="F982">
        <v>1</v>
      </c>
      <c r="G982">
        <v>1</v>
      </c>
      <c r="H982">
        <v>1</v>
      </c>
      <c r="I982" s="232">
        <f>IF(ISBLANK(D982),"",(E982/VLOOKUP(B982,'Data-Dept'!A:E,2,)))</f>
        <v>7.2579474524604436E-5</v>
      </c>
      <c r="J982" s="232">
        <f>IF(ISBLANK(D982),"",(F982/VLOOKUP(B982,'Data-Dept'!A:E,2,)))</f>
        <v>7.2579474524604436E-5</v>
      </c>
      <c r="K982" s="232">
        <f>IF(ISBLANK(D982),"",(G982/VLOOKUP(B982,'Data-Dept'!A:E,2,)))</f>
        <v>7.2579474524604436E-5</v>
      </c>
    </row>
    <row r="983" spans="1:11" x14ac:dyDescent="0.5">
      <c r="A983" s="230" t="str">
        <f t="shared" si="30"/>
        <v>Download a CBSA app for your mobile device</v>
      </c>
      <c r="B983" s="230" t="str">
        <f t="shared" si="31"/>
        <v>CBSA</v>
      </c>
      <c r="C983" s="230">
        <f>VLOOKUP(B983,'Data-Dept'!A:J,10,)</f>
        <v>8.2121991698330173E-3</v>
      </c>
      <c r="D983" t="s">
        <v>1347</v>
      </c>
      <c r="E983">
        <v>1</v>
      </c>
      <c r="F983">
        <v>1</v>
      </c>
      <c r="G983">
        <v>1</v>
      </c>
      <c r="H983">
        <v>2</v>
      </c>
      <c r="I983" s="232">
        <f>IF(ISBLANK(D983),"",(E983/VLOOKUP(B983,'Data-Dept'!A:E,2,)))</f>
        <v>7.2579474524604436E-5</v>
      </c>
      <c r="J983" s="232">
        <f>IF(ISBLANK(D983),"",(F983/VLOOKUP(B983,'Data-Dept'!A:E,2,)))</f>
        <v>7.2579474524604436E-5</v>
      </c>
      <c r="K983" s="232">
        <f>IF(ISBLANK(D983),"",(G983/VLOOKUP(B983,'Data-Dept'!A:E,2,)))</f>
        <v>7.2579474524604436E-5</v>
      </c>
    </row>
    <row r="984" spans="1:11" x14ac:dyDescent="0.5">
      <c r="A984" s="230" t="str">
        <f t="shared" si="30"/>
        <v>Check personal exemption limits</v>
      </c>
      <c r="B984" s="230" t="str">
        <f t="shared" si="31"/>
        <v>CBSA</v>
      </c>
      <c r="C984" s="230">
        <f>VLOOKUP(B984,'Data-Dept'!A:J,10,)</f>
        <v>8.2121991698330173E-3</v>
      </c>
      <c r="D984" t="s">
        <v>1354</v>
      </c>
      <c r="E984">
        <v>1</v>
      </c>
      <c r="F984">
        <v>2</v>
      </c>
      <c r="G984">
        <v>1</v>
      </c>
      <c r="H984">
        <v>2</v>
      </c>
      <c r="I984" s="232">
        <f>IF(ISBLANK(D984),"",(E984/VLOOKUP(B984,'Data-Dept'!A:E,2,)))</f>
        <v>7.2579474524604436E-5</v>
      </c>
      <c r="J984" s="232">
        <f>IF(ISBLANK(D984),"",(F984/VLOOKUP(B984,'Data-Dept'!A:E,2,)))</f>
        <v>1.4515894904920887E-4</v>
      </c>
      <c r="K984" s="232">
        <f>IF(ISBLANK(D984),"",(G984/VLOOKUP(B984,'Data-Dept'!A:E,2,)))</f>
        <v>7.2579474524604436E-5</v>
      </c>
    </row>
    <row r="985" spans="1:11" x14ac:dyDescent="0.5">
      <c r="A985" s="230" t="str">
        <f t="shared" si="30"/>
        <v>Find out how to update personal information for the NEXUS program</v>
      </c>
      <c r="B985" s="230" t="str">
        <f t="shared" si="31"/>
        <v>CBSA</v>
      </c>
      <c r="C985" s="230">
        <f>VLOOKUP(B985,'Data-Dept'!A:J,10,)</f>
        <v>8.2121991698330173E-3</v>
      </c>
      <c r="D985" t="s">
        <v>1358</v>
      </c>
      <c r="E985">
        <v>1</v>
      </c>
      <c r="F985">
        <v>1</v>
      </c>
      <c r="G985">
        <v>1</v>
      </c>
      <c r="H985">
        <v>1</v>
      </c>
      <c r="I985" s="232">
        <f>IF(ISBLANK(D985),"",(E985/VLOOKUP(B985,'Data-Dept'!A:E,2,)))</f>
        <v>7.2579474524604436E-5</v>
      </c>
      <c r="J985" s="232">
        <f>IF(ISBLANK(D985),"",(F985/VLOOKUP(B985,'Data-Dept'!A:E,2,)))</f>
        <v>7.2579474524604436E-5</v>
      </c>
      <c r="K985" s="232">
        <f>IF(ISBLANK(D985),"",(G985/VLOOKUP(B985,'Data-Dept'!A:E,2,)))</f>
        <v>7.2579474524604436E-5</v>
      </c>
    </row>
    <row r="986" spans="1:11" x14ac:dyDescent="0.5">
      <c r="A986" s="230" t="str">
        <f t="shared" si="30"/>
        <v>Obtain a consent letter for children travelling abroad</v>
      </c>
      <c r="B986" s="230" t="str">
        <f t="shared" si="31"/>
        <v>CBSA</v>
      </c>
      <c r="C986" s="230">
        <f>VLOOKUP(B986,'Data-Dept'!A:J,10,)</f>
        <v>8.2121991698330173E-3</v>
      </c>
      <c r="D986" t="s">
        <v>1364</v>
      </c>
      <c r="E986">
        <v>1</v>
      </c>
      <c r="F986">
        <v>1</v>
      </c>
      <c r="G986">
        <v>1</v>
      </c>
      <c r="H986">
        <v>2</v>
      </c>
      <c r="I986" s="232">
        <f>IF(ISBLANK(D986),"",(E986/VLOOKUP(B986,'Data-Dept'!A:E,2,)))</f>
        <v>7.2579474524604436E-5</v>
      </c>
      <c r="J986" s="232">
        <f>IF(ISBLANK(D986),"",(F986/VLOOKUP(B986,'Data-Dept'!A:E,2,)))</f>
        <v>7.2579474524604436E-5</v>
      </c>
      <c r="K986" s="232">
        <f>IF(ISBLANK(D986),"",(G986/VLOOKUP(B986,'Data-Dept'!A:E,2,)))</f>
        <v>7.2579474524604436E-5</v>
      </c>
    </row>
    <row r="987" spans="1:11" x14ac:dyDescent="0.5">
      <c r="A987" s="230" t="str">
        <f t="shared" si="30"/>
        <v>Submit a comment or complaint</v>
      </c>
      <c r="B987" s="230" t="str">
        <f t="shared" si="31"/>
        <v>CBSA</v>
      </c>
      <c r="C987" s="230">
        <f>VLOOKUP(B987,'Data-Dept'!A:J,10,)</f>
        <v>8.2121991698330173E-3</v>
      </c>
      <c r="D987" t="s">
        <v>270</v>
      </c>
      <c r="E987">
        <v>1</v>
      </c>
      <c r="F987">
        <v>3</v>
      </c>
      <c r="G987">
        <v>4</v>
      </c>
      <c r="H987">
        <v>6</v>
      </c>
      <c r="I987" s="232">
        <f>IF(ISBLANK(D987),"",(E987/VLOOKUP(B987,'Data-Dept'!A:E,2,)))</f>
        <v>7.2579474524604436E-5</v>
      </c>
      <c r="J987" s="232">
        <f>IF(ISBLANK(D987),"",(F987/VLOOKUP(B987,'Data-Dept'!A:E,2,)))</f>
        <v>2.1773842357381332E-4</v>
      </c>
      <c r="K987" s="232">
        <f>IF(ISBLANK(D987),"",(G987/VLOOKUP(B987,'Data-Dept'!A:E,2,)))</f>
        <v>2.9031789809841774E-4</v>
      </c>
    </row>
    <row r="988" spans="1:11" x14ac:dyDescent="0.5">
      <c r="A988" s="230" t="str">
        <f t="shared" si="30"/>
        <v>Transit through Canada</v>
      </c>
      <c r="B988" s="230" t="str">
        <f t="shared" si="31"/>
        <v>CBSA</v>
      </c>
      <c r="C988" s="230">
        <f>VLOOKUP(B988,'Data-Dept'!A:J,10,)</f>
        <v>8.2121991698330173E-3</v>
      </c>
      <c r="D988" t="s">
        <v>271</v>
      </c>
      <c r="E988">
        <v>1</v>
      </c>
      <c r="F988">
        <v>1</v>
      </c>
      <c r="G988">
        <v>1</v>
      </c>
      <c r="H988">
        <v>4</v>
      </c>
      <c r="I988" s="232">
        <f>IF(ISBLANK(D988),"",(E988/VLOOKUP(B988,'Data-Dept'!A:E,2,)))</f>
        <v>7.2579474524604436E-5</v>
      </c>
      <c r="J988" s="232">
        <f>IF(ISBLANK(D988),"",(F988/VLOOKUP(B988,'Data-Dept'!A:E,2,)))</f>
        <v>7.2579474524604436E-5</v>
      </c>
      <c r="K988" s="232">
        <f>IF(ISBLANK(D988),"",(G988/VLOOKUP(B988,'Data-Dept'!A:E,2,)))</f>
        <v>7.2579474524604436E-5</v>
      </c>
    </row>
    <row r="989" spans="1:11" x14ac:dyDescent="0.5">
      <c r="A989" s="230" t="str">
        <f t="shared" si="30"/>
        <v>Apply to become a Canadian Coast Guard Officers through the CCG College</v>
      </c>
      <c r="B989" s="230" t="str">
        <f t="shared" si="31"/>
        <v>CCG</v>
      </c>
      <c r="C989" s="230" t="str">
        <f>VLOOKUP(B989,'Data-Dept'!A:J,10,)</f>
        <v>Insufficient data</v>
      </c>
      <c r="D989" t="s">
        <v>272</v>
      </c>
      <c r="E989">
        <v>1</v>
      </c>
      <c r="F989">
        <v>2</v>
      </c>
      <c r="G989">
        <v>4</v>
      </c>
      <c r="H989">
        <v>7</v>
      </c>
      <c r="I989" s="232">
        <f>IF(ISBLANK(D989),"",(E989/VLOOKUP(B989,'Data-Dept'!A:E,2,)))</f>
        <v>2.7027027027027029E-2</v>
      </c>
      <c r="J989" s="232">
        <f>IF(ISBLANK(D989),"",(F989/VLOOKUP(B989,'Data-Dept'!A:E,2,)))</f>
        <v>5.4054054054054057E-2</v>
      </c>
      <c r="K989" s="232">
        <f>IF(ISBLANK(D989),"",(G989/VLOOKUP(B989,'Data-Dept'!A:E,2,)))</f>
        <v>0.10810810810810811</v>
      </c>
    </row>
    <row r="990" spans="1:11" x14ac:dyDescent="0.5">
      <c r="A990" s="230" t="str">
        <f t="shared" si="30"/>
        <v>Other - Reason for my visit is not in this list</v>
      </c>
      <c r="B990" s="230" t="str">
        <f t="shared" si="31"/>
        <v>CFIA</v>
      </c>
      <c r="C990" s="230">
        <f>VLOOKUP(B990,'Data-Dept'!A:J,10,)</f>
        <v>2.0566405380382704E-2</v>
      </c>
      <c r="D990" t="s">
        <v>1369</v>
      </c>
      <c r="E990">
        <v>1</v>
      </c>
      <c r="F990">
        <v>2</v>
      </c>
      <c r="G990">
        <v>2</v>
      </c>
      <c r="H990">
        <v>2</v>
      </c>
      <c r="I990" s="232">
        <f>IF(ISBLANK(D990),"",(E990/VLOOKUP(B990,'Data-Dept'!A:E,2,)))</f>
        <v>4.7483380816714152E-4</v>
      </c>
      <c r="J990" s="232">
        <f>IF(ISBLANK(D990),"",(F990/VLOOKUP(B990,'Data-Dept'!A:E,2,)))</f>
        <v>9.4966761633428305E-4</v>
      </c>
      <c r="K990" s="232">
        <f>IF(ISBLANK(D990),"",(G990/VLOOKUP(B990,'Data-Dept'!A:E,2,)))</f>
        <v>9.4966761633428305E-4</v>
      </c>
    </row>
    <row r="991" spans="1:11" x14ac:dyDescent="0.5">
      <c r="A991" s="230" t="str">
        <f t="shared" si="30"/>
        <v>Other - Reason for my visit is not in this list</v>
      </c>
      <c r="B991" s="230" t="str">
        <f t="shared" si="31"/>
        <v>CGC</v>
      </c>
      <c r="C991" s="230" t="str">
        <f>VLOOKUP(B991,'Data-Dept'!A:J,10,)</f>
        <v>Insufficient data</v>
      </c>
      <c r="D991" t="s">
        <v>288</v>
      </c>
      <c r="E991">
        <v>1</v>
      </c>
      <c r="F991">
        <v>0</v>
      </c>
      <c r="G991">
        <v>1</v>
      </c>
      <c r="H991">
        <v>3</v>
      </c>
      <c r="I991" s="232">
        <f>IF(ISBLANK(D991),"",(E991/VLOOKUP(B991,'Data-Dept'!A:E,2,)))</f>
        <v>6.6666666666666666E-2</v>
      </c>
      <c r="J991" s="232">
        <f>IF(ISBLANK(D991),"",(F991/VLOOKUP(B991,'Data-Dept'!A:E,2,)))</f>
        <v>0</v>
      </c>
      <c r="K991" s="232">
        <f>IF(ISBLANK(D991),"",(G991/VLOOKUP(B991,'Data-Dept'!A:E,2,)))</f>
        <v>6.6666666666666666E-2</v>
      </c>
    </row>
    <row r="992" spans="1:11" x14ac:dyDescent="0.5">
      <c r="A992" s="230" t="str">
        <f t="shared" si="30"/>
        <v>Find out about Canadian Institutes of Health Research's (CIHR) publications</v>
      </c>
      <c r="B992" s="230" t="str">
        <f t="shared" si="31"/>
        <v>CIHR</v>
      </c>
      <c r="C992" s="230">
        <f>VLOOKUP(B992,'Data-Dept'!A:J,10,)</f>
        <v>2.9322591399837911E-2</v>
      </c>
      <c r="D992" t="s">
        <v>1373</v>
      </c>
      <c r="E992">
        <v>1</v>
      </c>
      <c r="F992">
        <v>1</v>
      </c>
      <c r="G992">
        <v>1</v>
      </c>
      <c r="H992">
        <v>1</v>
      </c>
      <c r="I992" s="232">
        <f>IF(ISBLANK(D992),"",(E992/VLOOKUP(B992,'Data-Dept'!A:E,2,)))</f>
        <v>1.0183299389002036E-3</v>
      </c>
      <c r="J992" s="232">
        <f>IF(ISBLANK(D992),"",(F992/VLOOKUP(B992,'Data-Dept'!A:E,2,)))</f>
        <v>1.0183299389002036E-3</v>
      </c>
      <c r="K992" s="232">
        <f>IF(ISBLANK(D992),"",(G992/VLOOKUP(B992,'Data-Dept'!A:E,2,)))</f>
        <v>1.0183299389002036E-3</v>
      </c>
    </row>
    <row r="993" spans="1:11" x14ac:dyDescent="0.5">
      <c r="A993" s="230" t="str">
        <f t="shared" si="30"/>
        <v>Find out about Learning activities and resources</v>
      </c>
      <c r="B993" s="230" t="str">
        <f t="shared" si="31"/>
        <v>CIHR</v>
      </c>
      <c r="C993" s="230">
        <f>VLOOKUP(B993,'Data-Dept'!A:J,10,)</f>
        <v>2.9322591399837911E-2</v>
      </c>
      <c r="D993" t="s">
        <v>1374</v>
      </c>
      <c r="E993">
        <v>1</v>
      </c>
      <c r="F993">
        <v>1</v>
      </c>
      <c r="G993">
        <v>2</v>
      </c>
      <c r="H993">
        <v>3</v>
      </c>
      <c r="I993" s="232">
        <f>IF(ISBLANK(D993),"",(E993/VLOOKUP(B993,'Data-Dept'!A:E,2,)))</f>
        <v>1.0183299389002036E-3</v>
      </c>
      <c r="J993" s="232">
        <f>IF(ISBLANK(D993),"",(F993/VLOOKUP(B993,'Data-Dept'!A:E,2,)))</f>
        <v>1.0183299389002036E-3</v>
      </c>
      <c r="K993" s="232">
        <f>IF(ISBLANK(D993),"",(G993/VLOOKUP(B993,'Data-Dept'!A:E,2,)))</f>
        <v>2.0366598778004071E-3</v>
      </c>
    </row>
    <row r="994" spans="1:11" x14ac:dyDescent="0.5">
      <c r="A994" s="230" t="str">
        <f t="shared" si="30"/>
        <v>Get analytics</v>
      </c>
      <c r="B994" s="230" t="str">
        <f t="shared" si="31"/>
        <v>CIHR</v>
      </c>
      <c r="C994" s="230">
        <f>VLOOKUP(B994,'Data-Dept'!A:J,10,)</f>
        <v>2.9322591399837911E-2</v>
      </c>
      <c r="D994" t="s">
        <v>306</v>
      </c>
      <c r="E994">
        <v>1</v>
      </c>
      <c r="F994">
        <v>1</v>
      </c>
      <c r="G994">
        <v>0</v>
      </c>
      <c r="H994">
        <v>2</v>
      </c>
      <c r="I994" s="232">
        <f>IF(ISBLANK(D994),"",(E994/VLOOKUP(B994,'Data-Dept'!A:E,2,)))</f>
        <v>1.0183299389002036E-3</v>
      </c>
      <c r="J994" s="232">
        <f>IF(ISBLANK(D994),"",(F994/VLOOKUP(B994,'Data-Dept'!A:E,2,)))</f>
        <v>1.0183299389002036E-3</v>
      </c>
      <c r="K994" s="232">
        <f>IF(ISBLANK(D994),"",(G994/VLOOKUP(B994,'Data-Dept'!A:E,2,)))</f>
        <v>0</v>
      </c>
    </row>
    <row r="995" spans="1:11" x14ac:dyDescent="0.5">
      <c r="A995" s="230" t="str">
        <f t="shared" si="30"/>
        <v>Health Services and Policy Research</v>
      </c>
      <c r="B995" s="230" t="str">
        <f t="shared" si="31"/>
        <v>CIHR</v>
      </c>
      <c r="C995" s="230">
        <f>VLOOKUP(B995,'Data-Dept'!A:J,10,)</f>
        <v>2.9322591399837911E-2</v>
      </c>
      <c r="D995" t="s">
        <v>308</v>
      </c>
      <c r="E995">
        <v>1</v>
      </c>
      <c r="F995">
        <v>2</v>
      </c>
      <c r="G995">
        <v>1</v>
      </c>
      <c r="H995">
        <v>3</v>
      </c>
      <c r="I995" s="232">
        <f>IF(ISBLANK(D995),"",(E995/VLOOKUP(B995,'Data-Dept'!A:E,2,)))</f>
        <v>1.0183299389002036E-3</v>
      </c>
      <c r="J995" s="232">
        <f>IF(ISBLANK(D995),"",(F995/VLOOKUP(B995,'Data-Dept'!A:E,2,)))</f>
        <v>2.0366598778004071E-3</v>
      </c>
      <c r="K995" s="232">
        <f>IF(ISBLANK(D995),"",(G995/VLOOKUP(B995,'Data-Dept'!A:E,2,)))</f>
        <v>1.0183299389002036E-3</v>
      </c>
    </row>
    <row r="996" spans="1:11" x14ac:dyDescent="0.5">
      <c r="A996" s="230" t="str">
        <f t="shared" si="30"/>
        <v>Neurosciences, Mental Health and Addiction</v>
      </c>
      <c r="B996" s="230" t="str">
        <f t="shared" si="31"/>
        <v>CIHR</v>
      </c>
      <c r="C996" s="230">
        <f>VLOOKUP(B996,'Data-Dept'!A:J,10,)</f>
        <v>2.9322591399837911E-2</v>
      </c>
      <c r="D996" t="s">
        <v>1377</v>
      </c>
      <c r="E996">
        <v>1</v>
      </c>
      <c r="F996">
        <v>1</v>
      </c>
      <c r="G996">
        <v>1</v>
      </c>
      <c r="H996">
        <v>2</v>
      </c>
      <c r="I996" s="232">
        <f>IF(ISBLANK(D996),"",(E996/VLOOKUP(B996,'Data-Dept'!A:E,2,)))</f>
        <v>1.0183299389002036E-3</v>
      </c>
      <c r="J996" s="232">
        <f>IF(ISBLANK(D996),"",(F996/VLOOKUP(B996,'Data-Dept'!A:E,2,)))</f>
        <v>1.0183299389002036E-3</v>
      </c>
      <c r="K996" s="232">
        <f>IF(ISBLANK(D996),"",(G996/VLOOKUP(B996,'Data-Dept'!A:E,2,)))</f>
        <v>1.0183299389002036E-3</v>
      </c>
    </row>
    <row r="997" spans="1:11" x14ac:dyDescent="0.5">
      <c r="A997" s="230" t="str">
        <f t="shared" si="30"/>
        <v>Jobs with the Canada Revenue Agency</v>
      </c>
      <c r="B997" s="230" t="str">
        <f t="shared" si="31"/>
        <v>CRA</v>
      </c>
      <c r="C997" s="230">
        <f>VLOOKUP(B997,'Data-Dept'!A:J,10,)</f>
        <v>3.2597552843902275E-3</v>
      </c>
      <c r="D997" t="s">
        <v>1390</v>
      </c>
      <c r="E997">
        <v>1</v>
      </c>
      <c r="F997">
        <v>4</v>
      </c>
      <c r="G997">
        <v>5</v>
      </c>
      <c r="H997">
        <v>10</v>
      </c>
      <c r="I997" s="232">
        <f>IF(ISBLANK(D997),"",(E997/VLOOKUP(B997,'Data-Dept'!A:E,2,)))</f>
        <v>1.1730342877922321E-5</v>
      </c>
      <c r="J997" s="232">
        <f>IF(ISBLANK(D997),"",(F997/VLOOKUP(B997,'Data-Dept'!A:E,2,)))</f>
        <v>4.6921371511689285E-5</v>
      </c>
      <c r="K997" s="232">
        <f>IF(ISBLANK(D997),"",(G997/VLOOKUP(B997,'Data-Dept'!A:E,2,)))</f>
        <v>5.8651714389611606E-5</v>
      </c>
    </row>
    <row r="998" spans="1:11" x14ac:dyDescent="0.5">
      <c r="A998" s="230" t="str">
        <f t="shared" si="30"/>
        <v>Other - Reason for my visit is not in this list</v>
      </c>
      <c r="B998" s="230" t="str">
        <f t="shared" si="31"/>
        <v>CRTC</v>
      </c>
      <c r="C998" s="230" t="str">
        <f>VLOOKUP(B998,'Data-Dept'!A:J,10,)</f>
        <v>Insufficient data</v>
      </c>
      <c r="D998" t="s">
        <v>1391</v>
      </c>
      <c r="E998">
        <v>1</v>
      </c>
      <c r="F998">
        <v>1</v>
      </c>
      <c r="G998">
        <v>0</v>
      </c>
      <c r="H998">
        <v>1</v>
      </c>
      <c r="I998" s="232">
        <f>IF(ISBLANK(D998),"",(E998/VLOOKUP(B998,'Data-Dept'!A:E,2,)))</f>
        <v>1.2500000000000001E-2</v>
      </c>
      <c r="J998" s="232">
        <f>IF(ISBLANK(D998),"",(F998/VLOOKUP(B998,'Data-Dept'!A:E,2,)))</f>
        <v>1.2500000000000001E-2</v>
      </c>
      <c r="K998" s="232">
        <f>IF(ISBLANK(D998),"",(G998/VLOOKUP(B998,'Data-Dept'!A:E,2,)))</f>
        <v>0</v>
      </c>
    </row>
    <row r="999" spans="1:11" x14ac:dyDescent="0.5">
      <c r="A999" s="230" t="str">
        <f t="shared" si="30"/>
        <v>Other - Reason for my visit is not in this list</v>
      </c>
      <c r="B999" s="230" t="str">
        <f t="shared" si="31"/>
        <v>CRTC</v>
      </c>
      <c r="C999" s="230" t="str">
        <f>VLOOKUP(B999,'Data-Dept'!A:J,10,)</f>
        <v>Insufficient data</v>
      </c>
      <c r="D999" t="s">
        <v>1392</v>
      </c>
      <c r="E999">
        <v>1</v>
      </c>
      <c r="F999">
        <v>2</v>
      </c>
      <c r="G999">
        <v>2</v>
      </c>
      <c r="H999">
        <v>9</v>
      </c>
      <c r="I999" s="232">
        <f>IF(ISBLANK(D999),"",(E999/VLOOKUP(B999,'Data-Dept'!A:E,2,)))</f>
        <v>1.2500000000000001E-2</v>
      </c>
      <c r="J999" s="232">
        <f>IF(ISBLANK(D999),"",(F999/VLOOKUP(B999,'Data-Dept'!A:E,2,)))</f>
        <v>2.5000000000000001E-2</v>
      </c>
      <c r="K999" s="232">
        <f>IF(ISBLANK(D999),"",(G999/VLOOKUP(B999,'Data-Dept'!A:E,2,)))</f>
        <v>2.5000000000000001E-2</v>
      </c>
    </row>
    <row r="1000" spans="1:11" x14ac:dyDescent="0.5">
      <c r="A1000" s="230" t="str">
        <f t="shared" si="30"/>
        <v>Find out more about the Cyber Security Awareness Month</v>
      </c>
      <c r="B1000" s="230" t="str">
        <f t="shared" si="31"/>
        <v>CSEC</v>
      </c>
      <c r="C1000" s="230">
        <f>VLOOKUP(B1000,'Data-Dept'!A:J,10,)</f>
        <v>3.4062996861916293E-2</v>
      </c>
      <c r="D1000" t="s">
        <v>1398</v>
      </c>
      <c r="E1000">
        <v>1</v>
      </c>
      <c r="F1000">
        <v>1</v>
      </c>
      <c r="G1000">
        <v>2</v>
      </c>
      <c r="H1000">
        <v>9</v>
      </c>
      <c r="I1000" s="232">
        <f>IF(ISBLANK(D1000),"",(E1000/VLOOKUP(B1000,'Data-Dept'!A:E,2,)))</f>
        <v>1.5455950540958269E-3</v>
      </c>
      <c r="J1000" s="232">
        <f>IF(ISBLANK(D1000),"",(F1000/VLOOKUP(B1000,'Data-Dept'!A:E,2,)))</f>
        <v>1.5455950540958269E-3</v>
      </c>
      <c r="K1000" s="232">
        <f>IF(ISBLANK(D1000),"",(G1000/VLOOKUP(B1000,'Data-Dept'!A:E,2,)))</f>
        <v>3.0911901081916537E-3</v>
      </c>
    </row>
    <row r="1001" spans="1:11" x14ac:dyDescent="0.5">
      <c r="A1001" s="230" t="str">
        <f t="shared" si="30"/>
        <v>Take the cyber assessment</v>
      </c>
      <c r="B1001" s="230" t="str">
        <f t="shared" si="31"/>
        <v>CSEC</v>
      </c>
      <c r="C1001" s="230">
        <f>VLOOKUP(B1001,'Data-Dept'!A:J,10,)</f>
        <v>3.4062996861916293E-2</v>
      </c>
      <c r="D1001" t="s">
        <v>397</v>
      </c>
      <c r="E1001">
        <v>1</v>
      </c>
      <c r="F1001">
        <v>1</v>
      </c>
      <c r="G1001">
        <v>1</v>
      </c>
      <c r="H1001">
        <v>2</v>
      </c>
      <c r="I1001" s="232">
        <f>IF(ISBLANK(D1001),"",(E1001/VLOOKUP(B1001,'Data-Dept'!A:E,2,)))</f>
        <v>1.5455950540958269E-3</v>
      </c>
      <c r="J1001" s="232">
        <f>IF(ISBLANK(D1001),"",(F1001/VLOOKUP(B1001,'Data-Dept'!A:E,2,)))</f>
        <v>1.5455950540958269E-3</v>
      </c>
      <c r="K1001" s="232">
        <f>IF(ISBLANK(D1001),"",(G1001/VLOOKUP(B1001,'Data-Dept'!A:E,2,)))</f>
        <v>1.5455950540958269E-3</v>
      </c>
    </row>
    <row r="1002" spans="1:11" x14ac:dyDescent="0.5">
      <c r="A1002" s="230" t="str">
        <f t="shared" si="30"/>
        <v>Other - Reason for my visit is not in this list</v>
      </c>
      <c r="B1002" s="230" t="str">
        <f t="shared" si="31"/>
        <v>CSPS</v>
      </c>
      <c r="C1002" s="230">
        <f>VLOOKUP(B1002,'Data-Dept'!A:J,10,)</f>
        <v>8.1639509937400268E-2</v>
      </c>
      <c r="D1002" t="s">
        <v>1402</v>
      </c>
      <c r="E1002">
        <v>1</v>
      </c>
      <c r="F1002">
        <v>1</v>
      </c>
      <c r="G1002">
        <v>1</v>
      </c>
      <c r="H1002">
        <v>1</v>
      </c>
      <c r="I1002" s="232">
        <f>IF(ISBLANK(D1002),"",(E1002/VLOOKUP(B1002,'Data-Dept'!A:E,2,)))</f>
        <v>7.9365079365079361E-3</v>
      </c>
      <c r="J1002" s="232">
        <f>IF(ISBLANK(D1002),"",(F1002/VLOOKUP(B1002,'Data-Dept'!A:E,2,)))</f>
        <v>7.9365079365079361E-3</v>
      </c>
      <c r="K1002" s="232">
        <f>IF(ISBLANK(D1002),"",(G1002/VLOOKUP(B1002,'Data-Dept'!A:E,2,)))</f>
        <v>7.9365079365079361E-3</v>
      </c>
    </row>
    <row r="1003" spans="1:11" ht="31.5" x14ac:dyDescent="0.5">
      <c r="A1003" s="230" t="str">
        <f t="shared" si="30"/>
        <v>Find information and updates on tides, currents and water levels in Canadian waters</v>
      </c>
      <c r="B1003" s="230" t="str">
        <f t="shared" si="31"/>
        <v>DFO</v>
      </c>
      <c r="C1003" s="230">
        <f>VLOOKUP(B1003,'Data-Dept'!A:J,10,)</f>
        <v>3.4571708353696461E-2</v>
      </c>
      <c r="D1003" t="s">
        <v>423</v>
      </c>
      <c r="E1003">
        <v>1</v>
      </c>
      <c r="F1003">
        <v>3</v>
      </c>
      <c r="G1003">
        <v>4</v>
      </c>
      <c r="H1003">
        <v>8</v>
      </c>
      <c r="I1003" s="232">
        <f>IF(ISBLANK(D1003),"",(E1003/VLOOKUP(B1003,'Data-Dept'!A:E,2,)))</f>
        <v>1.3123359580052493E-3</v>
      </c>
      <c r="J1003" s="232">
        <f>IF(ISBLANK(D1003),"",(F1003/VLOOKUP(B1003,'Data-Dept'!A:E,2,)))</f>
        <v>3.937007874015748E-3</v>
      </c>
      <c r="K1003" s="232">
        <f>IF(ISBLANK(D1003),"",(G1003/VLOOKUP(B1003,'Data-Dept'!A:E,2,)))</f>
        <v>5.2493438320209973E-3</v>
      </c>
    </row>
    <row r="1004" spans="1:11" x14ac:dyDescent="0.5">
      <c r="A1004" s="230" t="str">
        <f t="shared" si="30"/>
        <v>Become a Junior Canadian Ranger</v>
      </c>
      <c r="B1004" s="230" t="str">
        <f t="shared" si="31"/>
        <v>DND</v>
      </c>
      <c r="C1004" s="230">
        <f>VLOOKUP(B1004,'Data-Dept'!A:J,10,)</f>
        <v>1.3547807034757964E-2</v>
      </c>
      <c r="D1004" t="s">
        <v>1406</v>
      </c>
      <c r="E1004">
        <v>1</v>
      </c>
      <c r="F1004">
        <v>2</v>
      </c>
      <c r="G1004">
        <v>2</v>
      </c>
      <c r="H1004">
        <v>5</v>
      </c>
      <c r="I1004" s="232">
        <f>IF(ISBLANK(D1004),"",(E1004/VLOOKUP(B1004,'Data-Dept'!A:E,2,)))</f>
        <v>2.2925263640531865E-4</v>
      </c>
      <c r="J1004" s="232">
        <f>IF(ISBLANK(D1004),"",(F1004/VLOOKUP(B1004,'Data-Dept'!A:E,2,)))</f>
        <v>4.5850527281063731E-4</v>
      </c>
      <c r="K1004" s="232">
        <f>IF(ISBLANK(D1004),"",(G1004/VLOOKUP(B1004,'Data-Dept'!A:E,2,)))</f>
        <v>4.5850527281063731E-4</v>
      </c>
    </row>
    <row r="1005" spans="1:11" x14ac:dyDescent="0.5">
      <c r="A1005" s="230" t="str">
        <f t="shared" si="30"/>
        <v>Cadet365 account</v>
      </c>
      <c r="B1005" s="230" t="str">
        <f t="shared" si="31"/>
        <v>DND</v>
      </c>
      <c r="C1005" s="230">
        <f>VLOOKUP(B1005,'Data-Dept'!A:J,10,)</f>
        <v>1.3547807034757964E-2</v>
      </c>
      <c r="D1005" t="s">
        <v>429</v>
      </c>
      <c r="E1005">
        <v>1</v>
      </c>
      <c r="F1005">
        <v>3</v>
      </c>
      <c r="G1005">
        <v>2</v>
      </c>
      <c r="H1005">
        <v>4</v>
      </c>
      <c r="I1005" s="232">
        <f>IF(ISBLANK(D1005),"",(E1005/VLOOKUP(B1005,'Data-Dept'!A:E,2,)))</f>
        <v>2.2925263640531865E-4</v>
      </c>
      <c r="J1005" s="232">
        <f>IF(ISBLANK(D1005),"",(F1005/VLOOKUP(B1005,'Data-Dept'!A:E,2,)))</f>
        <v>6.8775790921595599E-4</v>
      </c>
      <c r="K1005" s="232">
        <f>IF(ISBLANK(D1005),"",(G1005/VLOOKUP(B1005,'Data-Dept'!A:E,2,)))</f>
        <v>4.5850527281063731E-4</v>
      </c>
    </row>
    <row r="1006" spans="1:11" x14ac:dyDescent="0.5">
      <c r="A1006" s="230" t="str">
        <f t="shared" si="30"/>
        <v>Canada's contributions to past wars</v>
      </c>
      <c r="B1006" s="230" t="str">
        <f t="shared" si="31"/>
        <v>DND</v>
      </c>
      <c r="C1006" s="230">
        <f>VLOOKUP(B1006,'Data-Dept'!A:J,10,)</f>
        <v>1.3547807034757964E-2</v>
      </c>
      <c r="D1006" t="s">
        <v>1407</v>
      </c>
      <c r="E1006">
        <v>1</v>
      </c>
      <c r="F1006">
        <v>6</v>
      </c>
      <c r="G1006">
        <v>6</v>
      </c>
      <c r="H1006">
        <v>27</v>
      </c>
      <c r="I1006" s="232">
        <f>IF(ISBLANK(D1006),"",(E1006/VLOOKUP(B1006,'Data-Dept'!A:E,2,)))</f>
        <v>2.2925263640531865E-4</v>
      </c>
      <c r="J1006" s="232">
        <f>IF(ISBLANK(D1006),"",(F1006/VLOOKUP(B1006,'Data-Dept'!A:E,2,)))</f>
        <v>1.375515818431912E-3</v>
      </c>
      <c r="K1006" s="232">
        <f>IF(ISBLANK(D1006),"",(G1006/VLOOKUP(B1006,'Data-Dept'!A:E,2,)))</f>
        <v>1.375515818431912E-3</v>
      </c>
    </row>
    <row r="1007" spans="1:11" x14ac:dyDescent="0.5">
      <c r="A1007" s="230" t="str">
        <f t="shared" si="30"/>
        <v>Chief of Defence Staff messages</v>
      </c>
      <c r="B1007" s="230" t="str">
        <f t="shared" si="31"/>
        <v>DND</v>
      </c>
      <c r="C1007" s="230">
        <f>VLOOKUP(B1007,'Data-Dept'!A:J,10,)</f>
        <v>1.3547807034757964E-2</v>
      </c>
      <c r="D1007" t="s">
        <v>433</v>
      </c>
      <c r="E1007">
        <v>1</v>
      </c>
      <c r="F1007">
        <v>0</v>
      </c>
      <c r="G1007">
        <v>1</v>
      </c>
      <c r="H1007">
        <v>2</v>
      </c>
      <c r="I1007" s="232">
        <f>IF(ISBLANK(D1007),"",(E1007/VLOOKUP(B1007,'Data-Dept'!A:E,2,)))</f>
        <v>2.2925263640531865E-4</v>
      </c>
      <c r="J1007" s="232">
        <f>IF(ISBLANK(D1007),"",(F1007/VLOOKUP(B1007,'Data-Dept'!A:E,2,)))</f>
        <v>0</v>
      </c>
      <c r="K1007" s="232">
        <f>IF(ISBLANK(D1007),"",(G1007/VLOOKUP(B1007,'Data-Dept'!A:E,2,)))</f>
        <v>2.2925263640531865E-4</v>
      </c>
    </row>
    <row r="1008" spans="1:11" x14ac:dyDescent="0.5">
      <c r="A1008" s="230" t="str">
        <f t="shared" si="30"/>
        <v>Conduct and culture change in the Canadian Armed Forces</v>
      </c>
      <c r="B1008" s="230" t="str">
        <f t="shared" si="31"/>
        <v>DND</v>
      </c>
      <c r="C1008" s="230">
        <f>VLOOKUP(B1008,'Data-Dept'!A:J,10,)</f>
        <v>1.3547807034757964E-2</v>
      </c>
      <c r="D1008" t="s">
        <v>435</v>
      </c>
      <c r="E1008">
        <v>1</v>
      </c>
      <c r="F1008">
        <v>0</v>
      </c>
      <c r="G1008">
        <v>2</v>
      </c>
      <c r="H1008">
        <v>3</v>
      </c>
      <c r="I1008" s="232">
        <f>IF(ISBLANK(D1008),"",(E1008/VLOOKUP(B1008,'Data-Dept'!A:E,2,)))</f>
        <v>2.2925263640531865E-4</v>
      </c>
      <c r="J1008" s="232">
        <f>IF(ISBLANK(D1008),"",(F1008/VLOOKUP(B1008,'Data-Dept'!A:E,2,)))</f>
        <v>0</v>
      </c>
      <c r="K1008" s="232">
        <f>IF(ISBLANK(D1008),"",(G1008/VLOOKUP(B1008,'Data-Dept'!A:E,2,)))</f>
        <v>4.5850527281063731E-4</v>
      </c>
    </row>
    <row r="1009" spans="1:11" x14ac:dyDescent="0.5">
      <c r="A1009" s="230" t="str">
        <f t="shared" si="30"/>
        <v>Educational materials</v>
      </c>
      <c r="B1009" s="230" t="str">
        <f t="shared" si="31"/>
        <v>DND</v>
      </c>
      <c r="C1009" s="230">
        <f>VLOOKUP(B1009,'Data-Dept'!A:J,10,)</f>
        <v>1.3547807034757964E-2</v>
      </c>
      <c r="D1009" t="s">
        <v>1410</v>
      </c>
      <c r="E1009">
        <v>1</v>
      </c>
      <c r="F1009">
        <v>4</v>
      </c>
      <c r="G1009">
        <v>4</v>
      </c>
      <c r="H1009">
        <v>15</v>
      </c>
      <c r="I1009" s="232">
        <f>IF(ISBLANK(D1009),"",(E1009/VLOOKUP(B1009,'Data-Dept'!A:E,2,)))</f>
        <v>2.2925263640531865E-4</v>
      </c>
      <c r="J1009" s="232">
        <f>IF(ISBLANK(D1009),"",(F1009/VLOOKUP(B1009,'Data-Dept'!A:E,2,)))</f>
        <v>9.1701054562127462E-4</v>
      </c>
      <c r="K1009" s="232">
        <f>IF(ISBLANK(D1009),"",(G1009/VLOOKUP(B1009,'Data-Dept'!A:E,2,)))</f>
        <v>9.1701054562127462E-4</v>
      </c>
    </row>
    <row r="1010" spans="1:11" x14ac:dyDescent="0.5">
      <c r="A1010" s="230" t="str">
        <f t="shared" si="30"/>
        <v>Find the address of an office, base, support unit, or recruiting centre</v>
      </c>
      <c r="B1010" s="230" t="str">
        <f t="shared" si="31"/>
        <v>DND</v>
      </c>
      <c r="C1010" s="230">
        <f>VLOOKUP(B1010,'Data-Dept'!A:J,10,)</f>
        <v>1.3547807034757964E-2</v>
      </c>
      <c r="D1010" t="s">
        <v>1411</v>
      </c>
      <c r="E1010">
        <v>1</v>
      </c>
      <c r="F1010">
        <v>0</v>
      </c>
      <c r="G1010">
        <v>1</v>
      </c>
      <c r="H1010">
        <v>3</v>
      </c>
      <c r="I1010" s="232">
        <f>IF(ISBLANK(D1010),"",(E1010/VLOOKUP(B1010,'Data-Dept'!A:E,2,)))</f>
        <v>2.2925263640531865E-4</v>
      </c>
      <c r="J1010" s="232">
        <f>IF(ISBLANK(D1010),"",(F1010/VLOOKUP(B1010,'Data-Dept'!A:E,2,)))</f>
        <v>0</v>
      </c>
      <c r="K1010" s="232">
        <f>IF(ISBLANK(D1010),"",(G1010/VLOOKUP(B1010,'Data-Dept'!A:E,2,)))</f>
        <v>2.2925263640531865E-4</v>
      </c>
    </row>
    <row r="1011" spans="1:11" x14ac:dyDescent="0.5">
      <c r="A1011" s="230" t="str">
        <f t="shared" si="30"/>
        <v>Get a specific report about misconduct or discrimintation (Arbour Report)</v>
      </c>
      <c r="B1011" s="230" t="str">
        <f t="shared" si="31"/>
        <v>DND</v>
      </c>
      <c r="C1011" s="230">
        <f>VLOOKUP(B1011,'Data-Dept'!A:J,10,)</f>
        <v>1.3547807034757964E-2</v>
      </c>
      <c r="D1011" t="s">
        <v>442</v>
      </c>
      <c r="E1011">
        <v>1</v>
      </c>
      <c r="F1011">
        <v>1</v>
      </c>
      <c r="G1011">
        <v>1</v>
      </c>
      <c r="H1011">
        <v>1</v>
      </c>
      <c r="I1011" s="232">
        <f>IF(ISBLANK(D1011),"",(E1011/VLOOKUP(B1011,'Data-Dept'!A:E,2,)))</f>
        <v>2.2925263640531865E-4</v>
      </c>
      <c r="J1011" s="232">
        <f>IF(ISBLANK(D1011),"",(F1011/VLOOKUP(B1011,'Data-Dept'!A:E,2,)))</f>
        <v>2.2925263640531865E-4</v>
      </c>
      <c r="K1011" s="232">
        <f>IF(ISBLANK(D1011),"",(G1011/VLOOKUP(B1011,'Data-Dept'!A:E,2,)))</f>
        <v>2.2925263640531865E-4</v>
      </c>
    </row>
    <row r="1012" spans="1:11" x14ac:dyDescent="0.5">
      <c r="A1012" s="230" t="str">
        <f t="shared" si="30"/>
        <v>News releases from the Department of National Defence</v>
      </c>
      <c r="B1012" s="230" t="str">
        <f t="shared" si="31"/>
        <v>DND</v>
      </c>
      <c r="C1012" s="230">
        <f>VLOOKUP(B1012,'Data-Dept'!A:J,10,)</f>
        <v>1.3547807034757964E-2</v>
      </c>
      <c r="D1012" t="s">
        <v>452</v>
      </c>
      <c r="E1012">
        <v>1</v>
      </c>
      <c r="F1012">
        <v>3</v>
      </c>
      <c r="G1012">
        <v>3</v>
      </c>
      <c r="H1012">
        <v>11</v>
      </c>
      <c r="I1012" s="232">
        <f>IF(ISBLANK(D1012),"",(E1012/VLOOKUP(B1012,'Data-Dept'!A:E,2,)))</f>
        <v>2.2925263640531865E-4</v>
      </c>
      <c r="J1012" s="232">
        <f>IF(ISBLANK(D1012),"",(F1012/VLOOKUP(B1012,'Data-Dept'!A:E,2,)))</f>
        <v>6.8775790921595599E-4</v>
      </c>
      <c r="K1012" s="232">
        <f>IF(ISBLANK(D1012),"",(G1012/VLOOKUP(B1012,'Data-Dept'!A:E,2,)))</f>
        <v>6.8775790921595599E-4</v>
      </c>
    </row>
    <row r="1013" spans="1:11" ht="31.5" x14ac:dyDescent="0.5">
      <c r="A1013" s="230" t="str">
        <f t="shared" ref="A1013:A1019" si="32">IF(ISBLANK(D1013),"",MID(D1013,FIND("#",SUBSTITUTE(D1013,":","#",2))+1,500))</f>
        <v>Send an email to the Department of National Defence or the Canadian Armed Forces</v>
      </c>
      <c r="B1013" s="230" t="str">
        <f t="shared" ref="B1013:B1019" si="33">IF(ISBLANK(D1013),"",LEFT(D1013,FIND("#",SUBSTITUTE(D1013,":","#"))-1))</f>
        <v>DND</v>
      </c>
      <c r="C1013" s="230">
        <f>VLOOKUP(B1013,'Data-Dept'!A:J,10,)</f>
        <v>1.3547807034757964E-2</v>
      </c>
      <c r="D1013" t="s">
        <v>1418</v>
      </c>
      <c r="E1013">
        <v>1</v>
      </c>
      <c r="F1013">
        <v>1</v>
      </c>
      <c r="G1013">
        <v>1</v>
      </c>
      <c r="H1013">
        <v>4</v>
      </c>
      <c r="I1013" s="232">
        <f>IF(ISBLANK(D1013),"",(E1013/VLOOKUP(B1013,'Data-Dept'!A:E,2,)))</f>
        <v>2.2925263640531865E-4</v>
      </c>
      <c r="J1013" s="232">
        <f>IF(ISBLANK(D1013),"",(F1013/VLOOKUP(B1013,'Data-Dept'!A:E,2,)))</f>
        <v>2.2925263640531865E-4</v>
      </c>
      <c r="K1013" s="232">
        <f>IF(ISBLANK(D1013),"",(G1013/VLOOKUP(B1013,'Data-Dept'!A:E,2,)))</f>
        <v>2.2925263640531865E-4</v>
      </c>
    </row>
    <row r="1014" spans="1:11" x14ac:dyDescent="0.5">
      <c r="A1014" s="230" t="str">
        <f t="shared" si="32"/>
        <v>Snowbirds and Skyhawks</v>
      </c>
      <c r="B1014" s="230" t="str">
        <f t="shared" si="33"/>
        <v>DND</v>
      </c>
      <c r="C1014" s="230">
        <f>VLOOKUP(B1014,'Data-Dept'!A:J,10,)</f>
        <v>1.3547807034757964E-2</v>
      </c>
      <c r="D1014" t="s">
        <v>463</v>
      </c>
      <c r="E1014">
        <v>1</v>
      </c>
      <c r="F1014">
        <v>1</v>
      </c>
      <c r="G1014">
        <v>3</v>
      </c>
      <c r="H1014">
        <v>6</v>
      </c>
      <c r="I1014" s="232">
        <f>IF(ISBLANK(D1014),"",(E1014/VLOOKUP(B1014,'Data-Dept'!A:E,2,)))</f>
        <v>2.2925263640531865E-4</v>
      </c>
      <c r="J1014" s="232">
        <f>IF(ISBLANK(D1014),"",(F1014/VLOOKUP(B1014,'Data-Dept'!A:E,2,)))</f>
        <v>2.2925263640531865E-4</v>
      </c>
      <c r="K1014" s="232">
        <f>IF(ISBLANK(D1014),"",(G1014/VLOOKUP(B1014,'Data-Dept'!A:E,2,)))</f>
        <v>6.8775790921595599E-4</v>
      </c>
    </row>
    <row r="1015" spans="1:11" x14ac:dyDescent="0.5">
      <c r="A1015" s="230" t="str">
        <f t="shared" si="32"/>
        <v>Apply for an Energy Savings Rebate</v>
      </c>
      <c r="B1015" s="230" t="str">
        <f t="shared" si="33"/>
        <v>ECCC</v>
      </c>
      <c r="C1015" s="230">
        <f>VLOOKUP(B1015,'Data-Dept'!A:J,10,)</f>
        <v>1.1373977410545624E-2</v>
      </c>
      <c r="D1015" t="s">
        <v>1419</v>
      </c>
      <c r="E1015">
        <v>1</v>
      </c>
      <c r="F1015">
        <v>0</v>
      </c>
      <c r="G1015">
        <v>1</v>
      </c>
      <c r="H1015">
        <v>2</v>
      </c>
      <c r="I1015" s="232">
        <f>IF(ISBLANK(D1015),"",(E1015/VLOOKUP(B1015,'Data-Dept'!A:E,2,)))</f>
        <v>1.7828489926903192E-4</v>
      </c>
      <c r="J1015" s="232">
        <f>IF(ISBLANK(D1015),"",(F1015/VLOOKUP(B1015,'Data-Dept'!A:E,2,)))</f>
        <v>0</v>
      </c>
      <c r="K1015" s="232">
        <f>IF(ISBLANK(D1015),"",(G1015/VLOOKUP(B1015,'Data-Dept'!A:E,2,)))</f>
        <v>1.7828489926903192E-4</v>
      </c>
    </row>
    <row r="1016" spans="1:11" x14ac:dyDescent="0.5">
      <c r="A1016" s="230" t="str">
        <f t="shared" si="32"/>
        <v>Find acts and regulations administered by the department (ECCC)</v>
      </c>
      <c r="B1016" s="230" t="str">
        <f t="shared" si="33"/>
        <v>ECCC</v>
      </c>
      <c r="C1016" s="230">
        <f>VLOOKUP(B1016,'Data-Dept'!A:J,10,)</f>
        <v>1.1373977410545624E-2</v>
      </c>
      <c r="D1016" t="s">
        <v>470</v>
      </c>
      <c r="E1016">
        <v>1</v>
      </c>
      <c r="F1016">
        <v>3</v>
      </c>
      <c r="G1016">
        <v>1</v>
      </c>
      <c r="H1016">
        <v>11</v>
      </c>
      <c r="I1016" s="232">
        <f>IF(ISBLANK(D1016),"",(E1016/VLOOKUP(B1016,'Data-Dept'!A:E,2,)))</f>
        <v>1.7828489926903192E-4</v>
      </c>
      <c r="J1016" s="232">
        <f>IF(ISBLANK(D1016),"",(F1016/VLOOKUP(B1016,'Data-Dept'!A:E,2,)))</f>
        <v>5.3485469780709572E-4</v>
      </c>
      <c r="K1016" s="232">
        <f>IF(ISBLANK(D1016),"",(G1016/VLOOKUP(B1016,'Data-Dept'!A:E,2,)))</f>
        <v>1.7828489926903192E-4</v>
      </c>
    </row>
    <row r="1017" spans="1:11" x14ac:dyDescent="0.5">
      <c r="A1017" s="230" t="str">
        <f t="shared" si="32"/>
        <v>Find out about Canada's international action on climate change</v>
      </c>
      <c r="B1017" s="230" t="str">
        <f t="shared" si="33"/>
        <v>ECCC</v>
      </c>
      <c r="C1017" s="230">
        <f>VLOOKUP(B1017,'Data-Dept'!A:J,10,)</f>
        <v>1.1373977410545624E-2</v>
      </c>
      <c r="D1017" t="s">
        <v>477</v>
      </c>
      <c r="E1017">
        <v>1</v>
      </c>
      <c r="F1017">
        <v>2</v>
      </c>
      <c r="G1017">
        <v>2</v>
      </c>
      <c r="H1017">
        <v>6</v>
      </c>
      <c r="I1017" s="232">
        <f>IF(ISBLANK(D1017),"",(E1017/VLOOKUP(B1017,'Data-Dept'!A:E,2,)))</f>
        <v>1.7828489926903192E-4</v>
      </c>
      <c r="J1017" s="232">
        <f>IF(ISBLANK(D1017),"",(F1017/VLOOKUP(B1017,'Data-Dept'!A:E,2,)))</f>
        <v>3.5656979853806385E-4</v>
      </c>
      <c r="K1017" s="232">
        <f>IF(ISBLANK(D1017),"",(G1017/VLOOKUP(B1017,'Data-Dept'!A:E,2,)))</f>
        <v>3.5656979853806385E-4</v>
      </c>
    </row>
    <row r="1018" spans="1:11" x14ac:dyDescent="0.5">
      <c r="A1018" s="230" t="str">
        <f t="shared" si="32"/>
        <v>Find out about the causes and effects of climate change</v>
      </c>
      <c r="B1018" s="230" t="str">
        <f t="shared" si="33"/>
        <v>ECCC</v>
      </c>
      <c r="C1018" s="230">
        <f>VLOOKUP(B1018,'Data-Dept'!A:J,10,)</f>
        <v>1.1373977410545624E-2</v>
      </c>
      <c r="D1018" t="s">
        <v>479</v>
      </c>
      <c r="E1018">
        <v>1</v>
      </c>
      <c r="F1018">
        <v>5</v>
      </c>
      <c r="G1018">
        <v>5</v>
      </c>
      <c r="H1018">
        <v>17</v>
      </c>
      <c r="I1018" s="232">
        <f>IF(ISBLANK(D1018),"",(E1018/VLOOKUP(B1018,'Data-Dept'!A:E,2,)))</f>
        <v>1.7828489926903192E-4</v>
      </c>
      <c r="J1018" s="232">
        <f>IF(ISBLANK(D1018),"",(F1018/VLOOKUP(B1018,'Data-Dept'!A:E,2,)))</f>
        <v>8.9142449634515956E-4</v>
      </c>
      <c r="K1018" s="232">
        <f>IF(ISBLANK(D1018),"",(G1018/VLOOKUP(B1018,'Data-Dept'!A:E,2,)))</f>
        <v>8.9142449634515956E-4</v>
      </c>
    </row>
    <row r="1019" spans="1:11" x14ac:dyDescent="0.5">
      <c r="A1019" s="230" t="str">
        <f t="shared" si="32"/>
        <v>Learn about ECCC's departmental plans and priorities</v>
      </c>
      <c r="B1019" s="230" t="str">
        <f t="shared" si="33"/>
        <v>ECCC</v>
      </c>
      <c r="C1019" s="230">
        <f>VLOOKUP(B1019,'Data-Dept'!A:J,10,)</f>
        <v>1.1373977410545624E-2</v>
      </c>
      <c r="D1019" t="s">
        <v>498</v>
      </c>
      <c r="E1019">
        <v>1</v>
      </c>
      <c r="F1019">
        <v>1</v>
      </c>
      <c r="G1019">
        <v>0</v>
      </c>
      <c r="H1019">
        <v>5</v>
      </c>
      <c r="I1019" s="232">
        <f>IF(ISBLANK(D1019),"",(E1019/VLOOKUP(B1019,'Data-Dept'!A:E,2,)))</f>
        <v>1.7828489926903192E-4</v>
      </c>
      <c r="J1019" s="232">
        <f>IF(ISBLANK(D1019),"",(F1019/VLOOKUP(B1019,'Data-Dept'!A:E,2,)))</f>
        <v>1.7828489926903192E-4</v>
      </c>
      <c r="K1019" s="232">
        <f>IF(ISBLANK(D1019),"",(G1019/VLOOKUP(B1019,'Data-Dept'!A:E,2,)))</f>
        <v>0</v>
      </c>
    </row>
    <row r="1020" spans="1:11" x14ac:dyDescent="0.5">
      <c r="A1020" s="230" t="str">
        <f t="shared" ref="A1020:A1034" si="34">IF(ISBLANK(D1020),"",MID(D1020,FIND("#",SUBSTITUTE(D1020,":","#",2))+1,500))</f>
        <v>Protecting and cleaning up Canadian waters</v>
      </c>
      <c r="B1020" s="230" t="str">
        <f t="shared" ref="B1020:B1034" si="35">IF(ISBLANK(D1020),"",LEFT(D1020,FIND("#",SUBSTITUTE(D1020,":","#"))-1))</f>
        <v>ECCC</v>
      </c>
      <c r="C1020" s="230">
        <f>VLOOKUP(B1020,'Data-Dept'!A:J,10,)</f>
        <v>1.1373977410545624E-2</v>
      </c>
      <c r="D1020" t="s">
        <v>508</v>
      </c>
      <c r="E1020">
        <v>1</v>
      </c>
      <c r="F1020">
        <v>3</v>
      </c>
      <c r="G1020">
        <v>3</v>
      </c>
      <c r="H1020">
        <v>8</v>
      </c>
      <c r="I1020" s="232">
        <f>IF(ISBLANK(D1020),"",(E1020/VLOOKUP(B1020,'Data-Dept'!A:E,2,)))</f>
        <v>1.7828489926903192E-4</v>
      </c>
      <c r="J1020" s="232">
        <f>IF(ISBLANK(D1020),"",(F1020/VLOOKUP(B1020,'Data-Dept'!A:E,2,)))</f>
        <v>5.3485469780709572E-4</v>
      </c>
      <c r="K1020" s="232">
        <f>IF(ISBLANK(D1020),"",(G1020/VLOOKUP(B1020,'Data-Dept'!A:E,2,)))</f>
        <v>5.3485469780709572E-4</v>
      </c>
    </row>
    <row r="1021" spans="1:11" x14ac:dyDescent="0.5">
      <c r="A1021" s="230" t="str">
        <f t="shared" si="34"/>
        <v>Other - Reason for my visit is not in this list</v>
      </c>
      <c r="B1021" s="230" t="str">
        <f t="shared" si="35"/>
        <v>FIN</v>
      </c>
      <c r="C1021" s="230">
        <f>VLOOKUP(B1021,'Data-Dept'!A:J,10,)</f>
        <v>2.7120186060548612E-2</v>
      </c>
      <c r="D1021" t="s">
        <v>1438</v>
      </c>
      <c r="E1021">
        <v>1</v>
      </c>
      <c r="F1021">
        <v>1</v>
      </c>
      <c r="G1021">
        <v>0</v>
      </c>
      <c r="H1021">
        <v>2</v>
      </c>
      <c r="I1021" s="232">
        <f>IF(ISBLANK(D1021),"",(E1021/VLOOKUP(B1021,'Data-Dept'!A:E,2,)))</f>
        <v>8.0385852090032153E-4</v>
      </c>
      <c r="J1021" s="232">
        <f>IF(ISBLANK(D1021),"",(F1021/VLOOKUP(B1021,'Data-Dept'!A:E,2,)))</f>
        <v>8.0385852090032153E-4</v>
      </c>
      <c r="K1021" s="232">
        <f>IF(ISBLANK(D1021),"",(G1021/VLOOKUP(B1021,'Data-Dept'!A:E,2,)))</f>
        <v>0</v>
      </c>
    </row>
    <row r="1022" spans="1:11" x14ac:dyDescent="0.5">
      <c r="A1022" s="230" t="str">
        <f t="shared" si="34"/>
        <v>Learn about penalties for non-compliance</v>
      </c>
      <c r="B1022" s="230" t="str">
        <f t="shared" si="35"/>
        <v>FINTRAC</v>
      </c>
      <c r="C1022" s="230" t="str">
        <f>VLOOKUP(B1022,'Data-Dept'!A:J,10,)</f>
        <v>Insufficient data</v>
      </c>
      <c r="D1022" t="s">
        <v>620</v>
      </c>
      <c r="E1022">
        <v>1</v>
      </c>
      <c r="F1022">
        <v>0</v>
      </c>
      <c r="G1022">
        <v>1</v>
      </c>
      <c r="H1022">
        <v>2</v>
      </c>
      <c r="I1022" s="232">
        <f>IF(ISBLANK(D1022),"",(E1022/VLOOKUP(B1022,'Data-Dept'!A:E,2,)))</f>
        <v>3.0303030303030304E-2</v>
      </c>
      <c r="J1022" s="232">
        <f>IF(ISBLANK(D1022),"",(F1022/VLOOKUP(B1022,'Data-Dept'!A:E,2,)))</f>
        <v>0</v>
      </c>
      <c r="K1022" s="232">
        <f>IF(ISBLANK(D1022),"",(G1022/VLOOKUP(B1022,'Data-Dept'!A:E,2,)))</f>
        <v>3.0303030303030304E-2</v>
      </c>
    </row>
    <row r="1023" spans="1:11" x14ac:dyDescent="0.5">
      <c r="A1023" s="230" t="str">
        <f t="shared" si="34"/>
        <v>Learn what FINTRAC does</v>
      </c>
      <c r="B1023" s="230" t="str">
        <f t="shared" si="35"/>
        <v>FINTRAC</v>
      </c>
      <c r="C1023" s="230" t="str">
        <f>VLOOKUP(B1023,'Data-Dept'!A:J,10,)</f>
        <v>Insufficient data</v>
      </c>
      <c r="D1023" t="s">
        <v>621</v>
      </c>
      <c r="E1023">
        <v>1</v>
      </c>
      <c r="F1023">
        <v>4</v>
      </c>
      <c r="G1023">
        <v>2</v>
      </c>
      <c r="H1023">
        <v>5</v>
      </c>
      <c r="I1023" s="232">
        <f>IF(ISBLANK(D1023),"",(E1023/VLOOKUP(B1023,'Data-Dept'!A:E,2,)))</f>
        <v>3.0303030303030304E-2</v>
      </c>
      <c r="J1023" s="232">
        <f>IF(ISBLANK(D1023),"",(F1023/VLOOKUP(B1023,'Data-Dept'!A:E,2,)))</f>
        <v>0.12121212121212122</v>
      </c>
      <c r="K1023" s="232">
        <f>IF(ISBLANK(D1023),"",(G1023/VLOOKUP(B1023,'Data-Dept'!A:E,2,)))</f>
        <v>6.0606060606060608E-2</v>
      </c>
    </row>
    <row r="1024" spans="1:11" x14ac:dyDescent="0.5">
      <c r="A1024" s="230" t="str">
        <f t="shared" si="34"/>
        <v>Methods to verify the identity of persons and entities</v>
      </c>
      <c r="B1024" s="230" t="str">
        <f t="shared" si="35"/>
        <v>FINTRAC</v>
      </c>
      <c r="C1024" s="230" t="str">
        <f>VLOOKUP(B1024,'Data-Dept'!A:J,10,)</f>
        <v>Insufficient data</v>
      </c>
      <c r="D1024" t="s">
        <v>623</v>
      </c>
      <c r="E1024">
        <v>1</v>
      </c>
      <c r="F1024">
        <v>0</v>
      </c>
      <c r="G1024">
        <v>1</v>
      </c>
      <c r="H1024">
        <v>3</v>
      </c>
      <c r="I1024" s="232">
        <f>IF(ISBLANK(D1024),"",(E1024/VLOOKUP(B1024,'Data-Dept'!A:E,2,)))</f>
        <v>3.0303030303030304E-2</v>
      </c>
      <c r="J1024" s="232">
        <f>IF(ISBLANK(D1024),"",(F1024/VLOOKUP(B1024,'Data-Dept'!A:E,2,)))</f>
        <v>0</v>
      </c>
      <c r="K1024" s="232">
        <f>IF(ISBLANK(D1024),"",(G1024/VLOOKUP(B1024,'Data-Dept'!A:E,2,)))</f>
        <v>3.0303030303030304E-2</v>
      </c>
    </row>
    <row r="1025" spans="1:11" x14ac:dyDescent="0.5">
      <c r="A1025" s="230" t="str">
        <f t="shared" si="34"/>
        <v>Apply for an export permit</v>
      </c>
      <c r="B1025" s="230" t="str">
        <f t="shared" si="35"/>
        <v>GAC</v>
      </c>
      <c r="C1025" s="230">
        <f>VLOOKUP(B1025,'Data-Dept'!A:J,10,)</f>
        <v>8.097690068006173E-3</v>
      </c>
      <c r="D1025" t="s">
        <v>627</v>
      </c>
      <c r="E1025">
        <v>1</v>
      </c>
      <c r="F1025">
        <v>2</v>
      </c>
      <c r="G1025">
        <v>1</v>
      </c>
      <c r="H1025">
        <v>3</v>
      </c>
      <c r="I1025" s="232">
        <f>IF(ISBLANK(D1025),"",(E1025/VLOOKUP(B1025,'Data-Dept'!A:E,2,)))</f>
        <v>7.4476800476651526E-5</v>
      </c>
      <c r="J1025" s="232">
        <f>IF(ISBLANK(D1025),"",(F1025/VLOOKUP(B1025,'Data-Dept'!A:E,2,)))</f>
        <v>1.4895360095330305E-4</v>
      </c>
      <c r="K1025" s="232">
        <f>IF(ISBLANK(D1025),"",(G1025/VLOOKUP(B1025,'Data-Dept'!A:E,2,)))</f>
        <v>7.4476800476651526E-5</v>
      </c>
    </row>
    <row r="1026" spans="1:11" x14ac:dyDescent="0.5">
      <c r="A1026" s="230" t="str">
        <f t="shared" si="34"/>
        <v>CETA – Canada-European Union Comprehensive Economic and Trade Agreement</v>
      </c>
      <c r="B1026" s="230" t="str">
        <f t="shared" si="35"/>
        <v>GAC</v>
      </c>
      <c r="C1026" s="230">
        <f>VLOOKUP(B1026,'Data-Dept'!A:J,10,)</f>
        <v>8.097690068006173E-3</v>
      </c>
      <c r="D1026" t="s">
        <v>632</v>
      </c>
      <c r="E1026">
        <v>1</v>
      </c>
      <c r="F1026">
        <v>4</v>
      </c>
      <c r="G1026">
        <v>2</v>
      </c>
      <c r="H1026">
        <v>8</v>
      </c>
      <c r="I1026" s="232">
        <f>IF(ISBLANK(D1026),"",(E1026/VLOOKUP(B1026,'Data-Dept'!A:E,2,)))</f>
        <v>7.4476800476651526E-5</v>
      </c>
      <c r="J1026" s="232">
        <f>IF(ISBLANK(D1026),"",(F1026/VLOOKUP(B1026,'Data-Dept'!A:E,2,)))</f>
        <v>2.979072019066061E-4</v>
      </c>
      <c r="K1026" s="232">
        <f>IF(ISBLANK(D1026),"",(G1026/VLOOKUP(B1026,'Data-Dept'!A:E,2,)))</f>
        <v>1.4895360095330305E-4</v>
      </c>
    </row>
    <row r="1027" spans="1:11" x14ac:dyDescent="0.5">
      <c r="A1027" s="230" t="str">
        <f t="shared" si="34"/>
        <v>Contact Global Affairs Canada – offices in Canada</v>
      </c>
      <c r="B1027" s="230" t="str">
        <f t="shared" si="35"/>
        <v>GAC</v>
      </c>
      <c r="C1027" s="230">
        <f>VLOOKUP(B1027,'Data-Dept'!A:J,10,)</f>
        <v>8.097690068006173E-3</v>
      </c>
      <c r="D1027" t="s">
        <v>635</v>
      </c>
      <c r="E1027">
        <v>1</v>
      </c>
      <c r="F1027">
        <v>3</v>
      </c>
      <c r="G1027">
        <v>2</v>
      </c>
      <c r="H1027">
        <v>3</v>
      </c>
      <c r="I1027" s="232">
        <f>IF(ISBLANK(D1027),"",(E1027/VLOOKUP(B1027,'Data-Dept'!A:E,2,)))</f>
        <v>7.4476800476651526E-5</v>
      </c>
      <c r="J1027" s="232">
        <f>IF(ISBLANK(D1027),"",(F1027/VLOOKUP(B1027,'Data-Dept'!A:E,2,)))</f>
        <v>2.2343040142995457E-4</v>
      </c>
      <c r="K1027" s="232">
        <f>IF(ISBLANK(D1027),"",(G1027/VLOOKUP(B1027,'Data-Dept'!A:E,2,)))</f>
        <v>1.4895360095330305E-4</v>
      </c>
    </row>
    <row r="1028" spans="1:11" x14ac:dyDescent="0.5">
      <c r="A1028" s="230" t="str">
        <f t="shared" si="34"/>
        <v>COVID-19 – Guidance for workplaces and businesses</v>
      </c>
      <c r="B1028" s="230" t="str">
        <f t="shared" si="35"/>
        <v>GAC</v>
      </c>
      <c r="C1028" s="230">
        <f>VLOOKUP(B1028,'Data-Dept'!A:J,10,)</f>
        <v>8.097690068006173E-3</v>
      </c>
      <c r="D1028" t="s">
        <v>638</v>
      </c>
      <c r="E1028">
        <v>1</v>
      </c>
      <c r="F1028">
        <v>0</v>
      </c>
      <c r="G1028">
        <v>0</v>
      </c>
      <c r="H1028">
        <v>2</v>
      </c>
      <c r="I1028" s="232">
        <f>IF(ISBLANK(D1028),"",(E1028/VLOOKUP(B1028,'Data-Dept'!A:E,2,)))</f>
        <v>7.4476800476651526E-5</v>
      </c>
      <c r="J1028" s="232">
        <f>IF(ISBLANK(D1028),"",(F1028/VLOOKUP(B1028,'Data-Dept'!A:E,2,)))</f>
        <v>0</v>
      </c>
      <c r="K1028" s="232">
        <f>IF(ISBLANK(D1028),"",(G1028/VLOOKUP(B1028,'Data-Dept'!A:E,2,)))</f>
        <v>0</v>
      </c>
    </row>
    <row r="1029" spans="1:11" ht="31.5" x14ac:dyDescent="0.5">
      <c r="A1029" s="230" t="str">
        <f t="shared" si="34"/>
        <v>Funding for community and non-profit local based organization initiatives and activities</v>
      </c>
      <c r="B1029" s="230" t="str">
        <f t="shared" si="35"/>
        <v>GAC</v>
      </c>
      <c r="C1029" s="230">
        <f>VLOOKUP(B1029,'Data-Dept'!A:J,10,)</f>
        <v>8.097690068006173E-3</v>
      </c>
      <c r="D1029" t="s">
        <v>1442</v>
      </c>
      <c r="E1029">
        <v>1</v>
      </c>
      <c r="F1029">
        <v>2</v>
      </c>
      <c r="G1029">
        <v>3</v>
      </c>
      <c r="H1029">
        <v>3</v>
      </c>
      <c r="I1029" s="232">
        <f>IF(ISBLANK(D1029),"",(E1029/VLOOKUP(B1029,'Data-Dept'!A:E,2,)))</f>
        <v>7.4476800476651526E-5</v>
      </c>
      <c r="J1029" s="232">
        <f>IF(ISBLANK(D1029),"",(F1029/VLOOKUP(B1029,'Data-Dept'!A:E,2,)))</f>
        <v>1.4895360095330305E-4</v>
      </c>
      <c r="K1029" s="232">
        <f>IF(ISBLANK(D1029),"",(G1029/VLOOKUP(B1029,'Data-Dept'!A:E,2,)))</f>
        <v>2.2343040142995457E-4</v>
      </c>
    </row>
    <row r="1030" spans="1:11" x14ac:dyDescent="0.5">
      <c r="A1030" s="230" t="str">
        <f t="shared" si="34"/>
        <v>Import goods and services to Canada</v>
      </c>
      <c r="B1030" s="230" t="str">
        <f t="shared" si="35"/>
        <v>GAC</v>
      </c>
      <c r="C1030" s="230">
        <f>VLOOKUP(B1030,'Data-Dept'!A:J,10,)</f>
        <v>8.097690068006173E-3</v>
      </c>
      <c r="D1030" t="s">
        <v>650</v>
      </c>
      <c r="E1030">
        <v>1</v>
      </c>
      <c r="F1030">
        <v>1</v>
      </c>
      <c r="G1030">
        <v>2</v>
      </c>
      <c r="H1030">
        <v>2</v>
      </c>
      <c r="I1030" s="232">
        <f>IF(ISBLANK(D1030),"",(E1030/VLOOKUP(B1030,'Data-Dept'!A:E,2,)))</f>
        <v>7.4476800476651526E-5</v>
      </c>
      <c r="J1030" s="232">
        <f>IF(ISBLANK(D1030),"",(F1030/VLOOKUP(B1030,'Data-Dept'!A:E,2,)))</f>
        <v>7.4476800476651526E-5</v>
      </c>
      <c r="K1030" s="232">
        <f>IF(ISBLANK(D1030),"",(G1030/VLOOKUP(B1030,'Data-Dept'!A:E,2,)))</f>
        <v>1.4895360095330305E-4</v>
      </c>
    </row>
    <row r="1031" spans="1:11" x14ac:dyDescent="0.5">
      <c r="A1031" s="230" t="str">
        <f t="shared" si="34"/>
        <v>International trade events and missions – in Canada</v>
      </c>
      <c r="B1031" s="230" t="str">
        <f t="shared" si="35"/>
        <v>GAC</v>
      </c>
      <c r="C1031" s="230">
        <f>VLOOKUP(B1031,'Data-Dept'!A:J,10,)</f>
        <v>8.097690068006173E-3</v>
      </c>
      <c r="D1031" t="s">
        <v>652</v>
      </c>
      <c r="E1031">
        <v>1</v>
      </c>
      <c r="F1031">
        <v>2</v>
      </c>
      <c r="G1031">
        <v>3</v>
      </c>
      <c r="H1031">
        <v>8</v>
      </c>
      <c r="I1031" s="232">
        <f>IF(ISBLANK(D1031),"",(E1031/VLOOKUP(B1031,'Data-Dept'!A:E,2,)))</f>
        <v>7.4476800476651526E-5</v>
      </c>
      <c r="J1031" s="232">
        <f>IF(ISBLANK(D1031),"",(F1031/VLOOKUP(B1031,'Data-Dept'!A:E,2,)))</f>
        <v>1.4895360095330305E-4</v>
      </c>
      <c r="K1031" s="232">
        <f>IF(ISBLANK(D1031),"",(G1031/VLOOKUP(B1031,'Data-Dept'!A:E,2,)))</f>
        <v>2.2343040142995457E-4</v>
      </c>
    </row>
    <row r="1032" spans="1:11" x14ac:dyDescent="0.5">
      <c r="A1032" s="230" t="str">
        <f t="shared" si="34"/>
        <v>Market information – Agriculture and processed foods</v>
      </c>
      <c r="B1032" s="230" t="str">
        <f t="shared" si="35"/>
        <v>GAC</v>
      </c>
      <c r="C1032" s="230">
        <f>VLOOKUP(B1032,'Data-Dept'!A:J,10,)</f>
        <v>8.097690068006173E-3</v>
      </c>
      <c r="D1032" t="s">
        <v>656</v>
      </c>
      <c r="E1032">
        <v>1</v>
      </c>
      <c r="F1032">
        <v>0</v>
      </c>
      <c r="G1032">
        <v>0</v>
      </c>
      <c r="H1032">
        <v>3</v>
      </c>
      <c r="I1032" s="232">
        <f>IF(ISBLANK(D1032),"",(E1032/VLOOKUP(B1032,'Data-Dept'!A:E,2,)))</f>
        <v>7.4476800476651526E-5</v>
      </c>
      <c r="J1032" s="232">
        <f>IF(ISBLANK(D1032),"",(F1032/VLOOKUP(B1032,'Data-Dept'!A:E,2,)))</f>
        <v>0</v>
      </c>
      <c r="K1032" s="232">
        <f>IF(ISBLANK(D1032),"",(G1032/VLOOKUP(B1032,'Data-Dept'!A:E,2,)))</f>
        <v>0</v>
      </c>
    </row>
    <row r="1033" spans="1:11" x14ac:dyDescent="0.5">
      <c r="A1033" s="230" t="str">
        <f t="shared" si="34"/>
        <v>Market information – Automotive</v>
      </c>
      <c r="B1033" s="230" t="str">
        <f t="shared" si="35"/>
        <v>GAC</v>
      </c>
      <c r="C1033" s="230">
        <f>VLOOKUP(B1033,'Data-Dept'!A:J,10,)</f>
        <v>8.097690068006173E-3</v>
      </c>
      <c r="D1033" t="s">
        <v>1443</v>
      </c>
      <c r="E1033">
        <v>1</v>
      </c>
      <c r="F1033">
        <v>1</v>
      </c>
      <c r="G1033">
        <v>1</v>
      </c>
      <c r="H1033">
        <v>1</v>
      </c>
      <c r="I1033" s="232">
        <f>IF(ISBLANK(D1033),"",(E1033/VLOOKUP(B1033,'Data-Dept'!A:E,2,)))</f>
        <v>7.4476800476651526E-5</v>
      </c>
      <c r="J1033" s="232">
        <f>IF(ISBLANK(D1033),"",(F1033/VLOOKUP(B1033,'Data-Dept'!A:E,2,)))</f>
        <v>7.4476800476651526E-5</v>
      </c>
      <c r="K1033" s="232">
        <f>IF(ISBLANK(D1033),"",(G1033/VLOOKUP(B1033,'Data-Dept'!A:E,2,)))</f>
        <v>7.4476800476651526E-5</v>
      </c>
    </row>
    <row r="1034" spans="1:11" x14ac:dyDescent="0.5">
      <c r="A1034" s="230" t="str">
        <f t="shared" si="34"/>
        <v>Market information – Chemicals</v>
      </c>
      <c r="B1034" s="230" t="str">
        <f t="shared" si="35"/>
        <v>GAC</v>
      </c>
      <c r="C1034" s="230">
        <f>VLOOKUP(B1034,'Data-Dept'!A:J,10,)</f>
        <v>8.097690068006173E-3</v>
      </c>
      <c r="D1034" t="s">
        <v>657</v>
      </c>
      <c r="E1034">
        <v>1</v>
      </c>
      <c r="F1034">
        <v>0</v>
      </c>
      <c r="G1034">
        <v>1</v>
      </c>
      <c r="H1034">
        <v>1</v>
      </c>
      <c r="I1034" s="232">
        <f>IF(ISBLANK(D1034),"",(E1034/VLOOKUP(B1034,'Data-Dept'!A:E,2,)))</f>
        <v>7.4476800476651526E-5</v>
      </c>
      <c r="J1034" s="232">
        <f>IF(ISBLANK(D1034),"",(F1034/VLOOKUP(B1034,'Data-Dept'!A:E,2,)))</f>
        <v>0</v>
      </c>
      <c r="K1034" s="232">
        <f>IF(ISBLANK(D1034),"",(G1034/VLOOKUP(B1034,'Data-Dept'!A:E,2,)))</f>
        <v>7.4476800476651526E-5</v>
      </c>
    </row>
    <row r="1035" spans="1:11" x14ac:dyDescent="0.5">
      <c r="A1035" s="230" t="str">
        <f t="shared" ref="A1035:A1098" si="36">IF(ISBLANK(D1035),"",MID(D1035,FIND("#",SUBSTITUTE(D1035,":","#",2))+1,500))</f>
        <v>Market information – Education</v>
      </c>
      <c r="B1035" s="230" t="str">
        <f t="shared" ref="B1035:B1098" si="37">IF(ISBLANK(D1035),"",LEFT(D1035,FIND("#",SUBSTITUTE(D1035,":","#"))-1))</f>
        <v>GAC</v>
      </c>
      <c r="C1035" s="230">
        <f>VLOOKUP(B1035,'Data-Dept'!A:J,10,)</f>
        <v>8.097690068006173E-3</v>
      </c>
      <c r="D1035" t="s">
        <v>658</v>
      </c>
      <c r="E1035">
        <v>1</v>
      </c>
      <c r="F1035">
        <v>0</v>
      </c>
      <c r="G1035">
        <v>0</v>
      </c>
      <c r="H1035">
        <v>2</v>
      </c>
      <c r="I1035" s="232">
        <f>IF(ISBLANK(D1035),"",(E1035/VLOOKUP(B1035,'Data-Dept'!A:E,2,)))</f>
        <v>7.4476800476651526E-5</v>
      </c>
      <c r="J1035" s="232">
        <f>IF(ISBLANK(D1035),"",(F1035/VLOOKUP(B1035,'Data-Dept'!A:E,2,)))</f>
        <v>0</v>
      </c>
      <c r="K1035" s="232">
        <f>IF(ISBLANK(D1035),"",(G1035/VLOOKUP(B1035,'Data-Dept'!A:E,2,)))</f>
        <v>0</v>
      </c>
    </row>
    <row r="1036" spans="1:11" x14ac:dyDescent="0.5">
      <c r="A1036" s="230" t="str">
        <f t="shared" si="36"/>
        <v>Market information – Infrastructure</v>
      </c>
      <c r="B1036" s="230" t="str">
        <f t="shared" si="37"/>
        <v>GAC</v>
      </c>
      <c r="C1036" s="230">
        <f>VLOOKUP(B1036,'Data-Dept'!A:J,10,)</f>
        <v>8.097690068006173E-3</v>
      </c>
      <c r="D1036" t="s">
        <v>1444</v>
      </c>
      <c r="E1036">
        <v>1</v>
      </c>
      <c r="F1036">
        <v>1</v>
      </c>
      <c r="G1036">
        <v>1</v>
      </c>
      <c r="H1036">
        <v>2</v>
      </c>
      <c r="I1036" s="232">
        <f>IF(ISBLANK(D1036),"",(E1036/VLOOKUP(B1036,'Data-Dept'!A:E,2,)))</f>
        <v>7.4476800476651526E-5</v>
      </c>
      <c r="J1036" s="232">
        <f>IF(ISBLANK(D1036),"",(F1036/VLOOKUP(B1036,'Data-Dept'!A:E,2,)))</f>
        <v>7.4476800476651526E-5</v>
      </c>
      <c r="K1036" s="232">
        <f>IF(ISBLANK(D1036),"",(G1036/VLOOKUP(B1036,'Data-Dept'!A:E,2,)))</f>
        <v>7.4476800476651526E-5</v>
      </c>
    </row>
    <row r="1037" spans="1:11" x14ac:dyDescent="0.5">
      <c r="A1037" s="230" t="str">
        <f t="shared" si="36"/>
        <v>Market information – Mining</v>
      </c>
      <c r="B1037" s="230" t="str">
        <f t="shared" si="37"/>
        <v>GAC</v>
      </c>
      <c r="C1037" s="230">
        <f>VLOOKUP(B1037,'Data-Dept'!A:J,10,)</f>
        <v>8.097690068006173E-3</v>
      </c>
      <c r="D1037" t="s">
        <v>1446</v>
      </c>
      <c r="E1037">
        <v>1</v>
      </c>
      <c r="F1037">
        <v>1</v>
      </c>
      <c r="G1037">
        <v>1</v>
      </c>
      <c r="H1037">
        <v>2</v>
      </c>
      <c r="I1037" s="232">
        <f>IF(ISBLANK(D1037),"",(E1037/VLOOKUP(B1037,'Data-Dept'!A:E,2,)))</f>
        <v>7.4476800476651526E-5</v>
      </c>
      <c r="J1037" s="232">
        <f>IF(ISBLANK(D1037),"",(F1037/VLOOKUP(B1037,'Data-Dept'!A:E,2,)))</f>
        <v>7.4476800476651526E-5</v>
      </c>
      <c r="K1037" s="232">
        <f>IF(ISBLANK(D1037),"",(G1037/VLOOKUP(B1037,'Data-Dept'!A:E,2,)))</f>
        <v>7.4476800476651526E-5</v>
      </c>
    </row>
    <row r="1038" spans="1:11" x14ac:dyDescent="0.5">
      <c r="A1038" s="230" t="str">
        <f t="shared" si="36"/>
        <v>Market information – Oil and gas</v>
      </c>
      <c r="B1038" s="230" t="str">
        <f t="shared" si="37"/>
        <v>GAC</v>
      </c>
      <c r="C1038" s="230">
        <f>VLOOKUP(B1038,'Data-Dept'!A:J,10,)</f>
        <v>8.097690068006173E-3</v>
      </c>
      <c r="D1038" t="s">
        <v>1447</v>
      </c>
      <c r="E1038">
        <v>1</v>
      </c>
      <c r="F1038">
        <v>1</v>
      </c>
      <c r="G1038">
        <v>1</v>
      </c>
      <c r="H1038">
        <v>1</v>
      </c>
      <c r="I1038" s="232">
        <f>IF(ISBLANK(D1038),"",(E1038/VLOOKUP(B1038,'Data-Dept'!A:E,2,)))</f>
        <v>7.4476800476651526E-5</v>
      </c>
      <c r="J1038" s="232">
        <f>IF(ISBLANK(D1038),"",(F1038/VLOOKUP(B1038,'Data-Dept'!A:E,2,)))</f>
        <v>7.4476800476651526E-5</v>
      </c>
      <c r="K1038" s="232">
        <f>IF(ISBLANK(D1038),"",(G1038/VLOOKUP(B1038,'Data-Dept'!A:E,2,)))</f>
        <v>7.4476800476651526E-5</v>
      </c>
    </row>
    <row r="1039" spans="1:11" x14ac:dyDescent="0.5">
      <c r="A1039" s="230" t="str">
        <f t="shared" si="36"/>
        <v>Market information about China</v>
      </c>
      <c r="B1039" s="230" t="str">
        <f t="shared" si="37"/>
        <v>GAC</v>
      </c>
      <c r="C1039" s="230">
        <f>VLOOKUP(B1039,'Data-Dept'!A:J,10,)</f>
        <v>8.097690068006173E-3</v>
      </c>
      <c r="D1039" t="s">
        <v>1449</v>
      </c>
      <c r="E1039">
        <v>1</v>
      </c>
      <c r="F1039">
        <v>2</v>
      </c>
      <c r="G1039">
        <v>1</v>
      </c>
      <c r="H1039">
        <v>3</v>
      </c>
      <c r="I1039" s="232">
        <f>IF(ISBLANK(D1039),"",(E1039/VLOOKUP(B1039,'Data-Dept'!A:E,2,)))</f>
        <v>7.4476800476651526E-5</v>
      </c>
      <c r="J1039" s="232">
        <f>IF(ISBLANK(D1039),"",(F1039/VLOOKUP(B1039,'Data-Dept'!A:E,2,)))</f>
        <v>1.4895360095330305E-4</v>
      </c>
      <c r="K1039" s="232">
        <f>IF(ISBLANK(D1039),"",(G1039/VLOOKUP(B1039,'Data-Dept'!A:E,2,)))</f>
        <v>7.4476800476651526E-5</v>
      </c>
    </row>
    <row r="1040" spans="1:11" x14ac:dyDescent="0.5">
      <c r="A1040" s="230" t="str">
        <f t="shared" si="36"/>
        <v>Market information about the United States</v>
      </c>
      <c r="B1040" s="230" t="str">
        <f t="shared" si="37"/>
        <v>GAC</v>
      </c>
      <c r="C1040" s="230">
        <f>VLOOKUP(B1040,'Data-Dept'!A:J,10,)</f>
        <v>8.097690068006173E-3</v>
      </c>
      <c r="D1040" t="s">
        <v>1450</v>
      </c>
      <c r="E1040">
        <v>1</v>
      </c>
      <c r="F1040">
        <v>0</v>
      </c>
      <c r="G1040">
        <v>1</v>
      </c>
      <c r="H1040">
        <v>4</v>
      </c>
      <c r="I1040" s="232">
        <f>IF(ISBLANK(D1040),"",(E1040/VLOOKUP(B1040,'Data-Dept'!A:E,2,)))</f>
        <v>7.4476800476651526E-5</v>
      </c>
      <c r="J1040" s="232">
        <f>IF(ISBLANK(D1040),"",(F1040/VLOOKUP(B1040,'Data-Dept'!A:E,2,)))</f>
        <v>0</v>
      </c>
      <c r="K1040" s="232">
        <f>IF(ISBLANK(D1040),"",(G1040/VLOOKUP(B1040,'Data-Dept'!A:E,2,)))</f>
        <v>7.4476800476651526E-5</v>
      </c>
    </row>
    <row r="1041" spans="1:11" x14ac:dyDescent="0.5">
      <c r="A1041" s="230" t="str">
        <f t="shared" si="36"/>
        <v>NA</v>
      </c>
      <c r="B1041" s="230" t="str">
        <f t="shared" si="37"/>
        <v>GAC</v>
      </c>
      <c r="C1041" s="230">
        <f>VLOOKUP(B1041,'Data-Dept'!A:J,10,)</f>
        <v>8.097690068006173E-3</v>
      </c>
      <c r="D1041" t="s">
        <v>1647</v>
      </c>
      <c r="E1041">
        <v>1</v>
      </c>
      <c r="F1041">
        <v>1</v>
      </c>
      <c r="G1041">
        <v>1</v>
      </c>
      <c r="H1041">
        <v>1</v>
      </c>
      <c r="I1041" s="232">
        <f>IF(ISBLANK(D1041),"",(E1041/VLOOKUP(B1041,'Data-Dept'!A:E,2,)))</f>
        <v>7.4476800476651526E-5</v>
      </c>
      <c r="J1041" s="232">
        <f>IF(ISBLANK(D1041),"",(F1041/VLOOKUP(B1041,'Data-Dept'!A:E,2,)))</f>
        <v>7.4476800476651526E-5</v>
      </c>
      <c r="K1041" s="232">
        <f>IF(ISBLANK(D1041),"",(G1041/VLOOKUP(B1041,'Data-Dept'!A:E,2,)))</f>
        <v>7.4476800476651526E-5</v>
      </c>
    </row>
    <row r="1042" spans="1:11" x14ac:dyDescent="0.5">
      <c r="A1042" s="230" t="str">
        <f t="shared" si="36"/>
        <v>Read success stories</v>
      </c>
      <c r="B1042" s="230" t="str">
        <f t="shared" si="37"/>
        <v>GAC</v>
      </c>
      <c r="C1042" s="230">
        <f>VLOOKUP(B1042,'Data-Dept'!A:J,10,)</f>
        <v>8.097690068006173E-3</v>
      </c>
      <c r="D1042" t="s">
        <v>668</v>
      </c>
      <c r="E1042">
        <v>1</v>
      </c>
      <c r="F1042">
        <v>1</v>
      </c>
      <c r="G1042">
        <v>1</v>
      </c>
      <c r="H1042">
        <v>1</v>
      </c>
      <c r="I1042" s="232">
        <f>IF(ISBLANK(D1042),"",(E1042/VLOOKUP(B1042,'Data-Dept'!A:E,2,)))</f>
        <v>7.4476800476651526E-5</v>
      </c>
      <c r="J1042" s="232">
        <f>IF(ISBLANK(D1042),"",(F1042/VLOOKUP(B1042,'Data-Dept'!A:E,2,)))</f>
        <v>7.4476800476651526E-5</v>
      </c>
      <c r="K1042" s="232">
        <f>IF(ISBLANK(D1042),"",(G1042/VLOOKUP(B1042,'Data-Dept'!A:E,2,)))</f>
        <v>7.4476800476651526E-5</v>
      </c>
    </row>
    <row r="1043" spans="1:11" x14ac:dyDescent="0.5">
      <c r="A1043" s="230" t="str">
        <f t="shared" si="36"/>
        <v>Review customs tariffs for exporting goods from Canada</v>
      </c>
      <c r="B1043" s="230" t="str">
        <f t="shared" si="37"/>
        <v>GAC</v>
      </c>
      <c r="C1043" s="230">
        <f>VLOOKUP(B1043,'Data-Dept'!A:J,10,)</f>
        <v>8.097690068006173E-3</v>
      </c>
      <c r="D1043" t="s">
        <v>670</v>
      </c>
      <c r="E1043">
        <v>1</v>
      </c>
      <c r="F1043">
        <v>2</v>
      </c>
      <c r="G1043">
        <v>3</v>
      </c>
      <c r="H1043">
        <v>5</v>
      </c>
      <c r="I1043" s="232">
        <f>IF(ISBLANK(D1043),"",(E1043/VLOOKUP(B1043,'Data-Dept'!A:E,2,)))</f>
        <v>7.4476800476651526E-5</v>
      </c>
      <c r="J1043" s="232">
        <f>IF(ISBLANK(D1043),"",(F1043/VLOOKUP(B1043,'Data-Dept'!A:E,2,)))</f>
        <v>1.4895360095330305E-4</v>
      </c>
      <c r="K1043" s="232">
        <f>IF(ISBLANK(D1043),"",(G1043/VLOOKUP(B1043,'Data-Dept'!A:E,2,)))</f>
        <v>2.2343040142995457E-4</v>
      </c>
    </row>
    <row r="1044" spans="1:11" x14ac:dyDescent="0.5">
      <c r="A1044" s="230" t="str">
        <f t="shared" si="36"/>
        <v>Support for Canadian technology businesses (Canadian Technology Accelerators)</v>
      </c>
      <c r="B1044" s="230" t="str">
        <f t="shared" si="37"/>
        <v>GAC</v>
      </c>
      <c r="C1044" s="230">
        <f>VLOOKUP(B1044,'Data-Dept'!A:J,10,)</f>
        <v>8.097690068006173E-3</v>
      </c>
      <c r="D1044" t="s">
        <v>677</v>
      </c>
      <c r="E1044">
        <v>1</v>
      </c>
      <c r="F1044">
        <v>1</v>
      </c>
      <c r="G1044">
        <v>2</v>
      </c>
      <c r="H1044">
        <v>5</v>
      </c>
      <c r="I1044" s="232">
        <f>IF(ISBLANK(D1044),"",(E1044/VLOOKUP(B1044,'Data-Dept'!A:E,2,)))</f>
        <v>7.4476800476651526E-5</v>
      </c>
      <c r="J1044" s="232">
        <f>IF(ISBLANK(D1044),"",(F1044/VLOOKUP(B1044,'Data-Dept'!A:E,2,)))</f>
        <v>7.4476800476651526E-5</v>
      </c>
      <c r="K1044" s="232">
        <f>IF(ISBLANK(D1044),"",(G1044/VLOOKUP(B1044,'Data-Dept'!A:E,2,)))</f>
        <v>1.4895360095330305E-4</v>
      </c>
    </row>
    <row r="1045" spans="1:11" x14ac:dyDescent="0.5">
      <c r="A1045" s="230" t="str">
        <f t="shared" si="36"/>
        <v>Support for growth-oriented Canadian businesses</v>
      </c>
      <c r="B1045" s="230" t="str">
        <f t="shared" si="37"/>
        <v>GAC</v>
      </c>
      <c r="C1045" s="230">
        <f>VLOOKUP(B1045,'Data-Dept'!A:J,10,)</f>
        <v>8.097690068006173E-3</v>
      </c>
      <c r="D1045" t="s">
        <v>678</v>
      </c>
      <c r="E1045">
        <v>1</v>
      </c>
      <c r="F1045">
        <v>1</v>
      </c>
      <c r="G1045">
        <v>1</v>
      </c>
      <c r="H1045">
        <v>3</v>
      </c>
      <c r="I1045" s="232">
        <f>IF(ISBLANK(D1045),"",(E1045/VLOOKUP(B1045,'Data-Dept'!A:E,2,)))</f>
        <v>7.4476800476651526E-5</v>
      </c>
      <c r="J1045" s="232">
        <f>IF(ISBLANK(D1045),"",(F1045/VLOOKUP(B1045,'Data-Dept'!A:E,2,)))</f>
        <v>7.4476800476651526E-5</v>
      </c>
      <c r="K1045" s="232">
        <f>IF(ISBLANK(D1045),"",(G1045/VLOOKUP(B1045,'Data-Dept'!A:E,2,)))</f>
        <v>7.4476800476651526E-5</v>
      </c>
    </row>
    <row r="1046" spans="1:11" x14ac:dyDescent="0.5">
      <c r="A1046" s="230" t="str">
        <f t="shared" si="36"/>
        <v>Trade negotiations and agreements with China</v>
      </c>
      <c r="B1046" s="230" t="str">
        <f t="shared" si="37"/>
        <v>GAC</v>
      </c>
      <c r="C1046" s="230">
        <f>VLOOKUP(B1046,'Data-Dept'!A:J,10,)</f>
        <v>8.097690068006173E-3</v>
      </c>
      <c r="D1046" t="s">
        <v>680</v>
      </c>
      <c r="E1046">
        <v>1</v>
      </c>
      <c r="F1046">
        <v>1</v>
      </c>
      <c r="G1046">
        <v>1</v>
      </c>
      <c r="H1046">
        <v>2</v>
      </c>
      <c r="I1046" s="232">
        <f>IF(ISBLANK(D1046),"",(E1046/VLOOKUP(B1046,'Data-Dept'!A:E,2,)))</f>
        <v>7.4476800476651526E-5</v>
      </c>
      <c r="J1046" s="232">
        <f>IF(ISBLANK(D1046),"",(F1046/VLOOKUP(B1046,'Data-Dept'!A:E,2,)))</f>
        <v>7.4476800476651526E-5</v>
      </c>
      <c r="K1046" s="232">
        <f>IF(ISBLANK(D1046),"",(G1046/VLOOKUP(B1046,'Data-Dept'!A:E,2,)))</f>
        <v>7.4476800476651526E-5</v>
      </c>
    </row>
    <row r="1047" spans="1:11" x14ac:dyDescent="0.5">
      <c r="A1047" s="230" t="str">
        <f t="shared" si="36"/>
        <v>Trade negotiations and agreements with Japan</v>
      </c>
      <c r="B1047" s="230" t="str">
        <f t="shared" si="37"/>
        <v>GAC</v>
      </c>
      <c r="C1047" s="230">
        <f>VLOOKUP(B1047,'Data-Dept'!A:J,10,)</f>
        <v>8.097690068006173E-3</v>
      </c>
      <c r="D1047" t="s">
        <v>681</v>
      </c>
      <c r="E1047">
        <v>1</v>
      </c>
      <c r="F1047">
        <v>0</v>
      </c>
      <c r="G1047">
        <v>1</v>
      </c>
      <c r="H1047">
        <v>1</v>
      </c>
      <c r="I1047" s="232">
        <f>IF(ISBLANK(D1047),"",(E1047/VLOOKUP(B1047,'Data-Dept'!A:E,2,)))</f>
        <v>7.4476800476651526E-5</v>
      </c>
      <c r="J1047" s="232">
        <f>IF(ISBLANK(D1047),"",(F1047/VLOOKUP(B1047,'Data-Dept'!A:E,2,)))</f>
        <v>0</v>
      </c>
      <c r="K1047" s="232">
        <f>IF(ISBLANK(D1047),"",(G1047/VLOOKUP(B1047,'Data-Dept'!A:E,2,)))</f>
        <v>7.4476800476651526E-5</v>
      </c>
    </row>
    <row r="1048" spans="1:11" x14ac:dyDescent="0.5">
      <c r="A1048" s="230" t="str">
        <f t="shared" si="36"/>
        <v>Trade negotiations and agreements with the United Kingdom</v>
      </c>
      <c r="B1048" s="230" t="str">
        <f t="shared" si="37"/>
        <v>GAC</v>
      </c>
      <c r="C1048" s="230">
        <f>VLOOKUP(B1048,'Data-Dept'!A:J,10,)</f>
        <v>8.097690068006173E-3</v>
      </c>
      <c r="D1048" t="s">
        <v>682</v>
      </c>
      <c r="E1048">
        <v>1</v>
      </c>
      <c r="F1048">
        <v>1</v>
      </c>
      <c r="G1048">
        <v>1</v>
      </c>
      <c r="H1048">
        <v>1</v>
      </c>
      <c r="I1048" s="232">
        <f>IF(ISBLANK(D1048),"",(E1048/VLOOKUP(B1048,'Data-Dept'!A:E,2,)))</f>
        <v>7.4476800476651526E-5</v>
      </c>
      <c r="J1048" s="232">
        <f>IF(ISBLANK(D1048),"",(F1048/VLOOKUP(B1048,'Data-Dept'!A:E,2,)))</f>
        <v>7.4476800476651526E-5</v>
      </c>
      <c r="K1048" s="232">
        <f>IF(ISBLANK(D1048),"",(G1048/VLOOKUP(B1048,'Data-Dept'!A:E,2,)))</f>
        <v>7.4476800476651526E-5</v>
      </c>
    </row>
    <row r="1049" spans="1:11" x14ac:dyDescent="0.5">
      <c r="A1049" s="230" t="str">
        <f t="shared" si="36"/>
        <v>Trade topic – Bribery and corruption</v>
      </c>
      <c r="B1049" s="230" t="str">
        <f t="shared" si="37"/>
        <v>GAC</v>
      </c>
      <c r="C1049" s="230">
        <f>VLOOKUP(B1049,'Data-Dept'!A:J,10,)</f>
        <v>8.097690068006173E-3</v>
      </c>
      <c r="D1049" t="s">
        <v>1454</v>
      </c>
      <c r="E1049">
        <v>1</v>
      </c>
      <c r="F1049">
        <v>1</v>
      </c>
      <c r="G1049">
        <v>1</v>
      </c>
      <c r="H1049">
        <v>1</v>
      </c>
      <c r="I1049" s="232">
        <f>IF(ISBLANK(D1049),"",(E1049/VLOOKUP(B1049,'Data-Dept'!A:E,2,)))</f>
        <v>7.4476800476651526E-5</v>
      </c>
      <c r="J1049" s="232">
        <f>IF(ISBLANK(D1049),"",(F1049/VLOOKUP(B1049,'Data-Dept'!A:E,2,)))</f>
        <v>7.4476800476651526E-5</v>
      </c>
      <c r="K1049" s="232">
        <f>IF(ISBLANK(D1049),"",(G1049/VLOOKUP(B1049,'Data-Dept'!A:E,2,)))</f>
        <v>7.4476800476651526E-5</v>
      </c>
    </row>
    <row r="1050" spans="1:11" x14ac:dyDescent="0.5">
      <c r="A1050" s="230" t="str">
        <f t="shared" si="36"/>
        <v>Trade topic – Cybersecurity</v>
      </c>
      <c r="B1050" s="230" t="str">
        <f t="shared" si="37"/>
        <v>GAC</v>
      </c>
      <c r="C1050" s="230">
        <f>VLOOKUP(B1050,'Data-Dept'!A:J,10,)</f>
        <v>8.097690068006173E-3</v>
      </c>
      <c r="D1050" t="s">
        <v>684</v>
      </c>
      <c r="E1050">
        <v>1</v>
      </c>
      <c r="F1050">
        <v>0</v>
      </c>
      <c r="G1050">
        <v>1</v>
      </c>
      <c r="H1050">
        <v>2</v>
      </c>
      <c r="I1050" s="232">
        <f>IF(ISBLANK(D1050),"",(E1050/VLOOKUP(B1050,'Data-Dept'!A:E,2,)))</f>
        <v>7.4476800476651526E-5</v>
      </c>
      <c r="J1050" s="232">
        <f>IF(ISBLANK(D1050),"",(F1050/VLOOKUP(B1050,'Data-Dept'!A:E,2,)))</f>
        <v>0</v>
      </c>
      <c r="K1050" s="232">
        <f>IF(ISBLANK(D1050),"",(G1050/VLOOKUP(B1050,'Data-Dept'!A:E,2,)))</f>
        <v>7.4476800476651526E-5</v>
      </c>
    </row>
    <row r="1051" spans="1:11" x14ac:dyDescent="0.5">
      <c r="A1051" s="230" t="str">
        <f t="shared" si="36"/>
        <v>Trade topic – Export financing</v>
      </c>
      <c r="B1051" s="230" t="str">
        <f t="shared" si="37"/>
        <v>GAC</v>
      </c>
      <c r="C1051" s="230">
        <f>VLOOKUP(B1051,'Data-Dept'!A:J,10,)</f>
        <v>8.097690068006173E-3</v>
      </c>
      <c r="D1051" t="s">
        <v>686</v>
      </c>
      <c r="E1051">
        <v>1</v>
      </c>
      <c r="F1051">
        <v>2</v>
      </c>
      <c r="G1051">
        <v>2</v>
      </c>
      <c r="H1051">
        <v>5</v>
      </c>
      <c r="I1051" s="232">
        <f>IF(ISBLANK(D1051),"",(E1051/VLOOKUP(B1051,'Data-Dept'!A:E,2,)))</f>
        <v>7.4476800476651526E-5</v>
      </c>
      <c r="J1051" s="232">
        <f>IF(ISBLANK(D1051),"",(F1051/VLOOKUP(B1051,'Data-Dept'!A:E,2,)))</f>
        <v>1.4895360095330305E-4</v>
      </c>
      <c r="K1051" s="232">
        <f>IF(ISBLANK(D1051),"",(G1051/VLOOKUP(B1051,'Data-Dept'!A:E,2,)))</f>
        <v>1.4895360095330305E-4</v>
      </c>
    </row>
    <row r="1052" spans="1:11" x14ac:dyDescent="0.5">
      <c r="A1052" s="230" t="str">
        <f t="shared" si="36"/>
        <v>Trade topic – Government procurement</v>
      </c>
      <c r="B1052" s="230" t="str">
        <f t="shared" si="37"/>
        <v>GAC</v>
      </c>
      <c r="C1052" s="230">
        <f>VLOOKUP(B1052,'Data-Dept'!A:J,10,)</f>
        <v>8.097690068006173E-3</v>
      </c>
      <c r="D1052" t="s">
        <v>1459</v>
      </c>
      <c r="E1052">
        <v>1</v>
      </c>
      <c r="F1052">
        <v>1</v>
      </c>
      <c r="G1052">
        <v>0</v>
      </c>
      <c r="H1052">
        <v>1</v>
      </c>
      <c r="I1052" s="232">
        <f>IF(ISBLANK(D1052),"",(E1052/VLOOKUP(B1052,'Data-Dept'!A:E,2,)))</f>
        <v>7.4476800476651526E-5</v>
      </c>
      <c r="J1052" s="232">
        <f>IF(ISBLANK(D1052),"",(F1052/VLOOKUP(B1052,'Data-Dept'!A:E,2,)))</f>
        <v>7.4476800476651526E-5</v>
      </c>
      <c r="K1052" s="232">
        <f>IF(ISBLANK(D1052),"",(G1052/VLOOKUP(B1052,'Data-Dept'!A:E,2,)))</f>
        <v>0</v>
      </c>
    </row>
    <row r="1053" spans="1:11" x14ac:dyDescent="0.5">
      <c r="A1053" s="230" t="str">
        <f t="shared" si="36"/>
        <v>Trade topic – Inclusive trade</v>
      </c>
      <c r="B1053" s="230" t="str">
        <f t="shared" si="37"/>
        <v>GAC</v>
      </c>
      <c r="C1053" s="230">
        <f>VLOOKUP(B1053,'Data-Dept'!A:J,10,)</f>
        <v>8.097690068006173E-3</v>
      </c>
      <c r="D1053" t="s">
        <v>688</v>
      </c>
      <c r="E1053">
        <v>1</v>
      </c>
      <c r="F1053">
        <v>1</v>
      </c>
      <c r="G1053">
        <v>1</v>
      </c>
      <c r="H1053">
        <v>1</v>
      </c>
      <c r="I1053" s="232">
        <f>IF(ISBLANK(D1053),"",(E1053/VLOOKUP(B1053,'Data-Dept'!A:E,2,)))</f>
        <v>7.4476800476651526E-5</v>
      </c>
      <c r="J1053" s="232">
        <f>IF(ISBLANK(D1053),"",(F1053/VLOOKUP(B1053,'Data-Dept'!A:E,2,)))</f>
        <v>7.4476800476651526E-5</v>
      </c>
      <c r="K1053" s="232">
        <f>IF(ISBLANK(D1053),"",(G1053/VLOOKUP(B1053,'Data-Dept'!A:E,2,)))</f>
        <v>7.4476800476651526E-5</v>
      </c>
    </row>
    <row r="1054" spans="1:11" x14ac:dyDescent="0.5">
      <c r="A1054" s="230" t="str">
        <f t="shared" si="36"/>
        <v>Trade topic – Intercultural business</v>
      </c>
      <c r="B1054" s="230" t="str">
        <f t="shared" si="37"/>
        <v>GAC</v>
      </c>
      <c r="C1054" s="230">
        <f>VLOOKUP(B1054,'Data-Dept'!A:J,10,)</f>
        <v>8.097690068006173E-3</v>
      </c>
      <c r="D1054" t="s">
        <v>690</v>
      </c>
      <c r="E1054">
        <v>1</v>
      </c>
      <c r="F1054">
        <v>1</v>
      </c>
      <c r="G1054">
        <v>1</v>
      </c>
      <c r="H1054">
        <v>2</v>
      </c>
      <c r="I1054" s="232">
        <f>IF(ISBLANK(D1054),"",(E1054/VLOOKUP(B1054,'Data-Dept'!A:E,2,)))</f>
        <v>7.4476800476651526E-5</v>
      </c>
      <c r="J1054" s="232">
        <f>IF(ISBLANK(D1054),"",(F1054/VLOOKUP(B1054,'Data-Dept'!A:E,2,)))</f>
        <v>7.4476800476651526E-5</v>
      </c>
      <c r="K1054" s="232">
        <f>IF(ISBLANK(D1054),"",(G1054/VLOOKUP(B1054,'Data-Dept'!A:E,2,)))</f>
        <v>7.4476800476651526E-5</v>
      </c>
    </row>
    <row r="1055" spans="1:11" x14ac:dyDescent="0.5">
      <c r="A1055" s="230" t="str">
        <f t="shared" si="36"/>
        <v>Trade topic – International marketing</v>
      </c>
      <c r="B1055" s="230" t="str">
        <f t="shared" si="37"/>
        <v>GAC</v>
      </c>
      <c r="C1055" s="230">
        <f>VLOOKUP(B1055,'Data-Dept'!A:J,10,)</f>
        <v>8.097690068006173E-3</v>
      </c>
      <c r="D1055" t="s">
        <v>691</v>
      </c>
      <c r="E1055">
        <v>1</v>
      </c>
      <c r="F1055">
        <v>1</v>
      </c>
      <c r="G1055">
        <v>1</v>
      </c>
      <c r="H1055">
        <v>2</v>
      </c>
      <c r="I1055" s="232">
        <f>IF(ISBLANK(D1055),"",(E1055/VLOOKUP(B1055,'Data-Dept'!A:E,2,)))</f>
        <v>7.4476800476651526E-5</v>
      </c>
      <c r="J1055" s="232">
        <f>IF(ISBLANK(D1055),"",(F1055/VLOOKUP(B1055,'Data-Dept'!A:E,2,)))</f>
        <v>7.4476800476651526E-5</v>
      </c>
      <c r="K1055" s="232">
        <f>IF(ISBLANK(D1055),"",(G1055/VLOOKUP(B1055,'Data-Dept'!A:E,2,)))</f>
        <v>7.4476800476651526E-5</v>
      </c>
    </row>
    <row r="1056" spans="1:11" x14ac:dyDescent="0.5">
      <c r="A1056" s="230" t="str">
        <f t="shared" si="36"/>
        <v>Trade topic – Services</v>
      </c>
      <c r="B1056" s="230" t="str">
        <f t="shared" si="37"/>
        <v>GAC</v>
      </c>
      <c r="C1056" s="230">
        <f>VLOOKUP(B1056,'Data-Dept'!A:J,10,)</f>
        <v>8.097690068006173E-3</v>
      </c>
      <c r="D1056" t="s">
        <v>695</v>
      </c>
      <c r="E1056">
        <v>1</v>
      </c>
      <c r="F1056">
        <v>1</v>
      </c>
      <c r="G1056">
        <v>1</v>
      </c>
      <c r="H1056">
        <v>4</v>
      </c>
      <c r="I1056" s="232">
        <f>IF(ISBLANK(D1056),"",(E1056/VLOOKUP(B1056,'Data-Dept'!A:E,2,)))</f>
        <v>7.4476800476651526E-5</v>
      </c>
      <c r="J1056" s="232">
        <f>IF(ISBLANK(D1056),"",(F1056/VLOOKUP(B1056,'Data-Dept'!A:E,2,)))</f>
        <v>7.4476800476651526E-5</v>
      </c>
      <c r="K1056" s="232">
        <f>IF(ISBLANK(D1056),"",(G1056/VLOOKUP(B1056,'Data-Dept'!A:E,2,)))</f>
        <v>7.4476800476651526E-5</v>
      </c>
    </row>
    <row r="1057" spans="1:11" x14ac:dyDescent="0.5">
      <c r="A1057" s="230" t="str">
        <f t="shared" si="36"/>
        <v>Travel outside of Canada for business</v>
      </c>
      <c r="B1057" s="230" t="str">
        <f t="shared" si="37"/>
        <v>GAC</v>
      </c>
      <c r="C1057" s="230">
        <f>VLOOKUP(B1057,'Data-Dept'!A:J,10,)</f>
        <v>8.097690068006173E-3</v>
      </c>
      <c r="D1057" t="s">
        <v>697</v>
      </c>
      <c r="E1057">
        <v>1</v>
      </c>
      <c r="F1057">
        <v>0</v>
      </c>
      <c r="G1057">
        <v>0</v>
      </c>
      <c r="H1057">
        <v>1</v>
      </c>
      <c r="I1057" s="232">
        <f>IF(ISBLANK(D1057),"",(E1057/VLOOKUP(B1057,'Data-Dept'!A:E,2,)))</f>
        <v>7.4476800476651526E-5</v>
      </c>
      <c r="J1057" s="232">
        <f>IF(ISBLANK(D1057),"",(F1057/VLOOKUP(B1057,'Data-Dept'!A:E,2,)))</f>
        <v>0</v>
      </c>
      <c r="K1057" s="232">
        <f>IF(ISBLANK(D1057),"",(G1057/VLOOKUP(B1057,'Data-Dept'!A:E,2,)))</f>
        <v>0</v>
      </c>
    </row>
    <row r="1058" spans="1:11" x14ac:dyDescent="0.5">
      <c r="A1058" s="230" t="str">
        <f t="shared" si="36"/>
        <v>Study outside Canada – for Canadians</v>
      </c>
      <c r="B1058" s="230" t="str">
        <f t="shared" si="37"/>
        <v>GAC</v>
      </c>
      <c r="C1058" s="230">
        <f>VLOOKUP(B1058,'Data-Dept'!A:J,10,)</f>
        <v>8.097690068006173E-3</v>
      </c>
      <c r="D1058" t="s">
        <v>701</v>
      </c>
      <c r="E1058">
        <v>1</v>
      </c>
      <c r="F1058">
        <v>1</v>
      </c>
      <c r="G1058">
        <v>0</v>
      </c>
      <c r="H1058">
        <v>1</v>
      </c>
      <c r="I1058" s="232">
        <f>IF(ISBLANK(D1058),"",(E1058/VLOOKUP(B1058,'Data-Dept'!A:E,2,)))</f>
        <v>7.4476800476651526E-5</v>
      </c>
      <c r="J1058" s="232">
        <f>IF(ISBLANK(D1058),"",(F1058/VLOOKUP(B1058,'Data-Dept'!A:E,2,)))</f>
        <v>7.4476800476651526E-5</v>
      </c>
      <c r="K1058" s="232">
        <f>IF(ISBLANK(D1058),"",(G1058/VLOOKUP(B1058,'Data-Dept'!A:E,2,)))</f>
        <v>0</v>
      </c>
    </row>
    <row r="1059" spans="1:11" x14ac:dyDescent="0.5">
      <c r="A1059" s="230" t="str">
        <f t="shared" si="36"/>
        <v>Book an appointment</v>
      </c>
      <c r="B1059" s="230" t="str">
        <f t="shared" si="37"/>
        <v>GAC</v>
      </c>
      <c r="C1059" s="230">
        <f>VLOOKUP(B1059,'Data-Dept'!A:J,10,)</f>
        <v>8.097690068006173E-3</v>
      </c>
      <c r="D1059" t="s">
        <v>705</v>
      </c>
      <c r="E1059">
        <v>1</v>
      </c>
      <c r="F1059">
        <v>1</v>
      </c>
      <c r="G1059">
        <v>1</v>
      </c>
      <c r="H1059">
        <v>2</v>
      </c>
      <c r="I1059" s="232">
        <f>IF(ISBLANK(D1059),"",(E1059/VLOOKUP(B1059,'Data-Dept'!A:E,2,)))</f>
        <v>7.4476800476651526E-5</v>
      </c>
      <c r="J1059" s="232">
        <f>IF(ISBLANK(D1059),"",(F1059/VLOOKUP(B1059,'Data-Dept'!A:E,2,)))</f>
        <v>7.4476800476651526E-5</v>
      </c>
      <c r="K1059" s="232">
        <f>IF(ISBLANK(D1059),"",(G1059/VLOOKUP(B1059,'Data-Dept'!A:E,2,)))</f>
        <v>7.4476800476651526E-5</v>
      </c>
    </row>
    <row r="1060" spans="1:11" x14ac:dyDescent="0.5">
      <c r="A1060" s="230" t="str">
        <f t="shared" si="36"/>
        <v>Canada's response to conflicts, crisis and disasters</v>
      </c>
      <c r="B1060" s="230" t="str">
        <f t="shared" si="37"/>
        <v>GAC</v>
      </c>
      <c r="C1060" s="230">
        <f>VLOOKUP(B1060,'Data-Dept'!A:J,10,)</f>
        <v>8.097690068006173E-3</v>
      </c>
      <c r="D1060" t="s">
        <v>706</v>
      </c>
      <c r="E1060">
        <v>1</v>
      </c>
      <c r="F1060">
        <v>1</v>
      </c>
      <c r="G1060">
        <v>1</v>
      </c>
      <c r="H1060">
        <v>1</v>
      </c>
      <c r="I1060" s="232">
        <f>IF(ISBLANK(D1060),"",(E1060/VLOOKUP(B1060,'Data-Dept'!A:E,2,)))</f>
        <v>7.4476800476651526E-5</v>
      </c>
      <c r="J1060" s="232">
        <f>IF(ISBLANK(D1060),"",(F1060/VLOOKUP(B1060,'Data-Dept'!A:E,2,)))</f>
        <v>7.4476800476651526E-5</v>
      </c>
      <c r="K1060" s="232">
        <f>IF(ISBLANK(D1060),"",(G1060/VLOOKUP(B1060,'Data-Dept'!A:E,2,)))</f>
        <v>7.4476800476651526E-5</v>
      </c>
    </row>
    <row r="1061" spans="1:11" x14ac:dyDescent="0.5">
      <c r="A1061" s="230" t="str">
        <f t="shared" si="36"/>
        <v>Child welfare, abduction and custody issues</v>
      </c>
      <c r="B1061" s="230" t="str">
        <f t="shared" si="37"/>
        <v>GAC</v>
      </c>
      <c r="C1061" s="230">
        <f>VLOOKUP(B1061,'Data-Dept'!A:J,10,)</f>
        <v>8.097690068006173E-3</v>
      </c>
      <c r="D1061" t="s">
        <v>1462</v>
      </c>
      <c r="E1061">
        <v>1</v>
      </c>
      <c r="F1061">
        <v>1</v>
      </c>
      <c r="G1061">
        <v>1</v>
      </c>
      <c r="H1061">
        <v>1</v>
      </c>
      <c r="I1061" s="232">
        <f>IF(ISBLANK(D1061),"",(E1061/VLOOKUP(B1061,'Data-Dept'!A:E,2,)))</f>
        <v>7.4476800476651526E-5</v>
      </c>
      <c r="J1061" s="232">
        <f>IF(ISBLANK(D1061),"",(F1061/VLOOKUP(B1061,'Data-Dept'!A:E,2,)))</f>
        <v>7.4476800476651526E-5</v>
      </c>
      <c r="K1061" s="232">
        <f>IF(ISBLANK(D1061),"",(G1061/VLOOKUP(B1061,'Data-Dept'!A:E,2,)))</f>
        <v>7.4476800476651526E-5</v>
      </c>
    </row>
    <row r="1062" spans="1:11" x14ac:dyDescent="0.5">
      <c r="A1062" s="230" t="str">
        <f t="shared" si="36"/>
        <v>Marriage outside of Canada</v>
      </c>
      <c r="B1062" s="230" t="str">
        <f t="shared" si="37"/>
        <v>GAC</v>
      </c>
      <c r="C1062" s="230">
        <f>VLOOKUP(B1062,'Data-Dept'!A:J,10,)</f>
        <v>8.097690068006173E-3</v>
      </c>
      <c r="D1062" t="s">
        <v>710</v>
      </c>
      <c r="E1062">
        <v>1</v>
      </c>
      <c r="F1062">
        <v>1</v>
      </c>
      <c r="G1062">
        <v>2</v>
      </c>
      <c r="H1062">
        <v>5</v>
      </c>
      <c r="I1062" s="232">
        <f>IF(ISBLANK(D1062),"",(E1062/VLOOKUP(B1062,'Data-Dept'!A:E,2,)))</f>
        <v>7.4476800476651526E-5</v>
      </c>
      <c r="J1062" s="232">
        <f>IF(ISBLANK(D1062),"",(F1062/VLOOKUP(B1062,'Data-Dept'!A:E,2,)))</f>
        <v>7.4476800476651526E-5</v>
      </c>
      <c r="K1062" s="232">
        <f>IF(ISBLANK(D1062),"",(G1062/VLOOKUP(B1062,'Data-Dept'!A:E,2,)))</f>
        <v>1.4895360095330305E-4</v>
      </c>
    </row>
    <row r="1063" spans="1:11" x14ac:dyDescent="0.5">
      <c r="A1063" s="230" t="str">
        <f t="shared" si="36"/>
        <v>Study in Canada – for non-Canadians</v>
      </c>
      <c r="B1063" s="230" t="str">
        <f t="shared" si="37"/>
        <v>GAC</v>
      </c>
      <c r="C1063" s="230">
        <f>VLOOKUP(B1063,'Data-Dept'!A:J,10,)</f>
        <v>8.097690068006173E-3</v>
      </c>
      <c r="D1063" t="s">
        <v>1463</v>
      </c>
      <c r="E1063">
        <v>1</v>
      </c>
      <c r="F1063">
        <v>1</v>
      </c>
      <c r="G1063">
        <v>0</v>
      </c>
      <c r="H1063">
        <v>2</v>
      </c>
      <c r="I1063" s="232">
        <f>IF(ISBLANK(D1063),"",(E1063/VLOOKUP(B1063,'Data-Dept'!A:E,2,)))</f>
        <v>7.4476800476651526E-5</v>
      </c>
      <c r="J1063" s="232">
        <f>IF(ISBLANK(D1063),"",(F1063/VLOOKUP(B1063,'Data-Dept'!A:E,2,)))</f>
        <v>7.4476800476651526E-5</v>
      </c>
      <c r="K1063" s="232">
        <f>IF(ISBLANK(D1063),"",(G1063/VLOOKUP(B1063,'Data-Dept'!A:E,2,)))</f>
        <v>0</v>
      </c>
    </row>
    <row r="1064" spans="1:11" x14ac:dyDescent="0.5">
      <c r="A1064" s="230" t="str">
        <f t="shared" si="36"/>
        <v>Volunteer for work in a humanitarian aid project</v>
      </c>
      <c r="B1064" s="230" t="str">
        <f t="shared" si="37"/>
        <v>GAC</v>
      </c>
      <c r="C1064" s="230">
        <f>VLOOKUP(B1064,'Data-Dept'!A:J,10,)</f>
        <v>8.097690068006173E-3</v>
      </c>
      <c r="D1064" t="s">
        <v>723</v>
      </c>
      <c r="E1064">
        <v>1</v>
      </c>
      <c r="F1064">
        <v>0</v>
      </c>
      <c r="G1064">
        <v>1</v>
      </c>
      <c r="H1064">
        <v>2</v>
      </c>
      <c r="I1064" s="232">
        <f>IF(ISBLANK(D1064),"",(E1064/VLOOKUP(B1064,'Data-Dept'!A:E,2,)))</f>
        <v>7.4476800476651526E-5</v>
      </c>
      <c r="J1064" s="232">
        <f>IF(ISBLANK(D1064),"",(F1064/VLOOKUP(B1064,'Data-Dept'!A:E,2,)))</f>
        <v>0</v>
      </c>
      <c r="K1064" s="232">
        <f>IF(ISBLANK(D1064),"",(G1064/VLOOKUP(B1064,'Data-Dept'!A:E,2,)))</f>
        <v>7.4476800476651526E-5</v>
      </c>
    </row>
    <row r="1065" spans="1:11" x14ac:dyDescent="0.5">
      <c r="A1065" s="230" t="str">
        <f t="shared" si="36"/>
        <v>G7</v>
      </c>
      <c r="B1065" s="230" t="str">
        <f t="shared" si="37"/>
        <v>GAC</v>
      </c>
      <c r="C1065" s="230">
        <f>VLOOKUP(B1065,'Data-Dept'!A:J,10,)</f>
        <v>8.097690068006173E-3</v>
      </c>
      <c r="D1065" t="s">
        <v>741</v>
      </c>
      <c r="E1065">
        <v>1</v>
      </c>
      <c r="F1065">
        <v>1</v>
      </c>
      <c r="G1065">
        <v>1</v>
      </c>
      <c r="H1065">
        <v>1</v>
      </c>
      <c r="I1065" s="232">
        <f>IF(ISBLANK(D1065),"",(E1065/VLOOKUP(B1065,'Data-Dept'!A:E,2,)))</f>
        <v>7.4476800476651526E-5</v>
      </c>
      <c r="J1065" s="232">
        <f>IF(ISBLANK(D1065),"",(F1065/VLOOKUP(B1065,'Data-Dept'!A:E,2,)))</f>
        <v>7.4476800476651526E-5</v>
      </c>
      <c r="K1065" s="232">
        <f>IF(ISBLANK(D1065),"",(G1065/VLOOKUP(B1065,'Data-Dept'!A:E,2,)))</f>
        <v>7.4476800476651526E-5</v>
      </c>
    </row>
    <row r="1066" spans="1:11" x14ac:dyDescent="0.5">
      <c r="A1066" s="230" t="str">
        <f t="shared" si="36"/>
        <v>Prepare my departure before going to study outside of Canada</v>
      </c>
      <c r="B1066" s="230" t="str">
        <f t="shared" si="37"/>
        <v>GAC</v>
      </c>
      <c r="C1066" s="230">
        <f>VLOOKUP(B1066,'Data-Dept'!A:J,10,)</f>
        <v>8.097690068006173E-3</v>
      </c>
      <c r="D1066" t="s">
        <v>763</v>
      </c>
      <c r="E1066">
        <v>1</v>
      </c>
      <c r="F1066">
        <v>2</v>
      </c>
      <c r="G1066">
        <v>1</v>
      </c>
      <c r="H1066">
        <v>3</v>
      </c>
      <c r="I1066" s="232">
        <f>IF(ISBLANK(D1066),"",(E1066/VLOOKUP(B1066,'Data-Dept'!A:E,2,)))</f>
        <v>7.4476800476651526E-5</v>
      </c>
      <c r="J1066" s="232">
        <f>IF(ISBLANK(D1066),"",(F1066/VLOOKUP(B1066,'Data-Dept'!A:E,2,)))</f>
        <v>1.4895360095330305E-4</v>
      </c>
      <c r="K1066" s="232">
        <f>IF(ISBLANK(D1066),"",(G1066/VLOOKUP(B1066,'Data-Dept'!A:E,2,)))</f>
        <v>7.4476800476651526E-5</v>
      </c>
    </row>
    <row r="1067" spans="1:11" x14ac:dyDescent="0.5">
      <c r="A1067" s="230" t="str">
        <f t="shared" si="36"/>
        <v>Sanctions imposed against Russia</v>
      </c>
      <c r="B1067" s="230" t="str">
        <f t="shared" si="37"/>
        <v>GAC</v>
      </c>
      <c r="C1067" s="230">
        <f>VLOOKUP(B1067,'Data-Dept'!A:J,10,)</f>
        <v>8.097690068006173E-3</v>
      </c>
      <c r="D1067" t="s">
        <v>766</v>
      </c>
      <c r="E1067">
        <v>1</v>
      </c>
      <c r="F1067">
        <v>1</v>
      </c>
      <c r="G1067">
        <v>1</v>
      </c>
      <c r="H1067">
        <v>1</v>
      </c>
      <c r="I1067" s="232">
        <f>IF(ISBLANK(D1067),"",(E1067/VLOOKUP(B1067,'Data-Dept'!A:E,2,)))</f>
        <v>7.4476800476651526E-5</v>
      </c>
      <c r="J1067" s="232">
        <f>IF(ISBLANK(D1067),"",(F1067/VLOOKUP(B1067,'Data-Dept'!A:E,2,)))</f>
        <v>7.4476800476651526E-5</v>
      </c>
      <c r="K1067" s="232">
        <f>IF(ISBLANK(D1067),"",(G1067/VLOOKUP(B1067,'Data-Dept'!A:E,2,)))</f>
        <v>7.4476800476651526E-5</v>
      </c>
    </row>
    <row r="1068" spans="1:11" x14ac:dyDescent="0.5">
      <c r="A1068" s="230" t="str">
        <f t="shared" si="36"/>
        <v>Study outside Canada – for Canadians</v>
      </c>
      <c r="B1068" s="230" t="str">
        <f t="shared" si="37"/>
        <v>GAC</v>
      </c>
      <c r="C1068" s="230">
        <f>VLOOKUP(B1068,'Data-Dept'!A:J,10,)</f>
        <v>8.097690068006173E-3</v>
      </c>
      <c r="D1068" t="s">
        <v>785</v>
      </c>
      <c r="E1068">
        <v>1</v>
      </c>
      <c r="F1068">
        <v>2</v>
      </c>
      <c r="G1068">
        <v>2</v>
      </c>
      <c r="H1068">
        <v>4</v>
      </c>
      <c r="I1068" s="232">
        <f>IF(ISBLANK(D1068),"",(E1068/VLOOKUP(B1068,'Data-Dept'!A:E,2,)))</f>
        <v>7.4476800476651526E-5</v>
      </c>
      <c r="J1068" s="232">
        <f>IF(ISBLANK(D1068),"",(F1068/VLOOKUP(B1068,'Data-Dept'!A:E,2,)))</f>
        <v>1.4895360095330305E-4</v>
      </c>
      <c r="K1068" s="232">
        <f>IF(ISBLANK(D1068),"",(G1068/VLOOKUP(B1068,'Data-Dept'!A:E,2,)))</f>
        <v>1.4895360095330305E-4</v>
      </c>
    </row>
    <row r="1069" spans="1:11" x14ac:dyDescent="0.5">
      <c r="A1069" s="230" t="str">
        <f t="shared" si="36"/>
        <v>Testimonials from students who have chosen Canada as a study destination</v>
      </c>
      <c r="B1069" s="230" t="str">
        <f t="shared" si="37"/>
        <v>GAC</v>
      </c>
      <c r="C1069" s="230">
        <f>VLOOKUP(B1069,'Data-Dept'!A:J,10,)</f>
        <v>8.097690068006173E-3</v>
      </c>
      <c r="D1069" t="s">
        <v>788</v>
      </c>
      <c r="E1069">
        <v>1</v>
      </c>
      <c r="F1069">
        <v>3</v>
      </c>
      <c r="G1069">
        <v>3</v>
      </c>
      <c r="H1069">
        <v>5</v>
      </c>
      <c r="I1069" s="232">
        <f>IF(ISBLANK(D1069),"",(E1069/VLOOKUP(B1069,'Data-Dept'!A:E,2,)))</f>
        <v>7.4476800476651526E-5</v>
      </c>
      <c r="J1069" s="232">
        <f>IF(ISBLANK(D1069),"",(F1069/VLOOKUP(B1069,'Data-Dept'!A:E,2,)))</f>
        <v>2.2343040142995457E-4</v>
      </c>
      <c r="K1069" s="232">
        <f>IF(ISBLANK(D1069),"",(G1069/VLOOKUP(B1069,'Data-Dept'!A:E,2,)))</f>
        <v>2.2343040142995457E-4</v>
      </c>
    </row>
    <row r="1070" spans="1:11" x14ac:dyDescent="0.5">
      <c r="A1070" s="230" t="str">
        <f t="shared" si="36"/>
        <v>World Trade Organization (WTO)</v>
      </c>
      <c r="B1070" s="230" t="str">
        <f t="shared" si="37"/>
        <v>GAC</v>
      </c>
      <c r="C1070" s="230">
        <f>VLOOKUP(B1070,'Data-Dept'!A:J,10,)</f>
        <v>8.097690068006173E-3</v>
      </c>
      <c r="D1070" t="s">
        <v>794</v>
      </c>
      <c r="E1070">
        <v>1</v>
      </c>
      <c r="F1070">
        <v>1</v>
      </c>
      <c r="G1070">
        <v>1</v>
      </c>
      <c r="H1070">
        <v>4</v>
      </c>
      <c r="I1070" s="232">
        <f>IF(ISBLANK(D1070),"",(E1070/VLOOKUP(B1070,'Data-Dept'!A:E,2,)))</f>
        <v>7.4476800476651526E-5</v>
      </c>
      <c r="J1070" s="232">
        <f>IF(ISBLANK(D1070),"",(F1070/VLOOKUP(B1070,'Data-Dept'!A:E,2,)))</f>
        <v>7.4476800476651526E-5</v>
      </c>
      <c r="K1070" s="232">
        <f>IF(ISBLANK(D1070),"",(G1070/VLOOKUP(B1070,'Data-Dept'!A:E,2,)))</f>
        <v>7.4476800476651526E-5</v>
      </c>
    </row>
    <row r="1071" spans="1:11" x14ac:dyDescent="0.5">
      <c r="A1071" s="230" t="str">
        <f t="shared" si="36"/>
        <v>Other - Reason for my visit is not in this list</v>
      </c>
      <c r="B1071" s="230" t="str">
        <f t="shared" si="37"/>
        <v>HC</v>
      </c>
      <c r="C1071" s="230">
        <f>VLOOKUP(B1071,'Data-Dept'!A:J,10,)</f>
        <v>8.1052032694029358E-3</v>
      </c>
      <c r="D1071" t="s">
        <v>1467</v>
      </c>
      <c r="E1071">
        <v>1</v>
      </c>
      <c r="F1071">
        <v>2</v>
      </c>
      <c r="G1071">
        <v>3</v>
      </c>
      <c r="H1071">
        <v>4</v>
      </c>
      <c r="I1071" s="232">
        <f>IF(ISBLANK(D1071),"",(E1071/VLOOKUP(B1071,'Data-Dept'!A:E,2,)))</f>
        <v>7.572889057175312E-5</v>
      </c>
      <c r="J1071" s="232">
        <f>IF(ISBLANK(D1071),"",(F1071/VLOOKUP(B1071,'Data-Dept'!A:E,2,)))</f>
        <v>1.5145778114350624E-4</v>
      </c>
      <c r="K1071" s="232">
        <f>IF(ISBLANK(D1071),"",(G1071/VLOOKUP(B1071,'Data-Dept'!A:E,2,)))</f>
        <v>2.2718667171525936E-4</v>
      </c>
    </row>
    <row r="1072" spans="1:11" x14ac:dyDescent="0.5">
      <c r="A1072" s="230" t="str">
        <f t="shared" si="36"/>
        <v>Immigrate as a provincial nominee</v>
      </c>
      <c r="B1072" s="230" t="str">
        <f t="shared" si="37"/>
        <v>IRCC</v>
      </c>
      <c r="C1072" s="230">
        <f>VLOOKUP(B1072,'Data-Dept'!A:J,10,)</f>
        <v>2.146124497851573E-3</v>
      </c>
      <c r="D1072" t="s">
        <v>889</v>
      </c>
      <c r="E1072">
        <v>1</v>
      </c>
      <c r="F1072">
        <v>2</v>
      </c>
      <c r="G1072">
        <v>2</v>
      </c>
      <c r="H1072">
        <v>4</v>
      </c>
      <c r="I1072" s="232">
        <f>IF(ISBLANK(D1072),"",(E1072/VLOOKUP(B1072,'Data-Dept'!A:E,2,)))</f>
        <v>5.0430677990034896E-6</v>
      </c>
      <c r="J1072" s="232">
        <f>IF(ISBLANK(D1072),"",(F1072/VLOOKUP(B1072,'Data-Dept'!A:E,2,)))</f>
        <v>1.0086135598006979E-5</v>
      </c>
      <c r="K1072" s="232">
        <f>IF(ISBLANK(D1072),"",(G1072/VLOOKUP(B1072,'Data-Dept'!A:E,2,)))</f>
        <v>1.0086135598006979E-5</v>
      </c>
    </row>
    <row r="1073" spans="1:11" x14ac:dyDescent="0.5">
      <c r="A1073" s="230" t="str">
        <f t="shared" si="36"/>
        <v>Immigrate to Canada</v>
      </c>
      <c r="B1073" s="230" t="str">
        <f t="shared" si="37"/>
        <v>IRCC</v>
      </c>
      <c r="C1073" s="230">
        <f>VLOOKUP(B1073,'Data-Dept'!A:J,10,)</f>
        <v>2.146124497851573E-3</v>
      </c>
      <c r="D1073" t="s">
        <v>1470</v>
      </c>
      <c r="E1073">
        <v>1</v>
      </c>
      <c r="F1073">
        <v>0</v>
      </c>
      <c r="G1073">
        <v>0</v>
      </c>
      <c r="H1073">
        <v>1</v>
      </c>
      <c r="I1073" s="232">
        <f>IF(ISBLANK(D1073),"",(E1073/VLOOKUP(B1073,'Data-Dept'!A:E,2,)))</f>
        <v>5.0430677990034896E-6</v>
      </c>
      <c r="J1073" s="232">
        <f>IF(ISBLANK(D1073),"",(F1073/VLOOKUP(B1073,'Data-Dept'!A:E,2,)))</f>
        <v>0</v>
      </c>
      <c r="K1073" s="232">
        <f>IF(ISBLANK(D1073),"",(G1073/VLOOKUP(B1073,'Data-Dept'!A:E,2,)))</f>
        <v>0</v>
      </c>
    </row>
    <row r="1074" spans="1:11" x14ac:dyDescent="0.5">
      <c r="A1074" s="230" t="str">
        <f t="shared" si="36"/>
        <v>Passport security (lost, stolen, identity theft)</v>
      </c>
      <c r="B1074" s="230" t="str">
        <f t="shared" si="37"/>
        <v>IRCC</v>
      </c>
      <c r="C1074" s="230">
        <f>VLOOKUP(B1074,'Data-Dept'!A:J,10,)</f>
        <v>2.146124497851573E-3</v>
      </c>
      <c r="D1074" t="s">
        <v>893</v>
      </c>
      <c r="E1074">
        <v>1</v>
      </c>
      <c r="F1074">
        <v>2</v>
      </c>
      <c r="G1074">
        <v>2</v>
      </c>
      <c r="H1074">
        <v>3</v>
      </c>
      <c r="I1074" s="232">
        <f>IF(ISBLANK(D1074),"",(E1074/VLOOKUP(B1074,'Data-Dept'!A:E,2,)))</f>
        <v>5.0430677990034896E-6</v>
      </c>
      <c r="J1074" s="232">
        <f>IF(ISBLANK(D1074),"",(F1074/VLOOKUP(B1074,'Data-Dept'!A:E,2,)))</f>
        <v>1.0086135598006979E-5</v>
      </c>
      <c r="K1074" s="232">
        <f>IF(ISBLANK(D1074),"",(G1074/VLOOKUP(B1074,'Data-Dept'!A:E,2,)))</f>
        <v>1.0086135598006979E-5</v>
      </c>
    </row>
    <row r="1075" spans="1:11" x14ac:dyDescent="0.5">
      <c r="A1075" s="230" t="str">
        <f t="shared" si="36"/>
        <v>Other - Reason for my visit is not in this list</v>
      </c>
      <c r="B1075" s="230" t="str">
        <f t="shared" si="37"/>
        <v>ISED</v>
      </c>
      <c r="C1075" s="230">
        <f>VLOOKUP(B1075,'Data-Dept'!A:J,10,)</f>
        <v>2.6408735870271854E-2</v>
      </c>
      <c r="D1075" t="s">
        <v>1473</v>
      </c>
      <c r="E1075">
        <v>1</v>
      </c>
      <c r="F1075">
        <v>1</v>
      </c>
      <c r="G1075">
        <v>1</v>
      </c>
      <c r="H1075">
        <v>1</v>
      </c>
      <c r="I1075" s="232">
        <f>IF(ISBLANK(D1075),"",(E1075/VLOOKUP(B1075,'Data-Dept'!A:E,2,)))</f>
        <v>7.3746312684365781E-4</v>
      </c>
      <c r="J1075" s="232">
        <f>IF(ISBLANK(D1075),"",(F1075/VLOOKUP(B1075,'Data-Dept'!A:E,2,)))</f>
        <v>7.3746312684365781E-4</v>
      </c>
      <c r="K1075" s="232">
        <f>IF(ISBLANK(D1075),"",(G1075/VLOOKUP(B1075,'Data-Dept'!A:E,2,)))</f>
        <v>7.3746312684365781E-4</v>
      </c>
    </row>
    <row r="1076" spans="1:11" x14ac:dyDescent="0.5">
      <c r="A1076" s="230" t="str">
        <f t="shared" si="36"/>
        <v>Look up the Canadian Constitution</v>
      </c>
      <c r="B1076" s="230" t="str">
        <f t="shared" si="37"/>
        <v>JUS</v>
      </c>
      <c r="C1076" s="230">
        <f>VLOOKUP(B1076,'Data-Dept'!A:J,10,)</f>
        <v>3.0446598471137041E-2</v>
      </c>
      <c r="D1076" t="s">
        <v>1477</v>
      </c>
      <c r="E1076">
        <v>1</v>
      </c>
      <c r="F1076">
        <v>0</v>
      </c>
      <c r="G1076">
        <v>0</v>
      </c>
      <c r="H1076">
        <v>1</v>
      </c>
      <c r="I1076" s="232">
        <f>IF(ISBLANK(D1076),"",(E1076/VLOOKUP(B1076,'Data-Dept'!A:E,2,)))</f>
        <v>1.2062726176115801E-3</v>
      </c>
      <c r="J1076" s="232">
        <f>IF(ISBLANK(D1076),"",(F1076/VLOOKUP(B1076,'Data-Dept'!A:E,2,)))</f>
        <v>0</v>
      </c>
      <c r="K1076" s="232">
        <f>IF(ISBLANK(D1076),"",(G1076/VLOOKUP(B1076,'Data-Dept'!A:E,2,)))</f>
        <v>0</v>
      </c>
    </row>
    <row r="1077" spans="1:11" x14ac:dyDescent="0.5">
      <c r="A1077" s="230" t="str">
        <f t="shared" si="36"/>
        <v>Find a job at the NFB</v>
      </c>
      <c r="B1077" s="230" t="str">
        <f t="shared" si="37"/>
        <v>NFB</v>
      </c>
      <c r="C1077" s="230">
        <f>VLOOKUP(B1077,'Data-Dept'!A:J,10,)</f>
        <v>0</v>
      </c>
      <c r="D1077" t="s">
        <v>959</v>
      </c>
      <c r="E1077">
        <v>1</v>
      </c>
      <c r="F1077">
        <v>1</v>
      </c>
      <c r="G1077">
        <v>1</v>
      </c>
      <c r="H1077">
        <v>1</v>
      </c>
      <c r="I1077" s="232">
        <f>IF(ISBLANK(D1077),"",(E1077/VLOOKUP(B1077,'Data-Dept'!A:E,2,)))</f>
        <v>0.25</v>
      </c>
      <c r="J1077" s="232">
        <f>IF(ISBLANK(D1077),"",(F1077/VLOOKUP(B1077,'Data-Dept'!A:E,2,)))</f>
        <v>0.25</v>
      </c>
      <c r="K1077" s="232">
        <f>IF(ISBLANK(D1077),"",(G1077/VLOOKUP(B1077,'Data-Dept'!A:E,2,)))</f>
        <v>0.25</v>
      </c>
    </row>
    <row r="1078" spans="1:11" x14ac:dyDescent="0.5">
      <c r="A1078" s="230" t="str">
        <f t="shared" si="36"/>
        <v>Use the NFB's education tools</v>
      </c>
      <c r="B1078" s="230" t="str">
        <f t="shared" si="37"/>
        <v>NFB</v>
      </c>
      <c r="C1078" s="230">
        <f>VLOOKUP(B1078,'Data-Dept'!A:J,10,)</f>
        <v>0</v>
      </c>
      <c r="D1078" t="s">
        <v>1478</v>
      </c>
      <c r="E1078">
        <v>1</v>
      </c>
      <c r="F1078">
        <v>1</v>
      </c>
      <c r="G1078">
        <v>1</v>
      </c>
      <c r="H1078">
        <v>1</v>
      </c>
      <c r="I1078" s="232">
        <f>IF(ISBLANK(D1078),"",(E1078/VLOOKUP(B1078,'Data-Dept'!A:E,2,)))</f>
        <v>0.25</v>
      </c>
      <c r="J1078" s="232">
        <f>IF(ISBLANK(D1078),"",(F1078/VLOOKUP(B1078,'Data-Dept'!A:E,2,)))</f>
        <v>0.25</v>
      </c>
      <c r="K1078" s="232">
        <f>IF(ISBLANK(D1078),"",(G1078/VLOOKUP(B1078,'Data-Dept'!A:E,2,)))</f>
        <v>0.25</v>
      </c>
    </row>
    <row r="1079" spans="1:11" x14ac:dyDescent="0.5">
      <c r="A1079" s="230" t="str">
        <f t="shared" si="36"/>
        <v>Find an Industrial Research Assistance Program (IRAP) office</v>
      </c>
      <c r="B1079" s="230" t="str">
        <f t="shared" si="37"/>
        <v>NRC</v>
      </c>
      <c r="C1079" s="230">
        <f>VLOOKUP(B1079,'Data-Dept'!A:J,10,)</f>
        <v>2.2955709653256485E-2</v>
      </c>
      <c r="D1079" t="s">
        <v>1480</v>
      </c>
      <c r="E1079">
        <v>1</v>
      </c>
      <c r="F1079">
        <v>1</v>
      </c>
      <c r="G1079">
        <v>1</v>
      </c>
      <c r="H1079">
        <v>2</v>
      </c>
      <c r="I1079" s="232">
        <f>IF(ISBLANK(D1079),"",(E1079/VLOOKUP(B1079,'Data-Dept'!A:E,2,)))</f>
        <v>6.3897763578274762E-4</v>
      </c>
      <c r="J1079" s="232">
        <f>IF(ISBLANK(D1079),"",(F1079/VLOOKUP(B1079,'Data-Dept'!A:E,2,)))</f>
        <v>6.3897763578274762E-4</v>
      </c>
      <c r="K1079" s="232">
        <f>IF(ISBLANK(D1079),"",(G1079/VLOOKUP(B1079,'Data-Dept'!A:E,2,)))</f>
        <v>6.3897763578274762E-4</v>
      </c>
    </row>
    <row r="1080" spans="1:11" x14ac:dyDescent="0.5">
      <c r="A1080" s="230" t="str">
        <f t="shared" si="36"/>
        <v>Learn about international research collaboration opportunities</v>
      </c>
      <c r="B1080" s="230" t="str">
        <f t="shared" si="37"/>
        <v>NRC</v>
      </c>
      <c r="C1080" s="230">
        <f>VLOOKUP(B1080,'Data-Dept'!A:J,10,)</f>
        <v>2.2955709653256485E-2</v>
      </c>
      <c r="D1080" t="s">
        <v>962</v>
      </c>
      <c r="E1080">
        <v>1</v>
      </c>
      <c r="F1080">
        <v>2</v>
      </c>
      <c r="G1080">
        <v>1</v>
      </c>
      <c r="H1080">
        <v>5</v>
      </c>
      <c r="I1080" s="232">
        <f>IF(ISBLANK(D1080),"",(E1080/VLOOKUP(B1080,'Data-Dept'!A:E,2,)))</f>
        <v>6.3897763578274762E-4</v>
      </c>
      <c r="J1080" s="232">
        <f>IF(ISBLANK(D1080),"",(F1080/VLOOKUP(B1080,'Data-Dept'!A:E,2,)))</f>
        <v>1.2779552715654952E-3</v>
      </c>
      <c r="K1080" s="232">
        <f>IF(ISBLANK(D1080),"",(G1080/VLOOKUP(B1080,'Data-Dept'!A:E,2,)))</f>
        <v>6.3897763578274762E-4</v>
      </c>
    </row>
    <row r="1081" spans="1:11" x14ac:dyDescent="0.5">
      <c r="A1081" s="230" t="str">
        <f t="shared" si="36"/>
        <v>Consult the collective agreements and compensation plans</v>
      </c>
      <c r="B1081" s="230" t="str">
        <f t="shared" si="37"/>
        <v>NRC</v>
      </c>
      <c r="C1081" s="230">
        <f>VLOOKUP(B1081,'Data-Dept'!A:J,10,)</f>
        <v>2.2955709653256485E-2</v>
      </c>
      <c r="D1081" t="s">
        <v>967</v>
      </c>
      <c r="E1081">
        <v>1</v>
      </c>
      <c r="F1081">
        <v>3</v>
      </c>
      <c r="G1081">
        <v>1</v>
      </c>
      <c r="H1081">
        <v>5</v>
      </c>
      <c r="I1081" s="232">
        <f>IF(ISBLANK(D1081),"",(E1081/VLOOKUP(B1081,'Data-Dept'!A:E,2,)))</f>
        <v>6.3897763578274762E-4</v>
      </c>
      <c r="J1081" s="232">
        <f>IF(ISBLANK(D1081),"",(F1081/VLOOKUP(B1081,'Data-Dept'!A:E,2,)))</f>
        <v>1.9169329073482429E-3</v>
      </c>
      <c r="K1081" s="232">
        <f>IF(ISBLANK(D1081),"",(G1081/VLOOKUP(B1081,'Data-Dept'!A:E,2,)))</f>
        <v>6.3897763578274762E-4</v>
      </c>
    </row>
    <row r="1082" spans="1:11" x14ac:dyDescent="0.5">
      <c r="A1082" s="230" t="str">
        <f t="shared" si="36"/>
        <v>Learn about the NRC's student employment program</v>
      </c>
      <c r="B1082" s="230" t="str">
        <f t="shared" si="37"/>
        <v>NRC</v>
      </c>
      <c r="C1082" s="230">
        <f>VLOOKUP(B1082,'Data-Dept'!A:J,10,)</f>
        <v>2.2955709653256485E-2</v>
      </c>
      <c r="D1082" t="s">
        <v>971</v>
      </c>
      <c r="E1082">
        <v>1</v>
      </c>
      <c r="F1082">
        <v>2</v>
      </c>
      <c r="G1082">
        <v>2</v>
      </c>
      <c r="H1082">
        <v>5</v>
      </c>
      <c r="I1082" s="232">
        <f>IF(ISBLANK(D1082),"",(E1082/VLOOKUP(B1082,'Data-Dept'!A:E,2,)))</f>
        <v>6.3897763578274762E-4</v>
      </c>
      <c r="J1082" s="232">
        <f>IF(ISBLANK(D1082),"",(F1082/VLOOKUP(B1082,'Data-Dept'!A:E,2,)))</f>
        <v>1.2779552715654952E-3</v>
      </c>
      <c r="K1082" s="232">
        <f>IF(ISBLANK(D1082),"",(G1082/VLOOKUP(B1082,'Data-Dept'!A:E,2,)))</f>
        <v>1.2779552715654952E-3</v>
      </c>
    </row>
    <row r="1083" spans="1:11" x14ac:dyDescent="0.5">
      <c r="A1083" s="230" t="str">
        <f t="shared" si="36"/>
        <v>Other - Reason for my visit is not in this list</v>
      </c>
      <c r="B1083" s="230" t="str">
        <f t="shared" si="37"/>
        <v>NRC</v>
      </c>
      <c r="C1083" s="230">
        <f>VLOOKUP(B1083,'Data-Dept'!A:J,10,)</f>
        <v>2.2955709653256485E-2</v>
      </c>
      <c r="D1083" t="s">
        <v>974</v>
      </c>
      <c r="E1083">
        <v>1</v>
      </c>
      <c r="F1083">
        <v>2</v>
      </c>
      <c r="G1083">
        <v>2</v>
      </c>
      <c r="H1083">
        <v>5</v>
      </c>
      <c r="I1083" s="232">
        <f>IF(ISBLANK(D1083),"",(E1083/VLOOKUP(B1083,'Data-Dept'!A:E,2,)))</f>
        <v>6.3897763578274762E-4</v>
      </c>
      <c r="J1083" s="232">
        <f>IF(ISBLANK(D1083),"",(F1083/VLOOKUP(B1083,'Data-Dept'!A:E,2,)))</f>
        <v>1.2779552715654952E-3</v>
      </c>
      <c r="K1083" s="232">
        <f>IF(ISBLANK(D1083),"",(G1083/VLOOKUP(B1083,'Data-Dept'!A:E,2,)))</f>
        <v>1.2779552715654952E-3</v>
      </c>
    </row>
    <row r="1084" spans="1:11" x14ac:dyDescent="0.5">
      <c r="A1084" s="230" t="str">
        <f t="shared" si="36"/>
        <v>Activate your Codes Canada subscription</v>
      </c>
      <c r="B1084" s="230" t="str">
        <f t="shared" si="37"/>
        <v>NRC</v>
      </c>
      <c r="C1084" s="230">
        <f>VLOOKUP(B1084,'Data-Dept'!A:J,10,)</f>
        <v>2.2955709653256485E-2</v>
      </c>
      <c r="D1084" t="s">
        <v>977</v>
      </c>
      <c r="E1084">
        <v>1</v>
      </c>
      <c r="F1084">
        <v>2</v>
      </c>
      <c r="G1084">
        <v>1</v>
      </c>
      <c r="H1084">
        <v>3</v>
      </c>
      <c r="I1084" s="232">
        <f>IF(ISBLANK(D1084),"",(E1084/VLOOKUP(B1084,'Data-Dept'!A:E,2,)))</f>
        <v>6.3897763578274762E-4</v>
      </c>
      <c r="J1084" s="232">
        <f>IF(ISBLANK(D1084),"",(F1084/VLOOKUP(B1084,'Data-Dept'!A:E,2,)))</f>
        <v>1.2779552715654952E-3</v>
      </c>
      <c r="K1084" s="232">
        <f>IF(ISBLANK(D1084),"",(G1084/VLOOKUP(B1084,'Data-Dept'!A:E,2,)))</f>
        <v>6.3897763578274762E-4</v>
      </c>
    </row>
    <row r="1085" spans="1:11" x14ac:dyDescent="0.5">
      <c r="A1085" s="230" t="str">
        <f t="shared" si="36"/>
        <v>Apply for CLAS certification</v>
      </c>
      <c r="B1085" s="230" t="str">
        <f t="shared" si="37"/>
        <v>NRC</v>
      </c>
      <c r="C1085" s="230">
        <f>VLOOKUP(B1085,'Data-Dept'!A:J,10,)</f>
        <v>2.2955709653256485E-2</v>
      </c>
      <c r="D1085" t="s">
        <v>978</v>
      </c>
      <c r="E1085">
        <v>1</v>
      </c>
      <c r="F1085">
        <v>2</v>
      </c>
      <c r="G1085">
        <v>2</v>
      </c>
      <c r="H1085">
        <v>4</v>
      </c>
      <c r="I1085" s="232">
        <f>IF(ISBLANK(D1085),"",(E1085/VLOOKUP(B1085,'Data-Dept'!A:E,2,)))</f>
        <v>6.3897763578274762E-4</v>
      </c>
      <c r="J1085" s="232">
        <f>IF(ISBLANK(D1085),"",(F1085/VLOOKUP(B1085,'Data-Dept'!A:E,2,)))</f>
        <v>1.2779552715654952E-3</v>
      </c>
      <c r="K1085" s="232">
        <f>IF(ISBLANK(D1085),"",(G1085/VLOOKUP(B1085,'Data-Dept'!A:E,2,)))</f>
        <v>1.2779552715654952E-3</v>
      </c>
    </row>
    <row r="1086" spans="1:11" x14ac:dyDescent="0.5">
      <c r="A1086" s="230" t="str">
        <f t="shared" si="36"/>
        <v>Check sunrise and sunset times</v>
      </c>
      <c r="B1086" s="230" t="str">
        <f t="shared" si="37"/>
        <v>NRC</v>
      </c>
      <c r="C1086" s="230">
        <f>VLOOKUP(B1086,'Data-Dept'!A:J,10,)</f>
        <v>2.2955709653256485E-2</v>
      </c>
      <c r="D1086" t="s">
        <v>1484</v>
      </c>
      <c r="E1086">
        <v>1</v>
      </c>
      <c r="F1086">
        <v>4</v>
      </c>
      <c r="G1086">
        <v>5</v>
      </c>
      <c r="H1086">
        <v>12</v>
      </c>
      <c r="I1086" s="232">
        <f>IF(ISBLANK(D1086),"",(E1086/VLOOKUP(B1086,'Data-Dept'!A:E,2,)))</f>
        <v>6.3897763578274762E-4</v>
      </c>
      <c r="J1086" s="232">
        <f>IF(ISBLANK(D1086),"",(F1086/VLOOKUP(B1086,'Data-Dept'!A:E,2,)))</f>
        <v>2.5559105431309905E-3</v>
      </c>
      <c r="K1086" s="232">
        <f>IF(ISBLANK(D1086),"",(G1086/VLOOKUP(B1086,'Data-Dept'!A:E,2,)))</f>
        <v>3.1948881789137379E-3</v>
      </c>
    </row>
    <row r="1087" spans="1:11" x14ac:dyDescent="0.5">
      <c r="A1087" s="230" t="str">
        <f t="shared" si="36"/>
        <v>Consult the descriptions of National Research Council (NRC) facilities</v>
      </c>
      <c r="B1087" s="230" t="str">
        <f t="shared" si="37"/>
        <v>NRC</v>
      </c>
      <c r="C1087" s="230">
        <f>VLOOKUP(B1087,'Data-Dept'!A:J,10,)</f>
        <v>2.2955709653256485E-2</v>
      </c>
      <c r="D1087" t="s">
        <v>985</v>
      </c>
      <c r="E1087">
        <v>1</v>
      </c>
      <c r="F1087">
        <v>0</v>
      </c>
      <c r="G1087">
        <v>1</v>
      </c>
      <c r="H1087">
        <v>2</v>
      </c>
      <c r="I1087" s="232">
        <f>IF(ISBLANK(D1087),"",(E1087/VLOOKUP(B1087,'Data-Dept'!A:E,2,)))</f>
        <v>6.3897763578274762E-4</v>
      </c>
      <c r="J1087" s="232">
        <f>IF(ISBLANK(D1087),"",(F1087/VLOOKUP(B1087,'Data-Dept'!A:E,2,)))</f>
        <v>0</v>
      </c>
      <c r="K1087" s="232">
        <f>IF(ISBLANK(D1087),"",(G1087/VLOOKUP(B1087,'Data-Dept'!A:E,2,)))</f>
        <v>6.3897763578274762E-4</v>
      </c>
    </row>
    <row r="1088" spans="1:11" x14ac:dyDescent="0.5">
      <c r="A1088" s="230" t="str">
        <f t="shared" si="36"/>
        <v>Consult the NRC directory of science professionals</v>
      </c>
      <c r="B1088" s="230" t="str">
        <f t="shared" si="37"/>
        <v>NRC</v>
      </c>
      <c r="C1088" s="230">
        <f>VLOOKUP(B1088,'Data-Dept'!A:J,10,)</f>
        <v>2.2955709653256485E-2</v>
      </c>
      <c r="D1088" t="s">
        <v>1488</v>
      </c>
      <c r="E1088">
        <v>1</v>
      </c>
      <c r="F1088">
        <v>2</v>
      </c>
      <c r="G1088">
        <v>2</v>
      </c>
      <c r="H1088">
        <v>4</v>
      </c>
      <c r="I1088" s="232">
        <f>IF(ISBLANK(D1088),"",(E1088/VLOOKUP(B1088,'Data-Dept'!A:E,2,)))</f>
        <v>6.3897763578274762E-4</v>
      </c>
      <c r="J1088" s="232">
        <f>IF(ISBLANK(D1088),"",(F1088/VLOOKUP(B1088,'Data-Dept'!A:E,2,)))</f>
        <v>1.2779552715654952E-3</v>
      </c>
      <c r="K1088" s="232">
        <f>IF(ISBLANK(D1088),"",(G1088/VLOOKUP(B1088,'Data-Dept'!A:E,2,)))</f>
        <v>1.2779552715654952E-3</v>
      </c>
    </row>
    <row r="1089" spans="1:11" x14ac:dyDescent="0.5">
      <c r="A1089" s="230" t="str">
        <f t="shared" si="36"/>
        <v>Express interest to collaborate with a Challenge program</v>
      </c>
      <c r="B1089" s="230" t="str">
        <f t="shared" si="37"/>
        <v>NRC</v>
      </c>
      <c r="C1089" s="230">
        <f>VLOOKUP(B1089,'Data-Dept'!A:J,10,)</f>
        <v>2.2955709653256485E-2</v>
      </c>
      <c r="D1089" t="s">
        <v>987</v>
      </c>
      <c r="E1089">
        <v>1</v>
      </c>
      <c r="F1089">
        <v>3</v>
      </c>
      <c r="G1089">
        <v>3</v>
      </c>
      <c r="H1089">
        <v>6</v>
      </c>
      <c r="I1089" s="232">
        <f>IF(ISBLANK(D1089),"",(E1089/VLOOKUP(B1089,'Data-Dept'!A:E,2,)))</f>
        <v>6.3897763578274762E-4</v>
      </c>
      <c r="J1089" s="232">
        <f>IF(ISBLANK(D1089),"",(F1089/VLOOKUP(B1089,'Data-Dept'!A:E,2,)))</f>
        <v>1.9169329073482429E-3</v>
      </c>
      <c r="K1089" s="232">
        <f>IF(ISBLANK(D1089),"",(G1089/VLOOKUP(B1089,'Data-Dept'!A:E,2,)))</f>
        <v>1.9169329073482429E-3</v>
      </c>
    </row>
    <row r="1090" spans="1:11" x14ac:dyDescent="0.5">
      <c r="A1090" s="230" t="str">
        <f t="shared" si="36"/>
        <v>Find where you can fly your drone</v>
      </c>
      <c r="B1090" s="230" t="str">
        <f t="shared" si="37"/>
        <v>NRC</v>
      </c>
      <c r="C1090" s="230">
        <f>VLOOKUP(B1090,'Data-Dept'!A:J,10,)</f>
        <v>2.2955709653256485E-2</v>
      </c>
      <c r="D1090" t="s">
        <v>1495</v>
      </c>
      <c r="E1090">
        <v>1</v>
      </c>
      <c r="F1090">
        <v>2</v>
      </c>
      <c r="G1090">
        <v>2</v>
      </c>
      <c r="H1090">
        <v>3</v>
      </c>
      <c r="I1090" s="232">
        <f>IF(ISBLANK(D1090),"",(E1090/VLOOKUP(B1090,'Data-Dept'!A:E,2,)))</f>
        <v>6.3897763578274762E-4</v>
      </c>
      <c r="J1090" s="232">
        <f>IF(ISBLANK(D1090),"",(F1090/VLOOKUP(B1090,'Data-Dept'!A:E,2,)))</f>
        <v>1.2779552715654952E-3</v>
      </c>
      <c r="K1090" s="232">
        <f>IF(ISBLANK(D1090),"",(G1090/VLOOKUP(B1090,'Data-Dept'!A:E,2,)))</f>
        <v>1.2779552715654952E-3</v>
      </c>
    </row>
    <row r="1091" spans="1:11" x14ac:dyDescent="0.5">
      <c r="A1091" s="230" t="str">
        <f t="shared" si="36"/>
        <v>Get the latest National building code for Canada</v>
      </c>
      <c r="B1091" s="230" t="str">
        <f t="shared" si="37"/>
        <v>NRC</v>
      </c>
      <c r="C1091" s="230">
        <f>VLOOKUP(B1091,'Data-Dept'!A:J,10,)</f>
        <v>2.2955709653256485E-2</v>
      </c>
      <c r="D1091" t="s">
        <v>1496</v>
      </c>
      <c r="E1091">
        <v>1</v>
      </c>
      <c r="F1091">
        <v>2</v>
      </c>
      <c r="G1091">
        <v>1</v>
      </c>
      <c r="H1091">
        <v>2</v>
      </c>
      <c r="I1091" s="232">
        <f>IF(ISBLANK(D1091),"",(E1091/VLOOKUP(B1091,'Data-Dept'!A:E,2,)))</f>
        <v>6.3897763578274762E-4</v>
      </c>
      <c r="J1091" s="232">
        <f>IF(ISBLANK(D1091),"",(F1091/VLOOKUP(B1091,'Data-Dept'!A:E,2,)))</f>
        <v>1.2779552715654952E-3</v>
      </c>
      <c r="K1091" s="232">
        <f>IF(ISBLANK(D1091),"",(G1091/VLOOKUP(B1091,'Data-Dept'!A:E,2,)))</f>
        <v>6.3897763578274762E-4</v>
      </c>
    </row>
    <row r="1092" spans="1:11" x14ac:dyDescent="0.5">
      <c r="A1092" s="230" t="str">
        <f t="shared" si="36"/>
        <v>Learn about NRC research or collaboration activities</v>
      </c>
      <c r="B1092" s="230" t="str">
        <f t="shared" si="37"/>
        <v>NRC</v>
      </c>
      <c r="C1092" s="230">
        <f>VLOOKUP(B1092,'Data-Dept'!A:J,10,)</f>
        <v>2.2955709653256485E-2</v>
      </c>
      <c r="D1092" t="s">
        <v>1498</v>
      </c>
      <c r="E1092">
        <v>1</v>
      </c>
      <c r="F1092">
        <v>2</v>
      </c>
      <c r="G1092">
        <v>2</v>
      </c>
      <c r="H1092">
        <v>3</v>
      </c>
      <c r="I1092" s="232">
        <f>IF(ISBLANK(D1092),"",(E1092/VLOOKUP(B1092,'Data-Dept'!A:E,2,)))</f>
        <v>6.3897763578274762E-4</v>
      </c>
      <c r="J1092" s="232">
        <f>IF(ISBLANK(D1092),"",(F1092/VLOOKUP(B1092,'Data-Dept'!A:E,2,)))</f>
        <v>1.2779552715654952E-3</v>
      </c>
      <c r="K1092" s="232">
        <f>IF(ISBLANK(D1092),"",(G1092/VLOOKUP(B1092,'Data-Dept'!A:E,2,)))</f>
        <v>1.2779552715654952E-3</v>
      </c>
    </row>
    <row r="1093" spans="1:11" x14ac:dyDescent="0.5">
      <c r="A1093" s="230" t="str">
        <f t="shared" si="36"/>
        <v>Learn about NRC research programs</v>
      </c>
      <c r="B1093" s="230" t="str">
        <f t="shared" si="37"/>
        <v>NRC</v>
      </c>
      <c r="C1093" s="230">
        <f>VLOOKUP(B1093,'Data-Dept'!A:J,10,)</f>
        <v>2.2955709653256485E-2</v>
      </c>
      <c r="D1093" t="s">
        <v>1499</v>
      </c>
      <c r="E1093">
        <v>1</v>
      </c>
      <c r="F1093">
        <v>1</v>
      </c>
      <c r="G1093">
        <v>2</v>
      </c>
      <c r="H1093">
        <v>7</v>
      </c>
      <c r="I1093" s="232">
        <f>IF(ISBLANK(D1093),"",(E1093/VLOOKUP(B1093,'Data-Dept'!A:E,2,)))</f>
        <v>6.3897763578274762E-4</v>
      </c>
      <c r="J1093" s="232">
        <f>IF(ISBLANK(D1093),"",(F1093/VLOOKUP(B1093,'Data-Dept'!A:E,2,)))</f>
        <v>6.3897763578274762E-4</v>
      </c>
      <c r="K1093" s="232">
        <f>IF(ISBLANK(D1093),"",(G1093/VLOOKUP(B1093,'Data-Dept'!A:E,2,)))</f>
        <v>1.2779552715654952E-3</v>
      </c>
    </row>
    <row r="1094" spans="1:11" x14ac:dyDescent="0.5">
      <c r="A1094" s="230" t="str">
        <f t="shared" si="36"/>
        <v>Learn about the new Biologics Manufacturing Centre for vaccines</v>
      </c>
      <c r="B1094" s="230" t="str">
        <f t="shared" si="37"/>
        <v>NRC</v>
      </c>
      <c r="C1094" s="230">
        <f>VLOOKUP(B1094,'Data-Dept'!A:J,10,)</f>
        <v>2.2955709653256485E-2</v>
      </c>
      <c r="D1094" t="s">
        <v>1503</v>
      </c>
      <c r="E1094">
        <v>1</v>
      </c>
      <c r="F1094">
        <v>2</v>
      </c>
      <c r="G1094">
        <v>2</v>
      </c>
      <c r="H1094">
        <v>2</v>
      </c>
      <c r="I1094" s="232">
        <f>IF(ISBLANK(D1094),"",(E1094/VLOOKUP(B1094,'Data-Dept'!A:E,2,)))</f>
        <v>6.3897763578274762E-4</v>
      </c>
      <c r="J1094" s="232">
        <f>IF(ISBLANK(D1094),"",(F1094/VLOOKUP(B1094,'Data-Dept'!A:E,2,)))</f>
        <v>1.2779552715654952E-3</v>
      </c>
      <c r="K1094" s="232">
        <f>IF(ISBLANK(D1094),"",(G1094/VLOOKUP(B1094,'Data-Dept'!A:E,2,)))</f>
        <v>1.2779552715654952E-3</v>
      </c>
    </row>
    <row r="1095" spans="1:11" ht="31.5" x14ac:dyDescent="0.5">
      <c r="A1095" s="230" t="str">
        <f t="shared" si="36"/>
        <v>Learn about what the National Research Council does to support COVID-19 research efforts</v>
      </c>
      <c r="B1095" s="230" t="str">
        <f t="shared" si="37"/>
        <v>NRC</v>
      </c>
      <c r="C1095" s="230">
        <f>VLOOKUP(B1095,'Data-Dept'!A:J,10,)</f>
        <v>2.2955709653256485E-2</v>
      </c>
      <c r="D1095" t="s">
        <v>999</v>
      </c>
      <c r="E1095">
        <v>1</v>
      </c>
      <c r="F1095">
        <v>1</v>
      </c>
      <c r="G1095">
        <v>1</v>
      </c>
      <c r="H1095">
        <v>2</v>
      </c>
      <c r="I1095" s="232">
        <f>IF(ISBLANK(D1095),"",(E1095/VLOOKUP(B1095,'Data-Dept'!A:E,2,)))</f>
        <v>6.3897763578274762E-4</v>
      </c>
      <c r="J1095" s="232">
        <f>IF(ISBLANK(D1095),"",(F1095/VLOOKUP(B1095,'Data-Dept'!A:E,2,)))</f>
        <v>6.3897763578274762E-4</v>
      </c>
      <c r="K1095" s="232">
        <f>IF(ISBLANK(D1095),"",(G1095/VLOOKUP(B1095,'Data-Dept'!A:E,2,)))</f>
        <v>6.3897763578274762E-4</v>
      </c>
    </row>
    <row r="1096" spans="1:11" x14ac:dyDescent="0.5">
      <c r="A1096" s="230" t="str">
        <f t="shared" si="36"/>
        <v>Learn about what the NRC does to support COVID-19 research efforts</v>
      </c>
      <c r="B1096" s="230" t="str">
        <f t="shared" si="37"/>
        <v>NRC</v>
      </c>
      <c r="C1096" s="230">
        <f>VLOOKUP(B1096,'Data-Dept'!A:J,10,)</f>
        <v>2.2955709653256485E-2</v>
      </c>
      <c r="D1096" t="s">
        <v>1505</v>
      </c>
      <c r="E1096">
        <v>1</v>
      </c>
      <c r="F1096">
        <v>0</v>
      </c>
      <c r="G1096">
        <v>1</v>
      </c>
      <c r="H1096">
        <v>1</v>
      </c>
      <c r="I1096" s="232">
        <f>IF(ISBLANK(D1096),"",(E1096/VLOOKUP(B1096,'Data-Dept'!A:E,2,)))</f>
        <v>6.3897763578274762E-4</v>
      </c>
      <c r="J1096" s="232">
        <f>IF(ISBLANK(D1096),"",(F1096/VLOOKUP(B1096,'Data-Dept'!A:E,2,)))</f>
        <v>0</v>
      </c>
      <c r="K1096" s="232">
        <f>IF(ISBLANK(D1096),"",(G1096/VLOOKUP(B1096,'Data-Dept'!A:E,2,)))</f>
        <v>6.3897763578274762E-4</v>
      </c>
    </row>
    <row r="1097" spans="1:11" x14ac:dyDescent="0.5">
      <c r="A1097" s="230" t="str">
        <f t="shared" si="36"/>
        <v>National Research Council (NRC) software, applications and tools</v>
      </c>
      <c r="B1097" s="230" t="str">
        <f t="shared" si="37"/>
        <v>NRC</v>
      </c>
      <c r="C1097" s="230">
        <f>VLOOKUP(B1097,'Data-Dept'!A:J,10,)</f>
        <v>2.2955709653256485E-2</v>
      </c>
      <c r="D1097" t="s">
        <v>1001</v>
      </c>
      <c r="E1097">
        <v>1</v>
      </c>
      <c r="F1097">
        <v>0</v>
      </c>
      <c r="G1097">
        <v>3</v>
      </c>
      <c r="H1097">
        <v>4</v>
      </c>
      <c r="I1097" s="232">
        <f>IF(ISBLANK(D1097),"",(E1097/VLOOKUP(B1097,'Data-Dept'!A:E,2,)))</f>
        <v>6.3897763578274762E-4</v>
      </c>
      <c r="J1097" s="232">
        <f>IF(ISBLANK(D1097),"",(F1097/VLOOKUP(B1097,'Data-Dept'!A:E,2,)))</f>
        <v>0</v>
      </c>
      <c r="K1097" s="232">
        <f>IF(ISBLANK(D1097),"",(G1097/VLOOKUP(B1097,'Data-Dept'!A:E,2,)))</f>
        <v>1.9169329073482429E-3</v>
      </c>
    </row>
    <row r="1098" spans="1:11" ht="31.5" x14ac:dyDescent="0.5">
      <c r="A1098" s="230" t="str">
        <f t="shared" si="36"/>
        <v>National Research Council of Canada general information (contacts, locations, mandate, stories)</v>
      </c>
      <c r="B1098" s="230" t="str">
        <f t="shared" si="37"/>
        <v>NRC</v>
      </c>
      <c r="C1098" s="230">
        <f>VLOOKUP(B1098,'Data-Dept'!A:J,10,)</f>
        <v>2.2955709653256485E-2</v>
      </c>
      <c r="D1098" t="s">
        <v>1002</v>
      </c>
      <c r="E1098">
        <v>1</v>
      </c>
      <c r="F1098">
        <v>2</v>
      </c>
      <c r="G1098">
        <v>2</v>
      </c>
      <c r="H1098">
        <v>6</v>
      </c>
      <c r="I1098" s="232">
        <f>IF(ISBLANK(D1098),"",(E1098/VLOOKUP(B1098,'Data-Dept'!A:E,2,)))</f>
        <v>6.3897763578274762E-4</v>
      </c>
      <c r="J1098" s="232">
        <f>IF(ISBLANK(D1098),"",(F1098/VLOOKUP(B1098,'Data-Dept'!A:E,2,)))</f>
        <v>1.2779552715654952E-3</v>
      </c>
      <c r="K1098" s="232">
        <f>IF(ISBLANK(D1098),"",(G1098/VLOOKUP(B1098,'Data-Dept'!A:E,2,)))</f>
        <v>1.2779552715654952E-3</v>
      </c>
    </row>
    <row r="1099" spans="1:11" x14ac:dyDescent="0.5">
      <c r="A1099" s="230" t="str">
        <f t="shared" ref="A1099:A1162" si="38">IF(ISBLANK(D1099),"",MID(D1099,FIND("#",SUBSTITUTE(D1099,":","#",2))+1,500))</f>
        <v>Official times (time signals, time zones, sunset, sunrise, seasons)</v>
      </c>
      <c r="B1099" s="230" t="str">
        <f t="shared" ref="B1099:B1162" si="39">IF(ISBLANK(D1099),"",LEFT(D1099,FIND("#",SUBSTITUTE(D1099,":","#"))-1))</f>
        <v>NRC</v>
      </c>
      <c r="C1099" s="230">
        <f>VLOOKUP(B1099,'Data-Dept'!A:J,10,)</f>
        <v>2.2955709653256485E-2</v>
      </c>
      <c r="D1099" t="s">
        <v>1004</v>
      </c>
      <c r="E1099">
        <v>1</v>
      </c>
      <c r="F1099">
        <v>0</v>
      </c>
      <c r="G1099">
        <v>6</v>
      </c>
      <c r="H1099">
        <v>12</v>
      </c>
      <c r="I1099" s="232">
        <f>IF(ISBLANK(D1099),"",(E1099/VLOOKUP(B1099,'Data-Dept'!A:E,2,)))</f>
        <v>6.3897763578274762E-4</v>
      </c>
      <c r="J1099" s="232">
        <f>IF(ISBLANK(D1099),"",(F1099/VLOOKUP(B1099,'Data-Dept'!A:E,2,)))</f>
        <v>0</v>
      </c>
      <c r="K1099" s="232">
        <f>IF(ISBLANK(D1099),"",(G1099/VLOOKUP(B1099,'Data-Dept'!A:E,2,)))</f>
        <v>3.8338658146964857E-3</v>
      </c>
    </row>
    <row r="1100" spans="1:11" x14ac:dyDescent="0.5">
      <c r="A1100" s="230" t="str">
        <f t="shared" si="38"/>
        <v>Download RETScreen clean energy management software</v>
      </c>
      <c r="B1100" s="230" t="str">
        <f t="shared" si="39"/>
        <v>NRCan</v>
      </c>
      <c r="C1100" s="230">
        <f>VLOOKUP(B1100,'Data-Dept'!A:J,10,)</f>
        <v>1.720243549629279E-2</v>
      </c>
      <c r="D1100" t="s">
        <v>1010</v>
      </c>
      <c r="E1100">
        <v>1</v>
      </c>
      <c r="F1100">
        <v>2</v>
      </c>
      <c r="G1100">
        <v>4</v>
      </c>
      <c r="H1100">
        <v>7</v>
      </c>
      <c r="I1100" s="232">
        <f>IF(ISBLANK(D1100),"",(E1100/VLOOKUP(B1100,'Data-Dept'!A:E,2,)))</f>
        <v>3.1826861871419476E-4</v>
      </c>
      <c r="J1100" s="232">
        <f>IF(ISBLANK(D1100),"",(F1100/VLOOKUP(B1100,'Data-Dept'!A:E,2,)))</f>
        <v>6.3653723742838951E-4</v>
      </c>
      <c r="K1100" s="232">
        <f>IF(ISBLANK(D1100),"",(G1100/VLOOKUP(B1100,'Data-Dept'!A:E,2,)))</f>
        <v>1.273074474856779E-3</v>
      </c>
    </row>
    <row r="1101" spans="1:11" x14ac:dyDescent="0.5">
      <c r="A1101" s="230" t="str">
        <f t="shared" si="38"/>
        <v>Find science news and information through articles, podcast and videos</v>
      </c>
      <c r="B1101" s="230" t="str">
        <f t="shared" si="39"/>
        <v>NRCan</v>
      </c>
      <c r="C1101" s="230">
        <f>VLOOKUP(B1101,'Data-Dept'!A:J,10,)</f>
        <v>1.720243549629279E-2</v>
      </c>
      <c r="D1101" t="s">
        <v>1513</v>
      </c>
      <c r="E1101">
        <v>1</v>
      </c>
      <c r="F1101">
        <v>1</v>
      </c>
      <c r="G1101">
        <v>1</v>
      </c>
      <c r="H1101">
        <v>8</v>
      </c>
      <c r="I1101" s="232">
        <f>IF(ISBLANK(D1101),"",(E1101/VLOOKUP(B1101,'Data-Dept'!A:E,2,)))</f>
        <v>3.1826861871419476E-4</v>
      </c>
      <c r="J1101" s="232">
        <f>IF(ISBLANK(D1101),"",(F1101/VLOOKUP(B1101,'Data-Dept'!A:E,2,)))</f>
        <v>3.1826861871419476E-4</v>
      </c>
      <c r="K1101" s="232">
        <f>IF(ISBLANK(D1101),"",(G1101/VLOOKUP(B1101,'Data-Dept'!A:E,2,)))</f>
        <v>3.1826861871419476E-4</v>
      </c>
    </row>
    <row r="1102" spans="1:11" x14ac:dyDescent="0.5">
      <c r="A1102" s="230" t="str">
        <f t="shared" si="38"/>
        <v>Learn about COVID-19 resources for Canada's Natural Resources sectors</v>
      </c>
      <c r="B1102" s="230" t="str">
        <f t="shared" si="39"/>
        <v>NRCan</v>
      </c>
      <c r="C1102" s="230">
        <f>VLOOKUP(B1102,'Data-Dept'!A:J,10,)</f>
        <v>1.720243549629279E-2</v>
      </c>
      <c r="D1102" t="s">
        <v>1650</v>
      </c>
      <c r="E1102">
        <v>1</v>
      </c>
      <c r="F1102">
        <v>4</v>
      </c>
      <c r="G1102">
        <v>3</v>
      </c>
      <c r="H1102">
        <v>6</v>
      </c>
      <c r="I1102" s="232">
        <f>IF(ISBLANK(D1102),"",(E1102/VLOOKUP(B1102,'Data-Dept'!A:E,2,)))</f>
        <v>3.1826861871419476E-4</v>
      </c>
      <c r="J1102" s="232">
        <f>IF(ISBLANK(D1102),"",(F1102/VLOOKUP(B1102,'Data-Dept'!A:E,2,)))</f>
        <v>1.273074474856779E-3</v>
      </c>
      <c r="K1102" s="232">
        <f>IF(ISBLANK(D1102),"",(G1102/VLOOKUP(B1102,'Data-Dept'!A:E,2,)))</f>
        <v>9.5480585614258432E-4</v>
      </c>
    </row>
    <row r="1103" spans="1:11" x14ac:dyDescent="0.5">
      <c r="A1103" s="230" t="str">
        <f t="shared" si="38"/>
        <v>Learn about the origins of Canada's georgraphical names</v>
      </c>
      <c r="B1103" s="230" t="str">
        <f t="shared" si="39"/>
        <v>NRCan</v>
      </c>
      <c r="C1103" s="230">
        <f>VLOOKUP(B1103,'Data-Dept'!A:J,10,)</f>
        <v>1.720243549629279E-2</v>
      </c>
      <c r="D1103" t="s">
        <v>1651</v>
      </c>
      <c r="E1103">
        <v>1</v>
      </c>
      <c r="F1103">
        <v>3</v>
      </c>
      <c r="G1103">
        <v>3</v>
      </c>
      <c r="H1103">
        <v>7</v>
      </c>
      <c r="I1103" s="232">
        <f>IF(ISBLANK(D1103),"",(E1103/VLOOKUP(B1103,'Data-Dept'!A:E,2,)))</f>
        <v>3.1826861871419476E-4</v>
      </c>
      <c r="J1103" s="232">
        <f>IF(ISBLANK(D1103),"",(F1103/VLOOKUP(B1103,'Data-Dept'!A:E,2,)))</f>
        <v>9.5480585614258432E-4</v>
      </c>
      <c r="K1103" s="232">
        <f>IF(ISBLANK(D1103),"",(G1103/VLOOKUP(B1103,'Data-Dept'!A:E,2,)))</f>
        <v>9.5480585614258432E-4</v>
      </c>
    </row>
    <row r="1104" spans="1:11" x14ac:dyDescent="0.5">
      <c r="A1104" s="230" t="str">
        <f t="shared" si="38"/>
        <v>Learn about Indigenous Natural Resource Partnerships</v>
      </c>
      <c r="B1104" s="230" t="str">
        <f t="shared" si="39"/>
        <v>NRCan</v>
      </c>
      <c r="C1104" s="230">
        <f>VLOOKUP(B1104,'Data-Dept'!A:J,10,)</f>
        <v>1.720243549629279E-2</v>
      </c>
      <c r="D1104" t="s">
        <v>1520</v>
      </c>
      <c r="E1104">
        <v>1</v>
      </c>
      <c r="F1104">
        <v>1</v>
      </c>
      <c r="G1104">
        <v>2</v>
      </c>
      <c r="H1104">
        <v>4</v>
      </c>
      <c r="I1104" s="232">
        <f>IF(ISBLANK(D1104),"",(E1104/VLOOKUP(B1104,'Data-Dept'!A:E,2,)))</f>
        <v>3.1826861871419476E-4</v>
      </c>
      <c r="J1104" s="232">
        <f>IF(ISBLANK(D1104),"",(F1104/VLOOKUP(B1104,'Data-Dept'!A:E,2,)))</f>
        <v>3.1826861871419476E-4</v>
      </c>
      <c r="K1104" s="232">
        <f>IF(ISBLANK(D1104),"",(G1104/VLOOKUP(B1104,'Data-Dept'!A:E,2,)))</f>
        <v>6.3653723742838951E-4</v>
      </c>
    </row>
    <row r="1105" spans="1:11" x14ac:dyDescent="0.5">
      <c r="A1105" s="230" t="str">
        <f t="shared" si="38"/>
        <v>Other - Reason for my visit is not in this list</v>
      </c>
      <c r="B1105" s="230" t="str">
        <f t="shared" si="39"/>
        <v>NRCan</v>
      </c>
      <c r="C1105" s="230">
        <f>VLOOKUP(B1105,'Data-Dept'!A:J,10,)</f>
        <v>1.720243549629279E-2</v>
      </c>
      <c r="D1105" t="s">
        <v>1521</v>
      </c>
      <c r="E1105">
        <v>1</v>
      </c>
      <c r="F1105">
        <v>1</v>
      </c>
      <c r="G1105">
        <v>1</v>
      </c>
      <c r="H1105">
        <v>2</v>
      </c>
      <c r="I1105" s="232">
        <f>IF(ISBLANK(D1105),"",(E1105/VLOOKUP(B1105,'Data-Dept'!A:E,2,)))</f>
        <v>3.1826861871419476E-4</v>
      </c>
      <c r="J1105" s="232">
        <f>IF(ISBLANK(D1105),"",(F1105/VLOOKUP(B1105,'Data-Dept'!A:E,2,)))</f>
        <v>3.1826861871419476E-4</v>
      </c>
      <c r="K1105" s="232">
        <f>IF(ISBLANK(D1105),"",(G1105/VLOOKUP(B1105,'Data-Dept'!A:E,2,)))</f>
        <v>3.1826861871419476E-4</v>
      </c>
    </row>
    <row r="1106" spans="1:11" x14ac:dyDescent="0.5">
      <c r="A1106" s="230" t="str">
        <f t="shared" si="38"/>
        <v>Other - Reason for my visit is not in this list</v>
      </c>
      <c r="B1106" s="230" t="str">
        <f t="shared" si="39"/>
        <v>PacifiCan</v>
      </c>
      <c r="C1106" s="230" t="str">
        <f>VLOOKUP(B1106,'Data-Dept'!A:J,10,)</f>
        <v>Insufficient data</v>
      </c>
      <c r="D1106" t="s">
        <v>1040</v>
      </c>
      <c r="E1106">
        <v>1</v>
      </c>
      <c r="F1106">
        <v>2</v>
      </c>
      <c r="G1106">
        <v>4</v>
      </c>
      <c r="H1106">
        <v>6</v>
      </c>
      <c r="I1106" s="232">
        <f>IF(ISBLANK(D1106),"",(E1106/VLOOKUP(B1106,'Data-Dept'!A:E,2,)))</f>
        <v>6.6666666666666666E-2</v>
      </c>
      <c r="J1106" s="232">
        <f>IF(ISBLANK(D1106),"",(F1106/VLOOKUP(B1106,'Data-Dept'!A:E,2,)))</f>
        <v>0.13333333333333333</v>
      </c>
      <c r="K1106" s="232">
        <f>IF(ISBLANK(D1106),"",(G1106/VLOOKUP(B1106,'Data-Dept'!A:E,2,)))</f>
        <v>0.26666666666666666</v>
      </c>
    </row>
    <row r="1107" spans="1:11" x14ac:dyDescent="0.5">
      <c r="A1107" s="230" t="str">
        <f t="shared" si="38"/>
        <v>See how others have used PacifiCan funding</v>
      </c>
      <c r="B1107" s="230" t="str">
        <f t="shared" si="39"/>
        <v>PacifiCan</v>
      </c>
      <c r="C1107" s="230" t="str">
        <f>VLOOKUP(B1107,'Data-Dept'!A:J,10,)</f>
        <v>Insufficient data</v>
      </c>
      <c r="D1107" t="s">
        <v>1523</v>
      </c>
      <c r="E1107">
        <v>1</v>
      </c>
      <c r="F1107">
        <v>1</v>
      </c>
      <c r="G1107">
        <v>1</v>
      </c>
      <c r="H1107">
        <v>2</v>
      </c>
      <c r="I1107" s="232">
        <f>IF(ISBLANK(D1107),"",(E1107/VLOOKUP(B1107,'Data-Dept'!A:E,2,)))</f>
        <v>6.6666666666666666E-2</v>
      </c>
      <c r="J1107" s="232">
        <f>IF(ISBLANK(D1107),"",(F1107/VLOOKUP(B1107,'Data-Dept'!A:E,2,)))</f>
        <v>6.6666666666666666E-2</v>
      </c>
      <c r="K1107" s="232">
        <f>IF(ISBLANK(D1107),"",(G1107/VLOOKUP(B1107,'Data-Dept'!A:E,2,)))</f>
        <v>6.6666666666666666E-2</v>
      </c>
    </row>
    <row r="1108" spans="1:11" x14ac:dyDescent="0.5">
      <c r="A1108" s="230" t="str">
        <f t="shared" si="38"/>
        <v>Apply to become a Board member</v>
      </c>
      <c r="B1108" s="230" t="str">
        <f t="shared" si="39"/>
        <v>PBC</v>
      </c>
      <c r="C1108" s="230">
        <f>VLOOKUP(B1108,'Data-Dept'!A:J,10,)</f>
        <v>7.3670343848656353E-2</v>
      </c>
      <c r="D1108" t="s">
        <v>1524</v>
      </c>
      <c r="E1108">
        <v>1</v>
      </c>
      <c r="F1108">
        <v>0</v>
      </c>
      <c r="G1108">
        <v>0</v>
      </c>
      <c r="H1108">
        <v>1</v>
      </c>
      <c r="I1108" s="232">
        <f>IF(ISBLANK(D1108),"",(E1108/VLOOKUP(B1108,'Data-Dept'!A:E,2,)))</f>
        <v>5.7142857142857143E-3</v>
      </c>
      <c r="J1108" s="232">
        <f>IF(ISBLANK(D1108),"",(F1108/VLOOKUP(B1108,'Data-Dept'!A:E,2,)))</f>
        <v>0</v>
      </c>
      <c r="K1108" s="232">
        <f>IF(ISBLANK(D1108),"",(G1108/VLOOKUP(B1108,'Data-Dept'!A:E,2,)))</f>
        <v>0</v>
      </c>
    </row>
    <row r="1109" spans="1:11" x14ac:dyDescent="0.5">
      <c r="A1109" s="230" t="str">
        <f t="shared" si="38"/>
        <v>Find out about the appeal process of a parole decision</v>
      </c>
      <c r="B1109" s="230" t="str">
        <f t="shared" si="39"/>
        <v>PBC</v>
      </c>
      <c r="C1109" s="230">
        <f>VLOOKUP(B1109,'Data-Dept'!A:J,10,)</f>
        <v>7.3670343848656353E-2</v>
      </c>
      <c r="D1109" t="s">
        <v>1526</v>
      </c>
      <c r="E1109">
        <v>1</v>
      </c>
      <c r="F1109">
        <v>0</v>
      </c>
      <c r="G1109">
        <v>1</v>
      </c>
      <c r="H1109">
        <v>1</v>
      </c>
      <c r="I1109" s="232">
        <f>IF(ISBLANK(D1109),"",(E1109/VLOOKUP(B1109,'Data-Dept'!A:E,2,)))</f>
        <v>5.7142857142857143E-3</v>
      </c>
      <c r="J1109" s="232">
        <f>IF(ISBLANK(D1109),"",(F1109/VLOOKUP(B1109,'Data-Dept'!A:E,2,)))</f>
        <v>0</v>
      </c>
      <c r="K1109" s="232">
        <f>IF(ISBLANK(D1109),"",(G1109/VLOOKUP(B1109,'Data-Dept'!A:E,2,)))</f>
        <v>5.7142857142857143E-3</v>
      </c>
    </row>
    <row r="1110" spans="1:11" ht="31.5" x14ac:dyDescent="0.5">
      <c r="A1110" s="230" t="str">
        <f t="shared" si="38"/>
        <v>Find out who to contact if you, as a victim, need financial assistance to attend a parole hearing</v>
      </c>
      <c r="B1110" s="230" t="str">
        <f t="shared" si="39"/>
        <v>PBC</v>
      </c>
      <c r="C1110" s="230">
        <f>VLOOKUP(B1110,'Data-Dept'!A:J,10,)</f>
        <v>7.3670343848656353E-2</v>
      </c>
      <c r="D1110" t="s">
        <v>1044</v>
      </c>
      <c r="E1110">
        <v>1</v>
      </c>
      <c r="F1110">
        <v>1</v>
      </c>
      <c r="G1110">
        <v>2</v>
      </c>
      <c r="H1110">
        <v>2</v>
      </c>
      <c r="I1110" s="232">
        <f>IF(ISBLANK(D1110),"",(E1110/VLOOKUP(B1110,'Data-Dept'!A:E,2,)))</f>
        <v>5.7142857142857143E-3</v>
      </c>
      <c r="J1110" s="232">
        <f>IF(ISBLANK(D1110),"",(F1110/VLOOKUP(B1110,'Data-Dept'!A:E,2,)))</f>
        <v>5.7142857142857143E-3</v>
      </c>
      <c r="K1110" s="232">
        <f>IF(ISBLANK(D1110),"",(G1110/VLOOKUP(B1110,'Data-Dept'!A:E,2,)))</f>
        <v>1.1428571428571429E-2</v>
      </c>
    </row>
    <row r="1111" spans="1:11" x14ac:dyDescent="0.5">
      <c r="A1111" s="230" t="str">
        <f t="shared" si="38"/>
        <v>Learn about the Code of conduct for Parole Board of Canada (PBC) Board members</v>
      </c>
      <c r="B1111" s="230" t="str">
        <f t="shared" si="39"/>
        <v>PBC</v>
      </c>
      <c r="C1111" s="230">
        <f>VLOOKUP(B1111,'Data-Dept'!A:J,10,)</f>
        <v>7.3670343848656353E-2</v>
      </c>
      <c r="D1111" t="s">
        <v>1047</v>
      </c>
      <c r="E1111">
        <v>1</v>
      </c>
      <c r="F1111">
        <v>1</v>
      </c>
      <c r="G1111">
        <v>1</v>
      </c>
      <c r="H1111">
        <v>2</v>
      </c>
      <c r="I1111" s="232">
        <f>IF(ISBLANK(D1111),"",(E1111/VLOOKUP(B1111,'Data-Dept'!A:E,2,)))</f>
        <v>5.7142857142857143E-3</v>
      </c>
      <c r="J1111" s="232">
        <f>IF(ISBLANK(D1111),"",(F1111/VLOOKUP(B1111,'Data-Dept'!A:E,2,)))</f>
        <v>5.7142857142857143E-3</v>
      </c>
      <c r="K1111" s="232">
        <f>IF(ISBLANK(D1111),"",(G1111/VLOOKUP(B1111,'Data-Dept'!A:E,2,)))</f>
        <v>5.7142857142857143E-3</v>
      </c>
    </row>
    <row r="1112" spans="1:11" x14ac:dyDescent="0.5">
      <c r="A1112" s="230" t="str">
        <f t="shared" si="38"/>
        <v>Learn about the Decision Registry</v>
      </c>
      <c r="B1112" s="230" t="str">
        <f t="shared" si="39"/>
        <v>PBC</v>
      </c>
      <c r="C1112" s="230">
        <f>VLOOKUP(B1112,'Data-Dept'!A:J,10,)</f>
        <v>7.3670343848656353E-2</v>
      </c>
      <c r="D1112" t="s">
        <v>1529</v>
      </c>
      <c r="E1112">
        <v>1</v>
      </c>
      <c r="F1112">
        <v>1</v>
      </c>
      <c r="G1112">
        <v>1</v>
      </c>
      <c r="H1112">
        <v>1</v>
      </c>
      <c r="I1112" s="232">
        <f>IF(ISBLANK(D1112),"",(E1112/VLOOKUP(B1112,'Data-Dept'!A:E,2,)))</f>
        <v>5.7142857142857143E-3</v>
      </c>
      <c r="J1112" s="232">
        <f>IF(ISBLANK(D1112),"",(F1112/VLOOKUP(B1112,'Data-Dept'!A:E,2,)))</f>
        <v>5.7142857142857143E-3</v>
      </c>
      <c r="K1112" s="232">
        <f>IF(ISBLANK(D1112),"",(G1112/VLOOKUP(B1112,'Data-Dept'!A:E,2,)))</f>
        <v>5.7142857142857143E-3</v>
      </c>
    </row>
    <row r="1113" spans="1:11" x14ac:dyDescent="0.5">
      <c r="A1113" s="230" t="str">
        <f t="shared" si="38"/>
        <v>Learn about the parole-decising making process</v>
      </c>
      <c r="B1113" s="230" t="str">
        <f t="shared" si="39"/>
        <v>PBC</v>
      </c>
      <c r="C1113" s="230">
        <f>VLOOKUP(B1113,'Data-Dept'!A:J,10,)</f>
        <v>7.3670343848656353E-2</v>
      </c>
      <c r="D1113" t="s">
        <v>1530</v>
      </c>
      <c r="E1113">
        <v>1</v>
      </c>
      <c r="F1113">
        <v>0</v>
      </c>
      <c r="G1113">
        <v>0</v>
      </c>
      <c r="H1113">
        <v>2</v>
      </c>
      <c r="I1113" s="232">
        <f>IF(ISBLANK(D1113),"",(E1113/VLOOKUP(B1113,'Data-Dept'!A:E,2,)))</f>
        <v>5.7142857142857143E-3</v>
      </c>
      <c r="J1113" s="232">
        <f>IF(ISBLANK(D1113),"",(F1113/VLOOKUP(B1113,'Data-Dept'!A:E,2,)))</f>
        <v>0</v>
      </c>
      <c r="K1113" s="232">
        <f>IF(ISBLANK(D1113),"",(G1113/VLOOKUP(B1113,'Data-Dept'!A:E,2,)))</f>
        <v>0</v>
      </c>
    </row>
    <row r="1114" spans="1:11" x14ac:dyDescent="0.5">
      <c r="A1114" s="230" t="str">
        <f t="shared" si="38"/>
        <v>About Parks Canada (policies, regulations, designations)</v>
      </c>
      <c r="B1114" s="230" t="str">
        <f t="shared" si="39"/>
        <v>PC</v>
      </c>
      <c r="C1114" s="230">
        <f>VLOOKUP(B1114,'Data-Dept'!A:J,10,)</f>
        <v>1.4642936219695762E-2</v>
      </c>
      <c r="D1114" t="s">
        <v>1539</v>
      </c>
      <c r="E1114">
        <v>1</v>
      </c>
      <c r="F1114">
        <v>4</v>
      </c>
      <c r="G1114">
        <v>6</v>
      </c>
      <c r="H1114">
        <v>13</v>
      </c>
      <c r="I1114" s="232">
        <f>IF(ISBLANK(D1114),"",(E1114/VLOOKUP(B1114,'Data-Dept'!A:E,2,)))</f>
        <v>2.6150627615062759E-4</v>
      </c>
      <c r="J1114" s="232">
        <f>IF(ISBLANK(D1114),"",(F1114/VLOOKUP(B1114,'Data-Dept'!A:E,2,)))</f>
        <v>1.0460251046025104E-3</v>
      </c>
      <c r="K1114" s="232">
        <f>IF(ISBLANK(D1114),"",(G1114/VLOOKUP(B1114,'Data-Dept'!A:E,2,)))</f>
        <v>1.5690376569037657E-3</v>
      </c>
    </row>
    <row r="1115" spans="1:11" x14ac:dyDescent="0.5">
      <c r="A1115" s="230" t="str">
        <f t="shared" si="38"/>
        <v>Apply to Young Canada Works — for students</v>
      </c>
      <c r="B1115" s="230" t="str">
        <f t="shared" si="39"/>
        <v>PCH</v>
      </c>
      <c r="C1115" s="230">
        <f>VLOOKUP(B1115,'Data-Dept'!A:J,10,)</f>
        <v>2.4417219195539241E-2</v>
      </c>
      <c r="D1115" t="s">
        <v>1062</v>
      </c>
      <c r="E1115">
        <v>1</v>
      </c>
      <c r="F1115">
        <v>4</v>
      </c>
      <c r="G1115">
        <v>4</v>
      </c>
      <c r="H1115">
        <v>4</v>
      </c>
      <c r="I1115" s="232">
        <f>IF(ISBLANK(D1115),"",(E1115/VLOOKUP(B1115,'Data-Dept'!A:E,2,)))</f>
        <v>7.2886297376093293E-4</v>
      </c>
      <c r="J1115" s="232">
        <f>IF(ISBLANK(D1115),"",(F1115/VLOOKUP(B1115,'Data-Dept'!A:E,2,)))</f>
        <v>2.9154518950437317E-3</v>
      </c>
      <c r="K1115" s="232">
        <f>IF(ISBLANK(D1115),"",(G1115/VLOOKUP(B1115,'Data-Dept'!A:E,2,)))</f>
        <v>2.9154518950437317E-3</v>
      </c>
    </row>
    <row r="1116" spans="1:11" x14ac:dyDescent="0.5">
      <c r="A1116" s="230" t="str">
        <f t="shared" si="38"/>
        <v>Apply to Youth Exchanges Canada</v>
      </c>
      <c r="B1116" s="230" t="str">
        <f t="shared" si="39"/>
        <v>PCH</v>
      </c>
      <c r="C1116" s="230">
        <f>VLOOKUP(B1116,'Data-Dept'!A:J,10,)</f>
        <v>2.4417219195539241E-2</v>
      </c>
      <c r="D1116" t="s">
        <v>1063</v>
      </c>
      <c r="E1116">
        <v>1</v>
      </c>
      <c r="F1116">
        <v>1</v>
      </c>
      <c r="G1116">
        <v>1</v>
      </c>
      <c r="H1116">
        <v>3</v>
      </c>
      <c r="I1116" s="232">
        <f>IF(ISBLANK(D1116),"",(E1116/VLOOKUP(B1116,'Data-Dept'!A:E,2,)))</f>
        <v>7.2886297376093293E-4</v>
      </c>
      <c r="J1116" s="232">
        <f>IF(ISBLANK(D1116),"",(F1116/VLOOKUP(B1116,'Data-Dept'!A:E,2,)))</f>
        <v>7.2886297376093293E-4</v>
      </c>
      <c r="K1116" s="232">
        <f>IF(ISBLANK(D1116),"",(G1116/VLOOKUP(B1116,'Data-Dept'!A:E,2,)))</f>
        <v>7.2886297376093293E-4</v>
      </c>
    </row>
    <row r="1117" spans="1:11" x14ac:dyDescent="0.5">
      <c r="A1117" s="230" t="str">
        <f t="shared" si="38"/>
        <v>Find Canadian protocol guidelines</v>
      </c>
      <c r="B1117" s="230" t="str">
        <f t="shared" si="39"/>
        <v>PCH</v>
      </c>
      <c r="C1117" s="230">
        <f>VLOOKUP(B1117,'Data-Dept'!A:J,10,)</f>
        <v>2.4417219195539241E-2</v>
      </c>
      <c r="D1117" t="s">
        <v>1069</v>
      </c>
      <c r="E1117">
        <v>1</v>
      </c>
      <c r="F1117">
        <v>2</v>
      </c>
      <c r="G1117">
        <v>1</v>
      </c>
      <c r="H1117">
        <v>7</v>
      </c>
      <c r="I1117" s="232">
        <f>IF(ISBLANK(D1117),"",(E1117/VLOOKUP(B1117,'Data-Dept'!A:E,2,)))</f>
        <v>7.2886297376093293E-4</v>
      </c>
      <c r="J1117" s="232">
        <f>IF(ISBLANK(D1117),"",(F1117/VLOOKUP(B1117,'Data-Dept'!A:E,2,)))</f>
        <v>1.4577259475218659E-3</v>
      </c>
      <c r="K1117" s="232">
        <f>IF(ISBLANK(D1117),"",(G1117/VLOOKUP(B1117,'Data-Dept'!A:E,2,)))</f>
        <v>7.2886297376093293E-4</v>
      </c>
    </row>
    <row r="1118" spans="1:11" x14ac:dyDescent="0.5">
      <c r="A1118" s="230" t="str">
        <f t="shared" si="38"/>
        <v>National flag of Canada</v>
      </c>
      <c r="B1118" s="230" t="str">
        <f t="shared" si="39"/>
        <v>PCH</v>
      </c>
      <c r="C1118" s="230">
        <f>VLOOKUP(B1118,'Data-Dept'!A:J,10,)</f>
        <v>2.4417219195539241E-2</v>
      </c>
      <c r="D1118" t="s">
        <v>1077</v>
      </c>
      <c r="E1118">
        <v>1</v>
      </c>
      <c r="F1118">
        <v>0</v>
      </c>
      <c r="G1118">
        <v>0</v>
      </c>
      <c r="H1118">
        <v>8</v>
      </c>
      <c r="I1118" s="232">
        <f>IF(ISBLANK(D1118),"",(E1118/VLOOKUP(B1118,'Data-Dept'!A:E,2,)))</f>
        <v>7.2886297376093293E-4</v>
      </c>
      <c r="J1118" s="232">
        <f>IF(ISBLANK(D1118),"",(F1118/VLOOKUP(B1118,'Data-Dept'!A:E,2,)))</f>
        <v>0</v>
      </c>
      <c r="K1118" s="232">
        <f>IF(ISBLANK(D1118),"",(G1118/VLOOKUP(B1118,'Data-Dept'!A:E,2,)))</f>
        <v>0</v>
      </c>
    </row>
    <row r="1119" spans="1:11" x14ac:dyDescent="0.5">
      <c r="A1119" s="230" t="str">
        <f t="shared" si="38"/>
        <v>Obtain a CAVCO Personnel Number</v>
      </c>
      <c r="B1119" s="230" t="str">
        <f t="shared" si="39"/>
        <v>PCH</v>
      </c>
      <c r="C1119" s="230">
        <f>VLOOKUP(B1119,'Data-Dept'!A:J,10,)</f>
        <v>2.4417219195539241E-2</v>
      </c>
      <c r="D1119" t="s">
        <v>1078</v>
      </c>
      <c r="E1119">
        <v>1</v>
      </c>
      <c r="F1119">
        <v>3</v>
      </c>
      <c r="G1119">
        <v>3</v>
      </c>
      <c r="H1119">
        <v>4</v>
      </c>
      <c r="I1119" s="232">
        <f>IF(ISBLANK(D1119),"",(E1119/VLOOKUP(B1119,'Data-Dept'!A:E,2,)))</f>
        <v>7.2886297376093293E-4</v>
      </c>
      <c r="J1119" s="232">
        <f>IF(ISBLANK(D1119),"",(F1119/VLOOKUP(B1119,'Data-Dept'!A:E,2,)))</f>
        <v>2.1865889212827989E-3</v>
      </c>
      <c r="K1119" s="232">
        <f>IF(ISBLANK(D1119),"",(G1119/VLOOKUP(B1119,'Data-Dept'!A:E,2,)))</f>
        <v>2.1865889212827989E-3</v>
      </c>
    </row>
    <row r="1120" spans="1:11" ht="31.5" x14ac:dyDescent="0.5">
      <c r="A1120" s="230" t="str">
        <f t="shared" si="38"/>
        <v>Learn about the Governor General or Lieutenant Governors and the appointment process</v>
      </c>
      <c r="B1120" s="230" t="str">
        <f t="shared" si="39"/>
        <v>PCO</v>
      </c>
      <c r="C1120" s="230">
        <f>VLOOKUP(B1120,'Data-Dept'!A:J,10,)</f>
        <v>4.71287054555952E-2</v>
      </c>
      <c r="D1120" t="s">
        <v>1096</v>
      </c>
      <c r="E1120">
        <v>1</v>
      </c>
      <c r="F1120">
        <v>3</v>
      </c>
      <c r="G1120">
        <v>3</v>
      </c>
      <c r="H1120">
        <v>15</v>
      </c>
      <c r="I1120" s="232">
        <f>IF(ISBLANK(D1120),"",(E1120/VLOOKUP(B1120,'Data-Dept'!A:E,2,)))</f>
        <v>2.7777777777777779E-3</v>
      </c>
      <c r="J1120" s="232">
        <f>IF(ISBLANK(D1120),"",(F1120/VLOOKUP(B1120,'Data-Dept'!A:E,2,)))</f>
        <v>8.3333333333333332E-3</v>
      </c>
      <c r="K1120" s="232">
        <f>IF(ISBLANK(D1120),"",(G1120/VLOOKUP(B1120,'Data-Dept'!A:E,2,)))</f>
        <v>8.3333333333333332E-3</v>
      </c>
    </row>
    <row r="1121" spans="1:11" x14ac:dyDescent="0.5">
      <c r="A1121" s="230" t="str">
        <f t="shared" si="38"/>
        <v>Consult a research report or publication</v>
      </c>
      <c r="B1121" s="230" t="str">
        <f t="shared" si="39"/>
        <v>PS</v>
      </c>
      <c r="C1121" s="230">
        <f>VLOOKUP(B1121,'Data-Dept'!A:J,10,)</f>
        <v>4.6436969073384148E-2</v>
      </c>
      <c r="D1121" t="s">
        <v>1118</v>
      </c>
      <c r="E1121">
        <v>1</v>
      </c>
      <c r="F1121">
        <v>2</v>
      </c>
      <c r="G1121">
        <v>1</v>
      </c>
      <c r="H1121">
        <v>6</v>
      </c>
      <c r="I1121" s="232">
        <f>IF(ISBLANK(D1121),"",(E1121/VLOOKUP(B1121,'Data-Dept'!A:E,2,)))</f>
        <v>2.4937655860349127E-3</v>
      </c>
      <c r="J1121" s="232">
        <f>IF(ISBLANK(D1121),"",(F1121/VLOOKUP(B1121,'Data-Dept'!A:E,2,)))</f>
        <v>4.9875311720698253E-3</v>
      </c>
      <c r="K1121" s="232">
        <f>IF(ISBLANK(D1121),"",(G1121/VLOOKUP(B1121,'Data-Dept'!A:E,2,)))</f>
        <v>2.4937655860349127E-3</v>
      </c>
    </row>
    <row r="1122" spans="1:11" x14ac:dyDescent="0.5">
      <c r="A1122" s="230" t="str">
        <f t="shared" si="38"/>
        <v>Get or prepare an emergency kit</v>
      </c>
      <c r="B1122" s="230" t="str">
        <f t="shared" si="39"/>
        <v>PS</v>
      </c>
      <c r="C1122" s="230">
        <f>VLOOKUP(B1122,'Data-Dept'!A:J,10,)</f>
        <v>4.6436969073384148E-2</v>
      </c>
      <c r="D1122" t="s">
        <v>1122</v>
      </c>
      <c r="E1122">
        <v>1</v>
      </c>
      <c r="F1122">
        <v>2</v>
      </c>
      <c r="G1122">
        <v>3</v>
      </c>
      <c r="H1122">
        <v>12</v>
      </c>
      <c r="I1122" s="232">
        <f>IF(ISBLANK(D1122),"",(E1122/VLOOKUP(B1122,'Data-Dept'!A:E,2,)))</f>
        <v>2.4937655860349127E-3</v>
      </c>
      <c r="J1122" s="232">
        <f>IF(ISBLANK(D1122),"",(F1122/VLOOKUP(B1122,'Data-Dept'!A:E,2,)))</f>
        <v>4.9875311720698253E-3</v>
      </c>
      <c r="K1122" s="232">
        <f>IF(ISBLANK(D1122),"",(G1122/VLOOKUP(B1122,'Data-Dept'!A:E,2,)))</f>
        <v>7.481296758104738E-3</v>
      </c>
    </row>
    <row r="1123" spans="1:11" ht="31.5" x14ac:dyDescent="0.5">
      <c r="A1123" s="230" t="str">
        <f t="shared" si="38"/>
        <v>How to prepare for natural disasters and emergency events (such as flooding, forest fires, power outages)</v>
      </c>
      <c r="B1123" s="230" t="str">
        <f t="shared" si="39"/>
        <v>PS</v>
      </c>
      <c r="C1123" s="230">
        <f>VLOOKUP(B1123,'Data-Dept'!A:J,10,)</f>
        <v>4.6436969073384148E-2</v>
      </c>
      <c r="D1123" t="s">
        <v>1123</v>
      </c>
      <c r="E1123">
        <v>1</v>
      </c>
      <c r="F1123">
        <v>2</v>
      </c>
      <c r="G1123">
        <v>5</v>
      </c>
      <c r="H1123">
        <v>12</v>
      </c>
      <c r="I1123" s="232">
        <f>IF(ISBLANK(D1123),"",(E1123/VLOOKUP(B1123,'Data-Dept'!A:E,2,)))</f>
        <v>2.4937655860349127E-3</v>
      </c>
      <c r="J1123" s="232">
        <f>IF(ISBLANK(D1123),"",(F1123/VLOOKUP(B1123,'Data-Dept'!A:E,2,)))</f>
        <v>4.9875311720698253E-3</v>
      </c>
      <c r="K1123" s="232">
        <f>IF(ISBLANK(D1123),"",(G1123/VLOOKUP(B1123,'Data-Dept'!A:E,2,)))</f>
        <v>1.2468827930174564E-2</v>
      </c>
    </row>
    <row r="1124" spans="1:11" x14ac:dyDescent="0.5">
      <c r="A1124" s="230" t="str">
        <f t="shared" si="38"/>
        <v>Apply for a Canadian Travel Number</v>
      </c>
      <c r="B1124" s="230" t="str">
        <f t="shared" si="39"/>
        <v>PS</v>
      </c>
      <c r="C1124" s="230">
        <f>VLOOKUP(B1124,'Data-Dept'!A:J,10,)</f>
        <v>4.6436969073384148E-2</v>
      </c>
      <c r="D1124" t="s">
        <v>1130</v>
      </c>
      <c r="E1124">
        <v>1</v>
      </c>
      <c r="F1124">
        <v>1</v>
      </c>
      <c r="G1124">
        <v>2</v>
      </c>
      <c r="H1124">
        <v>2</v>
      </c>
      <c r="I1124" s="232">
        <f>IF(ISBLANK(D1124),"",(E1124/VLOOKUP(B1124,'Data-Dept'!A:E,2,)))</f>
        <v>2.4937655860349127E-3</v>
      </c>
      <c r="J1124" s="232">
        <f>IF(ISBLANK(D1124),"",(F1124/VLOOKUP(B1124,'Data-Dept'!A:E,2,)))</f>
        <v>2.4937655860349127E-3</v>
      </c>
      <c r="K1124" s="232">
        <f>IF(ISBLANK(D1124),"",(G1124/VLOOKUP(B1124,'Data-Dept'!A:E,2,)))</f>
        <v>4.9875311720698253E-3</v>
      </c>
    </row>
    <row r="1125" spans="1:11" x14ac:dyDescent="0.5">
      <c r="A1125" s="230" t="str">
        <f t="shared" si="38"/>
        <v>Find latest news articles</v>
      </c>
      <c r="B1125" s="230" t="str">
        <f t="shared" si="39"/>
        <v>PSPC</v>
      </c>
      <c r="C1125" s="230">
        <f>VLOOKUP(B1125,'Data-Dept'!A:J,10,)</f>
        <v>7.9173363759790314E-3</v>
      </c>
      <c r="D1125" t="s">
        <v>1144</v>
      </c>
      <c r="E1125">
        <v>1</v>
      </c>
      <c r="F1125">
        <v>8</v>
      </c>
      <c r="G1125">
        <v>7</v>
      </c>
      <c r="H1125">
        <v>26</v>
      </c>
      <c r="I1125" s="232">
        <f>IF(ISBLANK(D1125),"",(E1125/VLOOKUP(B1125,'Data-Dept'!A:E,2,)))</f>
        <v>6.862946949420081E-5</v>
      </c>
      <c r="J1125" s="232">
        <f>IF(ISBLANK(D1125),"",(F1125/VLOOKUP(B1125,'Data-Dept'!A:E,2,)))</f>
        <v>5.4903575595360648E-4</v>
      </c>
      <c r="K1125" s="232">
        <f>IF(ISBLANK(D1125),"",(G1125/VLOOKUP(B1125,'Data-Dept'!A:E,2,)))</f>
        <v>4.8040628645940568E-4</v>
      </c>
    </row>
    <row r="1126" spans="1:11" x14ac:dyDescent="0.5">
      <c r="A1126" s="230" t="str">
        <f t="shared" si="38"/>
        <v>Find out about Centre Block restoration and modernization project</v>
      </c>
      <c r="B1126" s="230" t="str">
        <f t="shared" si="39"/>
        <v>PSPC</v>
      </c>
      <c r="C1126" s="230">
        <f>VLOOKUP(B1126,'Data-Dept'!A:J,10,)</f>
        <v>7.9173363759790314E-3</v>
      </c>
      <c r="D1126" t="s">
        <v>1575</v>
      </c>
      <c r="E1126">
        <v>1</v>
      </c>
      <c r="F1126">
        <v>2</v>
      </c>
      <c r="G1126">
        <v>2</v>
      </c>
      <c r="H1126">
        <v>2</v>
      </c>
      <c r="I1126" s="232">
        <f>IF(ISBLANK(D1126),"",(E1126/VLOOKUP(B1126,'Data-Dept'!A:E,2,)))</f>
        <v>6.862946949420081E-5</v>
      </c>
      <c r="J1126" s="232">
        <f>IF(ISBLANK(D1126),"",(F1126/VLOOKUP(B1126,'Data-Dept'!A:E,2,)))</f>
        <v>1.3725893898840162E-4</v>
      </c>
      <c r="K1126" s="232">
        <f>IF(ISBLANK(D1126),"",(G1126/VLOOKUP(B1126,'Data-Dept'!A:E,2,)))</f>
        <v>1.3725893898840162E-4</v>
      </c>
    </row>
    <row r="1127" spans="1:11" x14ac:dyDescent="0.5">
      <c r="A1127" s="230" t="str">
        <f t="shared" si="38"/>
        <v>Access the Tender Management Application</v>
      </c>
      <c r="B1127" s="230" t="str">
        <f t="shared" si="39"/>
        <v>PSPC</v>
      </c>
      <c r="C1127" s="230">
        <f>VLOOKUP(B1127,'Data-Dept'!A:J,10,)</f>
        <v>7.9173363759790314E-3</v>
      </c>
      <c r="D1127" t="s">
        <v>1582</v>
      </c>
      <c r="E1127">
        <v>1</v>
      </c>
      <c r="F1127">
        <v>5</v>
      </c>
      <c r="G1127">
        <v>3</v>
      </c>
      <c r="H1127">
        <v>5</v>
      </c>
      <c r="I1127" s="232">
        <f>IF(ISBLANK(D1127),"",(E1127/VLOOKUP(B1127,'Data-Dept'!A:E,2,)))</f>
        <v>6.862946949420081E-5</v>
      </c>
      <c r="J1127" s="232">
        <f>IF(ISBLANK(D1127),"",(F1127/VLOOKUP(B1127,'Data-Dept'!A:E,2,)))</f>
        <v>3.4314734747100404E-4</v>
      </c>
      <c r="K1127" s="232">
        <f>IF(ISBLANK(D1127),"",(G1127/VLOOKUP(B1127,'Data-Dept'!A:E,2,)))</f>
        <v>2.0588840848260242E-4</v>
      </c>
    </row>
    <row r="1128" spans="1:11" x14ac:dyDescent="0.5">
      <c r="A1128" s="230" t="str">
        <f t="shared" si="38"/>
        <v>Contact the Office of Small and Medium Enterprises (OSME)</v>
      </c>
      <c r="B1128" s="230" t="str">
        <f t="shared" si="39"/>
        <v>PSPC</v>
      </c>
      <c r="C1128" s="230">
        <f>VLOOKUP(B1128,'Data-Dept'!A:J,10,)</f>
        <v>7.9173363759790314E-3</v>
      </c>
      <c r="D1128" t="s">
        <v>1585</v>
      </c>
      <c r="E1128">
        <v>1</v>
      </c>
      <c r="F1128">
        <v>1</v>
      </c>
      <c r="G1128">
        <v>1</v>
      </c>
      <c r="H1128">
        <v>2</v>
      </c>
      <c r="I1128" s="232">
        <f>IF(ISBLANK(D1128),"",(E1128/VLOOKUP(B1128,'Data-Dept'!A:E,2,)))</f>
        <v>6.862946949420081E-5</v>
      </c>
      <c r="J1128" s="232">
        <f>IF(ISBLANK(D1128),"",(F1128/VLOOKUP(B1128,'Data-Dept'!A:E,2,)))</f>
        <v>6.862946949420081E-5</v>
      </c>
      <c r="K1128" s="232">
        <f>IF(ISBLANK(D1128),"",(G1128/VLOOKUP(B1128,'Data-Dept'!A:E,2,)))</f>
        <v>6.862946949420081E-5</v>
      </c>
    </row>
    <row r="1129" spans="1:11" x14ac:dyDescent="0.5">
      <c r="A1129" s="230" t="str">
        <f t="shared" si="38"/>
        <v>Phases of the Procurement Process</v>
      </c>
      <c r="B1129" s="230" t="str">
        <f t="shared" si="39"/>
        <v>PSPC</v>
      </c>
      <c r="C1129" s="230">
        <f>VLOOKUP(B1129,'Data-Dept'!A:J,10,)</f>
        <v>7.9173363759790314E-3</v>
      </c>
      <c r="D1129" t="s">
        <v>1591</v>
      </c>
      <c r="E1129">
        <v>1</v>
      </c>
      <c r="F1129">
        <v>2</v>
      </c>
      <c r="G1129">
        <v>2</v>
      </c>
      <c r="H1129">
        <v>3</v>
      </c>
      <c r="I1129" s="232">
        <f>IF(ISBLANK(D1129),"",(E1129/VLOOKUP(B1129,'Data-Dept'!A:E,2,)))</f>
        <v>6.862946949420081E-5</v>
      </c>
      <c r="J1129" s="232">
        <f>IF(ISBLANK(D1129),"",(F1129/VLOOKUP(B1129,'Data-Dept'!A:E,2,)))</f>
        <v>1.3725893898840162E-4</v>
      </c>
      <c r="K1129" s="232">
        <f>IF(ISBLANK(D1129),"",(G1129/VLOOKUP(B1129,'Data-Dept'!A:E,2,)))</f>
        <v>1.3725893898840162E-4</v>
      </c>
    </row>
    <row r="1130" spans="1:11" x14ac:dyDescent="0.5">
      <c r="A1130" s="230" t="str">
        <f t="shared" si="38"/>
        <v>What the government buys</v>
      </c>
      <c r="B1130" s="230" t="str">
        <f t="shared" si="39"/>
        <v>PSPC</v>
      </c>
      <c r="C1130" s="230">
        <f>VLOOKUP(B1130,'Data-Dept'!A:J,10,)</f>
        <v>7.9173363759790314E-3</v>
      </c>
      <c r="D1130" t="s">
        <v>1187</v>
      </c>
      <c r="E1130">
        <v>1</v>
      </c>
      <c r="F1130">
        <v>2</v>
      </c>
      <c r="G1130">
        <v>1</v>
      </c>
      <c r="H1130">
        <v>4</v>
      </c>
      <c r="I1130" s="232">
        <f>IF(ISBLANK(D1130),"",(E1130/VLOOKUP(B1130,'Data-Dept'!A:E,2,)))</f>
        <v>6.862946949420081E-5</v>
      </c>
      <c r="J1130" s="232">
        <f>IF(ISBLANK(D1130),"",(F1130/VLOOKUP(B1130,'Data-Dept'!A:E,2,)))</f>
        <v>1.3725893898840162E-4</v>
      </c>
      <c r="K1130" s="232">
        <f>IF(ISBLANK(D1130),"",(G1130/VLOOKUP(B1130,'Data-Dept'!A:E,2,)))</f>
        <v>6.862946949420081E-5</v>
      </c>
    </row>
    <row r="1131" spans="1:11" x14ac:dyDescent="0.5">
      <c r="A1131" s="230" t="str">
        <f t="shared" si="38"/>
        <v>Subscribe to The Portal Weekly</v>
      </c>
      <c r="B1131" s="230" t="str">
        <f t="shared" si="39"/>
        <v>PSPC</v>
      </c>
      <c r="C1131" s="230">
        <f>VLOOKUP(B1131,'Data-Dept'!A:J,10,)</f>
        <v>7.9173363759790314E-3</v>
      </c>
      <c r="D1131" t="s">
        <v>1597</v>
      </c>
      <c r="E1131">
        <v>1</v>
      </c>
      <c r="F1131">
        <v>1</v>
      </c>
      <c r="G1131">
        <v>1</v>
      </c>
      <c r="H1131">
        <v>3</v>
      </c>
      <c r="I1131" s="232">
        <f>IF(ISBLANK(D1131),"",(E1131/VLOOKUP(B1131,'Data-Dept'!A:E,2,)))</f>
        <v>6.862946949420081E-5</v>
      </c>
      <c r="J1131" s="232">
        <f>IF(ISBLANK(D1131),"",(F1131/VLOOKUP(B1131,'Data-Dept'!A:E,2,)))</f>
        <v>6.862946949420081E-5</v>
      </c>
      <c r="K1131" s="232">
        <f>IF(ISBLANK(D1131),"",(G1131/VLOOKUP(B1131,'Data-Dept'!A:E,2,)))</f>
        <v>6.862946949420081E-5</v>
      </c>
    </row>
    <row r="1132" spans="1:11" x14ac:dyDescent="0.5">
      <c r="A1132" s="230" t="str">
        <f t="shared" si="38"/>
        <v>Other - Reason for my visit is not in this list</v>
      </c>
      <c r="B1132" s="230" t="str">
        <f t="shared" si="39"/>
        <v>PSPC</v>
      </c>
      <c r="C1132" s="230">
        <f>VLOOKUP(B1132,'Data-Dept'!A:J,10,)</f>
        <v>7.9173363759790314E-3</v>
      </c>
      <c r="D1132" t="s">
        <v>1195</v>
      </c>
      <c r="E1132">
        <v>1</v>
      </c>
      <c r="F1132">
        <v>2</v>
      </c>
      <c r="G1132">
        <v>4</v>
      </c>
      <c r="H1132">
        <v>5</v>
      </c>
      <c r="I1132" s="232">
        <f>IF(ISBLANK(D1132),"",(E1132/VLOOKUP(B1132,'Data-Dept'!A:E,2,)))</f>
        <v>6.862946949420081E-5</v>
      </c>
      <c r="J1132" s="232">
        <f>IF(ISBLANK(D1132),"",(F1132/VLOOKUP(B1132,'Data-Dept'!A:E,2,)))</f>
        <v>1.3725893898840162E-4</v>
      </c>
      <c r="K1132" s="232">
        <f>IF(ISBLANK(D1132),"",(G1132/VLOOKUP(B1132,'Data-Dept'!A:E,2,)))</f>
        <v>2.7451787797680324E-4</v>
      </c>
    </row>
    <row r="1133" spans="1:11" x14ac:dyDescent="0.5">
      <c r="A1133" s="230" t="str">
        <f t="shared" si="38"/>
        <v>Other - Reason for my visit is not in this list</v>
      </c>
      <c r="B1133" s="230" t="str">
        <f t="shared" si="39"/>
        <v>PSPC</v>
      </c>
      <c r="C1133" s="230">
        <f>VLOOKUP(B1133,'Data-Dept'!A:J,10,)</f>
        <v>7.9173363759790314E-3</v>
      </c>
      <c r="D1133" t="s">
        <v>1196</v>
      </c>
      <c r="E1133">
        <v>1</v>
      </c>
      <c r="F1133">
        <v>2</v>
      </c>
      <c r="G1133">
        <v>3</v>
      </c>
      <c r="H1133">
        <v>5</v>
      </c>
      <c r="I1133" s="232">
        <f>IF(ISBLANK(D1133),"",(E1133/VLOOKUP(B1133,'Data-Dept'!A:E,2,)))</f>
        <v>6.862946949420081E-5</v>
      </c>
      <c r="J1133" s="232">
        <f>IF(ISBLANK(D1133),"",(F1133/VLOOKUP(B1133,'Data-Dept'!A:E,2,)))</f>
        <v>1.3725893898840162E-4</v>
      </c>
      <c r="K1133" s="232">
        <f>IF(ISBLANK(D1133),"",(G1133/VLOOKUP(B1133,'Data-Dept'!A:E,2,)))</f>
        <v>2.0588840848260242E-4</v>
      </c>
    </row>
    <row r="1134" spans="1:11" x14ac:dyDescent="0.5">
      <c r="A1134" s="230" t="str">
        <f t="shared" si="38"/>
        <v>Access pay centre resources and tools</v>
      </c>
      <c r="B1134" s="230" t="str">
        <f t="shared" si="39"/>
        <v>PSPC</v>
      </c>
      <c r="C1134" s="230">
        <f>VLOOKUP(B1134,'Data-Dept'!A:J,10,)</f>
        <v>7.9173363759790314E-3</v>
      </c>
      <c r="D1134" t="s">
        <v>1600</v>
      </c>
      <c r="E1134">
        <v>1</v>
      </c>
      <c r="F1134">
        <v>3</v>
      </c>
      <c r="G1134">
        <v>3</v>
      </c>
      <c r="H1134">
        <v>6</v>
      </c>
      <c r="I1134" s="232">
        <f>IF(ISBLANK(D1134),"",(E1134/VLOOKUP(B1134,'Data-Dept'!A:E,2,)))</f>
        <v>6.862946949420081E-5</v>
      </c>
      <c r="J1134" s="232">
        <f>IF(ISBLANK(D1134),"",(F1134/VLOOKUP(B1134,'Data-Dept'!A:E,2,)))</f>
        <v>2.0588840848260242E-4</v>
      </c>
      <c r="K1134" s="232">
        <f>IF(ISBLANK(D1134),"",(G1134/VLOOKUP(B1134,'Data-Dept'!A:E,2,)))</f>
        <v>2.0588840848260242E-4</v>
      </c>
    </row>
    <row r="1135" spans="1:11" ht="31.5" x14ac:dyDescent="0.5">
      <c r="A1135" s="230" t="str">
        <f t="shared" si="38"/>
        <v>Canadian Armed Forces pension plans as a survivor of a deceased plan member</v>
      </c>
      <c r="B1135" s="230" t="str">
        <f t="shared" si="39"/>
        <v>PSPC</v>
      </c>
      <c r="C1135" s="230">
        <f>VLOOKUP(B1135,'Data-Dept'!A:J,10,)</f>
        <v>7.9173363759790314E-3</v>
      </c>
      <c r="D1135" t="s">
        <v>1603</v>
      </c>
      <c r="E1135">
        <v>1</v>
      </c>
      <c r="F1135">
        <v>0</v>
      </c>
      <c r="G1135">
        <v>0</v>
      </c>
      <c r="H1135">
        <v>1</v>
      </c>
      <c r="I1135" s="232">
        <f>IF(ISBLANK(D1135),"",(E1135/VLOOKUP(B1135,'Data-Dept'!A:E,2,)))</f>
        <v>6.862946949420081E-5</v>
      </c>
      <c r="J1135" s="232">
        <f>IF(ISBLANK(D1135),"",(F1135/VLOOKUP(B1135,'Data-Dept'!A:E,2,)))</f>
        <v>0</v>
      </c>
      <c r="K1135" s="232">
        <f>IF(ISBLANK(D1135),"",(G1135/VLOOKUP(B1135,'Data-Dept'!A:E,2,)))</f>
        <v>0</v>
      </c>
    </row>
    <row r="1136" spans="1:11" x14ac:dyDescent="0.5">
      <c r="A1136" s="230" t="str">
        <f t="shared" si="38"/>
        <v>Consult the Superannuation administration manual bulletin</v>
      </c>
      <c r="B1136" s="230" t="str">
        <f t="shared" si="39"/>
        <v>PSPC</v>
      </c>
      <c r="C1136" s="230">
        <f>VLOOKUP(B1136,'Data-Dept'!A:J,10,)</f>
        <v>7.9173363759790314E-3</v>
      </c>
      <c r="D1136" t="s">
        <v>1604</v>
      </c>
      <c r="E1136">
        <v>1</v>
      </c>
      <c r="F1136">
        <v>0</v>
      </c>
      <c r="G1136">
        <v>1</v>
      </c>
      <c r="H1136">
        <v>1</v>
      </c>
      <c r="I1136" s="232">
        <f>IF(ISBLANK(D1136),"",(E1136/VLOOKUP(B1136,'Data-Dept'!A:E,2,)))</f>
        <v>6.862946949420081E-5</v>
      </c>
      <c r="J1136" s="232">
        <f>IF(ISBLANK(D1136),"",(F1136/VLOOKUP(B1136,'Data-Dept'!A:E,2,)))</f>
        <v>0</v>
      </c>
      <c r="K1136" s="232">
        <f>IF(ISBLANK(D1136),"",(G1136/VLOOKUP(B1136,'Data-Dept'!A:E,2,)))</f>
        <v>6.862946949420081E-5</v>
      </c>
    </row>
    <row r="1137" spans="1:11" x14ac:dyDescent="0.5">
      <c r="A1137" s="230" t="str">
        <f t="shared" si="38"/>
        <v>What to do if you are having pay issues</v>
      </c>
      <c r="B1137" s="230" t="str">
        <f t="shared" si="39"/>
        <v>PSPC</v>
      </c>
      <c r="C1137" s="230">
        <f>VLOOKUP(B1137,'Data-Dept'!A:J,10,)</f>
        <v>7.9173363759790314E-3</v>
      </c>
      <c r="D1137" t="s">
        <v>1610</v>
      </c>
      <c r="E1137">
        <v>1</v>
      </c>
      <c r="F1137">
        <v>3</v>
      </c>
      <c r="G1137">
        <v>3</v>
      </c>
      <c r="H1137">
        <v>4</v>
      </c>
      <c r="I1137" s="232">
        <f>IF(ISBLANK(D1137),"",(E1137/VLOOKUP(B1137,'Data-Dept'!A:E,2,)))</f>
        <v>6.862946949420081E-5</v>
      </c>
      <c r="J1137" s="232">
        <f>IF(ISBLANK(D1137),"",(F1137/VLOOKUP(B1137,'Data-Dept'!A:E,2,)))</f>
        <v>2.0588840848260242E-4</v>
      </c>
      <c r="K1137" s="232">
        <f>IF(ISBLANK(D1137),"",(G1137/VLOOKUP(B1137,'Data-Dept'!A:E,2,)))</f>
        <v>2.0588840848260242E-4</v>
      </c>
    </row>
    <row r="1138" spans="1:11" x14ac:dyDescent="0.5">
      <c r="A1138" s="230" t="str">
        <f t="shared" si="38"/>
        <v>Check the status of your firearms licence application</v>
      </c>
      <c r="B1138" s="230" t="str">
        <f t="shared" si="39"/>
        <v>RCMP</v>
      </c>
      <c r="C1138" s="230">
        <f>VLOOKUP(B1138,'Data-Dept'!A:J,10,)</f>
        <v>9.6346136699990412E-2</v>
      </c>
      <c r="D1138" t="s">
        <v>1214</v>
      </c>
      <c r="E1138">
        <v>1</v>
      </c>
      <c r="F1138">
        <v>1</v>
      </c>
      <c r="G1138">
        <v>1</v>
      </c>
      <c r="H1138">
        <v>2</v>
      </c>
      <c r="I1138" s="232">
        <f>IF(ISBLANK(D1138),"",(E1138/VLOOKUP(B1138,'Data-Dept'!A:E,2,)))</f>
        <v>9.8039215686274508E-3</v>
      </c>
      <c r="J1138" s="232">
        <f>IF(ISBLANK(D1138),"",(F1138/VLOOKUP(B1138,'Data-Dept'!A:E,2,)))</f>
        <v>9.8039215686274508E-3</v>
      </c>
      <c r="K1138" s="232">
        <f>IF(ISBLANK(D1138),"",(G1138/VLOOKUP(B1138,'Data-Dept'!A:E,2,)))</f>
        <v>9.8039215686274508E-3</v>
      </c>
    </row>
    <row r="1139" spans="1:11" x14ac:dyDescent="0.5">
      <c r="A1139" s="230" t="str">
        <f t="shared" si="38"/>
        <v>Contact a chief firearms officer</v>
      </c>
      <c r="B1139" s="230" t="str">
        <f t="shared" si="39"/>
        <v>RCMP</v>
      </c>
      <c r="C1139" s="230">
        <f>VLOOKUP(B1139,'Data-Dept'!A:J,10,)</f>
        <v>9.6346136699990412E-2</v>
      </c>
      <c r="D1139" t="s">
        <v>1612</v>
      </c>
      <c r="E1139">
        <v>1</v>
      </c>
      <c r="F1139">
        <v>2</v>
      </c>
      <c r="G1139">
        <v>2</v>
      </c>
      <c r="H1139">
        <v>2</v>
      </c>
      <c r="I1139" s="232">
        <f>IF(ISBLANK(D1139),"",(E1139/VLOOKUP(B1139,'Data-Dept'!A:E,2,)))</f>
        <v>9.8039215686274508E-3</v>
      </c>
      <c r="J1139" s="232">
        <f>IF(ISBLANK(D1139),"",(F1139/VLOOKUP(B1139,'Data-Dept'!A:E,2,)))</f>
        <v>1.9607843137254902E-2</v>
      </c>
      <c r="K1139" s="232">
        <f>IF(ISBLANK(D1139),"",(G1139/VLOOKUP(B1139,'Data-Dept'!A:E,2,)))</f>
        <v>1.9607843137254902E-2</v>
      </c>
    </row>
    <row r="1140" spans="1:11" x14ac:dyDescent="0.5">
      <c r="A1140" s="230" t="str">
        <f t="shared" si="38"/>
        <v>Data Liberation Initiative</v>
      </c>
      <c r="B1140" s="230" t="str">
        <f t="shared" si="39"/>
        <v>StatCan</v>
      </c>
      <c r="C1140" s="230">
        <f>VLOOKUP(B1140,'Data-Dept'!A:J,10,)</f>
        <v>9.338464401390037E-3</v>
      </c>
      <c r="D1140" t="s">
        <v>1225</v>
      </c>
      <c r="E1140">
        <v>1</v>
      </c>
      <c r="F1140">
        <v>3</v>
      </c>
      <c r="G1140">
        <v>3</v>
      </c>
      <c r="H1140">
        <v>4</v>
      </c>
      <c r="I1140" s="232">
        <f>IF(ISBLANK(D1140),"",(E1140/VLOOKUP(B1140,'Data-Dept'!A:E,2,)))</f>
        <v>1.0374520178441747E-4</v>
      </c>
      <c r="J1140" s="232">
        <f>IF(ISBLANK(D1140),"",(F1140/VLOOKUP(B1140,'Data-Dept'!A:E,2,)))</f>
        <v>3.1123560535325243E-4</v>
      </c>
      <c r="K1140" s="232">
        <f>IF(ISBLANK(D1140),"",(G1140/VLOOKUP(B1140,'Data-Dept'!A:E,2,)))</f>
        <v>3.1123560535325243E-4</v>
      </c>
    </row>
    <row r="1141" spans="1:11" x14ac:dyDescent="0.5">
      <c r="A1141" s="230" t="str">
        <f t="shared" si="38"/>
        <v>Videos</v>
      </c>
      <c r="B1141" s="230" t="str">
        <f t="shared" si="39"/>
        <v>StatCan</v>
      </c>
      <c r="C1141" s="230">
        <f>VLOOKUP(B1141,'Data-Dept'!A:J,10,)</f>
        <v>9.338464401390037E-3</v>
      </c>
      <c r="D1141" t="s">
        <v>1251</v>
      </c>
      <c r="E1141">
        <v>1</v>
      </c>
      <c r="F1141">
        <v>5</v>
      </c>
      <c r="G1141">
        <v>3</v>
      </c>
      <c r="H1141">
        <v>12</v>
      </c>
      <c r="I1141" s="232">
        <f>IF(ISBLANK(D1141),"",(E1141/VLOOKUP(B1141,'Data-Dept'!A:E,2,)))</f>
        <v>1.0374520178441747E-4</v>
      </c>
      <c r="J1141" s="232">
        <f>IF(ISBLANK(D1141),"",(F1141/VLOOKUP(B1141,'Data-Dept'!A:E,2,)))</f>
        <v>5.1872600892208731E-4</v>
      </c>
      <c r="K1141" s="232">
        <f>IF(ISBLANK(D1141),"",(G1141/VLOOKUP(B1141,'Data-Dept'!A:E,2,)))</f>
        <v>3.1123560535325243E-4</v>
      </c>
    </row>
    <row r="1142" spans="1:11" x14ac:dyDescent="0.5">
      <c r="A1142" s="230" t="str">
        <f t="shared" si="38"/>
        <v>Apply for your transportation security clearance</v>
      </c>
      <c r="B1142" s="230" t="str">
        <f t="shared" si="39"/>
        <v>TC</v>
      </c>
      <c r="C1142" s="230">
        <f>VLOOKUP(B1142,'Data-Dept'!A:J,10,)</f>
        <v>2.4679576079022828E-2</v>
      </c>
      <c r="D1142" t="s">
        <v>1614</v>
      </c>
      <c r="E1142">
        <v>1</v>
      </c>
      <c r="F1142">
        <v>6</v>
      </c>
      <c r="G1142">
        <v>4</v>
      </c>
      <c r="H1142">
        <v>13</v>
      </c>
      <c r="I1142" s="232">
        <f>IF(ISBLANK(D1142),"",(E1142/VLOOKUP(B1142,'Data-Dept'!A:E,2,)))</f>
        <v>7.0771408351026188E-4</v>
      </c>
      <c r="J1142" s="232">
        <f>IF(ISBLANK(D1142),"",(F1142/VLOOKUP(B1142,'Data-Dept'!A:E,2,)))</f>
        <v>4.246284501061571E-3</v>
      </c>
      <c r="K1142" s="232">
        <f>IF(ISBLANK(D1142),"",(G1142/VLOOKUP(B1142,'Data-Dept'!A:E,2,)))</f>
        <v>2.8308563340410475E-3</v>
      </c>
    </row>
    <row r="1143" spans="1:11" x14ac:dyDescent="0.5">
      <c r="A1143" s="230" t="str">
        <f t="shared" si="38"/>
        <v>Find if there is a defect or recall for your vehicle, tires or child car seat</v>
      </c>
      <c r="B1143" s="230" t="str">
        <f t="shared" si="39"/>
        <v>TC</v>
      </c>
      <c r="C1143" s="230">
        <f>VLOOKUP(B1143,'Data-Dept'!A:J,10,)</f>
        <v>2.4679576079022828E-2</v>
      </c>
      <c r="D1143" t="s">
        <v>1616</v>
      </c>
      <c r="E1143">
        <v>1</v>
      </c>
      <c r="F1143">
        <v>1</v>
      </c>
      <c r="G1143">
        <v>1</v>
      </c>
      <c r="H1143">
        <v>6</v>
      </c>
      <c r="I1143" s="232">
        <f>IF(ISBLANK(D1143),"",(E1143/VLOOKUP(B1143,'Data-Dept'!A:E,2,)))</f>
        <v>7.0771408351026188E-4</v>
      </c>
      <c r="J1143" s="232">
        <f>IF(ISBLANK(D1143),"",(F1143/VLOOKUP(B1143,'Data-Dept'!A:E,2,)))</f>
        <v>7.0771408351026188E-4</v>
      </c>
      <c r="K1143" s="232">
        <f>IF(ISBLANK(D1143),"",(G1143/VLOOKUP(B1143,'Data-Dept'!A:E,2,)))</f>
        <v>7.0771408351026188E-4</v>
      </c>
    </row>
    <row r="1144" spans="1:11" x14ac:dyDescent="0.5">
      <c r="A1144" s="230" t="str">
        <f t="shared" si="38"/>
        <v>Find out what you can bring on a plane</v>
      </c>
      <c r="B1144" s="230" t="str">
        <f t="shared" si="39"/>
        <v>TC</v>
      </c>
      <c r="C1144" s="230">
        <f>VLOOKUP(B1144,'Data-Dept'!A:J,10,)</f>
        <v>2.4679576079022828E-2</v>
      </c>
      <c r="D1144" t="s">
        <v>1618</v>
      </c>
      <c r="E1144">
        <v>1</v>
      </c>
      <c r="F1144">
        <v>3</v>
      </c>
      <c r="G1144">
        <v>4</v>
      </c>
      <c r="H1144">
        <v>6</v>
      </c>
      <c r="I1144" s="232">
        <f>IF(ISBLANK(D1144),"",(E1144/VLOOKUP(B1144,'Data-Dept'!A:E,2,)))</f>
        <v>7.0771408351026188E-4</v>
      </c>
      <c r="J1144" s="232">
        <f>IF(ISBLANK(D1144),"",(F1144/VLOOKUP(B1144,'Data-Dept'!A:E,2,)))</f>
        <v>2.1231422505307855E-3</v>
      </c>
      <c r="K1144" s="232">
        <f>IF(ISBLANK(D1144),"",(G1144/VLOOKUP(B1144,'Data-Dept'!A:E,2,)))</f>
        <v>2.8308563340410475E-3</v>
      </c>
    </row>
    <row r="1145" spans="1:11" x14ac:dyDescent="0.5">
      <c r="A1145" s="230" t="str">
        <f t="shared" si="38"/>
        <v>Learn about safety awareness when transporting dangerous goods</v>
      </c>
      <c r="B1145" s="230" t="str">
        <f t="shared" si="39"/>
        <v>TC</v>
      </c>
      <c r="C1145" s="230">
        <f>VLOOKUP(B1145,'Data-Dept'!A:J,10,)</f>
        <v>2.4679576079022828E-2</v>
      </c>
      <c r="D1145" t="s">
        <v>1624</v>
      </c>
      <c r="E1145">
        <v>1</v>
      </c>
      <c r="F1145">
        <v>2</v>
      </c>
      <c r="G1145">
        <v>1</v>
      </c>
      <c r="H1145">
        <v>5</v>
      </c>
      <c r="I1145" s="232">
        <f>IF(ISBLANK(D1145),"",(E1145/VLOOKUP(B1145,'Data-Dept'!A:E,2,)))</f>
        <v>7.0771408351026188E-4</v>
      </c>
      <c r="J1145" s="232">
        <f>IF(ISBLANK(D1145),"",(F1145/VLOOKUP(B1145,'Data-Dept'!A:E,2,)))</f>
        <v>1.4154281670205238E-3</v>
      </c>
      <c r="K1145" s="232">
        <f>IF(ISBLANK(D1145),"",(G1145/VLOOKUP(B1145,'Data-Dept'!A:E,2,)))</f>
        <v>7.0771408351026188E-4</v>
      </c>
    </row>
    <row r="1146" spans="1:11" x14ac:dyDescent="0.5">
      <c r="A1146" s="230" t="str">
        <f t="shared" si="38"/>
        <v>Operating a commercial air service</v>
      </c>
      <c r="B1146" s="230" t="str">
        <f t="shared" si="39"/>
        <v>TC</v>
      </c>
      <c r="C1146" s="230">
        <f>VLOOKUP(B1146,'Data-Dept'!A:J,10,)</f>
        <v>2.4679576079022828E-2</v>
      </c>
      <c r="D1146" t="s">
        <v>1630</v>
      </c>
      <c r="E1146">
        <v>1</v>
      </c>
      <c r="F1146">
        <v>2</v>
      </c>
      <c r="G1146">
        <v>2</v>
      </c>
      <c r="H1146">
        <v>3</v>
      </c>
      <c r="I1146" s="232">
        <f>IF(ISBLANK(D1146),"",(E1146/VLOOKUP(B1146,'Data-Dept'!A:E,2,)))</f>
        <v>7.0771408351026188E-4</v>
      </c>
      <c r="J1146" s="232">
        <f>IF(ISBLANK(D1146),"",(F1146/VLOOKUP(B1146,'Data-Dept'!A:E,2,)))</f>
        <v>1.4154281670205238E-3</v>
      </c>
      <c r="K1146" s="232">
        <f>IF(ISBLANK(D1146),"",(G1146/VLOOKUP(B1146,'Data-Dept'!A:E,2,)))</f>
        <v>1.4154281670205238E-3</v>
      </c>
    </row>
    <row r="1147" spans="1:11" x14ac:dyDescent="0.5">
      <c r="A1147" s="230" t="str">
        <f t="shared" si="38"/>
        <v>Read the rules for operating a federal railway</v>
      </c>
      <c r="B1147" s="230" t="str">
        <f t="shared" si="39"/>
        <v>TC</v>
      </c>
      <c r="C1147" s="230">
        <f>VLOOKUP(B1147,'Data-Dept'!A:J,10,)</f>
        <v>2.4679576079022828E-2</v>
      </c>
      <c r="D1147" t="s">
        <v>1634</v>
      </c>
      <c r="E1147">
        <v>1</v>
      </c>
      <c r="F1147">
        <v>1</v>
      </c>
      <c r="G1147">
        <v>1</v>
      </c>
      <c r="H1147">
        <v>2</v>
      </c>
      <c r="I1147" s="232">
        <f>IF(ISBLANK(D1147),"",(E1147/VLOOKUP(B1147,'Data-Dept'!A:E,2,)))</f>
        <v>7.0771408351026188E-4</v>
      </c>
      <c r="J1147" s="232">
        <f>IF(ISBLANK(D1147),"",(F1147/VLOOKUP(B1147,'Data-Dept'!A:E,2,)))</f>
        <v>7.0771408351026188E-4</v>
      </c>
      <c r="K1147" s="232">
        <f>IF(ISBLANK(D1147),"",(G1147/VLOOKUP(B1147,'Data-Dept'!A:E,2,)))</f>
        <v>7.0771408351026188E-4</v>
      </c>
    </row>
    <row r="1148" spans="1:11" x14ac:dyDescent="0.5">
      <c r="A1148" s="230" t="str">
        <f t="shared" si="38"/>
        <v>Find a drone flight school</v>
      </c>
      <c r="B1148" s="230" t="str">
        <f t="shared" si="39"/>
        <v>TC</v>
      </c>
      <c r="C1148" s="230">
        <f>VLOOKUP(B1148,'Data-Dept'!A:J,10,)</f>
        <v>2.4679576079022828E-2</v>
      </c>
      <c r="D1148" t="s">
        <v>1289</v>
      </c>
      <c r="E1148">
        <v>1</v>
      </c>
      <c r="F1148">
        <v>2</v>
      </c>
      <c r="G1148">
        <v>4</v>
      </c>
      <c r="H1148">
        <v>6</v>
      </c>
      <c r="I1148" s="232">
        <f>IF(ISBLANK(D1148),"",(E1148/VLOOKUP(B1148,'Data-Dept'!A:E,2,)))</f>
        <v>7.0771408351026188E-4</v>
      </c>
      <c r="J1148" s="232">
        <f>IF(ISBLANK(D1148),"",(F1148/VLOOKUP(B1148,'Data-Dept'!A:E,2,)))</f>
        <v>1.4154281670205238E-3</v>
      </c>
      <c r="K1148" s="232">
        <f>IF(ISBLANK(D1148),"",(G1148/VLOOKUP(B1148,'Data-Dept'!A:E,2,)))</f>
        <v>2.8308563340410475E-3</v>
      </c>
    </row>
    <row r="1149" spans="1:11" ht="31.5" x14ac:dyDescent="0.5">
      <c r="A1149" s="230" t="str">
        <f t="shared" si="38"/>
        <v>Learn about driver assistance technologies (blind spot warning, automatic emergency braking)</v>
      </c>
      <c r="B1149" s="230" t="str">
        <f t="shared" si="39"/>
        <v>TC</v>
      </c>
      <c r="C1149" s="230">
        <f>VLOOKUP(B1149,'Data-Dept'!A:J,10,)</f>
        <v>2.4679576079022828E-2</v>
      </c>
      <c r="D1149" t="s">
        <v>1298</v>
      </c>
      <c r="E1149">
        <v>1</v>
      </c>
      <c r="F1149">
        <v>5</v>
      </c>
      <c r="G1149">
        <v>3</v>
      </c>
      <c r="H1149">
        <v>11</v>
      </c>
      <c r="I1149" s="232">
        <f>IF(ISBLANK(D1149),"",(E1149/VLOOKUP(B1149,'Data-Dept'!A:E,2,)))</f>
        <v>7.0771408351026188E-4</v>
      </c>
      <c r="J1149" s="232">
        <f>IF(ISBLANK(D1149),"",(F1149/VLOOKUP(B1149,'Data-Dept'!A:E,2,)))</f>
        <v>3.5385704175513091E-3</v>
      </c>
      <c r="K1149" s="232">
        <f>IF(ISBLANK(D1149),"",(G1149/VLOOKUP(B1149,'Data-Dept'!A:E,2,)))</f>
        <v>2.1231422505307855E-3</v>
      </c>
    </row>
    <row r="1150" spans="1:11" x14ac:dyDescent="0.5">
      <c r="A1150" s="230" t="str">
        <f t="shared" si="38"/>
        <v>Learn about shipping or mailing lithium batteries</v>
      </c>
      <c r="B1150" s="230" t="str">
        <f t="shared" si="39"/>
        <v>TC</v>
      </c>
      <c r="C1150" s="230">
        <f>VLOOKUP(B1150,'Data-Dept'!A:J,10,)</f>
        <v>2.4679576079022828E-2</v>
      </c>
      <c r="D1150" t="s">
        <v>1300</v>
      </c>
      <c r="E1150">
        <v>1</v>
      </c>
      <c r="F1150">
        <v>2</v>
      </c>
      <c r="G1150">
        <v>3</v>
      </c>
      <c r="H1150">
        <v>3</v>
      </c>
      <c r="I1150" s="232">
        <f>IF(ISBLANK(D1150),"",(E1150/VLOOKUP(B1150,'Data-Dept'!A:E,2,)))</f>
        <v>7.0771408351026188E-4</v>
      </c>
      <c r="J1150" s="232">
        <f>IF(ISBLANK(D1150),"",(F1150/VLOOKUP(B1150,'Data-Dept'!A:E,2,)))</f>
        <v>1.4154281670205238E-3</v>
      </c>
      <c r="K1150" s="232">
        <f>IF(ISBLANK(D1150),"",(G1150/VLOOKUP(B1150,'Data-Dept'!A:E,2,)))</f>
        <v>2.1231422505307855E-3</v>
      </c>
    </row>
    <row r="1151" spans="1:11" x14ac:dyDescent="0.5">
      <c r="A1151" s="230" t="str">
        <f t="shared" si="38"/>
        <v>Learn how to drive a rental vehicle across the border from the U.S. to Canada</v>
      </c>
      <c r="B1151" s="230" t="str">
        <f t="shared" si="39"/>
        <v>TC</v>
      </c>
      <c r="C1151" s="230">
        <f>VLOOKUP(B1151,'Data-Dept'!A:J,10,)</f>
        <v>2.4679576079022828E-2</v>
      </c>
      <c r="D1151" t="s">
        <v>1305</v>
      </c>
      <c r="E1151">
        <v>1</v>
      </c>
      <c r="F1151">
        <v>1</v>
      </c>
      <c r="G1151">
        <v>0</v>
      </c>
      <c r="H1151">
        <v>8</v>
      </c>
      <c r="I1151" s="232">
        <f>IF(ISBLANK(D1151),"",(E1151/VLOOKUP(B1151,'Data-Dept'!A:E,2,)))</f>
        <v>7.0771408351026188E-4</v>
      </c>
      <c r="J1151" s="232">
        <f>IF(ISBLANK(D1151),"",(F1151/VLOOKUP(B1151,'Data-Dept'!A:E,2,)))</f>
        <v>7.0771408351026188E-4</v>
      </c>
      <c r="K1151" s="232">
        <f>IF(ISBLANK(D1151),"",(G1151/VLOOKUP(B1151,'Data-Dept'!A:E,2,)))</f>
        <v>0</v>
      </c>
    </row>
    <row r="1152" spans="1:11" x14ac:dyDescent="0.5">
      <c r="A1152" s="230" t="str">
        <f t="shared" si="38"/>
        <v>Participate in Remembrance Day</v>
      </c>
      <c r="B1152" s="230" t="str">
        <f t="shared" si="39"/>
        <v>VAC</v>
      </c>
      <c r="C1152" s="230">
        <f>VLOOKUP(B1152,'Data-Dept'!A:J,10,)</f>
        <v>7.3723124200239645E-2</v>
      </c>
      <c r="D1152" t="s">
        <v>1321</v>
      </c>
      <c r="E1152">
        <v>1</v>
      </c>
      <c r="F1152">
        <v>4</v>
      </c>
      <c r="G1152">
        <v>3</v>
      </c>
      <c r="H1152">
        <v>13</v>
      </c>
      <c r="I1152" s="232">
        <f>IF(ISBLANK(D1152),"",(E1152/VLOOKUP(B1152,'Data-Dept'!A:E,2,)))</f>
        <v>6.0975609756097563E-3</v>
      </c>
      <c r="J1152" s="232">
        <f>IF(ISBLANK(D1152),"",(F1152/VLOOKUP(B1152,'Data-Dept'!A:E,2,)))</f>
        <v>2.4390243902439025E-2</v>
      </c>
      <c r="K1152" s="232">
        <f>IF(ISBLANK(D1152),"",(G1152/VLOOKUP(B1152,'Data-Dept'!A:E,2,)))</f>
        <v>1.8292682926829267E-2</v>
      </c>
    </row>
    <row r="1153" spans="1:11" x14ac:dyDescent="0.5">
      <c r="A1153" s="230" t="str">
        <f t="shared" si="38"/>
        <v>See how others have used Western Economic Diversification (WD) funding</v>
      </c>
      <c r="B1153" s="230" t="str">
        <f t="shared" si="39"/>
        <v>WD</v>
      </c>
      <c r="C1153" s="230" t="str">
        <f>VLOOKUP(B1153,'Data-Dept'!A:J,10,)</f>
        <v>Insufficient data</v>
      </c>
      <c r="D1153" t="s">
        <v>1644</v>
      </c>
      <c r="E1153">
        <v>1</v>
      </c>
      <c r="F1153">
        <v>1</v>
      </c>
      <c r="G1153">
        <v>1</v>
      </c>
      <c r="H1153">
        <v>2</v>
      </c>
      <c r="I1153" s="232">
        <f>IF(ISBLANK(D1153),"",(E1153/VLOOKUP(B1153,'Data-Dept'!A:E,2,)))</f>
        <v>0.14285714285714285</v>
      </c>
      <c r="J1153" s="232">
        <f>IF(ISBLANK(D1153),"",(F1153/VLOOKUP(B1153,'Data-Dept'!A:E,2,)))</f>
        <v>0.14285714285714285</v>
      </c>
      <c r="K1153" s="232">
        <f>IF(ISBLANK(D1153),"",(G1153/VLOOKUP(B1153,'Data-Dept'!A:E,2,)))</f>
        <v>0.14285714285714285</v>
      </c>
    </row>
    <row r="1154" spans="1:11" x14ac:dyDescent="0.5">
      <c r="A1154" s="230" t="str">
        <f t="shared" si="38"/>
        <v>Agriculture and water</v>
      </c>
      <c r="B1154" s="230" t="str">
        <f t="shared" si="39"/>
        <v>AAFC</v>
      </c>
      <c r="C1154" s="230">
        <f>VLOOKUP(B1154,'Data-Dept'!A:J,10,)</f>
        <v>6.2702537952708762E-2</v>
      </c>
      <c r="D1154" t="s">
        <v>228</v>
      </c>
      <c r="E1154">
        <v>0</v>
      </c>
      <c r="F1154">
        <v>0</v>
      </c>
      <c r="G1154">
        <v>1</v>
      </c>
      <c r="H1154">
        <v>1</v>
      </c>
      <c r="I1154" s="232">
        <f>IF(ISBLANK(D1154),"",(E1154/VLOOKUP(B1154,'Data-Dept'!A:E,2,)))</f>
        <v>0</v>
      </c>
      <c r="J1154" s="232">
        <f>IF(ISBLANK(D1154),"",(F1154/VLOOKUP(B1154,'Data-Dept'!A:E,2,)))</f>
        <v>0</v>
      </c>
      <c r="K1154" s="232">
        <f>IF(ISBLANK(D1154),"",(G1154/VLOOKUP(B1154,'Data-Dept'!A:E,2,)))</f>
        <v>4.3478260869565218E-3</v>
      </c>
    </row>
    <row r="1155" spans="1:11" x14ac:dyDescent="0.5">
      <c r="A1155" s="230" t="str">
        <f t="shared" si="38"/>
        <v>Animal industry</v>
      </c>
      <c r="B1155" s="230" t="str">
        <f t="shared" si="39"/>
        <v>AAFC</v>
      </c>
      <c r="C1155" s="230">
        <f>VLOOKUP(B1155,'Data-Dept'!A:J,10,)</f>
        <v>6.2702537952708762E-2</v>
      </c>
      <c r="D1155" t="s">
        <v>1335</v>
      </c>
      <c r="E1155">
        <v>0</v>
      </c>
      <c r="F1155">
        <v>0</v>
      </c>
      <c r="G1155">
        <v>3</v>
      </c>
      <c r="H1155">
        <v>3</v>
      </c>
      <c r="I1155" s="232">
        <f>IF(ISBLANK(D1155),"",(E1155/VLOOKUP(B1155,'Data-Dept'!A:E,2,)))</f>
        <v>0</v>
      </c>
      <c r="J1155" s="232">
        <f>IF(ISBLANK(D1155),"",(F1155/VLOOKUP(B1155,'Data-Dept'!A:E,2,)))</f>
        <v>0</v>
      </c>
      <c r="K1155" s="232">
        <f>IF(ISBLANK(D1155),"",(G1155/VLOOKUP(B1155,'Data-Dept'!A:E,2,)))</f>
        <v>1.3043478260869565E-2</v>
      </c>
    </row>
    <row r="1156" spans="1:11" x14ac:dyDescent="0.5">
      <c r="A1156" s="230" t="str">
        <f t="shared" si="38"/>
        <v>Canadian Agricultural Loans Act program</v>
      </c>
      <c r="B1156" s="230" t="str">
        <f t="shared" si="39"/>
        <v>AAFC</v>
      </c>
      <c r="C1156" s="230">
        <f>VLOOKUP(B1156,'Data-Dept'!A:J,10,)</f>
        <v>6.2702537952708762E-2</v>
      </c>
      <c r="D1156" t="s">
        <v>231</v>
      </c>
      <c r="E1156">
        <v>0</v>
      </c>
      <c r="F1156">
        <v>0</v>
      </c>
      <c r="G1156">
        <v>0</v>
      </c>
      <c r="H1156">
        <v>1</v>
      </c>
      <c r="I1156" s="232">
        <f>IF(ISBLANK(D1156),"",(E1156/VLOOKUP(B1156,'Data-Dept'!A:E,2,)))</f>
        <v>0</v>
      </c>
      <c r="J1156" s="232">
        <f>IF(ISBLANK(D1156),"",(F1156/VLOOKUP(B1156,'Data-Dept'!A:E,2,)))</f>
        <v>0</v>
      </c>
      <c r="K1156" s="232">
        <f>IF(ISBLANK(D1156),"",(G1156/VLOOKUP(B1156,'Data-Dept'!A:E,2,)))</f>
        <v>0</v>
      </c>
    </row>
    <row r="1157" spans="1:11" x14ac:dyDescent="0.5">
      <c r="A1157" s="230" t="str">
        <f t="shared" si="38"/>
        <v>Climate change and air quality</v>
      </c>
      <c r="B1157" s="230" t="str">
        <f t="shared" si="39"/>
        <v>AAFC</v>
      </c>
      <c r="C1157" s="230">
        <f>VLOOKUP(B1157,'Data-Dept'!A:J,10,)</f>
        <v>6.2702537952708762E-2</v>
      </c>
      <c r="D1157" t="s">
        <v>1336</v>
      </c>
      <c r="E1157">
        <v>0</v>
      </c>
      <c r="F1157">
        <v>0</v>
      </c>
      <c r="G1157">
        <v>0</v>
      </c>
      <c r="H1157">
        <v>1</v>
      </c>
      <c r="I1157" s="232">
        <f>IF(ISBLANK(D1157),"",(E1157/VLOOKUP(B1157,'Data-Dept'!A:E,2,)))</f>
        <v>0</v>
      </c>
      <c r="J1157" s="232">
        <f>IF(ISBLANK(D1157),"",(F1157/VLOOKUP(B1157,'Data-Dept'!A:E,2,)))</f>
        <v>0</v>
      </c>
      <c r="K1157" s="232">
        <f>IF(ISBLANK(D1157),"",(G1157/VLOOKUP(B1157,'Data-Dept'!A:E,2,)))</f>
        <v>0</v>
      </c>
    </row>
    <row r="1158" spans="1:11" x14ac:dyDescent="0.5">
      <c r="A1158" s="230" t="str">
        <f t="shared" si="38"/>
        <v>Crops</v>
      </c>
      <c r="B1158" s="230" t="str">
        <f t="shared" si="39"/>
        <v>AAFC</v>
      </c>
      <c r="C1158" s="230">
        <f>VLOOKUP(B1158,'Data-Dept'!A:J,10,)</f>
        <v>6.2702537952708762E-2</v>
      </c>
      <c r="D1158" t="s">
        <v>1337</v>
      </c>
      <c r="E1158">
        <v>0</v>
      </c>
      <c r="F1158">
        <v>1</v>
      </c>
      <c r="G1158">
        <v>1</v>
      </c>
      <c r="H1158">
        <v>1</v>
      </c>
      <c r="I1158" s="232">
        <f>IF(ISBLANK(D1158),"",(E1158/VLOOKUP(B1158,'Data-Dept'!A:E,2,)))</f>
        <v>0</v>
      </c>
      <c r="J1158" s="232">
        <f>IF(ISBLANK(D1158),"",(F1158/VLOOKUP(B1158,'Data-Dept'!A:E,2,)))</f>
        <v>4.3478260869565218E-3</v>
      </c>
      <c r="K1158" s="232">
        <f>IF(ISBLANK(D1158),"",(G1158/VLOOKUP(B1158,'Data-Dept'!A:E,2,)))</f>
        <v>4.3478260869565218E-3</v>
      </c>
    </row>
    <row r="1159" spans="1:11" x14ac:dyDescent="0.5">
      <c r="A1159" s="230" t="str">
        <f t="shared" si="38"/>
        <v>Find information or resources for youth and young farmers</v>
      </c>
      <c r="B1159" s="230" t="str">
        <f t="shared" si="39"/>
        <v>AAFC</v>
      </c>
      <c r="C1159" s="230">
        <f>VLOOKUP(B1159,'Data-Dept'!A:J,10,)</f>
        <v>6.2702537952708762E-2</v>
      </c>
      <c r="D1159" t="s">
        <v>1339</v>
      </c>
      <c r="E1159">
        <v>0</v>
      </c>
      <c r="F1159">
        <v>0</v>
      </c>
      <c r="G1159">
        <v>0</v>
      </c>
      <c r="H1159">
        <v>1</v>
      </c>
      <c r="I1159" s="232">
        <f>IF(ISBLANK(D1159),"",(E1159/VLOOKUP(B1159,'Data-Dept'!A:E,2,)))</f>
        <v>0</v>
      </c>
      <c r="J1159" s="232">
        <f>IF(ISBLANK(D1159),"",(F1159/VLOOKUP(B1159,'Data-Dept'!A:E,2,)))</f>
        <v>0</v>
      </c>
      <c r="K1159" s="232">
        <f>IF(ISBLANK(D1159),"",(G1159/VLOOKUP(B1159,'Data-Dept'!A:E,2,)))</f>
        <v>0</v>
      </c>
    </row>
    <row r="1160" spans="1:11" x14ac:dyDescent="0.5">
      <c r="A1160" s="230" t="str">
        <f t="shared" si="38"/>
        <v>International markets</v>
      </c>
      <c r="B1160" s="230" t="str">
        <f t="shared" si="39"/>
        <v>AAFC</v>
      </c>
      <c r="C1160" s="230">
        <f>VLOOKUP(B1160,'Data-Dept'!A:J,10,)</f>
        <v>6.2702537952708762E-2</v>
      </c>
      <c r="D1160" t="s">
        <v>1340</v>
      </c>
      <c r="E1160">
        <v>0</v>
      </c>
      <c r="F1160">
        <v>1</v>
      </c>
      <c r="G1160">
        <v>0</v>
      </c>
      <c r="H1160">
        <v>1</v>
      </c>
      <c r="I1160" s="232">
        <f>IF(ISBLANK(D1160),"",(E1160/VLOOKUP(B1160,'Data-Dept'!A:E,2,)))</f>
        <v>0</v>
      </c>
      <c r="J1160" s="232">
        <f>IF(ISBLANK(D1160),"",(F1160/VLOOKUP(B1160,'Data-Dept'!A:E,2,)))</f>
        <v>4.3478260869565218E-3</v>
      </c>
      <c r="K1160" s="232">
        <f>IF(ISBLANK(D1160),"",(G1160/VLOOKUP(B1160,'Data-Dept'!A:E,2,)))</f>
        <v>0</v>
      </c>
    </row>
    <row r="1161" spans="1:11" ht="31.5" x14ac:dyDescent="0.5">
      <c r="A1161" s="230" t="str">
        <f t="shared" si="38"/>
        <v>Learn what the Administrative Tribunals Support Service of Canada (ATSSC) does</v>
      </c>
      <c r="B1161" s="230" t="str">
        <f t="shared" si="39"/>
        <v>ATSSC</v>
      </c>
      <c r="C1161" s="230" t="str">
        <f>VLOOKUP(B1161,'Data-Dept'!A:J,10,)</f>
        <v>Insufficient data</v>
      </c>
      <c r="D1161" t="s">
        <v>239</v>
      </c>
      <c r="E1161">
        <v>0</v>
      </c>
      <c r="F1161">
        <v>1</v>
      </c>
      <c r="G1161">
        <v>0</v>
      </c>
      <c r="H1161">
        <v>3</v>
      </c>
      <c r="I1161" s="232">
        <f>IF(ISBLANK(D1161),"",(E1161/VLOOKUP(B1161,'Data-Dept'!A:E,2,)))</f>
        <v>0</v>
      </c>
      <c r="J1161" s="232">
        <f>IF(ISBLANK(D1161),"",(F1161/VLOOKUP(B1161,'Data-Dept'!A:E,2,)))</f>
        <v>0.25</v>
      </c>
      <c r="K1161" s="232">
        <f>IF(ISBLANK(D1161),"",(G1161/VLOOKUP(B1161,'Data-Dept'!A:E,2,)))</f>
        <v>0</v>
      </c>
    </row>
    <row r="1162" spans="1:11" x14ac:dyDescent="0.5">
      <c r="A1162" s="230" t="str">
        <f t="shared" si="38"/>
        <v>Consult advance tariff classification rulings</v>
      </c>
      <c r="B1162" s="230" t="str">
        <f t="shared" si="39"/>
        <v>CBSA</v>
      </c>
      <c r="C1162" s="230">
        <f>VLOOKUP(B1162,'Data-Dept'!A:J,10,)</f>
        <v>8.2121991698330173E-3</v>
      </c>
      <c r="D1162" t="s">
        <v>242</v>
      </c>
      <c r="E1162">
        <v>0</v>
      </c>
      <c r="F1162">
        <v>3</v>
      </c>
      <c r="G1162">
        <v>4</v>
      </c>
      <c r="H1162">
        <v>6</v>
      </c>
      <c r="I1162" s="232">
        <f>IF(ISBLANK(D1162),"",(E1162/VLOOKUP(B1162,'Data-Dept'!A:E,2,)))</f>
        <v>0</v>
      </c>
      <c r="J1162" s="232">
        <f>IF(ISBLANK(D1162),"",(F1162/VLOOKUP(B1162,'Data-Dept'!A:E,2,)))</f>
        <v>2.1773842357381332E-4</v>
      </c>
      <c r="K1162" s="232">
        <f>IF(ISBLANK(D1162),"",(G1162/VLOOKUP(B1162,'Data-Dept'!A:E,2,)))</f>
        <v>2.9031789809841774E-4</v>
      </c>
    </row>
    <row r="1163" spans="1:11" x14ac:dyDescent="0.5">
      <c r="A1163" s="230" t="str">
        <f t="shared" ref="A1163:A1226" si="40">IF(ISBLANK(D1163),"",MID(D1163,FIND("#",SUBSTITUTE(D1163,":","#",2))+1,500))</f>
        <v>Find a licensed customs broker</v>
      </c>
      <c r="B1163" s="230" t="str">
        <f t="shared" ref="B1163:B1226" si="41">IF(ISBLANK(D1163),"",LEFT(D1163,FIND("#",SUBSTITUTE(D1163,":","#"))-1))</f>
        <v>CBSA</v>
      </c>
      <c r="C1163" s="230">
        <f>VLOOKUP(B1163,'Data-Dept'!A:J,10,)</f>
        <v>8.2121991698330173E-3</v>
      </c>
      <c r="D1163" t="s">
        <v>244</v>
      </c>
      <c r="E1163">
        <v>0</v>
      </c>
      <c r="F1163">
        <v>0</v>
      </c>
      <c r="G1163">
        <v>0</v>
      </c>
      <c r="H1163">
        <v>1</v>
      </c>
      <c r="I1163" s="232">
        <f>IF(ISBLANK(D1163),"",(E1163/VLOOKUP(B1163,'Data-Dept'!A:E,2,)))</f>
        <v>0</v>
      </c>
      <c r="J1163" s="232">
        <f>IF(ISBLANK(D1163),"",(F1163/VLOOKUP(B1163,'Data-Dept'!A:E,2,)))</f>
        <v>0</v>
      </c>
      <c r="K1163" s="232">
        <f>IF(ISBLANK(D1163),"",(G1163/VLOOKUP(B1163,'Data-Dept'!A:E,2,)))</f>
        <v>0</v>
      </c>
    </row>
    <row r="1164" spans="1:11" x14ac:dyDescent="0.5">
      <c r="A1164" s="230" t="str">
        <f t="shared" si="40"/>
        <v>Manage and report imported commercial goods</v>
      </c>
      <c r="B1164" s="230" t="str">
        <f t="shared" si="41"/>
        <v>CBSA</v>
      </c>
      <c r="C1164" s="230">
        <f>VLOOKUP(B1164,'Data-Dept'!A:J,10,)</f>
        <v>8.2121991698330173E-3</v>
      </c>
      <c r="D1164" t="s">
        <v>1344</v>
      </c>
      <c r="E1164">
        <v>0</v>
      </c>
      <c r="F1164">
        <v>2</v>
      </c>
      <c r="G1164">
        <v>0</v>
      </c>
      <c r="H1164">
        <v>2</v>
      </c>
      <c r="I1164" s="232">
        <f>IF(ISBLANK(D1164),"",(E1164/VLOOKUP(B1164,'Data-Dept'!A:E,2,)))</f>
        <v>0</v>
      </c>
      <c r="J1164" s="232">
        <f>IF(ISBLANK(D1164),"",(F1164/VLOOKUP(B1164,'Data-Dept'!A:E,2,)))</f>
        <v>1.4515894904920887E-4</v>
      </c>
      <c r="K1164" s="232">
        <f>IF(ISBLANK(D1164),"",(G1164/VLOOKUP(B1164,'Data-Dept'!A:E,2,)))</f>
        <v>0</v>
      </c>
    </row>
    <row r="1165" spans="1:11" x14ac:dyDescent="0.5">
      <c r="A1165" s="230" t="str">
        <f t="shared" si="40"/>
        <v>Report exported commercial goods</v>
      </c>
      <c r="B1165" s="230" t="str">
        <f t="shared" si="41"/>
        <v>CBSA</v>
      </c>
      <c r="C1165" s="230">
        <f>VLOOKUP(B1165,'Data-Dept'!A:J,10,)</f>
        <v>8.2121991698330173E-3</v>
      </c>
      <c r="D1165" t="s">
        <v>1345</v>
      </c>
      <c r="E1165">
        <v>0</v>
      </c>
      <c r="F1165">
        <v>0</v>
      </c>
      <c r="G1165">
        <v>0</v>
      </c>
      <c r="H1165">
        <v>1</v>
      </c>
      <c r="I1165" s="232">
        <f>IF(ISBLANK(D1165),"",(E1165/VLOOKUP(B1165,'Data-Dept'!A:E,2,)))</f>
        <v>0</v>
      </c>
      <c r="J1165" s="232">
        <f>IF(ISBLANK(D1165),"",(F1165/VLOOKUP(B1165,'Data-Dept'!A:E,2,)))</f>
        <v>0</v>
      </c>
      <c r="K1165" s="232">
        <f>IF(ISBLANK(D1165),"",(G1165/VLOOKUP(B1165,'Data-Dept'!A:E,2,)))</f>
        <v>0</v>
      </c>
    </row>
    <row r="1166" spans="1:11" x14ac:dyDescent="0.5">
      <c r="A1166" s="230" t="str">
        <f t="shared" si="40"/>
        <v>ArriveCAN (Web and mobile application)</v>
      </c>
      <c r="B1166" s="230" t="str">
        <f t="shared" si="41"/>
        <v>CBSA</v>
      </c>
      <c r="C1166" s="230">
        <f>VLOOKUP(B1166,'Data-Dept'!A:J,10,)</f>
        <v>8.2121991698330173E-3</v>
      </c>
      <c r="D1166" t="s">
        <v>256</v>
      </c>
      <c r="E1166">
        <v>0</v>
      </c>
      <c r="F1166">
        <v>3</v>
      </c>
      <c r="G1166">
        <v>2</v>
      </c>
      <c r="H1166">
        <v>6</v>
      </c>
      <c r="I1166" s="232">
        <f>IF(ISBLANK(D1166),"",(E1166/VLOOKUP(B1166,'Data-Dept'!A:E,2,)))</f>
        <v>0</v>
      </c>
      <c r="J1166" s="232">
        <f>IF(ISBLANK(D1166),"",(F1166/VLOOKUP(B1166,'Data-Dept'!A:E,2,)))</f>
        <v>2.1773842357381332E-4</v>
      </c>
      <c r="K1166" s="232">
        <f>IF(ISBLANK(D1166),"",(G1166/VLOOKUP(B1166,'Data-Dept'!A:E,2,)))</f>
        <v>1.4515894904920887E-4</v>
      </c>
    </row>
    <row r="1167" spans="1:11" x14ac:dyDescent="0.5">
      <c r="A1167" s="230" t="str">
        <f t="shared" si="40"/>
        <v>Identify what you can bring to Canada (alcohols, tobacco)</v>
      </c>
      <c r="B1167" s="230" t="str">
        <f t="shared" si="41"/>
        <v>CBSA</v>
      </c>
      <c r="C1167" s="230">
        <f>VLOOKUP(B1167,'Data-Dept'!A:J,10,)</f>
        <v>8.2121991698330173E-3</v>
      </c>
      <c r="D1167" t="s">
        <v>1360</v>
      </c>
      <c r="E1167">
        <v>0</v>
      </c>
      <c r="F1167">
        <v>0</v>
      </c>
      <c r="G1167">
        <v>0</v>
      </c>
      <c r="H1167">
        <v>1</v>
      </c>
      <c r="I1167" s="232">
        <f>IF(ISBLANK(D1167),"",(E1167/VLOOKUP(B1167,'Data-Dept'!A:E,2,)))</f>
        <v>0</v>
      </c>
      <c r="J1167" s="232">
        <f>IF(ISBLANK(D1167),"",(F1167/VLOOKUP(B1167,'Data-Dept'!A:E,2,)))</f>
        <v>0</v>
      </c>
      <c r="K1167" s="232">
        <f>IF(ISBLANK(D1167),"",(G1167/VLOOKUP(B1167,'Data-Dept'!A:E,2,)))</f>
        <v>0</v>
      </c>
    </row>
    <row r="1168" spans="1:11" x14ac:dyDescent="0.5">
      <c r="A1168" s="230" t="str">
        <f t="shared" si="40"/>
        <v>Identify what you can bring to Canada (food, plants, animals)</v>
      </c>
      <c r="B1168" s="230" t="str">
        <f t="shared" si="41"/>
        <v>CBSA</v>
      </c>
      <c r="C1168" s="230">
        <f>VLOOKUP(B1168,'Data-Dept'!A:J,10,)</f>
        <v>8.2121991698330173E-3</v>
      </c>
      <c r="D1168" t="s">
        <v>1361</v>
      </c>
      <c r="E1168">
        <v>0</v>
      </c>
      <c r="F1168">
        <v>0</v>
      </c>
      <c r="G1168">
        <v>0</v>
      </c>
      <c r="H1168">
        <v>1</v>
      </c>
      <c r="I1168" s="232">
        <f>IF(ISBLANK(D1168),"",(E1168/VLOOKUP(B1168,'Data-Dept'!A:E,2,)))</f>
        <v>0</v>
      </c>
      <c r="J1168" s="232">
        <f>IF(ISBLANK(D1168),"",(F1168/VLOOKUP(B1168,'Data-Dept'!A:E,2,)))</f>
        <v>0</v>
      </c>
      <c r="K1168" s="232">
        <f>IF(ISBLANK(D1168),"",(G1168/VLOOKUP(B1168,'Data-Dept'!A:E,2,)))</f>
        <v>0</v>
      </c>
    </row>
    <row r="1169" spans="1:11" x14ac:dyDescent="0.5">
      <c r="A1169" s="230" t="str">
        <f t="shared" si="40"/>
        <v>Learn about the NEXUS program</v>
      </c>
      <c r="B1169" s="230" t="str">
        <f t="shared" si="41"/>
        <v>CBSA</v>
      </c>
      <c r="C1169" s="230">
        <f>VLOOKUP(B1169,'Data-Dept'!A:J,10,)</f>
        <v>8.2121991698330173E-3</v>
      </c>
      <c r="D1169" t="s">
        <v>1362</v>
      </c>
      <c r="E1169">
        <v>0</v>
      </c>
      <c r="F1169">
        <v>0</v>
      </c>
      <c r="G1169">
        <v>0</v>
      </c>
      <c r="H1169">
        <v>1</v>
      </c>
      <c r="I1169" s="232">
        <f>IF(ISBLANK(D1169),"",(E1169/VLOOKUP(B1169,'Data-Dept'!A:E,2,)))</f>
        <v>0</v>
      </c>
      <c r="J1169" s="232">
        <f>IF(ISBLANK(D1169),"",(F1169/VLOOKUP(B1169,'Data-Dept'!A:E,2,)))</f>
        <v>0</v>
      </c>
      <c r="K1169" s="232">
        <f>IF(ISBLANK(D1169),"",(G1169/VLOOKUP(B1169,'Data-Dept'!A:E,2,)))</f>
        <v>0</v>
      </c>
    </row>
    <row r="1170" spans="1:11" x14ac:dyDescent="0.5">
      <c r="A1170" s="230" t="str">
        <f t="shared" si="40"/>
        <v>Living in a border community</v>
      </c>
      <c r="B1170" s="230" t="str">
        <f t="shared" si="41"/>
        <v>CBSA</v>
      </c>
      <c r="C1170" s="230">
        <f>VLOOKUP(B1170,'Data-Dept'!A:J,10,)</f>
        <v>8.2121991698330173E-3</v>
      </c>
      <c r="D1170" t="s">
        <v>1363</v>
      </c>
      <c r="E1170">
        <v>0</v>
      </c>
      <c r="F1170">
        <v>1</v>
      </c>
      <c r="G1170">
        <v>1</v>
      </c>
      <c r="H1170">
        <v>1</v>
      </c>
      <c r="I1170" s="232">
        <f>IF(ISBLANK(D1170),"",(E1170/VLOOKUP(B1170,'Data-Dept'!A:E,2,)))</f>
        <v>0</v>
      </c>
      <c r="J1170" s="232">
        <f>IF(ISBLANK(D1170),"",(F1170/VLOOKUP(B1170,'Data-Dept'!A:E,2,)))</f>
        <v>7.2579474524604436E-5</v>
      </c>
      <c r="K1170" s="232">
        <f>IF(ISBLANK(D1170),"",(G1170/VLOOKUP(B1170,'Data-Dept'!A:E,2,)))</f>
        <v>7.2579474524604436E-5</v>
      </c>
    </row>
    <row r="1171" spans="1:11" x14ac:dyDescent="0.5">
      <c r="A1171" s="230" t="str">
        <f t="shared" si="40"/>
        <v>Paying duty and taxes</v>
      </c>
      <c r="B1171" s="230" t="str">
        <f t="shared" si="41"/>
        <v>CBSA</v>
      </c>
      <c r="C1171" s="230">
        <f>VLOOKUP(B1171,'Data-Dept'!A:J,10,)</f>
        <v>8.2121991698330173E-3</v>
      </c>
      <c r="D1171" t="s">
        <v>1365</v>
      </c>
      <c r="E1171">
        <v>0</v>
      </c>
      <c r="F1171">
        <v>1</v>
      </c>
      <c r="G1171">
        <v>1</v>
      </c>
      <c r="H1171">
        <v>1</v>
      </c>
      <c r="I1171" s="232">
        <f>IF(ISBLANK(D1171),"",(E1171/VLOOKUP(B1171,'Data-Dept'!A:E,2,)))</f>
        <v>0</v>
      </c>
      <c r="J1171" s="232">
        <f>IF(ISBLANK(D1171),"",(F1171/VLOOKUP(B1171,'Data-Dept'!A:E,2,)))</f>
        <v>7.2579474524604436E-5</v>
      </c>
      <c r="K1171" s="232">
        <f>IF(ISBLANK(D1171),"",(G1171/VLOOKUP(B1171,'Data-Dept'!A:E,2,)))</f>
        <v>7.2579474524604436E-5</v>
      </c>
    </row>
    <row r="1172" spans="1:11" x14ac:dyDescent="0.5">
      <c r="A1172" s="230" t="str">
        <f t="shared" si="40"/>
        <v>See the estimated wait times for the Canada-United States border</v>
      </c>
      <c r="B1172" s="230" t="str">
        <f t="shared" si="41"/>
        <v>CBSA</v>
      </c>
      <c r="C1172" s="230">
        <f>VLOOKUP(B1172,'Data-Dept'!A:J,10,)</f>
        <v>8.2121991698330173E-3</v>
      </c>
      <c r="D1172" t="s">
        <v>1367</v>
      </c>
      <c r="E1172">
        <v>0</v>
      </c>
      <c r="F1172">
        <v>3</v>
      </c>
      <c r="G1172">
        <v>2</v>
      </c>
      <c r="H1172">
        <v>11</v>
      </c>
      <c r="I1172" s="232">
        <f>IF(ISBLANK(D1172),"",(E1172/VLOOKUP(B1172,'Data-Dept'!A:E,2,)))</f>
        <v>0</v>
      </c>
      <c r="J1172" s="232">
        <f>IF(ISBLANK(D1172),"",(F1172/VLOOKUP(B1172,'Data-Dept'!A:E,2,)))</f>
        <v>2.1773842357381332E-4</v>
      </c>
      <c r="K1172" s="232">
        <f>IF(ISBLANK(D1172),"",(G1172/VLOOKUP(B1172,'Data-Dept'!A:E,2,)))</f>
        <v>1.4515894904920887E-4</v>
      </c>
    </row>
    <row r="1173" spans="1:11" x14ac:dyDescent="0.5">
      <c r="A1173" s="230" t="str">
        <f t="shared" si="40"/>
        <v>What to expect at the border</v>
      </c>
      <c r="B1173" s="230" t="str">
        <f t="shared" si="41"/>
        <v>CBSA</v>
      </c>
      <c r="C1173" s="230">
        <f>VLOOKUP(B1173,'Data-Dept'!A:J,10,)</f>
        <v>8.2121991698330173E-3</v>
      </c>
      <c r="D1173" t="s">
        <v>1368</v>
      </c>
      <c r="E1173">
        <v>0</v>
      </c>
      <c r="F1173">
        <v>1</v>
      </c>
      <c r="G1173">
        <v>0</v>
      </c>
      <c r="H1173">
        <v>2</v>
      </c>
      <c r="I1173" s="232">
        <f>IF(ISBLANK(D1173),"",(E1173/VLOOKUP(B1173,'Data-Dept'!A:E,2,)))</f>
        <v>0</v>
      </c>
      <c r="J1173" s="232">
        <f>IF(ISBLANK(D1173),"",(F1173/VLOOKUP(B1173,'Data-Dept'!A:E,2,)))</f>
        <v>7.2579474524604436E-5</v>
      </c>
      <c r="K1173" s="232">
        <f>IF(ISBLANK(D1173),"",(G1173/VLOOKUP(B1173,'Data-Dept'!A:E,2,)))</f>
        <v>0</v>
      </c>
    </row>
    <row r="1174" spans="1:11" x14ac:dyDescent="0.5">
      <c r="A1174" s="230" t="str">
        <f t="shared" si="40"/>
        <v>Become licensed</v>
      </c>
      <c r="B1174" s="230" t="str">
        <f t="shared" si="41"/>
        <v>CGC</v>
      </c>
      <c r="C1174" s="230" t="str">
        <f>VLOOKUP(B1174,'Data-Dept'!A:J,10,)</f>
        <v>Insufficient data</v>
      </c>
      <c r="D1174" t="s">
        <v>1370</v>
      </c>
      <c r="E1174">
        <v>0</v>
      </c>
      <c r="F1174">
        <v>1</v>
      </c>
      <c r="G1174">
        <v>1</v>
      </c>
      <c r="H1174">
        <v>1</v>
      </c>
      <c r="I1174" s="232">
        <f>IF(ISBLANK(D1174),"",(E1174/VLOOKUP(B1174,'Data-Dept'!A:E,2,)))</f>
        <v>0</v>
      </c>
      <c r="J1174" s="232">
        <f>IF(ISBLANK(D1174),"",(F1174/VLOOKUP(B1174,'Data-Dept'!A:E,2,)))</f>
        <v>6.6666666666666666E-2</v>
      </c>
      <c r="K1174" s="232">
        <f>IF(ISBLANK(D1174),"",(G1174/VLOOKUP(B1174,'Data-Dept'!A:E,2,)))</f>
        <v>6.6666666666666666E-2</v>
      </c>
    </row>
    <row r="1175" spans="1:11" x14ac:dyDescent="0.5">
      <c r="A1175" s="230" t="str">
        <f t="shared" si="40"/>
        <v>Contact the Canadian Grain Commission</v>
      </c>
      <c r="B1175" s="230" t="str">
        <f t="shared" si="41"/>
        <v>CGC</v>
      </c>
      <c r="C1175" s="230" t="str">
        <f>VLOOKUP(B1175,'Data-Dept'!A:J,10,)</f>
        <v>Insufficient data</v>
      </c>
      <c r="D1175" t="s">
        <v>286</v>
      </c>
      <c r="E1175">
        <v>0</v>
      </c>
      <c r="F1175">
        <v>1</v>
      </c>
      <c r="G1175">
        <v>1</v>
      </c>
      <c r="H1175">
        <v>1</v>
      </c>
      <c r="I1175" s="232">
        <f>IF(ISBLANK(D1175),"",(E1175/VLOOKUP(B1175,'Data-Dept'!A:E,2,)))</f>
        <v>0</v>
      </c>
      <c r="J1175" s="232">
        <f>IF(ISBLANK(D1175),"",(F1175/VLOOKUP(B1175,'Data-Dept'!A:E,2,)))</f>
        <v>6.6666666666666666E-2</v>
      </c>
      <c r="K1175" s="232">
        <f>IF(ISBLANK(D1175),"",(G1175/VLOOKUP(B1175,'Data-Dept'!A:E,2,)))</f>
        <v>6.6666666666666666E-2</v>
      </c>
    </row>
    <row r="1176" spans="1:11" x14ac:dyDescent="0.5">
      <c r="A1176" s="230" t="str">
        <f t="shared" si="40"/>
        <v>Moisture content for Canadian grains</v>
      </c>
      <c r="B1176" s="230" t="str">
        <f t="shared" si="41"/>
        <v>CGC</v>
      </c>
      <c r="C1176" s="230" t="str">
        <f>VLOOKUP(B1176,'Data-Dept'!A:J,10,)</f>
        <v>Insufficient data</v>
      </c>
      <c r="D1176" t="s">
        <v>1371</v>
      </c>
      <c r="E1176">
        <v>0</v>
      </c>
      <c r="F1176">
        <v>0</v>
      </c>
      <c r="G1176">
        <v>0</v>
      </c>
      <c r="H1176">
        <v>1</v>
      </c>
      <c r="I1176" s="232">
        <f>IF(ISBLANK(D1176),"",(E1176/VLOOKUP(B1176,'Data-Dept'!A:E,2,)))</f>
        <v>0</v>
      </c>
      <c r="J1176" s="232">
        <f>IF(ISBLANK(D1176),"",(F1176/VLOOKUP(B1176,'Data-Dept'!A:E,2,)))</f>
        <v>0</v>
      </c>
      <c r="K1176" s="232">
        <f>IF(ISBLANK(D1176),"",(G1176/VLOOKUP(B1176,'Data-Dept'!A:E,2,)))</f>
        <v>0</v>
      </c>
    </row>
    <row r="1177" spans="1:11" x14ac:dyDescent="0.5">
      <c r="A1177" s="230" t="str">
        <f t="shared" si="40"/>
        <v>Official Grain Grading Guide</v>
      </c>
      <c r="B1177" s="230" t="str">
        <f t="shared" si="41"/>
        <v>CGC</v>
      </c>
      <c r="C1177" s="230" t="str">
        <f>VLOOKUP(B1177,'Data-Dept'!A:J,10,)</f>
        <v>Insufficient data</v>
      </c>
      <c r="D1177" t="s">
        <v>1372</v>
      </c>
      <c r="E1177">
        <v>0</v>
      </c>
      <c r="F1177">
        <v>1</v>
      </c>
      <c r="G1177">
        <v>1</v>
      </c>
      <c r="H1177">
        <v>1</v>
      </c>
      <c r="I1177" s="232">
        <f>IF(ISBLANK(D1177),"",(E1177/VLOOKUP(B1177,'Data-Dept'!A:E,2,)))</f>
        <v>0</v>
      </c>
      <c r="J1177" s="232">
        <f>IF(ISBLANK(D1177),"",(F1177/VLOOKUP(B1177,'Data-Dept'!A:E,2,)))</f>
        <v>6.6666666666666666E-2</v>
      </c>
      <c r="K1177" s="232">
        <f>IF(ISBLANK(D1177),"",(G1177/VLOOKUP(B1177,'Data-Dept'!A:E,2,)))</f>
        <v>6.6666666666666666E-2</v>
      </c>
    </row>
    <row r="1178" spans="1:11" x14ac:dyDescent="0.5">
      <c r="A1178" s="230" t="str">
        <f t="shared" si="40"/>
        <v>Online reporting service for primary and process elevator weekly reports</v>
      </c>
      <c r="B1178" s="230" t="str">
        <f t="shared" si="41"/>
        <v>CGC</v>
      </c>
      <c r="C1178" s="230" t="str">
        <f>VLOOKUP(B1178,'Data-Dept'!A:J,10,)</f>
        <v>Insufficient data</v>
      </c>
      <c r="D1178" t="s">
        <v>287</v>
      </c>
      <c r="E1178">
        <v>0</v>
      </c>
      <c r="F1178">
        <v>1</v>
      </c>
      <c r="G1178">
        <v>1</v>
      </c>
      <c r="H1178">
        <v>4</v>
      </c>
      <c r="I1178" s="232">
        <f>IF(ISBLANK(D1178),"",(E1178/VLOOKUP(B1178,'Data-Dept'!A:E,2,)))</f>
        <v>0</v>
      </c>
      <c r="J1178" s="232">
        <f>IF(ISBLANK(D1178),"",(F1178/VLOOKUP(B1178,'Data-Dept'!A:E,2,)))</f>
        <v>6.6666666666666666E-2</v>
      </c>
      <c r="K1178" s="232">
        <f>IF(ISBLANK(D1178),"",(G1178/VLOOKUP(B1178,'Data-Dept'!A:E,2,)))</f>
        <v>6.6666666666666666E-2</v>
      </c>
    </row>
    <row r="1179" spans="1:11" x14ac:dyDescent="0.5">
      <c r="A1179" s="230" t="str">
        <f t="shared" si="40"/>
        <v>Methods and tests</v>
      </c>
      <c r="B1179" s="230" t="str">
        <f t="shared" si="41"/>
        <v>CGC</v>
      </c>
      <c r="C1179" s="230" t="str">
        <f>VLOOKUP(B1179,'Data-Dept'!A:J,10,)</f>
        <v>Insufficient data</v>
      </c>
      <c r="D1179" t="s">
        <v>289</v>
      </c>
      <c r="E1179">
        <v>0</v>
      </c>
      <c r="F1179">
        <v>1</v>
      </c>
      <c r="G1179">
        <v>2</v>
      </c>
      <c r="H1179">
        <v>2</v>
      </c>
      <c r="I1179" s="232">
        <f>IF(ISBLANK(D1179),"",(E1179/VLOOKUP(B1179,'Data-Dept'!A:E,2,)))</f>
        <v>0</v>
      </c>
      <c r="J1179" s="232">
        <f>IF(ISBLANK(D1179),"",(F1179/VLOOKUP(B1179,'Data-Dept'!A:E,2,)))</f>
        <v>6.6666666666666666E-2</v>
      </c>
      <c r="K1179" s="232">
        <f>IF(ISBLANK(D1179),"",(G1179/VLOOKUP(B1179,'Data-Dept'!A:E,2,)))</f>
        <v>0.13333333333333333</v>
      </c>
    </row>
    <row r="1180" spans="1:11" x14ac:dyDescent="0.5">
      <c r="A1180" s="230" t="str">
        <f t="shared" si="40"/>
        <v>Other - Reason for my visit is not in this list</v>
      </c>
      <c r="B1180" s="230" t="str">
        <f t="shared" si="41"/>
        <v>CGC</v>
      </c>
      <c r="C1180" s="230" t="str">
        <f>VLOOKUP(B1180,'Data-Dept'!A:J,10,)</f>
        <v>Insufficient data</v>
      </c>
      <c r="D1180" t="s">
        <v>290</v>
      </c>
      <c r="E1180">
        <v>0</v>
      </c>
      <c r="F1180">
        <v>1</v>
      </c>
      <c r="G1180">
        <v>1</v>
      </c>
      <c r="H1180">
        <v>2</v>
      </c>
      <c r="I1180" s="232">
        <f>IF(ISBLANK(D1180),"",(E1180/VLOOKUP(B1180,'Data-Dept'!A:E,2,)))</f>
        <v>0</v>
      </c>
      <c r="J1180" s="232">
        <f>IF(ISBLANK(D1180),"",(F1180/VLOOKUP(B1180,'Data-Dept'!A:E,2,)))</f>
        <v>6.6666666666666666E-2</v>
      </c>
      <c r="K1180" s="232">
        <f>IF(ISBLANK(D1180),"",(G1180/VLOOKUP(B1180,'Data-Dept'!A:E,2,)))</f>
        <v>6.6666666666666666E-2</v>
      </c>
    </row>
    <row r="1181" spans="1:11" x14ac:dyDescent="0.5">
      <c r="A1181" s="230" t="str">
        <f t="shared" si="40"/>
        <v>Cancer Research</v>
      </c>
      <c r="B1181" s="230" t="str">
        <f t="shared" si="41"/>
        <v>CIHR</v>
      </c>
      <c r="C1181" s="230">
        <f>VLOOKUP(B1181,'Data-Dept'!A:J,10,)</f>
        <v>2.9322591399837911E-2</v>
      </c>
      <c r="D1181" t="s">
        <v>294</v>
      </c>
      <c r="E1181">
        <v>0</v>
      </c>
      <c r="F1181">
        <v>0</v>
      </c>
      <c r="G1181">
        <v>0</v>
      </c>
      <c r="H1181">
        <v>2</v>
      </c>
      <c r="I1181" s="232">
        <f>IF(ISBLANK(D1181),"",(E1181/VLOOKUP(B1181,'Data-Dept'!A:E,2,)))</f>
        <v>0</v>
      </c>
      <c r="J1181" s="232">
        <f>IF(ISBLANK(D1181),"",(F1181/VLOOKUP(B1181,'Data-Dept'!A:E,2,)))</f>
        <v>0</v>
      </c>
      <c r="K1181" s="232">
        <f>IF(ISBLANK(D1181),"",(G1181/VLOOKUP(B1181,'Data-Dept'!A:E,2,)))</f>
        <v>0</v>
      </c>
    </row>
    <row r="1182" spans="1:11" x14ac:dyDescent="0.5">
      <c r="A1182" s="230" t="str">
        <f t="shared" si="40"/>
        <v>Find out about Peer review</v>
      </c>
      <c r="B1182" s="230" t="str">
        <f t="shared" si="41"/>
        <v>CIHR</v>
      </c>
      <c r="C1182" s="230">
        <f>VLOOKUP(B1182,'Data-Dept'!A:J,10,)</f>
        <v>2.9322591399837911E-2</v>
      </c>
      <c r="D1182" t="s">
        <v>301</v>
      </c>
      <c r="E1182">
        <v>0</v>
      </c>
      <c r="F1182">
        <v>1</v>
      </c>
      <c r="G1182">
        <v>0</v>
      </c>
      <c r="H1182">
        <v>3</v>
      </c>
      <c r="I1182" s="232">
        <f>IF(ISBLANK(D1182),"",(E1182/VLOOKUP(B1182,'Data-Dept'!A:E,2,)))</f>
        <v>0</v>
      </c>
      <c r="J1182" s="232">
        <f>IF(ISBLANK(D1182),"",(F1182/VLOOKUP(B1182,'Data-Dept'!A:E,2,)))</f>
        <v>1.0183299389002036E-3</v>
      </c>
      <c r="K1182" s="232">
        <f>IF(ISBLANK(D1182),"",(G1182/VLOOKUP(B1182,'Data-Dept'!A:E,2,)))</f>
        <v>0</v>
      </c>
    </row>
    <row r="1183" spans="1:11" x14ac:dyDescent="0.5">
      <c r="A1183" s="230" t="str">
        <f t="shared" si="40"/>
        <v>Gender and Health</v>
      </c>
      <c r="B1183" s="230" t="str">
        <f t="shared" si="41"/>
        <v>CIHR</v>
      </c>
      <c r="C1183" s="230">
        <f>VLOOKUP(B1183,'Data-Dept'!A:J,10,)</f>
        <v>2.9322591399837911E-2</v>
      </c>
      <c r="D1183" t="s">
        <v>303</v>
      </c>
      <c r="E1183">
        <v>0</v>
      </c>
      <c r="F1183">
        <v>0</v>
      </c>
      <c r="G1183">
        <v>0</v>
      </c>
      <c r="H1183">
        <v>3</v>
      </c>
      <c r="I1183" s="232">
        <f>IF(ISBLANK(D1183),"",(E1183/VLOOKUP(B1183,'Data-Dept'!A:E,2,)))</f>
        <v>0</v>
      </c>
      <c r="J1183" s="232">
        <f>IF(ISBLANK(D1183),"",(F1183/VLOOKUP(B1183,'Data-Dept'!A:E,2,)))</f>
        <v>0</v>
      </c>
      <c r="K1183" s="232">
        <f>IF(ISBLANK(D1183),"",(G1183/VLOOKUP(B1183,'Data-Dept'!A:E,2,)))</f>
        <v>0</v>
      </c>
    </row>
    <row r="1184" spans="1:11" x14ac:dyDescent="0.5">
      <c r="A1184" s="230" t="str">
        <f t="shared" si="40"/>
        <v>Genetics</v>
      </c>
      <c r="B1184" s="230" t="str">
        <f t="shared" si="41"/>
        <v>CIHR</v>
      </c>
      <c r="C1184" s="230">
        <f>VLOOKUP(B1184,'Data-Dept'!A:J,10,)</f>
        <v>2.9322591399837911E-2</v>
      </c>
      <c r="D1184" t="s">
        <v>304</v>
      </c>
      <c r="E1184">
        <v>0</v>
      </c>
      <c r="F1184">
        <v>0</v>
      </c>
      <c r="G1184">
        <v>0</v>
      </c>
      <c r="H1184">
        <v>1</v>
      </c>
      <c r="I1184" s="232">
        <f>IF(ISBLANK(D1184),"",(E1184/VLOOKUP(B1184,'Data-Dept'!A:E,2,)))</f>
        <v>0</v>
      </c>
      <c r="J1184" s="232">
        <f>IF(ISBLANK(D1184),"",(F1184/VLOOKUP(B1184,'Data-Dept'!A:E,2,)))</f>
        <v>0</v>
      </c>
      <c r="K1184" s="232">
        <f>IF(ISBLANK(D1184),"",(G1184/VLOOKUP(B1184,'Data-Dept'!A:E,2,)))</f>
        <v>0</v>
      </c>
    </row>
    <row r="1185" spans="1:11" x14ac:dyDescent="0.5">
      <c r="A1185" s="230" t="str">
        <f t="shared" si="40"/>
        <v>Human Development, Child and Youth Health</v>
      </c>
      <c r="B1185" s="230" t="str">
        <f t="shared" si="41"/>
        <v>CIHR</v>
      </c>
      <c r="C1185" s="230">
        <f>VLOOKUP(B1185,'Data-Dept'!A:J,10,)</f>
        <v>2.9322591399837911E-2</v>
      </c>
      <c r="D1185" t="s">
        <v>309</v>
      </c>
      <c r="E1185">
        <v>0</v>
      </c>
      <c r="F1185">
        <v>1</v>
      </c>
      <c r="G1185">
        <v>1</v>
      </c>
      <c r="H1185">
        <v>2</v>
      </c>
      <c r="I1185" s="232">
        <f>IF(ISBLANK(D1185),"",(E1185/VLOOKUP(B1185,'Data-Dept'!A:E,2,)))</f>
        <v>0</v>
      </c>
      <c r="J1185" s="232">
        <f>IF(ISBLANK(D1185),"",(F1185/VLOOKUP(B1185,'Data-Dept'!A:E,2,)))</f>
        <v>1.0183299389002036E-3</v>
      </c>
      <c r="K1185" s="232">
        <f>IF(ISBLANK(D1185),"",(G1185/VLOOKUP(B1185,'Data-Dept'!A:E,2,)))</f>
        <v>1.0183299389002036E-3</v>
      </c>
    </row>
    <row r="1186" spans="1:11" x14ac:dyDescent="0.5">
      <c r="A1186" s="230" t="str">
        <f t="shared" si="40"/>
        <v>Indigenous Peoples' Health</v>
      </c>
      <c r="B1186" s="230" t="str">
        <f t="shared" si="41"/>
        <v>CIHR</v>
      </c>
      <c r="C1186" s="230">
        <f>VLOOKUP(B1186,'Data-Dept'!A:J,10,)</f>
        <v>2.9322591399837911E-2</v>
      </c>
      <c r="D1186" t="s">
        <v>1375</v>
      </c>
      <c r="E1186">
        <v>0</v>
      </c>
      <c r="F1186">
        <v>0</v>
      </c>
      <c r="G1186">
        <v>0</v>
      </c>
      <c r="H1186">
        <v>1</v>
      </c>
      <c r="I1186" s="232">
        <f>IF(ISBLANK(D1186),"",(E1186/VLOOKUP(B1186,'Data-Dept'!A:E,2,)))</f>
        <v>0</v>
      </c>
      <c r="J1186" s="232">
        <f>IF(ISBLANK(D1186),"",(F1186/VLOOKUP(B1186,'Data-Dept'!A:E,2,)))</f>
        <v>0</v>
      </c>
      <c r="K1186" s="232">
        <f>IF(ISBLANK(D1186),"",(G1186/VLOOKUP(B1186,'Data-Dept'!A:E,2,)))</f>
        <v>0</v>
      </c>
    </row>
    <row r="1187" spans="1:11" x14ac:dyDescent="0.5">
      <c r="A1187" s="230" t="str">
        <f t="shared" si="40"/>
        <v>Nutrition, Metabolism and Diabetes</v>
      </c>
      <c r="B1187" s="230" t="str">
        <f t="shared" si="41"/>
        <v>CIHR</v>
      </c>
      <c r="C1187" s="230">
        <f>VLOOKUP(B1187,'Data-Dept'!A:J,10,)</f>
        <v>2.9322591399837911E-2</v>
      </c>
      <c r="D1187" t="s">
        <v>314</v>
      </c>
      <c r="E1187">
        <v>0</v>
      </c>
      <c r="F1187">
        <v>1</v>
      </c>
      <c r="G1187">
        <v>0</v>
      </c>
      <c r="H1187">
        <v>4</v>
      </c>
      <c r="I1187" s="232">
        <f>IF(ISBLANK(D1187),"",(E1187/VLOOKUP(B1187,'Data-Dept'!A:E,2,)))</f>
        <v>0</v>
      </c>
      <c r="J1187" s="232">
        <f>IF(ISBLANK(D1187),"",(F1187/VLOOKUP(B1187,'Data-Dept'!A:E,2,)))</f>
        <v>1.0183299389002036E-3</v>
      </c>
      <c r="K1187" s="232">
        <f>IF(ISBLANK(D1187),"",(G1187/VLOOKUP(B1187,'Data-Dept'!A:E,2,)))</f>
        <v>0</v>
      </c>
    </row>
    <row r="1188" spans="1:11" x14ac:dyDescent="0.5">
      <c r="A1188" s="230" t="str">
        <f t="shared" si="40"/>
        <v>Population and Public Health</v>
      </c>
      <c r="B1188" s="230" t="str">
        <f t="shared" si="41"/>
        <v>CIHR</v>
      </c>
      <c r="C1188" s="230">
        <f>VLOOKUP(B1188,'Data-Dept'!A:J,10,)</f>
        <v>2.9322591399837911E-2</v>
      </c>
      <c r="D1188" t="s">
        <v>1378</v>
      </c>
      <c r="E1188">
        <v>0</v>
      </c>
      <c r="F1188">
        <v>0</v>
      </c>
      <c r="G1188">
        <v>0</v>
      </c>
      <c r="H1188">
        <v>1</v>
      </c>
      <c r="I1188" s="232">
        <f>IF(ISBLANK(D1188),"",(E1188/VLOOKUP(B1188,'Data-Dept'!A:E,2,)))</f>
        <v>0</v>
      </c>
      <c r="J1188" s="232">
        <f>IF(ISBLANK(D1188),"",(F1188/VLOOKUP(B1188,'Data-Dept'!A:E,2,)))</f>
        <v>0</v>
      </c>
      <c r="K1188" s="232">
        <f>IF(ISBLANK(D1188),"",(G1188/VLOOKUP(B1188,'Data-Dept'!A:E,2,)))</f>
        <v>0</v>
      </c>
    </row>
    <row r="1189" spans="1:11" x14ac:dyDescent="0.5">
      <c r="A1189" s="230" t="str">
        <f t="shared" si="40"/>
        <v>Find general information about COVID-19</v>
      </c>
      <c r="B1189" s="230" t="str">
        <f t="shared" si="41"/>
        <v>CSC</v>
      </c>
      <c r="C1189" s="230">
        <f>VLOOKUP(B1189,'Data-Dept'!A:J,10,)</f>
        <v>3.0926873159431035E-2</v>
      </c>
      <c r="D1189" t="s">
        <v>1394</v>
      </c>
      <c r="E1189">
        <v>0</v>
      </c>
      <c r="F1189">
        <v>0</v>
      </c>
      <c r="G1189">
        <v>0</v>
      </c>
      <c r="H1189">
        <v>1</v>
      </c>
      <c r="I1189" s="232">
        <f>IF(ISBLANK(D1189),"",(E1189/VLOOKUP(B1189,'Data-Dept'!A:E,2,)))</f>
        <v>0</v>
      </c>
      <c r="J1189" s="232">
        <f>IF(ISBLANK(D1189),"",(F1189/VLOOKUP(B1189,'Data-Dept'!A:E,2,)))</f>
        <v>0</v>
      </c>
      <c r="K1189" s="232">
        <f>IF(ISBLANK(D1189),"",(G1189/VLOOKUP(B1189,'Data-Dept'!A:E,2,)))</f>
        <v>0</v>
      </c>
    </row>
    <row r="1190" spans="1:11" x14ac:dyDescent="0.5">
      <c r="A1190" s="230" t="str">
        <f t="shared" si="40"/>
        <v>I am an employee looking for information about COVID-19</v>
      </c>
      <c r="B1190" s="230" t="str">
        <f t="shared" si="41"/>
        <v>CSC</v>
      </c>
      <c r="C1190" s="230">
        <f>VLOOKUP(B1190,'Data-Dept'!A:J,10,)</f>
        <v>3.0926873159431035E-2</v>
      </c>
      <c r="D1190" t="s">
        <v>1396</v>
      </c>
      <c r="E1190">
        <v>0</v>
      </c>
      <c r="F1190">
        <v>1</v>
      </c>
      <c r="G1190">
        <v>0</v>
      </c>
      <c r="H1190">
        <v>1</v>
      </c>
      <c r="I1190" s="232">
        <f>IF(ISBLANK(D1190),"",(E1190/VLOOKUP(B1190,'Data-Dept'!A:E,2,)))</f>
        <v>0</v>
      </c>
      <c r="J1190" s="232">
        <f>IF(ISBLANK(D1190),"",(F1190/VLOOKUP(B1190,'Data-Dept'!A:E,2,)))</f>
        <v>1.0869565217391304E-3</v>
      </c>
      <c r="K1190" s="232">
        <f>IF(ISBLANK(D1190),"",(G1190/VLOOKUP(B1190,'Data-Dept'!A:E,2,)))</f>
        <v>0</v>
      </c>
    </row>
    <row r="1191" spans="1:11" x14ac:dyDescent="0.5">
      <c r="A1191" s="230" t="str">
        <f t="shared" si="40"/>
        <v>See if I can enter an institution</v>
      </c>
      <c r="B1191" s="230" t="str">
        <f t="shared" si="41"/>
        <v>CSC</v>
      </c>
      <c r="C1191" s="230">
        <f>VLOOKUP(B1191,'Data-Dept'!A:J,10,)</f>
        <v>3.0926873159431035E-2</v>
      </c>
      <c r="D1191" t="s">
        <v>1397</v>
      </c>
      <c r="E1191">
        <v>0</v>
      </c>
      <c r="F1191">
        <v>0</v>
      </c>
      <c r="G1191">
        <v>1</v>
      </c>
      <c r="H1191">
        <v>2</v>
      </c>
      <c r="I1191" s="232">
        <f>IF(ISBLANK(D1191),"",(E1191/VLOOKUP(B1191,'Data-Dept'!A:E,2,)))</f>
        <v>0</v>
      </c>
      <c r="J1191" s="232">
        <f>IF(ISBLANK(D1191),"",(F1191/VLOOKUP(B1191,'Data-Dept'!A:E,2,)))</f>
        <v>0</v>
      </c>
      <c r="K1191" s="232">
        <f>IF(ISBLANK(D1191),"",(G1191/VLOOKUP(B1191,'Data-Dept'!A:E,2,)))</f>
        <v>1.0869565217391304E-3</v>
      </c>
    </row>
    <row r="1192" spans="1:11" x14ac:dyDescent="0.5">
      <c r="A1192" s="230" t="str">
        <f t="shared" si="40"/>
        <v>What can I bring into an institution during my visit</v>
      </c>
      <c r="B1192" s="230" t="str">
        <f t="shared" si="41"/>
        <v>CSC</v>
      </c>
      <c r="C1192" s="230">
        <f>VLOOKUP(B1192,'Data-Dept'!A:J,10,)</f>
        <v>3.0926873159431035E-2</v>
      </c>
      <c r="D1192" t="s">
        <v>388</v>
      </c>
      <c r="E1192">
        <v>0</v>
      </c>
      <c r="F1192">
        <v>0</v>
      </c>
      <c r="G1192">
        <v>3</v>
      </c>
      <c r="H1192">
        <v>7</v>
      </c>
      <c r="I1192" s="232">
        <f>IF(ISBLANK(D1192),"",(E1192/VLOOKUP(B1192,'Data-Dept'!A:E,2,)))</f>
        <v>0</v>
      </c>
      <c r="J1192" s="232">
        <f>IF(ISBLANK(D1192),"",(F1192/VLOOKUP(B1192,'Data-Dept'!A:E,2,)))</f>
        <v>0</v>
      </c>
      <c r="K1192" s="232">
        <f>IF(ISBLANK(D1192),"",(G1192/VLOOKUP(B1192,'Data-Dept'!A:E,2,)))</f>
        <v>3.2608695652173911E-3</v>
      </c>
    </row>
    <row r="1193" spans="1:11" x14ac:dyDescent="0.5">
      <c r="A1193" s="230" t="str">
        <f t="shared" si="40"/>
        <v>Become a champion</v>
      </c>
      <c r="B1193" s="230" t="str">
        <f t="shared" si="41"/>
        <v>CSEC</v>
      </c>
      <c r="C1193" s="230">
        <f>VLOOKUP(B1193,'Data-Dept'!A:J,10,)</f>
        <v>3.4062996861916293E-2</v>
      </c>
      <c r="D1193" t="s">
        <v>391</v>
      </c>
      <c r="E1193">
        <v>0</v>
      </c>
      <c r="F1193">
        <v>0</v>
      </c>
      <c r="G1193">
        <v>1</v>
      </c>
      <c r="H1193">
        <v>1</v>
      </c>
      <c r="I1193" s="232">
        <f>IF(ISBLANK(D1193),"",(E1193/VLOOKUP(B1193,'Data-Dept'!A:E,2,)))</f>
        <v>0</v>
      </c>
      <c r="J1193" s="232">
        <f>IF(ISBLANK(D1193),"",(F1193/VLOOKUP(B1193,'Data-Dept'!A:E,2,)))</f>
        <v>0</v>
      </c>
      <c r="K1193" s="232">
        <f>IF(ISBLANK(D1193),"",(G1193/VLOOKUP(B1193,'Data-Dept'!A:E,2,)))</f>
        <v>1.5455950540958269E-3</v>
      </c>
    </row>
    <row r="1194" spans="1:11" x14ac:dyDescent="0.5">
      <c r="A1194" s="230" t="str">
        <f t="shared" si="40"/>
        <v>Secure your connection</v>
      </c>
      <c r="B1194" s="230" t="str">
        <f t="shared" si="41"/>
        <v>CSEC</v>
      </c>
      <c r="C1194" s="230">
        <f>VLOOKUP(B1194,'Data-Dept'!A:J,10,)</f>
        <v>3.4062996861916293E-2</v>
      </c>
      <c r="D1194" t="s">
        <v>1399</v>
      </c>
      <c r="E1194">
        <v>0</v>
      </c>
      <c r="F1194">
        <v>0</v>
      </c>
      <c r="G1194">
        <v>0</v>
      </c>
      <c r="H1194">
        <v>1</v>
      </c>
      <c r="I1194" s="232">
        <f>IF(ISBLANK(D1194),"",(E1194/VLOOKUP(B1194,'Data-Dept'!A:E,2,)))</f>
        <v>0</v>
      </c>
      <c r="J1194" s="232">
        <f>IF(ISBLANK(D1194),"",(F1194/VLOOKUP(B1194,'Data-Dept'!A:E,2,)))</f>
        <v>0</v>
      </c>
      <c r="K1194" s="232">
        <f>IF(ISBLANK(D1194),"",(G1194/VLOOKUP(B1194,'Data-Dept'!A:E,2,)))</f>
        <v>0</v>
      </c>
    </row>
    <row r="1195" spans="1:11" x14ac:dyDescent="0.5">
      <c r="A1195" s="230" t="str">
        <f t="shared" si="40"/>
        <v>Find a job aid</v>
      </c>
      <c r="B1195" s="230" t="str">
        <f t="shared" si="41"/>
        <v>CSPS</v>
      </c>
      <c r="C1195" s="230">
        <f>VLOOKUP(B1195,'Data-Dept'!A:J,10,)</f>
        <v>8.1639509937400268E-2</v>
      </c>
      <c r="D1195" t="s">
        <v>401</v>
      </c>
      <c r="E1195">
        <v>0</v>
      </c>
      <c r="F1195">
        <v>1</v>
      </c>
      <c r="G1195">
        <v>0</v>
      </c>
      <c r="H1195">
        <v>1</v>
      </c>
      <c r="I1195" s="232">
        <f>IF(ISBLANK(D1195),"",(E1195/VLOOKUP(B1195,'Data-Dept'!A:E,2,)))</f>
        <v>0</v>
      </c>
      <c r="J1195" s="232">
        <f>IF(ISBLANK(D1195),"",(F1195/VLOOKUP(B1195,'Data-Dept'!A:E,2,)))</f>
        <v>7.9365079365079361E-3</v>
      </c>
      <c r="K1195" s="232">
        <f>IF(ISBLANK(D1195),"",(G1195/VLOOKUP(B1195,'Data-Dept'!A:E,2,)))</f>
        <v>0</v>
      </c>
    </row>
    <row r="1196" spans="1:11" x14ac:dyDescent="0.5">
      <c r="A1196" s="230" t="str">
        <f t="shared" si="40"/>
        <v>Find a learning path</v>
      </c>
      <c r="B1196" s="230" t="str">
        <f t="shared" si="41"/>
        <v>CSPS</v>
      </c>
      <c r="C1196" s="230">
        <f>VLOOKUP(B1196,'Data-Dept'!A:J,10,)</f>
        <v>8.1639509937400268E-2</v>
      </c>
      <c r="D1196" t="s">
        <v>402</v>
      </c>
      <c r="E1196">
        <v>0</v>
      </c>
      <c r="F1196">
        <v>1</v>
      </c>
      <c r="G1196">
        <v>2</v>
      </c>
      <c r="H1196">
        <v>4</v>
      </c>
      <c r="I1196" s="232">
        <f>IF(ISBLANK(D1196),"",(E1196/VLOOKUP(B1196,'Data-Dept'!A:E,2,)))</f>
        <v>0</v>
      </c>
      <c r="J1196" s="232">
        <f>IF(ISBLANK(D1196),"",(F1196/VLOOKUP(B1196,'Data-Dept'!A:E,2,)))</f>
        <v>7.9365079365079361E-3</v>
      </c>
      <c r="K1196" s="232">
        <f>IF(ISBLANK(D1196),"",(G1196/VLOOKUP(B1196,'Data-Dept'!A:E,2,)))</f>
        <v>1.5873015873015872E-2</v>
      </c>
    </row>
    <row r="1197" spans="1:11" x14ac:dyDescent="0.5">
      <c r="A1197" s="230" t="str">
        <f t="shared" si="40"/>
        <v>Find a video</v>
      </c>
      <c r="B1197" s="230" t="str">
        <f t="shared" si="41"/>
        <v>CSPS</v>
      </c>
      <c r="C1197" s="230">
        <f>VLOOKUP(B1197,'Data-Dept'!A:J,10,)</f>
        <v>8.1639509937400268E-2</v>
      </c>
      <c r="D1197" t="s">
        <v>1400</v>
      </c>
      <c r="E1197">
        <v>0</v>
      </c>
      <c r="F1197">
        <v>0</v>
      </c>
      <c r="G1197">
        <v>0</v>
      </c>
      <c r="H1197">
        <v>1</v>
      </c>
      <c r="I1197" s="232">
        <f>IF(ISBLANK(D1197),"",(E1197/VLOOKUP(B1197,'Data-Dept'!A:E,2,)))</f>
        <v>0</v>
      </c>
      <c r="J1197" s="232">
        <f>IF(ISBLANK(D1197),"",(F1197/VLOOKUP(B1197,'Data-Dept'!A:E,2,)))</f>
        <v>0</v>
      </c>
      <c r="K1197" s="232">
        <f>IF(ISBLANK(D1197),"",(G1197/VLOOKUP(B1197,'Data-Dept'!A:E,2,)))</f>
        <v>0</v>
      </c>
    </row>
    <row r="1198" spans="1:11" x14ac:dyDescent="0.5">
      <c r="A1198" s="230" t="str">
        <f t="shared" si="40"/>
        <v>Find an upcoming event</v>
      </c>
      <c r="B1198" s="230" t="str">
        <f t="shared" si="41"/>
        <v>CSPS</v>
      </c>
      <c r="C1198" s="230">
        <f>VLOOKUP(B1198,'Data-Dept'!A:J,10,)</f>
        <v>8.1639509937400268E-2</v>
      </c>
      <c r="D1198" t="s">
        <v>1401</v>
      </c>
      <c r="E1198">
        <v>0</v>
      </c>
      <c r="F1198">
        <v>2</v>
      </c>
      <c r="G1198">
        <v>2</v>
      </c>
      <c r="H1198">
        <v>4</v>
      </c>
      <c r="I1198" s="232">
        <f>IF(ISBLANK(D1198),"",(E1198/VLOOKUP(B1198,'Data-Dept'!A:E,2,)))</f>
        <v>0</v>
      </c>
      <c r="J1198" s="232">
        <f>IF(ISBLANK(D1198),"",(F1198/VLOOKUP(B1198,'Data-Dept'!A:E,2,)))</f>
        <v>1.5873015873015872E-2</v>
      </c>
      <c r="K1198" s="232">
        <f>IF(ISBLANK(D1198),"",(G1198/VLOOKUP(B1198,'Data-Dept'!A:E,2,)))</f>
        <v>1.5873015873015872E-2</v>
      </c>
    </row>
    <row r="1199" spans="1:11" x14ac:dyDescent="0.5">
      <c r="A1199" s="230" t="str">
        <f t="shared" si="40"/>
        <v>Find language training tools</v>
      </c>
      <c r="B1199" s="230" t="str">
        <f t="shared" si="41"/>
        <v>CSPS</v>
      </c>
      <c r="C1199" s="230">
        <f>VLOOKUP(B1199,'Data-Dept'!A:J,10,)</f>
        <v>8.1639509937400268E-2</v>
      </c>
      <c r="D1199" t="s">
        <v>404</v>
      </c>
      <c r="E1199">
        <v>0</v>
      </c>
      <c r="F1199">
        <v>2</v>
      </c>
      <c r="G1199">
        <v>0</v>
      </c>
      <c r="H1199">
        <v>2</v>
      </c>
      <c r="I1199" s="232">
        <f>IF(ISBLANK(D1199),"",(E1199/VLOOKUP(B1199,'Data-Dept'!A:E,2,)))</f>
        <v>0</v>
      </c>
      <c r="J1199" s="232">
        <f>IF(ISBLANK(D1199),"",(F1199/VLOOKUP(B1199,'Data-Dept'!A:E,2,)))</f>
        <v>1.5873015873015872E-2</v>
      </c>
      <c r="K1199" s="232">
        <f>IF(ISBLANK(D1199),"",(G1199/VLOOKUP(B1199,'Data-Dept'!A:E,2,)))</f>
        <v>0</v>
      </c>
    </row>
    <row r="1200" spans="1:11" x14ac:dyDescent="0.5">
      <c r="A1200" s="230" t="str">
        <f t="shared" si="40"/>
        <v>View the Indigenous Learning learning path</v>
      </c>
      <c r="B1200" s="230" t="str">
        <f t="shared" si="41"/>
        <v>CSPS</v>
      </c>
      <c r="C1200" s="230">
        <f>VLOOKUP(B1200,'Data-Dept'!A:J,10,)</f>
        <v>8.1639509937400268E-2</v>
      </c>
      <c r="D1200" t="s">
        <v>1403</v>
      </c>
      <c r="E1200">
        <v>0</v>
      </c>
      <c r="F1200">
        <v>2</v>
      </c>
      <c r="G1200">
        <v>0</v>
      </c>
      <c r="H1200">
        <v>4</v>
      </c>
      <c r="I1200" s="232">
        <f>IF(ISBLANK(D1200),"",(E1200/VLOOKUP(B1200,'Data-Dept'!A:E,2,)))</f>
        <v>0</v>
      </c>
      <c r="J1200" s="232">
        <f>IF(ISBLANK(D1200),"",(F1200/VLOOKUP(B1200,'Data-Dept'!A:E,2,)))</f>
        <v>1.5873015873015872E-2</v>
      </c>
      <c r="K1200" s="232">
        <f>IF(ISBLANK(D1200),"",(G1200/VLOOKUP(B1200,'Data-Dept'!A:E,2,)))</f>
        <v>0</v>
      </c>
    </row>
    <row r="1201" spans="1:11" x14ac:dyDescent="0.5">
      <c r="A1201" s="230" t="str">
        <f t="shared" si="40"/>
        <v>Contact the Department of National Defence and the Canadian Armed Forces</v>
      </c>
      <c r="B1201" s="230" t="str">
        <f t="shared" si="41"/>
        <v>DND</v>
      </c>
      <c r="C1201" s="230">
        <f>VLOOKUP(B1201,'Data-Dept'!A:J,10,)</f>
        <v>1.3547807034757964E-2</v>
      </c>
      <c r="D1201" t="s">
        <v>436</v>
      </c>
      <c r="E1201">
        <v>0</v>
      </c>
      <c r="F1201">
        <v>0</v>
      </c>
      <c r="G1201">
        <v>0</v>
      </c>
      <c r="H1201">
        <v>4</v>
      </c>
      <c r="I1201" s="232">
        <f>IF(ISBLANK(D1201),"",(E1201/VLOOKUP(B1201,'Data-Dept'!A:E,2,)))</f>
        <v>0</v>
      </c>
      <c r="J1201" s="232">
        <f>IF(ISBLANK(D1201),"",(F1201/VLOOKUP(B1201,'Data-Dept'!A:E,2,)))</f>
        <v>0</v>
      </c>
      <c r="K1201" s="232">
        <f>IF(ISBLANK(D1201),"",(G1201/VLOOKUP(B1201,'Data-Dept'!A:E,2,)))</f>
        <v>0</v>
      </c>
    </row>
    <row r="1202" spans="1:11" x14ac:dyDescent="0.5">
      <c r="A1202" s="230" t="str">
        <f t="shared" si="40"/>
        <v>Current military operations and deployments</v>
      </c>
      <c r="B1202" s="230" t="str">
        <f t="shared" si="41"/>
        <v>DND</v>
      </c>
      <c r="C1202" s="230">
        <f>VLOOKUP(B1202,'Data-Dept'!A:J,10,)</f>
        <v>1.3547807034757964E-2</v>
      </c>
      <c r="D1202" t="s">
        <v>437</v>
      </c>
      <c r="E1202">
        <v>0</v>
      </c>
      <c r="F1202">
        <v>0</v>
      </c>
      <c r="G1202">
        <v>0</v>
      </c>
      <c r="H1202">
        <v>5</v>
      </c>
      <c r="I1202" s="232">
        <f>IF(ISBLANK(D1202),"",(E1202/VLOOKUP(B1202,'Data-Dept'!A:E,2,)))</f>
        <v>0</v>
      </c>
      <c r="J1202" s="232">
        <f>IF(ISBLANK(D1202),"",(F1202/VLOOKUP(B1202,'Data-Dept'!A:E,2,)))</f>
        <v>0</v>
      </c>
      <c r="K1202" s="232">
        <f>IF(ISBLANK(D1202),"",(G1202/VLOOKUP(B1202,'Data-Dept'!A:E,2,)))</f>
        <v>0</v>
      </c>
    </row>
    <row r="1203" spans="1:11" x14ac:dyDescent="0.5">
      <c r="A1203" s="230" t="str">
        <f t="shared" si="40"/>
        <v>Dress regulations and drill manuals</v>
      </c>
      <c r="B1203" s="230" t="str">
        <f t="shared" si="41"/>
        <v>DND</v>
      </c>
      <c r="C1203" s="230">
        <f>VLOOKUP(B1203,'Data-Dept'!A:J,10,)</f>
        <v>1.3547807034757964E-2</v>
      </c>
      <c r="D1203" t="s">
        <v>439</v>
      </c>
      <c r="E1203">
        <v>0</v>
      </c>
      <c r="F1203">
        <v>0</v>
      </c>
      <c r="G1203">
        <v>0</v>
      </c>
      <c r="H1203">
        <v>2</v>
      </c>
      <c r="I1203" s="232">
        <f>IF(ISBLANK(D1203),"",(E1203/VLOOKUP(B1203,'Data-Dept'!A:E,2,)))</f>
        <v>0</v>
      </c>
      <c r="J1203" s="232">
        <f>IF(ISBLANK(D1203),"",(F1203/VLOOKUP(B1203,'Data-Dept'!A:E,2,)))</f>
        <v>0</v>
      </c>
      <c r="K1203" s="232">
        <f>IF(ISBLANK(D1203),"",(G1203/VLOOKUP(B1203,'Data-Dept'!A:E,2,)))</f>
        <v>0</v>
      </c>
    </row>
    <row r="1204" spans="1:11" x14ac:dyDescent="0.5">
      <c r="A1204" s="230" t="str">
        <f t="shared" si="40"/>
        <v>Find information on specific weapons, vehicles, ships, and aircraft</v>
      </c>
      <c r="B1204" s="230" t="str">
        <f t="shared" si="41"/>
        <v>DND</v>
      </c>
      <c r="C1204" s="230">
        <f>VLOOKUP(B1204,'Data-Dept'!A:J,10,)</f>
        <v>1.3547807034757964E-2</v>
      </c>
      <c r="D1204" t="s">
        <v>441</v>
      </c>
      <c r="E1204">
        <v>0</v>
      </c>
      <c r="F1204">
        <v>1</v>
      </c>
      <c r="G1204">
        <v>1</v>
      </c>
      <c r="H1204">
        <v>8</v>
      </c>
      <c r="I1204" s="232">
        <f>IF(ISBLANK(D1204),"",(E1204/VLOOKUP(B1204,'Data-Dept'!A:E,2,)))</f>
        <v>0</v>
      </c>
      <c r="J1204" s="232">
        <f>IF(ISBLANK(D1204),"",(F1204/VLOOKUP(B1204,'Data-Dept'!A:E,2,)))</f>
        <v>2.2925263640531865E-4</v>
      </c>
      <c r="K1204" s="232">
        <f>IF(ISBLANK(D1204),"",(G1204/VLOOKUP(B1204,'Data-Dept'!A:E,2,)))</f>
        <v>2.2925263640531865E-4</v>
      </c>
    </row>
    <row r="1205" spans="1:11" x14ac:dyDescent="0.5">
      <c r="A1205" s="230" t="str">
        <f t="shared" si="40"/>
        <v>Innovation for Defence Excellence and Security (IDEaS)</v>
      </c>
      <c r="B1205" s="230" t="str">
        <f t="shared" si="41"/>
        <v>DND</v>
      </c>
      <c r="C1205" s="230">
        <f>VLOOKUP(B1205,'Data-Dept'!A:J,10,)</f>
        <v>1.3547807034757964E-2</v>
      </c>
      <c r="D1205" t="s">
        <v>443</v>
      </c>
      <c r="E1205">
        <v>0</v>
      </c>
      <c r="F1205">
        <v>2</v>
      </c>
      <c r="G1205">
        <v>2</v>
      </c>
      <c r="H1205">
        <v>4</v>
      </c>
      <c r="I1205" s="232">
        <f>IF(ISBLANK(D1205),"",(E1205/VLOOKUP(B1205,'Data-Dept'!A:E,2,)))</f>
        <v>0</v>
      </c>
      <c r="J1205" s="232">
        <f>IF(ISBLANK(D1205),"",(F1205/VLOOKUP(B1205,'Data-Dept'!A:E,2,)))</f>
        <v>4.5850527281063731E-4</v>
      </c>
      <c r="K1205" s="232">
        <f>IF(ISBLANK(D1205),"",(G1205/VLOOKUP(B1205,'Data-Dept'!A:E,2,)))</f>
        <v>4.5850527281063731E-4</v>
      </c>
    </row>
    <row r="1206" spans="1:11" x14ac:dyDescent="0.5">
      <c r="A1206" s="230" t="str">
        <f t="shared" si="40"/>
        <v>Junior Canadian Ranger</v>
      </c>
      <c r="B1206" s="230" t="str">
        <f t="shared" si="41"/>
        <v>DND</v>
      </c>
      <c r="C1206" s="230">
        <f>VLOOKUP(B1206,'Data-Dept'!A:J,10,)</f>
        <v>1.3547807034757964E-2</v>
      </c>
      <c r="D1206" t="s">
        <v>445</v>
      </c>
      <c r="E1206">
        <v>0</v>
      </c>
      <c r="F1206">
        <v>0</v>
      </c>
      <c r="G1206">
        <v>0</v>
      </c>
      <c r="H1206">
        <v>1</v>
      </c>
      <c r="I1206" s="232">
        <f>IF(ISBLANK(D1206),"",(E1206/VLOOKUP(B1206,'Data-Dept'!A:E,2,)))</f>
        <v>0</v>
      </c>
      <c r="J1206" s="232">
        <f>IF(ISBLANK(D1206),"",(F1206/VLOOKUP(B1206,'Data-Dept'!A:E,2,)))</f>
        <v>0</v>
      </c>
      <c r="K1206" s="232">
        <f>IF(ISBLANK(D1206),"",(G1206/VLOOKUP(B1206,'Data-Dept'!A:E,2,)))</f>
        <v>0</v>
      </c>
    </row>
    <row r="1207" spans="1:11" x14ac:dyDescent="0.5">
      <c r="A1207" s="230" t="str">
        <f t="shared" si="40"/>
        <v>Past military operations and deployments</v>
      </c>
      <c r="B1207" s="230" t="str">
        <f t="shared" si="41"/>
        <v>DND</v>
      </c>
      <c r="C1207" s="230">
        <f>VLOOKUP(B1207,'Data-Dept'!A:J,10,)</f>
        <v>1.3547807034757964E-2</v>
      </c>
      <c r="D1207" t="s">
        <v>454</v>
      </c>
      <c r="E1207">
        <v>0</v>
      </c>
      <c r="F1207">
        <v>1</v>
      </c>
      <c r="G1207">
        <v>0</v>
      </c>
      <c r="H1207">
        <v>2</v>
      </c>
      <c r="I1207" s="232">
        <f>IF(ISBLANK(D1207),"",(E1207/VLOOKUP(B1207,'Data-Dept'!A:E,2,)))</f>
        <v>0</v>
      </c>
      <c r="J1207" s="232">
        <f>IF(ISBLANK(D1207),"",(F1207/VLOOKUP(B1207,'Data-Dept'!A:E,2,)))</f>
        <v>2.2925263640531865E-4</v>
      </c>
      <c r="K1207" s="232">
        <f>IF(ISBLANK(D1207),"",(G1207/VLOOKUP(B1207,'Data-Dept'!A:E,2,)))</f>
        <v>0</v>
      </c>
    </row>
    <row r="1208" spans="1:11" x14ac:dyDescent="0.5">
      <c r="A1208" s="230" t="str">
        <f t="shared" si="40"/>
        <v>Remberance Day or Veterans Day</v>
      </c>
      <c r="B1208" s="230" t="str">
        <f t="shared" si="41"/>
        <v>DND</v>
      </c>
      <c r="C1208" s="230">
        <f>VLOOKUP(B1208,'Data-Dept'!A:J,10,)</f>
        <v>1.3547807034757964E-2</v>
      </c>
      <c r="D1208" t="s">
        <v>460</v>
      </c>
      <c r="E1208">
        <v>0</v>
      </c>
      <c r="F1208">
        <v>2</v>
      </c>
      <c r="G1208">
        <v>0</v>
      </c>
      <c r="H1208">
        <v>4</v>
      </c>
      <c r="I1208" s="232">
        <f>IF(ISBLANK(D1208),"",(E1208/VLOOKUP(B1208,'Data-Dept'!A:E,2,)))</f>
        <v>0</v>
      </c>
      <c r="J1208" s="232">
        <f>IF(ISBLANK(D1208),"",(F1208/VLOOKUP(B1208,'Data-Dept'!A:E,2,)))</f>
        <v>4.5850527281063731E-4</v>
      </c>
      <c r="K1208" s="232">
        <f>IF(ISBLANK(D1208),"",(G1208/VLOOKUP(B1208,'Data-Dept'!A:E,2,)))</f>
        <v>0</v>
      </c>
    </row>
    <row r="1209" spans="1:11" x14ac:dyDescent="0.5">
      <c r="A1209" s="230" t="str">
        <f t="shared" si="40"/>
        <v>Write the troops</v>
      </c>
      <c r="B1209" s="230" t="str">
        <f t="shared" si="41"/>
        <v>DND</v>
      </c>
      <c r="C1209" s="230">
        <f>VLOOKUP(B1209,'Data-Dept'!A:J,10,)</f>
        <v>1.3547807034757964E-2</v>
      </c>
      <c r="D1209" t="s">
        <v>466</v>
      </c>
      <c r="E1209">
        <v>0</v>
      </c>
      <c r="F1209">
        <v>2</v>
      </c>
      <c r="G1209">
        <v>1</v>
      </c>
      <c r="H1209">
        <v>2</v>
      </c>
      <c r="I1209" s="232">
        <f>IF(ISBLANK(D1209),"",(E1209/VLOOKUP(B1209,'Data-Dept'!A:E,2,)))</f>
        <v>0</v>
      </c>
      <c r="J1209" s="232">
        <f>IF(ISBLANK(D1209),"",(F1209/VLOOKUP(B1209,'Data-Dept'!A:E,2,)))</f>
        <v>4.5850527281063731E-4</v>
      </c>
      <c r="K1209" s="232">
        <f>IF(ISBLANK(D1209),"",(G1209/VLOOKUP(B1209,'Data-Dept'!A:E,2,)))</f>
        <v>2.2925263640531865E-4</v>
      </c>
    </row>
    <row r="1210" spans="1:11" x14ac:dyDescent="0.5">
      <c r="A1210" s="230" t="str">
        <f t="shared" si="40"/>
        <v>Find out about assessing and managing substances in the environment</v>
      </c>
      <c r="B1210" s="230" t="str">
        <f t="shared" si="41"/>
        <v>ECCC</v>
      </c>
      <c r="C1210" s="230">
        <f>VLOOKUP(B1210,'Data-Dept'!A:J,10,)</f>
        <v>1.1373977410545624E-2</v>
      </c>
      <c r="D1210" t="s">
        <v>473</v>
      </c>
      <c r="E1210">
        <v>0</v>
      </c>
      <c r="F1210">
        <v>0</v>
      </c>
      <c r="G1210">
        <v>1</v>
      </c>
      <c r="H1210">
        <v>5</v>
      </c>
      <c r="I1210" s="232">
        <f>IF(ISBLANK(D1210),"",(E1210/VLOOKUP(B1210,'Data-Dept'!A:E,2,)))</f>
        <v>0</v>
      </c>
      <c r="J1210" s="232">
        <f>IF(ISBLANK(D1210),"",(F1210/VLOOKUP(B1210,'Data-Dept'!A:E,2,)))</f>
        <v>0</v>
      </c>
      <c r="K1210" s="232">
        <f>IF(ISBLANK(D1210),"",(G1210/VLOOKUP(B1210,'Data-Dept'!A:E,2,)))</f>
        <v>1.7828489926903192E-4</v>
      </c>
    </row>
    <row r="1211" spans="1:11" x14ac:dyDescent="0.5">
      <c r="A1211" s="230" t="str">
        <f t="shared" si="40"/>
        <v>Find out about what is Canada doing to protect species at risk</v>
      </c>
      <c r="B1211" s="230" t="str">
        <f t="shared" si="41"/>
        <v>ECCC</v>
      </c>
      <c r="C1211" s="230">
        <f>VLOOKUP(B1211,'Data-Dept'!A:J,10,)</f>
        <v>1.1373977410545624E-2</v>
      </c>
      <c r="D1211" t="s">
        <v>482</v>
      </c>
      <c r="E1211">
        <v>0</v>
      </c>
      <c r="F1211">
        <v>0</v>
      </c>
      <c r="G1211">
        <v>6</v>
      </c>
      <c r="H1211">
        <v>15</v>
      </c>
      <c r="I1211" s="232">
        <f>IF(ISBLANK(D1211),"",(E1211/VLOOKUP(B1211,'Data-Dept'!A:E,2,)))</f>
        <v>0</v>
      </c>
      <c r="J1211" s="232">
        <f>IF(ISBLANK(D1211),"",(F1211/VLOOKUP(B1211,'Data-Dept'!A:E,2,)))</f>
        <v>0</v>
      </c>
      <c r="K1211" s="232">
        <f>IF(ISBLANK(D1211),"",(G1211/VLOOKUP(B1211,'Data-Dept'!A:E,2,)))</f>
        <v>1.0697093956141914E-3</v>
      </c>
    </row>
    <row r="1212" spans="1:11" ht="31.5" x14ac:dyDescent="0.5">
      <c r="A1212" s="230" t="str">
        <f t="shared" si="40"/>
        <v>Find out how Canada manages movement and disposal of hazardous waste and recyclables, toxic releases, food loss waste</v>
      </c>
      <c r="B1212" s="230" t="str">
        <f t="shared" si="41"/>
        <v>ECCC</v>
      </c>
      <c r="C1212" s="230">
        <f>VLOOKUP(B1212,'Data-Dept'!A:J,10,)</f>
        <v>1.1373977410545624E-2</v>
      </c>
      <c r="D1212" t="s">
        <v>484</v>
      </c>
      <c r="E1212">
        <v>0</v>
      </c>
      <c r="F1212">
        <v>1</v>
      </c>
      <c r="G1212">
        <v>2</v>
      </c>
      <c r="H1212">
        <v>9</v>
      </c>
      <c r="I1212" s="232">
        <f>IF(ISBLANK(D1212),"",(E1212/VLOOKUP(B1212,'Data-Dept'!A:E,2,)))</f>
        <v>0</v>
      </c>
      <c r="J1212" s="232">
        <f>IF(ISBLANK(D1212),"",(F1212/VLOOKUP(B1212,'Data-Dept'!A:E,2,)))</f>
        <v>1.7828489926903192E-4</v>
      </c>
      <c r="K1212" s="232">
        <f>IF(ISBLANK(D1212),"",(G1212/VLOOKUP(B1212,'Data-Dept'!A:E,2,)))</f>
        <v>3.5656979853806385E-4</v>
      </c>
    </row>
    <row r="1213" spans="1:11" x14ac:dyDescent="0.5">
      <c r="A1213" s="230" t="str">
        <f t="shared" si="40"/>
        <v>Learn about Canada's actions on plastic waste and pollution</v>
      </c>
      <c r="B1213" s="230" t="str">
        <f t="shared" si="41"/>
        <v>ECCC</v>
      </c>
      <c r="C1213" s="230">
        <f>VLOOKUP(B1213,'Data-Dept'!A:J,10,)</f>
        <v>1.1373977410545624E-2</v>
      </c>
      <c r="D1213" t="s">
        <v>496</v>
      </c>
      <c r="E1213">
        <v>0</v>
      </c>
      <c r="F1213">
        <v>1</v>
      </c>
      <c r="G1213">
        <v>3</v>
      </c>
      <c r="H1213">
        <v>11</v>
      </c>
      <c r="I1213" s="232">
        <f>IF(ISBLANK(D1213),"",(E1213/VLOOKUP(B1213,'Data-Dept'!A:E,2,)))</f>
        <v>0</v>
      </c>
      <c r="J1213" s="232">
        <f>IF(ISBLANK(D1213),"",(F1213/VLOOKUP(B1213,'Data-Dept'!A:E,2,)))</f>
        <v>1.7828489926903192E-4</v>
      </c>
      <c r="K1213" s="232">
        <f>IF(ISBLANK(D1213),"",(G1213/VLOOKUP(B1213,'Data-Dept'!A:E,2,)))</f>
        <v>5.3485469780709572E-4</v>
      </c>
    </row>
    <row r="1214" spans="1:11" ht="31.5" x14ac:dyDescent="0.5">
      <c r="A1214" s="230" t="str">
        <f t="shared" si="40"/>
        <v>Learn about Pan-Canadian Framework - plan for reducing emissions, economy growth, building resilience</v>
      </c>
      <c r="B1214" s="230" t="str">
        <f t="shared" si="41"/>
        <v>ECCC</v>
      </c>
      <c r="C1214" s="230">
        <f>VLOOKUP(B1214,'Data-Dept'!A:J,10,)</f>
        <v>1.1373977410545624E-2</v>
      </c>
      <c r="D1214" t="s">
        <v>501</v>
      </c>
      <c r="E1214">
        <v>0</v>
      </c>
      <c r="F1214">
        <v>2</v>
      </c>
      <c r="G1214">
        <v>2</v>
      </c>
      <c r="H1214">
        <v>6</v>
      </c>
      <c r="I1214" s="232">
        <f>IF(ISBLANK(D1214),"",(E1214/VLOOKUP(B1214,'Data-Dept'!A:E,2,)))</f>
        <v>0</v>
      </c>
      <c r="J1214" s="232">
        <f>IF(ISBLANK(D1214),"",(F1214/VLOOKUP(B1214,'Data-Dept'!A:E,2,)))</f>
        <v>3.5656979853806385E-4</v>
      </c>
      <c r="K1214" s="232">
        <f>IF(ISBLANK(D1214),"",(G1214/VLOOKUP(B1214,'Data-Dept'!A:E,2,)))</f>
        <v>3.5656979853806385E-4</v>
      </c>
    </row>
    <row r="1215" spans="1:11" x14ac:dyDescent="0.5">
      <c r="A1215" s="230" t="str">
        <f t="shared" si="40"/>
        <v>Managing pollution sources</v>
      </c>
      <c r="B1215" s="230" t="str">
        <f t="shared" si="41"/>
        <v>ECCC</v>
      </c>
      <c r="C1215" s="230">
        <f>VLOOKUP(B1215,'Data-Dept'!A:J,10,)</f>
        <v>1.1373977410545624E-2</v>
      </c>
      <c r="D1215" t="s">
        <v>506</v>
      </c>
      <c r="E1215">
        <v>0</v>
      </c>
      <c r="F1215">
        <v>1</v>
      </c>
      <c r="G1215">
        <v>2</v>
      </c>
      <c r="H1215">
        <v>6</v>
      </c>
      <c r="I1215" s="232">
        <f>IF(ISBLANK(D1215),"",(E1215/VLOOKUP(B1215,'Data-Dept'!A:E,2,)))</f>
        <v>0</v>
      </c>
      <c r="J1215" s="232">
        <f>IF(ISBLANK(D1215),"",(F1215/VLOOKUP(B1215,'Data-Dept'!A:E,2,)))</f>
        <v>1.7828489926903192E-4</v>
      </c>
      <c r="K1215" s="232">
        <f>IF(ISBLANK(D1215),"",(G1215/VLOOKUP(B1215,'Data-Dept'!A:E,2,)))</f>
        <v>3.5656979853806385E-4</v>
      </c>
    </row>
    <row r="1216" spans="1:11" x14ac:dyDescent="0.5">
      <c r="A1216" s="230" t="str">
        <f t="shared" si="40"/>
        <v>Pensions and retirement</v>
      </c>
      <c r="B1216" s="230" t="str">
        <f t="shared" si="41"/>
        <v>FCAC</v>
      </c>
      <c r="C1216" s="230">
        <f>VLOOKUP(B1216,'Data-Dept'!A:J,10,)</f>
        <v>1.4482946329336105E-2</v>
      </c>
      <c r="D1216" t="s">
        <v>1437</v>
      </c>
      <c r="E1216">
        <v>0</v>
      </c>
      <c r="F1216">
        <v>0</v>
      </c>
      <c r="G1216">
        <v>1</v>
      </c>
      <c r="H1216">
        <v>1</v>
      </c>
      <c r="I1216" s="232">
        <f>IF(ISBLANK(D1216),"",(E1216/VLOOKUP(B1216,'Data-Dept'!A:E,2,)))</f>
        <v>0</v>
      </c>
      <c r="J1216" s="232">
        <f>IF(ISBLANK(D1216),"",(F1216/VLOOKUP(B1216,'Data-Dept'!A:E,2,)))</f>
        <v>0</v>
      </c>
      <c r="K1216" s="232">
        <f>IF(ISBLANK(D1216),"",(G1216/VLOOKUP(B1216,'Data-Dept'!A:E,2,)))</f>
        <v>2.370791844476055E-4</v>
      </c>
    </row>
    <row r="1217" spans="1:11" x14ac:dyDescent="0.5">
      <c r="A1217" s="230" t="str">
        <f t="shared" si="40"/>
        <v>Consult Fiscal Monitor publications</v>
      </c>
      <c r="B1217" s="230" t="str">
        <f t="shared" si="41"/>
        <v>FIN</v>
      </c>
      <c r="C1217" s="230">
        <f>VLOOKUP(B1217,'Data-Dept'!A:J,10,)</f>
        <v>2.7120186060548612E-2</v>
      </c>
      <c r="D1217" t="s">
        <v>609</v>
      </c>
      <c r="E1217">
        <v>0</v>
      </c>
      <c r="F1217">
        <v>1</v>
      </c>
      <c r="G1217">
        <v>10</v>
      </c>
      <c r="H1217">
        <v>12</v>
      </c>
      <c r="I1217" s="232">
        <f>IF(ISBLANK(D1217),"",(E1217/VLOOKUP(B1217,'Data-Dept'!A:E,2,)))</f>
        <v>0</v>
      </c>
      <c r="J1217" s="232">
        <f>IF(ISBLANK(D1217),"",(F1217/VLOOKUP(B1217,'Data-Dept'!A:E,2,)))</f>
        <v>8.0385852090032153E-4</v>
      </c>
      <c r="K1217" s="232">
        <f>IF(ISBLANK(D1217),"",(G1217/VLOOKUP(B1217,'Data-Dept'!A:E,2,)))</f>
        <v>8.0385852090032149E-3</v>
      </c>
    </row>
    <row r="1218" spans="1:11" x14ac:dyDescent="0.5">
      <c r="A1218" s="230" t="str">
        <f t="shared" si="40"/>
        <v>FINTRAC notices and advisories for businesses</v>
      </c>
      <c r="B1218" s="230" t="str">
        <f t="shared" si="41"/>
        <v>FINTRAC</v>
      </c>
      <c r="C1218" s="230" t="str">
        <f>VLOOKUP(B1218,'Data-Dept'!A:J,10,)</f>
        <v>Insufficient data</v>
      </c>
      <c r="D1218" t="s">
        <v>617</v>
      </c>
      <c r="E1218">
        <v>0</v>
      </c>
      <c r="F1218">
        <v>0</v>
      </c>
      <c r="G1218">
        <v>0</v>
      </c>
      <c r="H1218">
        <v>2</v>
      </c>
      <c r="I1218" s="232">
        <f>IF(ISBLANK(D1218),"",(E1218/VLOOKUP(B1218,'Data-Dept'!A:E,2,)))</f>
        <v>0</v>
      </c>
      <c r="J1218" s="232">
        <f>IF(ISBLANK(D1218),"",(F1218/VLOOKUP(B1218,'Data-Dept'!A:E,2,)))</f>
        <v>0</v>
      </c>
      <c r="K1218" s="232">
        <f>IF(ISBLANK(D1218),"",(G1218/VLOOKUP(B1218,'Data-Dept'!A:E,2,)))</f>
        <v>0</v>
      </c>
    </row>
    <row r="1219" spans="1:11" x14ac:dyDescent="0.5">
      <c r="A1219" s="230" t="str">
        <f t="shared" si="40"/>
        <v>Indicators of money laundering and terrorist activity financing</v>
      </c>
      <c r="B1219" s="230" t="str">
        <f t="shared" si="41"/>
        <v>FINTRAC</v>
      </c>
      <c r="C1219" s="230" t="str">
        <f>VLOOKUP(B1219,'Data-Dept'!A:J,10,)</f>
        <v>Insufficient data</v>
      </c>
      <c r="D1219" t="s">
        <v>1439</v>
      </c>
      <c r="E1219">
        <v>0</v>
      </c>
      <c r="F1219">
        <v>1</v>
      </c>
      <c r="G1219">
        <v>1</v>
      </c>
      <c r="H1219">
        <v>1</v>
      </c>
      <c r="I1219" s="232">
        <f>IF(ISBLANK(D1219),"",(E1219/VLOOKUP(B1219,'Data-Dept'!A:E,2,)))</f>
        <v>0</v>
      </c>
      <c r="J1219" s="232">
        <f>IF(ISBLANK(D1219),"",(F1219/VLOOKUP(B1219,'Data-Dept'!A:E,2,)))</f>
        <v>3.0303030303030304E-2</v>
      </c>
      <c r="K1219" s="232">
        <f>IF(ISBLANK(D1219),"",(G1219/VLOOKUP(B1219,'Data-Dept'!A:E,2,)))</f>
        <v>3.0303030303030304E-2</v>
      </c>
    </row>
    <row r="1220" spans="1:11" x14ac:dyDescent="0.5">
      <c r="A1220" s="230" t="str">
        <f t="shared" si="40"/>
        <v>Jobs at FINTRAC</v>
      </c>
      <c r="B1220" s="230" t="str">
        <f t="shared" si="41"/>
        <v>FINTRAC</v>
      </c>
      <c r="C1220" s="230" t="str">
        <f>VLOOKUP(B1220,'Data-Dept'!A:J,10,)</f>
        <v>Insufficient data</v>
      </c>
      <c r="D1220" t="s">
        <v>618</v>
      </c>
      <c r="E1220">
        <v>0</v>
      </c>
      <c r="F1220">
        <v>0</v>
      </c>
      <c r="G1220">
        <v>0</v>
      </c>
      <c r="H1220">
        <v>2</v>
      </c>
      <c r="I1220" s="232">
        <f>IF(ISBLANK(D1220),"",(E1220/VLOOKUP(B1220,'Data-Dept'!A:E,2,)))</f>
        <v>0</v>
      </c>
      <c r="J1220" s="232">
        <f>IF(ISBLANK(D1220),"",(F1220/VLOOKUP(B1220,'Data-Dept'!A:E,2,)))</f>
        <v>0</v>
      </c>
      <c r="K1220" s="232">
        <f>IF(ISBLANK(D1220),"",(G1220/VLOOKUP(B1220,'Data-Dept'!A:E,2,)))</f>
        <v>0</v>
      </c>
    </row>
    <row r="1221" spans="1:11" x14ac:dyDescent="0.5">
      <c r="A1221" s="230" t="str">
        <f t="shared" si="40"/>
        <v>Learn about money laundering and terrorism financing topics</v>
      </c>
      <c r="B1221" s="230" t="str">
        <f t="shared" si="41"/>
        <v>FINTRAC</v>
      </c>
      <c r="C1221" s="230" t="str">
        <f>VLOOKUP(B1221,'Data-Dept'!A:J,10,)</f>
        <v>Insufficient data</v>
      </c>
      <c r="D1221" t="s">
        <v>619</v>
      </c>
      <c r="E1221">
        <v>0</v>
      </c>
      <c r="F1221">
        <v>0</v>
      </c>
      <c r="G1221">
        <v>1</v>
      </c>
      <c r="H1221">
        <v>1</v>
      </c>
      <c r="I1221" s="232">
        <f>IF(ISBLANK(D1221),"",(E1221/VLOOKUP(B1221,'Data-Dept'!A:E,2,)))</f>
        <v>0</v>
      </c>
      <c r="J1221" s="232">
        <f>IF(ISBLANK(D1221),"",(F1221/VLOOKUP(B1221,'Data-Dept'!A:E,2,)))</f>
        <v>0</v>
      </c>
      <c r="K1221" s="232">
        <f>IF(ISBLANK(D1221),"",(G1221/VLOOKUP(B1221,'Data-Dept'!A:E,2,)))</f>
        <v>3.0303030303030304E-2</v>
      </c>
    </row>
    <row r="1222" spans="1:11" x14ac:dyDescent="0.5">
      <c r="A1222" s="230" t="str">
        <f t="shared" si="40"/>
        <v>Learn why you are being asked for ID</v>
      </c>
      <c r="B1222" s="230" t="str">
        <f t="shared" si="41"/>
        <v>FINTRAC</v>
      </c>
      <c r="C1222" s="230" t="str">
        <f>VLOOKUP(B1222,'Data-Dept'!A:J,10,)</f>
        <v>Insufficient data</v>
      </c>
      <c r="D1222" t="s">
        <v>622</v>
      </c>
      <c r="E1222">
        <v>0</v>
      </c>
      <c r="F1222">
        <v>1</v>
      </c>
      <c r="G1222">
        <v>0</v>
      </c>
      <c r="H1222">
        <v>2</v>
      </c>
      <c r="I1222" s="232">
        <f>IF(ISBLANK(D1222),"",(E1222/VLOOKUP(B1222,'Data-Dept'!A:E,2,)))</f>
        <v>0</v>
      </c>
      <c r="J1222" s="232">
        <f>IF(ISBLANK(D1222),"",(F1222/VLOOKUP(B1222,'Data-Dept'!A:E,2,)))</f>
        <v>3.0303030303030304E-2</v>
      </c>
      <c r="K1222" s="232">
        <f>IF(ISBLANK(D1222),"",(G1222/VLOOKUP(B1222,'Data-Dept'!A:E,2,)))</f>
        <v>0</v>
      </c>
    </row>
    <row r="1223" spans="1:11" x14ac:dyDescent="0.5">
      <c r="A1223" s="230" t="str">
        <f t="shared" si="40"/>
        <v>Suspicious transactions reporting requirements</v>
      </c>
      <c r="B1223" s="230" t="str">
        <f t="shared" si="41"/>
        <v>FINTRAC</v>
      </c>
      <c r="C1223" s="230" t="str">
        <f>VLOOKUP(B1223,'Data-Dept'!A:J,10,)</f>
        <v>Insufficient data</v>
      </c>
      <c r="D1223" t="s">
        <v>625</v>
      </c>
      <c r="E1223">
        <v>0</v>
      </c>
      <c r="F1223">
        <v>1</v>
      </c>
      <c r="G1223">
        <v>1</v>
      </c>
      <c r="H1223">
        <v>1</v>
      </c>
      <c r="I1223" s="232">
        <f>IF(ISBLANK(D1223),"",(E1223/VLOOKUP(B1223,'Data-Dept'!A:E,2,)))</f>
        <v>0</v>
      </c>
      <c r="J1223" s="232">
        <f>IF(ISBLANK(D1223),"",(F1223/VLOOKUP(B1223,'Data-Dept'!A:E,2,)))</f>
        <v>3.0303030303030304E-2</v>
      </c>
      <c r="K1223" s="232">
        <f>IF(ISBLANK(D1223),"",(G1223/VLOOKUP(B1223,'Data-Dept'!A:E,2,)))</f>
        <v>3.0303030303030304E-2</v>
      </c>
    </row>
    <row r="1224" spans="1:11" x14ac:dyDescent="0.5">
      <c r="A1224" s="230" t="str">
        <f t="shared" si="40"/>
        <v>When to verify the identity of persons and entities</v>
      </c>
      <c r="B1224" s="230" t="str">
        <f t="shared" si="41"/>
        <v>FINTRAC</v>
      </c>
      <c r="C1224" s="230" t="str">
        <f>VLOOKUP(B1224,'Data-Dept'!A:J,10,)</f>
        <v>Insufficient data</v>
      </c>
      <c r="D1224" t="s">
        <v>626</v>
      </c>
      <c r="E1224">
        <v>0</v>
      </c>
      <c r="F1224">
        <v>1</v>
      </c>
      <c r="G1224">
        <v>0</v>
      </c>
      <c r="H1224">
        <v>2</v>
      </c>
      <c r="I1224" s="232">
        <f>IF(ISBLANK(D1224),"",(E1224/VLOOKUP(B1224,'Data-Dept'!A:E,2,)))</f>
        <v>0</v>
      </c>
      <c r="J1224" s="232">
        <f>IF(ISBLANK(D1224),"",(F1224/VLOOKUP(B1224,'Data-Dept'!A:E,2,)))</f>
        <v>3.0303030303030304E-2</v>
      </c>
      <c r="K1224" s="232">
        <f>IF(ISBLANK(D1224),"",(G1224/VLOOKUP(B1224,'Data-Dept'!A:E,2,)))</f>
        <v>0</v>
      </c>
    </row>
    <row r="1225" spans="1:11" x14ac:dyDescent="0.5">
      <c r="A1225" s="230" t="str">
        <f t="shared" si="40"/>
        <v>Business women in international trade</v>
      </c>
      <c r="B1225" s="230" t="str">
        <f t="shared" si="41"/>
        <v>GAC</v>
      </c>
      <c r="C1225" s="230">
        <f>VLOOKUP(B1225,'Data-Dept'!A:J,10,)</f>
        <v>8.097690068006173E-3</v>
      </c>
      <c r="D1225" t="s">
        <v>630</v>
      </c>
      <c r="E1225">
        <v>0</v>
      </c>
      <c r="F1225">
        <v>0</v>
      </c>
      <c r="G1225">
        <v>0</v>
      </c>
      <c r="H1225">
        <v>1</v>
      </c>
      <c r="I1225" s="232">
        <f>IF(ISBLANK(D1225),"",(E1225/VLOOKUP(B1225,'Data-Dept'!A:E,2,)))</f>
        <v>0</v>
      </c>
      <c r="J1225" s="232">
        <f>IF(ISBLANK(D1225),"",(F1225/VLOOKUP(B1225,'Data-Dept'!A:E,2,)))</f>
        <v>0</v>
      </c>
      <c r="K1225" s="232">
        <f>IF(ISBLANK(D1225),"",(G1225/VLOOKUP(B1225,'Data-Dept'!A:E,2,)))</f>
        <v>0</v>
      </c>
    </row>
    <row r="1226" spans="1:11" x14ac:dyDescent="0.5">
      <c r="A1226" s="230" t="str">
        <f t="shared" si="40"/>
        <v>Controlled product – Softwood</v>
      </c>
      <c r="B1226" s="230" t="str">
        <f t="shared" si="41"/>
        <v>GAC</v>
      </c>
      <c r="C1226" s="230">
        <f>VLOOKUP(B1226,'Data-Dept'!A:J,10,)</f>
        <v>8.097690068006173E-3</v>
      </c>
      <c r="D1226" t="s">
        <v>1440</v>
      </c>
      <c r="E1226">
        <v>0</v>
      </c>
      <c r="F1226">
        <v>1</v>
      </c>
      <c r="G1226">
        <v>2</v>
      </c>
      <c r="H1226">
        <v>4</v>
      </c>
      <c r="I1226" s="232">
        <f>IF(ISBLANK(D1226),"",(E1226/VLOOKUP(B1226,'Data-Dept'!A:E,2,)))</f>
        <v>0</v>
      </c>
      <c r="J1226" s="232">
        <f>IF(ISBLANK(D1226),"",(F1226/VLOOKUP(B1226,'Data-Dept'!A:E,2,)))</f>
        <v>7.4476800476651526E-5</v>
      </c>
      <c r="K1226" s="232">
        <f>IF(ISBLANK(D1226),"",(G1226/VLOOKUP(B1226,'Data-Dept'!A:E,2,)))</f>
        <v>1.4895360095330305E-4</v>
      </c>
    </row>
    <row r="1227" spans="1:11" x14ac:dyDescent="0.5">
      <c r="A1227" s="230" t="str">
        <f t="shared" ref="A1227:A1290" si="42">IF(ISBLANK(D1227),"",MID(D1227,FIND("#",SUBSTITUTE(D1227,":","#",2))+1,500))</f>
        <v>Controlled product – Steel</v>
      </c>
      <c r="B1227" s="230" t="str">
        <f t="shared" ref="B1227:B1290" si="43">IF(ISBLANK(D1227),"",LEFT(D1227,FIND("#",SUBSTITUTE(D1227,":","#"))-1))</f>
        <v>GAC</v>
      </c>
      <c r="C1227" s="230">
        <f>VLOOKUP(B1227,'Data-Dept'!A:J,10,)</f>
        <v>8.097690068006173E-3</v>
      </c>
      <c r="D1227" t="s">
        <v>1441</v>
      </c>
      <c r="E1227">
        <v>0</v>
      </c>
      <c r="F1227">
        <v>0</v>
      </c>
      <c r="G1227">
        <v>1</v>
      </c>
      <c r="H1227">
        <v>1</v>
      </c>
      <c r="I1227" s="232">
        <f>IF(ISBLANK(D1227),"",(E1227/VLOOKUP(B1227,'Data-Dept'!A:E,2,)))</f>
        <v>0</v>
      </c>
      <c r="J1227" s="232">
        <f>IF(ISBLANK(D1227),"",(F1227/VLOOKUP(B1227,'Data-Dept'!A:E,2,)))</f>
        <v>0</v>
      </c>
      <c r="K1227" s="232">
        <f>IF(ISBLANK(D1227),"",(G1227/VLOOKUP(B1227,'Data-Dept'!A:E,2,)))</f>
        <v>7.4476800476651526E-5</v>
      </c>
    </row>
    <row r="1228" spans="1:11" x14ac:dyDescent="0.5">
      <c r="A1228" s="230" t="str">
        <f t="shared" si="42"/>
        <v>COVID-19 – Support for businesses</v>
      </c>
      <c r="B1228" s="230" t="str">
        <f t="shared" si="43"/>
        <v>GAC</v>
      </c>
      <c r="C1228" s="230">
        <f>VLOOKUP(B1228,'Data-Dept'!A:J,10,)</f>
        <v>8.097690068006173E-3</v>
      </c>
      <c r="D1228" t="s">
        <v>639</v>
      </c>
      <c r="E1228">
        <v>0</v>
      </c>
      <c r="F1228">
        <v>2</v>
      </c>
      <c r="G1228">
        <v>1</v>
      </c>
      <c r="H1228">
        <v>4</v>
      </c>
      <c r="I1228" s="232">
        <f>IF(ISBLANK(D1228),"",(E1228/VLOOKUP(B1228,'Data-Dept'!A:E,2,)))</f>
        <v>0</v>
      </c>
      <c r="J1228" s="232">
        <f>IF(ISBLANK(D1228),"",(F1228/VLOOKUP(B1228,'Data-Dept'!A:E,2,)))</f>
        <v>1.4895360095330305E-4</v>
      </c>
      <c r="K1228" s="232">
        <f>IF(ISBLANK(D1228),"",(G1228/VLOOKUP(B1228,'Data-Dept'!A:E,2,)))</f>
        <v>7.4476800476651526E-5</v>
      </c>
    </row>
    <row r="1229" spans="1:11" x14ac:dyDescent="0.5">
      <c r="A1229" s="230" t="str">
        <f t="shared" si="42"/>
        <v>CPTPP – Comprehensive and Progressive Agreement for Trans-Pacific Partnership</v>
      </c>
      <c r="B1229" s="230" t="str">
        <f t="shared" si="43"/>
        <v>GAC</v>
      </c>
      <c r="C1229" s="230">
        <f>VLOOKUP(B1229,'Data-Dept'!A:J,10,)</f>
        <v>8.097690068006173E-3</v>
      </c>
      <c r="D1229" t="s">
        <v>640</v>
      </c>
      <c r="E1229">
        <v>0</v>
      </c>
      <c r="F1229">
        <v>0</v>
      </c>
      <c r="G1229">
        <v>0</v>
      </c>
      <c r="H1229">
        <v>2</v>
      </c>
      <c r="I1229" s="232">
        <f>IF(ISBLANK(D1229),"",(E1229/VLOOKUP(B1229,'Data-Dept'!A:E,2,)))</f>
        <v>0</v>
      </c>
      <c r="J1229" s="232">
        <f>IF(ISBLANK(D1229),"",(F1229/VLOOKUP(B1229,'Data-Dept'!A:E,2,)))</f>
        <v>0</v>
      </c>
      <c r="K1229" s="232">
        <f>IF(ISBLANK(D1229),"",(G1229/VLOOKUP(B1229,'Data-Dept'!A:E,2,)))</f>
        <v>0</v>
      </c>
    </row>
    <row r="1230" spans="1:11" x14ac:dyDescent="0.5">
      <c r="A1230" s="230" t="str">
        <f t="shared" si="42"/>
        <v>Market information – Forestry and wood products</v>
      </c>
      <c r="B1230" s="230" t="str">
        <f t="shared" si="43"/>
        <v>GAC</v>
      </c>
      <c r="C1230" s="230">
        <f>VLOOKUP(B1230,'Data-Dept'!A:J,10,)</f>
        <v>8.097690068006173E-3</v>
      </c>
      <c r="D1230" t="s">
        <v>659</v>
      </c>
      <c r="E1230">
        <v>0</v>
      </c>
      <c r="F1230">
        <v>0</v>
      </c>
      <c r="G1230">
        <v>0</v>
      </c>
      <c r="H1230">
        <v>1</v>
      </c>
      <c r="I1230" s="232">
        <f>IF(ISBLANK(D1230),"",(E1230/VLOOKUP(B1230,'Data-Dept'!A:E,2,)))</f>
        <v>0</v>
      </c>
      <c r="J1230" s="232">
        <f>IF(ISBLANK(D1230),"",(F1230/VLOOKUP(B1230,'Data-Dept'!A:E,2,)))</f>
        <v>0</v>
      </c>
      <c r="K1230" s="232">
        <f>IF(ISBLANK(D1230),"",(G1230/VLOOKUP(B1230,'Data-Dept'!A:E,2,)))</f>
        <v>0</v>
      </c>
    </row>
    <row r="1231" spans="1:11" x14ac:dyDescent="0.5">
      <c r="A1231" s="230" t="str">
        <f t="shared" si="42"/>
        <v>Market information – Industrial machinery</v>
      </c>
      <c r="B1231" s="230" t="str">
        <f t="shared" si="43"/>
        <v>GAC</v>
      </c>
      <c r="C1231" s="230">
        <f>VLOOKUP(B1231,'Data-Dept'!A:J,10,)</f>
        <v>8.097690068006173E-3</v>
      </c>
      <c r="D1231" t="s">
        <v>660</v>
      </c>
      <c r="E1231">
        <v>0</v>
      </c>
      <c r="F1231">
        <v>0</v>
      </c>
      <c r="G1231">
        <v>0</v>
      </c>
      <c r="H1231">
        <v>1</v>
      </c>
      <c r="I1231" s="232">
        <f>IF(ISBLANK(D1231),"",(E1231/VLOOKUP(B1231,'Data-Dept'!A:E,2,)))</f>
        <v>0</v>
      </c>
      <c r="J1231" s="232">
        <f>IF(ISBLANK(D1231),"",(F1231/VLOOKUP(B1231,'Data-Dept'!A:E,2,)))</f>
        <v>0</v>
      </c>
      <c r="K1231" s="232">
        <f>IF(ISBLANK(D1231),"",(G1231/VLOOKUP(B1231,'Data-Dept'!A:E,2,)))</f>
        <v>0</v>
      </c>
    </row>
    <row r="1232" spans="1:11" x14ac:dyDescent="0.5">
      <c r="A1232" s="230" t="str">
        <f t="shared" si="42"/>
        <v>Market information – Life sciences</v>
      </c>
      <c r="B1232" s="230" t="str">
        <f t="shared" si="43"/>
        <v>GAC</v>
      </c>
      <c r="C1232" s="230">
        <f>VLOOKUP(B1232,'Data-Dept'!A:J,10,)</f>
        <v>8.097690068006173E-3</v>
      </c>
      <c r="D1232" t="s">
        <v>1445</v>
      </c>
      <c r="E1232">
        <v>0</v>
      </c>
      <c r="F1232">
        <v>0</v>
      </c>
      <c r="G1232">
        <v>1</v>
      </c>
      <c r="H1232">
        <v>1</v>
      </c>
      <c r="I1232" s="232">
        <f>IF(ISBLANK(D1232),"",(E1232/VLOOKUP(B1232,'Data-Dept'!A:E,2,)))</f>
        <v>0</v>
      </c>
      <c r="J1232" s="232">
        <f>IF(ISBLANK(D1232),"",(F1232/VLOOKUP(B1232,'Data-Dept'!A:E,2,)))</f>
        <v>0</v>
      </c>
      <c r="K1232" s="232">
        <f>IF(ISBLANK(D1232),"",(G1232/VLOOKUP(B1232,'Data-Dept'!A:E,2,)))</f>
        <v>7.4476800476651526E-5</v>
      </c>
    </row>
    <row r="1233" spans="1:11" x14ac:dyDescent="0.5">
      <c r="A1233" s="230" t="str">
        <f t="shared" si="42"/>
        <v>Market information – Professional services</v>
      </c>
      <c r="B1233" s="230" t="str">
        <f t="shared" si="43"/>
        <v>GAC</v>
      </c>
      <c r="C1233" s="230">
        <f>VLOOKUP(B1233,'Data-Dept'!A:J,10,)</f>
        <v>8.097690068006173E-3</v>
      </c>
      <c r="D1233" t="s">
        <v>1448</v>
      </c>
      <c r="E1233">
        <v>0</v>
      </c>
      <c r="F1233">
        <v>0</v>
      </c>
      <c r="G1233">
        <v>0</v>
      </c>
      <c r="H1233">
        <v>1</v>
      </c>
      <c r="I1233" s="232">
        <f>IF(ISBLANK(D1233),"",(E1233/VLOOKUP(B1233,'Data-Dept'!A:E,2,)))</f>
        <v>0</v>
      </c>
      <c r="J1233" s="232">
        <f>IF(ISBLANK(D1233),"",(F1233/VLOOKUP(B1233,'Data-Dept'!A:E,2,)))</f>
        <v>0</v>
      </c>
      <c r="K1233" s="232">
        <f>IF(ISBLANK(D1233),"",(G1233/VLOOKUP(B1233,'Data-Dept'!A:E,2,)))</f>
        <v>0</v>
      </c>
    </row>
    <row r="1234" spans="1:11" x14ac:dyDescent="0.5">
      <c r="A1234" s="230" t="str">
        <f t="shared" si="42"/>
        <v>Market information about France</v>
      </c>
      <c r="B1234" s="230" t="str">
        <f t="shared" si="43"/>
        <v>GAC</v>
      </c>
      <c r="C1234" s="230">
        <f>VLOOKUP(B1234,'Data-Dept'!A:J,10,)</f>
        <v>8.097690068006173E-3</v>
      </c>
      <c r="D1234" t="s">
        <v>664</v>
      </c>
      <c r="E1234">
        <v>0</v>
      </c>
      <c r="F1234">
        <v>0</v>
      </c>
      <c r="G1234">
        <v>0</v>
      </c>
      <c r="H1234">
        <v>1</v>
      </c>
      <c r="I1234" s="232">
        <f>IF(ISBLANK(D1234),"",(E1234/VLOOKUP(B1234,'Data-Dept'!A:E,2,)))</f>
        <v>0</v>
      </c>
      <c r="J1234" s="232">
        <f>IF(ISBLANK(D1234),"",(F1234/VLOOKUP(B1234,'Data-Dept'!A:E,2,)))</f>
        <v>0</v>
      </c>
      <c r="K1234" s="232">
        <f>IF(ISBLANK(D1234),"",(G1234/VLOOKUP(B1234,'Data-Dept'!A:E,2,)))</f>
        <v>0</v>
      </c>
    </row>
    <row r="1235" spans="1:11" x14ac:dyDescent="0.5">
      <c r="A1235" s="230" t="str">
        <f t="shared" si="42"/>
        <v>Market information about Mexico</v>
      </c>
      <c r="B1235" s="230" t="str">
        <f t="shared" si="43"/>
        <v>GAC</v>
      </c>
      <c r="C1235" s="230">
        <f>VLOOKUP(B1235,'Data-Dept'!A:J,10,)</f>
        <v>8.097690068006173E-3</v>
      </c>
      <c r="D1235" t="s">
        <v>665</v>
      </c>
      <c r="E1235">
        <v>0</v>
      </c>
      <c r="F1235">
        <v>0</v>
      </c>
      <c r="G1235">
        <v>0</v>
      </c>
      <c r="H1235">
        <v>2</v>
      </c>
      <c r="I1235" s="232">
        <f>IF(ISBLANK(D1235),"",(E1235/VLOOKUP(B1235,'Data-Dept'!A:E,2,)))</f>
        <v>0</v>
      </c>
      <c r="J1235" s="232">
        <f>IF(ISBLANK(D1235),"",(F1235/VLOOKUP(B1235,'Data-Dept'!A:E,2,)))</f>
        <v>0</v>
      </c>
      <c r="K1235" s="232">
        <f>IF(ISBLANK(D1235),"",(G1235/VLOOKUP(B1235,'Data-Dept'!A:E,2,)))</f>
        <v>0</v>
      </c>
    </row>
    <row r="1236" spans="1:11" x14ac:dyDescent="0.5">
      <c r="A1236" s="230" t="str">
        <f t="shared" si="42"/>
        <v>Review customs tariffs for importing goods to Canada</v>
      </c>
      <c r="B1236" s="230" t="str">
        <f t="shared" si="43"/>
        <v>GAC</v>
      </c>
      <c r="C1236" s="230">
        <f>VLOOKUP(B1236,'Data-Dept'!A:J,10,)</f>
        <v>8.097690068006173E-3</v>
      </c>
      <c r="D1236" t="s">
        <v>671</v>
      </c>
      <c r="E1236">
        <v>0</v>
      </c>
      <c r="F1236">
        <v>0</v>
      </c>
      <c r="G1236">
        <v>0</v>
      </c>
      <c r="H1236">
        <v>1</v>
      </c>
      <c r="I1236" s="232">
        <f>IF(ISBLANK(D1236),"",(E1236/VLOOKUP(B1236,'Data-Dept'!A:E,2,)))</f>
        <v>0</v>
      </c>
      <c r="J1236" s="232">
        <f>IF(ISBLANK(D1236),"",(F1236/VLOOKUP(B1236,'Data-Dept'!A:E,2,)))</f>
        <v>0</v>
      </c>
      <c r="K1236" s="232">
        <f>IF(ISBLANK(D1236),"",(G1236/VLOOKUP(B1236,'Data-Dept'!A:E,2,)))</f>
        <v>0</v>
      </c>
    </row>
    <row r="1237" spans="1:11" x14ac:dyDescent="0.5">
      <c r="A1237" s="230" t="str">
        <f t="shared" si="42"/>
        <v>Seek funding to help you do business outside Canada</v>
      </c>
      <c r="B1237" s="230" t="str">
        <f t="shared" si="43"/>
        <v>GAC</v>
      </c>
      <c r="C1237" s="230">
        <f>VLOOKUP(B1237,'Data-Dept'!A:J,10,)</f>
        <v>8.097690068006173E-3</v>
      </c>
      <c r="D1237" t="s">
        <v>672</v>
      </c>
      <c r="E1237">
        <v>0</v>
      </c>
      <c r="F1237">
        <v>0</v>
      </c>
      <c r="G1237">
        <v>0</v>
      </c>
      <c r="H1237">
        <v>2</v>
      </c>
      <c r="I1237" s="232">
        <f>IF(ISBLANK(D1237),"",(E1237/VLOOKUP(B1237,'Data-Dept'!A:E,2,)))</f>
        <v>0</v>
      </c>
      <c r="J1237" s="232">
        <f>IF(ISBLANK(D1237),"",(F1237/VLOOKUP(B1237,'Data-Dept'!A:E,2,)))</f>
        <v>0</v>
      </c>
      <c r="K1237" s="232">
        <f>IF(ISBLANK(D1237),"",(G1237/VLOOKUP(B1237,'Data-Dept'!A:E,2,)))</f>
        <v>0</v>
      </c>
    </row>
    <row r="1238" spans="1:11" x14ac:dyDescent="0.5">
      <c r="A1238" s="230" t="str">
        <f t="shared" si="42"/>
        <v>Step-by-step guide to exporting</v>
      </c>
      <c r="B1238" s="230" t="str">
        <f t="shared" si="43"/>
        <v>GAC</v>
      </c>
      <c r="C1238" s="230">
        <f>VLOOKUP(B1238,'Data-Dept'!A:J,10,)</f>
        <v>8.097690068006173E-3</v>
      </c>
      <c r="D1238" t="s">
        <v>675</v>
      </c>
      <c r="E1238">
        <v>0</v>
      </c>
      <c r="F1238">
        <v>0</v>
      </c>
      <c r="G1238">
        <v>1</v>
      </c>
      <c r="H1238">
        <v>2</v>
      </c>
      <c r="I1238" s="232">
        <f>IF(ISBLANK(D1238),"",(E1238/VLOOKUP(B1238,'Data-Dept'!A:E,2,)))</f>
        <v>0</v>
      </c>
      <c r="J1238" s="232">
        <f>IF(ISBLANK(D1238),"",(F1238/VLOOKUP(B1238,'Data-Dept'!A:E,2,)))</f>
        <v>0</v>
      </c>
      <c r="K1238" s="232">
        <f>IF(ISBLANK(D1238),"",(G1238/VLOOKUP(B1238,'Data-Dept'!A:E,2,)))</f>
        <v>7.4476800476651526E-5</v>
      </c>
    </row>
    <row r="1239" spans="1:11" x14ac:dyDescent="0.5">
      <c r="A1239" s="230" t="str">
        <f t="shared" si="42"/>
        <v>Trade negotiations and agreements with Colombia</v>
      </c>
      <c r="B1239" s="230" t="str">
        <f t="shared" si="43"/>
        <v>GAC</v>
      </c>
      <c r="C1239" s="230">
        <f>VLOOKUP(B1239,'Data-Dept'!A:J,10,)</f>
        <v>8.097690068006173E-3</v>
      </c>
      <c r="D1239" t="s">
        <v>1451</v>
      </c>
      <c r="E1239">
        <v>0</v>
      </c>
      <c r="F1239">
        <v>1</v>
      </c>
      <c r="G1239">
        <v>1</v>
      </c>
      <c r="H1239">
        <v>1</v>
      </c>
      <c r="I1239" s="232">
        <f>IF(ISBLANK(D1239),"",(E1239/VLOOKUP(B1239,'Data-Dept'!A:E,2,)))</f>
        <v>0</v>
      </c>
      <c r="J1239" s="232">
        <f>IF(ISBLANK(D1239),"",(F1239/VLOOKUP(B1239,'Data-Dept'!A:E,2,)))</f>
        <v>7.4476800476651526E-5</v>
      </c>
      <c r="K1239" s="232">
        <f>IF(ISBLANK(D1239),"",(G1239/VLOOKUP(B1239,'Data-Dept'!A:E,2,)))</f>
        <v>7.4476800476651526E-5</v>
      </c>
    </row>
    <row r="1240" spans="1:11" x14ac:dyDescent="0.5">
      <c r="A1240" s="230" t="str">
        <f t="shared" si="42"/>
        <v>Trade negotiations and agreements with Israel</v>
      </c>
      <c r="B1240" s="230" t="str">
        <f t="shared" si="43"/>
        <v>GAC</v>
      </c>
      <c r="C1240" s="230">
        <f>VLOOKUP(B1240,'Data-Dept'!A:J,10,)</f>
        <v>8.097690068006173E-3</v>
      </c>
      <c r="D1240" t="s">
        <v>1452</v>
      </c>
      <c r="E1240">
        <v>0</v>
      </c>
      <c r="F1240">
        <v>0</v>
      </c>
      <c r="G1240">
        <v>0</v>
      </c>
      <c r="H1240">
        <v>1</v>
      </c>
      <c r="I1240" s="232">
        <f>IF(ISBLANK(D1240),"",(E1240/VLOOKUP(B1240,'Data-Dept'!A:E,2,)))</f>
        <v>0</v>
      </c>
      <c r="J1240" s="232">
        <f>IF(ISBLANK(D1240),"",(F1240/VLOOKUP(B1240,'Data-Dept'!A:E,2,)))</f>
        <v>0</v>
      </c>
      <c r="K1240" s="232">
        <f>IF(ISBLANK(D1240),"",(G1240/VLOOKUP(B1240,'Data-Dept'!A:E,2,)))</f>
        <v>0</v>
      </c>
    </row>
    <row r="1241" spans="1:11" x14ac:dyDescent="0.5">
      <c r="A1241" s="230" t="str">
        <f t="shared" si="42"/>
        <v>Trade negotiations and agreements with Peru</v>
      </c>
      <c r="B1241" s="230" t="str">
        <f t="shared" si="43"/>
        <v>GAC</v>
      </c>
      <c r="C1241" s="230">
        <f>VLOOKUP(B1241,'Data-Dept'!A:J,10,)</f>
        <v>8.097690068006173E-3</v>
      </c>
      <c r="D1241" t="s">
        <v>1453</v>
      </c>
      <c r="E1241">
        <v>0</v>
      </c>
      <c r="F1241">
        <v>0</v>
      </c>
      <c r="G1241">
        <v>1</v>
      </c>
      <c r="H1241">
        <v>2</v>
      </c>
      <c r="I1241" s="232">
        <f>IF(ISBLANK(D1241),"",(E1241/VLOOKUP(B1241,'Data-Dept'!A:E,2,)))</f>
        <v>0</v>
      </c>
      <c r="J1241" s="232">
        <f>IF(ISBLANK(D1241),"",(F1241/VLOOKUP(B1241,'Data-Dept'!A:E,2,)))</f>
        <v>0</v>
      </c>
      <c r="K1241" s="232">
        <f>IF(ISBLANK(D1241),"",(G1241/VLOOKUP(B1241,'Data-Dept'!A:E,2,)))</f>
        <v>7.4476800476651526E-5</v>
      </c>
    </row>
    <row r="1242" spans="1:11" x14ac:dyDescent="0.5">
      <c r="A1242" s="230" t="str">
        <f t="shared" si="42"/>
        <v>Trade negotiations and agreements with the United States</v>
      </c>
      <c r="B1242" s="230" t="str">
        <f t="shared" si="43"/>
        <v>GAC</v>
      </c>
      <c r="C1242" s="230">
        <f>VLOOKUP(B1242,'Data-Dept'!A:J,10,)</f>
        <v>8.097690068006173E-3</v>
      </c>
      <c r="D1242" t="s">
        <v>683</v>
      </c>
      <c r="E1242">
        <v>0</v>
      </c>
      <c r="F1242">
        <v>0</v>
      </c>
      <c r="G1242">
        <v>0</v>
      </c>
      <c r="H1242">
        <v>1</v>
      </c>
      <c r="I1242" s="232">
        <f>IF(ISBLANK(D1242),"",(E1242/VLOOKUP(B1242,'Data-Dept'!A:E,2,)))</f>
        <v>0</v>
      </c>
      <c r="J1242" s="232">
        <f>IF(ISBLANK(D1242),"",(F1242/VLOOKUP(B1242,'Data-Dept'!A:E,2,)))</f>
        <v>0</v>
      </c>
      <c r="K1242" s="232">
        <f>IF(ISBLANK(D1242),"",(G1242/VLOOKUP(B1242,'Data-Dept'!A:E,2,)))</f>
        <v>0</v>
      </c>
    </row>
    <row r="1243" spans="1:11" x14ac:dyDescent="0.5">
      <c r="A1243" s="230" t="str">
        <f t="shared" si="42"/>
        <v>Trade topic – Dispute settlement</v>
      </c>
      <c r="B1243" s="230" t="str">
        <f t="shared" si="43"/>
        <v>GAC</v>
      </c>
      <c r="C1243" s="230">
        <f>VLOOKUP(B1243,'Data-Dept'!A:J,10,)</f>
        <v>8.097690068006173E-3</v>
      </c>
      <c r="D1243" t="s">
        <v>1455</v>
      </c>
      <c r="E1243">
        <v>0</v>
      </c>
      <c r="F1243">
        <v>0</v>
      </c>
      <c r="G1243">
        <v>0</v>
      </c>
      <c r="H1243">
        <v>1</v>
      </c>
      <c r="I1243" s="232">
        <f>IF(ISBLANK(D1243),"",(E1243/VLOOKUP(B1243,'Data-Dept'!A:E,2,)))</f>
        <v>0</v>
      </c>
      <c r="J1243" s="232">
        <f>IF(ISBLANK(D1243),"",(F1243/VLOOKUP(B1243,'Data-Dept'!A:E,2,)))</f>
        <v>0</v>
      </c>
      <c r="K1243" s="232">
        <f>IF(ISBLANK(D1243),"",(G1243/VLOOKUP(B1243,'Data-Dept'!A:E,2,)))</f>
        <v>0</v>
      </c>
    </row>
    <row r="1244" spans="1:11" x14ac:dyDescent="0.5">
      <c r="A1244" s="230" t="str">
        <f t="shared" si="42"/>
        <v>Trade topic – E-commerce</v>
      </c>
      <c r="B1244" s="230" t="str">
        <f t="shared" si="43"/>
        <v>GAC</v>
      </c>
      <c r="C1244" s="230">
        <f>VLOOKUP(B1244,'Data-Dept'!A:J,10,)</f>
        <v>8.097690068006173E-3</v>
      </c>
      <c r="D1244" t="s">
        <v>685</v>
      </c>
      <c r="E1244">
        <v>0</v>
      </c>
      <c r="F1244">
        <v>2</v>
      </c>
      <c r="G1244">
        <v>2</v>
      </c>
      <c r="H1244">
        <v>6</v>
      </c>
      <c r="I1244" s="232">
        <f>IF(ISBLANK(D1244),"",(E1244/VLOOKUP(B1244,'Data-Dept'!A:E,2,)))</f>
        <v>0</v>
      </c>
      <c r="J1244" s="232">
        <f>IF(ISBLANK(D1244),"",(F1244/VLOOKUP(B1244,'Data-Dept'!A:E,2,)))</f>
        <v>1.4895360095330305E-4</v>
      </c>
      <c r="K1244" s="232">
        <f>IF(ISBLANK(D1244),"",(G1244/VLOOKUP(B1244,'Data-Dept'!A:E,2,)))</f>
        <v>1.4895360095330305E-4</v>
      </c>
    </row>
    <row r="1245" spans="1:11" x14ac:dyDescent="0.5">
      <c r="A1245" s="230" t="str">
        <f t="shared" si="42"/>
        <v>Trade topic – Environment</v>
      </c>
      <c r="B1245" s="230" t="str">
        <f t="shared" si="43"/>
        <v>GAC</v>
      </c>
      <c r="C1245" s="230">
        <f>VLOOKUP(B1245,'Data-Dept'!A:J,10,)</f>
        <v>8.097690068006173E-3</v>
      </c>
      <c r="D1245" t="s">
        <v>1456</v>
      </c>
      <c r="E1245">
        <v>0</v>
      </c>
      <c r="F1245">
        <v>2</v>
      </c>
      <c r="G1245">
        <v>1</v>
      </c>
      <c r="H1245">
        <v>2</v>
      </c>
      <c r="I1245" s="232">
        <f>IF(ISBLANK(D1245),"",(E1245/VLOOKUP(B1245,'Data-Dept'!A:E,2,)))</f>
        <v>0</v>
      </c>
      <c r="J1245" s="232">
        <f>IF(ISBLANK(D1245),"",(F1245/VLOOKUP(B1245,'Data-Dept'!A:E,2,)))</f>
        <v>1.4895360095330305E-4</v>
      </c>
      <c r="K1245" s="232">
        <f>IF(ISBLANK(D1245),"",(G1245/VLOOKUP(B1245,'Data-Dept'!A:E,2,)))</f>
        <v>7.4476800476651526E-5</v>
      </c>
    </row>
    <row r="1246" spans="1:11" x14ac:dyDescent="0.5">
      <c r="A1246" s="230" t="str">
        <f t="shared" si="42"/>
        <v>Trade topic – Global value chains</v>
      </c>
      <c r="B1246" s="230" t="str">
        <f t="shared" si="43"/>
        <v>GAC</v>
      </c>
      <c r="C1246" s="230">
        <f>VLOOKUP(B1246,'Data-Dept'!A:J,10,)</f>
        <v>8.097690068006173E-3</v>
      </c>
      <c r="D1246" t="s">
        <v>1457</v>
      </c>
      <c r="E1246">
        <v>0</v>
      </c>
      <c r="F1246">
        <v>0</v>
      </c>
      <c r="G1246">
        <v>1</v>
      </c>
      <c r="H1246">
        <v>3</v>
      </c>
      <c r="I1246" s="232">
        <f>IF(ISBLANK(D1246),"",(E1246/VLOOKUP(B1246,'Data-Dept'!A:E,2,)))</f>
        <v>0</v>
      </c>
      <c r="J1246" s="232">
        <f>IF(ISBLANK(D1246),"",(F1246/VLOOKUP(B1246,'Data-Dept'!A:E,2,)))</f>
        <v>0</v>
      </c>
      <c r="K1246" s="232">
        <f>IF(ISBLANK(D1246),"",(G1246/VLOOKUP(B1246,'Data-Dept'!A:E,2,)))</f>
        <v>7.4476800476651526E-5</v>
      </c>
    </row>
    <row r="1247" spans="1:11" x14ac:dyDescent="0.5">
      <c r="A1247" s="230" t="str">
        <f t="shared" si="42"/>
        <v>Trade topic – Intellectual properties</v>
      </c>
      <c r="B1247" s="230" t="str">
        <f t="shared" si="43"/>
        <v>GAC</v>
      </c>
      <c r="C1247" s="230">
        <f>VLOOKUP(B1247,'Data-Dept'!A:J,10,)</f>
        <v>8.097690068006173E-3</v>
      </c>
      <c r="D1247" t="s">
        <v>689</v>
      </c>
      <c r="E1247">
        <v>0</v>
      </c>
      <c r="F1247">
        <v>0</v>
      </c>
      <c r="G1247">
        <v>1</v>
      </c>
      <c r="H1247">
        <v>4</v>
      </c>
      <c r="I1247" s="232">
        <f>IF(ISBLANK(D1247),"",(E1247/VLOOKUP(B1247,'Data-Dept'!A:E,2,)))</f>
        <v>0</v>
      </c>
      <c r="J1247" s="232">
        <f>IF(ISBLANK(D1247),"",(F1247/VLOOKUP(B1247,'Data-Dept'!A:E,2,)))</f>
        <v>0</v>
      </c>
      <c r="K1247" s="232">
        <f>IF(ISBLANK(D1247),"",(G1247/VLOOKUP(B1247,'Data-Dept'!A:E,2,)))</f>
        <v>7.4476800476651526E-5</v>
      </c>
    </row>
    <row r="1248" spans="1:11" x14ac:dyDescent="0.5">
      <c r="A1248" s="230" t="str">
        <f t="shared" si="42"/>
        <v>Virtual events</v>
      </c>
      <c r="B1248" s="230" t="str">
        <f t="shared" si="43"/>
        <v>GAC</v>
      </c>
      <c r="C1248" s="230">
        <f>VLOOKUP(B1248,'Data-Dept'!A:J,10,)</f>
        <v>8.097690068006173E-3</v>
      </c>
      <c r="D1248" t="s">
        <v>1460</v>
      </c>
      <c r="E1248">
        <v>0</v>
      </c>
      <c r="F1248">
        <v>0</v>
      </c>
      <c r="G1248">
        <v>0</v>
      </c>
      <c r="H1248">
        <v>2</v>
      </c>
      <c r="I1248" s="232">
        <f>IF(ISBLANK(D1248),"",(E1248/VLOOKUP(B1248,'Data-Dept'!A:E,2,)))</f>
        <v>0</v>
      </c>
      <c r="J1248" s="232">
        <f>IF(ISBLANK(D1248),"",(F1248/VLOOKUP(B1248,'Data-Dept'!A:E,2,)))</f>
        <v>0</v>
      </c>
      <c r="K1248" s="232">
        <f>IF(ISBLANK(D1248),"",(G1248/VLOOKUP(B1248,'Data-Dept'!A:E,2,)))</f>
        <v>0</v>
      </c>
    </row>
    <row r="1249" spans="1:11" x14ac:dyDescent="0.5">
      <c r="A1249" s="230" t="str">
        <f t="shared" si="42"/>
        <v>Work outside of Canada</v>
      </c>
      <c r="B1249" s="230" t="str">
        <f t="shared" si="43"/>
        <v>GAC</v>
      </c>
      <c r="C1249" s="230">
        <f>VLOOKUP(B1249,'Data-Dept'!A:J,10,)</f>
        <v>8.097690068006173E-3</v>
      </c>
      <c r="D1249" t="s">
        <v>698</v>
      </c>
      <c r="E1249">
        <v>0</v>
      </c>
      <c r="F1249">
        <v>2</v>
      </c>
      <c r="G1249">
        <v>1</v>
      </c>
      <c r="H1249">
        <v>3</v>
      </c>
      <c r="I1249" s="232">
        <f>IF(ISBLANK(D1249),"",(E1249/VLOOKUP(B1249,'Data-Dept'!A:E,2,)))</f>
        <v>0</v>
      </c>
      <c r="J1249" s="232">
        <f>IF(ISBLANK(D1249),"",(F1249/VLOOKUP(B1249,'Data-Dept'!A:E,2,)))</f>
        <v>1.4895360095330305E-4</v>
      </c>
      <c r="K1249" s="232">
        <f>IF(ISBLANK(D1249),"",(G1249/VLOOKUP(B1249,'Data-Dept'!A:E,2,)))</f>
        <v>7.4476800476651526E-5</v>
      </c>
    </row>
    <row r="1250" spans="1:11" ht="31.5" x14ac:dyDescent="0.5">
      <c r="A1250" s="230" t="str">
        <f t="shared" si="42"/>
        <v>Information about a Government of Canada representative (ambassador, consulate general, etc.)</v>
      </c>
      <c r="B1250" s="230" t="str">
        <f t="shared" si="43"/>
        <v>GAC</v>
      </c>
      <c r="C1250" s="230">
        <f>VLOOKUP(B1250,'Data-Dept'!A:J,10,)</f>
        <v>8.097690068006173E-3</v>
      </c>
      <c r="D1250" t="s">
        <v>708</v>
      </c>
      <c r="E1250">
        <v>0</v>
      </c>
      <c r="F1250">
        <v>1</v>
      </c>
      <c r="G1250">
        <v>0</v>
      </c>
      <c r="H1250">
        <v>2</v>
      </c>
      <c r="I1250" s="232">
        <f>IF(ISBLANK(D1250),"",(E1250/VLOOKUP(B1250,'Data-Dept'!A:E,2,)))</f>
        <v>0</v>
      </c>
      <c r="J1250" s="232">
        <f>IF(ISBLANK(D1250),"",(F1250/VLOOKUP(B1250,'Data-Dept'!A:E,2,)))</f>
        <v>7.4476800476651526E-5</v>
      </c>
      <c r="K1250" s="232">
        <f>IF(ISBLANK(D1250),"",(G1250/VLOOKUP(B1250,'Data-Dept'!A:E,2,)))</f>
        <v>0</v>
      </c>
    </row>
    <row r="1251" spans="1:11" x14ac:dyDescent="0.5">
      <c r="A1251" s="230" t="str">
        <f t="shared" si="42"/>
        <v>Travel insurance</v>
      </c>
      <c r="B1251" s="230" t="str">
        <f t="shared" si="43"/>
        <v>GAC</v>
      </c>
      <c r="C1251" s="230">
        <f>VLOOKUP(B1251,'Data-Dept'!A:J,10,)</f>
        <v>8.097690068006173E-3</v>
      </c>
      <c r="D1251" t="s">
        <v>720</v>
      </c>
      <c r="E1251">
        <v>0</v>
      </c>
      <c r="F1251">
        <v>0</v>
      </c>
      <c r="G1251">
        <v>1</v>
      </c>
      <c r="H1251">
        <v>1</v>
      </c>
      <c r="I1251" s="232">
        <f>IF(ISBLANK(D1251),"",(E1251/VLOOKUP(B1251,'Data-Dept'!A:E,2,)))</f>
        <v>0</v>
      </c>
      <c r="J1251" s="232">
        <f>IF(ISBLANK(D1251),"",(F1251/VLOOKUP(B1251,'Data-Dept'!A:E,2,)))</f>
        <v>0</v>
      </c>
      <c r="K1251" s="232">
        <f>IF(ISBLANK(D1251),"",(G1251/VLOOKUP(B1251,'Data-Dept'!A:E,2,)))</f>
        <v>7.4476800476651526E-5</v>
      </c>
    </row>
    <row r="1252" spans="1:11" x14ac:dyDescent="0.5">
      <c r="A1252" s="230" t="str">
        <f t="shared" si="42"/>
        <v>Association of Southeast Asian Nations (ASEAN)</v>
      </c>
      <c r="B1252" s="230" t="str">
        <f t="shared" si="43"/>
        <v>GAC</v>
      </c>
      <c r="C1252" s="230">
        <f>VLOOKUP(B1252,'Data-Dept'!A:J,10,)</f>
        <v>8.097690068006173E-3</v>
      </c>
      <c r="D1252" t="s">
        <v>725</v>
      </c>
      <c r="E1252">
        <v>0</v>
      </c>
      <c r="F1252">
        <v>0</v>
      </c>
      <c r="G1252">
        <v>1</v>
      </c>
      <c r="H1252">
        <v>1</v>
      </c>
      <c r="I1252" s="232">
        <f>IF(ISBLANK(D1252),"",(E1252/VLOOKUP(B1252,'Data-Dept'!A:E,2,)))</f>
        <v>0</v>
      </c>
      <c r="J1252" s="232">
        <f>IF(ISBLANK(D1252),"",(F1252/VLOOKUP(B1252,'Data-Dept'!A:E,2,)))</f>
        <v>0</v>
      </c>
      <c r="K1252" s="232">
        <f>IF(ISBLANK(D1252),"",(G1252/VLOOKUP(B1252,'Data-Dept'!A:E,2,)))</f>
        <v>7.4476800476651526E-5</v>
      </c>
    </row>
    <row r="1253" spans="1:11" x14ac:dyDescent="0.5">
      <c r="A1253" s="230" t="str">
        <f t="shared" si="42"/>
        <v>Canada's aid and development assistance in response to the COVID-19 pandemic</v>
      </c>
      <c r="B1253" s="230" t="str">
        <f t="shared" si="43"/>
        <v>GAC</v>
      </c>
      <c r="C1253" s="230">
        <f>VLOOKUP(B1253,'Data-Dept'!A:J,10,)</f>
        <v>8.097690068006173E-3</v>
      </c>
      <c r="D1253" t="s">
        <v>728</v>
      </c>
      <c r="E1253">
        <v>0</v>
      </c>
      <c r="F1253">
        <v>0</v>
      </c>
      <c r="G1253">
        <v>1</v>
      </c>
      <c r="H1253">
        <v>2</v>
      </c>
      <c r="I1253" s="232">
        <f>IF(ISBLANK(D1253),"",(E1253/VLOOKUP(B1253,'Data-Dept'!A:E,2,)))</f>
        <v>0</v>
      </c>
      <c r="J1253" s="232">
        <f>IF(ISBLANK(D1253),"",(F1253/VLOOKUP(B1253,'Data-Dept'!A:E,2,)))</f>
        <v>0</v>
      </c>
      <c r="K1253" s="232">
        <f>IF(ISBLANK(D1253),"",(G1253/VLOOKUP(B1253,'Data-Dept'!A:E,2,)))</f>
        <v>7.4476800476651526E-5</v>
      </c>
    </row>
    <row r="1254" spans="1:11" x14ac:dyDescent="0.5">
      <c r="A1254" s="230" t="str">
        <f t="shared" si="42"/>
        <v>/</v>
      </c>
      <c r="B1254" s="230" t="str">
        <f t="shared" si="43"/>
        <v>IRCC</v>
      </c>
      <c r="C1254" s="230">
        <f>VLOOKUP(B1254,'Data-Dept'!A:J,10,)</f>
        <v>2.146124497851573E-3</v>
      </c>
      <c r="D1254" t="s">
        <v>1468</v>
      </c>
      <c r="E1254">
        <v>0</v>
      </c>
      <c r="F1254">
        <v>0</v>
      </c>
      <c r="G1254">
        <v>0</v>
      </c>
      <c r="H1254">
        <v>1</v>
      </c>
      <c r="I1254" s="232">
        <f>IF(ISBLANK(D1254),"",(E1254/VLOOKUP(B1254,'Data-Dept'!A:E,2,)))</f>
        <v>0</v>
      </c>
      <c r="J1254" s="232">
        <f>IF(ISBLANK(D1254),"",(F1254/VLOOKUP(B1254,'Data-Dept'!A:E,2,)))</f>
        <v>0</v>
      </c>
      <c r="K1254" s="232">
        <f>IF(ISBLANK(D1254),"",(G1254/VLOOKUP(B1254,'Data-Dept'!A:E,2,)))</f>
        <v>0</v>
      </c>
    </row>
    <row r="1255" spans="1:11" x14ac:dyDescent="0.5">
      <c r="A1255" s="230" t="str">
        <f t="shared" si="42"/>
        <v>Get, renew or replace a permanent resident card</v>
      </c>
      <c r="B1255" s="230" t="str">
        <f t="shared" si="43"/>
        <v>IRCC</v>
      </c>
      <c r="C1255" s="230">
        <f>VLOOKUP(B1255,'Data-Dept'!A:J,10,)</f>
        <v>2.146124497851573E-3</v>
      </c>
      <c r="D1255" t="s">
        <v>887</v>
      </c>
      <c r="E1255">
        <v>0</v>
      </c>
      <c r="F1255">
        <v>1</v>
      </c>
      <c r="G1255">
        <v>0</v>
      </c>
      <c r="H1255">
        <v>1</v>
      </c>
      <c r="I1255" s="232">
        <f>IF(ISBLANK(D1255),"",(E1255/VLOOKUP(B1255,'Data-Dept'!A:E,2,)))</f>
        <v>0</v>
      </c>
      <c r="J1255" s="232">
        <f>IF(ISBLANK(D1255),"",(F1255/VLOOKUP(B1255,'Data-Dept'!A:E,2,)))</f>
        <v>5.0430677990034896E-6</v>
      </c>
      <c r="K1255" s="232">
        <f>IF(ISBLANK(D1255),"",(G1255/VLOOKUP(B1255,'Data-Dept'!A:E,2,)))</f>
        <v>0</v>
      </c>
    </row>
    <row r="1256" spans="1:11" x14ac:dyDescent="0.5">
      <c r="A1256" s="230" t="str">
        <f t="shared" si="42"/>
        <v>Hire foreign workers</v>
      </c>
      <c r="B1256" s="230" t="str">
        <f t="shared" si="43"/>
        <v>IRCC</v>
      </c>
      <c r="C1256" s="230">
        <f>VLOOKUP(B1256,'Data-Dept'!A:J,10,)</f>
        <v>2.146124497851573E-3</v>
      </c>
      <c r="D1256" t="s">
        <v>888</v>
      </c>
      <c r="E1256">
        <v>0</v>
      </c>
      <c r="F1256">
        <v>3</v>
      </c>
      <c r="G1256">
        <v>1</v>
      </c>
      <c r="H1256">
        <v>4</v>
      </c>
      <c r="I1256" s="232">
        <f>IF(ISBLANK(D1256),"",(E1256/VLOOKUP(B1256,'Data-Dept'!A:E,2,)))</f>
        <v>0</v>
      </c>
      <c r="J1256" s="232">
        <f>IF(ISBLANK(D1256),"",(F1256/VLOOKUP(B1256,'Data-Dept'!A:E,2,)))</f>
        <v>1.5129203397010469E-5</v>
      </c>
      <c r="K1256" s="232">
        <f>IF(ISBLANK(D1256),"",(G1256/VLOOKUP(B1256,'Data-Dept'!A:E,2,)))</f>
        <v>5.0430677990034896E-6</v>
      </c>
    </row>
    <row r="1257" spans="1:11" x14ac:dyDescent="0.5">
      <c r="A1257" s="230" t="str">
        <f t="shared" si="42"/>
        <v>Visa and immigration services</v>
      </c>
      <c r="B1257" s="230" t="str">
        <f t="shared" si="43"/>
        <v>IRCC</v>
      </c>
      <c r="C1257" s="230">
        <f>VLOOKUP(B1257,'Data-Dept'!A:J,10,)</f>
        <v>2.146124497851573E-3</v>
      </c>
      <c r="D1257" t="s">
        <v>897</v>
      </c>
      <c r="E1257">
        <v>0</v>
      </c>
      <c r="F1257">
        <v>1</v>
      </c>
      <c r="G1257">
        <v>1</v>
      </c>
      <c r="H1257">
        <v>3</v>
      </c>
      <c r="I1257" s="232">
        <f>IF(ISBLANK(D1257),"",(E1257/VLOOKUP(B1257,'Data-Dept'!A:E,2,)))</f>
        <v>0</v>
      </c>
      <c r="J1257" s="232">
        <f>IF(ISBLANK(D1257),"",(F1257/VLOOKUP(B1257,'Data-Dept'!A:E,2,)))</f>
        <v>5.0430677990034896E-6</v>
      </c>
      <c r="K1257" s="232">
        <f>IF(ISBLANK(D1257),"",(G1257/VLOOKUP(B1257,'Data-Dept'!A:E,2,)))</f>
        <v>5.0430677990034896E-6</v>
      </c>
    </row>
    <row r="1258" spans="1:11" ht="31.5" x14ac:dyDescent="0.5">
      <c r="A1258" s="230" t="str">
        <f t="shared" si="42"/>
        <v>Access all consolidated Acts, regulations, constitutional documents from the Government of Canada</v>
      </c>
      <c r="B1258" s="230" t="str">
        <f t="shared" si="43"/>
        <v>JUS</v>
      </c>
      <c r="C1258" s="230">
        <f>VLOOKUP(B1258,'Data-Dept'!A:J,10,)</f>
        <v>3.0446598471137041E-2</v>
      </c>
      <c r="D1258" t="s">
        <v>1475</v>
      </c>
      <c r="E1258">
        <v>0</v>
      </c>
      <c r="F1258">
        <v>2</v>
      </c>
      <c r="G1258">
        <v>1</v>
      </c>
      <c r="H1258">
        <v>2</v>
      </c>
      <c r="I1258" s="232">
        <f>IF(ISBLANK(D1258),"",(E1258/VLOOKUP(B1258,'Data-Dept'!A:E,2,)))</f>
        <v>0</v>
      </c>
      <c r="J1258" s="232">
        <f>IF(ISBLANK(D1258),"",(F1258/VLOOKUP(B1258,'Data-Dept'!A:E,2,)))</f>
        <v>2.4125452352231603E-3</v>
      </c>
      <c r="K1258" s="232">
        <f>IF(ISBLANK(D1258),"",(G1258/VLOOKUP(B1258,'Data-Dept'!A:E,2,)))</f>
        <v>1.2062726176115801E-3</v>
      </c>
    </row>
    <row r="1259" spans="1:11" x14ac:dyDescent="0.5">
      <c r="A1259" s="230" t="str">
        <f t="shared" si="42"/>
        <v>Look up Judicial Appointments</v>
      </c>
      <c r="B1259" s="230" t="str">
        <f t="shared" si="43"/>
        <v>JUS</v>
      </c>
      <c r="C1259" s="230">
        <f>VLOOKUP(B1259,'Data-Dept'!A:J,10,)</f>
        <v>3.0446598471137041E-2</v>
      </c>
      <c r="D1259" t="s">
        <v>1476</v>
      </c>
      <c r="E1259">
        <v>0</v>
      </c>
      <c r="F1259">
        <v>1</v>
      </c>
      <c r="G1259">
        <v>2</v>
      </c>
      <c r="H1259">
        <v>3</v>
      </c>
      <c r="I1259" s="232">
        <f>IF(ISBLANK(D1259),"",(E1259/VLOOKUP(B1259,'Data-Dept'!A:E,2,)))</f>
        <v>0</v>
      </c>
      <c r="J1259" s="232">
        <f>IF(ISBLANK(D1259),"",(F1259/VLOOKUP(B1259,'Data-Dept'!A:E,2,)))</f>
        <v>1.2062726176115801E-3</v>
      </c>
      <c r="K1259" s="232">
        <f>IF(ISBLANK(D1259),"",(G1259/VLOOKUP(B1259,'Data-Dept'!A:E,2,)))</f>
        <v>2.4125452352231603E-3</v>
      </c>
    </row>
    <row r="1260" spans="1:11" x14ac:dyDescent="0.5">
      <c r="A1260" s="230" t="str">
        <f t="shared" si="42"/>
        <v>Other - Reason for my visit is not in this list</v>
      </c>
      <c r="B1260" s="230" t="str">
        <f t="shared" si="43"/>
        <v>JUS</v>
      </c>
      <c r="C1260" s="230">
        <f>VLOOKUP(B1260,'Data-Dept'!A:J,10,)</f>
        <v>3.0446598471137041E-2</v>
      </c>
      <c r="D1260" t="s">
        <v>944</v>
      </c>
      <c r="E1260">
        <v>0</v>
      </c>
      <c r="F1260">
        <v>0</v>
      </c>
      <c r="G1260">
        <v>0</v>
      </c>
      <c r="H1260">
        <v>1</v>
      </c>
      <c r="I1260" s="232">
        <f>IF(ISBLANK(D1260),"",(E1260/VLOOKUP(B1260,'Data-Dept'!A:E,2,)))</f>
        <v>0</v>
      </c>
      <c r="J1260" s="232">
        <f>IF(ISBLANK(D1260),"",(F1260/VLOOKUP(B1260,'Data-Dept'!A:E,2,)))</f>
        <v>0</v>
      </c>
      <c r="K1260" s="232">
        <f>IF(ISBLANK(D1260),"",(G1260/VLOOKUP(B1260,'Data-Dept'!A:E,2,)))</f>
        <v>0</v>
      </c>
    </row>
    <row r="1261" spans="1:11" x14ac:dyDescent="0.5">
      <c r="A1261" s="230" t="str">
        <f t="shared" si="42"/>
        <v>Learn more about NFB works</v>
      </c>
      <c r="B1261" s="230" t="str">
        <f t="shared" si="43"/>
        <v>NFB</v>
      </c>
      <c r="C1261" s="230">
        <f>VLOOKUP(B1261,'Data-Dept'!A:J,10,)</f>
        <v>0</v>
      </c>
      <c r="D1261" t="s">
        <v>960</v>
      </c>
      <c r="E1261">
        <v>0</v>
      </c>
      <c r="F1261">
        <v>1</v>
      </c>
      <c r="G1261">
        <v>1</v>
      </c>
      <c r="H1261">
        <v>1</v>
      </c>
      <c r="I1261" s="232">
        <f>IF(ISBLANK(D1261),"",(E1261/VLOOKUP(B1261,'Data-Dept'!A:E,2,)))</f>
        <v>0</v>
      </c>
      <c r="J1261" s="232">
        <f>IF(ISBLANK(D1261),"",(F1261/VLOOKUP(B1261,'Data-Dept'!A:E,2,)))</f>
        <v>0.25</v>
      </c>
      <c r="K1261" s="232">
        <f>IF(ISBLANK(D1261),"",(G1261/VLOOKUP(B1261,'Data-Dept'!A:E,2,)))</f>
        <v>0.25</v>
      </c>
    </row>
    <row r="1262" spans="1:11" x14ac:dyDescent="0.5">
      <c r="A1262" s="230" t="str">
        <f t="shared" si="42"/>
        <v>Other - Reason for my visit is not in this list</v>
      </c>
      <c r="B1262" s="230" t="str">
        <f t="shared" si="43"/>
        <v>NFB</v>
      </c>
      <c r="C1262" s="230">
        <f>VLOOKUP(B1262,'Data-Dept'!A:J,10,)</f>
        <v>0</v>
      </c>
      <c r="D1262" t="s">
        <v>1479</v>
      </c>
      <c r="E1262">
        <v>0</v>
      </c>
      <c r="F1262">
        <v>0</v>
      </c>
      <c r="G1262">
        <v>0</v>
      </c>
      <c r="H1262">
        <v>1</v>
      </c>
      <c r="I1262" s="232">
        <f>IF(ISBLANK(D1262),"",(E1262/VLOOKUP(B1262,'Data-Dept'!A:E,2,)))</f>
        <v>0</v>
      </c>
      <c r="J1262" s="232">
        <f>IF(ISBLANK(D1262),"",(F1262/VLOOKUP(B1262,'Data-Dept'!A:E,2,)))</f>
        <v>0</v>
      </c>
      <c r="K1262" s="232">
        <f>IF(ISBLANK(D1262),"",(G1262/VLOOKUP(B1262,'Data-Dept'!A:E,2,)))</f>
        <v>0</v>
      </c>
    </row>
    <row r="1263" spans="1:11" x14ac:dyDescent="0.5">
      <c r="A1263" s="230" t="str">
        <f t="shared" si="42"/>
        <v>Learn about IRAP's funding to hire young graduates</v>
      </c>
      <c r="B1263" s="230" t="str">
        <f t="shared" si="43"/>
        <v>NRC</v>
      </c>
      <c r="C1263" s="230">
        <f>VLOOKUP(B1263,'Data-Dept'!A:J,10,)</f>
        <v>2.2955709653256485E-2</v>
      </c>
      <c r="D1263" t="s">
        <v>963</v>
      </c>
      <c r="E1263">
        <v>0</v>
      </c>
      <c r="F1263">
        <v>1</v>
      </c>
      <c r="G1263">
        <v>3</v>
      </c>
      <c r="H1263">
        <v>4</v>
      </c>
      <c r="I1263" s="232">
        <f>IF(ISBLANK(D1263),"",(E1263/VLOOKUP(B1263,'Data-Dept'!A:E,2,)))</f>
        <v>0</v>
      </c>
      <c r="J1263" s="232">
        <f>IF(ISBLANK(D1263),"",(F1263/VLOOKUP(B1263,'Data-Dept'!A:E,2,)))</f>
        <v>6.3897763578274762E-4</v>
      </c>
      <c r="K1263" s="232">
        <f>IF(ISBLANK(D1263),"",(G1263/VLOOKUP(B1263,'Data-Dept'!A:E,2,)))</f>
        <v>1.9169329073482429E-3</v>
      </c>
    </row>
    <row r="1264" spans="1:11" x14ac:dyDescent="0.5">
      <c r="A1264" s="230" t="str">
        <f t="shared" si="42"/>
        <v>Learn about IRAP advisory services</v>
      </c>
      <c r="B1264" s="230" t="str">
        <f t="shared" si="43"/>
        <v>NRC</v>
      </c>
      <c r="C1264" s="230">
        <f>VLOOKUP(B1264,'Data-Dept'!A:J,10,)</f>
        <v>2.2955709653256485E-2</v>
      </c>
      <c r="D1264" t="s">
        <v>1481</v>
      </c>
      <c r="E1264">
        <v>0</v>
      </c>
      <c r="F1264">
        <v>1</v>
      </c>
      <c r="G1264">
        <v>0</v>
      </c>
      <c r="H1264">
        <v>1</v>
      </c>
      <c r="I1264" s="232">
        <f>IF(ISBLANK(D1264),"",(E1264/VLOOKUP(B1264,'Data-Dept'!A:E,2,)))</f>
        <v>0</v>
      </c>
      <c r="J1264" s="232">
        <f>IF(ISBLANK(D1264),"",(F1264/VLOOKUP(B1264,'Data-Dept'!A:E,2,)))</f>
        <v>6.3897763578274762E-4</v>
      </c>
      <c r="K1264" s="232">
        <f>IF(ISBLANK(D1264),"",(G1264/VLOOKUP(B1264,'Data-Dept'!A:E,2,)))</f>
        <v>0</v>
      </c>
    </row>
    <row r="1265" spans="1:11" x14ac:dyDescent="0.5">
      <c r="A1265" s="230" t="str">
        <f t="shared" si="42"/>
        <v>Learn about becoming an industrial technology advisor</v>
      </c>
      <c r="B1265" s="230" t="str">
        <f t="shared" si="43"/>
        <v>NRC</v>
      </c>
      <c r="C1265" s="230">
        <f>VLOOKUP(B1265,'Data-Dept'!A:J,10,)</f>
        <v>2.2955709653256485E-2</v>
      </c>
      <c r="D1265" t="s">
        <v>970</v>
      </c>
      <c r="E1265">
        <v>0</v>
      </c>
      <c r="F1265">
        <v>1</v>
      </c>
      <c r="G1265">
        <v>1</v>
      </c>
      <c r="H1265">
        <v>3</v>
      </c>
      <c r="I1265" s="232">
        <f>IF(ISBLANK(D1265),"",(E1265/VLOOKUP(B1265,'Data-Dept'!A:E,2,)))</f>
        <v>0</v>
      </c>
      <c r="J1265" s="232">
        <f>IF(ISBLANK(D1265),"",(F1265/VLOOKUP(B1265,'Data-Dept'!A:E,2,)))</f>
        <v>6.3897763578274762E-4</v>
      </c>
      <c r="K1265" s="232">
        <f>IF(ISBLANK(D1265),"",(G1265/VLOOKUP(B1265,'Data-Dept'!A:E,2,)))</f>
        <v>6.3897763578274762E-4</v>
      </c>
    </row>
    <row r="1266" spans="1:11" x14ac:dyDescent="0.5">
      <c r="A1266" s="230" t="str">
        <f t="shared" si="42"/>
        <v>Learn about the H.L. Holmes Award for Post-Doctoral Studies</v>
      </c>
      <c r="B1266" s="230" t="str">
        <f t="shared" si="43"/>
        <v>NRC</v>
      </c>
      <c r="C1266" s="230">
        <f>VLOOKUP(B1266,'Data-Dept'!A:J,10,)</f>
        <v>2.2955709653256485E-2</v>
      </c>
      <c r="D1266" t="s">
        <v>1482</v>
      </c>
      <c r="E1266">
        <v>0</v>
      </c>
      <c r="F1266">
        <v>0</v>
      </c>
      <c r="G1266">
        <v>0</v>
      </c>
      <c r="H1266">
        <v>1</v>
      </c>
      <c r="I1266" s="232">
        <f>IF(ISBLANK(D1266),"",(E1266/VLOOKUP(B1266,'Data-Dept'!A:E,2,)))</f>
        <v>0</v>
      </c>
      <c r="J1266" s="232">
        <f>IF(ISBLANK(D1266),"",(F1266/VLOOKUP(B1266,'Data-Dept'!A:E,2,)))</f>
        <v>0</v>
      </c>
      <c r="K1266" s="232">
        <f>IF(ISBLANK(D1266),"",(G1266/VLOOKUP(B1266,'Data-Dept'!A:E,2,)))</f>
        <v>0</v>
      </c>
    </row>
    <row r="1267" spans="1:11" x14ac:dyDescent="0.5">
      <c r="A1267" s="230" t="str">
        <f t="shared" si="42"/>
        <v>Calibration Laboratory Assessment Service (CLAS)</v>
      </c>
      <c r="B1267" s="230" t="str">
        <f t="shared" si="43"/>
        <v>NRC</v>
      </c>
      <c r="C1267" s="230">
        <f>VLOOKUP(B1267,'Data-Dept'!A:J,10,)</f>
        <v>2.2955709653256485E-2</v>
      </c>
      <c r="D1267" t="s">
        <v>979</v>
      </c>
      <c r="E1267">
        <v>0</v>
      </c>
      <c r="F1267">
        <v>0</v>
      </c>
      <c r="G1267">
        <v>0</v>
      </c>
      <c r="H1267">
        <v>1</v>
      </c>
      <c r="I1267" s="232">
        <f>IF(ISBLANK(D1267),"",(E1267/VLOOKUP(B1267,'Data-Dept'!A:E,2,)))</f>
        <v>0</v>
      </c>
      <c r="J1267" s="232">
        <f>IF(ISBLANK(D1267),"",(F1267/VLOOKUP(B1267,'Data-Dept'!A:E,2,)))</f>
        <v>0</v>
      </c>
      <c r="K1267" s="232">
        <f>IF(ISBLANK(D1267),"",(G1267/VLOOKUP(B1267,'Data-Dept'!A:E,2,)))</f>
        <v>0</v>
      </c>
    </row>
    <row r="1268" spans="1:11" x14ac:dyDescent="0.5">
      <c r="A1268" s="230" t="str">
        <f t="shared" si="42"/>
        <v>Canadian Construction Materials Centre (CCMC)</v>
      </c>
      <c r="B1268" s="230" t="str">
        <f t="shared" si="43"/>
        <v>NRC</v>
      </c>
      <c r="C1268" s="230">
        <f>VLOOKUP(B1268,'Data-Dept'!A:J,10,)</f>
        <v>2.2955709653256485E-2</v>
      </c>
      <c r="D1268" t="s">
        <v>980</v>
      </c>
      <c r="E1268">
        <v>0</v>
      </c>
      <c r="F1268">
        <v>2</v>
      </c>
      <c r="G1268">
        <v>2</v>
      </c>
      <c r="H1268">
        <v>3</v>
      </c>
      <c r="I1268" s="232">
        <f>IF(ISBLANK(D1268),"",(E1268/VLOOKUP(B1268,'Data-Dept'!A:E,2,)))</f>
        <v>0</v>
      </c>
      <c r="J1268" s="232">
        <f>IF(ISBLANK(D1268),"",(F1268/VLOOKUP(B1268,'Data-Dept'!A:E,2,)))</f>
        <v>1.2779552715654952E-3</v>
      </c>
      <c r="K1268" s="232">
        <f>IF(ISBLANK(D1268),"",(G1268/VLOOKUP(B1268,'Data-Dept'!A:E,2,)))</f>
        <v>1.2779552715654952E-3</v>
      </c>
    </row>
    <row r="1269" spans="1:11" x14ac:dyDescent="0.5">
      <c r="A1269" s="230" t="str">
        <f t="shared" si="42"/>
        <v>Consult the descriptions of NRC facilities</v>
      </c>
      <c r="B1269" s="230" t="str">
        <f t="shared" si="43"/>
        <v>NRC</v>
      </c>
      <c r="C1269" s="230">
        <f>VLOOKUP(B1269,'Data-Dept'!A:J,10,)</f>
        <v>2.2955709653256485E-2</v>
      </c>
      <c r="D1269" t="s">
        <v>1486</v>
      </c>
      <c r="E1269">
        <v>0</v>
      </c>
      <c r="F1269">
        <v>1</v>
      </c>
      <c r="G1269">
        <v>1</v>
      </c>
      <c r="H1269">
        <v>3</v>
      </c>
      <c r="I1269" s="232">
        <f>IF(ISBLANK(D1269),"",(E1269/VLOOKUP(B1269,'Data-Dept'!A:E,2,)))</f>
        <v>0</v>
      </c>
      <c r="J1269" s="232">
        <f>IF(ISBLANK(D1269),"",(F1269/VLOOKUP(B1269,'Data-Dept'!A:E,2,)))</f>
        <v>6.3897763578274762E-4</v>
      </c>
      <c r="K1269" s="232">
        <f>IF(ISBLANK(D1269),"",(G1269/VLOOKUP(B1269,'Data-Dept'!A:E,2,)))</f>
        <v>6.3897763578274762E-4</v>
      </c>
    </row>
    <row r="1270" spans="1:11" x14ac:dyDescent="0.5">
      <c r="A1270" s="230" t="str">
        <f t="shared" si="42"/>
        <v>Consult the list of CRM products / Registry of documentation</v>
      </c>
      <c r="B1270" s="230" t="str">
        <f t="shared" si="43"/>
        <v>NRC</v>
      </c>
      <c r="C1270" s="230">
        <f>VLOOKUP(B1270,'Data-Dept'!A:J,10,)</f>
        <v>2.2955709653256485E-2</v>
      </c>
      <c r="D1270" t="s">
        <v>1487</v>
      </c>
      <c r="E1270">
        <v>0</v>
      </c>
      <c r="F1270">
        <v>2</v>
      </c>
      <c r="G1270">
        <v>1</v>
      </c>
      <c r="H1270">
        <v>9</v>
      </c>
      <c r="I1270" s="232">
        <f>IF(ISBLANK(D1270),"",(E1270/VLOOKUP(B1270,'Data-Dept'!A:E,2,)))</f>
        <v>0</v>
      </c>
      <c r="J1270" s="232">
        <f>IF(ISBLANK(D1270),"",(F1270/VLOOKUP(B1270,'Data-Dept'!A:E,2,)))</f>
        <v>1.2779552715654952E-3</v>
      </c>
      <c r="K1270" s="232">
        <f>IF(ISBLANK(D1270),"",(G1270/VLOOKUP(B1270,'Data-Dept'!A:E,2,)))</f>
        <v>6.3897763578274762E-4</v>
      </c>
    </row>
    <row r="1271" spans="1:11" x14ac:dyDescent="0.5">
      <c r="A1271" s="230" t="str">
        <f t="shared" si="42"/>
        <v>Consult the NMS User's Guide</v>
      </c>
      <c r="B1271" s="230" t="str">
        <f t="shared" si="43"/>
        <v>NRC</v>
      </c>
      <c r="C1271" s="230">
        <f>VLOOKUP(B1271,'Data-Dept'!A:J,10,)</f>
        <v>2.2955709653256485E-2</v>
      </c>
      <c r="D1271" t="s">
        <v>986</v>
      </c>
      <c r="E1271">
        <v>0</v>
      </c>
      <c r="F1271">
        <v>1</v>
      </c>
      <c r="G1271">
        <v>1</v>
      </c>
      <c r="H1271">
        <v>4</v>
      </c>
      <c r="I1271" s="232">
        <f>IF(ISBLANK(D1271),"",(E1271/VLOOKUP(B1271,'Data-Dept'!A:E,2,)))</f>
        <v>0</v>
      </c>
      <c r="J1271" s="232">
        <f>IF(ISBLANK(D1271),"",(F1271/VLOOKUP(B1271,'Data-Dept'!A:E,2,)))</f>
        <v>6.3897763578274762E-4</v>
      </c>
      <c r="K1271" s="232">
        <f>IF(ISBLANK(D1271),"",(G1271/VLOOKUP(B1271,'Data-Dept'!A:E,2,)))</f>
        <v>6.3897763578274762E-4</v>
      </c>
    </row>
    <row r="1272" spans="1:11" x14ac:dyDescent="0.5">
      <c r="A1272" s="230" t="str">
        <f t="shared" si="42"/>
        <v>Contact the NRC</v>
      </c>
      <c r="B1272" s="230" t="str">
        <f t="shared" si="43"/>
        <v>NRC</v>
      </c>
      <c r="C1272" s="230">
        <f>VLOOKUP(B1272,'Data-Dept'!A:J,10,)</f>
        <v>2.2955709653256485E-2</v>
      </c>
      <c r="D1272" t="s">
        <v>1489</v>
      </c>
      <c r="E1272">
        <v>0</v>
      </c>
      <c r="F1272">
        <v>2</v>
      </c>
      <c r="G1272">
        <v>0</v>
      </c>
      <c r="H1272">
        <v>2</v>
      </c>
      <c r="I1272" s="232">
        <f>IF(ISBLANK(D1272),"",(E1272/VLOOKUP(B1272,'Data-Dept'!A:E,2,)))</f>
        <v>0</v>
      </c>
      <c r="J1272" s="232">
        <f>IF(ISBLANK(D1272),"",(F1272/VLOOKUP(B1272,'Data-Dept'!A:E,2,)))</f>
        <v>1.2779552715654952E-3</v>
      </c>
      <c r="K1272" s="232">
        <f>IF(ISBLANK(D1272),"",(G1272/VLOOKUP(B1272,'Data-Dept'!A:E,2,)))</f>
        <v>0</v>
      </c>
    </row>
    <row r="1273" spans="1:11" x14ac:dyDescent="0.5">
      <c r="A1273" s="230" t="str">
        <f t="shared" si="42"/>
        <v>Download NRC software, applications and tools</v>
      </c>
      <c r="B1273" s="230" t="str">
        <f t="shared" si="43"/>
        <v>NRC</v>
      </c>
      <c r="C1273" s="230">
        <f>VLOOKUP(B1273,'Data-Dept'!A:J,10,)</f>
        <v>2.2955709653256485E-2</v>
      </c>
      <c r="D1273" t="s">
        <v>1490</v>
      </c>
      <c r="E1273">
        <v>0</v>
      </c>
      <c r="F1273">
        <v>1</v>
      </c>
      <c r="G1273">
        <v>0</v>
      </c>
      <c r="H1273">
        <v>3</v>
      </c>
      <c r="I1273" s="232">
        <f>IF(ISBLANK(D1273),"",(E1273/VLOOKUP(B1273,'Data-Dept'!A:E,2,)))</f>
        <v>0</v>
      </c>
      <c r="J1273" s="232">
        <f>IF(ISBLANK(D1273),"",(F1273/VLOOKUP(B1273,'Data-Dept'!A:E,2,)))</f>
        <v>6.3897763578274762E-4</v>
      </c>
      <c r="K1273" s="232">
        <f>IF(ISBLANK(D1273),"",(G1273/VLOOKUP(B1273,'Data-Dept'!A:E,2,)))</f>
        <v>0</v>
      </c>
    </row>
    <row r="1274" spans="1:11" x14ac:dyDescent="0.5">
      <c r="A1274" s="230" t="str">
        <f t="shared" si="42"/>
        <v>Find a research facility</v>
      </c>
      <c r="B1274" s="230" t="str">
        <f t="shared" si="43"/>
        <v>NRC</v>
      </c>
      <c r="C1274" s="230">
        <f>VLOOKUP(B1274,'Data-Dept'!A:J,10,)</f>
        <v>2.2955709653256485E-2</v>
      </c>
      <c r="D1274" t="s">
        <v>1491</v>
      </c>
      <c r="E1274">
        <v>0</v>
      </c>
      <c r="F1274">
        <v>2</v>
      </c>
      <c r="G1274">
        <v>1</v>
      </c>
      <c r="H1274">
        <v>7</v>
      </c>
      <c r="I1274" s="232">
        <f>IF(ISBLANK(D1274),"",(E1274/VLOOKUP(B1274,'Data-Dept'!A:E,2,)))</f>
        <v>0</v>
      </c>
      <c r="J1274" s="232">
        <f>IF(ISBLANK(D1274),"",(F1274/VLOOKUP(B1274,'Data-Dept'!A:E,2,)))</f>
        <v>1.2779552715654952E-3</v>
      </c>
      <c r="K1274" s="232">
        <f>IF(ISBLANK(D1274),"",(G1274/VLOOKUP(B1274,'Data-Dept'!A:E,2,)))</f>
        <v>6.3897763578274762E-4</v>
      </c>
    </row>
    <row r="1275" spans="1:11" x14ac:dyDescent="0.5">
      <c r="A1275" s="230" t="str">
        <f t="shared" si="42"/>
        <v>Find NRC locations across Canada</v>
      </c>
      <c r="B1275" s="230" t="str">
        <f t="shared" si="43"/>
        <v>NRC</v>
      </c>
      <c r="C1275" s="230">
        <f>VLOOKUP(B1275,'Data-Dept'!A:J,10,)</f>
        <v>2.2955709653256485E-2</v>
      </c>
      <c r="D1275" t="s">
        <v>1493</v>
      </c>
      <c r="E1275">
        <v>0</v>
      </c>
      <c r="F1275">
        <v>1</v>
      </c>
      <c r="G1275">
        <v>1</v>
      </c>
      <c r="H1275">
        <v>3</v>
      </c>
      <c r="I1275" s="232">
        <f>IF(ISBLANK(D1275),"",(E1275/VLOOKUP(B1275,'Data-Dept'!A:E,2,)))</f>
        <v>0</v>
      </c>
      <c r="J1275" s="232">
        <f>IF(ISBLANK(D1275),"",(F1275/VLOOKUP(B1275,'Data-Dept'!A:E,2,)))</f>
        <v>6.3897763578274762E-4</v>
      </c>
      <c r="K1275" s="232">
        <f>IF(ISBLANK(D1275),"",(G1275/VLOOKUP(B1275,'Data-Dept'!A:E,2,)))</f>
        <v>6.3897763578274762E-4</v>
      </c>
    </row>
    <row r="1276" spans="1:11" x14ac:dyDescent="0.5">
      <c r="A1276" s="230" t="str">
        <f t="shared" si="42"/>
        <v>Find where to safely fly a drone</v>
      </c>
      <c r="B1276" s="230" t="str">
        <f t="shared" si="43"/>
        <v>NRC</v>
      </c>
      <c r="C1276" s="230">
        <f>VLOOKUP(B1276,'Data-Dept'!A:J,10,)</f>
        <v>2.2955709653256485E-2</v>
      </c>
      <c r="D1276" t="s">
        <v>1494</v>
      </c>
      <c r="E1276">
        <v>0</v>
      </c>
      <c r="F1276">
        <v>0</v>
      </c>
      <c r="G1276">
        <v>0</v>
      </c>
      <c r="H1276">
        <v>1</v>
      </c>
      <c r="I1276" s="232">
        <f>IF(ISBLANK(D1276),"",(E1276/VLOOKUP(B1276,'Data-Dept'!A:E,2,)))</f>
        <v>0</v>
      </c>
      <c r="J1276" s="232">
        <f>IF(ISBLANK(D1276),"",(F1276/VLOOKUP(B1276,'Data-Dept'!A:E,2,)))</f>
        <v>0</v>
      </c>
      <c r="K1276" s="232">
        <f>IF(ISBLANK(D1276),"",(G1276/VLOOKUP(B1276,'Data-Dept'!A:E,2,)))</f>
        <v>0</v>
      </c>
    </row>
    <row r="1277" spans="1:11" x14ac:dyDescent="0.5">
      <c r="A1277" s="230" t="str">
        <f t="shared" si="42"/>
        <v>Learn about network time protocol (NTP)</v>
      </c>
      <c r="B1277" s="230" t="str">
        <f t="shared" si="43"/>
        <v>NRC</v>
      </c>
      <c r="C1277" s="230">
        <f>VLOOKUP(B1277,'Data-Dept'!A:J,10,)</f>
        <v>2.2955709653256485E-2</v>
      </c>
      <c r="D1277" t="s">
        <v>992</v>
      </c>
      <c r="E1277">
        <v>0</v>
      </c>
      <c r="F1277">
        <v>2</v>
      </c>
      <c r="G1277">
        <v>0</v>
      </c>
      <c r="H1277">
        <v>8</v>
      </c>
      <c r="I1277" s="232">
        <f>IF(ISBLANK(D1277),"",(E1277/VLOOKUP(B1277,'Data-Dept'!A:E,2,)))</f>
        <v>0</v>
      </c>
      <c r="J1277" s="232">
        <f>IF(ISBLANK(D1277),"",(F1277/VLOOKUP(B1277,'Data-Dept'!A:E,2,)))</f>
        <v>1.2779552715654952E-3</v>
      </c>
      <c r="K1277" s="232">
        <f>IF(ISBLANK(D1277),"",(G1277/VLOOKUP(B1277,'Data-Dept'!A:E,2,)))</f>
        <v>0</v>
      </c>
    </row>
    <row r="1278" spans="1:11" x14ac:dyDescent="0.5">
      <c r="A1278" s="230" t="str">
        <f t="shared" si="42"/>
        <v>Learn about NRC's radio time signals</v>
      </c>
      <c r="B1278" s="230" t="str">
        <f t="shared" si="43"/>
        <v>NRC</v>
      </c>
      <c r="C1278" s="230">
        <f>VLOOKUP(B1278,'Data-Dept'!A:J,10,)</f>
        <v>2.2955709653256485E-2</v>
      </c>
      <c r="D1278" t="s">
        <v>1497</v>
      </c>
      <c r="E1278">
        <v>0</v>
      </c>
      <c r="F1278">
        <v>0</v>
      </c>
      <c r="G1278">
        <v>0</v>
      </c>
      <c r="H1278">
        <v>4</v>
      </c>
      <c r="I1278" s="232">
        <f>IF(ISBLANK(D1278),"",(E1278/VLOOKUP(B1278,'Data-Dept'!A:E,2,)))</f>
        <v>0</v>
      </c>
      <c r="J1278" s="232">
        <f>IF(ISBLANK(D1278),"",(F1278/VLOOKUP(B1278,'Data-Dept'!A:E,2,)))</f>
        <v>0</v>
      </c>
      <c r="K1278" s="232">
        <f>IF(ISBLANK(D1278),"",(G1278/VLOOKUP(B1278,'Data-Dept'!A:E,2,)))</f>
        <v>0</v>
      </c>
    </row>
    <row r="1279" spans="1:11" x14ac:dyDescent="0.5">
      <c r="A1279" s="230" t="str">
        <f t="shared" si="42"/>
        <v>Learn about radio time signals</v>
      </c>
      <c r="B1279" s="230" t="str">
        <f t="shared" si="43"/>
        <v>NRC</v>
      </c>
      <c r="C1279" s="230">
        <f>VLOOKUP(B1279,'Data-Dept'!A:J,10,)</f>
        <v>2.2955709653256485E-2</v>
      </c>
      <c r="D1279" t="s">
        <v>1500</v>
      </c>
      <c r="E1279">
        <v>0</v>
      </c>
      <c r="F1279">
        <v>0</v>
      </c>
      <c r="G1279">
        <v>0</v>
      </c>
      <c r="H1279">
        <v>4</v>
      </c>
      <c r="I1279" s="232">
        <f>IF(ISBLANK(D1279),"",(E1279/VLOOKUP(B1279,'Data-Dept'!A:E,2,)))</f>
        <v>0</v>
      </c>
      <c r="J1279" s="232">
        <f>IF(ISBLANK(D1279),"",(F1279/VLOOKUP(B1279,'Data-Dept'!A:E,2,)))</f>
        <v>0</v>
      </c>
      <c r="K1279" s="232">
        <f>IF(ISBLANK(D1279),"",(G1279/VLOOKUP(B1279,'Data-Dept'!A:E,2,)))</f>
        <v>0</v>
      </c>
    </row>
    <row r="1280" spans="1:11" x14ac:dyDescent="0.5">
      <c r="A1280" s="230" t="str">
        <f t="shared" si="42"/>
        <v>Learn about seasons start dates</v>
      </c>
      <c r="B1280" s="230" t="str">
        <f t="shared" si="43"/>
        <v>NRC</v>
      </c>
      <c r="C1280" s="230">
        <f>VLOOKUP(B1280,'Data-Dept'!A:J,10,)</f>
        <v>2.2955709653256485E-2</v>
      </c>
      <c r="D1280" t="s">
        <v>1501</v>
      </c>
      <c r="E1280">
        <v>0</v>
      </c>
      <c r="F1280">
        <v>0</v>
      </c>
      <c r="G1280">
        <v>1</v>
      </c>
      <c r="H1280">
        <v>3</v>
      </c>
      <c r="I1280" s="232">
        <f>IF(ISBLANK(D1280),"",(E1280/VLOOKUP(B1280,'Data-Dept'!A:E,2,)))</f>
        <v>0</v>
      </c>
      <c r="J1280" s="232">
        <f>IF(ISBLANK(D1280),"",(F1280/VLOOKUP(B1280,'Data-Dept'!A:E,2,)))</f>
        <v>0</v>
      </c>
      <c r="K1280" s="232">
        <f>IF(ISBLANK(D1280),"",(G1280/VLOOKUP(B1280,'Data-Dept'!A:E,2,)))</f>
        <v>6.3897763578274762E-4</v>
      </c>
    </row>
    <row r="1281" spans="1:11" x14ac:dyDescent="0.5">
      <c r="A1281" s="230" t="str">
        <f t="shared" si="42"/>
        <v>Learn about the Canadian Construction Materials Centre (CCMC)</v>
      </c>
      <c r="B1281" s="230" t="str">
        <f t="shared" si="43"/>
        <v>NRC</v>
      </c>
      <c r="C1281" s="230">
        <f>VLOOKUP(B1281,'Data-Dept'!A:J,10,)</f>
        <v>2.2955709653256485E-2</v>
      </c>
      <c r="D1281" t="s">
        <v>994</v>
      </c>
      <c r="E1281">
        <v>0</v>
      </c>
      <c r="F1281">
        <v>2</v>
      </c>
      <c r="G1281">
        <v>5</v>
      </c>
      <c r="H1281">
        <v>7</v>
      </c>
      <c r="I1281" s="232">
        <f>IF(ISBLANK(D1281),"",(E1281/VLOOKUP(B1281,'Data-Dept'!A:E,2,)))</f>
        <v>0</v>
      </c>
      <c r="J1281" s="232">
        <f>IF(ISBLANK(D1281),"",(F1281/VLOOKUP(B1281,'Data-Dept'!A:E,2,)))</f>
        <v>1.2779552715654952E-3</v>
      </c>
      <c r="K1281" s="232">
        <f>IF(ISBLANK(D1281),"",(G1281/VLOOKUP(B1281,'Data-Dept'!A:E,2,)))</f>
        <v>3.1948881789137379E-3</v>
      </c>
    </row>
    <row r="1282" spans="1:11" x14ac:dyDescent="0.5">
      <c r="A1282" s="230" t="str">
        <f t="shared" si="42"/>
        <v>Learn about the Canadian National Master Construction Specifications (NMS)</v>
      </c>
      <c r="B1282" s="230" t="str">
        <f t="shared" si="43"/>
        <v>NRC</v>
      </c>
      <c r="C1282" s="230">
        <f>VLOOKUP(B1282,'Data-Dept'!A:J,10,)</f>
        <v>2.2955709653256485E-2</v>
      </c>
      <c r="D1282" t="s">
        <v>995</v>
      </c>
      <c r="E1282">
        <v>0</v>
      </c>
      <c r="F1282">
        <v>0</v>
      </c>
      <c r="G1282">
        <v>0</v>
      </c>
      <c r="H1282">
        <v>3</v>
      </c>
      <c r="I1282" s="232">
        <f>IF(ISBLANK(D1282),"",(E1282/VLOOKUP(B1282,'Data-Dept'!A:E,2,)))</f>
        <v>0</v>
      </c>
      <c r="J1282" s="232">
        <f>IF(ISBLANK(D1282),"",(F1282/VLOOKUP(B1282,'Data-Dept'!A:E,2,)))</f>
        <v>0</v>
      </c>
      <c r="K1282" s="232">
        <f>IF(ISBLANK(D1282),"",(G1282/VLOOKUP(B1282,'Data-Dept'!A:E,2,)))</f>
        <v>0</v>
      </c>
    </row>
    <row r="1283" spans="1:11" x14ac:dyDescent="0.5">
      <c r="A1283" s="230" t="str">
        <f t="shared" si="42"/>
        <v>Learn about the telephone talking clock</v>
      </c>
      <c r="B1283" s="230" t="str">
        <f t="shared" si="43"/>
        <v>NRC</v>
      </c>
      <c r="C1283" s="230">
        <f>VLOOKUP(B1283,'Data-Dept'!A:J,10,)</f>
        <v>2.2955709653256485E-2</v>
      </c>
      <c r="D1283" t="s">
        <v>1504</v>
      </c>
      <c r="E1283">
        <v>0</v>
      </c>
      <c r="F1283">
        <v>0</v>
      </c>
      <c r="G1283">
        <v>0</v>
      </c>
      <c r="H1283">
        <v>1</v>
      </c>
      <c r="I1283" s="232">
        <f>IF(ISBLANK(D1283),"",(E1283/VLOOKUP(B1283,'Data-Dept'!A:E,2,)))</f>
        <v>0</v>
      </c>
      <c r="J1283" s="232">
        <f>IF(ISBLANK(D1283),"",(F1283/VLOOKUP(B1283,'Data-Dept'!A:E,2,)))</f>
        <v>0</v>
      </c>
      <c r="K1283" s="232">
        <f>IF(ISBLANK(D1283),"",(G1283/VLOOKUP(B1283,'Data-Dept'!A:E,2,)))</f>
        <v>0</v>
      </c>
    </row>
    <row r="1284" spans="1:11" x14ac:dyDescent="0.5">
      <c r="A1284" s="230" t="str">
        <f t="shared" si="42"/>
        <v>National Research Council (NRC) Challenge programs</v>
      </c>
      <c r="B1284" s="230" t="str">
        <f t="shared" si="43"/>
        <v>NRC</v>
      </c>
      <c r="C1284" s="230">
        <f>VLOOKUP(B1284,'Data-Dept'!A:J,10,)</f>
        <v>2.2955709653256485E-2</v>
      </c>
      <c r="D1284" t="s">
        <v>1000</v>
      </c>
      <c r="E1284">
        <v>0</v>
      </c>
      <c r="F1284">
        <v>0</v>
      </c>
      <c r="G1284">
        <v>0</v>
      </c>
      <c r="H1284">
        <v>2</v>
      </c>
      <c r="I1284" s="232">
        <f>IF(ISBLANK(D1284),"",(E1284/VLOOKUP(B1284,'Data-Dept'!A:E,2,)))</f>
        <v>0</v>
      </c>
      <c r="J1284" s="232">
        <f>IF(ISBLANK(D1284),"",(F1284/VLOOKUP(B1284,'Data-Dept'!A:E,2,)))</f>
        <v>0</v>
      </c>
      <c r="K1284" s="232">
        <f>IF(ISBLANK(D1284),"",(G1284/VLOOKUP(B1284,'Data-Dept'!A:E,2,)))</f>
        <v>0</v>
      </c>
    </row>
    <row r="1285" spans="1:11" x14ac:dyDescent="0.5">
      <c r="A1285" s="230" t="str">
        <f t="shared" si="42"/>
        <v>Purchase certified reference materials (CRM)</v>
      </c>
      <c r="B1285" s="230" t="str">
        <f t="shared" si="43"/>
        <v>NRC</v>
      </c>
      <c r="C1285" s="230">
        <f>VLOOKUP(B1285,'Data-Dept'!A:J,10,)</f>
        <v>2.2955709653256485E-2</v>
      </c>
      <c r="D1285" t="s">
        <v>1506</v>
      </c>
      <c r="E1285">
        <v>0</v>
      </c>
      <c r="F1285">
        <v>0</v>
      </c>
      <c r="G1285">
        <v>0</v>
      </c>
      <c r="H1285">
        <v>1</v>
      </c>
      <c r="I1285" s="232">
        <f>IF(ISBLANK(D1285),"",(E1285/VLOOKUP(B1285,'Data-Dept'!A:E,2,)))</f>
        <v>0</v>
      </c>
      <c r="J1285" s="232">
        <f>IF(ISBLANK(D1285),"",(F1285/VLOOKUP(B1285,'Data-Dept'!A:E,2,)))</f>
        <v>0</v>
      </c>
      <c r="K1285" s="232">
        <f>IF(ISBLANK(D1285),"",(G1285/VLOOKUP(B1285,'Data-Dept'!A:E,2,)))</f>
        <v>0</v>
      </c>
    </row>
    <row r="1286" spans="1:11" x14ac:dyDescent="0.5">
      <c r="A1286" s="230" t="str">
        <f t="shared" si="42"/>
        <v>Research Centres, programs and facilities</v>
      </c>
      <c r="B1286" s="230" t="str">
        <f t="shared" si="43"/>
        <v>NRC</v>
      </c>
      <c r="C1286" s="230">
        <f>VLOOKUP(B1286,'Data-Dept'!A:J,10,)</f>
        <v>2.2955709653256485E-2</v>
      </c>
      <c r="D1286" t="s">
        <v>1008</v>
      </c>
      <c r="E1286">
        <v>0</v>
      </c>
      <c r="F1286">
        <v>0</v>
      </c>
      <c r="G1286">
        <v>0</v>
      </c>
      <c r="H1286">
        <v>3</v>
      </c>
      <c r="I1286" s="232">
        <f>IF(ISBLANK(D1286),"",(E1286/VLOOKUP(B1286,'Data-Dept'!A:E,2,)))</f>
        <v>0</v>
      </c>
      <c r="J1286" s="232">
        <f>IF(ISBLANK(D1286),"",(F1286/VLOOKUP(B1286,'Data-Dept'!A:E,2,)))</f>
        <v>0</v>
      </c>
      <c r="K1286" s="232">
        <f>IF(ISBLANK(D1286),"",(G1286/VLOOKUP(B1286,'Data-Dept'!A:E,2,)))</f>
        <v>0</v>
      </c>
    </row>
    <row r="1287" spans="1:11" x14ac:dyDescent="0.5">
      <c r="A1287" s="230" t="str">
        <f t="shared" si="42"/>
        <v>Other - Reason for my visit is not in this list</v>
      </c>
      <c r="B1287" s="230" t="str">
        <f t="shared" si="43"/>
        <v>NRCan</v>
      </c>
      <c r="C1287" s="230">
        <f>VLOOKUP(B1287,'Data-Dept'!A:J,10,)</f>
        <v>1.720243549629279E-2</v>
      </c>
      <c r="D1287" t="s">
        <v>1508</v>
      </c>
      <c r="E1287">
        <v>0</v>
      </c>
      <c r="F1287">
        <v>1</v>
      </c>
      <c r="G1287">
        <v>0</v>
      </c>
      <c r="H1287">
        <v>4</v>
      </c>
      <c r="I1287" s="232">
        <f>IF(ISBLANK(D1287),"",(E1287/VLOOKUP(B1287,'Data-Dept'!A:E,2,)))</f>
        <v>0</v>
      </c>
      <c r="J1287" s="232">
        <f>IF(ISBLANK(D1287),"",(F1287/VLOOKUP(B1287,'Data-Dept'!A:E,2,)))</f>
        <v>3.1826861871419476E-4</v>
      </c>
      <c r="K1287" s="232">
        <f>IF(ISBLANK(D1287),"",(G1287/VLOOKUP(B1287,'Data-Dept'!A:E,2,)))</f>
        <v>0</v>
      </c>
    </row>
    <row r="1288" spans="1:11" x14ac:dyDescent="0.5">
      <c r="A1288" s="230" t="str">
        <f t="shared" si="42"/>
        <v>Other - Reason for my visit is not in this list</v>
      </c>
      <c r="B1288" s="230" t="str">
        <f t="shared" si="43"/>
        <v>NRCan</v>
      </c>
      <c r="C1288" s="230">
        <f>VLOOKUP(B1288,'Data-Dept'!A:J,10,)</f>
        <v>1.720243549629279E-2</v>
      </c>
      <c r="D1288" t="s">
        <v>1014</v>
      </c>
      <c r="E1288">
        <v>0</v>
      </c>
      <c r="F1288">
        <v>0</v>
      </c>
      <c r="G1288">
        <v>1</v>
      </c>
      <c r="H1288">
        <v>2</v>
      </c>
      <c r="I1288" s="232">
        <f>IF(ISBLANK(D1288),"",(E1288/VLOOKUP(B1288,'Data-Dept'!A:E,2,)))</f>
        <v>0</v>
      </c>
      <c r="J1288" s="232">
        <f>IF(ISBLANK(D1288),"",(F1288/VLOOKUP(B1288,'Data-Dept'!A:E,2,)))</f>
        <v>0</v>
      </c>
      <c r="K1288" s="232">
        <f>IF(ISBLANK(D1288),"",(G1288/VLOOKUP(B1288,'Data-Dept'!A:E,2,)))</f>
        <v>3.1826861871419476E-4</v>
      </c>
    </row>
    <row r="1289" spans="1:11" x14ac:dyDescent="0.5">
      <c r="A1289" s="230" t="str">
        <f t="shared" si="42"/>
        <v>Find information on weather and space forecasts</v>
      </c>
      <c r="B1289" s="230" t="str">
        <f t="shared" si="43"/>
        <v>NRCan</v>
      </c>
      <c r="C1289" s="230">
        <f>VLOOKUP(B1289,'Data-Dept'!A:J,10,)</f>
        <v>1.720243549629279E-2</v>
      </c>
      <c r="D1289" t="s">
        <v>1511</v>
      </c>
      <c r="E1289">
        <v>0</v>
      </c>
      <c r="F1289">
        <v>0</v>
      </c>
      <c r="G1289">
        <v>0</v>
      </c>
      <c r="H1289">
        <v>1</v>
      </c>
      <c r="I1289" s="232">
        <f>IF(ISBLANK(D1289),"",(E1289/VLOOKUP(B1289,'Data-Dept'!A:E,2,)))</f>
        <v>0</v>
      </c>
      <c r="J1289" s="232">
        <f>IF(ISBLANK(D1289),"",(F1289/VLOOKUP(B1289,'Data-Dept'!A:E,2,)))</f>
        <v>0</v>
      </c>
      <c r="K1289" s="232">
        <f>IF(ISBLANK(D1289),"",(G1289/VLOOKUP(B1289,'Data-Dept'!A:E,2,)))</f>
        <v>0</v>
      </c>
    </row>
    <row r="1290" spans="1:11" x14ac:dyDescent="0.5">
      <c r="A1290" s="230" t="str">
        <f t="shared" si="42"/>
        <v>Contact a PacifiCan office</v>
      </c>
      <c r="B1290" s="230" t="str">
        <f t="shared" si="43"/>
        <v>PacifiCan</v>
      </c>
      <c r="C1290" s="230" t="str">
        <f>VLOOKUP(B1290,'Data-Dept'!A:J,10,)</f>
        <v>Insufficient data</v>
      </c>
      <c r="D1290" t="s">
        <v>1038</v>
      </c>
      <c r="E1290">
        <v>0</v>
      </c>
      <c r="F1290">
        <v>0</v>
      </c>
      <c r="G1290">
        <v>0</v>
      </c>
      <c r="H1290">
        <v>1</v>
      </c>
      <c r="I1290" s="232">
        <f>IF(ISBLANK(D1290),"",(E1290/VLOOKUP(B1290,'Data-Dept'!A:E,2,)))</f>
        <v>0</v>
      </c>
      <c r="J1290" s="232">
        <f>IF(ISBLANK(D1290),"",(F1290/VLOOKUP(B1290,'Data-Dept'!A:E,2,)))</f>
        <v>0</v>
      </c>
      <c r="K1290" s="232">
        <f>IF(ISBLANK(D1290),"",(G1290/VLOOKUP(B1290,'Data-Dept'!A:E,2,)))</f>
        <v>0</v>
      </c>
    </row>
    <row r="1291" spans="1:11" x14ac:dyDescent="0.5">
      <c r="A1291" s="230" t="str">
        <f t="shared" ref="A1291:A1351" si="44">IF(ISBLANK(D1291),"",MID(D1291,FIND("#",SUBSTITUTE(D1291,":","#",2))+1,500))</f>
        <v>Jobs at PacifiCan</v>
      </c>
      <c r="B1291" s="230" t="str">
        <f t="shared" ref="B1291:B1351" si="45">IF(ISBLANK(D1291),"",LEFT(D1291,FIND("#",SUBSTITUTE(D1291,":","#"))-1))</f>
        <v>PacifiCan</v>
      </c>
      <c r="C1291" s="230" t="str">
        <f>VLOOKUP(B1291,'Data-Dept'!A:J,10,)</f>
        <v>Insufficient data</v>
      </c>
      <c r="D1291" t="s">
        <v>1039</v>
      </c>
      <c r="E1291">
        <v>0</v>
      </c>
      <c r="F1291">
        <v>0</v>
      </c>
      <c r="G1291">
        <v>2</v>
      </c>
      <c r="H1291">
        <v>2</v>
      </c>
      <c r="I1291" s="232">
        <f>IF(ISBLANK(D1291),"",(E1291/VLOOKUP(B1291,'Data-Dept'!A:E,2,)))</f>
        <v>0</v>
      </c>
      <c r="J1291" s="232">
        <f>IF(ISBLANK(D1291),"",(F1291/VLOOKUP(B1291,'Data-Dept'!A:E,2,)))</f>
        <v>0</v>
      </c>
      <c r="K1291" s="232">
        <f>IF(ISBLANK(D1291),"",(G1291/VLOOKUP(B1291,'Data-Dept'!A:E,2,)))</f>
        <v>0.13333333333333333</v>
      </c>
    </row>
    <row r="1292" spans="1:11" x14ac:dyDescent="0.5">
      <c r="A1292" s="230" t="str">
        <f t="shared" si="44"/>
        <v>Contact the Parole Board of Canada (PBC)</v>
      </c>
      <c r="B1292" s="230" t="str">
        <f t="shared" si="45"/>
        <v>PBC</v>
      </c>
      <c r="C1292" s="230">
        <f>VLOOKUP(B1292,'Data-Dept'!A:J,10,)</f>
        <v>7.3670343848656353E-2</v>
      </c>
      <c r="D1292" t="s">
        <v>1525</v>
      </c>
      <c r="E1292">
        <v>0</v>
      </c>
      <c r="F1292">
        <v>1</v>
      </c>
      <c r="G1292">
        <v>1</v>
      </c>
      <c r="H1292">
        <v>1</v>
      </c>
      <c r="I1292" s="232">
        <f>IF(ISBLANK(D1292),"",(E1292/VLOOKUP(B1292,'Data-Dept'!A:E,2,)))</f>
        <v>0</v>
      </c>
      <c r="J1292" s="232">
        <f>IF(ISBLANK(D1292),"",(F1292/VLOOKUP(B1292,'Data-Dept'!A:E,2,)))</f>
        <v>5.7142857142857143E-3</v>
      </c>
      <c r="K1292" s="232">
        <f>IF(ISBLANK(D1292),"",(G1292/VLOOKUP(B1292,'Data-Dept'!A:E,2,)))</f>
        <v>5.7142857142857143E-3</v>
      </c>
    </row>
    <row r="1293" spans="1:11" x14ac:dyDescent="0.5">
      <c r="A1293" s="230" t="str">
        <f t="shared" si="44"/>
        <v>Learn about cannabis record suspensions</v>
      </c>
      <c r="B1293" s="230" t="str">
        <f t="shared" si="45"/>
        <v>PBC</v>
      </c>
      <c r="C1293" s="230">
        <f>VLOOKUP(B1293,'Data-Dept'!A:J,10,)</f>
        <v>7.3670343848656353E-2</v>
      </c>
      <c r="D1293" t="s">
        <v>1527</v>
      </c>
      <c r="E1293">
        <v>0</v>
      </c>
      <c r="F1293">
        <v>0</v>
      </c>
      <c r="G1293">
        <v>0</v>
      </c>
      <c r="H1293">
        <v>1</v>
      </c>
      <c r="I1293" s="232">
        <f>IF(ISBLANK(D1293),"",(E1293/VLOOKUP(B1293,'Data-Dept'!A:E,2,)))</f>
        <v>0</v>
      </c>
      <c r="J1293" s="232">
        <f>IF(ISBLANK(D1293),"",(F1293/VLOOKUP(B1293,'Data-Dept'!A:E,2,)))</f>
        <v>0</v>
      </c>
      <c r="K1293" s="232">
        <f>IF(ISBLANK(D1293),"",(G1293/VLOOKUP(B1293,'Data-Dept'!A:E,2,)))</f>
        <v>0</v>
      </c>
    </row>
    <row r="1294" spans="1:11" x14ac:dyDescent="0.5">
      <c r="A1294" s="230" t="str">
        <f t="shared" si="44"/>
        <v>Learn about expungement</v>
      </c>
      <c r="B1294" s="230" t="str">
        <f t="shared" si="45"/>
        <v>PBC</v>
      </c>
      <c r="C1294" s="230">
        <f>VLOOKUP(B1294,'Data-Dept'!A:J,10,)</f>
        <v>7.3670343848656353E-2</v>
      </c>
      <c r="D1294" t="s">
        <v>1045</v>
      </c>
      <c r="E1294">
        <v>0</v>
      </c>
      <c r="F1294">
        <v>0</v>
      </c>
      <c r="G1294">
        <v>0</v>
      </c>
      <c r="H1294">
        <v>1</v>
      </c>
      <c r="I1294" s="232">
        <f>IF(ISBLANK(D1294),"",(E1294/VLOOKUP(B1294,'Data-Dept'!A:E,2,)))</f>
        <v>0</v>
      </c>
      <c r="J1294" s="232">
        <f>IF(ISBLANK(D1294),"",(F1294/VLOOKUP(B1294,'Data-Dept'!A:E,2,)))</f>
        <v>0</v>
      </c>
      <c r="K1294" s="232">
        <f>IF(ISBLANK(D1294),"",(G1294/VLOOKUP(B1294,'Data-Dept'!A:E,2,)))</f>
        <v>0</v>
      </c>
    </row>
    <row r="1295" spans="1:11" x14ac:dyDescent="0.5">
      <c r="A1295" s="230" t="str">
        <f t="shared" si="44"/>
        <v>Learn about parole</v>
      </c>
      <c r="B1295" s="230" t="str">
        <f t="shared" si="45"/>
        <v>PBC</v>
      </c>
      <c r="C1295" s="230">
        <f>VLOOKUP(B1295,'Data-Dept'!A:J,10,)</f>
        <v>7.3670343848656353E-2</v>
      </c>
      <c r="D1295" t="s">
        <v>1528</v>
      </c>
      <c r="E1295">
        <v>0</v>
      </c>
      <c r="F1295">
        <v>1</v>
      </c>
      <c r="G1295">
        <v>0</v>
      </c>
      <c r="H1295">
        <v>2</v>
      </c>
      <c r="I1295" s="232">
        <f>IF(ISBLANK(D1295),"",(E1295/VLOOKUP(B1295,'Data-Dept'!A:E,2,)))</f>
        <v>0</v>
      </c>
      <c r="J1295" s="232">
        <f>IF(ISBLANK(D1295),"",(F1295/VLOOKUP(B1295,'Data-Dept'!A:E,2,)))</f>
        <v>5.7142857142857143E-3</v>
      </c>
      <c r="K1295" s="232">
        <f>IF(ISBLANK(D1295),"",(G1295/VLOOKUP(B1295,'Data-Dept'!A:E,2,)))</f>
        <v>0</v>
      </c>
    </row>
    <row r="1296" spans="1:11" x14ac:dyDescent="0.5">
      <c r="A1296" s="230" t="str">
        <f t="shared" si="44"/>
        <v>Learn how you can observe a Parole Board of Canada (PBC) hearing</v>
      </c>
      <c r="B1296" s="230" t="str">
        <f t="shared" si="45"/>
        <v>PBC</v>
      </c>
      <c r="C1296" s="230">
        <f>VLOOKUP(B1296,'Data-Dept'!A:J,10,)</f>
        <v>7.3670343848656353E-2</v>
      </c>
      <c r="D1296" t="s">
        <v>1532</v>
      </c>
      <c r="E1296">
        <v>0</v>
      </c>
      <c r="F1296">
        <v>0</v>
      </c>
      <c r="G1296">
        <v>0</v>
      </c>
      <c r="H1296">
        <v>1</v>
      </c>
      <c r="I1296" s="232">
        <f>IF(ISBLANK(D1296),"",(E1296/VLOOKUP(B1296,'Data-Dept'!A:E,2,)))</f>
        <v>0</v>
      </c>
      <c r="J1296" s="232">
        <f>IF(ISBLANK(D1296),"",(F1296/VLOOKUP(B1296,'Data-Dept'!A:E,2,)))</f>
        <v>0</v>
      </c>
      <c r="K1296" s="232">
        <f>IF(ISBLANK(D1296),"",(G1296/VLOOKUP(B1296,'Data-Dept'!A:E,2,)))</f>
        <v>0</v>
      </c>
    </row>
    <row r="1297" spans="1:11" x14ac:dyDescent="0.5">
      <c r="A1297" s="230" t="str">
        <f t="shared" si="44"/>
        <v>Obtain a decision from the registry</v>
      </c>
      <c r="B1297" s="230" t="str">
        <f t="shared" si="45"/>
        <v>PBC</v>
      </c>
      <c r="C1297" s="230">
        <f>VLOOKUP(B1297,'Data-Dept'!A:J,10,)</f>
        <v>7.3670343848656353E-2</v>
      </c>
      <c r="D1297" t="s">
        <v>1533</v>
      </c>
      <c r="E1297">
        <v>0</v>
      </c>
      <c r="F1297">
        <v>1</v>
      </c>
      <c r="G1297">
        <v>1</v>
      </c>
      <c r="H1297">
        <v>1</v>
      </c>
      <c r="I1297" s="232">
        <f>IF(ISBLANK(D1297),"",(E1297/VLOOKUP(B1297,'Data-Dept'!A:E,2,)))</f>
        <v>0</v>
      </c>
      <c r="J1297" s="232">
        <f>IF(ISBLANK(D1297),"",(F1297/VLOOKUP(B1297,'Data-Dept'!A:E,2,)))</f>
        <v>5.7142857142857143E-3</v>
      </c>
      <c r="K1297" s="232">
        <f>IF(ISBLANK(D1297),"",(G1297/VLOOKUP(B1297,'Data-Dept'!A:E,2,)))</f>
        <v>5.7142857142857143E-3</v>
      </c>
    </row>
    <row r="1298" spans="1:11" x14ac:dyDescent="0.5">
      <c r="A1298" s="230" t="str">
        <f t="shared" si="44"/>
        <v>Other - Reason for my visit is not in this list</v>
      </c>
      <c r="B1298" s="230" t="str">
        <f t="shared" si="45"/>
        <v>PC</v>
      </c>
      <c r="C1298" s="230">
        <f>VLOOKUP(B1298,'Data-Dept'!A:J,10,)</f>
        <v>1.4642936219695762E-2</v>
      </c>
      <c r="D1298" t="s">
        <v>1050</v>
      </c>
      <c r="E1298">
        <v>0</v>
      </c>
      <c r="F1298">
        <v>0</v>
      </c>
      <c r="G1298">
        <v>2</v>
      </c>
      <c r="H1298">
        <v>5</v>
      </c>
      <c r="I1298" s="232">
        <f>IF(ISBLANK(D1298),"",(E1298/VLOOKUP(B1298,'Data-Dept'!A:E,2,)))</f>
        <v>0</v>
      </c>
      <c r="J1298" s="232">
        <f>IF(ISBLANK(D1298),"",(F1298/VLOOKUP(B1298,'Data-Dept'!A:E,2,)))</f>
        <v>0</v>
      </c>
      <c r="K1298" s="232">
        <f>IF(ISBLANK(D1298),"",(G1298/VLOOKUP(B1298,'Data-Dept'!A:E,2,)))</f>
        <v>5.2301255230125519E-4</v>
      </c>
    </row>
    <row r="1299" spans="1:11" x14ac:dyDescent="0.5">
      <c r="A1299" s="230" t="str">
        <f t="shared" si="44"/>
        <v>Learn about history, nature, culture, or science and conservation</v>
      </c>
      <c r="B1299" s="230" t="str">
        <f t="shared" si="45"/>
        <v>PC</v>
      </c>
      <c r="C1299" s="230">
        <f>VLOOKUP(B1299,'Data-Dept'!A:J,10,)</f>
        <v>1.4642936219695762E-2</v>
      </c>
      <c r="D1299" t="s">
        <v>1535</v>
      </c>
      <c r="E1299">
        <v>0</v>
      </c>
      <c r="F1299">
        <v>1</v>
      </c>
      <c r="G1299">
        <v>2</v>
      </c>
      <c r="H1299">
        <v>5</v>
      </c>
      <c r="I1299" s="232">
        <f>IF(ISBLANK(D1299),"",(E1299/VLOOKUP(B1299,'Data-Dept'!A:E,2,)))</f>
        <v>0</v>
      </c>
      <c r="J1299" s="232">
        <f>IF(ISBLANK(D1299),"",(F1299/VLOOKUP(B1299,'Data-Dept'!A:E,2,)))</f>
        <v>2.6150627615062759E-4</v>
      </c>
      <c r="K1299" s="232">
        <f>IF(ISBLANK(D1299),"",(G1299/VLOOKUP(B1299,'Data-Dept'!A:E,2,)))</f>
        <v>5.2301255230125519E-4</v>
      </c>
    </row>
    <row r="1300" spans="1:11" x14ac:dyDescent="0.5">
      <c r="A1300" s="230" t="str">
        <f t="shared" si="44"/>
        <v>Learn about history, nature, culture, or science and conservation</v>
      </c>
      <c r="B1300" s="230" t="str">
        <f t="shared" si="45"/>
        <v>PC</v>
      </c>
      <c r="C1300" s="230">
        <f>VLOOKUP(B1300,'Data-Dept'!A:J,10,)</f>
        <v>1.4642936219695762E-2</v>
      </c>
      <c r="D1300" t="s">
        <v>1538</v>
      </c>
      <c r="E1300">
        <v>0</v>
      </c>
      <c r="F1300">
        <v>0</v>
      </c>
      <c r="G1300">
        <v>1</v>
      </c>
      <c r="H1300">
        <v>1</v>
      </c>
      <c r="I1300" s="232">
        <f>IF(ISBLANK(D1300),"",(E1300/VLOOKUP(B1300,'Data-Dept'!A:E,2,)))</f>
        <v>0</v>
      </c>
      <c r="J1300" s="232">
        <f>IF(ISBLANK(D1300),"",(F1300/VLOOKUP(B1300,'Data-Dept'!A:E,2,)))</f>
        <v>0</v>
      </c>
      <c r="K1300" s="232">
        <f>IF(ISBLANK(D1300),"",(G1300/VLOOKUP(B1300,'Data-Dept'!A:E,2,)))</f>
        <v>2.6150627615062759E-4</v>
      </c>
    </row>
    <row r="1301" spans="1:11" x14ac:dyDescent="0.5">
      <c r="A1301" s="230" t="str">
        <f t="shared" si="44"/>
        <v>Apply to Young Canada Works — for employers</v>
      </c>
      <c r="B1301" s="230" t="str">
        <f t="shared" si="45"/>
        <v>PCH</v>
      </c>
      <c r="C1301" s="230">
        <f>VLOOKUP(B1301,'Data-Dept'!A:J,10,)</f>
        <v>2.4417219195539241E-2</v>
      </c>
      <c r="D1301" t="s">
        <v>1061</v>
      </c>
      <c r="E1301">
        <v>0</v>
      </c>
      <c r="F1301">
        <v>0</v>
      </c>
      <c r="G1301">
        <v>1</v>
      </c>
      <c r="H1301">
        <v>4</v>
      </c>
      <c r="I1301" s="232">
        <f>IF(ISBLANK(D1301),"",(E1301/VLOOKUP(B1301,'Data-Dept'!A:E,2,)))</f>
        <v>0</v>
      </c>
      <c r="J1301" s="232">
        <f>IF(ISBLANK(D1301),"",(F1301/VLOOKUP(B1301,'Data-Dept'!A:E,2,)))</f>
        <v>0</v>
      </c>
      <c r="K1301" s="232">
        <f>IF(ISBLANK(D1301),"",(G1301/VLOOKUP(B1301,'Data-Dept'!A:E,2,)))</f>
        <v>7.2886297376093293E-4</v>
      </c>
    </row>
    <row r="1302" spans="1:11" ht="31.5" x14ac:dyDescent="0.5">
      <c r="A1302" s="230" t="str">
        <f t="shared" si="44"/>
        <v>Download or order the Canadian Charter of Rights and Freedoms and the Canadian Bill of Rights</v>
      </c>
      <c r="B1302" s="230" t="str">
        <f t="shared" si="45"/>
        <v>PCH</v>
      </c>
      <c r="C1302" s="230">
        <f>VLOOKUP(B1302,'Data-Dept'!A:J,10,)</f>
        <v>2.4417219195539241E-2</v>
      </c>
      <c r="D1302" t="s">
        <v>1066</v>
      </c>
      <c r="E1302">
        <v>0</v>
      </c>
      <c r="F1302">
        <v>1</v>
      </c>
      <c r="G1302">
        <v>2</v>
      </c>
      <c r="H1302">
        <v>2</v>
      </c>
      <c r="I1302" s="232">
        <f>IF(ISBLANK(D1302),"",(E1302/VLOOKUP(B1302,'Data-Dept'!A:E,2,)))</f>
        <v>0</v>
      </c>
      <c r="J1302" s="232">
        <f>IF(ISBLANK(D1302),"",(F1302/VLOOKUP(B1302,'Data-Dept'!A:E,2,)))</f>
        <v>7.2886297376093293E-4</v>
      </c>
      <c r="K1302" s="232">
        <f>IF(ISBLANK(D1302),"",(G1302/VLOOKUP(B1302,'Data-Dept'!A:E,2,)))</f>
        <v>1.4577259475218659E-3</v>
      </c>
    </row>
    <row r="1303" spans="1:11" x14ac:dyDescent="0.5">
      <c r="A1303" s="230" t="str">
        <f t="shared" si="44"/>
        <v>How Canadian Heritage promotes Canada's official languages and bilingualism</v>
      </c>
      <c r="B1303" s="230" t="str">
        <f t="shared" si="45"/>
        <v>PCH</v>
      </c>
      <c r="C1303" s="230">
        <f>VLOOKUP(B1303,'Data-Dept'!A:J,10,)</f>
        <v>2.4417219195539241E-2</v>
      </c>
      <c r="D1303" t="s">
        <v>1074</v>
      </c>
      <c r="E1303">
        <v>0</v>
      </c>
      <c r="F1303">
        <v>1</v>
      </c>
      <c r="G1303">
        <v>2</v>
      </c>
      <c r="H1303">
        <v>6</v>
      </c>
      <c r="I1303" s="232">
        <f>IF(ISBLANK(D1303),"",(E1303/VLOOKUP(B1303,'Data-Dept'!A:E,2,)))</f>
        <v>0</v>
      </c>
      <c r="J1303" s="232">
        <f>IF(ISBLANK(D1303),"",(F1303/VLOOKUP(B1303,'Data-Dept'!A:E,2,)))</f>
        <v>7.2886297376093293E-4</v>
      </c>
      <c r="K1303" s="232">
        <f>IF(ISBLANK(D1303),"",(G1303/VLOOKUP(B1303,'Data-Dept'!A:E,2,)))</f>
        <v>1.4577259475218659E-3</v>
      </c>
    </row>
    <row r="1304" spans="1:11" x14ac:dyDescent="0.5">
      <c r="A1304" s="230" t="str">
        <f t="shared" si="44"/>
        <v>Review of the state of bilingualism in the federal Public Service</v>
      </c>
      <c r="B1304" s="230" t="str">
        <f t="shared" si="45"/>
        <v>PCO</v>
      </c>
      <c r="C1304" s="230">
        <f>VLOOKUP(B1304,'Data-Dept'!A:J,10,)</f>
        <v>4.71287054555952E-2</v>
      </c>
      <c r="D1304" t="s">
        <v>1092</v>
      </c>
      <c r="E1304">
        <v>0</v>
      </c>
      <c r="F1304">
        <v>5</v>
      </c>
      <c r="G1304">
        <v>3</v>
      </c>
      <c r="H1304">
        <v>12</v>
      </c>
      <c r="I1304" s="232">
        <f>IF(ISBLANK(D1304),"",(E1304/VLOOKUP(B1304,'Data-Dept'!A:E,2,)))</f>
        <v>0</v>
      </c>
      <c r="J1304" s="232">
        <f>IF(ISBLANK(D1304),"",(F1304/VLOOKUP(B1304,'Data-Dept'!A:E,2,)))</f>
        <v>1.3888888888888888E-2</v>
      </c>
      <c r="K1304" s="232">
        <f>IF(ISBLANK(D1304),"",(G1304/VLOOKUP(B1304,'Data-Dept'!A:E,2,)))</f>
        <v>8.3333333333333332E-3</v>
      </c>
    </row>
    <row r="1305" spans="1:11" x14ac:dyDescent="0.5">
      <c r="A1305" s="230" t="str">
        <f t="shared" si="44"/>
        <v>Other - Reason for my visit is not in this list</v>
      </c>
      <c r="B1305" s="230" t="str">
        <f t="shared" si="45"/>
        <v>PCO</v>
      </c>
      <c r="C1305" s="230">
        <f>VLOOKUP(B1305,'Data-Dept'!A:J,10,)</f>
        <v>4.71287054555952E-2</v>
      </c>
      <c r="D1305" t="s">
        <v>1097</v>
      </c>
      <c r="E1305">
        <v>0</v>
      </c>
      <c r="F1305">
        <v>2</v>
      </c>
      <c r="G1305">
        <v>1</v>
      </c>
      <c r="H1305">
        <v>3</v>
      </c>
      <c r="I1305" s="232">
        <f>IF(ISBLANK(D1305),"",(E1305/VLOOKUP(B1305,'Data-Dept'!A:E,2,)))</f>
        <v>0</v>
      </c>
      <c r="J1305" s="232">
        <f>IF(ISBLANK(D1305),"",(F1305/VLOOKUP(B1305,'Data-Dept'!A:E,2,)))</f>
        <v>5.5555555555555558E-3</v>
      </c>
      <c r="K1305" s="232">
        <f>IF(ISBLANK(D1305),"",(G1305/VLOOKUP(B1305,'Data-Dept'!A:E,2,)))</f>
        <v>2.7777777777777779E-3</v>
      </c>
    </row>
    <row r="1306" spans="1:11" x14ac:dyDescent="0.5">
      <c r="A1306" s="230" t="str">
        <f t="shared" si="44"/>
        <v>COVID-19 cases, statistics, vaccines, limiting the spread, latest news</v>
      </c>
      <c r="B1306" s="230" t="str">
        <f t="shared" si="45"/>
        <v>PHAC</v>
      </c>
      <c r="C1306" s="230">
        <f>VLOOKUP(B1306,'Data-Dept'!A:J,10,)</f>
        <v>1.2118060810089969E-2</v>
      </c>
      <c r="D1306" t="s">
        <v>1567</v>
      </c>
      <c r="E1306">
        <v>0</v>
      </c>
      <c r="F1306">
        <v>0</v>
      </c>
      <c r="G1306">
        <v>1</v>
      </c>
      <c r="H1306">
        <v>1</v>
      </c>
      <c r="I1306" s="232">
        <f>IF(ISBLANK(D1306),"",(E1306/VLOOKUP(B1306,'Data-Dept'!A:E,2,)))</f>
        <v>0</v>
      </c>
      <c r="J1306" s="232">
        <f>IF(ISBLANK(D1306),"",(F1306/VLOOKUP(B1306,'Data-Dept'!A:E,2,)))</f>
        <v>0</v>
      </c>
      <c r="K1306" s="232">
        <f>IF(ISBLANK(D1306),"",(G1306/VLOOKUP(B1306,'Data-Dept'!A:E,2,)))</f>
        <v>1.6268098259313485E-4</v>
      </c>
    </row>
    <row r="1307" spans="1:11" x14ac:dyDescent="0.5">
      <c r="A1307" s="230" t="str">
        <f t="shared" si="44"/>
        <v>Get your Canadian COVID-19 proof of vaccination</v>
      </c>
      <c r="B1307" s="230" t="str">
        <f t="shared" si="45"/>
        <v>PHAC</v>
      </c>
      <c r="C1307" s="230">
        <f>VLOOKUP(B1307,'Data-Dept'!A:J,10,)</f>
        <v>1.2118060810089969E-2</v>
      </c>
      <c r="D1307" t="s">
        <v>1109</v>
      </c>
      <c r="E1307">
        <v>0</v>
      </c>
      <c r="F1307">
        <v>0</v>
      </c>
      <c r="G1307">
        <v>1</v>
      </c>
      <c r="H1307">
        <v>1</v>
      </c>
      <c r="I1307" s="232">
        <f>IF(ISBLANK(D1307),"",(E1307/VLOOKUP(B1307,'Data-Dept'!A:E,2,)))</f>
        <v>0</v>
      </c>
      <c r="J1307" s="232">
        <f>IF(ISBLANK(D1307),"",(F1307/VLOOKUP(B1307,'Data-Dept'!A:E,2,)))</f>
        <v>0</v>
      </c>
      <c r="K1307" s="232">
        <f>IF(ISBLANK(D1307),"",(G1307/VLOOKUP(B1307,'Data-Dept'!A:E,2,)))</f>
        <v>1.6268098259313485E-4</v>
      </c>
    </row>
    <row r="1308" spans="1:11" x14ac:dyDescent="0.5">
      <c r="A1308" s="230" t="str">
        <f t="shared" si="44"/>
        <v>Apply for funding with PrairiesCan</v>
      </c>
      <c r="B1308" s="230" t="str">
        <f t="shared" si="45"/>
        <v>PrairiesCan</v>
      </c>
      <c r="C1308" s="230" t="str">
        <f>VLOOKUP(B1308,'Data-Dept'!A:J,10,)</f>
        <v>Insufficient data</v>
      </c>
      <c r="D1308" t="s">
        <v>1111</v>
      </c>
      <c r="E1308">
        <v>0</v>
      </c>
      <c r="F1308">
        <v>1</v>
      </c>
      <c r="G1308">
        <v>1</v>
      </c>
      <c r="H1308">
        <v>3</v>
      </c>
      <c r="I1308" s="232">
        <f>IF(ISBLANK(D1308),"",(E1308/VLOOKUP(B1308,'Data-Dept'!A:E,2,)))</f>
        <v>0</v>
      </c>
      <c r="J1308" s="232">
        <f>IF(ISBLANK(D1308),"",(F1308/VLOOKUP(B1308,'Data-Dept'!A:E,2,)))</f>
        <v>5.5555555555555552E-2</v>
      </c>
      <c r="K1308" s="232">
        <f>IF(ISBLANK(D1308),"",(G1308/VLOOKUP(B1308,'Data-Dept'!A:E,2,)))</f>
        <v>5.5555555555555552E-2</v>
      </c>
    </row>
    <row r="1309" spans="1:11" x14ac:dyDescent="0.5">
      <c r="A1309" s="230" t="str">
        <f t="shared" si="44"/>
        <v>See how others have used PrairiesCan funding</v>
      </c>
      <c r="B1309" s="230" t="str">
        <f t="shared" si="45"/>
        <v>PrairiesCan</v>
      </c>
      <c r="C1309" s="230" t="str">
        <f>VLOOKUP(B1309,'Data-Dept'!A:J,10,)</f>
        <v>Insufficient data</v>
      </c>
      <c r="D1309" t="s">
        <v>1113</v>
      </c>
      <c r="E1309">
        <v>0</v>
      </c>
      <c r="F1309">
        <v>0</v>
      </c>
      <c r="G1309">
        <v>0</v>
      </c>
      <c r="H1309">
        <v>2</v>
      </c>
      <c r="I1309" s="232">
        <f>IF(ISBLANK(D1309),"",(E1309/VLOOKUP(B1309,'Data-Dept'!A:E,2,)))</f>
        <v>0</v>
      </c>
      <c r="J1309" s="232">
        <f>IF(ISBLANK(D1309),"",(F1309/VLOOKUP(B1309,'Data-Dept'!A:E,2,)))</f>
        <v>0</v>
      </c>
      <c r="K1309" s="232">
        <f>IF(ISBLANK(D1309),"",(G1309/VLOOKUP(B1309,'Data-Dept'!A:E,2,)))</f>
        <v>0</v>
      </c>
    </row>
    <row r="1310" spans="1:11" x14ac:dyDescent="0.5">
      <c r="A1310" s="230" t="str">
        <f t="shared" si="44"/>
        <v>Other - Reason for my visit is not in this list</v>
      </c>
      <c r="B1310" s="230" t="str">
        <f t="shared" si="45"/>
        <v>PS</v>
      </c>
      <c r="C1310" s="230">
        <f>VLOOKUP(B1310,'Data-Dept'!A:J,10,)</f>
        <v>4.6436969073384148E-2</v>
      </c>
      <c r="D1310" t="s">
        <v>1114</v>
      </c>
      <c r="E1310">
        <v>0</v>
      </c>
      <c r="F1310">
        <v>0</v>
      </c>
      <c r="G1310">
        <v>0</v>
      </c>
      <c r="H1310">
        <v>1</v>
      </c>
      <c r="I1310" s="232">
        <f>IF(ISBLANK(D1310),"",(E1310/VLOOKUP(B1310,'Data-Dept'!A:E,2,)))</f>
        <v>0</v>
      </c>
      <c r="J1310" s="232">
        <f>IF(ISBLANK(D1310),"",(F1310/VLOOKUP(B1310,'Data-Dept'!A:E,2,)))</f>
        <v>0</v>
      </c>
      <c r="K1310" s="232">
        <f>IF(ISBLANK(D1310),"",(G1310/VLOOKUP(B1310,'Data-Dept'!A:E,2,)))</f>
        <v>0</v>
      </c>
    </row>
    <row r="1311" spans="1:11" x14ac:dyDescent="0.5">
      <c r="A1311" s="230" t="str">
        <f t="shared" si="44"/>
        <v>Apply for funding related to crime prevention</v>
      </c>
      <c r="B1311" s="230" t="str">
        <f t="shared" si="45"/>
        <v>PS</v>
      </c>
      <c r="C1311" s="230">
        <f>VLOOKUP(B1311,'Data-Dept'!A:J,10,)</f>
        <v>4.6436969073384148E-2</v>
      </c>
      <c r="D1311" t="s">
        <v>1116</v>
      </c>
      <c r="E1311">
        <v>0</v>
      </c>
      <c r="F1311">
        <v>0</v>
      </c>
      <c r="G1311">
        <v>0</v>
      </c>
      <c r="H1311">
        <v>1</v>
      </c>
      <c r="I1311" s="232">
        <f>IF(ISBLANK(D1311),"",(E1311/VLOOKUP(B1311,'Data-Dept'!A:E,2,)))</f>
        <v>0</v>
      </c>
      <c r="J1311" s="232">
        <f>IF(ISBLANK(D1311),"",(F1311/VLOOKUP(B1311,'Data-Dept'!A:E,2,)))</f>
        <v>0</v>
      </c>
      <c r="K1311" s="232">
        <f>IF(ISBLANK(D1311),"",(G1311/VLOOKUP(B1311,'Data-Dept'!A:E,2,)))</f>
        <v>0</v>
      </c>
    </row>
    <row r="1312" spans="1:11" ht="31.5" x14ac:dyDescent="0.5">
      <c r="A1312" s="230" t="str">
        <f t="shared" si="44"/>
        <v>Consult the Disaster Financial Assistance Arrangements with provinces and territories following a major natural disaster</v>
      </c>
      <c r="B1312" s="230" t="str">
        <f t="shared" si="45"/>
        <v>PS</v>
      </c>
      <c r="C1312" s="230">
        <f>VLOOKUP(B1312,'Data-Dept'!A:J,10,)</f>
        <v>4.6436969073384148E-2</v>
      </c>
      <c r="D1312" t="s">
        <v>1119</v>
      </c>
      <c r="E1312">
        <v>0</v>
      </c>
      <c r="F1312">
        <v>1</v>
      </c>
      <c r="G1312">
        <v>1</v>
      </c>
      <c r="H1312">
        <v>1</v>
      </c>
      <c r="I1312" s="232">
        <f>IF(ISBLANK(D1312),"",(E1312/VLOOKUP(B1312,'Data-Dept'!A:E,2,)))</f>
        <v>0</v>
      </c>
      <c r="J1312" s="232">
        <f>IF(ISBLANK(D1312),"",(F1312/VLOOKUP(B1312,'Data-Dept'!A:E,2,)))</f>
        <v>2.4937655860349127E-3</v>
      </c>
      <c r="K1312" s="232">
        <f>IF(ISBLANK(D1312),"",(G1312/VLOOKUP(B1312,'Data-Dept'!A:E,2,)))</f>
        <v>2.4937655860349127E-3</v>
      </c>
    </row>
    <row r="1313" spans="1:11" x14ac:dyDescent="0.5">
      <c r="A1313" s="230" t="str">
        <f t="shared" si="44"/>
        <v>Emergency Preparedness Week</v>
      </c>
      <c r="B1313" s="230" t="str">
        <f t="shared" si="45"/>
        <v>PS</v>
      </c>
      <c r="C1313" s="230">
        <f>VLOOKUP(B1313,'Data-Dept'!A:J,10,)</f>
        <v>4.6436969073384148E-2</v>
      </c>
      <c r="D1313" t="s">
        <v>1120</v>
      </c>
      <c r="E1313">
        <v>0</v>
      </c>
      <c r="F1313">
        <v>0</v>
      </c>
      <c r="G1313">
        <v>0</v>
      </c>
      <c r="H1313">
        <v>1</v>
      </c>
      <c r="I1313" s="232">
        <f>IF(ISBLANK(D1313),"",(E1313/VLOOKUP(B1313,'Data-Dept'!A:E,2,)))</f>
        <v>0</v>
      </c>
      <c r="J1313" s="232">
        <f>IF(ISBLANK(D1313),"",(F1313/VLOOKUP(B1313,'Data-Dept'!A:E,2,)))</f>
        <v>0</v>
      </c>
      <c r="K1313" s="232">
        <f>IF(ISBLANK(D1313),"",(G1313/VLOOKUP(B1313,'Data-Dept'!A:E,2,)))</f>
        <v>0</v>
      </c>
    </row>
    <row r="1314" spans="1:11" x14ac:dyDescent="0.5">
      <c r="A1314" s="230" t="str">
        <f t="shared" si="44"/>
        <v>Information and support for victims of crime</v>
      </c>
      <c r="B1314" s="230" t="str">
        <f t="shared" si="45"/>
        <v>PS</v>
      </c>
      <c r="C1314" s="230">
        <f>VLOOKUP(B1314,'Data-Dept'!A:J,10,)</f>
        <v>4.6436969073384148E-2</v>
      </c>
      <c r="D1314" t="s">
        <v>1124</v>
      </c>
      <c r="E1314">
        <v>0</v>
      </c>
      <c r="F1314">
        <v>0</v>
      </c>
      <c r="G1314">
        <v>0</v>
      </c>
      <c r="H1314">
        <v>1</v>
      </c>
      <c r="I1314" s="232">
        <f>IF(ISBLANK(D1314),"",(E1314/VLOOKUP(B1314,'Data-Dept'!A:E,2,)))</f>
        <v>0</v>
      </c>
      <c r="J1314" s="232">
        <f>IF(ISBLANK(D1314),"",(F1314/VLOOKUP(B1314,'Data-Dept'!A:E,2,)))</f>
        <v>0</v>
      </c>
      <c r="K1314" s="232">
        <f>IF(ISBLANK(D1314),"",(G1314/VLOOKUP(B1314,'Data-Dept'!A:E,2,)))</f>
        <v>0</v>
      </c>
    </row>
    <row r="1315" spans="1:11" x14ac:dyDescent="0.5">
      <c r="A1315" s="230" t="str">
        <f t="shared" si="44"/>
        <v>Learn about Passenger Protect program</v>
      </c>
      <c r="B1315" s="230" t="str">
        <f t="shared" si="45"/>
        <v>PS</v>
      </c>
      <c r="C1315" s="230">
        <f>VLOOKUP(B1315,'Data-Dept'!A:J,10,)</f>
        <v>4.6436969073384148E-2</v>
      </c>
      <c r="D1315" t="s">
        <v>1133</v>
      </c>
      <c r="E1315">
        <v>0</v>
      </c>
      <c r="F1315">
        <v>2</v>
      </c>
      <c r="G1315">
        <v>1</v>
      </c>
      <c r="H1315">
        <v>10</v>
      </c>
      <c r="I1315" s="232">
        <f>IF(ISBLANK(D1315),"",(E1315/VLOOKUP(B1315,'Data-Dept'!A:E,2,)))</f>
        <v>0</v>
      </c>
      <c r="J1315" s="232">
        <f>IF(ISBLANK(D1315),"",(F1315/VLOOKUP(B1315,'Data-Dept'!A:E,2,)))</f>
        <v>4.9875311720698253E-3</v>
      </c>
      <c r="K1315" s="232">
        <f>IF(ISBLANK(D1315),"",(G1315/VLOOKUP(B1315,'Data-Dept'!A:E,2,)))</f>
        <v>2.4937655860349127E-3</v>
      </c>
    </row>
    <row r="1316" spans="1:11" x14ac:dyDescent="0.5">
      <c r="A1316" s="230" t="str">
        <f t="shared" si="44"/>
        <v>Consult reports on government-wide advertising activities</v>
      </c>
      <c r="B1316" s="230" t="str">
        <f t="shared" si="45"/>
        <v>PSPC</v>
      </c>
      <c r="C1316" s="230">
        <f>VLOOKUP(B1316,'Data-Dept'!A:J,10,)</f>
        <v>7.9173363759790314E-3</v>
      </c>
      <c r="D1316" t="s">
        <v>1571</v>
      </c>
      <c r="E1316">
        <v>0</v>
      </c>
      <c r="F1316">
        <v>0</v>
      </c>
      <c r="G1316">
        <v>0</v>
      </c>
      <c r="H1316">
        <v>1</v>
      </c>
      <c r="I1316" s="232">
        <f>IF(ISBLANK(D1316),"",(E1316/VLOOKUP(B1316,'Data-Dept'!A:E,2,)))</f>
        <v>0</v>
      </c>
      <c r="J1316" s="232">
        <f>IF(ISBLANK(D1316),"",(F1316/VLOOKUP(B1316,'Data-Dept'!A:E,2,)))</f>
        <v>0</v>
      </c>
      <c r="K1316" s="232">
        <f>IF(ISBLANK(D1316),"",(G1316/VLOOKUP(B1316,'Data-Dept'!A:E,2,)))</f>
        <v>0</v>
      </c>
    </row>
    <row r="1317" spans="1:11" x14ac:dyDescent="0.5">
      <c r="A1317" s="230" t="str">
        <f t="shared" si="44"/>
        <v>Direct deposit for individuals with a foreign bank account</v>
      </c>
      <c r="B1317" s="230" t="str">
        <f t="shared" si="45"/>
        <v>PSPC</v>
      </c>
      <c r="C1317" s="230">
        <f>VLOOKUP(B1317,'Data-Dept'!A:J,10,)</f>
        <v>7.9173363759790314E-3</v>
      </c>
      <c r="D1317" t="s">
        <v>1572</v>
      </c>
      <c r="E1317">
        <v>0</v>
      </c>
      <c r="F1317">
        <v>1</v>
      </c>
      <c r="G1317">
        <v>2</v>
      </c>
      <c r="H1317">
        <v>5</v>
      </c>
      <c r="I1317" s="232">
        <f>IF(ISBLANK(D1317),"",(E1317/VLOOKUP(B1317,'Data-Dept'!A:E,2,)))</f>
        <v>0</v>
      </c>
      <c r="J1317" s="232">
        <f>IF(ISBLANK(D1317),"",(F1317/VLOOKUP(B1317,'Data-Dept'!A:E,2,)))</f>
        <v>6.862946949420081E-5</v>
      </c>
      <c r="K1317" s="232">
        <f>IF(ISBLANK(D1317),"",(G1317/VLOOKUP(B1317,'Data-Dept'!A:E,2,)))</f>
        <v>1.3725893898840162E-4</v>
      </c>
    </row>
    <row r="1318" spans="1:11" x14ac:dyDescent="0.5">
      <c r="A1318" s="230" t="str">
        <f t="shared" si="44"/>
        <v>Find federal properties for sale</v>
      </c>
      <c r="B1318" s="230" t="str">
        <f t="shared" si="45"/>
        <v>PSPC</v>
      </c>
      <c r="C1318" s="230">
        <f>VLOOKUP(B1318,'Data-Dept'!A:J,10,)</f>
        <v>7.9173363759790314E-3</v>
      </c>
      <c r="D1318" t="s">
        <v>1573</v>
      </c>
      <c r="E1318">
        <v>0</v>
      </c>
      <c r="F1318">
        <v>0</v>
      </c>
      <c r="G1318">
        <v>2</v>
      </c>
      <c r="H1318">
        <v>2</v>
      </c>
      <c r="I1318" s="232">
        <f>IF(ISBLANK(D1318),"",(E1318/VLOOKUP(B1318,'Data-Dept'!A:E,2,)))</f>
        <v>0</v>
      </c>
      <c r="J1318" s="232">
        <f>IF(ISBLANK(D1318),"",(F1318/VLOOKUP(B1318,'Data-Dept'!A:E,2,)))</f>
        <v>0</v>
      </c>
      <c r="K1318" s="232">
        <f>IF(ISBLANK(D1318),"",(G1318/VLOOKUP(B1318,'Data-Dept'!A:E,2,)))</f>
        <v>1.3725893898840162E-4</v>
      </c>
    </row>
    <row r="1319" spans="1:11" x14ac:dyDescent="0.5">
      <c r="A1319" s="230" t="str">
        <f t="shared" si="44"/>
        <v>Find out about Canada's parliamentary buildings and grounds</v>
      </c>
      <c r="B1319" s="230" t="str">
        <f t="shared" si="45"/>
        <v>PSPC</v>
      </c>
      <c r="C1319" s="230">
        <f>VLOOKUP(B1319,'Data-Dept'!A:J,10,)</f>
        <v>7.9173363759790314E-3</v>
      </c>
      <c r="D1319" t="s">
        <v>1574</v>
      </c>
      <c r="E1319">
        <v>0</v>
      </c>
      <c r="F1319">
        <v>0</v>
      </c>
      <c r="G1319">
        <v>0</v>
      </c>
      <c r="H1319">
        <v>1</v>
      </c>
      <c r="I1319" s="232">
        <f>IF(ISBLANK(D1319),"",(E1319/VLOOKUP(B1319,'Data-Dept'!A:E,2,)))</f>
        <v>0</v>
      </c>
      <c r="J1319" s="232">
        <f>IF(ISBLANK(D1319),"",(F1319/VLOOKUP(B1319,'Data-Dept'!A:E,2,)))</f>
        <v>0</v>
      </c>
      <c r="K1319" s="232">
        <f>IF(ISBLANK(D1319),"",(G1319/VLOOKUP(B1319,'Data-Dept'!A:E,2,)))</f>
        <v>0</v>
      </c>
    </row>
    <row r="1320" spans="1:11" x14ac:dyDescent="0.5">
      <c r="A1320" s="230" t="str">
        <f t="shared" si="44"/>
        <v>Find out about health and safety in federal buildings</v>
      </c>
      <c r="B1320" s="230" t="str">
        <f t="shared" si="45"/>
        <v>PSPC</v>
      </c>
      <c r="C1320" s="230">
        <f>VLOOKUP(B1320,'Data-Dept'!A:J,10,)</f>
        <v>7.9173363759790314E-3</v>
      </c>
      <c r="D1320" t="s">
        <v>1576</v>
      </c>
      <c r="E1320">
        <v>0</v>
      </c>
      <c r="F1320">
        <v>0</v>
      </c>
      <c r="G1320">
        <v>0</v>
      </c>
      <c r="H1320">
        <v>2</v>
      </c>
      <c r="I1320" s="232">
        <f>IF(ISBLANK(D1320),"",(E1320/VLOOKUP(B1320,'Data-Dept'!A:E,2,)))</f>
        <v>0</v>
      </c>
      <c r="J1320" s="232">
        <f>IF(ISBLANK(D1320),"",(F1320/VLOOKUP(B1320,'Data-Dept'!A:E,2,)))</f>
        <v>0</v>
      </c>
      <c r="K1320" s="232">
        <f>IF(ISBLANK(D1320),"",(G1320/VLOOKUP(B1320,'Data-Dept'!A:E,2,)))</f>
        <v>0</v>
      </c>
    </row>
    <row r="1321" spans="1:11" x14ac:dyDescent="0.5">
      <c r="A1321" s="230" t="str">
        <f t="shared" si="44"/>
        <v>Find out about maintenance and construction projects</v>
      </c>
      <c r="B1321" s="230" t="str">
        <f t="shared" si="45"/>
        <v>PSPC</v>
      </c>
      <c r="C1321" s="230">
        <f>VLOOKUP(B1321,'Data-Dept'!A:J,10,)</f>
        <v>7.9173363759790314E-3</v>
      </c>
      <c r="D1321" t="s">
        <v>1577</v>
      </c>
      <c r="E1321">
        <v>0</v>
      </c>
      <c r="F1321">
        <v>0</v>
      </c>
      <c r="G1321">
        <v>0</v>
      </c>
      <c r="H1321">
        <v>1</v>
      </c>
      <c r="I1321" s="232">
        <f>IF(ISBLANK(D1321),"",(E1321/VLOOKUP(B1321,'Data-Dept'!A:E,2,)))</f>
        <v>0</v>
      </c>
      <c r="J1321" s="232">
        <f>IF(ISBLANK(D1321),"",(F1321/VLOOKUP(B1321,'Data-Dept'!A:E,2,)))</f>
        <v>0</v>
      </c>
      <c r="K1321" s="232">
        <f>IF(ISBLANK(D1321),"",(G1321/VLOOKUP(B1321,'Data-Dept'!A:E,2,)))</f>
        <v>0</v>
      </c>
    </row>
    <row r="1322" spans="1:11" x14ac:dyDescent="0.5">
      <c r="A1322" s="230" t="str">
        <f t="shared" si="44"/>
        <v>Find out about public opinion research requirements</v>
      </c>
      <c r="B1322" s="230" t="str">
        <f t="shared" si="45"/>
        <v>PSPC</v>
      </c>
      <c r="C1322" s="230">
        <f>VLOOKUP(B1322,'Data-Dept'!A:J,10,)</f>
        <v>7.9173363759790314E-3</v>
      </c>
      <c r="D1322" t="s">
        <v>1578</v>
      </c>
      <c r="E1322">
        <v>0</v>
      </c>
      <c r="F1322">
        <v>1</v>
      </c>
      <c r="G1322">
        <v>1</v>
      </c>
      <c r="H1322">
        <v>1</v>
      </c>
      <c r="I1322" s="232">
        <f>IF(ISBLANK(D1322),"",(E1322/VLOOKUP(B1322,'Data-Dept'!A:E,2,)))</f>
        <v>0</v>
      </c>
      <c r="J1322" s="232">
        <f>IF(ISBLANK(D1322),"",(F1322/VLOOKUP(B1322,'Data-Dept'!A:E,2,)))</f>
        <v>6.862946949420081E-5</v>
      </c>
      <c r="K1322" s="232">
        <f>IF(ISBLANK(D1322),"",(G1322/VLOOKUP(B1322,'Data-Dept'!A:E,2,)))</f>
        <v>6.862946949420081E-5</v>
      </c>
    </row>
    <row r="1323" spans="1:11" x14ac:dyDescent="0.5">
      <c r="A1323" s="230" t="str">
        <f t="shared" si="44"/>
        <v>Best Practices in Buying</v>
      </c>
      <c r="B1323" s="230" t="str">
        <f t="shared" si="45"/>
        <v>PSPC</v>
      </c>
      <c r="C1323" s="230">
        <f>VLOOKUP(B1323,'Data-Dept'!A:J,10,)</f>
        <v>7.9173363759790314E-3</v>
      </c>
      <c r="D1323" t="s">
        <v>1583</v>
      </c>
      <c r="E1323">
        <v>0</v>
      </c>
      <c r="F1323">
        <v>2</v>
      </c>
      <c r="G1323">
        <v>0</v>
      </c>
      <c r="H1323">
        <v>3</v>
      </c>
      <c r="I1323" s="232">
        <f>IF(ISBLANK(D1323),"",(E1323/VLOOKUP(B1323,'Data-Dept'!A:E,2,)))</f>
        <v>0</v>
      </c>
      <c r="J1323" s="232">
        <f>IF(ISBLANK(D1323),"",(F1323/VLOOKUP(B1323,'Data-Dept'!A:E,2,)))</f>
        <v>1.3725893898840162E-4</v>
      </c>
      <c r="K1323" s="232">
        <f>IF(ISBLANK(D1323),"",(G1323/VLOOKUP(B1323,'Data-Dept'!A:E,2,)))</f>
        <v>0</v>
      </c>
    </row>
    <row r="1324" spans="1:11" x14ac:dyDescent="0.5">
      <c r="A1324" s="230" t="str">
        <f t="shared" si="44"/>
        <v>Browse GSIN Codes</v>
      </c>
      <c r="B1324" s="230" t="str">
        <f t="shared" si="45"/>
        <v>PSPC</v>
      </c>
      <c r="C1324" s="230">
        <f>VLOOKUP(B1324,'Data-Dept'!A:J,10,)</f>
        <v>7.9173363759790314E-3</v>
      </c>
      <c r="D1324" t="s">
        <v>1584</v>
      </c>
      <c r="E1324">
        <v>0</v>
      </c>
      <c r="F1324">
        <v>0</v>
      </c>
      <c r="G1324">
        <v>0</v>
      </c>
      <c r="H1324">
        <v>1</v>
      </c>
      <c r="I1324" s="232">
        <f>IF(ISBLANK(D1324),"",(E1324/VLOOKUP(B1324,'Data-Dept'!A:E,2,)))</f>
        <v>0</v>
      </c>
      <c r="J1324" s="232">
        <f>IF(ISBLANK(D1324),"",(F1324/VLOOKUP(B1324,'Data-Dept'!A:E,2,)))</f>
        <v>0</v>
      </c>
      <c r="K1324" s="232">
        <f>IF(ISBLANK(D1324),"",(G1324/VLOOKUP(B1324,'Data-Dept'!A:E,2,)))</f>
        <v>0</v>
      </c>
    </row>
    <row r="1325" spans="1:11" x14ac:dyDescent="0.5">
      <c r="A1325" s="230" t="str">
        <f t="shared" si="44"/>
        <v>Goods and Services Identification Number (GSIN)</v>
      </c>
      <c r="B1325" s="230" t="str">
        <f t="shared" si="45"/>
        <v>PSPC</v>
      </c>
      <c r="C1325" s="230">
        <f>VLOOKUP(B1325,'Data-Dept'!A:J,10,)</f>
        <v>7.9173363759790314E-3</v>
      </c>
      <c r="D1325" t="s">
        <v>1168</v>
      </c>
      <c r="E1325">
        <v>0</v>
      </c>
      <c r="F1325">
        <v>1</v>
      </c>
      <c r="G1325">
        <v>0</v>
      </c>
      <c r="H1325">
        <v>1</v>
      </c>
      <c r="I1325" s="232">
        <f>IF(ISBLANK(D1325),"",(E1325/VLOOKUP(B1325,'Data-Dept'!A:E,2,)))</f>
        <v>0</v>
      </c>
      <c r="J1325" s="232">
        <f>IF(ISBLANK(D1325),"",(F1325/VLOOKUP(B1325,'Data-Dept'!A:E,2,)))</f>
        <v>6.862946949420081E-5</v>
      </c>
      <c r="K1325" s="232">
        <f>IF(ISBLANK(D1325),"",(G1325/VLOOKUP(B1325,'Data-Dept'!A:E,2,)))</f>
        <v>0</v>
      </c>
    </row>
    <row r="1326" spans="1:11" x14ac:dyDescent="0.5">
      <c r="A1326" s="230" t="str">
        <f t="shared" si="44"/>
        <v>Help for small and medium businesses</v>
      </c>
      <c r="B1326" s="230" t="str">
        <f t="shared" si="45"/>
        <v>PSPC</v>
      </c>
      <c r="C1326" s="230">
        <f>VLOOKUP(B1326,'Data-Dept'!A:J,10,)</f>
        <v>7.9173363759790314E-3</v>
      </c>
      <c r="D1326" t="s">
        <v>1587</v>
      </c>
      <c r="E1326">
        <v>0</v>
      </c>
      <c r="F1326">
        <v>0</v>
      </c>
      <c r="G1326">
        <v>0</v>
      </c>
      <c r="H1326">
        <v>1</v>
      </c>
      <c r="I1326" s="232">
        <f>IF(ISBLANK(D1326),"",(E1326/VLOOKUP(B1326,'Data-Dept'!A:E,2,)))</f>
        <v>0</v>
      </c>
      <c r="J1326" s="232">
        <f>IF(ISBLANK(D1326),"",(F1326/VLOOKUP(B1326,'Data-Dept'!A:E,2,)))</f>
        <v>0</v>
      </c>
      <c r="K1326" s="232">
        <f>IF(ISBLANK(D1326),"",(G1326/VLOOKUP(B1326,'Data-Dept'!A:E,2,)))</f>
        <v>0</v>
      </c>
    </row>
    <row r="1327" spans="1:11" x14ac:dyDescent="0.5">
      <c r="A1327" s="230" t="str">
        <f t="shared" si="44"/>
        <v>Learn about Defence or Naval Procurement</v>
      </c>
      <c r="B1327" s="230" t="str">
        <f t="shared" si="45"/>
        <v>PSPC</v>
      </c>
      <c r="C1327" s="230">
        <f>VLOOKUP(B1327,'Data-Dept'!A:J,10,)</f>
        <v>7.9173363759790314E-3</v>
      </c>
      <c r="D1327" t="s">
        <v>1170</v>
      </c>
      <c r="E1327">
        <v>0</v>
      </c>
      <c r="F1327">
        <v>2</v>
      </c>
      <c r="G1327">
        <v>5</v>
      </c>
      <c r="H1327">
        <v>11</v>
      </c>
      <c r="I1327" s="232">
        <f>IF(ISBLANK(D1327),"",(E1327/VLOOKUP(B1327,'Data-Dept'!A:E,2,)))</f>
        <v>0</v>
      </c>
      <c r="J1327" s="232">
        <f>IF(ISBLANK(D1327),"",(F1327/VLOOKUP(B1327,'Data-Dept'!A:E,2,)))</f>
        <v>1.3725893898840162E-4</v>
      </c>
      <c r="K1327" s="232">
        <f>IF(ISBLANK(D1327),"",(G1327/VLOOKUP(B1327,'Data-Dept'!A:E,2,)))</f>
        <v>3.4314734747100404E-4</v>
      </c>
    </row>
    <row r="1328" spans="1:11" x14ac:dyDescent="0.5">
      <c r="A1328" s="230" t="str">
        <f t="shared" si="44"/>
        <v>Learn about tendering procedures</v>
      </c>
      <c r="B1328" s="230" t="str">
        <f t="shared" si="45"/>
        <v>PSPC</v>
      </c>
      <c r="C1328" s="230">
        <f>VLOOKUP(B1328,'Data-Dept'!A:J,10,)</f>
        <v>7.9173363759790314E-3</v>
      </c>
      <c r="D1328" t="s">
        <v>1588</v>
      </c>
      <c r="E1328">
        <v>0</v>
      </c>
      <c r="F1328">
        <v>0</v>
      </c>
      <c r="G1328">
        <v>0</v>
      </c>
      <c r="H1328">
        <v>3</v>
      </c>
      <c r="I1328" s="232">
        <f>IF(ISBLANK(D1328),"",(E1328/VLOOKUP(B1328,'Data-Dept'!A:E,2,)))</f>
        <v>0</v>
      </c>
      <c r="J1328" s="232">
        <f>IF(ISBLANK(D1328),"",(F1328/VLOOKUP(B1328,'Data-Dept'!A:E,2,)))</f>
        <v>0</v>
      </c>
      <c r="K1328" s="232">
        <f>IF(ISBLANK(D1328),"",(G1328/VLOOKUP(B1328,'Data-Dept'!A:E,2,)))</f>
        <v>0</v>
      </c>
    </row>
    <row r="1329" spans="1:11" x14ac:dyDescent="0.5">
      <c r="A1329" s="230" t="str">
        <f t="shared" si="44"/>
        <v>Learn more about Tender Management Application</v>
      </c>
      <c r="B1329" s="230" t="str">
        <f t="shared" si="45"/>
        <v>PSPC</v>
      </c>
      <c r="C1329" s="230">
        <f>VLOOKUP(B1329,'Data-Dept'!A:J,10,)</f>
        <v>7.9173363759790314E-3</v>
      </c>
      <c r="D1329" t="s">
        <v>1589</v>
      </c>
      <c r="E1329">
        <v>0</v>
      </c>
      <c r="F1329">
        <v>1</v>
      </c>
      <c r="G1329">
        <v>1</v>
      </c>
      <c r="H1329">
        <v>1</v>
      </c>
      <c r="I1329" s="232">
        <f>IF(ISBLANK(D1329),"",(E1329/VLOOKUP(B1329,'Data-Dept'!A:E,2,)))</f>
        <v>0</v>
      </c>
      <c r="J1329" s="232">
        <f>IF(ISBLANK(D1329),"",(F1329/VLOOKUP(B1329,'Data-Dept'!A:E,2,)))</f>
        <v>6.862946949420081E-5</v>
      </c>
      <c r="K1329" s="232">
        <f>IF(ISBLANK(D1329),"",(G1329/VLOOKUP(B1329,'Data-Dept'!A:E,2,)))</f>
        <v>6.862946949420081E-5</v>
      </c>
    </row>
    <row r="1330" spans="1:11" x14ac:dyDescent="0.5">
      <c r="A1330" s="230" t="str">
        <f t="shared" si="44"/>
        <v>Understanding tenders</v>
      </c>
      <c r="B1330" s="230" t="str">
        <f t="shared" si="45"/>
        <v>PSPC</v>
      </c>
      <c r="C1330" s="230">
        <f>VLOOKUP(B1330,'Data-Dept'!A:J,10,)</f>
        <v>7.9173363759790314E-3</v>
      </c>
      <c r="D1330" t="s">
        <v>1592</v>
      </c>
      <c r="E1330">
        <v>0</v>
      </c>
      <c r="F1330">
        <v>0</v>
      </c>
      <c r="G1330">
        <v>0</v>
      </c>
      <c r="H1330">
        <v>2</v>
      </c>
      <c r="I1330" s="232">
        <f>IF(ISBLANK(D1330),"",(E1330/VLOOKUP(B1330,'Data-Dept'!A:E,2,)))</f>
        <v>0</v>
      </c>
      <c r="J1330" s="232">
        <f>IF(ISBLANK(D1330),"",(F1330/VLOOKUP(B1330,'Data-Dept'!A:E,2,)))</f>
        <v>0</v>
      </c>
      <c r="K1330" s="232">
        <f>IF(ISBLANK(D1330),"",(G1330/VLOOKUP(B1330,'Data-Dept'!A:E,2,)))</f>
        <v>0</v>
      </c>
    </row>
    <row r="1331" spans="1:11" x14ac:dyDescent="0.5">
      <c r="A1331" s="230" t="str">
        <f t="shared" si="44"/>
        <v>Consult the Language Portal of Canada</v>
      </c>
      <c r="B1331" s="230" t="str">
        <f t="shared" si="45"/>
        <v>PSPC</v>
      </c>
      <c r="C1331" s="230">
        <f>VLOOKUP(B1331,'Data-Dept'!A:J,10,)</f>
        <v>7.9173363759790314E-3</v>
      </c>
      <c r="D1331" t="s">
        <v>1593</v>
      </c>
      <c r="E1331">
        <v>0</v>
      </c>
      <c r="F1331">
        <v>0</v>
      </c>
      <c r="G1331">
        <v>2</v>
      </c>
      <c r="H1331">
        <v>8</v>
      </c>
      <c r="I1331" s="232">
        <f>IF(ISBLANK(D1331),"",(E1331/VLOOKUP(B1331,'Data-Dept'!A:E,2,)))</f>
        <v>0</v>
      </c>
      <c r="J1331" s="232">
        <f>IF(ISBLANK(D1331),"",(F1331/VLOOKUP(B1331,'Data-Dept'!A:E,2,)))</f>
        <v>0</v>
      </c>
      <c r="K1331" s="232">
        <f>IF(ISBLANK(D1331),"",(G1331/VLOOKUP(B1331,'Data-Dept'!A:E,2,)))</f>
        <v>1.3725893898840162E-4</v>
      </c>
    </row>
    <row r="1332" spans="1:11" x14ac:dyDescent="0.5">
      <c r="A1332" s="230" t="str">
        <f t="shared" si="44"/>
        <v>Find information about becoming a Language Portal ambassador</v>
      </c>
      <c r="B1332" s="230" t="str">
        <f t="shared" si="45"/>
        <v>PSPC</v>
      </c>
      <c r="C1332" s="230">
        <f>VLOOKUP(B1332,'Data-Dept'!A:J,10,)</f>
        <v>7.9173363759790314E-3</v>
      </c>
      <c r="D1332" t="s">
        <v>1595</v>
      </c>
      <c r="E1332">
        <v>0</v>
      </c>
      <c r="F1332">
        <v>0</v>
      </c>
      <c r="G1332">
        <v>1</v>
      </c>
      <c r="H1332">
        <v>2</v>
      </c>
      <c r="I1332" s="232">
        <f>IF(ISBLANK(D1332),"",(E1332/VLOOKUP(B1332,'Data-Dept'!A:E,2,)))</f>
        <v>0</v>
      </c>
      <c r="J1332" s="232">
        <f>IF(ISBLANK(D1332),"",(F1332/VLOOKUP(B1332,'Data-Dept'!A:E,2,)))</f>
        <v>0</v>
      </c>
      <c r="K1332" s="232">
        <f>IF(ISBLANK(D1332),"",(G1332/VLOOKUP(B1332,'Data-Dept'!A:E,2,)))</f>
        <v>6.862946949420081E-5</v>
      </c>
    </row>
    <row r="1333" spans="1:11" x14ac:dyDescent="0.5">
      <c r="A1333" s="230" t="str">
        <f t="shared" si="44"/>
        <v>Sign up as a guest blogger</v>
      </c>
      <c r="B1333" s="230" t="str">
        <f t="shared" si="45"/>
        <v>PSPC</v>
      </c>
      <c r="C1333" s="230">
        <f>VLOOKUP(B1333,'Data-Dept'!A:J,10,)</f>
        <v>7.9173363759790314E-3</v>
      </c>
      <c r="D1333" t="s">
        <v>1596</v>
      </c>
      <c r="E1333">
        <v>0</v>
      </c>
      <c r="F1333">
        <v>0</v>
      </c>
      <c r="G1333">
        <v>1</v>
      </c>
      <c r="H1333">
        <v>2</v>
      </c>
      <c r="I1333" s="232">
        <f>IF(ISBLANK(D1333),"",(E1333/VLOOKUP(B1333,'Data-Dept'!A:E,2,)))</f>
        <v>0</v>
      </c>
      <c r="J1333" s="232">
        <f>IF(ISBLANK(D1333),"",(F1333/VLOOKUP(B1333,'Data-Dept'!A:E,2,)))</f>
        <v>0</v>
      </c>
      <c r="K1333" s="232">
        <f>IF(ISBLANK(D1333),"",(G1333/VLOOKUP(B1333,'Data-Dept'!A:E,2,)))</f>
        <v>6.862946949420081E-5</v>
      </c>
    </row>
    <row r="1334" spans="1:11" x14ac:dyDescent="0.5">
      <c r="A1334" s="230" t="str">
        <f t="shared" si="44"/>
        <v>Access employer support services forms</v>
      </c>
      <c r="B1334" s="230" t="str">
        <f t="shared" si="45"/>
        <v>PSPC</v>
      </c>
      <c r="C1334" s="230">
        <f>VLOOKUP(B1334,'Data-Dept'!A:J,10,)</f>
        <v>7.9173363759790314E-3</v>
      </c>
      <c r="D1334" t="s">
        <v>1599</v>
      </c>
      <c r="E1334">
        <v>0</v>
      </c>
      <c r="F1334">
        <v>3</v>
      </c>
      <c r="G1334">
        <v>1</v>
      </c>
      <c r="H1334">
        <v>3</v>
      </c>
      <c r="I1334" s="232">
        <f>IF(ISBLANK(D1334),"",(E1334/VLOOKUP(B1334,'Data-Dept'!A:E,2,)))</f>
        <v>0</v>
      </c>
      <c r="J1334" s="232">
        <f>IF(ISBLANK(D1334),"",(F1334/VLOOKUP(B1334,'Data-Dept'!A:E,2,)))</f>
        <v>2.0588840848260242E-4</v>
      </c>
      <c r="K1334" s="232">
        <f>IF(ISBLANK(D1334),"",(G1334/VLOOKUP(B1334,'Data-Dept'!A:E,2,)))</f>
        <v>6.862946949420081E-5</v>
      </c>
    </row>
    <row r="1335" spans="1:11" ht="31.5" x14ac:dyDescent="0.5">
      <c r="A1335" s="230" t="str">
        <f t="shared" si="44"/>
        <v>Find information about Canadian Armed Forces pension plan as a retired member</v>
      </c>
      <c r="B1335" s="230" t="str">
        <f t="shared" si="45"/>
        <v>PSPC</v>
      </c>
      <c r="C1335" s="230">
        <f>VLOOKUP(B1335,'Data-Dept'!A:J,10,)</f>
        <v>7.9173363759790314E-3</v>
      </c>
      <c r="D1335" t="s">
        <v>1606</v>
      </c>
      <c r="E1335">
        <v>0</v>
      </c>
      <c r="F1335">
        <v>0</v>
      </c>
      <c r="G1335">
        <v>1</v>
      </c>
      <c r="H1335">
        <v>2</v>
      </c>
      <c r="I1335" s="232">
        <f>IF(ISBLANK(D1335),"",(E1335/VLOOKUP(B1335,'Data-Dept'!A:E,2,)))</f>
        <v>0</v>
      </c>
      <c r="J1335" s="232">
        <f>IF(ISBLANK(D1335),"",(F1335/VLOOKUP(B1335,'Data-Dept'!A:E,2,)))</f>
        <v>0</v>
      </c>
      <c r="K1335" s="232">
        <f>IF(ISBLANK(D1335),"",(G1335/VLOOKUP(B1335,'Data-Dept'!A:E,2,)))</f>
        <v>6.862946949420081E-5</v>
      </c>
    </row>
    <row r="1336" spans="1:11" x14ac:dyDescent="0.5">
      <c r="A1336" s="230" t="str">
        <f t="shared" si="44"/>
        <v>Get automated help for the Compensation Web Applications (CWA)</v>
      </c>
      <c r="B1336" s="230" t="str">
        <f t="shared" si="45"/>
        <v>PSPC</v>
      </c>
      <c r="C1336" s="230">
        <f>VLOOKUP(B1336,'Data-Dept'!A:J,10,)</f>
        <v>7.9173363759790314E-3</v>
      </c>
      <c r="D1336" t="s">
        <v>1607</v>
      </c>
      <c r="E1336">
        <v>0</v>
      </c>
      <c r="F1336">
        <v>0</v>
      </c>
      <c r="G1336">
        <v>1</v>
      </c>
      <c r="H1336">
        <v>1</v>
      </c>
      <c r="I1336" s="232">
        <f>IF(ISBLANK(D1336),"",(E1336/VLOOKUP(B1336,'Data-Dept'!A:E,2,)))</f>
        <v>0</v>
      </c>
      <c r="J1336" s="232">
        <f>IF(ISBLANK(D1336),"",(F1336/VLOOKUP(B1336,'Data-Dept'!A:E,2,)))</f>
        <v>0</v>
      </c>
      <c r="K1336" s="232">
        <f>IF(ISBLANK(D1336),"",(G1336/VLOOKUP(B1336,'Data-Dept'!A:E,2,)))</f>
        <v>6.862946949420081E-5</v>
      </c>
    </row>
    <row r="1337" spans="1:11" x14ac:dyDescent="0.5">
      <c r="A1337" s="230" t="str">
        <f t="shared" si="44"/>
        <v>How to read your public service pay stub</v>
      </c>
      <c r="B1337" s="230" t="str">
        <f t="shared" si="45"/>
        <v>PSPC</v>
      </c>
      <c r="C1337" s="230">
        <f>VLOOKUP(B1337,'Data-Dept'!A:J,10,)</f>
        <v>7.9173363759790314E-3</v>
      </c>
      <c r="D1337" t="s">
        <v>1608</v>
      </c>
      <c r="E1337">
        <v>0</v>
      </c>
      <c r="F1337">
        <v>0</v>
      </c>
      <c r="G1337">
        <v>2</v>
      </c>
      <c r="H1337">
        <v>3</v>
      </c>
      <c r="I1337" s="232">
        <f>IF(ISBLANK(D1337),"",(E1337/VLOOKUP(B1337,'Data-Dept'!A:E,2,)))</f>
        <v>0</v>
      </c>
      <c r="J1337" s="232">
        <f>IF(ISBLANK(D1337),"",(F1337/VLOOKUP(B1337,'Data-Dept'!A:E,2,)))</f>
        <v>0</v>
      </c>
      <c r="K1337" s="232">
        <f>IF(ISBLANK(D1337),"",(G1337/VLOOKUP(B1337,'Data-Dept'!A:E,2,)))</f>
        <v>1.3725893898840162E-4</v>
      </c>
    </row>
    <row r="1338" spans="1:11" x14ac:dyDescent="0.5">
      <c r="A1338" s="230" t="str">
        <f t="shared" si="44"/>
        <v>Change your address for your firearms licence</v>
      </c>
      <c r="B1338" s="230" t="str">
        <f t="shared" si="45"/>
        <v>RCMP</v>
      </c>
      <c r="C1338" s="230">
        <f>VLOOKUP(B1338,'Data-Dept'!A:J,10,)</f>
        <v>9.6346136699990412E-2</v>
      </c>
      <c r="D1338" t="s">
        <v>1611</v>
      </c>
      <c r="E1338">
        <v>0</v>
      </c>
      <c r="F1338">
        <v>1</v>
      </c>
      <c r="G1338">
        <v>1</v>
      </c>
      <c r="H1338">
        <v>1</v>
      </c>
      <c r="I1338" s="232">
        <f>IF(ISBLANK(D1338),"",(E1338/VLOOKUP(B1338,'Data-Dept'!A:E,2,)))</f>
        <v>0</v>
      </c>
      <c r="J1338" s="232">
        <f>IF(ISBLANK(D1338),"",(F1338/VLOOKUP(B1338,'Data-Dept'!A:E,2,)))</f>
        <v>9.8039215686274508E-3</v>
      </c>
      <c r="K1338" s="232">
        <f>IF(ISBLANK(D1338),"",(G1338/VLOOKUP(B1338,'Data-Dept'!A:E,2,)))</f>
        <v>9.8039215686274508E-3</v>
      </c>
    </row>
    <row r="1339" spans="1:11" x14ac:dyDescent="0.5">
      <c r="A1339" s="230" t="str">
        <f t="shared" si="44"/>
        <v>Other - Reason for my visit is not in this list</v>
      </c>
      <c r="B1339" s="230" t="str">
        <f t="shared" si="45"/>
        <v>StatCan</v>
      </c>
      <c r="C1339" s="230">
        <f>VLOOKUP(B1339,'Data-Dept'!A:J,10,)</f>
        <v>9.338464401390037E-3</v>
      </c>
      <c r="D1339" t="s">
        <v>1613</v>
      </c>
      <c r="E1339">
        <v>0</v>
      </c>
      <c r="F1339">
        <v>0</v>
      </c>
      <c r="G1339">
        <v>0</v>
      </c>
      <c r="H1339">
        <v>1</v>
      </c>
      <c r="I1339" s="232">
        <f>IF(ISBLANK(D1339),"",(E1339/VLOOKUP(B1339,'Data-Dept'!A:E,2,)))</f>
        <v>0</v>
      </c>
      <c r="J1339" s="232">
        <f>IF(ISBLANK(D1339),"",(F1339/VLOOKUP(B1339,'Data-Dept'!A:E,2,)))</f>
        <v>0</v>
      </c>
      <c r="K1339" s="232">
        <f>IF(ISBLANK(D1339),"",(G1339/VLOOKUP(B1339,'Data-Dept'!A:E,2,)))</f>
        <v>0</v>
      </c>
    </row>
    <row r="1340" spans="1:11" x14ac:dyDescent="0.5">
      <c r="A1340" s="230" t="str">
        <f t="shared" si="44"/>
        <v>Building, maintaining and registering an aircraft</v>
      </c>
      <c r="B1340" s="230" t="str">
        <f t="shared" si="45"/>
        <v>TC</v>
      </c>
      <c r="C1340" s="230">
        <f>VLOOKUP(B1340,'Data-Dept'!A:J,10,)</f>
        <v>2.4679576079022828E-2</v>
      </c>
      <c r="D1340" t="s">
        <v>1615</v>
      </c>
      <c r="E1340">
        <v>0</v>
      </c>
      <c r="F1340">
        <v>2</v>
      </c>
      <c r="G1340">
        <v>3</v>
      </c>
      <c r="H1340">
        <v>4</v>
      </c>
      <c r="I1340" s="232">
        <f>IF(ISBLANK(D1340),"",(E1340/VLOOKUP(B1340,'Data-Dept'!A:E,2,)))</f>
        <v>0</v>
      </c>
      <c r="J1340" s="232">
        <f>IF(ISBLANK(D1340),"",(F1340/VLOOKUP(B1340,'Data-Dept'!A:E,2,)))</f>
        <v>1.4154281670205238E-3</v>
      </c>
      <c r="K1340" s="232">
        <f>IF(ISBLANK(D1340),"",(G1340/VLOOKUP(B1340,'Data-Dept'!A:E,2,)))</f>
        <v>2.1231422505307855E-3</v>
      </c>
    </row>
    <row r="1341" spans="1:11" x14ac:dyDescent="0.5">
      <c r="A1341" s="230" t="str">
        <f t="shared" si="44"/>
        <v>Find statistics for vehicle collisions</v>
      </c>
      <c r="B1341" s="230" t="str">
        <f t="shared" si="45"/>
        <v>TC</v>
      </c>
      <c r="C1341" s="230">
        <f>VLOOKUP(B1341,'Data-Dept'!A:J,10,)</f>
        <v>2.4679576079022828E-2</v>
      </c>
      <c r="D1341" t="s">
        <v>1619</v>
      </c>
      <c r="E1341">
        <v>0</v>
      </c>
      <c r="F1341">
        <v>0</v>
      </c>
      <c r="G1341">
        <v>0</v>
      </c>
      <c r="H1341">
        <v>1</v>
      </c>
      <c r="I1341" s="232">
        <f>IF(ISBLANK(D1341),"",(E1341/VLOOKUP(B1341,'Data-Dept'!A:E,2,)))</f>
        <v>0</v>
      </c>
      <c r="J1341" s="232">
        <f>IF(ISBLANK(D1341),"",(F1341/VLOOKUP(B1341,'Data-Dept'!A:E,2,)))</f>
        <v>0</v>
      </c>
      <c r="K1341" s="232">
        <f>IF(ISBLANK(D1341),"",(G1341/VLOOKUP(B1341,'Data-Dept'!A:E,2,)))</f>
        <v>0</v>
      </c>
    </row>
    <row r="1342" spans="1:11" x14ac:dyDescent="0.5">
      <c r="A1342" s="230" t="str">
        <f t="shared" si="44"/>
        <v>Learn about child car seat safety</v>
      </c>
      <c r="B1342" s="230" t="str">
        <f t="shared" si="45"/>
        <v>TC</v>
      </c>
      <c r="C1342" s="230">
        <f>VLOOKUP(B1342,'Data-Dept'!A:J,10,)</f>
        <v>2.4679576079022828E-2</v>
      </c>
      <c r="D1342" t="s">
        <v>1623</v>
      </c>
      <c r="E1342">
        <v>0</v>
      </c>
      <c r="F1342">
        <v>0</v>
      </c>
      <c r="G1342">
        <v>0</v>
      </c>
      <c r="H1342">
        <v>3</v>
      </c>
      <c r="I1342" s="232">
        <f>IF(ISBLANK(D1342),"",(E1342/VLOOKUP(B1342,'Data-Dept'!A:E,2,)))</f>
        <v>0</v>
      </c>
      <c r="J1342" s="232">
        <f>IF(ISBLANK(D1342),"",(F1342/VLOOKUP(B1342,'Data-Dept'!A:E,2,)))</f>
        <v>0</v>
      </c>
      <c r="K1342" s="232">
        <f>IF(ISBLANK(D1342),"",(G1342/VLOOKUP(B1342,'Data-Dept'!A:E,2,)))</f>
        <v>0</v>
      </c>
    </row>
    <row r="1343" spans="1:11" ht="31.5" x14ac:dyDescent="0.5">
      <c r="A1343" s="230" t="str">
        <f t="shared" si="44"/>
        <v>Learn how to build an emergency response assistance plan in case of an accident while shipping dangerous goods</v>
      </c>
      <c r="B1343" s="230" t="str">
        <f t="shared" si="45"/>
        <v>TC</v>
      </c>
      <c r="C1343" s="230">
        <f>VLOOKUP(B1343,'Data-Dept'!A:J,10,)</f>
        <v>2.4679576079022828E-2</v>
      </c>
      <c r="D1343" t="s">
        <v>1625</v>
      </c>
      <c r="E1343">
        <v>0</v>
      </c>
      <c r="F1343">
        <v>0</v>
      </c>
      <c r="G1343">
        <v>0</v>
      </c>
      <c r="H1343">
        <v>1</v>
      </c>
      <c r="I1343" s="232">
        <f>IF(ISBLANK(D1343),"",(E1343/VLOOKUP(B1343,'Data-Dept'!A:E,2,)))</f>
        <v>0</v>
      </c>
      <c r="J1343" s="232">
        <f>IF(ISBLANK(D1343),"",(F1343/VLOOKUP(B1343,'Data-Dept'!A:E,2,)))</f>
        <v>0</v>
      </c>
      <c r="K1343" s="232">
        <f>IF(ISBLANK(D1343),"",(G1343/VLOOKUP(B1343,'Data-Dept'!A:E,2,)))</f>
        <v>0</v>
      </c>
    </row>
    <row r="1344" spans="1:11" x14ac:dyDescent="0.5">
      <c r="A1344" s="230" t="str">
        <f t="shared" si="44"/>
        <v>Learn tips on safe boating</v>
      </c>
      <c r="B1344" s="230" t="str">
        <f t="shared" si="45"/>
        <v>TC</v>
      </c>
      <c r="C1344" s="230">
        <f>VLOOKUP(B1344,'Data-Dept'!A:J,10,)</f>
        <v>2.4679576079022828E-2</v>
      </c>
      <c r="D1344" t="s">
        <v>1628</v>
      </c>
      <c r="E1344">
        <v>0</v>
      </c>
      <c r="F1344">
        <v>1</v>
      </c>
      <c r="G1344">
        <v>1</v>
      </c>
      <c r="H1344">
        <v>9</v>
      </c>
      <c r="I1344" s="232">
        <f>IF(ISBLANK(D1344),"",(E1344/VLOOKUP(B1344,'Data-Dept'!A:E,2,)))</f>
        <v>0</v>
      </c>
      <c r="J1344" s="232">
        <f>IF(ISBLANK(D1344),"",(F1344/VLOOKUP(B1344,'Data-Dept'!A:E,2,)))</f>
        <v>7.0771408351026188E-4</v>
      </c>
      <c r="K1344" s="232">
        <f>IF(ISBLANK(D1344),"",(G1344/VLOOKUP(B1344,'Data-Dept'!A:E,2,)))</f>
        <v>7.0771408351026188E-4</v>
      </c>
    </row>
    <row r="1345" spans="1:11" x14ac:dyDescent="0.5">
      <c r="A1345" s="230" t="str">
        <f t="shared" si="44"/>
        <v>Find if you can pack lithium batteries when taking a flight</v>
      </c>
      <c r="B1345" s="230" t="str">
        <f t="shared" si="45"/>
        <v>TC</v>
      </c>
      <c r="C1345" s="230">
        <f>VLOOKUP(B1345,'Data-Dept'!A:J,10,)</f>
        <v>2.4679576079022828E-2</v>
      </c>
      <c r="D1345" t="s">
        <v>1291</v>
      </c>
      <c r="E1345">
        <v>0</v>
      </c>
      <c r="F1345">
        <v>0</v>
      </c>
      <c r="G1345">
        <v>0</v>
      </c>
      <c r="H1345">
        <v>1</v>
      </c>
      <c r="I1345" s="232">
        <f>IF(ISBLANK(D1345),"",(E1345/VLOOKUP(B1345,'Data-Dept'!A:E,2,)))</f>
        <v>0</v>
      </c>
      <c r="J1345" s="232">
        <f>IF(ISBLANK(D1345),"",(F1345/VLOOKUP(B1345,'Data-Dept'!A:E,2,)))</f>
        <v>0</v>
      </c>
      <c r="K1345" s="232">
        <f>IF(ISBLANK(D1345),"",(G1345/VLOOKUP(B1345,'Data-Dept'!A:E,2,)))</f>
        <v>0</v>
      </c>
    </row>
    <row r="1346" spans="1:11" x14ac:dyDescent="0.5">
      <c r="A1346" s="230" t="str">
        <f t="shared" si="44"/>
        <v>Find out if you can pack lithium batteries when taking a flight</v>
      </c>
      <c r="B1346" s="230" t="str">
        <f t="shared" si="45"/>
        <v>TC</v>
      </c>
      <c r="C1346" s="230">
        <f>VLOOKUP(B1346,'Data-Dept'!A:J,10,)</f>
        <v>2.4679576079022828E-2</v>
      </c>
      <c r="D1346" t="s">
        <v>1637</v>
      </c>
      <c r="E1346">
        <v>0</v>
      </c>
      <c r="F1346">
        <v>0</v>
      </c>
      <c r="G1346">
        <v>0</v>
      </c>
      <c r="H1346">
        <v>1</v>
      </c>
      <c r="I1346" s="232">
        <f>IF(ISBLANK(D1346),"",(E1346/VLOOKUP(B1346,'Data-Dept'!A:E,2,)))</f>
        <v>0</v>
      </c>
      <c r="J1346" s="232">
        <f>IF(ISBLANK(D1346),"",(F1346/VLOOKUP(B1346,'Data-Dept'!A:E,2,)))</f>
        <v>0</v>
      </c>
      <c r="K1346" s="232">
        <f>IF(ISBLANK(D1346),"",(G1346/VLOOKUP(B1346,'Data-Dept'!A:E,2,)))</f>
        <v>0</v>
      </c>
    </row>
    <row r="1347" spans="1:11" x14ac:dyDescent="0.5">
      <c r="A1347" s="230" t="str">
        <f t="shared" si="44"/>
        <v>Learn about child car seat safety</v>
      </c>
      <c r="B1347" s="230" t="str">
        <f t="shared" si="45"/>
        <v>TC</v>
      </c>
      <c r="C1347" s="230">
        <f>VLOOKUP(B1347,'Data-Dept'!A:J,10,)</f>
        <v>2.4679576079022828E-2</v>
      </c>
      <c r="D1347" t="s">
        <v>1296</v>
      </c>
      <c r="E1347">
        <v>0</v>
      </c>
      <c r="F1347">
        <v>4</v>
      </c>
      <c r="G1347">
        <v>3</v>
      </c>
      <c r="H1347">
        <v>10</v>
      </c>
      <c r="I1347" s="232">
        <f>IF(ISBLANK(D1347),"",(E1347/VLOOKUP(B1347,'Data-Dept'!A:E,2,)))</f>
        <v>0</v>
      </c>
      <c r="J1347" s="232">
        <f>IF(ISBLANK(D1347),"",(F1347/VLOOKUP(B1347,'Data-Dept'!A:E,2,)))</f>
        <v>2.8308563340410475E-3</v>
      </c>
      <c r="K1347" s="232">
        <f>IF(ISBLANK(D1347),"",(G1347/VLOOKUP(B1347,'Data-Dept'!A:E,2,)))</f>
        <v>2.1231422505307855E-3</v>
      </c>
    </row>
    <row r="1348" spans="1:11" x14ac:dyDescent="0.5">
      <c r="A1348" s="230" t="str">
        <f t="shared" si="44"/>
        <v>Learn about connected and automated vehicles</v>
      </c>
      <c r="B1348" s="230" t="str">
        <f t="shared" si="45"/>
        <v>TC</v>
      </c>
      <c r="C1348" s="230">
        <f>VLOOKUP(B1348,'Data-Dept'!A:J,10,)</f>
        <v>2.4679576079022828E-2</v>
      </c>
      <c r="D1348" t="s">
        <v>1297</v>
      </c>
      <c r="E1348">
        <v>0</v>
      </c>
      <c r="F1348">
        <v>1</v>
      </c>
      <c r="G1348">
        <v>2</v>
      </c>
      <c r="H1348">
        <v>5</v>
      </c>
      <c r="I1348" s="232">
        <f>IF(ISBLANK(D1348),"",(E1348/VLOOKUP(B1348,'Data-Dept'!A:E,2,)))</f>
        <v>0</v>
      </c>
      <c r="J1348" s="232">
        <f>IF(ISBLANK(D1348),"",(F1348/VLOOKUP(B1348,'Data-Dept'!A:E,2,)))</f>
        <v>7.0771408351026188E-4</v>
      </c>
      <c r="K1348" s="232">
        <f>IF(ISBLANK(D1348),"",(G1348/VLOOKUP(B1348,'Data-Dept'!A:E,2,)))</f>
        <v>1.4154281670205238E-3</v>
      </c>
    </row>
    <row r="1349" spans="1:11" x14ac:dyDescent="0.5">
      <c r="A1349" s="230" t="str">
        <f t="shared" si="44"/>
        <v>Learn about grade crossing safety</v>
      </c>
      <c r="B1349" s="230" t="str">
        <f t="shared" si="45"/>
        <v>TC</v>
      </c>
      <c r="C1349" s="230">
        <f>VLOOKUP(B1349,'Data-Dept'!A:J,10,)</f>
        <v>2.4679576079022828E-2</v>
      </c>
      <c r="D1349" t="s">
        <v>1639</v>
      </c>
      <c r="E1349">
        <v>0</v>
      </c>
      <c r="F1349">
        <v>3</v>
      </c>
      <c r="G1349">
        <v>3</v>
      </c>
      <c r="H1349">
        <v>8</v>
      </c>
      <c r="I1349" s="232">
        <f>IF(ISBLANK(D1349),"",(E1349/VLOOKUP(B1349,'Data-Dept'!A:E,2,)))</f>
        <v>0</v>
      </c>
      <c r="J1349" s="232">
        <f>IF(ISBLANK(D1349),"",(F1349/VLOOKUP(B1349,'Data-Dept'!A:E,2,)))</f>
        <v>2.1231422505307855E-3</v>
      </c>
      <c r="K1349" s="232">
        <f>IF(ISBLANK(D1349),"",(G1349/VLOOKUP(B1349,'Data-Dept'!A:E,2,)))</f>
        <v>2.1231422505307855E-3</v>
      </c>
    </row>
    <row r="1350" spans="1:11" x14ac:dyDescent="0.5">
      <c r="A1350" s="230" t="str">
        <f t="shared" si="44"/>
        <v>Learn how to bring your vehicle into Canada temporarily (students, visitors)</v>
      </c>
      <c r="B1350" s="230" t="str">
        <f t="shared" si="45"/>
        <v>TC</v>
      </c>
      <c r="C1350" s="230">
        <f>VLOOKUP(B1350,'Data-Dept'!A:J,10,)</f>
        <v>2.4679576079022828E-2</v>
      </c>
      <c r="D1350" t="s">
        <v>1640</v>
      </c>
      <c r="E1350">
        <v>0</v>
      </c>
      <c r="F1350">
        <v>2</v>
      </c>
      <c r="G1350">
        <v>1</v>
      </c>
      <c r="H1350">
        <v>3</v>
      </c>
      <c r="I1350" s="232">
        <f>IF(ISBLANK(D1350),"",(E1350/VLOOKUP(B1350,'Data-Dept'!A:E,2,)))</f>
        <v>0</v>
      </c>
      <c r="J1350" s="232">
        <f>IF(ISBLANK(D1350),"",(F1350/VLOOKUP(B1350,'Data-Dept'!A:E,2,)))</f>
        <v>1.4154281670205238E-3</v>
      </c>
      <c r="K1350" s="232">
        <f>IF(ISBLANK(D1350),"",(G1350/VLOOKUP(B1350,'Data-Dept'!A:E,2,)))</f>
        <v>7.0771408351026188E-4</v>
      </c>
    </row>
    <row r="1351" spans="1:11" x14ac:dyDescent="0.5">
      <c r="A1351" s="230" t="str">
        <f t="shared" si="44"/>
        <v>Learn how to commercially import a vehicle into Canada</v>
      </c>
      <c r="B1351" s="230" t="str">
        <f t="shared" si="45"/>
        <v>TC</v>
      </c>
      <c r="C1351" s="230">
        <f>VLOOKUP(B1351,'Data-Dept'!A:J,10,)</f>
        <v>2.4679576079022828E-2</v>
      </c>
      <c r="D1351" t="s">
        <v>1641</v>
      </c>
      <c r="E1351">
        <v>0</v>
      </c>
      <c r="F1351">
        <v>0</v>
      </c>
      <c r="G1351">
        <v>0</v>
      </c>
      <c r="H1351">
        <v>1</v>
      </c>
      <c r="I1351" s="232">
        <f>IF(ISBLANK(D1351),"",(E1351/VLOOKUP(B1351,'Data-Dept'!A:E,2,)))</f>
        <v>0</v>
      </c>
      <c r="J1351" s="232">
        <f>IF(ISBLANK(D1351),"",(F1351/VLOOKUP(B1351,'Data-Dept'!A:E,2,)))</f>
        <v>0</v>
      </c>
      <c r="K1351" s="232">
        <f>IF(ISBLANK(D1351),"",(G1351/VLOOKUP(B1351,'Data-Dept'!A:E,2,)))</f>
        <v>0</v>
      </c>
    </row>
  </sheetData>
  <autoFilter ref="A1:B1352" xr:uid="{00000000-0009-0000-0000-00000B000000}"/>
  <pageMargins left="0.7" right="0.7" top="0.75" bottom="0.75" header="0.3" footer="0.3"/>
  <customProperties>
    <customPr name="ORB_SHEETNAME" r:id="rId1"/>
  </customPropertie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83"/>
  <sheetViews>
    <sheetView topLeftCell="A526" zoomScale="41" zoomScaleNormal="41" workbookViewId="0">
      <selection activeCell="E1380" sqref="E1380"/>
    </sheetView>
  </sheetViews>
  <sheetFormatPr defaultRowHeight="15.75" x14ac:dyDescent="0.5"/>
  <cols>
    <col min="1" max="1" width="79.875" style="230" customWidth="1"/>
    <col min="2" max="2" width="9" style="230"/>
    <col min="3" max="3" width="15.625" style="230" customWidth="1"/>
    <col min="4" max="4" width="80.5" bestFit="1" customWidth="1"/>
    <col min="5" max="5" width="19.375" bestFit="1" customWidth="1"/>
    <col min="6" max="6" width="12.4375" bestFit="1" customWidth="1"/>
    <col min="7" max="7" width="18.1875" bestFit="1" customWidth="1"/>
    <col min="8" max="8" width="9.6875" bestFit="1" customWidth="1"/>
    <col min="9" max="9" width="13.125" style="229" customWidth="1"/>
    <col min="10" max="10" width="14.25" style="229" customWidth="1"/>
    <col min="11" max="11" width="14.875" style="229" customWidth="1"/>
    <col min="12" max="12" width="14.875" customWidth="1"/>
  </cols>
  <sheetData>
    <row r="1" spans="1:11" ht="31.5" x14ac:dyDescent="0.5">
      <c r="A1" s="233" t="s">
        <v>1322</v>
      </c>
      <c r="B1" s="233" t="s">
        <v>108</v>
      </c>
      <c r="C1" s="233" t="s">
        <v>164</v>
      </c>
      <c r="D1" t="s">
        <v>223</v>
      </c>
      <c r="E1" t="s">
        <v>1323</v>
      </c>
      <c r="F1" t="s">
        <v>1324</v>
      </c>
      <c r="G1" t="s">
        <v>1325</v>
      </c>
      <c r="H1" t="s">
        <v>110</v>
      </c>
      <c r="I1" s="231" t="s">
        <v>1326</v>
      </c>
      <c r="J1" s="231" t="s">
        <v>1327</v>
      </c>
      <c r="K1" s="231" t="s">
        <v>1328</v>
      </c>
    </row>
    <row r="2" spans="1:11" s="230" customFormat="1" x14ac:dyDescent="0.5">
      <c r="A2" s="230" t="str">
        <f>IF(ISBLANK(D2),"",MID(D2,FIND("#",SUBSTITUTE(D2,":","#",2))+1,500))</f>
        <v>Apply for the Farm Debt Mediation Service</v>
      </c>
      <c r="B2" s="230" t="str">
        <f>IF(ISBLANK(D2),"",MID(D2,FIND("#",SUBSTITUTE(D2,":","#",1))+1,FIND("#",SUBSTITUTE(D2,":","#",2))-FIND("#",SUBSTITUTE(D2,":","#",1))-1))</f>
        <v>Business</v>
      </c>
      <c r="C2" s="230">
        <f>VLOOKUP(B2,'Data-Theme'!A:J,10,)</f>
        <v>2.0958012736121297E-2</v>
      </c>
      <c r="D2" s="230" t="s">
        <v>230</v>
      </c>
      <c r="E2" s="230">
        <v>6</v>
      </c>
      <c r="F2" s="230">
        <v>21</v>
      </c>
      <c r="G2" s="230">
        <v>16</v>
      </c>
      <c r="H2" s="230">
        <v>37</v>
      </c>
      <c r="I2" s="232">
        <f>IF(ISBLANK(D2),"",(E2/VLOOKUP(B2,'Data-Theme'!A:E,2,)))</f>
        <v>2.8235294117647061E-3</v>
      </c>
      <c r="J2" s="232">
        <f>IF(ISBLANK(D2),"",(F2/VLOOKUP(B2,'Data-Theme'!A:E,2,)))</f>
        <v>9.8823529411764706E-3</v>
      </c>
      <c r="K2" s="232">
        <f>IF(ISBLANK(D2),"",(G2/VLOOKUP(B2,'Data-Theme'!A:E,2,)))</f>
        <v>7.5294117647058826E-3</v>
      </c>
    </row>
    <row r="3" spans="1:11" s="230" customFormat="1" x14ac:dyDescent="0.5">
      <c r="A3" s="230" t="str">
        <f t="shared" ref="A3:A66" si="0">IF(ISBLANK(D3),"",MID(D3,FIND("#",SUBSTITUTE(D3,":","#",2))+1,500))</f>
        <v>Other - Reason for my visit is not in this list</v>
      </c>
      <c r="B3" s="230" t="str">
        <f t="shared" ref="B3:B66" si="1">IF(ISBLANK(D3),"",MID(D3,FIND("#",SUBSTITUTE(D3,":","#",1))+1,FIND("#",SUBSTITUTE(D3,":","#",2))-FIND("#",SUBSTITUTE(D3,":","#",1))-1))</f>
        <v>Business</v>
      </c>
      <c r="C3" s="230">
        <f>VLOOKUP(B3,'Data-Theme'!A:J,10,)</f>
        <v>2.0958012736121297E-2</v>
      </c>
      <c r="D3" s="230" t="s">
        <v>235</v>
      </c>
      <c r="E3" s="230">
        <v>1</v>
      </c>
      <c r="F3" s="230">
        <v>1</v>
      </c>
      <c r="G3" s="230">
        <v>1</v>
      </c>
      <c r="H3" s="230">
        <v>1</v>
      </c>
      <c r="I3" s="232">
        <f>IF(ISBLANK(D3),"",(E3/VLOOKUP(B3,'Data-Theme'!A:E,2,)))</f>
        <v>4.7058823529411766E-4</v>
      </c>
      <c r="J3" s="232">
        <f>IF(ISBLANK(D3),"",(F3/VLOOKUP(B3,'Data-Theme'!A:E,2,)))</f>
        <v>4.7058823529411766E-4</v>
      </c>
      <c r="K3" s="232">
        <f>IF(ISBLANK(D3),"",(G3/VLOOKUP(B3,'Data-Theme'!A:E,2,)))</f>
        <v>4.7058823529411766E-4</v>
      </c>
    </row>
    <row r="4" spans="1:11" s="230" customFormat="1" x14ac:dyDescent="0.5">
      <c r="A4" s="230" t="str">
        <f t="shared" si="0"/>
        <v>Boarding flights to and within Canada</v>
      </c>
      <c r="B4" s="230" t="str">
        <f t="shared" si="1"/>
        <v>Travel</v>
      </c>
      <c r="C4" s="230">
        <f>VLOOKUP(B4,'Data-Theme'!A:J,10,)</f>
        <v>4.3478235164374525E-3</v>
      </c>
      <c r="D4" s="230" t="s">
        <v>1342</v>
      </c>
      <c r="E4" s="230">
        <v>455</v>
      </c>
      <c r="F4" s="230">
        <v>696</v>
      </c>
      <c r="G4" s="230">
        <v>695</v>
      </c>
      <c r="H4" s="230">
        <v>1396</v>
      </c>
      <c r="I4" s="232">
        <f>IF(ISBLANK(D4),"",(E4/VLOOKUP(B4,'Data-Theme'!A:E,2,)))</f>
        <v>9.321669295855442E-3</v>
      </c>
      <c r="J4" s="232">
        <f>IF(ISBLANK(D4),"",(F4/VLOOKUP(B4,'Data-Theme'!A:E,2,)))</f>
        <v>1.4259080944868984E-2</v>
      </c>
      <c r="K4" s="232">
        <f>IF(ISBLANK(D4),"",(G4/VLOOKUP(B4,'Data-Theme'!A:E,2,)))</f>
        <v>1.4238593759603369E-2</v>
      </c>
    </row>
    <row r="5" spans="1:11" s="230" customFormat="1" x14ac:dyDescent="0.5">
      <c r="A5" s="230" t="str">
        <f t="shared" si="0"/>
        <v>Find out what you can bring on a plane</v>
      </c>
      <c r="B5" s="230" t="str">
        <f t="shared" si="1"/>
        <v>Travel</v>
      </c>
      <c r="C5" s="230">
        <f>VLOOKUP(B5,'Data-Theme'!A:J,10,)</f>
        <v>4.3478235164374525E-3</v>
      </c>
      <c r="D5" s="230" t="s">
        <v>240</v>
      </c>
      <c r="E5" s="230">
        <v>18</v>
      </c>
      <c r="F5" s="230">
        <v>27</v>
      </c>
      <c r="G5" s="230">
        <v>26</v>
      </c>
      <c r="H5" s="230">
        <v>79</v>
      </c>
      <c r="I5" s="232">
        <f>IF(ISBLANK(D5),"",(E5/VLOOKUP(B5,'Data-Theme'!A:E,2,)))</f>
        <v>3.6876933478109441E-4</v>
      </c>
      <c r="J5" s="232">
        <f>IF(ISBLANK(D5),"",(F5/VLOOKUP(B5,'Data-Theme'!A:E,2,)))</f>
        <v>5.5315400217164159E-4</v>
      </c>
      <c r="K5" s="232">
        <f>IF(ISBLANK(D5),"",(G5/VLOOKUP(B5,'Data-Theme'!A:E,2,)))</f>
        <v>5.3266681690602525E-4</v>
      </c>
    </row>
    <row r="6" spans="1:11" s="230" customFormat="1" x14ac:dyDescent="0.5">
      <c r="A6" s="230" t="str">
        <f t="shared" si="0"/>
        <v>Other - Reason for my visit is not in this list</v>
      </c>
      <c r="B6" s="230" t="str">
        <f t="shared" si="1"/>
        <v>Travel</v>
      </c>
      <c r="C6" s="230">
        <f>VLOOKUP(B6,'Data-Theme'!A:J,10,)</f>
        <v>4.3478235164374525E-3</v>
      </c>
      <c r="D6" s="230" t="s">
        <v>241</v>
      </c>
      <c r="E6" s="230">
        <v>7</v>
      </c>
      <c r="F6" s="230">
        <v>11</v>
      </c>
      <c r="G6" s="230">
        <v>12</v>
      </c>
      <c r="H6" s="230">
        <v>22</v>
      </c>
      <c r="I6" s="232">
        <f>IF(ISBLANK(D6),"",(E6/VLOOKUP(B6,'Data-Theme'!A:E,2,)))</f>
        <v>1.4341029685931451E-4</v>
      </c>
      <c r="J6" s="232">
        <f>IF(ISBLANK(D6),"",(F6/VLOOKUP(B6,'Data-Theme'!A:E,2,)))</f>
        <v>2.2535903792177993E-4</v>
      </c>
      <c r="K6" s="232">
        <f>IF(ISBLANK(D6),"",(G6/VLOOKUP(B6,'Data-Theme'!A:E,2,)))</f>
        <v>2.4584622318739628E-4</v>
      </c>
    </row>
    <row r="7" spans="1:11" s="230" customFormat="1" x14ac:dyDescent="0.5">
      <c r="A7" s="230" t="str">
        <f t="shared" si="0"/>
        <v>Manage and report goods imported into Canada</v>
      </c>
      <c r="B7" s="230" t="str">
        <f t="shared" si="1"/>
        <v>Business</v>
      </c>
      <c r="C7" s="230">
        <f>VLOOKUP(B7,'Data-Theme'!A:J,10,)</f>
        <v>2.0958012736121297E-2</v>
      </c>
      <c r="D7" s="230" t="s">
        <v>246</v>
      </c>
      <c r="E7" s="230">
        <v>14</v>
      </c>
      <c r="F7" s="230">
        <v>13</v>
      </c>
      <c r="G7" s="230">
        <v>18</v>
      </c>
      <c r="H7" s="230">
        <v>27</v>
      </c>
      <c r="I7" s="232">
        <f>IF(ISBLANK(D7),"",(E7/VLOOKUP(B7,'Data-Theme'!A:E,2,)))</f>
        <v>6.5882352941176473E-3</v>
      </c>
      <c r="J7" s="232">
        <f>IF(ISBLANK(D7),"",(F7/VLOOKUP(B7,'Data-Theme'!A:E,2,)))</f>
        <v>6.1176470588235297E-3</v>
      </c>
      <c r="K7" s="232">
        <f>IF(ISBLANK(D7),"",(G7/VLOOKUP(B7,'Data-Theme'!A:E,2,)))</f>
        <v>8.4705882352941169E-3</v>
      </c>
    </row>
    <row r="8" spans="1:11" s="230" customFormat="1" x14ac:dyDescent="0.5">
      <c r="A8" s="230" t="str">
        <f t="shared" si="0"/>
        <v>Review customs tariffs for importing goods to Canada</v>
      </c>
      <c r="B8" s="230" t="str">
        <f t="shared" si="1"/>
        <v>Business</v>
      </c>
      <c r="C8" s="230">
        <f>VLOOKUP(B8,'Data-Theme'!A:J,10,)</f>
        <v>2.0958012736121297E-2</v>
      </c>
      <c r="D8" s="230" t="s">
        <v>248</v>
      </c>
      <c r="E8" s="230">
        <v>8</v>
      </c>
      <c r="F8" s="230">
        <v>11</v>
      </c>
      <c r="G8" s="230">
        <v>10</v>
      </c>
      <c r="H8" s="230">
        <v>22</v>
      </c>
      <c r="I8" s="232">
        <f>IF(ISBLANK(D8),"",(E8/VLOOKUP(B8,'Data-Theme'!A:E,2,)))</f>
        <v>3.7647058823529413E-3</v>
      </c>
      <c r="J8" s="232">
        <f>IF(ISBLANK(D8),"",(F8/VLOOKUP(B8,'Data-Theme'!A:E,2,)))</f>
        <v>5.1764705882352945E-3</v>
      </c>
      <c r="K8" s="232">
        <f>IF(ISBLANK(D8),"",(G8/VLOOKUP(B8,'Data-Theme'!A:E,2,)))</f>
        <v>4.7058823529411761E-3</v>
      </c>
    </row>
    <row r="9" spans="1:11" s="230" customFormat="1" x14ac:dyDescent="0.5">
      <c r="A9" s="230" t="str">
        <f t="shared" si="0"/>
        <v>COVID-19 requirements for travellers</v>
      </c>
      <c r="B9" s="230" t="str">
        <f t="shared" si="1"/>
        <v>COVID-19</v>
      </c>
      <c r="C9" s="230">
        <f>VLOOKUP(B9,'Data-Theme'!A:J,10,)</f>
        <v>7.5164248795767039E-3</v>
      </c>
      <c r="D9" s="230" t="s">
        <v>249</v>
      </c>
      <c r="E9" s="230">
        <v>827</v>
      </c>
      <c r="F9" s="230">
        <v>1151</v>
      </c>
      <c r="G9" s="230">
        <v>1258</v>
      </c>
      <c r="H9" s="230">
        <v>2644</v>
      </c>
      <c r="I9" s="232">
        <f>IF(ISBLANK(D9),"",(E9/VLOOKUP(B9,'Data-Theme'!A:E,2,)))</f>
        <v>5.0886044794486836E-2</v>
      </c>
      <c r="J9" s="232">
        <f>IF(ISBLANK(D9),"",(F9/VLOOKUP(B9,'Data-Theme'!A:E,2,)))</f>
        <v>7.0822052670440561E-2</v>
      </c>
      <c r="K9" s="232">
        <f>IF(ISBLANK(D9),"",(G9/VLOOKUP(B9,'Data-Theme'!A:E,2,)))</f>
        <v>7.7405857740585768E-2</v>
      </c>
    </row>
    <row r="10" spans="1:11" s="230" customFormat="1" x14ac:dyDescent="0.5">
      <c r="A10" s="230" t="str">
        <f t="shared" si="0"/>
        <v>Other - Reason for my visit is not in this list</v>
      </c>
      <c r="B10" s="230" t="str">
        <f t="shared" si="1"/>
        <v>COVID-19</v>
      </c>
      <c r="C10" s="230">
        <f>VLOOKUP(B10,'Data-Theme'!A:J,10,)</f>
        <v>7.5164248795767039E-3</v>
      </c>
      <c r="D10" s="230" t="s">
        <v>250</v>
      </c>
      <c r="E10" s="230">
        <v>21</v>
      </c>
      <c r="F10" s="230">
        <v>18</v>
      </c>
      <c r="G10" s="230">
        <v>23</v>
      </c>
      <c r="H10" s="230">
        <v>33</v>
      </c>
      <c r="I10" s="232">
        <f>IF(ISBLANK(D10),"",(E10/VLOOKUP(B10,'Data-Theme'!A:E,2,)))</f>
        <v>1.2921486586266306E-3</v>
      </c>
      <c r="J10" s="232">
        <f>IF(ISBLANK(D10),"",(F10/VLOOKUP(B10,'Data-Theme'!A:E,2,)))</f>
        <v>1.1075559931085406E-3</v>
      </c>
      <c r="K10" s="232">
        <f>IF(ISBLANK(D10),"",(G10/VLOOKUP(B10,'Data-Theme'!A:E,2,)))</f>
        <v>1.4152104356386906E-3</v>
      </c>
    </row>
    <row r="11" spans="1:11" s="230" customFormat="1" x14ac:dyDescent="0.5">
      <c r="A11" s="230" t="str">
        <f t="shared" si="0"/>
        <v>Apply for NEXUS</v>
      </c>
      <c r="B11" s="230" t="str">
        <f t="shared" si="1"/>
        <v>Travel</v>
      </c>
      <c r="C11" s="230">
        <f>VLOOKUP(B11,'Data-Theme'!A:J,10,)</f>
        <v>4.3478235164374525E-3</v>
      </c>
      <c r="D11" s="230" t="s">
        <v>252</v>
      </c>
      <c r="E11" s="230">
        <v>6</v>
      </c>
      <c r="F11" s="230">
        <v>5</v>
      </c>
      <c r="G11" s="230">
        <v>5</v>
      </c>
      <c r="H11" s="230">
        <v>10</v>
      </c>
      <c r="I11" s="232">
        <f>IF(ISBLANK(D11),"",(E11/VLOOKUP(B11,'Data-Theme'!A:E,2,)))</f>
        <v>1.2292311159369814E-4</v>
      </c>
      <c r="J11" s="232">
        <f>IF(ISBLANK(D11),"",(F11/VLOOKUP(B11,'Data-Theme'!A:E,2,)))</f>
        <v>1.0243592632808179E-4</v>
      </c>
      <c r="K11" s="232">
        <f>IF(ISBLANK(D11),"",(G11/VLOOKUP(B11,'Data-Theme'!A:E,2,)))</f>
        <v>1.0243592632808179E-4</v>
      </c>
    </row>
    <row r="12" spans="1:11" s="230" customFormat="1" x14ac:dyDescent="0.5">
      <c r="A12" s="230" t="str">
        <f t="shared" si="0"/>
        <v>ArriveCAN - Make a customs and immigration declaration before flying into Canada</v>
      </c>
      <c r="B12" s="230" t="str">
        <f t="shared" si="1"/>
        <v>Travel</v>
      </c>
      <c r="C12" s="230">
        <f>VLOOKUP(B12,'Data-Theme'!A:J,10,)</f>
        <v>4.3478235164374525E-3</v>
      </c>
      <c r="D12" s="230" t="s">
        <v>253</v>
      </c>
      <c r="E12" s="230">
        <v>2188</v>
      </c>
      <c r="F12" s="230">
        <v>2979</v>
      </c>
      <c r="G12" s="230">
        <v>2924</v>
      </c>
      <c r="H12" s="230">
        <v>5770</v>
      </c>
      <c r="I12" s="232">
        <f>IF(ISBLANK(D12),"",(E12/VLOOKUP(B12,'Data-Theme'!A:E,2,)))</f>
        <v>4.4825961361168586E-2</v>
      </c>
      <c r="J12" s="232">
        <f>IF(ISBLANK(D12),"",(F12/VLOOKUP(B12,'Data-Theme'!A:E,2,)))</f>
        <v>6.1031324906271125E-2</v>
      </c>
      <c r="K12" s="232">
        <f>IF(ISBLANK(D12),"",(G12/VLOOKUP(B12,'Data-Theme'!A:E,2,)))</f>
        <v>5.9904529716662228E-2</v>
      </c>
    </row>
    <row r="13" spans="1:11" s="230" customFormat="1" x14ac:dyDescent="0.5">
      <c r="A13" s="230" t="str">
        <f t="shared" si="0"/>
        <v>ArriveCAN – Assistance or contact</v>
      </c>
      <c r="B13" s="230" t="str">
        <f t="shared" si="1"/>
        <v>Travel</v>
      </c>
      <c r="C13" s="230">
        <f>VLOOKUP(B13,'Data-Theme'!A:J,10,)</f>
        <v>4.3478235164374525E-3</v>
      </c>
      <c r="D13" s="230" t="s">
        <v>254</v>
      </c>
      <c r="E13" s="230">
        <v>37</v>
      </c>
      <c r="F13" s="230">
        <v>41</v>
      </c>
      <c r="G13" s="230">
        <v>42</v>
      </c>
      <c r="H13" s="230">
        <v>45</v>
      </c>
      <c r="I13" s="232">
        <f>IF(ISBLANK(D13),"",(E13/VLOOKUP(B13,'Data-Theme'!A:E,2,)))</f>
        <v>7.5802585482780517E-4</v>
      </c>
      <c r="J13" s="232">
        <f>IF(ISBLANK(D13),"",(F13/VLOOKUP(B13,'Data-Theme'!A:E,2,)))</f>
        <v>8.3997459589027067E-4</v>
      </c>
      <c r="K13" s="232">
        <f>IF(ISBLANK(D13),"",(G13/VLOOKUP(B13,'Data-Theme'!A:E,2,)))</f>
        <v>8.6046178115588702E-4</v>
      </c>
    </row>
    <row r="14" spans="1:11" s="230" customFormat="1" x14ac:dyDescent="0.5">
      <c r="A14" s="230" t="str">
        <f t="shared" si="0"/>
        <v>ArriveCAN – Create an account</v>
      </c>
      <c r="B14" s="230" t="str">
        <f t="shared" si="1"/>
        <v>Travel</v>
      </c>
      <c r="C14" s="230">
        <f>VLOOKUP(B14,'Data-Theme'!A:J,10,)</f>
        <v>4.3478235164374525E-3</v>
      </c>
      <c r="D14" s="230" t="s">
        <v>1349</v>
      </c>
      <c r="E14" s="230">
        <v>73</v>
      </c>
      <c r="F14" s="230">
        <v>111</v>
      </c>
      <c r="G14" s="230">
        <v>104</v>
      </c>
      <c r="H14" s="230">
        <v>225</v>
      </c>
      <c r="I14" s="232">
        <f>IF(ISBLANK(D14),"",(E14/VLOOKUP(B14,'Data-Theme'!A:E,2,)))</f>
        <v>1.4955645243899941E-3</v>
      </c>
      <c r="J14" s="232">
        <f>IF(ISBLANK(D14),"",(F14/VLOOKUP(B14,'Data-Theme'!A:E,2,)))</f>
        <v>2.2740775644834155E-3</v>
      </c>
      <c r="K14" s="232">
        <f>IF(ISBLANK(D14),"",(G14/VLOOKUP(B14,'Data-Theme'!A:E,2,)))</f>
        <v>2.130667267624101E-3</v>
      </c>
    </row>
    <row r="15" spans="1:11" s="230" customFormat="1" x14ac:dyDescent="0.5">
      <c r="A15" s="230" t="str">
        <f t="shared" si="0"/>
        <v>ArriveCAN – Download the mobile app</v>
      </c>
      <c r="B15" s="230" t="str">
        <f t="shared" si="1"/>
        <v>Travel</v>
      </c>
      <c r="C15" s="230">
        <f>VLOOKUP(B15,'Data-Theme'!A:J,10,)</f>
        <v>4.3478235164374525E-3</v>
      </c>
      <c r="D15" s="230" t="s">
        <v>1350</v>
      </c>
      <c r="E15" s="230">
        <v>26</v>
      </c>
      <c r="F15" s="230">
        <v>40</v>
      </c>
      <c r="G15" s="230">
        <v>38</v>
      </c>
      <c r="H15" s="230">
        <v>68</v>
      </c>
      <c r="I15" s="232">
        <f>IF(ISBLANK(D15),"",(E15/VLOOKUP(B15,'Data-Theme'!A:E,2,)))</f>
        <v>5.3266681690602525E-4</v>
      </c>
      <c r="J15" s="232">
        <f>IF(ISBLANK(D15),"",(F15/VLOOKUP(B15,'Data-Theme'!A:E,2,)))</f>
        <v>8.1948741062465432E-4</v>
      </c>
      <c r="K15" s="232">
        <f>IF(ISBLANK(D15),"",(G15/VLOOKUP(B15,'Data-Theme'!A:E,2,)))</f>
        <v>7.7851304009342152E-4</v>
      </c>
    </row>
    <row r="16" spans="1:11" s="230" customFormat="1" x14ac:dyDescent="0.5">
      <c r="A16" s="230" t="str">
        <f t="shared" si="0"/>
        <v>ArriveCAN – Learn more about it, what it is, how and when to use it</v>
      </c>
      <c r="B16" s="230" t="str">
        <f t="shared" si="1"/>
        <v>Travel</v>
      </c>
      <c r="C16" s="230">
        <f>VLOOKUP(B16,'Data-Theme'!A:J,10,)</f>
        <v>4.3478235164374525E-3</v>
      </c>
      <c r="D16" s="230" t="s">
        <v>1352</v>
      </c>
      <c r="E16" s="230">
        <v>37</v>
      </c>
      <c r="F16" s="230">
        <v>78</v>
      </c>
      <c r="G16" s="230">
        <v>70</v>
      </c>
      <c r="H16" s="230">
        <v>179</v>
      </c>
      <c r="I16" s="232">
        <f>IF(ISBLANK(D16),"",(E16/VLOOKUP(B16,'Data-Theme'!A:E,2,)))</f>
        <v>7.5802585482780517E-4</v>
      </c>
      <c r="J16" s="232">
        <f>IF(ISBLANK(D16),"",(F16/VLOOKUP(B16,'Data-Theme'!A:E,2,)))</f>
        <v>1.5980004507180757E-3</v>
      </c>
      <c r="K16" s="232">
        <f>IF(ISBLANK(D16),"",(G16/VLOOKUP(B16,'Data-Theme'!A:E,2,)))</f>
        <v>1.434102968593145E-3</v>
      </c>
    </row>
    <row r="17" spans="1:11" s="230" customFormat="1" x14ac:dyDescent="0.5">
      <c r="A17" s="230" t="str">
        <f t="shared" si="0"/>
        <v>ArriveCAN – Report your daily symptoms or new case of COVID-19</v>
      </c>
      <c r="B17" s="230" t="str">
        <f t="shared" si="1"/>
        <v>Travel</v>
      </c>
      <c r="C17" s="230">
        <f>VLOOKUP(B17,'Data-Theme'!A:J,10,)</f>
        <v>4.3478235164374525E-3</v>
      </c>
      <c r="D17" s="230" t="s">
        <v>1353</v>
      </c>
      <c r="E17" s="230">
        <v>9</v>
      </c>
      <c r="F17" s="230">
        <v>17</v>
      </c>
      <c r="G17" s="230">
        <v>17</v>
      </c>
      <c r="H17" s="230">
        <v>31</v>
      </c>
      <c r="I17" s="232">
        <f>IF(ISBLANK(D17),"",(E17/VLOOKUP(B17,'Data-Theme'!A:E,2,)))</f>
        <v>1.8438466739054721E-4</v>
      </c>
      <c r="J17" s="232">
        <f>IF(ISBLANK(D17),"",(F17/VLOOKUP(B17,'Data-Theme'!A:E,2,)))</f>
        <v>3.4828214951547807E-4</v>
      </c>
      <c r="K17" s="232">
        <f>IF(ISBLANK(D17),"",(G17/VLOOKUP(B17,'Data-Theme'!A:E,2,)))</f>
        <v>3.4828214951547807E-4</v>
      </c>
    </row>
    <row r="18" spans="1:11" s="230" customFormat="1" x14ac:dyDescent="0.5">
      <c r="A18" s="230" t="str">
        <f t="shared" si="0"/>
        <v>Check documents required to enter Canada</v>
      </c>
      <c r="B18" s="230" t="str">
        <f t="shared" si="1"/>
        <v>Travel</v>
      </c>
      <c r="C18" s="230">
        <f>VLOOKUP(B18,'Data-Theme'!A:J,10,)</f>
        <v>4.3478235164374525E-3</v>
      </c>
      <c r="D18" s="230" t="s">
        <v>257</v>
      </c>
      <c r="E18" s="230">
        <v>83</v>
      </c>
      <c r="F18" s="230">
        <v>140</v>
      </c>
      <c r="G18" s="230">
        <v>131</v>
      </c>
      <c r="H18" s="230">
        <v>319</v>
      </c>
      <c r="I18" s="232">
        <f>IF(ISBLANK(D18),"",(E18/VLOOKUP(B18,'Data-Theme'!A:E,2,)))</f>
        <v>1.7004363770461576E-3</v>
      </c>
      <c r="J18" s="232">
        <f>IF(ISBLANK(D18),"",(F18/VLOOKUP(B18,'Data-Theme'!A:E,2,)))</f>
        <v>2.8682059371862899E-3</v>
      </c>
      <c r="K18" s="232">
        <f>IF(ISBLANK(D18),"",(G18/VLOOKUP(B18,'Data-Theme'!A:E,2,)))</f>
        <v>2.6838212697957429E-3</v>
      </c>
    </row>
    <row r="19" spans="1:11" s="230" customFormat="1" x14ac:dyDescent="0.5">
      <c r="A19" s="230" t="str">
        <f t="shared" si="0"/>
        <v>Check requirements when driving to Canada</v>
      </c>
      <c r="B19" s="230" t="str">
        <f t="shared" si="1"/>
        <v>Travel</v>
      </c>
      <c r="C19" s="230">
        <f>VLOOKUP(B19,'Data-Theme'!A:J,10,)</f>
        <v>4.3478235164374525E-3</v>
      </c>
      <c r="D19" s="230" t="s">
        <v>1355</v>
      </c>
      <c r="E19" s="230">
        <v>9</v>
      </c>
      <c r="F19" s="230">
        <v>18</v>
      </c>
      <c r="G19" s="230">
        <v>18</v>
      </c>
      <c r="H19" s="230">
        <v>38</v>
      </c>
      <c r="I19" s="232">
        <f>IF(ISBLANK(D19),"",(E19/VLOOKUP(B19,'Data-Theme'!A:E,2,)))</f>
        <v>1.8438466739054721E-4</v>
      </c>
      <c r="J19" s="232">
        <f>IF(ISBLANK(D19),"",(F19/VLOOKUP(B19,'Data-Theme'!A:E,2,)))</f>
        <v>3.6876933478109441E-4</v>
      </c>
      <c r="K19" s="232">
        <f>IF(ISBLANK(D19),"",(G19/VLOOKUP(B19,'Data-Theme'!A:E,2,)))</f>
        <v>3.6876933478109441E-4</v>
      </c>
    </row>
    <row r="20" spans="1:11" s="230" customFormat="1" x14ac:dyDescent="0.5">
      <c r="A20" s="230" t="str">
        <f t="shared" si="0"/>
        <v>Check requirements when entering Canadian waters by boat</v>
      </c>
      <c r="B20" s="230" t="str">
        <f t="shared" si="1"/>
        <v>Travel</v>
      </c>
      <c r="C20" s="230">
        <f>VLOOKUP(B20,'Data-Theme'!A:J,10,)</f>
        <v>4.3478235164374525E-3</v>
      </c>
      <c r="D20" s="230" t="s">
        <v>1356</v>
      </c>
      <c r="E20" s="230">
        <v>1</v>
      </c>
      <c r="F20" s="230">
        <v>1</v>
      </c>
      <c r="G20" s="230">
        <v>1</v>
      </c>
      <c r="H20" s="230">
        <v>1</v>
      </c>
      <c r="I20" s="232">
        <f>IF(ISBLANK(D20),"",(E20/VLOOKUP(B20,'Data-Theme'!A:E,2,)))</f>
        <v>2.0487185265616357E-5</v>
      </c>
      <c r="J20" s="232">
        <f>IF(ISBLANK(D20),"",(F20/VLOOKUP(B20,'Data-Theme'!A:E,2,)))</f>
        <v>2.0487185265616357E-5</v>
      </c>
      <c r="K20" s="232">
        <f>IF(ISBLANK(D20),"",(G20/VLOOKUP(B20,'Data-Theme'!A:E,2,)))</f>
        <v>2.0487185265616357E-5</v>
      </c>
    </row>
    <row r="21" spans="1:11" s="230" customFormat="1" x14ac:dyDescent="0.5">
      <c r="A21" s="230" t="str">
        <f t="shared" si="0"/>
        <v>Check requirements when flying to Canada</v>
      </c>
      <c r="B21" s="230" t="str">
        <f t="shared" si="1"/>
        <v>Travel</v>
      </c>
      <c r="C21" s="230">
        <f>VLOOKUP(B21,'Data-Theme'!A:J,10,)</f>
        <v>4.3478235164374525E-3</v>
      </c>
      <c r="D21" s="230" t="s">
        <v>1357</v>
      </c>
      <c r="E21" s="230">
        <v>15</v>
      </c>
      <c r="F21" s="230">
        <v>26</v>
      </c>
      <c r="G21" s="230">
        <v>29</v>
      </c>
      <c r="H21" s="230">
        <v>78</v>
      </c>
      <c r="I21" s="232">
        <f>IF(ISBLANK(D21),"",(E21/VLOOKUP(B21,'Data-Theme'!A:E,2,)))</f>
        <v>3.0730777898424537E-4</v>
      </c>
      <c r="J21" s="232">
        <f>IF(ISBLANK(D21),"",(F21/VLOOKUP(B21,'Data-Theme'!A:E,2,)))</f>
        <v>5.3266681690602525E-4</v>
      </c>
      <c r="K21" s="232">
        <f>IF(ISBLANK(D21),"",(G21/VLOOKUP(B21,'Data-Theme'!A:E,2,)))</f>
        <v>5.941283727028744E-4</v>
      </c>
    </row>
    <row r="22" spans="1:11" s="230" customFormat="1" x14ac:dyDescent="0.5">
      <c r="A22" s="230" t="str">
        <f t="shared" si="0"/>
        <v>Check the Canada-United States border wait times – from Canada</v>
      </c>
      <c r="B22" s="230" t="str">
        <f t="shared" si="1"/>
        <v>Travel</v>
      </c>
      <c r="C22" s="230">
        <f>VLOOKUP(B22,'Data-Theme'!A:J,10,)</f>
        <v>4.3478235164374525E-3</v>
      </c>
      <c r="D22" s="230" t="s">
        <v>258</v>
      </c>
      <c r="E22" s="230">
        <v>27</v>
      </c>
      <c r="F22" s="230">
        <v>43</v>
      </c>
      <c r="G22" s="230">
        <v>58</v>
      </c>
      <c r="H22" s="230">
        <v>129</v>
      </c>
      <c r="I22" s="232">
        <f>IF(ISBLANK(D22),"",(E22/VLOOKUP(B22,'Data-Theme'!A:E,2,)))</f>
        <v>5.5315400217164159E-4</v>
      </c>
      <c r="J22" s="232">
        <f>IF(ISBLANK(D22),"",(F22/VLOOKUP(B22,'Data-Theme'!A:E,2,)))</f>
        <v>8.8094896642150337E-4</v>
      </c>
      <c r="K22" s="232">
        <f>IF(ISBLANK(D22),"",(G22/VLOOKUP(B22,'Data-Theme'!A:E,2,)))</f>
        <v>1.1882567454057488E-3</v>
      </c>
    </row>
    <row r="23" spans="1:11" s="230" customFormat="1" x14ac:dyDescent="0.5">
      <c r="A23" s="230" t="str">
        <f t="shared" si="0"/>
        <v>Check the United States-Canada border wait times – from the United States</v>
      </c>
      <c r="B23" s="230" t="str">
        <f t="shared" si="1"/>
        <v>Travel</v>
      </c>
      <c r="C23" s="230">
        <f>VLOOKUP(B23,'Data-Theme'!A:J,10,)</f>
        <v>4.3478235164374525E-3</v>
      </c>
      <c r="D23" s="230" t="s">
        <v>259</v>
      </c>
      <c r="E23" s="230">
        <v>32</v>
      </c>
      <c r="F23" s="230">
        <v>49</v>
      </c>
      <c r="G23" s="230">
        <v>57</v>
      </c>
      <c r="H23" s="230">
        <v>147</v>
      </c>
      <c r="I23" s="232">
        <f>IF(ISBLANK(D23),"",(E23/VLOOKUP(B23,'Data-Theme'!A:E,2,)))</f>
        <v>6.5558992849972344E-4</v>
      </c>
      <c r="J23" s="232">
        <f>IF(ISBLANK(D23),"",(F23/VLOOKUP(B23,'Data-Theme'!A:E,2,)))</f>
        <v>1.0038720780152016E-3</v>
      </c>
      <c r="K23" s="232">
        <f>IF(ISBLANK(D23),"",(G23/VLOOKUP(B23,'Data-Theme'!A:E,2,)))</f>
        <v>1.1677695601401323E-3</v>
      </c>
    </row>
    <row r="24" spans="1:11" s="230" customFormat="1" x14ac:dyDescent="0.5">
      <c r="A24" s="230" t="str">
        <f t="shared" si="0"/>
        <v>Contact the Canada Border Services Agency (CBSA)</v>
      </c>
      <c r="B24" s="230" t="str">
        <f t="shared" si="1"/>
        <v>Travel</v>
      </c>
      <c r="C24" s="230">
        <f>VLOOKUP(B24,'Data-Theme'!A:J,10,)</f>
        <v>4.3478235164374525E-3</v>
      </c>
      <c r="D24" s="230" t="s">
        <v>260</v>
      </c>
      <c r="E24" s="230">
        <v>37</v>
      </c>
      <c r="F24" s="230">
        <v>37</v>
      </c>
      <c r="G24" s="230">
        <v>39</v>
      </c>
      <c r="H24" s="230">
        <v>66</v>
      </c>
      <c r="I24" s="232">
        <f>IF(ISBLANK(D24),"",(E24/VLOOKUP(B24,'Data-Theme'!A:E,2,)))</f>
        <v>7.5802585482780517E-4</v>
      </c>
      <c r="J24" s="232">
        <f>IF(ISBLANK(D24),"",(F24/VLOOKUP(B24,'Data-Theme'!A:E,2,)))</f>
        <v>7.5802585482780517E-4</v>
      </c>
      <c r="K24" s="232">
        <f>IF(ISBLANK(D24),"",(G24/VLOOKUP(B24,'Data-Theme'!A:E,2,)))</f>
        <v>7.9900022535903787E-4</v>
      </c>
    </row>
    <row r="25" spans="1:11" s="230" customFormat="1" x14ac:dyDescent="0.5">
      <c r="A25" s="230" t="str">
        <f t="shared" si="0"/>
        <v>Customs - Bring goods into Canada for personal use (restrictions, duties and taxes)</v>
      </c>
      <c r="B25" s="230" t="str">
        <f t="shared" si="1"/>
        <v>Travel</v>
      </c>
      <c r="C25" s="230">
        <f>VLOOKUP(B25,'Data-Theme'!A:J,10,)</f>
        <v>4.3478235164374525E-3</v>
      </c>
      <c r="D25" s="230" t="s">
        <v>261</v>
      </c>
      <c r="E25" s="230">
        <v>12</v>
      </c>
      <c r="F25" s="230">
        <v>21</v>
      </c>
      <c r="G25" s="230">
        <v>17</v>
      </c>
      <c r="H25" s="230">
        <v>55</v>
      </c>
      <c r="I25" s="232">
        <f>IF(ISBLANK(D25),"",(E25/VLOOKUP(B25,'Data-Theme'!A:E,2,)))</f>
        <v>2.4584622318739628E-4</v>
      </c>
      <c r="J25" s="232">
        <f>IF(ISBLANK(D25),"",(F25/VLOOKUP(B25,'Data-Theme'!A:E,2,)))</f>
        <v>4.3023089057794351E-4</v>
      </c>
      <c r="K25" s="232">
        <f>IF(ISBLANK(D25),"",(G25/VLOOKUP(B25,'Data-Theme'!A:E,2,)))</f>
        <v>3.4828214951547807E-4</v>
      </c>
    </row>
    <row r="26" spans="1:11" s="230" customFormat="1" x14ac:dyDescent="0.5">
      <c r="A26" s="230" t="str">
        <f t="shared" si="0"/>
        <v>Find out about identification requirements for crossing the Canadian border</v>
      </c>
      <c r="B26" s="230" t="str">
        <f t="shared" si="1"/>
        <v>Travel</v>
      </c>
      <c r="C26" s="230">
        <f>VLOOKUP(B26,'Data-Theme'!A:J,10,)</f>
        <v>4.3478235164374525E-3</v>
      </c>
      <c r="D26" s="230" t="s">
        <v>262</v>
      </c>
      <c r="E26" s="230">
        <v>219</v>
      </c>
      <c r="F26" s="230">
        <v>282</v>
      </c>
      <c r="G26" s="230">
        <v>272</v>
      </c>
      <c r="H26" s="230">
        <v>700</v>
      </c>
      <c r="I26" s="232">
        <f>IF(ISBLANK(D26),"",(E26/VLOOKUP(B26,'Data-Theme'!A:E,2,)))</f>
        <v>4.4866935731699819E-3</v>
      </c>
      <c r="J26" s="232">
        <f>IF(ISBLANK(D26),"",(F26/VLOOKUP(B26,'Data-Theme'!A:E,2,)))</f>
        <v>5.7773862449038123E-3</v>
      </c>
      <c r="K26" s="232">
        <f>IF(ISBLANK(D26),"",(G26/VLOOKUP(B26,'Data-Theme'!A:E,2,)))</f>
        <v>5.5725143922476491E-3</v>
      </c>
    </row>
    <row r="27" spans="1:11" s="230" customFormat="1" x14ac:dyDescent="0.5">
      <c r="A27" s="230" t="str">
        <f t="shared" si="0"/>
        <v>Find out if you can enter Canada</v>
      </c>
      <c r="B27" s="230" t="str">
        <f t="shared" si="1"/>
        <v>Travel</v>
      </c>
      <c r="C27" s="230">
        <f>VLOOKUP(B27,'Data-Theme'!A:J,10,)</f>
        <v>4.3478235164374525E-3</v>
      </c>
      <c r="D27" s="230" t="s">
        <v>263</v>
      </c>
      <c r="E27" s="230">
        <v>592</v>
      </c>
      <c r="F27" s="230">
        <v>813</v>
      </c>
      <c r="G27" s="230">
        <v>855</v>
      </c>
      <c r="H27" s="230">
        <v>1822</v>
      </c>
      <c r="I27" s="232">
        <f>IF(ISBLANK(D27),"",(E27/VLOOKUP(B27,'Data-Theme'!A:E,2,)))</f>
        <v>1.2128413677244883E-2</v>
      </c>
      <c r="J27" s="232">
        <f>IF(ISBLANK(D27),"",(F27/VLOOKUP(B27,'Data-Theme'!A:E,2,)))</f>
        <v>1.66560816209461E-2</v>
      </c>
      <c r="K27" s="232">
        <f>IF(ISBLANK(D27),"",(G27/VLOOKUP(B27,'Data-Theme'!A:E,2,)))</f>
        <v>1.7516543402101986E-2</v>
      </c>
    </row>
    <row r="28" spans="1:11" s="230" customFormat="1" x14ac:dyDescent="0.5">
      <c r="A28" s="230" t="str">
        <f t="shared" si="0"/>
        <v>Identify what you can bring to Canada</v>
      </c>
      <c r="B28" s="230" t="str">
        <f t="shared" si="1"/>
        <v>Travel</v>
      </c>
      <c r="C28" s="230">
        <f>VLOOKUP(B28,'Data-Theme'!A:J,10,)</f>
        <v>4.3478235164374525E-3</v>
      </c>
      <c r="D28" s="230" t="s">
        <v>266</v>
      </c>
      <c r="E28" s="230">
        <v>31</v>
      </c>
      <c r="F28" s="230">
        <v>40</v>
      </c>
      <c r="G28" s="230">
        <v>42</v>
      </c>
      <c r="H28" s="230">
        <v>93</v>
      </c>
      <c r="I28" s="232">
        <f>IF(ISBLANK(D28),"",(E28/VLOOKUP(B28,'Data-Theme'!A:E,2,)))</f>
        <v>6.3510274323410709E-4</v>
      </c>
      <c r="J28" s="232">
        <f>IF(ISBLANK(D28),"",(F28/VLOOKUP(B28,'Data-Theme'!A:E,2,)))</f>
        <v>8.1948741062465432E-4</v>
      </c>
      <c r="K28" s="232">
        <f>IF(ISBLANK(D28),"",(G28/VLOOKUP(B28,'Data-Theme'!A:E,2,)))</f>
        <v>8.6046178115588702E-4</v>
      </c>
    </row>
    <row r="29" spans="1:11" s="230" customFormat="1" x14ac:dyDescent="0.5">
      <c r="A29" s="230" t="str">
        <f t="shared" si="0"/>
        <v>Identify what you can bring to Canada (alcohols, tobacco)</v>
      </c>
      <c r="B29" s="230" t="str">
        <f t="shared" si="1"/>
        <v>Travel</v>
      </c>
      <c r="C29" s="230">
        <f>VLOOKUP(B29,'Data-Theme'!A:J,10,)</f>
        <v>4.3478235164374525E-3</v>
      </c>
      <c r="D29" s="230" t="s">
        <v>1360</v>
      </c>
      <c r="E29" s="230">
        <v>0</v>
      </c>
      <c r="F29" s="230">
        <v>0</v>
      </c>
      <c r="G29" s="230">
        <v>0</v>
      </c>
      <c r="H29" s="230">
        <v>1</v>
      </c>
      <c r="I29" s="232">
        <f>IF(ISBLANK(D29),"",(E29/VLOOKUP(B29,'Data-Theme'!A:E,2,)))</f>
        <v>0</v>
      </c>
      <c r="J29" s="232">
        <f>IF(ISBLANK(D29),"",(F29/VLOOKUP(B29,'Data-Theme'!A:E,2,)))</f>
        <v>0</v>
      </c>
      <c r="K29" s="232">
        <f>IF(ISBLANK(D29),"",(G29/VLOOKUP(B29,'Data-Theme'!A:E,2,)))</f>
        <v>0</v>
      </c>
    </row>
    <row r="30" spans="1:11" s="230" customFormat="1" x14ac:dyDescent="0.5">
      <c r="A30" s="230" t="str">
        <f t="shared" si="0"/>
        <v>Identify what you can bring to Canada (food, plants, animals)</v>
      </c>
      <c r="B30" s="230" t="str">
        <f t="shared" si="1"/>
        <v>Travel</v>
      </c>
      <c r="C30" s="230">
        <f>VLOOKUP(B30,'Data-Theme'!A:J,10,)</f>
        <v>4.3478235164374525E-3</v>
      </c>
      <c r="D30" s="230" t="s">
        <v>1361</v>
      </c>
      <c r="E30" s="230">
        <v>0</v>
      </c>
      <c r="F30" s="230">
        <v>0</v>
      </c>
      <c r="G30" s="230">
        <v>0</v>
      </c>
      <c r="H30" s="230">
        <v>1</v>
      </c>
      <c r="I30" s="232">
        <f>IF(ISBLANK(D30),"",(E30/VLOOKUP(B30,'Data-Theme'!A:E,2,)))</f>
        <v>0</v>
      </c>
      <c r="J30" s="232">
        <f>IF(ISBLANK(D30),"",(F30/VLOOKUP(B30,'Data-Theme'!A:E,2,)))</f>
        <v>0</v>
      </c>
      <c r="K30" s="232">
        <f>IF(ISBLANK(D30),"",(G30/VLOOKUP(B30,'Data-Theme'!A:E,2,)))</f>
        <v>0</v>
      </c>
    </row>
    <row r="31" spans="1:11" s="230" customFormat="1" x14ac:dyDescent="0.5">
      <c r="A31" s="230" t="str">
        <f t="shared" si="0"/>
        <v>Living in a border community</v>
      </c>
      <c r="B31" s="230" t="str">
        <f t="shared" si="1"/>
        <v>Travel</v>
      </c>
      <c r="C31" s="230">
        <f>VLOOKUP(B31,'Data-Theme'!A:J,10,)</f>
        <v>4.3478235164374525E-3</v>
      </c>
      <c r="D31" s="230" t="s">
        <v>1363</v>
      </c>
      <c r="E31" s="230">
        <v>0</v>
      </c>
      <c r="F31" s="230">
        <v>1</v>
      </c>
      <c r="G31" s="230">
        <v>1</v>
      </c>
      <c r="H31" s="230">
        <v>1</v>
      </c>
      <c r="I31" s="232">
        <f>IF(ISBLANK(D31),"",(E31/VLOOKUP(B31,'Data-Theme'!A:E,2,)))</f>
        <v>0</v>
      </c>
      <c r="J31" s="232">
        <f>IF(ISBLANK(D31),"",(F31/VLOOKUP(B31,'Data-Theme'!A:E,2,)))</f>
        <v>2.0487185265616357E-5</v>
      </c>
      <c r="K31" s="232">
        <f>IF(ISBLANK(D31),"",(G31/VLOOKUP(B31,'Data-Theme'!A:E,2,)))</f>
        <v>2.0487185265616357E-5</v>
      </c>
    </row>
    <row r="32" spans="1:11" s="230" customFormat="1" x14ac:dyDescent="0.5">
      <c r="A32" s="230" t="str">
        <f t="shared" si="0"/>
        <v>Obtain a consent letter for children travelling abroad</v>
      </c>
      <c r="B32" s="230" t="str">
        <f t="shared" si="1"/>
        <v>Travel</v>
      </c>
      <c r="C32" s="230">
        <f>VLOOKUP(B32,'Data-Theme'!A:J,10,)</f>
        <v>4.3478235164374525E-3</v>
      </c>
      <c r="D32" s="230" t="s">
        <v>1364</v>
      </c>
      <c r="E32" s="230">
        <v>1</v>
      </c>
      <c r="F32" s="230">
        <v>1</v>
      </c>
      <c r="G32" s="230">
        <v>1</v>
      </c>
      <c r="H32" s="230">
        <v>2</v>
      </c>
      <c r="I32" s="232">
        <f>IF(ISBLANK(D32),"",(E32/VLOOKUP(B32,'Data-Theme'!A:E,2,)))</f>
        <v>2.0487185265616357E-5</v>
      </c>
      <c r="J32" s="232">
        <f>IF(ISBLANK(D32),"",(F32/VLOOKUP(B32,'Data-Theme'!A:E,2,)))</f>
        <v>2.0487185265616357E-5</v>
      </c>
      <c r="K32" s="232">
        <f>IF(ISBLANK(D32),"",(G32/VLOOKUP(B32,'Data-Theme'!A:E,2,)))</f>
        <v>2.0487185265616357E-5</v>
      </c>
    </row>
    <row r="33" spans="1:11" s="230" customFormat="1" x14ac:dyDescent="0.5">
      <c r="A33" s="230" t="str">
        <f t="shared" si="0"/>
        <v>Other - Reason for my visit is not in this list</v>
      </c>
      <c r="B33" s="230" t="str">
        <f t="shared" si="1"/>
        <v>Travel</v>
      </c>
      <c r="C33" s="230">
        <f>VLOOKUP(B33,'Data-Theme'!A:J,10,)</f>
        <v>4.3478235164374525E-3</v>
      </c>
      <c r="D33" s="230" t="s">
        <v>268</v>
      </c>
      <c r="E33" s="230">
        <v>93</v>
      </c>
      <c r="F33" s="230">
        <v>116</v>
      </c>
      <c r="G33" s="230">
        <v>120</v>
      </c>
      <c r="H33" s="230">
        <v>209</v>
      </c>
      <c r="I33" s="232">
        <f>IF(ISBLANK(D33),"",(E33/VLOOKUP(B33,'Data-Theme'!A:E,2,)))</f>
        <v>1.9053082297023213E-3</v>
      </c>
      <c r="J33" s="232">
        <f>IF(ISBLANK(D33),"",(F33/VLOOKUP(B33,'Data-Theme'!A:E,2,)))</f>
        <v>2.3765134908114976E-3</v>
      </c>
      <c r="K33" s="232">
        <f>IF(ISBLANK(D33),"",(G33/VLOOKUP(B33,'Data-Theme'!A:E,2,)))</f>
        <v>2.458462231873963E-3</v>
      </c>
    </row>
    <row r="34" spans="1:11" s="230" customFormat="1" x14ac:dyDescent="0.5">
      <c r="A34" s="230" t="str">
        <f t="shared" si="0"/>
        <v>Paying duty and taxes</v>
      </c>
      <c r="B34" s="230" t="str">
        <f t="shared" si="1"/>
        <v>Travel</v>
      </c>
      <c r="C34" s="230">
        <f>VLOOKUP(B34,'Data-Theme'!A:J,10,)</f>
        <v>4.3478235164374525E-3</v>
      </c>
      <c r="D34" s="230" t="s">
        <v>1365</v>
      </c>
      <c r="E34" s="230">
        <v>0</v>
      </c>
      <c r="F34" s="230">
        <v>1</v>
      </c>
      <c r="G34" s="230">
        <v>1</v>
      </c>
      <c r="H34" s="230">
        <v>1</v>
      </c>
      <c r="I34" s="232">
        <f>IF(ISBLANK(D34),"",(E34/VLOOKUP(B34,'Data-Theme'!A:E,2,)))</f>
        <v>0</v>
      </c>
      <c r="J34" s="232">
        <f>IF(ISBLANK(D34),"",(F34/VLOOKUP(B34,'Data-Theme'!A:E,2,)))</f>
        <v>2.0487185265616357E-5</v>
      </c>
      <c r="K34" s="232">
        <f>IF(ISBLANK(D34),"",(G34/VLOOKUP(B34,'Data-Theme'!A:E,2,)))</f>
        <v>2.0487185265616357E-5</v>
      </c>
    </row>
    <row r="35" spans="1:11" s="230" customFormat="1" x14ac:dyDescent="0.5">
      <c r="A35" s="230" t="str">
        <f t="shared" si="0"/>
        <v>Renew a NEXUS membership</v>
      </c>
      <c r="B35" s="230" t="str">
        <f t="shared" si="1"/>
        <v>Travel</v>
      </c>
      <c r="C35" s="230">
        <f>VLOOKUP(B35,'Data-Theme'!A:J,10,)</f>
        <v>4.3478235164374525E-3</v>
      </c>
      <c r="D35" s="230" t="s">
        <v>1366</v>
      </c>
      <c r="E35" s="230">
        <v>2</v>
      </c>
      <c r="F35" s="230">
        <v>3</v>
      </c>
      <c r="G35" s="230">
        <v>2</v>
      </c>
      <c r="H35" s="230">
        <v>5</v>
      </c>
      <c r="I35" s="232">
        <f>IF(ISBLANK(D35),"",(E35/VLOOKUP(B35,'Data-Theme'!A:E,2,)))</f>
        <v>4.0974370531232715E-5</v>
      </c>
      <c r="J35" s="232">
        <f>IF(ISBLANK(D35),"",(F35/VLOOKUP(B35,'Data-Theme'!A:E,2,)))</f>
        <v>6.1461555796849069E-5</v>
      </c>
      <c r="K35" s="232">
        <f>IF(ISBLANK(D35),"",(G35/VLOOKUP(B35,'Data-Theme'!A:E,2,)))</f>
        <v>4.0974370531232715E-5</v>
      </c>
    </row>
    <row r="36" spans="1:11" s="230" customFormat="1" x14ac:dyDescent="0.5">
      <c r="A36" s="230" t="str">
        <f t="shared" si="0"/>
        <v>What to expect at the border</v>
      </c>
      <c r="B36" s="230" t="str">
        <f t="shared" si="1"/>
        <v>Travel</v>
      </c>
      <c r="C36" s="230">
        <f>VLOOKUP(B36,'Data-Theme'!A:J,10,)</f>
        <v>4.3478235164374525E-3</v>
      </c>
      <c r="D36" s="230" t="s">
        <v>1368</v>
      </c>
      <c r="E36" s="230">
        <v>0</v>
      </c>
      <c r="F36" s="230">
        <v>1</v>
      </c>
      <c r="G36" s="230">
        <v>0</v>
      </c>
      <c r="H36" s="230">
        <v>2</v>
      </c>
      <c r="I36" s="232">
        <f>IF(ISBLANK(D36),"",(E36/VLOOKUP(B36,'Data-Theme'!A:E,2,)))</f>
        <v>0</v>
      </c>
      <c r="J36" s="232">
        <f>IF(ISBLANK(D36),"",(F36/VLOOKUP(B36,'Data-Theme'!A:E,2,)))</f>
        <v>2.0487185265616357E-5</v>
      </c>
      <c r="K36" s="232">
        <f>IF(ISBLANK(D36),"",(G36/VLOOKUP(B36,'Data-Theme'!A:E,2,)))</f>
        <v>0</v>
      </c>
    </row>
    <row r="37" spans="1:11" s="230" customFormat="1" x14ac:dyDescent="0.5">
      <c r="A37" s="230" t="str">
        <f t="shared" si="0"/>
        <v>Apply for a copyright</v>
      </c>
      <c r="B37" s="230" t="str">
        <f t="shared" si="1"/>
        <v>Business</v>
      </c>
      <c r="C37" s="230">
        <f>VLOOKUP(B37,'Data-Theme'!A:J,10,)</f>
        <v>2.0958012736121297E-2</v>
      </c>
      <c r="D37" s="230" t="s">
        <v>316</v>
      </c>
      <c r="E37" s="230">
        <v>19</v>
      </c>
      <c r="F37" s="230">
        <v>40</v>
      </c>
      <c r="G37" s="230">
        <v>59</v>
      </c>
      <c r="H37" s="230">
        <v>89</v>
      </c>
      <c r="I37" s="232">
        <f>IF(ISBLANK(D37),"",(E37/VLOOKUP(B37,'Data-Theme'!A:E,2,)))</f>
        <v>8.9411764705882354E-3</v>
      </c>
      <c r="J37" s="232">
        <f>IF(ISBLANK(D37),"",(F37/VLOOKUP(B37,'Data-Theme'!A:E,2,)))</f>
        <v>1.8823529411764704E-2</v>
      </c>
      <c r="K37" s="232">
        <f>IF(ISBLANK(D37),"",(G37/VLOOKUP(B37,'Data-Theme'!A:E,2,)))</f>
        <v>2.7764705882352941E-2</v>
      </c>
    </row>
    <row r="38" spans="1:11" s="230" customFormat="1" x14ac:dyDescent="0.5">
      <c r="A38" s="230" t="str">
        <f t="shared" si="0"/>
        <v>Apply for a patent</v>
      </c>
      <c r="B38" s="230" t="str">
        <f t="shared" si="1"/>
        <v>Business</v>
      </c>
      <c r="C38" s="230">
        <f>VLOOKUP(B38,'Data-Theme'!A:J,10,)</f>
        <v>2.0958012736121297E-2</v>
      </c>
      <c r="D38" s="230" t="s">
        <v>317</v>
      </c>
      <c r="E38" s="230">
        <v>10</v>
      </c>
      <c r="F38" s="230">
        <v>17</v>
      </c>
      <c r="G38" s="230">
        <v>25</v>
      </c>
      <c r="H38" s="230">
        <v>37</v>
      </c>
      <c r="I38" s="232">
        <f>IF(ISBLANK(D38),"",(E38/VLOOKUP(B38,'Data-Theme'!A:E,2,)))</f>
        <v>4.7058823529411761E-3</v>
      </c>
      <c r="J38" s="232">
        <f>IF(ISBLANK(D38),"",(F38/VLOOKUP(B38,'Data-Theme'!A:E,2,)))</f>
        <v>8.0000000000000002E-3</v>
      </c>
      <c r="K38" s="232">
        <f>IF(ISBLANK(D38),"",(G38/VLOOKUP(B38,'Data-Theme'!A:E,2,)))</f>
        <v>1.1764705882352941E-2</v>
      </c>
    </row>
    <row r="39" spans="1:11" s="230" customFormat="1" x14ac:dyDescent="0.5">
      <c r="A39" s="230" t="str">
        <f t="shared" si="0"/>
        <v>Apply for a trademark</v>
      </c>
      <c r="B39" s="230" t="str">
        <f t="shared" si="1"/>
        <v>Business</v>
      </c>
      <c r="C39" s="230">
        <f>VLOOKUP(B39,'Data-Theme'!A:J,10,)</f>
        <v>2.0958012736121297E-2</v>
      </c>
      <c r="D39" s="230" t="s">
        <v>318</v>
      </c>
      <c r="E39" s="230">
        <v>24</v>
      </c>
      <c r="F39" s="230">
        <v>34</v>
      </c>
      <c r="G39" s="230">
        <v>37</v>
      </c>
      <c r="H39" s="230">
        <v>74</v>
      </c>
      <c r="I39" s="232">
        <f>IF(ISBLANK(D39),"",(E39/VLOOKUP(B39,'Data-Theme'!A:E,2,)))</f>
        <v>1.1294117647058824E-2</v>
      </c>
      <c r="J39" s="232">
        <f>IF(ISBLANK(D39),"",(F39/VLOOKUP(B39,'Data-Theme'!A:E,2,)))</f>
        <v>1.6E-2</v>
      </c>
      <c r="K39" s="232">
        <f>IF(ISBLANK(D39),"",(G39/VLOOKUP(B39,'Data-Theme'!A:E,2,)))</f>
        <v>1.7411764705882352E-2</v>
      </c>
    </row>
    <row r="40" spans="1:11" s="230" customFormat="1" x14ac:dyDescent="0.5">
      <c r="A40" s="230" t="str">
        <f t="shared" si="0"/>
        <v>Find a patent</v>
      </c>
      <c r="B40" s="230" t="str">
        <f t="shared" si="1"/>
        <v>Business</v>
      </c>
      <c r="C40" s="230">
        <f>VLOOKUP(B40,'Data-Theme'!A:J,10,)</f>
        <v>2.0958012736121297E-2</v>
      </c>
      <c r="D40" s="230" t="s">
        <v>319</v>
      </c>
      <c r="E40" s="230">
        <v>2</v>
      </c>
      <c r="F40" s="230">
        <v>2</v>
      </c>
      <c r="G40" s="230">
        <v>3</v>
      </c>
      <c r="H40" s="230">
        <v>8</v>
      </c>
      <c r="I40" s="232">
        <f>IF(ISBLANK(D40),"",(E40/VLOOKUP(B40,'Data-Theme'!A:E,2,)))</f>
        <v>9.4117647058823532E-4</v>
      </c>
      <c r="J40" s="232">
        <f>IF(ISBLANK(D40),"",(F40/VLOOKUP(B40,'Data-Theme'!A:E,2,)))</f>
        <v>9.4117647058823532E-4</v>
      </c>
      <c r="K40" s="232">
        <f>IF(ISBLANK(D40),"",(G40/VLOOKUP(B40,'Data-Theme'!A:E,2,)))</f>
        <v>1.411764705882353E-3</v>
      </c>
    </row>
    <row r="41" spans="1:11" s="230" customFormat="1" x14ac:dyDescent="0.5">
      <c r="A41" s="230" t="str">
        <f t="shared" si="0"/>
        <v>Find a trademark</v>
      </c>
      <c r="B41" s="230" t="str">
        <f t="shared" si="1"/>
        <v>Business</v>
      </c>
      <c r="C41" s="230">
        <f>VLOOKUP(B41,'Data-Theme'!A:J,10,)</f>
        <v>2.0958012736121297E-2</v>
      </c>
      <c r="D41" s="230" t="s">
        <v>320</v>
      </c>
      <c r="E41" s="230">
        <v>5</v>
      </c>
      <c r="F41" s="230">
        <v>11</v>
      </c>
      <c r="G41" s="230">
        <v>9</v>
      </c>
      <c r="H41" s="230">
        <v>19</v>
      </c>
      <c r="I41" s="232">
        <f>IF(ISBLANK(D41),"",(E41/VLOOKUP(B41,'Data-Theme'!A:E,2,)))</f>
        <v>2.352941176470588E-3</v>
      </c>
      <c r="J41" s="232">
        <f>IF(ISBLANK(D41),"",(F41/VLOOKUP(B41,'Data-Theme'!A:E,2,)))</f>
        <v>5.1764705882352945E-3</v>
      </c>
      <c r="K41" s="232">
        <f>IF(ISBLANK(D41),"",(G41/VLOOKUP(B41,'Data-Theme'!A:E,2,)))</f>
        <v>4.2352941176470585E-3</v>
      </c>
    </row>
    <row r="42" spans="1:11" s="230" customFormat="1" x14ac:dyDescent="0.5">
      <c r="A42" s="230" t="str">
        <f t="shared" si="0"/>
        <v>Other - Reason for my visit is not in this list</v>
      </c>
      <c r="B42" s="230" t="str">
        <f t="shared" si="1"/>
        <v>Business</v>
      </c>
      <c r="C42" s="230">
        <f>VLOOKUP(B42,'Data-Theme'!A:J,10,)</f>
        <v>2.0958012736121297E-2</v>
      </c>
      <c r="D42" s="230" t="s">
        <v>321</v>
      </c>
      <c r="E42" s="230">
        <v>3</v>
      </c>
      <c r="F42" s="230">
        <v>6</v>
      </c>
      <c r="G42" s="230">
        <v>5</v>
      </c>
      <c r="H42" s="230">
        <v>11</v>
      </c>
      <c r="I42" s="232">
        <f>IF(ISBLANK(D42),"",(E42/VLOOKUP(B42,'Data-Theme'!A:E,2,)))</f>
        <v>1.411764705882353E-3</v>
      </c>
      <c r="J42" s="232">
        <f>IF(ISBLANK(D42),"",(F42/VLOOKUP(B42,'Data-Theme'!A:E,2,)))</f>
        <v>2.8235294117647061E-3</v>
      </c>
      <c r="K42" s="232">
        <f>IF(ISBLANK(D42),"",(G42/VLOOKUP(B42,'Data-Theme'!A:E,2,)))</f>
        <v>2.352941176470588E-3</v>
      </c>
    </row>
    <row r="43" spans="1:11" s="230" customFormat="1" x14ac:dyDescent="0.5">
      <c r="A43" s="230" t="str">
        <f t="shared" si="0"/>
        <v>Canada Dental Benefit</v>
      </c>
      <c r="B43" s="230" t="str">
        <f t="shared" si="1"/>
        <v>Benefits</v>
      </c>
      <c r="C43" s="230">
        <f>VLOOKUP(B43,'Data-Theme'!A:J,10,)</f>
        <v>4.6183538821234519E-3</v>
      </c>
      <c r="D43" s="230" t="s">
        <v>332</v>
      </c>
      <c r="E43" s="230">
        <v>118</v>
      </c>
      <c r="F43" s="230">
        <v>137</v>
      </c>
      <c r="G43" s="230">
        <v>156</v>
      </c>
      <c r="H43" s="230">
        <v>308</v>
      </c>
      <c r="I43" s="232">
        <f>IF(ISBLANK(D43),"",(E43/VLOOKUP(B43,'Data-Theme'!A:E,2,)))</f>
        <v>2.7553355438285155E-3</v>
      </c>
      <c r="J43" s="232">
        <f>IF(ISBLANK(D43),"",(F43/VLOOKUP(B43,'Data-Theme'!A:E,2,)))</f>
        <v>3.1989912669873441E-3</v>
      </c>
      <c r="K43" s="232">
        <f>IF(ISBLANK(D43),"",(G43/VLOOKUP(B43,'Data-Theme'!A:E,2,)))</f>
        <v>3.6426469901461728E-3</v>
      </c>
    </row>
    <row r="44" spans="1:11" s="230" customFormat="1" x14ac:dyDescent="0.5">
      <c r="A44" s="230" t="str">
        <f t="shared" si="0"/>
        <v>Other - Reason for my visit is not in this list</v>
      </c>
      <c r="B44" s="230" t="str">
        <f t="shared" si="1"/>
        <v>Benefits</v>
      </c>
      <c r="C44" s="230">
        <f>VLOOKUP(B44,'Data-Theme'!A:J,10,)</f>
        <v>4.6183538821234519E-3</v>
      </c>
      <c r="D44" s="230" t="s">
        <v>333</v>
      </c>
      <c r="E44" s="230">
        <v>6</v>
      </c>
      <c r="F44" s="230">
        <v>6</v>
      </c>
      <c r="G44" s="230">
        <v>5</v>
      </c>
      <c r="H44" s="230">
        <v>15</v>
      </c>
      <c r="I44" s="232">
        <f>IF(ISBLANK(D44),"",(E44/VLOOKUP(B44,'Data-Theme'!A:E,2,)))</f>
        <v>1.4010180731331435E-4</v>
      </c>
      <c r="J44" s="232">
        <f>IF(ISBLANK(D44),"",(F44/VLOOKUP(B44,'Data-Theme'!A:E,2,)))</f>
        <v>1.4010180731331435E-4</v>
      </c>
      <c r="K44" s="232">
        <f>IF(ISBLANK(D44),"",(G44/VLOOKUP(B44,'Data-Theme'!A:E,2,)))</f>
        <v>1.1675150609442862E-4</v>
      </c>
    </row>
    <row r="45" spans="1:11" s="230" customFormat="1" x14ac:dyDescent="0.5">
      <c r="A45" s="230" t="str">
        <f t="shared" si="0"/>
        <v>Canada Emergency Rent Subsidy (CERS)</v>
      </c>
      <c r="B45" s="230" t="str">
        <f t="shared" si="1"/>
        <v>COVID-19</v>
      </c>
      <c r="C45" s="230">
        <f>VLOOKUP(B45,'Data-Theme'!A:J,10,)</f>
        <v>7.5164248795767039E-3</v>
      </c>
      <c r="D45" s="230" t="s">
        <v>1379</v>
      </c>
      <c r="E45" s="230">
        <v>20</v>
      </c>
      <c r="F45" s="230">
        <v>22</v>
      </c>
      <c r="G45" s="230">
        <v>26</v>
      </c>
      <c r="H45" s="230">
        <v>38</v>
      </c>
      <c r="I45" s="232">
        <f>IF(ISBLANK(D45),"",(E45/VLOOKUP(B45,'Data-Theme'!A:E,2,)))</f>
        <v>1.2306177701206006E-3</v>
      </c>
      <c r="J45" s="232">
        <f>IF(ISBLANK(D45),"",(F45/VLOOKUP(B45,'Data-Theme'!A:E,2,)))</f>
        <v>1.3536795471326606E-3</v>
      </c>
      <c r="K45" s="232">
        <f>IF(ISBLANK(D45),"",(G45/VLOOKUP(B45,'Data-Theme'!A:E,2,)))</f>
        <v>1.5998031011567808E-3</v>
      </c>
    </row>
    <row r="46" spans="1:11" s="230" customFormat="1" x14ac:dyDescent="0.5">
      <c r="A46" s="230" t="str">
        <f t="shared" si="0"/>
        <v>Canada Emergency Wage Subsidy (CEWS)</v>
      </c>
      <c r="B46" s="230" t="str">
        <f t="shared" si="1"/>
        <v>COVID-19</v>
      </c>
      <c r="C46" s="230">
        <f>VLOOKUP(B46,'Data-Theme'!A:J,10,)</f>
        <v>7.5164248795767039E-3</v>
      </c>
      <c r="D46" s="230" t="s">
        <v>1380</v>
      </c>
      <c r="E46" s="230">
        <v>35</v>
      </c>
      <c r="F46" s="230">
        <v>32</v>
      </c>
      <c r="G46" s="230">
        <v>35</v>
      </c>
      <c r="H46" s="230">
        <v>62</v>
      </c>
      <c r="I46" s="232">
        <f>IF(ISBLANK(D46),"",(E46/VLOOKUP(B46,'Data-Theme'!A:E,2,)))</f>
        <v>2.153581097711051E-3</v>
      </c>
      <c r="J46" s="232">
        <f>IF(ISBLANK(D46),"",(F46/VLOOKUP(B46,'Data-Theme'!A:E,2,)))</f>
        <v>1.9689884321929607E-3</v>
      </c>
      <c r="K46" s="232">
        <f>IF(ISBLANK(D46),"",(G46/VLOOKUP(B46,'Data-Theme'!A:E,2,)))</f>
        <v>2.153581097711051E-3</v>
      </c>
    </row>
    <row r="47" spans="1:11" s="230" customFormat="1" x14ac:dyDescent="0.5">
      <c r="A47" s="230" t="str">
        <f t="shared" si="0"/>
        <v>Canada Recovery Benefit (CRB)</v>
      </c>
      <c r="B47" s="230" t="str">
        <f t="shared" si="1"/>
        <v>COVID-19</v>
      </c>
      <c r="C47" s="230">
        <f>VLOOKUP(B47,'Data-Theme'!A:J,10,)</f>
        <v>7.5164248795767039E-3</v>
      </c>
      <c r="D47" s="230" t="s">
        <v>1381</v>
      </c>
      <c r="E47" s="230">
        <v>141</v>
      </c>
      <c r="F47" s="230">
        <v>152</v>
      </c>
      <c r="G47" s="230">
        <v>170</v>
      </c>
      <c r="H47" s="230">
        <v>256</v>
      </c>
      <c r="I47" s="232">
        <f>IF(ISBLANK(D47),"",(E47/VLOOKUP(B47,'Data-Theme'!A:E,2,)))</f>
        <v>8.6758552793502336E-3</v>
      </c>
      <c r="J47" s="232">
        <f>IF(ISBLANK(D47),"",(F47/VLOOKUP(B47,'Data-Theme'!A:E,2,)))</f>
        <v>9.3526950529165646E-3</v>
      </c>
      <c r="K47" s="232">
        <f>IF(ISBLANK(D47),"",(G47/VLOOKUP(B47,'Data-Theme'!A:E,2,)))</f>
        <v>1.0460251046025104E-2</v>
      </c>
    </row>
    <row r="48" spans="1:11" s="230" customFormat="1" x14ac:dyDescent="0.5">
      <c r="A48" s="230" t="str">
        <f t="shared" si="0"/>
        <v>Canada Recovery Caregiving Benefit (CRCB)</v>
      </c>
      <c r="B48" s="230" t="str">
        <f t="shared" si="1"/>
        <v>COVID-19</v>
      </c>
      <c r="C48" s="230">
        <f>VLOOKUP(B48,'Data-Theme'!A:J,10,)</f>
        <v>7.5164248795767039E-3</v>
      </c>
      <c r="D48" s="230" t="s">
        <v>1382</v>
      </c>
      <c r="E48" s="230">
        <v>88</v>
      </c>
      <c r="F48" s="230">
        <v>89</v>
      </c>
      <c r="G48" s="230">
        <v>108</v>
      </c>
      <c r="H48" s="230">
        <v>241</v>
      </c>
      <c r="I48" s="232">
        <f>IF(ISBLANK(D48),"",(E48/VLOOKUP(B48,'Data-Theme'!A:E,2,)))</f>
        <v>5.4147181885306423E-3</v>
      </c>
      <c r="J48" s="232">
        <f>IF(ISBLANK(D48),"",(F48/VLOOKUP(B48,'Data-Theme'!A:E,2,)))</f>
        <v>5.4762490770366721E-3</v>
      </c>
      <c r="K48" s="232">
        <f>IF(ISBLANK(D48),"",(G48/VLOOKUP(B48,'Data-Theme'!A:E,2,)))</f>
        <v>6.6453359586512431E-3</v>
      </c>
    </row>
    <row r="49" spans="1:11" s="230" customFormat="1" x14ac:dyDescent="0.5">
      <c r="A49" s="230" t="str">
        <f t="shared" si="0"/>
        <v>Canada Recovery Hiring Program (CRHP)</v>
      </c>
      <c r="B49" s="230" t="str">
        <f t="shared" si="1"/>
        <v>COVID-19</v>
      </c>
      <c r="C49" s="230">
        <f>VLOOKUP(B49,'Data-Theme'!A:J,10,)</f>
        <v>7.5164248795767039E-3</v>
      </c>
      <c r="D49" s="230" t="s">
        <v>1383</v>
      </c>
      <c r="E49" s="230">
        <v>35</v>
      </c>
      <c r="F49" s="230">
        <v>40</v>
      </c>
      <c r="G49" s="230">
        <v>45</v>
      </c>
      <c r="H49" s="230">
        <v>88</v>
      </c>
      <c r="I49" s="232">
        <f>IF(ISBLANK(D49),"",(E49/VLOOKUP(B49,'Data-Theme'!A:E,2,)))</f>
        <v>2.153581097711051E-3</v>
      </c>
      <c r="J49" s="232">
        <f>IF(ISBLANK(D49),"",(F49/VLOOKUP(B49,'Data-Theme'!A:E,2,)))</f>
        <v>2.4612355402412012E-3</v>
      </c>
      <c r="K49" s="232">
        <f>IF(ISBLANK(D49),"",(G49/VLOOKUP(B49,'Data-Theme'!A:E,2,)))</f>
        <v>2.7688899827713514E-3</v>
      </c>
    </row>
    <row r="50" spans="1:11" s="230" customFormat="1" x14ac:dyDescent="0.5">
      <c r="A50" s="230" t="str">
        <f t="shared" si="0"/>
        <v>Canada Recovery Sickness Benefit (CRSB)</v>
      </c>
      <c r="B50" s="230" t="str">
        <f t="shared" si="1"/>
        <v>COVID-19</v>
      </c>
      <c r="C50" s="230">
        <f>VLOOKUP(B50,'Data-Theme'!A:J,10,)</f>
        <v>7.5164248795767039E-3</v>
      </c>
      <c r="D50" s="230" t="s">
        <v>1384</v>
      </c>
      <c r="E50" s="230">
        <v>360</v>
      </c>
      <c r="F50" s="230">
        <v>379</v>
      </c>
      <c r="G50" s="230">
        <v>454</v>
      </c>
      <c r="H50" s="230">
        <v>805</v>
      </c>
      <c r="I50" s="232">
        <f>IF(ISBLANK(D50),"",(E50/VLOOKUP(B50,'Data-Theme'!A:E,2,)))</f>
        <v>2.2151119862170811E-2</v>
      </c>
      <c r="J50" s="232">
        <f>IF(ISBLANK(D50),"",(F50/VLOOKUP(B50,'Data-Theme'!A:E,2,)))</f>
        <v>2.332020674378538E-2</v>
      </c>
      <c r="K50" s="232">
        <f>IF(ISBLANK(D50),"",(G50/VLOOKUP(B50,'Data-Theme'!A:E,2,)))</f>
        <v>2.7935023381737631E-2</v>
      </c>
    </row>
    <row r="51" spans="1:11" s="230" customFormat="1" x14ac:dyDescent="0.5">
      <c r="A51" s="230" t="str">
        <f t="shared" si="0"/>
        <v>Canada Worker Lockdown Benefit (CWLB)</v>
      </c>
      <c r="B51" s="230" t="str">
        <f t="shared" si="1"/>
        <v>COVID-19</v>
      </c>
      <c r="C51" s="230">
        <f>VLOOKUP(B51,'Data-Theme'!A:J,10,)</f>
        <v>7.5164248795767039E-3</v>
      </c>
      <c r="D51" s="230" t="s">
        <v>1385</v>
      </c>
      <c r="E51" s="230">
        <v>97</v>
      </c>
      <c r="F51" s="230">
        <v>92</v>
      </c>
      <c r="G51" s="230">
        <v>113</v>
      </c>
      <c r="H51" s="230">
        <v>183</v>
      </c>
      <c r="I51" s="232">
        <f>IF(ISBLANK(D51),"",(E51/VLOOKUP(B51,'Data-Theme'!A:E,2,)))</f>
        <v>5.9684961850849129E-3</v>
      </c>
      <c r="J51" s="232">
        <f>IF(ISBLANK(D51),"",(F51/VLOOKUP(B51,'Data-Theme'!A:E,2,)))</f>
        <v>5.6608417425547623E-3</v>
      </c>
      <c r="K51" s="232">
        <f>IF(ISBLANK(D51),"",(G51/VLOOKUP(B51,'Data-Theme'!A:E,2,)))</f>
        <v>6.9529904011813928E-3</v>
      </c>
    </row>
    <row r="52" spans="1:11" s="230" customFormat="1" x14ac:dyDescent="0.5">
      <c r="A52" s="230" t="str">
        <f t="shared" si="0"/>
        <v>Hardest-Hit Businesses Recovery Program (HHBRP)</v>
      </c>
      <c r="B52" s="230" t="str">
        <f t="shared" si="1"/>
        <v>COVID-19</v>
      </c>
      <c r="C52" s="230">
        <f>VLOOKUP(B52,'Data-Theme'!A:J,10,)</f>
        <v>7.5164248795767039E-3</v>
      </c>
      <c r="D52" s="230" t="s">
        <v>1386</v>
      </c>
      <c r="E52" s="230">
        <v>32</v>
      </c>
      <c r="F52" s="230">
        <v>39</v>
      </c>
      <c r="G52" s="230">
        <v>43</v>
      </c>
      <c r="H52" s="230">
        <v>70</v>
      </c>
      <c r="I52" s="232">
        <f>IF(ISBLANK(D52),"",(E52/VLOOKUP(B52,'Data-Theme'!A:E,2,)))</f>
        <v>1.9689884321929607E-3</v>
      </c>
      <c r="J52" s="232">
        <f>IF(ISBLANK(D52),"",(F52/VLOOKUP(B52,'Data-Theme'!A:E,2,)))</f>
        <v>2.3997046517351709E-3</v>
      </c>
      <c r="K52" s="232">
        <f>IF(ISBLANK(D52),"",(G52/VLOOKUP(B52,'Data-Theme'!A:E,2,)))</f>
        <v>2.6458282057592914E-3</v>
      </c>
    </row>
    <row r="53" spans="1:11" s="230" customFormat="1" x14ac:dyDescent="0.5">
      <c r="A53" s="230" t="str">
        <f t="shared" si="0"/>
        <v>Other - Reason for my visit is not in this list</v>
      </c>
      <c r="B53" s="230" t="str">
        <f t="shared" si="1"/>
        <v>COVID-19</v>
      </c>
      <c r="C53" s="230">
        <f>VLOOKUP(B53,'Data-Theme'!A:J,10,)</f>
        <v>7.5164248795767039E-3</v>
      </c>
      <c r="D53" s="230" t="s">
        <v>1387</v>
      </c>
      <c r="E53" s="230">
        <v>38</v>
      </c>
      <c r="F53" s="230">
        <v>43</v>
      </c>
      <c r="G53" s="230">
        <v>41</v>
      </c>
      <c r="H53" s="230">
        <v>60</v>
      </c>
      <c r="I53" s="232">
        <f>IF(ISBLANK(D53),"",(E53/VLOOKUP(B53,'Data-Theme'!A:E,2,)))</f>
        <v>2.3381737632291412E-3</v>
      </c>
      <c r="J53" s="232">
        <f>IF(ISBLANK(D53),"",(F53/VLOOKUP(B53,'Data-Theme'!A:E,2,)))</f>
        <v>2.6458282057592914E-3</v>
      </c>
      <c r="K53" s="232">
        <f>IF(ISBLANK(D53),"",(G53/VLOOKUP(B53,'Data-Theme'!A:E,2,)))</f>
        <v>2.5227664287472309E-3</v>
      </c>
    </row>
    <row r="54" spans="1:11" s="230" customFormat="1" x14ac:dyDescent="0.5">
      <c r="A54" s="230" t="str">
        <f t="shared" si="0"/>
        <v>Tourism and Hospitality Recovery Program (THRP)</v>
      </c>
      <c r="B54" s="230" t="str">
        <f t="shared" si="1"/>
        <v>COVID-19</v>
      </c>
      <c r="C54" s="230">
        <f>VLOOKUP(B54,'Data-Theme'!A:J,10,)</f>
        <v>7.5164248795767039E-3</v>
      </c>
      <c r="D54" s="230" t="s">
        <v>1388</v>
      </c>
      <c r="E54" s="230">
        <v>28</v>
      </c>
      <c r="F54" s="230">
        <v>41</v>
      </c>
      <c r="G54" s="230">
        <v>46</v>
      </c>
      <c r="H54" s="230">
        <v>78</v>
      </c>
      <c r="I54" s="232">
        <f>IF(ISBLANK(D54),"",(E54/VLOOKUP(B54,'Data-Theme'!A:E,2,)))</f>
        <v>1.7228648781688408E-3</v>
      </c>
      <c r="J54" s="232">
        <f>IF(ISBLANK(D54),"",(F54/VLOOKUP(B54,'Data-Theme'!A:E,2,)))</f>
        <v>2.5227664287472309E-3</v>
      </c>
      <c r="K54" s="232">
        <f>IF(ISBLANK(D54),"",(G54/VLOOKUP(B54,'Data-Theme'!A:E,2,)))</f>
        <v>2.8304208712773811E-3</v>
      </c>
    </row>
    <row r="55" spans="1:11" s="230" customFormat="1" x14ac:dyDescent="0.5">
      <c r="A55" s="230" t="str">
        <f t="shared" si="0"/>
        <v>Other - Reason for my visit is not in this list</v>
      </c>
      <c r="B55" s="230" t="str">
        <f t="shared" si="1"/>
        <v>Money</v>
      </c>
      <c r="C55" s="230">
        <f>VLOOKUP(B55,'Data-Theme'!A:J,10,)</f>
        <v>1.9150771866656729E-2</v>
      </c>
      <c r="D55" s="230" t="s">
        <v>334</v>
      </c>
      <c r="E55" s="230">
        <v>9</v>
      </c>
      <c r="F55" s="230">
        <v>9</v>
      </c>
      <c r="G55" s="230">
        <v>14</v>
      </c>
      <c r="H55" s="230">
        <v>25</v>
      </c>
      <c r="I55" s="232">
        <f>IF(ISBLANK(D55),"",(E55/VLOOKUP(B55,'Data-Theme'!A:E,2,)))</f>
        <v>3.5685963521015066E-3</v>
      </c>
      <c r="J55" s="232">
        <f>IF(ISBLANK(D55),"",(F55/VLOOKUP(B55,'Data-Theme'!A:E,2,)))</f>
        <v>3.5685963521015066E-3</v>
      </c>
      <c r="K55" s="232">
        <f>IF(ISBLANK(D55),"",(G55/VLOOKUP(B55,'Data-Theme'!A:E,2,)))</f>
        <v>5.5511498810467885E-3</v>
      </c>
    </row>
    <row r="56" spans="1:11" s="230" customFormat="1" x14ac:dyDescent="0.5">
      <c r="A56" s="230" t="str">
        <f t="shared" si="0"/>
        <v>Access My Account</v>
      </c>
      <c r="B56" s="230" t="str">
        <f t="shared" si="1"/>
        <v>Taxes</v>
      </c>
      <c r="C56" s="230">
        <f>VLOOKUP(B56,'Data-Theme'!A:J,10,)</f>
        <v>3.2911367814261478E-3</v>
      </c>
      <c r="D56" s="230" t="s">
        <v>335</v>
      </c>
      <c r="E56" s="230">
        <v>5295</v>
      </c>
      <c r="F56" s="230">
        <v>6924</v>
      </c>
      <c r="G56" s="230">
        <v>7085</v>
      </c>
      <c r="H56" s="230">
        <v>13721</v>
      </c>
      <c r="I56" s="232">
        <f>IF(ISBLANK(D56),"",(E56/VLOOKUP(B56,'Data-Theme'!A:E,2,)))</f>
        <v>6.344736684440716E-2</v>
      </c>
      <c r="J56" s="232">
        <f>IF(ISBLANK(D56),"",(F56/VLOOKUP(B56,'Data-Theme'!A:E,2,)))</f>
        <v>8.2966868372176622E-2</v>
      </c>
      <c r="K56" s="232">
        <f>IF(ISBLANK(D56),"",(G56/VLOOKUP(B56,'Data-Theme'!A:E,2,)))</f>
        <v>8.4896051764423941E-2</v>
      </c>
    </row>
    <row r="57" spans="1:11" s="230" customFormat="1" x14ac:dyDescent="0.5">
      <c r="A57" s="230" t="str">
        <f t="shared" si="0"/>
        <v>Access My Business Account</v>
      </c>
      <c r="B57" s="230" t="str">
        <f t="shared" si="1"/>
        <v>Taxes</v>
      </c>
      <c r="C57" s="230">
        <f>VLOOKUP(B57,'Data-Theme'!A:J,10,)</f>
        <v>3.2911367814261478E-3</v>
      </c>
      <c r="D57" s="230" t="s">
        <v>336</v>
      </c>
      <c r="E57" s="230">
        <v>313</v>
      </c>
      <c r="F57" s="230">
        <v>431</v>
      </c>
      <c r="G57" s="230">
        <v>428</v>
      </c>
      <c r="H57" s="230">
        <v>809</v>
      </c>
      <c r="I57" s="232">
        <f>IF(ISBLANK(D57),"",(E57/VLOOKUP(B57,'Data-Theme'!A:E,2,)))</f>
        <v>3.7505242346174586E-3</v>
      </c>
      <c r="J57" s="232">
        <f>IF(ISBLANK(D57),"",(F57/VLOOKUP(B57,'Data-Theme'!A:E,2,)))</f>
        <v>5.1644598885626988E-3</v>
      </c>
      <c r="K57" s="232">
        <f>IF(ISBLANK(D57),"",(G57/VLOOKUP(B57,'Data-Theme'!A:E,2,)))</f>
        <v>5.1285123719369717E-3</v>
      </c>
    </row>
    <row r="58" spans="1:11" s="230" customFormat="1" x14ac:dyDescent="0.5">
      <c r="A58" s="230" t="str">
        <f t="shared" si="0"/>
        <v>Apply for the Canada Child Benefit (CCB)</v>
      </c>
      <c r="B58" s="230" t="str">
        <f t="shared" si="1"/>
        <v>Taxes</v>
      </c>
      <c r="C58" s="230">
        <f>VLOOKUP(B58,'Data-Theme'!A:J,10,)</f>
        <v>3.2911367814261478E-3</v>
      </c>
      <c r="D58" s="230" t="s">
        <v>337</v>
      </c>
      <c r="E58" s="230">
        <v>125</v>
      </c>
      <c r="F58" s="230">
        <v>159</v>
      </c>
      <c r="G58" s="230">
        <v>173</v>
      </c>
      <c r="H58" s="230">
        <v>325</v>
      </c>
      <c r="I58" s="232">
        <f>IF(ISBLANK(D58),"",(E58/VLOOKUP(B58,'Data-Theme'!A:E,2,)))</f>
        <v>1.4978131927386017E-3</v>
      </c>
      <c r="J58" s="232">
        <f>IF(ISBLANK(D58),"",(F58/VLOOKUP(B58,'Data-Theme'!A:E,2,)))</f>
        <v>1.9052183811635013E-3</v>
      </c>
      <c r="K58" s="232">
        <f>IF(ISBLANK(D58),"",(G58/VLOOKUP(B58,'Data-Theme'!A:E,2,)))</f>
        <v>2.0729734587502245E-3</v>
      </c>
    </row>
    <row r="59" spans="1:11" s="230" customFormat="1" x14ac:dyDescent="0.5">
      <c r="A59" s="230" t="str">
        <f t="shared" si="0"/>
        <v>Apply for the disability tax credit</v>
      </c>
      <c r="B59" s="230" t="str">
        <f t="shared" si="1"/>
        <v>Taxes</v>
      </c>
      <c r="C59" s="230">
        <f>VLOOKUP(B59,'Data-Theme'!A:J,10,)</f>
        <v>3.2911367814261478E-3</v>
      </c>
      <c r="D59" s="230" t="s">
        <v>338</v>
      </c>
      <c r="E59" s="230">
        <v>280</v>
      </c>
      <c r="F59" s="230">
        <v>370</v>
      </c>
      <c r="G59" s="230">
        <v>371</v>
      </c>
      <c r="H59" s="230">
        <v>769</v>
      </c>
      <c r="I59" s="232">
        <f>IF(ISBLANK(D59),"",(E59/VLOOKUP(B59,'Data-Theme'!A:E,2,)))</f>
        <v>3.3551015517344677E-3</v>
      </c>
      <c r="J59" s="232">
        <f>IF(ISBLANK(D59),"",(F59/VLOOKUP(B59,'Data-Theme'!A:E,2,)))</f>
        <v>4.4335270505062611E-3</v>
      </c>
      <c r="K59" s="232">
        <f>IF(ISBLANK(D59),"",(G59/VLOOKUP(B59,'Data-Theme'!A:E,2,)))</f>
        <v>4.4455095560481696E-3</v>
      </c>
    </row>
    <row r="60" spans="1:11" s="230" customFormat="1" x14ac:dyDescent="0.5">
      <c r="A60" s="230" t="str">
        <f t="shared" si="0"/>
        <v>Calculate payroll deductions</v>
      </c>
      <c r="B60" s="230" t="str">
        <f t="shared" si="1"/>
        <v>Taxes</v>
      </c>
      <c r="C60" s="230">
        <f>VLOOKUP(B60,'Data-Theme'!A:J,10,)</f>
        <v>3.2911367814261478E-3</v>
      </c>
      <c r="D60" s="230" t="s">
        <v>339</v>
      </c>
      <c r="E60" s="230">
        <v>186</v>
      </c>
      <c r="F60" s="230">
        <v>363</v>
      </c>
      <c r="G60" s="230">
        <v>422</v>
      </c>
      <c r="H60" s="230">
        <v>1619</v>
      </c>
      <c r="I60" s="232">
        <f>IF(ISBLANK(D60),"",(E60/VLOOKUP(B60,'Data-Theme'!A:E,2,)))</f>
        <v>2.228746030795039E-3</v>
      </c>
      <c r="J60" s="232">
        <f>IF(ISBLANK(D60),"",(F60/VLOOKUP(B60,'Data-Theme'!A:E,2,)))</f>
        <v>4.3496495117128992E-3</v>
      </c>
      <c r="K60" s="232">
        <f>IF(ISBLANK(D60),"",(G60/VLOOKUP(B60,'Data-Theme'!A:E,2,)))</f>
        <v>5.0566173386855191E-3</v>
      </c>
    </row>
    <row r="61" spans="1:11" s="230" customFormat="1" x14ac:dyDescent="0.5">
      <c r="A61" s="230" t="str">
        <f t="shared" si="0"/>
        <v>Change my address with the Canada Revenue Agency</v>
      </c>
      <c r="B61" s="230" t="str">
        <f t="shared" si="1"/>
        <v>Taxes</v>
      </c>
      <c r="C61" s="230">
        <f>VLOOKUP(B61,'Data-Theme'!A:J,10,)</f>
        <v>3.2911367814261478E-3</v>
      </c>
      <c r="D61" s="230" t="s">
        <v>340</v>
      </c>
      <c r="E61" s="230">
        <v>548</v>
      </c>
      <c r="F61" s="230">
        <v>610</v>
      </c>
      <c r="G61" s="230">
        <v>634</v>
      </c>
      <c r="H61" s="230">
        <v>1046</v>
      </c>
      <c r="I61" s="232">
        <f>IF(ISBLANK(D61),"",(E61/VLOOKUP(B61,'Data-Theme'!A:E,2,)))</f>
        <v>6.5664130369660293E-3</v>
      </c>
      <c r="J61" s="232">
        <f>IF(ISBLANK(D61),"",(F61/VLOOKUP(B61,'Data-Theme'!A:E,2,)))</f>
        <v>7.3093283805643764E-3</v>
      </c>
      <c r="K61" s="232">
        <f>IF(ISBLANK(D61),"",(G61/VLOOKUP(B61,'Data-Theme'!A:E,2,)))</f>
        <v>7.5969085135701876E-3</v>
      </c>
    </row>
    <row r="62" spans="1:11" s="230" customFormat="1" x14ac:dyDescent="0.5">
      <c r="A62" s="230" t="str">
        <f t="shared" si="0"/>
        <v>Check online mail</v>
      </c>
      <c r="B62" s="230" t="str">
        <f t="shared" si="1"/>
        <v>Taxes</v>
      </c>
      <c r="C62" s="230">
        <f>VLOOKUP(B62,'Data-Theme'!A:J,10,)</f>
        <v>3.2911367814261478E-3</v>
      </c>
      <c r="D62" s="230" t="s">
        <v>341</v>
      </c>
      <c r="E62" s="230">
        <v>3146</v>
      </c>
      <c r="F62" s="230">
        <v>5439</v>
      </c>
      <c r="G62" s="230">
        <v>5727</v>
      </c>
      <c r="H62" s="230">
        <v>14762</v>
      </c>
      <c r="I62" s="232">
        <f>IF(ISBLANK(D62),"",(E62/VLOOKUP(B62,'Data-Theme'!A:E,2,)))</f>
        <v>3.7696962434845126E-2</v>
      </c>
      <c r="J62" s="232">
        <f>IF(ISBLANK(D62),"",(F62/VLOOKUP(B62,'Data-Theme'!A:E,2,)))</f>
        <v>6.5172847642442036E-2</v>
      </c>
      <c r="K62" s="232">
        <f>IF(ISBLANK(D62),"",(G62/VLOOKUP(B62,'Data-Theme'!A:E,2,)))</f>
        <v>6.8623809238511774E-2</v>
      </c>
    </row>
    <row r="63" spans="1:11" s="230" customFormat="1" x14ac:dyDescent="0.5">
      <c r="A63" s="230" t="str">
        <f t="shared" si="0"/>
        <v>Check the balance owing on a corporate income tax account</v>
      </c>
      <c r="B63" s="230" t="str">
        <f t="shared" si="1"/>
        <v>Taxes</v>
      </c>
      <c r="C63" s="230">
        <f>VLOOKUP(B63,'Data-Theme'!A:J,10,)</f>
        <v>3.2911367814261478E-3</v>
      </c>
      <c r="D63" s="230" t="s">
        <v>342</v>
      </c>
      <c r="E63" s="230">
        <v>222</v>
      </c>
      <c r="F63" s="230">
        <v>385</v>
      </c>
      <c r="G63" s="230">
        <v>393</v>
      </c>
      <c r="H63" s="230">
        <v>890</v>
      </c>
      <c r="I63" s="232">
        <f>IF(ISBLANK(D63),"",(E63/VLOOKUP(B63,'Data-Theme'!A:E,2,)))</f>
        <v>2.6601162303037567E-3</v>
      </c>
      <c r="J63" s="232">
        <f>IF(ISBLANK(D63),"",(F63/VLOOKUP(B63,'Data-Theme'!A:E,2,)))</f>
        <v>4.6132646336348934E-3</v>
      </c>
      <c r="K63" s="232">
        <f>IF(ISBLANK(D63),"",(G63/VLOOKUP(B63,'Data-Theme'!A:E,2,)))</f>
        <v>4.7091246779701638E-3</v>
      </c>
    </row>
    <row r="64" spans="1:11" s="230" customFormat="1" x14ac:dyDescent="0.5">
      <c r="A64" s="230" t="str">
        <f t="shared" si="0"/>
        <v>File a GST/HST return</v>
      </c>
      <c r="B64" s="230" t="str">
        <f t="shared" si="1"/>
        <v>Taxes</v>
      </c>
      <c r="C64" s="230">
        <f>VLOOKUP(B64,'Data-Theme'!A:J,10,)</f>
        <v>3.2911367814261478E-3</v>
      </c>
      <c r="D64" s="230" t="s">
        <v>343</v>
      </c>
      <c r="E64" s="230">
        <v>877</v>
      </c>
      <c r="F64" s="230">
        <v>1369</v>
      </c>
      <c r="G64" s="230">
        <v>1448</v>
      </c>
      <c r="H64" s="230">
        <v>3589</v>
      </c>
      <c r="I64" s="232">
        <f>IF(ISBLANK(D64),"",(E64/VLOOKUP(B64,'Data-Theme'!A:E,2,)))</f>
        <v>1.0508657360254029E-2</v>
      </c>
      <c r="J64" s="232">
        <f>IF(ISBLANK(D64),"",(F64/VLOOKUP(B64,'Data-Theme'!A:E,2,)))</f>
        <v>1.6404050086873165E-2</v>
      </c>
      <c r="K64" s="232">
        <f>IF(ISBLANK(D64),"",(G64/VLOOKUP(B64,'Data-Theme'!A:E,2,)))</f>
        <v>1.7350668024683963E-2</v>
      </c>
    </row>
    <row r="65" spans="1:11" s="230" customFormat="1" x14ac:dyDescent="0.5">
      <c r="A65" s="230" t="str">
        <f t="shared" si="0"/>
        <v>File an employer information return, such as a T4 Summary</v>
      </c>
      <c r="B65" s="230" t="str">
        <f t="shared" si="1"/>
        <v>Taxes</v>
      </c>
      <c r="C65" s="230">
        <f>VLOOKUP(B65,'Data-Theme'!A:J,10,)</f>
        <v>3.2911367814261478E-3</v>
      </c>
      <c r="D65" s="230" t="s">
        <v>344</v>
      </c>
      <c r="E65" s="230">
        <v>522</v>
      </c>
      <c r="F65" s="230">
        <v>752</v>
      </c>
      <c r="G65" s="230">
        <v>744</v>
      </c>
      <c r="H65" s="230">
        <v>1569</v>
      </c>
      <c r="I65" s="232">
        <f>IF(ISBLANK(D65),"",(E65/VLOOKUP(B65,'Data-Theme'!A:E,2,)))</f>
        <v>6.2548678928764003E-3</v>
      </c>
      <c r="J65" s="232">
        <f>IF(ISBLANK(D65),"",(F65/VLOOKUP(B65,'Data-Theme'!A:E,2,)))</f>
        <v>9.0108441675154274E-3</v>
      </c>
      <c r="K65" s="232">
        <f>IF(ISBLANK(D65),"",(G65/VLOOKUP(B65,'Data-Theme'!A:E,2,)))</f>
        <v>8.9149841231801561E-3</v>
      </c>
    </row>
    <row r="66" spans="1:11" s="230" customFormat="1" x14ac:dyDescent="0.5">
      <c r="A66" s="230" t="str">
        <f t="shared" si="0"/>
        <v>Find a Canada Revenue Agency telephone number</v>
      </c>
      <c r="B66" s="230" t="str">
        <f t="shared" si="1"/>
        <v>Taxes</v>
      </c>
      <c r="C66" s="230">
        <f>VLOOKUP(B66,'Data-Theme'!A:J,10,)</f>
        <v>3.2911367814261478E-3</v>
      </c>
      <c r="D66" s="230" t="s">
        <v>345</v>
      </c>
      <c r="E66" s="230">
        <v>300</v>
      </c>
      <c r="F66" s="230">
        <v>364</v>
      </c>
      <c r="G66" s="230">
        <v>355</v>
      </c>
      <c r="H66" s="230">
        <v>573</v>
      </c>
      <c r="I66" s="232">
        <f>IF(ISBLANK(D66),"",(E66/VLOOKUP(B66,'Data-Theme'!A:E,2,)))</f>
        <v>3.5947516625726441E-3</v>
      </c>
      <c r="J66" s="232">
        <f>IF(ISBLANK(D66),"",(F66/VLOOKUP(B66,'Data-Theme'!A:E,2,)))</f>
        <v>4.3616320172548077E-3</v>
      </c>
      <c r="K66" s="232">
        <f>IF(ISBLANK(D66),"",(G66/VLOOKUP(B66,'Data-Theme'!A:E,2,)))</f>
        <v>4.2537894673776288E-3</v>
      </c>
    </row>
    <row r="67" spans="1:11" s="230" customFormat="1" x14ac:dyDescent="0.5">
      <c r="A67" s="230" t="str">
        <f t="shared" ref="A67:A130" si="2">IF(ISBLANK(D67),"",MID(D67,FIND("#",SUBSTITUTE(D67,":","#",2))+1,500))</f>
        <v>Find my Registered Retirement Savings Plan (RRSP) contribution limit</v>
      </c>
      <c r="B67" s="230" t="str">
        <f t="shared" ref="B67:B130" si="3">IF(ISBLANK(D67),"",MID(D67,FIND("#",SUBSTITUTE(D67,":","#",1))+1,FIND("#",SUBSTITUTE(D67,":","#",2))-FIND("#",SUBSTITUTE(D67,":","#",1))-1))</f>
        <v>Taxes</v>
      </c>
      <c r="C67" s="230">
        <f>VLOOKUP(B67,'Data-Theme'!A:J,10,)</f>
        <v>3.2911367814261478E-3</v>
      </c>
      <c r="D67" s="230" t="s">
        <v>346</v>
      </c>
      <c r="E67" s="230">
        <v>384</v>
      </c>
      <c r="F67" s="230">
        <v>650</v>
      </c>
      <c r="G67" s="230">
        <v>663</v>
      </c>
      <c r="H67" s="230">
        <v>1754</v>
      </c>
      <c r="I67" s="232">
        <f>IF(ISBLANK(D67),"",(E67/VLOOKUP(B67,'Data-Theme'!A:E,2,)))</f>
        <v>4.6012821280929841E-3</v>
      </c>
      <c r="J67" s="232">
        <f>IF(ISBLANK(D67),"",(F67/VLOOKUP(B67,'Data-Theme'!A:E,2,)))</f>
        <v>7.7886286022407283E-3</v>
      </c>
      <c r="K67" s="232">
        <f>IF(ISBLANK(D67),"",(G67/VLOOKUP(B67,'Data-Theme'!A:E,2,)))</f>
        <v>7.9444011742855428E-3</v>
      </c>
    </row>
    <row r="68" spans="1:11" s="230" customFormat="1" x14ac:dyDescent="0.5">
      <c r="A68" s="230" t="str">
        <f t="shared" si="2"/>
        <v>Find my Tax-free savings Account (TFSA) contribution limit</v>
      </c>
      <c r="B68" s="230" t="str">
        <f t="shared" si="3"/>
        <v>Taxes</v>
      </c>
      <c r="C68" s="230">
        <f>VLOOKUP(B68,'Data-Theme'!A:J,10,)</f>
        <v>3.2911367814261478E-3</v>
      </c>
      <c r="D68" s="230" t="s">
        <v>347</v>
      </c>
      <c r="E68" s="230">
        <v>641</v>
      </c>
      <c r="F68" s="230">
        <v>1094</v>
      </c>
      <c r="G68" s="230">
        <v>1097</v>
      </c>
      <c r="H68" s="230">
        <v>2756</v>
      </c>
      <c r="I68" s="232">
        <f>IF(ISBLANK(D68),"",(E68/VLOOKUP(B68,'Data-Theme'!A:E,2,)))</f>
        <v>7.6807860523635495E-3</v>
      </c>
      <c r="J68" s="232">
        <f>IF(ISBLANK(D68),"",(F68/VLOOKUP(B68,'Data-Theme'!A:E,2,)))</f>
        <v>1.3108861062848242E-2</v>
      </c>
      <c r="K68" s="232">
        <f>IF(ISBLANK(D68),"",(G68/VLOOKUP(B68,'Data-Theme'!A:E,2,)))</f>
        <v>1.3144808579473968E-2</v>
      </c>
    </row>
    <row r="69" spans="1:11" s="230" customFormat="1" x14ac:dyDescent="0.5">
      <c r="A69" s="230" t="str">
        <f t="shared" si="2"/>
        <v>Find out how much my benefit payment will be</v>
      </c>
      <c r="B69" s="230" t="str">
        <f t="shared" si="3"/>
        <v>Taxes</v>
      </c>
      <c r="C69" s="230">
        <f>VLOOKUP(B69,'Data-Theme'!A:J,10,)</f>
        <v>3.2911367814261478E-3</v>
      </c>
      <c r="D69" s="230" t="s">
        <v>348</v>
      </c>
      <c r="E69" s="230">
        <v>363</v>
      </c>
      <c r="F69" s="230">
        <v>510</v>
      </c>
      <c r="G69" s="230">
        <v>615</v>
      </c>
      <c r="H69" s="230">
        <v>1606</v>
      </c>
      <c r="I69" s="232">
        <f>IF(ISBLANK(D69),"",(E69/VLOOKUP(B69,'Data-Theme'!A:E,2,)))</f>
        <v>4.3496495117128992E-3</v>
      </c>
      <c r="J69" s="232">
        <f>IF(ISBLANK(D69),"",(F69/VLOOKUP(B69,'Data-Theme'!A:E,2,)))</f>
        <v>6.1110778263734943E-3</v>
      </c>
      <c r="K69" s="232">
        <f>IF(ISBLANK(D69),"",(G69/VLOOKUP(B69,'Data-Theme'!A:E,2,)))</f>
        <v>7.3692409082739205E-3</v>
      </c>
    </row>
    <row r="70" spans="1:11" s="230" customFormat="1" x14ac:dyDescent="0.5">
      <c r="A70" s="230" t="str">
        <f t="shared" si="2"/>
        <v>Find out when I can expect my tax refund</v>
      </c>
      <c r="B70" s="230" t="str">
        <f t="shared" si="3"/>
        <v>Taxes</v>
      </c>
      <c r="C70" s="230">
        <f>VLOOKUP(B70,'Data-Theme'!A:J,10,)</f>
        <v>3.2911367814261478E-3</v>
      </c>
      <c r="D70" s="230" t="s">
        <v>349</v>
      </c>
      <c r="E70" s="230">
        <v>1431</v>
      </c>
      <c r="F70" s="230">
        <v>1649</v>
      </c>
      <c r="G70" s="230">
        <v>2100</v>
      </c>
      <c r="H70" s="230">
        <v>4168</v>
      </c>
      <c r="I70" s="232">
        <f>IF(ISBLANK(D70),"",(E70/VLOOKUP(B70,'Data-Theme'!A:E,2,)))</f>
        <v>1.7146965430471513E-2</v>
      </c>
      <c r="J70" s="232">
        <f>IF(ISBLANK(D70),"",(F70/VLOOKUP(B70,'Data-Theme'!A:E,2,)))</f>
        <v>1.9759151638607631E-2</v>
      </c>
      <c r="K70" s="232">
        <f>IF(ISBLANK(D70),"",(G70/VLOOKUP(B70,'Data-Theme'!A:E,2,)))</f>
        <v>2.5163261638008506E-2</v>
      </c>
    </row>
    <row r="71" spans="1:11" s="230" customFormat="1" x14ac:dyDescent="0.5">
      <c r="A71" s="230" t="str">
        <f t="shared" si="2"/>
        <v>Find out which tax deductions, credits, or expenses I can claim</v>
      </c>
      <c r="B71" s="230" t="str">
        <f t="shared" si="3"/>
        <v>Taxes</v>
      </c>
      <c r="C71" s="230">
        <f>VLOOKUP(B71,'Data-Theme'!A:J,10,)</f>
        <v>3.2911367814261478E-3</v>
      </c>
      <c r="D71" s="230" t="s">
        <v>350</v>
      </c>
      <c r="E71" s="230">
        <v>590</v>
      </c>
      <c r="F71" s="230">
        <v>948</v>
      </c>
      <c r="G71" s="230">
        <v>930</v>
      </c>
      <c r="H71" s="230">
        <v>2521</v>
      </c>
      <c r="I71" s="232">
        <f>IF(ISBLANK(D71),"",(E71/VLOOKUP(B71,'Data-Theme'!A:E,2,)))</f>
        <v>7.0696782697262E-3</v>
      </c>
      <c r="J71" s="232">
        <f>IF(ISBLANK(D71),"",(F71/VLOOKUP(B71,'Data-Theme'!A:E,2,)))</f>
        <v>1.1359415253729554E-2</v>
      </c>
      <c r="K71" s="232">
        <f>IF(ISBLANK(D71),"",(G71/VLOOKUP(B71,'Data-Theme'!A:E,2,)))</f>
        <v>1.1143730153975196E-2</v>
      </c>
    </row>
    <row r="72" spans="1:11" s="230" customFormat="1" x14ac:dyDescent="0.5">
      <c r="A72" s="230" t="str">
        <f t="shared" si="2"/>
        <v>Find tax software</v>
      </c>
      <c r="B72" s="230" t="str">
        <f t="shared" si="3"/>
        <v>Taxes</v>
      </c>
      <c r="C72" s="230">
        <f>VLOOKUP(B72,'Data-Theme'!A:J,10,)</f>
        <v>3.2911367814261478E-3</v>
      </c>
      <c r="D72" s="230" t="s">
        <v>351</v>
      </c>
      <c r="E72" s="230">
        <v>406</v>
      </c>
      <c r="F72" s="230">
        <v>557</v>
      </c>
      <c r="G72" s="230">
        <v>557</v>
      </c>
      <c r="H72" s="230">
        <v>1119</v>
      </c>
      <c r="I72" s="232">
        <f>IF(ISBLANK(D72),"",(E72/VLOOKUP(B72,'Data-Theme'!A:E,2,)))</f>
        <v>4.8648972500149783E-3</v>
      </c>
      <c r="J72" s="232">
        <f>IF(ISBLANK(D72),"",(F72/VLOOKUP(B72,'Data-Theme'!A:E,2,)))</f>
        <v>6.674255586843209E-3</v>
      </c>
      <c r="K72" s="232">
        <f>IF(ISBLANK(D72),"",(G72/VLOOKUP(B72,'Data-Theme'!A:E,2,)))</f>
        <v>6.674255586843209E-3</v>
      </c>
    </row>
    <row r="73" spans="1:11" s="230" customFormat="1" x14ac:dyDescent="0.5">
      <c r="A73" s="230" t="str">
        <f t="shared" si="2"/>
        <v>Find the income tax rates</v>
      </c>
      <c r="B73" s="230" t="str">
        <f t="shared" si="3"/>
        <v>Taxes</v>
      </c>
      <c r="C73" s="230">
        <f>VLOOKUP(B73,'Data-Theme'!A:J,10,)</f>
        <v>3.2911367814261478E-3</v>
      </c>
      <c r="D73" s="230" t="s">
        <v>352</v>
      </c>
      <c r="E73" s="230">
        <v>171</v>
      </c>
      <c r="F73" s="230">
        <v>260</v>
      </c>
      <c r="G73" s="230">
        <v>288</v>
      </c>
      <c r="H73" s="230">
        <v>710</v>
      </c>
      <c r="I73" s="232">
        <f>IF(ISBLANK(D73),"",(E73/VLOOKUP(B73,'Data-Theme'!A:E,2,)))</f>
        <v>2.0490084476664071E-3</v>
      </c>
      <c r="J73" s="232">
        <f>IF(ISBLANK(D73),"",(F73/VLOOKUP(B73,'Data-Theme'!A:E,2,)))</f>
        <v>3.1154514408962912E-3</v>
      </c>
      <c r="K73" s="232">
        <f>IF(ISBLANK(D73),"",(G73/VLOOKUP(B73,'Data-Theme'!A:E,2,)))</f>
        <v>3.4509615960697381E-3</v>
      </c>
    </row>
    <row r="74" spans="1:11" s="230" customFormat="1" x14ac:dyDescent="0.5">
      <c r="A74" s="230" t="str">
        <f t="shared" si="2"/>
        <v>Find the next benefit payment date</v>
      </c>
      <c r="B74" s="230" t="str">
        <f t="shared" si="3"/>
        <v>Taxes</v>
      </c>
      <c r="C74" s="230">
        <f>VLOOKUP(B74,'Data-Theme'!A:J,10,)</f>
        <v>3.2911367814261478E-3</v>
      </c>
      <c r="D74" s="230" t="s">
        <v>353</v>
      </c>
      <c r="E74" s="230">
        <v>134</v>
      </c>
      <c r="F74" s="230">
        <v>212</v>
      </c>
      <c r="G74" s="230">
        <v>240</v>
      </c>
      <c r="H74" s="230">
        <v>769</v>
      </c>
      <c r="I74" s="232">
        <f>IF(ISBLANK(D74),"",(E74/VLOOKUP(B74,'Data-Theme'!A:E,2,)))</f>
        <v>1.605655742615781E-3</v>
      </c>
      <c r="J74" s="232">
        <f>IF(ISBLANK(D74),"",(F74/VLOOKUP(B74,'Data-Theme'!A:E,2,)))</f>
        <v>2.5402911748846685E-3</v>
      </c>
      <c r="K74" s="232">
        <f>IF(ISBLANK(D74),"",(G74/VLOOKUP(B74,'Data-Theme'!A:E,2,)))</f>
        <v>2.8758013300581153E-3</v>
      </c>
    </row>
    <row r="75" spans="1:11" s="230" customFormat="1" x14ac:dyDescent="0.5">
      <c r="A75" s="230" t="str">
        <f t="shared" si="2"/>
        <v>Get a copy of a notice of assessment or reassessment</v>
      </c>
      <c r="B75" s="230" t="str">
        <f t="shared" si="3"/>
        <v>Taxes</v>
      </c>
      <c r="C75" s="230">
        <f>VLOOKUP(B75,'Data-Theme'!A:J,10,)</f>
        <v>3.2911367814261478E-3</v>
      </c>
      <c r="D75" s="230" t="s">
        <v>354</v>
      </c>
      <c r="E75" s="230">
        <v>2032</v>
      </c>
      <c r="F75" s="230">
        <v>3012</v>
      </c>
      <c r="G75" s="230">
        <v>3079</v>
      </c>
      <c r="H75" s="230">
        <v>7579</v>
      </c>
      <c r="I75" s="232">
        <f>IF(ISBLANK(D75),"",(E75/VLOOKUP(B75,'Data-Theme'!A:E,2,)))</f>
        <v>2.4348451261158709E-2</v>
      </c>
      <c r="J75" s="232">
        <f>IF(ISBLANK(D75),"",(F75/VLOOKUP(B75,'Data-Theme'!A:E,2,)))</f>
        <v>3.6091306692229347E-2</v>
      </c>
      <c r="K75" s="232">
        <f>IF(ISBLANK(D75),"",(G75/VLOOKUP(B75,'Data-Theme'!A:E,2,)))</f>
        <v>3.6894134563537233E-2</v>
      </c>
    </row>
    <row r="76" spans="1:11" s="230" customFormat="1" x14ac:dyDescent="0.5">
      <c r="A76" s="230" t="str">
        <f t="shared" si="2"/>
        <v>Get a GST/HST access code</v>
      </c>
      <c r="B76" s="230" t="str">
        <f t="shared" si="3"/>
        <v>Taxes</v>
      </c>
      <c r="C76" s="230">
        <f>VLOOKUP(B76,'Data-Theme'!A:J,10,)</f>
        <v>3.2911367814261478E-3</v>
      </c>
      <c r="D76" s="230" t="s">
        <v>355</v>
      </c>
      <c r="E76" s="230">
        <v>129</v>
      </c>
      <c r="F76" s="230">
        <v>133</v>
      </c>
      <c r="G76" s="230">
        <v>159</v>
      </c>
      <c r="H76" s="230">
        <v>252</v>
      </c>
      <c r="I76" s="232">
        <f>IF(ISBLANK(D76),"",(E76/VLOOKUP(B76,'Data-Theme'!A:E,2,)))</f>
        <v>1.5457432149062369E-3</v>
      </c>
      <c r="J76" s="232">
        <f>IF(ISBLANK(D76),"",(F76/VLOOKUP(B76,'Data-Theme'!A:E,2,)))</f>
        <v>1.5936732370738721E-3</v>
      </c>
      <c r="K76" s="232">
        <f>IF(ISBLANK(D76),"",(G76/VLOOKUP(B76,'Data-Theme'!A:E,2,)))</f>
        <v>1.9052183811635013E-3</v>
      </c>
    </row>
    <row r="77" spans="1:11" s="230" customFormat="1" x14ac:dyDescent="0.5">
      <c r="A77" s="230" t="str">
        <f t="shared" si="2"/>
        <v>Get an income tax form and guide</v>
      </c>
      <c r="B77" s="230" t="str">
        <f t="shared" si="3"/>
        <v>Taxes</v>
      </c>
      <c r="C77" s="230">
        <f>VLOOKUP(B77,'Data-Theme'!A:J,10,)</f>
        <v>3.2911367814261478E-3</v>
      </c>
      <c r="D77" s="230" t="s">
        <v>356</v>
      </c>
      <c r="E77" s="230">
        <v>463</v>
      </c>
      <c r="F77" s="230">
        <v>691</v>
      </c>
      <c r="G77" s="230">
        <v>682</v>
      </c>
      <c r="H77" s="230">
        <v>1617</v>
      </c>
      <c r="I77" s="232">
        <f>IF(ISBLANK(D77),"",(E77/VLOOKUP(B77,'Data-Theme'!A:E,2,)))</f>
        <v>5.5479000659037804E-3</v>
      </c>
      <c r="J77" s="232">
        <f>IF(ISBLANK(D77),"",(F77/VLOOKUP(B77,'Data-Theme'!A:E,2,)))</f>
        <v>8.2799113294589905E-3</v>
      </c>
      <c r="K77" s="232">
        <f>IF(ISBLANK(D77),"",(G77/VLOOKUP(B77,'Data-Theme'!A:E,2,)))</f>
        <v>8.1720687795818099E-3</v>
      </c>
    </row>
    <row r="78" spans="1:11" s="230" customFormat="1" x14ac:dyDescent="0.5">
      <c r="A78" s="230" t="str">
        <f t="shared" si="2"/>
        <v>Get the TD1 Personal Tax Credits Return form</v>
      </c>
      <c r="B78" s="230" t="str">
        <f t="shared" si="3"/>
        <v>Taxes</v>
      </c>
      <c r="C78" s="230">
        <f>VLOOKUP(B78,'Data-Theme'!A:J,10,)</f>
        <v>3.2911367814261478E-3</v>
      </c>
      <c r="D78" s="230" t="s">
        <v>357</v>
      </c>
      <c r="E78" s="230">
        <v>95</v>
      </c>
      <c r="F78" s="230">
        <v>143</v>
      </c>
      <c r="G78" s="230">
        <v>161</v>
      </c>
      <c r="H78" s="230">
        <v>394</v>
      </c>
      <c r="I78" s="232">
        <f>IF(ISBLANK(D78),"",(E78/VLOOKUP(B78,'Data-Theme'!A:E,2,)))</f>
        <v>1.1383380264813373E-3</v>
      </c>
      <c r="J78" s="232">
        <f>IF(ISBLANK(D78),"",(F78/VLOOKUP(B78,'Data-Theme'!A:E,2,)))</f>
        <v>1.7134982924929603E-3</v>
      </c>
      <c r="K78" s="232">
        <f>IF(ISBLANK(D78),"",(G78/VLOOKUP(B78,'Data-Theme'!A:E,2,)))</f>
        <v>1.9291833922473189E-3</v>
      </c>
    </row>
    <row r="79" spans="1:11" s="230" customFormat="1" x14ac:dyDescent="0.5">
      <c r="A79" s="230" t="str">
        <f t="shared" si="2"/>
        <v>GST/HST credit increase</v>
      </c>
      <c r="B79" s="230" t="str">
        <f t="shared" si="3"/>
        <v>Taxes</v>
      </c>
      <c r="C79" s="230">
        <f>VLOOKUP(B79,'Data-Theme'!A:J,10,)</f>
        <v>3.2911367814261478E-3</v>
      </c>
      <c r="D79" s="230" t="s">
        <v>1389</v>
      </c>
      <c r="E79" s="230">
        <v>9</v>
      </c>
      <c r="F79" s="230">
        <v>11</v>
      </c>
      <c r="G79" s="230">
        <v>14</v>
      </c>
      <c r="H79" s="230">
        <v>22</v>
      </c>
      <c r="I79" s="232">
        <f>IF(ISBLANK(D79),"",(E79/VLOOKUP(B79,'Data-Theme'!A:E,2,)))</f>
        <v>1.0784254987717931E-4</v>
      </c>
      <c r="J79" s="232">
        <f>IF(ISBLANK(D79),"",(F79/VLOOKUP(B79,'Data-Theme'!A:E,2,)))</f>
        <v>1.3180756096099695E-4</v>
      </c>
      <c r="K79" s="232">
        <f>IF(ISBLANK(D79),"",(G79/VLOOKUP(B79,'Data-Theme'!A:E,2,)))</f>
        <v>1.6775507758672338E-4</v>
      </c>
    </row>
    <row r="80" spans="1:11" s="230" customFormat="1" x14ac:dyDescent="0.5">
      <c r="A80" s="230" t="str">
        <f t="shared" si="2"/>
        <v>Jobs with the Canada Revenue Agency</v>
      </c>
      <c r="B80" s="230" t="str">
        <f t="shared" si="3"/>
        <v>Taxes</v>
      </c>
      <c r="C80" s="230">
        <f>VLOOKUP(B80,'Data-Theme'!A:J,10,)</f>
        <v>3.2911367814261478E-3</v>
      </c>
      <c r="D80" s="230" t="s">
        <v>1390</v>
      </c>
      <c r="E80" s="230">
        <v>1</v>
      </c>
      <c r="F80" s="230">
        <v>4</v>
      </c>
      <c r="G80" s="230">
        <v>5</v>
      </c>
      <c r="H80" s="230">
        <v>10</v>
      </c>
      <c r="I80" s="232">
        <f>IF(ISBLANK(D80),"",(E80/VLOOKUP(B80,'Data-Theme'!A:E,2,)))</f>
        <v>1.1982505541908813E-5</v>
      </c>
      <c r="J80" s="232">
        <f>IF(ISBLANK(D80),"",(F80/VLOOKUP(B80,'Data-Theme'!A:E,2,)))</f>
        <v>4.7930022167635251E-5</v>
      </c>
      <c r="K80" s="232">
        <f>IF(ISBLANK(D80),"",(G80/VLOOKUP(B80,'Data-Theme'!A:E,2,)))</f>
        <v>5.9912527709544064E-5</v>
      </c>
    </row>
    <row r="81" spans="1:11" s="230" customFormat="1" x14ac:dyDescent="0.5">
      <c r="A81" s="230" t="str">
        <f t="shared" si="2"/>
        <v>Look up a charitable organization</v>
      </c>
      <c r="B81" s="230" t="str">
        <f t="shared" si="3"/>
        <v>Taxes</v>
      </c>
      <c r="C81" s="230">
        <f>VLOOKUP(B81,'Data-Theme'!A:J,10,)</f>
        <v>3.2911367814261478E-3</v>
      </c>
      <c r="D81" s="230" t="s">
        <v>358</v>
      </c>
      <c r="E81" s="230">
        <v>28</v>
      </c>
      <c r="F81" s="230">
        <v>38</v>
      </c>
      <c r="G81" s="230">
        <v>45</v>
      </c>
      <c r="H81" s="230">
        <v>109</v>
      </c>
      <c r="I81" s="232">
        <f>IF(ISBLANK(D81),"",(E81/VLOOKUP(B81,'Data-Theme'!A:E,2,)))</f>
        <v>3.3551015517344676E-4</v>
      </c>
      <c r="J81" s="232">
        <f>IF(ISBLANK(D81),"",(F81/VLOOKUP(B81,'Data-Theme'!A:E,2,)))</f>
        <v>4.5533521059253491E-4</v>
      </c>
      <c r="K81" s="232">
        <f>IF(ISBLANK(D81),"",(G81/VLOOKUP(B81,'Data-Theme'!A:E,2,)))</f>
        <v>5.3921274938589661E-4</v>
      </c>
    </row>
    <row r="82" spans="1:11" s="230" customFormat="1" x14ac:dyDescent="0.5">
      <c r="A82" s="230" t="str">
        <f t="shared" si="2"/>
        <v>Make a payment to the Canada Revenue Agency</v>
      </c>
      <c r="B82" s="230" t="str">
        <f t="shared" si="3"/>
        <v>Taxes</v>
      </c>
      <c r="C82" s="230">
        <f>VLOOKUP(B82,'Data-Theme'!A:J,10,)</f>
        <v>3.2911367814261478E-3</v>
      </c>
      <c r="D82" s="230" t="s">
        <v>359</v>
      </c>
      <c r="E82" s="230">
        <v>916</v>
      </c>
      <c r="F82" s="230">
        <v>1378</v>
      </c>
      <c r="G82" s="230">
        <v>1446</v>
      </c>
      <c r="H82" s="230">
        <v>3087</v>
      </c>
      <c r="I82" s="232">
        <f>IF(ISBLANK(D82),"",(E82/VLOOKUP(B82,'Data-Theme'!A:E,2,)))</f>
        <v>1.0975975076388473E-2</v>
      </c>
      <c r="J82" s="232">
        <f>IF(ISBLANK(D82),"",(F82/VLOOKUP(B82,'Data-Theme'!A:E,2,)))</f>
        <v>1.6511892636750344E-2</v>
      </c>
      <c r="K82" s="232">
        <f>IF(ISBLANK(D82),"",(G82/VLOOKUP(B82,'Data-Theme'!A:E,2,)))</f>
        <v>1.7326703013600144E-2</v>
      </c>
    </row>
    <row r="83" spans="1:11" s="230" customFormat="1" x14ac:dyDescent="0.5">
      <c r="A83" s="230" t="str">
        <f t="shared" si="2"/>
        <v>Open a GST/HST account</v>
      </c>
      <c r="B83" s="230" t="str">
        <f t="shared" si="3"/>
        <v>Taxes</v>
      </c>
      <c r="C83" s="230">
        <f>VLOOKUP(B83,'Data-Theme'!A:J,10,)</f>
        <v>3.2911367814261478E-3</v>
      </c>
      <c r="D83" s="230" t="s">
        <v>360</v>
      </c>
      <c r="E83" s="230">
        <v>133</v>
      </c>
      <c r="F83" s="230">
        <v>167</v>
      </c>
      <c r="G83" s="230">
        <v>171</v>
      </c>
      <c r="H83" s="230">
        <v>280</v>
      </c>
      <c r="I83" s="232">
        <f>IF(ISBLANK(D83),"",(E83/VLOOKUP(B83,'Data-Theme'!A:E,2,)))</f>
        <v>1.5936732370738721E-3</v>
      </c>
      <c r="J83" s="232">
        <f>IF(ISBLANK(D83),"",(F83/VLOOKUP(B83,'Data-Theme'!A:E,2,)))</f>
        <v>2.001078425498772E-3</v>
      </c>
      <c r="K83" s="232">
        <f>IF(ISBLANK(D83),"",(G83/VLOOKUP(B83,'Data-Theme'!A:E,2,)))</f>
        <v>2.0490084476664071E-3</v>
      </c>
    </row>
    <row r="84" spans="1:11" s="230" customFormat="1" x14ac:dyDescent="0.5">
      <c r="A84" s="230" t="str">
        <f t="shared" si="2"/>
        <v>Open a My Account</v>
      </c>
      <c r="B84" s="230" t="str">
        <f t="shared" si="3"/>
        <v>Taxes</v>
      </c>
      <c r="C84" s="230">
        <f>VLOOKUP(B84,'Data-Theme'!A:J,10,)</f>
        <v>3.2911367814261478E-3</v>
      </c>
      <c r="D84" s="230" t="s">
        <v>361</v>
      </c>
      <c r="E84" s="230">
        <v>1674</v>
      </c>
      <c r="F84" s="230">
        <v>1952</v>
      </c>
      <c r="G84" s="230">
        <v>1912</v>
      </c>
      <c r="H84" s="230">
        <v>2967</v>
      </c>
      <c r="I84" s="232">
        <f>IF(ISBLANK(D84),"",(E84/VLOOKUP(B84,'Data-Theme'!A:E,2,)))</f>
        <v>2.0058714277155353E-2</v>
      </c>
      <c r="J84" s="232">
        <f>IF(ISBLANK(D84),"",(F84/VLOOKUP(B84,'Data-Theme'!A:E,2,)))</f>
        <v>2.3389850817806004E-2</v>
      </c>
      <c r="K84" s="232">
        <f>IF(ISBLANK(D84),"",(G84/VLOOKUP(B84,'Data-Theme'!A:E,2,)))</f>
        <v>2.2910550596129651E-2</v>
      </c>
    </row>
    <row r="85" spans="1:11" s="230" customFormat="1" x14ac:dyDescent="0.5">
      <c r="A85" s="230" t="str">
        <f t="shared" si="2"/>
        <v>Open a My Business Account</v>
      </c>
      <c r="B85" s="230" t="str">
        <f t="shared" si="3"/>
        <v>Taxes</v>
      </c>
      <c r="C85" s="230">
        <f>VLOOKUP(B85,'Data-Theme'!A:J,10,)</f>
        <v>3.2911367814261478E-3</v>
      </c>
      <c r="D85" s="230" t="s">
        <v>362</v>
      </c>
      <c r="E85" s="230">
        <v>74</v>
      </c>
      <c r="F85" s="230">
        <v>82</v>
      </c>
      <c r="G85" s="230">
        <v>82</v>
      </c>
      <c r="H85" s="230">
        <v>127</v>
      </c>
      <c r="I85" s="232">
        <f>IF(ISBLANK(D85),"",(E85/VLOOKUP(B85,'Data-Theme'!A:E,2,)))</f>
        <v>8.8670541010125222E-4</v>
      </c>
      <c r="J85" s="232">
        <f>IF(ISBLANK(D85),"",(F85/VLOOKUP(B85,'Data-Theme'!A:E,2,)))</f>
        <v>9.8256545443652261E-4</v>
      </c>
      <c r="K85" s="232">
        <f>IF(ISBLANK(D85),"",(G85/VLOOKUP(B85,'Data-Theme'!A:E,2,)))</f>
        <v>9.8256545443652261E-4</v>
      </c>
    </row>
    <row r="86" spans="1:11" s="230" customFormat="1" x14ac:dyDescent="0.5">
      <c r="A86" s="230" t="str">
        <f t="shared" si="2"/>
        <v>Other - Reason for my visit is not in this list</v>
      </c>
      <c r="B86" s="230" t="str">
        <f t="shared" si="3"/>
        <v>Taxes</v>
      </c>
      <c r="C86" s="230">
        <f>VLOOKUP(B86,'Data-Theme'!A:J,10,)</f>
        <v>3.2911367814261478E-3</v>
      </c>
      <c r="D86" s="230" t="s">
        <v>363</v>
      </c>
      <c r="E86" s="230">
        <v>936</v>
      </c>
      <c r="F86" s="230">
        <v>1154</v>
      </c>
      <c r="G86" s="230">
        <v>1201</v>
      </c>
      <c r="H86" s="230">
        <v>2133</v>
      </c>
      <c r="I86" s="232">
        <f>IF(ISBLANK(D86),"",(E86/VLOOKUP(B86,'Data-Theme'!A:E,2,)))</f>
        <v>1.1215625187226649E-2</v>
      </c>
      <c r="J86" s="232">
        <f>IF(ISBLANK(D86),"",(F86/VLOOKUP(B86,'Data-Theme'!A:E,2,)))</f>
        <v>1.3827811395362771E-2</v>
      </c>
      <c r="K86" s="232">
        <f>IF(ISBLANK(D86),"",(G86/VLOOKUP(B86,'Data-Theme'!A:E,2,)))</f>
        <v>1.4390989155832484E-2</v>
      </c>
    </row>
    <row r="87" spans="1:11" s="230" customFormat="1" x14ac:dyDescent="0.5">
      <c r="A87" s="230" t="str">
        <f t="shared" si="2"/>
        <v>Report suspected fraud</v>
      </c>
      <c r="B87" s="230" t="str">
        <f t="shared" si="3"/>
        <v>Taxes</v>
      </c>
      <c r="C87" s="230">
        <f>VLOOKUP(B87,'Data-Theme'!A:J,10,)</f>
        <v>3.2911367814261478E-3</v>
      </c>
      <c r="D87" s="230" t="s">
        <v>364</v>
      </c>
      <c r="E87" s="230">
        <v>24</v>
      </c>
      <c r="F87" s="230">
        <v>31</v>
      </c>
      <c r="G87" s="230">
        <v>33</v>
      </c>
      <c r="H87" s="230">
        <v>49</v>
      </c>
      <c r="I87" s="232">
        <f>IF(ISBLANK(D87),"",(E87/VLOOKUP(B87,'Data-Theme'!A:E,2,)))</f>
        <v>2.875801330058115E-4</v>
      </c>
      <c r="J87" s="232">
        <f>IF(ISBLANK(D87),"",(F87/VLOOKUP(B87,'Data-Theme'!A:E,2,)))</f>
        <v>3.7145767179917321E-4</v>
      </c>
      <c r="K87" s="232">
        <f>IF(ISBLANK(D87),"",(G87/VLOOKUP(B87,'Data-Theme'!A:E,2,)))</f>
        <v>3.9542268288299086E-4</v>
      </c>
    </row>
    <row r="88" spans="1:11" s="230" customFormat="1" x14ac:dyDescent="0.5">
      <c r="A88" s="230" t="str">
        <f t="shared" si="2"/>
        <v>See my T4 information</v>
      </c>
      <c r="B88" s="230" t="str">
        <f t="shared" si="3"/>
        <v>Taxes</v>
      </c>
      <c r="C88" s="230">
        <f>VLOOKUP(B88,'Data-Theme'!A:J,10,)</f>
        <v>3.2911367814261478E-3</v>
      </c>
      <c r="D88" s="230" t="s">
        <v>365</v>
      </c>
      <c r="E88" s="230">
        <v>2965</v>
      </c>
      <c r="F88" s="230">
        <v>4072</v>
      </c>
      <c r="G88" s="230">
        <v>4216</v>
      </c>
      <c r="H88" s="230">
        <v>9053</v>
      </c>
      <c r="I88" s="232">
        <f>IF(ISBLANK(D88),"",(E88/VLOOKUP(B88,'Data-Theme'!A:E,2,)))</f>
        <v>3.5528128931759634E-2</v>
      </c>
      <c r="J88" s="232">
        <f>IF(ISBLANK(D88),"",(F88/VLOOKUP(B88,'Data-Theme'!A:E,2,)))</f>
        <v>4.8792762566652687E-2</v>
      </c>
      <c r="K88" s="232">
        <f>IF(ISBLANK(D88),"",(G88/VLOOKUP(B88,'Data-Theme'!A:E,2,)))</f>
        <v>5.0518243364687555E-2</v>
      </c>
    </row>
    <row r="89" spans="1:11" s="230" customFormat="1" x14ac:dyDescent="0.5">
      <c r="A89" s="230" t="str">
        <f t="shared" si="2"/>
        <v>Sign up for direct deposit or update your banking information</v>
      </c>
      <c r="B89" s="230" t="str">
        <f t="shared" si="3"/>
        <v>Taxes</v>
      </c>
      <c r="C89" s="230">
        <f>VLOOKUP(B89,'Data-Theme'!A:J,10,)</f>
        <v>3.2911367814261478E-3</v>
      </c>
      <c r="D89" s="230" t="s">
        <v>366</v>
      </c>
      <c r="E89" s="230">
        <v>291</v>
      </c>
      <c r="F89" s="230">
        <v>378</v>
      </c>
      <c r="G89" s="230">
        <v>380</v>
      </c>
      <c r="H89" s="230">
        <v>701</v>
      </c>
      <c r="I89" s="232">
        <f>IF(ISBLANK(D89),"",(E89/VLOOKUP(B89,'Data-Theme'!A:E,2,)))</f>
        <v>3.4869091126954648E-3</v>
      </c>
      <c r="J89" s="232">
        <f>IF(ISBLANK(D89),"",(F89/VLOOKUP(B89,'Data-Theme'!A:E,2,)))</f>
        <v>4.5293870948415315E-3</v>
      </c>
      <c r="K89" s="232">
        <f>IF(ISBLANK(D89),"",(G89/VLOOKUP(B89,'Data-Theme'!A:E,2,)))</f>
        <v>4.5533521059253493E-3</v>
      </c>
    </row>
    <row r="90" spans="1:11" s="230" customFormat="1" x14ac:dyDescent="0.5">
      <c r="A90" s="230" t="str">
        <f t="shared" si="2"/>
        <v>Find a decision, notice, order, policy on radio, television or telecommunications</v>
      </c>
      <c r="B90" s="230" t="str">
        <f t="shared" si="3"/>
        <v>Business</v>
      </c>
      <c r="C90" s="230">
        <f>VLOOKUP(B90,'Data-Theme'!A:J,10,)</f>
        <v>2.0958012736121297E-2</v>
      </c>
      <c r="D90" s="230" t="s">
        <v>367</v>
      </c>
      <c r="E90" s="230">
        <v>6</v>
      </c>
      <c r="F90" s="230">
        <v>12</v>
      </c>
      <c r="G90" s="230">
        <v>11</v>
      </c>
      <c r="H90" s="230">
        <v>33</v>
      </c>
      <c r="I90" s="232">
        <f>IF(ISBLANK(D90),"",(E90/VLOOKUP(B90,'Data-Theme'!A:E,2,)))</f>
        <v>2.8235294117647061E-3</v>
      </c>
      <c r="J90" s="232">
        <f>IF(ISBLANK(D90),"",(F90/VLOOKUP(B90,'Data-Theme'!A:E,2,)))</f>
        <v>5.6470588235294121E-3</v>
      </c>
      <c r="K90" s="232">
        <f>IF(ISBLANK(D90),"",(G90/VLOOKUP(B90,'Data-Theme'!A:E,2,)))</f>
        <v>5.1764705882352945E-3</v>
      </c>
    </row>
    <row r="91" spans="1:11" s="230" customFormat="1" x14ac:dyDescent="0.5">
      <c r="A91" s="230" t="str">
        <f t="shared" si="2"/>
        <v>Other - Reason for my visit is not in this list</v>
      </c>
      <c r="B91" s="230" t="str">
        <f t="shared" si="3"/>
        <v>Business</v>
      </c>
      <c r="C91" s="230">
        <f>VLOOKUP(B91,'Data-Theme'!A:J,10,)</f>
        <v>2.0958012736121297E-2</v>
      </c>
      <c r="D91" s="230" t="s">
        <v>1391</v>
      </c>
      <c r="E91" s="230">
        <v>1</v>
      </c>
      <c r="F91" s="230">
        <v>1</v>
      </c>
      <c r="G91" s="230">
        <v>0</v>
      </c>
      <c r="H91" s="230">
        <v>1</v>
      </c>
      <c r="I91" s="232">
        <f>IF(ISBLANK(D91),"",(E91/VLOOKUP(B91,'Data-Theme'!A:E,2,)))</f>
        <v>4.7058823529411766E-4</v>
      </c>
      <c r="J91" s="232">
        <f>IF(ISBLANK(D91),"",(F91/VLOOKUP(B91,'Data-Theme'!A:E,2,)))</f>
        <v>4.7058823529411766E-4</v>
      </c>
      <c r="K91" s="232">
        <f>IF(ISBLANK(D91),"",(G91/VLOOKUP(B91,'Data-Theme'!A:E,2,)))</f>
        <v>0</v>
      </c>
    </row>
    <row r="92" spans="1:11" s="230" customFormat="1" x14ac:dyDescent="0.5">
      <c r="A92" s="230" t="str">
        <f t="shared" si="2"/>
        <v>Find a decision, notice, order or policy about radio, television or telecommunications</v>
      </c>
      <c r="B92" s="230" t="str">
        <f t="shared" si="3"/>
        <v>Culture</v>
      </c>
      <c r="C92" s="230">
        <f>VLOOKUP(B92,'Data-Theme'!A:J,10,)</f>
        <v>2.307248779758336E-2</v>
      </c>
      <c r="D92" s="230" t="s">
        <v>368</v>
      </c>
      <c r="E92" s="230">
        <v>13</v>
      </c>
      <c r="F92" s="230">
        <v>14</v>
      </c>
      <c r="G92" s="230">
        <v>15</v>
      </c>
      <c r="H92" s="230">
        <v>34</v>
      </c>
      <c r="I92" s="232">
        <f>IF(ISBLANK(D92),"",(E92/VLOOKUP(B92,'Data-Theme'!A:E,2,)))</f>
        <v>8.6149768058316773E-3</v>
      </c>
      <c r="J92" s="232">
        <f>IF(ISBLANK(D92),"",(F92/VLOOKUP(B92,'Data-Theme'!A:E,2,)))</f>
        <v>9.2776673293571907E-3</v>
      </c>
      <c r="K92" s="232">
        <f>IF(ISBLANK(D92),"",(G92/VLOOKUP(B92,'Data-Theme'!A:E,2,)))</f>
        <v>9.9403578528827041E-3</v>
      </c>
    </row>
    <row r="93" spans="1:11" s="230" customFormat="1" x14ac:dyDescent="0.5">
      <c r="A93" s="230" t="str">
        <f t="shared" si="2"/>
        <v>Other - Reason for my visit is not in this list</v>
      </c>
      <c r="B93" s="230" t="str">
        <f t="shared" si="3"/>
        <v>Culture</v>
      </c>
      <c r="C93" s="230">
        <f>VLOOKUP(B93,'Data-Theme'!A:J,10,)</f>
        <v>2.307248779758336E-2</v>
      </c>
      <c r="D93" s="230" t="s">
        <v>1392</v>
      </c>
      <c r="E93" s="230">
        <v>1</v>
      </c>
      <c r="F93" s="230">
        <v>2</v>
      </c>
      <c r="G93" s="230">
        <v>2</v>
      </c>
      <c r="H93" s="230">
        <v>9</v>
      </c>
      <c r="I93" s="232">
        <f>IF(ISBLANK(D93),"",(E93/VLOOKUP(B93,'Data-Theme'!A:E,2,)))</f>
        <v>6.6269052352551359E-4</v>
      </c>
      <c r="J93" s="232">
        <f>IF(ISBLANK(D93),"",(F93/VLOOKUP(B93,'Data-Theme'!A:E,2,)))</f>
        <v>1.3253810470510272E-3</v>
      </c>
      <c r="K93" s="232">
        <f>IF(ISBLANK(D93),"",(G93/VLOOKUP(B93,'Data-Theme'!A:E,2,)))</f>
        <v>1.3253810470510272E-3</v>
      </c>
    </row>
    <row r="94" spans="1:11" s="230" customFormat="1" x14ac:dyDescent="0.5">
      <c r="A94" s="230" t="str">
        <f t="shared" si="2"/>
        <v>Build your own projector to watch solar eclipses safely</v>
      </c>
      <c r="B94" s="230" t="str">
        <f t="shared" si="3"/>
        <v>Science</v>
      </c>
      <c r="C94" s="230">
        <f>VLOOKUP(B94,'Data-Theme'!A:J,10,)</f>
        <v>3.1492049560732427E-2</v>
      </c>
      <c r="D94" s="230" t="s">
        <v>369</v>
      </c>
      <c r="E94" s="230">
        <v>4</v>
      </c>
      <c r="F94" s="230">
        <v>4</v>
      </c>
      <c r="G94" s="230">
        <v>2</v>
      </c>
      <c r="H94" s="230">
        <v>11</v>
      </c>
      <c r="I94" s="232">
        <f>IF(ISBLANK(D94),"",(E94/VLOOKUP(B94,'Data-Theme'!A:E,2,)))</f>
        <v>4.8899755501222494E-3</v>
      </c>
      <c r="J94" s="232">
        <f>IF(ISBLANK(D94),"",(F94/VLOOKUP(B94,'Data-Theme'!A:E,2,)))</f>
        <v>4.8899755501222494E-3</v>
      </c>
      <c r="K94" s="232">
        <f>IF(ISBLANK(D94),"",(G94/VLOOKUP(B94,'Data-Theme'!A:E,2,)))</f>
        <v>2.4449877750611247E-3</v>
      </c>
    </row>
    <row r="95" spans="1:11" s="230" customFormat="1" x14ac:dyDescent="0.5">
      <c r="A95" s="230" t="str">
        <f t="shared" si="2"/>
        <v>Get more information on auroras and the AuroraMAX observatory</v>
      </c>
      <c r="B95" s="230" t="str">
        <f t="shared" si="3"/>
        <v>Science</v>
      </c>
      <c r="C95" s="230">
        <f>VLOOKUP(B95,'Data-Theme'!A:J,10,)</f>
        <v>3.1492049560732427E-2</v>
      </c>
      <c r="D95" s="230" t="s">
        <v>375</v>
      </c>
      <c r="E95" s="230">
        <v>1</v>
      </c>
      <c r="F95" s="230">
        <v>7</v>
      </c>
      <c r="G95" s="230">
        <v>8</v>
      </c>
      <c r="H95" s="230">
        <v>19</v>
      </c>
      <c r="I95" s="232">
        <f>IF(ISBLANK(D95),"",(E95/VLOOKUP(B95,'Data-Theme'!A:E,2,)))</f>
        <v>1.2224938875305623E-3</v>
      </c>
      <c r="J95" s="232">
        <f>IF(ISBLANK(D95),"",(F95/VLOOKUP(B95,'Data-Theme'!A:E,2,)))</f>
        <v>8.557457212713936E-3</v>
      </c>
      <c r="K95" s="232">
        <f>IF(ISBLANK(D95),"",(G95/VLOOKUP(B95,'Data-Theme'!A:E,2,)))</f>
        <v>9.7799511002444987E-3</v>
      </c>
    </row>
    <row r="96" spans="1:11" s="230" customFormat="1" x14ac:dyDescent="0.5">
      <c r="A96" s="230" t="str">
        <f t="shared" si="2"/>
        <v>Other - Reason for my visit is not in this list</v>
      </c>
      <c r="B96" s="230" t="str">
        <f t="shared" si="3"/>
        <v>Science</v>
      </c>
      <c r="C96" s="230">
        <f>VLOOKUP(B96,'Data-Theme'!A:J,10,)</f>
        <v>3.1492049560732427E-2</v>
      </c>
      <c r="D96" s="230" t="s">
        <v>377</v>
      </c>
      <c r="E96" s="230">
        <v>6</v>
      </c>
      <c r="F96" s="230">
        <v>4</v>
      </c>
      <c r="G96" s="230">
        <v>8</v>
      </c>
      <c r="H96" s="230">
        <v>9</v>
      </c>
      <c r="I96" s="232">
        <f>IF(ISBLANK(D96),"",(E96/VLOOKUP(B96,'Data-Theme'!A:E,2,)))</f>
        <v>7.3349633251833741E-3</v>
      </c>
      <c r="J96" s="232">
        <f>IF(ISBLANK(D96),"",(F96/VLOOKUP(B96,'Data-Theme'!A:E,2,)))</f>
        <v>4.8899755501222494E-3</v>
      </c>
      <c r="K96" s="232">
        <f>IF(ISBLANK(D96),"",(G96/VLOOKUP(B96,'Data-Theme'!A:E,2,)))</f>
        <v>9.7799511002444987E-3</v>
      </c>
    </row>
    <row r="97" spans="1:11" s="230" customFormat="1" x14ac:dyDescent="0.5">
      <c r="A97" s="230" t="str">
        <f t="shared" si="2"/>
        <v>Read biographies of Canadian astronauts</v>
      </c>
      <c r="B97" s="230" t="str">
        <f t="shared" si="3"/>
        <v>Science</v>
      </c>
      <c r="C97" s="230">
        <f>VLOOKUP(B97,'Data-Theme'!A:J,10,)</f>
        <v>3.1492049560732427E-2</v>
      </c>
      <c r="D97" s="230" t="s">
        <v>378</v>
      </c>
      <c r="E97" s="230">
        <v>3</v>
      </c>
      <c r="F97" s="230">
        <v>10</v>
      </c>
      <c r="G97" s="230">
        <v>7</v>
      </c>
      <c r="H97" s="230">
        <v>18</v>
      </c>
      <c r="I97" s="232">
        <f>IF(ISBLANK(D97),"",(E97/VLOOKUP(B97,'Data-Theme'!A:E,2,)))</f>
        <v>3.667481662591687E-3</v>
      </c>
      <c r="J97" s="232">
        <f>IF(ISBLANK(D97),"",(F97/VLOOKUP(B97,'Data-Theme'!A:E,2,)))</f>
        <v>1.2224938875305624E-2</v>
      </c>
      <c r="K97" s="232">
        <f>IF(ISBLANK(D97),"",(G97/VLOOKUP(B97,'Data-Theme'!A:E,2,)))</f>
        <v>8.557457212713936E-3</v>
      </c>
    </row>
    <row r="98" spans="1:11" s="230" customFormat="1" x14ac:dyDescent="0.5">
      <c r="A98" s="230" t="str">
        <f t="shared" si="2"/>
        <v>Solar eclipses times and appreciation guide</v>
      </c>
      <c r="B98" s="230" t="str">
        <f t="shared" si="3"/>
        <v>Science</v>
      </c>
      <c r="C98" s="230">
        <f>VLOOKUP(B98,'Data-Theme'!A:J,10,)</f>
        <v>3.1492049560732427E-2</v>
      </c>
      <c r="D98" s="230" t="s">
        <v>380</v>
      </c>
      <c r="E98" s="230">
        <v>2</v>
      </c>
      <c r="F98" s="230">
        <v>1</v>
      </c>
      <c r="G98" s="230">
        <v>4</v>
      </c>
      <c r="H98" s="230">
        <v>13</v>
      </c>
      <c r="I98" s="232">
        <f>IF(ISBLANK(D98),"",(E98/VLOOKUP(B98,'Data-Theme'!A:E,2,)))</f>
        <v>2.4449877750611247E-3</v>
      </c>
      <c r="J98" s="232">
        <f>IF(ISBLANK(D98),"",(F98/VLOOKUP(B98,'Data-Theme'!A:E,2,)))</f>
        <v>1.2224938875305623E-3</v>
      </c>
      <c r="K98" s="232">
        <f>IF(ISBLANK(D98),"",(G98/VLOOKUP(B98,'Data-Theme'!A:E,2,)))</f>
        <v>4.8899755501222494E-3</v>
      </c>
    </row>
    <row r="99" spans="1:11" s="230" customFormat="1" x14ac:dyDescent="0.5">
      <c r="A99" s="230" t="str">
        <f t="shared" si="2"/>
        <v>Find out if you need a fishing licence</v>
      </c>
      <c r="B99" s="230" t="str">
        <f t="shared" si="3"/>
        <v>Environment</v>
      </c>
      <c r="C99" s="230">
        <f>VLOOKUP(B99,'Data-Theme'!A:J,10,)</f>
        <v>1.3938132207683451E-2</v>
      </c>
      <c r="D99" s="230" t="s">
        <v>414</v>
      </c>
      <c r="E99" s="230">
        <v>10</v>
      </c>
      <c r="F99" s="230">
        <v>12</v>
      </c>
      <c r="G99" s="230">
        <v>12</v>
      </c>
      <c r="H99" s="230">
        <v>27</v>
      </c>
      <c r="I99" s="232">
        <f>IF(ISBLANK(D99),"",(E99/VLOOKUP(B99,'Data-Theme'!A:E,2,)))</f>
        <v>2.7533039647577094E-3</v>
      </c>
      <c r="J99" s="232">
        <f>IF(ISBLANK(D99),"",(F99/VLOOKUP(B99,'Data-Theme'!A:E,2,)))</f>
        <v>3.3039647577092512E-3</v>
      </c>
      <c r="K99" s="232">
        <f>IF(ISBLANK(D99),"",(G99/VLOOKUP(B99,'Data-Theme'!A:E,2,)))</f>
        <v>3.3039647577092512E-3</v>
      </c>
    </row>
    <row r="100" spans="1:11" s="230" customFormat="1" x14ac:dyDescent="0.5">
      <c r="A100" s="230" t="str">
        <f t="shared" si="2"/>
        <v>Other - Reason for my visit is not in this list</v>
      </c>
      <c r="B100" s="230" t="str">
        <f t="shared" si="3"/>
        <v>Environment</v>
      </c>
      <c r="C100" s="230">
        <f>VLOOKUP(B100,'Data-Theme'!A:J,10,)</f>
        <v>1.3938132207683451E-2</v>
      </c>
      <c r="D100" s="230" t="s">
        <v>417</v>
      </c>
      <c r="E100" s="230">
        <v>0</v>
      </c>
      <c r="F100" s="230">
        <v>0</v>
      </c>
      <c r="G100" s="230">
        <v>0</v>
      </c>
      <c r="H100" s="230">
        <v>1</v>
      </c>
      <c r="I100" s="232">
        <f>IF(ISBLANK(D100),"",(E100/VLOOKUP(B100,'Data-Theme'!A:E,2,)))</f>
        <v>0</v>
      </c>
      <c r="J100" s="232">
        <f>IF(ISBLANK(D100),"",(F100/VLOOKUP(B100,'Data-Theme'!A:E,2,)))</f>
        <v>0</v>
      </c>
      <c r="K100" s="232">
        <f>IF(ISBLANK(D100),"",(G100/VLOOKUP(B100,'Data-Theme'!A:E,2,)))</f>
        <v>0</v>
      </c>
    </row>
    <row r="101" spans="1:11" s="230" customFormat="1" x14ac:dyDescent="0.5">
      <c r="A101" s="230" t="str">
        <f t="shared" si="2"/>
        <v>Jobs in the military (Canadian Armed Forces)</v>
      </c>
      <c r="B101" s="230" t="str">
        <f t="shared" si="3"/>
        <v>Jobs</v>
      </c>
      <c r="C101" s="230">
        <f>VLOOKUP(B101,'Data-Theme'!A:J,10,)</f>
        <v>5.0406171613997025E-3</v>
      </c>
      <c r="D101" s="230" t="s">
        <v>426</v>
      </c>
      <c r="E101" s="230">
        <v>148</v>
      </c>
      <c r="F101" s="230">
        <v>276</v>
      </c>
      <c r="G101" s="230">
        <v>283</v>
      </c>
      <c r="H101" s="230">
        <v>791</v>
      </c>
      <c r="I101" s="232">
        <f>IF(ISBLANK(D101),"",(E101/VLOOKUP(B101,'Data-Theme'!A:E,2,)))</f>
        <v>4.4267639757126194E-3</v>
      </c>
      <c r="J101" s="232">
        <f>IF(ISBLANK(D101),"",(F101/VLOOKUP(B101,'Data-Theme'!A:E,2,)))</f>
        <v>8.2553166033559663E-3</v>
      </c>
      <c r="K101" s="232">
        <f>IF(ISBLANK(D101),"",(G101/VLOOKUP(B101,'Data-Theme'!A:E,2,)))</f>
        <v>8.4646905751802112E-3</v>
      </c>
    </row>
    <row r="102" spans="1:11" s="230" customFormat="1" x14ac:dyDescent="0.5">
      <c r="A102" s="230" t="str">
        <f t="shared" si="2"/>
        <v>Other - Reason for my visit is not in this list</v>
      </c>
      <c r="B102" s="230" t="str">
        <f t="shared" si="3"/>
        <v>Jobs</v>
      </c>
      <c r="C102" s="230">
        <f>VLOOKUP(B102,'Data-Theme'!A:J,10,)</f>
        <v>5.0406171613997025E-3</v>
      </c>
      <c r="D102" s="230" t="s">
        <v>427</v>
      </c>
      <c r="E102" s="230">
        <v>4</v>
      </c>
      <c r="F102" s="230">
        <v>5</v>
      </c>
      <c r="G102" s="230">
        <v>3</v>
      </c>
      <c r="H102" s="230">
        <v>7</v>
      </c>
      <c r="I102" s="232">
        <f>IF(ISBLANK(D102),"",(E102/VLOOKUP(B102,'Data-Theme'!A:E,2,)))</f>
        <v>1.1964226961385458E-4</v>
      </c>
      <c r="J102" s="232">
        <f>IF(ISBLANK(D102),"",(F102/VLOOKUP(B102,'Data-Theme'!A:E,2,)))</f>
        <v>1.4955283701731823E-4</v>
      </c>
      <c r="K102" s="232">
        <f>IF(ISBLANK(D102),"",(G102/VLOOKUP(B102,'Data-Theme'!A:E,2,)))</f>
        <v>8.9731702210390935E-5</v>
      </c>
    </row>
    <row r="103" spans="1:11" s="230" customFormat="1" x14ac:dyDescent="0.5">
      <c r="A103" s="230" t="str">
        <f t="shared" si="2"/>
        <v>Apply for a job in the military</v>
      </c>
      <c r="B103" s="230" t="str">
        <f t="shared" si="3"/>
        <v>Security</v>
      </c>
      <c r="C103" s="230">
        <f>VLOOKUP(B103,'Data-Theme'!A:J,10,)</f>
        <v>2.2207692427138662E-2</v>
      </c>
      <c r="D103" s="230" t="s">
        <v>1405</v>
      </c>
      <c r="E103" s="230">
        <v>23</v>
      </c>
      <c r="F103" s="230">
        <v>35</v>
      </c>
      <c r="G103" s="230">
        <v>38</v>
      </c>
      <c r="H103" s="230">
        <v>94</v>
      </c>
      <c r="I103" s="232">
        <f>IF(ISBLANK(D103),"",(E103/VLOOKUP(B103,'Data-Theme'!A:E,2,)))</f>
        <v>1.464035646085296E-2</v>
      </c>
      <c r="J103" s="232">
        <f>IF(ISBLANK(D103),"",(F103/VLOOKUP(B103,'Data-Theme'!A:E,2,)))</f>
        <v>2.2278803309993635E-2</v>
      </c>
      <c r="K103" s="232">
        <f>IF(ISBLANK(D103),"",(G103/VLOOKUP(B103,'Data-Theme'!A:E,2,)))</f>
        <v>2.4188415022278802E-2</v>
      </c>
    </row>
    <row r="104" spans="1:11" s="230" customFormat="1" x14ac:dyDescent="0.5">
      <c r="A104" s="230" t="str">
        <f t="shared" si="2"/>
        <v>Cadets and Junior Canadian Rangers</v>
      </c>
      <c r="B104" s="230" t="str">
        <f t="shared" si="3"/>
        <v>Security</v>
      </c>
      <c r="C104" s="230">
        <f>VLOOKUP(B104,'Data-Theme'!A:J,10,)</f>
        <v>2.2207692427138662E-2</v>
      </c>
      <c r="D104" s="230" t="s">
        <v>430</v>
      </c>
      <c r="E104" s="230">
        <v>7</v>
      </c>
      <c r="F104" s="230">
        <v>17</v>
      </c>
      <c r="G104" s="230">
        <v>19</v>
      </c>
      <c r="H104" s="230">
        <v>66</v>
      </c>
      <c r="I104" s="232">
        <f>IF(ISBLANK(D104),"",(E104/VLOOKUP(B104,'Data-Theme'!A:E,2,)))</f>
        <v>4.4557606619987271E-3</v>
      </c>
      <c r="J104" s="232">
        <f>IF(ISBLANK(D104),"",(F104/VLOOKUP(B104,'Data-Theme'!A:E,2,)))</f>
        <v>1.0821133036282623E-2</v>
      </c>
      <c r="K104" s="232">
        <f>IF(ISBLANK(D104),"",(G104/VLOOKUP(B104,'Data-Theme'!A:E,2,)))</f>
        <v>1.2094207511139401E-2</v>
      </c>
    </row>
    <row r="105" spans="1:11" s="230" customFormat="1" x14ac:dyDescent="0.5">
      <c r="A105" s="230" t="str">
        <f t="shared" si="2"/>
        <v>Canada's defence policy (Strong, Secure, Engaged)</v>
      </c>
      <c r="B105" s="230" t="str">
        <f t="shared" si="3"/>
        <v>Security</v>
      </c>
      <c r="C105" s="230">
        <f>VLOOKUP(B105,'Data-Theme'!A:J,10,)</f>
        <v>2.2207692427138662E-2</v>
      </c>
      <c r="D105" s="230" t="s">
        <v>431</v>
      </c>
      <c r="E105" s="230">
        <v>37</v>
      </c>
      <c r="F105" s="230">
        <v>64</v>
      </c>
      <c r="G105" s="230">
        <v>72</v>
      </c>
      <c r="H105" s="230">
        <v>187</v>
      </c>
      <c r="I105" s="232">
        <f>IF(ISBLANK(D105),"",(E105/VLOOKUP(B105,'Data-Theme'!A:E,2,)))</f>
        <v>2.3551877784850413E-2</v>
      </c>
      <c r="J105" s="232">
        <f>IF(ISBLANK(D105),"",(F105/VLOOKUP(B105,'Data-Theme'!A:E,2,)))</f>
        <v>4.0738383195416929E-2</v>
      </c>
      <c r="K105" s="232">
        <f>IF(ISBLANK(D105),"",(G105/VLOOKUP(B105,'Data-Theme'!A:E,2,)))</f>
        <v>4.5830681094844047E-2</v>
      </c>
    </row>
    <row r="106" spans="1:11" s="230" customFormat="1" x14ac:dyDescent="0.5">
      <c r="A106" s="230" t="str">
        <f t="shared" si="2"/>
        <v>Civilian jobs with National Defence</v>
      </c>
      <c r="B106" s="230" t="str">
        <f t="shared" si="3"/>
        <v>Security</v>
      </c>
      <c r="C106" s="230">
        <f>VLOOKUP(B106,'Data-Theme'!A:J,10,)</f>
        <v>2.2207692427138662E-2</v>
      </c>
      <c r="D106" s="230" t="s">
        <v>434</v>
      </c>
      <c r="E106" s="230">
        <v>35</v>
      </c>
      <c r="F106" s="230">
        <v>39</v>
      </c>
      <c r="G106" s="230">
        <v>48</v>
      </c>
      <c r="H106" s="230">
        <v>116</v>
      </c>
      <c r="I106" s="232">
        <f>IF(ISBLANK(D106),"",(E106/VLOOKUP(B106,'Data-Theme'!A:E,2,)))</f>
        <v>2.2278803309993635E-2</v>
      </c>
      <c r="J106" s="232">
        <f>IF(ISBLANK(D106),"",(F106/VLOOKUP(B106,'Data-Theme'!A:E,2,)))</f>
        <v>2.4824952259707194E-2</v>
      </c>
      <c r="K106" s="232">
        <f>IF(ISBLANK(D106),"",(G106/VLOOKUP(B106,'Data-Theme'!A:E,2,)))</f>
        <v>3.0553787396562698E-2</v>
      </c>
    </row>
    <row r="107" spans="1:11" s="230" customFormat="1" x14ac:dyDescent="0.5">
      <c r="A107" s="230" t="str">
        <f t="shared" si="2"/>
        <v>Defence administrative orders and directives (DAOD)</v>
      </c>
      <c r="B107" s="230" t="str">
        <f t="shared" si="3"/>
        <v>Security</v>
      </c>
      <c r="C107" s="230">
        <f>VLOOKUP(B107,'Data-Theme'!A:J,10,)</f>
        <v>2.2207692427138662E-2</v>
      </c>
      <c r="D107" s="230" t="s">
        <v>438</v>
      </c>
      <c r="E107" s="230">
        <v>12</v>
      </c>
      <c r="F107" s="230">
        <v>26</v>
      </c>
      <c r="G107" s="230">
        <v>23</v>
      </c>
      <c r="H107" s="230">
        <v>81</v>
      </c>
      <c r="I107" s="232">
        <f>IF(ISBLANK(D107),"",(E107/VLOOKUP(B107,'Data-Theme'!A:E,2,)))</f>
        <v>7.6384468491406746E-3</v>
      </c>
      <c r="J107" s="232">
        <f>IF(ISBLANK(D107),"",(F107/VLOOKUP(B107,'Data-Theme'!A:E,2,)))</f>
        <v>1.6549968173138127E-2</v>
      </c>
      <c r="K107" s="232">
        <f>IF(ISBLANK(D107),"",(G107/VLOOKUP(B107,'Data-Theme'!A:E,2,)))</f>
        <v>1.464035646085296E-2</v>
      </c>
    </row>
    <row r="108" spans="1:11" s="230" customFormat="1" x14ac:dyDescent="0.5">
      <c r="A108" s="230" t="str">
        <f t="shared" si="2"/>
        <v>Find information on a specific unit, squadron or ship</v>
      </c>
      <c r="B108" s="230" t="str">
        <f t="shared" si="3"/>
        <v>Security</v>
      </c>
      <c r="C108" s="230">
        <f>VLOOKUP(B108,'Data-Theme'!A:J,10,)</f>
        <v>2.2207692427138662E-2</v>
      </c>
      <c r="D108" s="230" t="s">
        <v>440</v>
      </c>
      <c r="E108" s="230">
        <v>37</v>
      </c>
      <c r="F108" s="230">
        <v>52</v>
      </c>
      <c r="G108" s="230">
        <v>60</v>
      </c>
      <c r="H108" s="230">
        <v>201</v>
      </c>
      <c r="I108" s="232">
        <f>IF(ISBLANK(D108),"",(E108/VLOOKUP(B108,'Data-Theme'!A:E,2,)))</f>
        <v>2.3551877784850413E-2</v>
      </c>
      <c r="J108" s="232">
        <f>IF(ISBLANK(D108),"",(F108/VLOOKUP(B108,'Data-Theme'!A:E,2,)))</f>
        <v>3.3099936346276254E-2</v>
      </c>
      <c r="K108" s="232">
        <f>IF(ISBLANK(D108),"",(G108/VLOOKUP(B108,'Data-Theme'!A:E,2,)))</f>
        <v>3.8192234245703373E-2</v>
      </c>
    </row>
    <row r="109" spans="1:11" s="230" customFormat="1" x14ac:dyDescent="0.5">
      <c r="A109" s="230" t="str">
        <f t="shared" si="2"/>
        <v>Jobs in the military (Canadian Armed Forces)</v>
      </c>
      <c r="B109" s="230" t="str">
        <f t="shared" si="3"/>
        <v>Security</v>
      </c>
      <c r="C109" s="230">
        <f>VLOOKUP(B109,'Data-Theme'!A:J,10,)</f>
        <v>2.2207692427138662E-2</v>
      </c>
      <c r="D109" s="230" t="s">
        <v>444</v>
      </c>
      <c r="E109" s="230">
        <v>14</v>
      </c>
      <c r="F109" s="230">
        <v>25</v>
      </c>
      <c r="G109" s="230">
        <v>26</v>
      </c>
      <c r="H109" s="230">
        <v>83</v>
      </c>
      <c r="I109" s="232">
        <f>IF(ISBLANK(D109),"",(E109/VLOOKUP(B109,'Data-Theme'!A:E,2,)))</f>
        <v>8.9115213239974542E-3</v>
      </c>
      <c r="J109" s="232">
        <f>IF(ISBLANK(D109),"",(F109/VLOOKUP(B109,'Data-Theme'!A:E,2,)))</f>
        <v>1.5913430935709738E-2</v>
      </c>
      <c r="K109" s="232">
        <f>IF(ISBLANK(D109),"",(G109/VLOOKUP(B109,'Data-Theme'!A:E,2,)))</f>
        <v>1.6549968173138127E-2</v>
      </c>
    </row>
    <row r="110" spans="1:11" s="230" customFormat="1" x14ac:dyDescent="0.5">
      <c r="A110" s="230" t="str">
        <f t="shared" si="2"/>
        <v>Missions, operations, and deployments</v>
      </c>
      <c r="B110" s="230" t="str">
        <f t="shared" si="3"/>
        <v>Security</v>
      </c>
      <c r="C110" s="230">
        <f>VLOOKUP(B110,'Data-Theme'!A:J,10,)</f>
        <v>2.2207692427138662E-2</v>
      </c>
      <c r="D110" s="230" t="s">
        <v>451</v>
      </c>
      <c r="E110" s="230">
        <v>20</v>
      </c>
      <c r="F110" s="230">
        <v>37</v>
      </c>
      <c r="G110" s="230">
        <v>41</v>
      </c>
      <c r="H110" s="230">
        <v>120</v>
      </c>
      <c r="I110" s="232">
        <f>IF(ISBLANK(D110),"",(E110/VLOOKUP(B110,'Data-Theme'!A:E,2,)))</f>
        <v>1.2730744748567792E-2</v>
      </c>
      <c r="J110" s="232">
        <f>IF(ISBLANK(D110),"",(F110/VLOOKUP(B110,'Data-Theme'!A:E,2,)))</f>
        <v>2.3551877784850413E-2</v>
      </c>
      <c r="K110" s="232">
        <f>IF(ISBLANK(D110),"",(G110/VLOOKUP(B110,'Data-Theme'!A:E,2,)))</f>
        <v>2.6098026734563972E-2</v>
      </c>
    </row>
    <row r="111" spans="1:11" s="230" customFormat="1" x14ac:dyDescent="0.5">
      <c r="A111" s="230" t="str">
        <f t="shared" si="2"/>
        <v>Other - Reason for my visit is not in this list</v>
      </c>
      <c r="B111" s="230" t="str">
        <f t="shared" si="3"/>
        <v>Security</v>
      </c>
      <c r="C111" s="230">
        <f>VLOOKUP(B111,'Data-Theme'!A:J,10,)</f>
        <v>2.2207692427138662E-2</v>
      </c>
      <c r="D111" s="230" t="s">
        <v>453</v>
      </c>
      <c r="E111" s="230">
        <v>14</v>
      </c>
      <c r="F111" s="230">
        <v>22</v>
      </c>
      <c r="G111" s="230">
        <v>19</v>
      </c>
      <c r="H111" s="230">
        <v>59</v>
      </c>
      <c r="I111" s="232">
        <f>IF(ISBLANK(D111),"",(E111/VLOOKUP(B111,'Data-Theme'!A:E,2,)))</f>
        <v>8.9115213239974542E-3</v>
      </c>
      <c r="J111" s="232">
        <f>IF(ISBLANK(D111),"",(F111/VLOOKUP(B111,'Data-Theme'!A:E,2,)))</f>
        <v>1.4003819223424571E-2</v>
      </c>
      <c r="K111" s="232">
        <f>IF(ISBLANK(D111),"",(G111/VLOOKUP(B111,'Data-Theme'!A:E,2,)))</f>
        <v>1.2094207511139401E-2</v>
      </c>
    </row>
    <row r="112" spans="1:11" s="230" customFormat="1" x14ac:dyDescent="0.5">
      <c r="A112" s="230" t="str">
        <f t="shared" si="2"/>
        <v>Pay rates for military members</v>
      </c>
      <c r="B112" s="230" t="str">
        <f t="shared" si="3"/>
        <v>Security</v>
      </c>
      <c r="C112" s="230">
        <f>VLOOKUP(B112,'Data-Theme'!A:J,10,)</f>
        <v>2.2207692427138662E-2</v>
      </c>
      <c r="D112" s="230" t="s">
        <v>455</v>
      </c>
      <c r="E112" s="230">
        <v>19</v>
      </c>
      <c r="F112" s="230">
        <v>29</v>
      </c>
      <c r="G112" s="230">
        <v>33</v>
      </c>
      <c r="H112" s="230">
        <v>72</v>
      </c>
      <c r="I112" s="232">
        <f>IF(ISBLANK(D112),"",(E112/VLOOKUP(B112,'Data-Theme'!A:E,2,)))</f>
        <v>1.2094207511139401E-2</v>
      </c>
      <c r="J112" s="232">
        <f>IF(ISBLANK(D112),"",(F112/VLOOKUP(B112,'Data-Theme'!A:E,2,)))</f>
        <v>1.8459579885423297E-2</v>
      </c>
      <c r="K112" s="232">
        <f>IF(ISBLANK(D112),"",(G112/VLOOKUP(B112,'Data-Theme'!A:E,2,)))</f>
        <v>2.1005728835136857E-2</v>
      </c>
    </row>
    <row r="113" spans="1:11" s="230" customFormat="1" x14ac:dyDescent="0.5">
      <c r="A113" s="230" t="str">
        <f t="shared" si="2"/>
        <v>Queen's regulations and orders (QR&amp;O)</v>
      </c>
      <c r="B113" s="230" t="str">
        <f t="shared" si="3"/>
        <v>Security</v>
      </c>
      <c r="C113" s="230">
        <f>VLOOKUP(B113,'Data-Theme'!A:J,10,)</f>
        <v>2.2207692427138662E-2</v>
      </c>
      <c r="D113" s="230" t="s">
        <v>458</v>
      </c>
      <c r="E113" s="230">
        <v>8</v>
      </c>
      <c r="F113" s="230">
        <v>20</v>
      </c>
      <c r="G113" s="230">
        <v>14</v>
      </c>
      <c r="H113" s="230">
        <v>38</v>
      </c>
      <c r="I113" s="232">
        <f>IF(ISBLANK(D113),"",(E113/VLOOKUP(B113,'Data-Theme'!A:E,2,)))</f>
        <v>5.0922978994271161E-3</v>
      </c>
      <c r="J113" s="232">
        <f>IF(ISBLANK(D113),"",(F113/VLOOKUP(B113,'Data-Theme'!A:E,2,)))</f>
        <v>1.2730744748567792E-2</v>
      </c>
      <c r="K113" s="232">
        <f>IF(ISBLANK(D113),"",(G113/VLOOKUP(B113,'Data-Theme'!A:E,2,)))</f>
        <v>8.9115213239974542E-3</v>
      </c>
    </row>
    <row r="114" spans="1:11" s="230" customFormat="1" x14ac:dyDescent="0.5">
      <c r="A114" s="230" t="str">
        <f t="shared" si="2"/>
        <v>Ranks in the military</v>
      </c>
      <c r="B114" s="230" t="str">
        <f t="shared" si="3"/>
        <v>Security</v>
      </c>
      <c r="C114" s="230">
        <f>VLOOKUP(B114,'Data-Theme'!A:J,10,)</f>
        <v>2.2207692427138662E-2</v>
      </c>
      <c r="D114" s="230" t="s">
        <v>459</v>
      </c>
      <c r="E114" s="230">
        <v>4</v>
      </c>
      <c r="F114" s="230">
        <v>15</v>
      </c>
      <c r="G114" s="230">
        <v>16</v>
      </c>
      <c r="H114" s="230">
        <v>76</v>
      </c>
      <c r="I114" s="232">
        <f>IF(ISBLANK(D114),"",(E114/VLOOKUP(B114,'Data-Theme'!A:E,2,)))</f>
        <v>2.546148949713558E-3</v>
      </c>
      <c r="J114" s="232">
        <f>IF(ISBLANK(D114),"",(F114/VLOOKUP(B114,'Data-Theme'!A:E,2,)))</f>
        <v>9.5480585614258432E-3</v>
      </c>
      <c r="K114" s="232">
        <f>IF(ISBLANK(D114),"",(G114/VLOOKUP(B114,'Data-Theme'!A:E,2,)))</f>
        <v>1.0184595798854232E-2</v>
      </c>
    </row>
    <row r="115" spans="1:11" s="230" customFormat="1" x14ac:dyDescent="0.5">
      <c r="A115" s="230" t="str">
        <f t="shared" si="2"/>
        <v>Reserves (part-time army, navy, air force)</v>
      </c>
      <c r="B115" s="230" t="str">
        <f t="shared" si="3"/>
        <v>Security</v>
      </c>
      <c r="C115" s="230">
        <f>VLOOKUP(B115,'Data-Theme'!A:J,10,)</f>
        <v>2.2207692427138662E-2</v>
      </c>
      <c r="D115" s="230" t="s">
        <v>461</v>
      </c>
      <c r="E115" s="230">
        <v>12</v>
      </c>
      <c r="F115" s="230">
        <v>26</v>
      </c>
      <c r="G115" s="230">
        <v>22</v>
      </c>
      <c r="H115" s="230">
        <v>77</v>
      </c>
      <c r="I115" s="232">
        <f>IF(ISBLANK(D115),"",(E115/VLOOKUP(B115,'Data-Theme'!A:E,2,)))</f>
        <v>7.6384468491406746E-3</v>
      </c>
      <c r="J115" s="232">
        <f>IF(ISBLANK(D115),"",(F115/VLOOKUP(B115,'Data-Theme'!A:E,2,)))</f>
        <v>1.6549968173138127E-2</v>
      </c>
      <c r="K115" s="232">
        <f>IF(ISBLANK(D115),"",(G115/VLOOKUP(B115,'Data-Theme'!A:E,2,)))</f>
        <v>1.4003819223424571E-2</v>
      </c>
    </row>
    <row r="116" spans="1:11" s="230" customFormat="1" x14ac:dyDescent="0.5">
      <c r="A116" s="230" t="str">
        <f t="shared" si="2"/>
        <v>Search for jobs in the military</v>
      </c>
      <c r="B116" s="230" t="str">
        <f t="shared" si="3"/>
        <v>Security</v>
      </c>
      <c r="C116" s="230">
        <f>VLOOKUP(B116,'Data-Theme'!A:J,10,)</f>
        <v>2.2207692427138662E-2</v>
      </c>
      <c r="D116" s="230" t="s">
        <v>1417</v>
      </c>
      <c r="E116" s="230">
        <v>18</v>
      </c>
      <c r="F116" s="230">
        <v>26</v>
      </c>
      <c r="G116" s="230">
        <v>23</v>
      </c>
      <c r="H116" s="230">
        <v>80</v>
      </c>
      <c r="I116" s="232">
        <f>IF(ISBLANK(D116),"",(E116/VLOOKUP(B116,'Data-Theme'!A:E,2,)))</f>
        <v>1.1457670273711012E-2</v>
      </c>
      <c r="J116" s="232">
        <f>IF(ISBLANK(D116),"",(F116/VLOOKUP(B116,'Data-Theme'!A:E,2,)))</f>
        <v>1.6549968173138127E-2</v>
      </c>
      <c r="K116" s="232">
        <f>IF(ISBLANK(D116),"",(G116/VLOOKUP(B116,'Data-Theme'!A:E,2,)))</f>
        <v>1.464035646085296E-2</v>
      </c>
    </row>
    <row r="117" spans="1:11" s="230" customFormat="1" x14ac:dyDescent="0.5">
      <c r="A117" s="230" t="str">
        <f t="shared" si="2"/>
        <v>Check past weather conditions</v>
      </c>
      <c r="B117" s="230" t="str">
        <f t="shared" si="3"/>
        <v>Environment</v>
      </c>
      <c r="C117" s="230">
        <f>VLOOKUP(B117,'Data-Theme'!A:J,10,)</f>
        <v>1.3938132207683451E-2</v>
      </c>
      <c r="D117" s="230" t="s">
        <v>467</v>
      </c>
      <c r="E117" s="230">
        <v>54</v>
      </c>
      <c r="F117" s="230">
        <v>90</v>
      </c>
      <c r="G117" s="230">
        <v>95</v>
      </c>
      <c r="H117" s="230">
        <v>265</v>
      </c>
      <c r="I117" s="232">
        <f>IF(ISBLANK(D117),"",(E117/VLOOKUP(B117,'Data-Theme'!A:E,2,)))</f>
        <v>1.4867841409691629E-2</v>
      </c>
      <c r="J117" s="232">
        <f>IF(ISBLANK(D117),"",(F117/VLOOKUP(B117,'Data-Theme'!A:E,2,)))</f>
        <v>2.4779735682819382E-2</v>
      </c>
      <c r="K117" s="232">
        <f>IF(ISBLANK(D117),"",(G117/VLOOKUP(B117,'Data-Theme'!A:E,2,)))</f>
        <v>2.6156387665198236E-2</v>
      </c>
    </row>
    <row r="118" spans="1:11" s="230" customFormat="1" x14ac:dyDescent="0.5">
      <c r="A118" s="230" t="str">
        <f t="shared" si="2"/>
        <v>Consult Canada's plan to fight climate change</v>
      </c>
      <c r="B118" s="230" t="str">
        <f t="shared" si="3"/>
        <v>Environment</v>
      </c>
      <c r="C118" s="230">
        <f>VLOOKUP(B118,'Data-Theme'!A:J,10,)</f>
        <v>1.3938132207683451E-2</v>
      </c>
      <c r="D118" s="230" t="s">
        <v>468</v>
      </c>
      <c r="E118" s="230">
        <v>41</v>
      </c>
      <c r="F118" s="230">
        <v>70</v>
      </c>
      <c r="G118" s="230">
        <v>78</v>
      </c>
      <c r="H118" s="230">
        <v>205</v>
      </c>
      <c r="I118" s="232">
        <f>IF(ISBLANK(D118),"",(E118/VLOOKUP(B118,'Data-Theme'!A:E,2,)))</f>
        <v>1.1288546255506607E-2</v>
      </c>
      <c r="J118" s="232">
        <f>IF(ISBLANK(D118),"",(F118/VLOOKUP(B118,'Data-Theme'!A:E,2,)))</f>
        <v>1.9273127753303965E-2</v>
      </c>
      <c r="K118" s="232">
        <f>IF(ISBLANK(D118),"",(G118/VLOOKUP(B118,'Data-Theme'!A:E,2,)))</f>
        <v>2.1475770925110133E-2</v>
      </c>
    </row>
    <row r="119" spans="1:11" s="230" customFormat="1" x14ac:dyDescent="0.5">
      <c r="A119" s="230" t="str">
        <f t="shared" si="2"/>
        <v>Consult the reporting and inventory of greenhouse gas emissions</v>
      </c>
      <c r="B119" s="230" t="str">
        <f t="shared" si="3"/>
        <v>Environment</v>
      </c>
      <c r="C119" s="230">
        <f>VLOOKUP(B119,'Data-Theme'!A:J,10,)</f>
        <v>1.3938132207683451E-2</v>
      </c>
      <c r="D119" s="230" t="s">
        <v>469</v>
      </c>
      <c r="E119" s="230">
        <v>13</v>
      </c>
      <c r="F119" s="230">
        <v>22</v>
      </c>
      <c r="G119" s="230">
        <v>19</v>
      </c>
      <c r="H119" s="230">
        <v>60</v>
      </c>
      <c r="I119" s="232">
        <f>IF(ISBLANK(D119),"",(E119/VLOOKUP(B119,'Data-Theme'!A:E,2,)))</f>
        <v>3.5792951541850221E-3</v>
      </c>
      <c r="J119" s="232">
        <f>IF(ISBLANK(D119),"",(F119/VLOOKUP(B119,'Data-Theme'!A:E,2,)))</f>
        <v>6.0572687224669606E-3</v>
      </c>
      <c r="K119" s="232">
        <f>IF(ISBLANK(D119),"",(G119/VLOOKUP(B119,'Data-Theme'!A:E,2,)))</f>
        <v>5.2312775330396475E-3</v>
      </c>
    </row>
    <row r="120" spans="1:11" s="230" customFormat="1" x14ac:dyDescent="0.5">
      <c r="A120" s="230" t="str">
        <f t="shared" si="2"/>
        <v>Find out about the major pollutants and toxic substances affecting the environment</v>
      </c>
      <c r="B120" s="230" t="str">
        <f t="shared" si="3"/>
        <v>Environment</v>
      </c>
      <c r="C120" s="230">
        <f>VLOOKUP(B120,'Data-Theme'!A:J,10,)</f>
        <v>1.3938132207683451E-2</v>
      </c>
      <c r="D120" s="230" t="s">
        <v>480</v>
      </c>
      <c r="E120" s="230">
        <v>18</v>
      </c>
      <c r="F120" s="230">
        <v>27</v>
      </c>
      <c r="G120" s="230">
        <v>33</v>
      </c>
      <c r="H120" s="230">
        <v>112</v>
      </c>
      <c r="I120" s="232">
        <f>IF(ISBLANK(D120),"",(E120/VLOOKUP(B120,'Data-Theme'!A:E,2,)))</f>
        <v>4.955947136563877E-3</v>
      </c>
      <c r="J120" s="232">
        <f>IF(ISBLANK(D120),"",(F120/VLOOKUP(B120,'Data-Theme'!A:E,2,)))</f>
        <v>7.4339207048458146E-3</v>
      </c>
      <c r="K120" s="232">
        <f>IF(ISBLANK(D120),"",(G120/VLOOKUP(B120,'Data-Theme'!A:E,2,)))</f>
        <v>9.08590308370044E-3</v>
      </c>
    </row>
    <row r="121" spans="1:11" s="230" customFormat="1" x14ac:dyDescent="0.5">
      <c r="A121" s="230" t="str">
        <f t="shared" si="2"/>
        <v>Find out how Canada is managing pollution</v>
      </c>
      <c r="B121" s="230" t="str">
        <f t="shared" si="3"/>
        <v>Environment</v>
      </c>
      <c r="C121" s="230">
        <f>VLOOKUP(B121,'Data-Theme'!A:J,10,)</f>
        <v>1.3938132207683451E-2</v>
      </c>
      <c r="D121" s="230" t="s">
        <v>483</v>
      </c>
      <c r="E121" s="230">
        <v>20</v>
      </c>
      <c r="F121" s="230">
        <v>28</v>
      </c>
      <c r="G121" s="230">
        <v>33</v>
      </c>
      <c r="H121" s="230">
        <v>94</v>
      </c>
      <c r="I121" s="232">
        <f>IF(ISBLANK(D121),"",(E121/VLOOKUP(B121,'Data-Theme'!A:E,2,)))</f>
        <v>5.5066079295154188E-3</v>
      </c>
      <c r="J121" s="232">
        <f>IF(ISBLANK(D121),"",(F121/VLOOKUP(B121,'Data-Theme'!A:E,2,)))</f>
        <v>7.709251101321586E-3</v>
      </c>
      <c r="K121" s="232">
        <f>IF(ISBLANK(D121),"",(G121/VLOOKUP(B121,'Data-Theme'!A:E,2,)))</f>
        <v>9.08590308370044E-3</v>
      </c>
    </row>
    <row r="122" spans="1:11" s="230" customFormat="1" x14ac:dyDescent="0.5">
      <c r="A122" s="230" t="str">
        <f t="shared" si="2"/>
        <v>Find out what Canada is doing about climate change</v>
      </c>
      <c r="B122" s="230" t="str">
        <f t="shared" si="3"/>
        <v>Environment</v>
      </c>
      <c r="C122" s="230">
        <f>VLOOKUP(B122,'Data-Theme'!A:J,10,)</f>
        <v>1.3938132207683451E-2</v>
      </c>
      <c r="D122" s="230" t="s">
        <v>485</v>
      </c>
      <c r="E122" s="230">
        <v>22</v>
      </c>
      <c r="F122" s="230">
        <v>31</v>
      </c>
      <c r="G122" s="230">
        <v>49</v>
      </c>
      <c r="H122" s="230">
        <v>130</v>
      </c>
      <c r="I122" s="232">
        <f>IF(ISBLANK(D122),"",(E122/VLOOKUP(B122,'Data-Theme'!A:E,2,)))</f>
        <v>6.0572687224669606E-3</v>
      </c>
      <c r="J122" s="232">
        <f>IF(ISBLANK(D122),"",(F122/VLOOKUP(B122,'Data-Theme'!A:E,2,)))</f>
        <v>8.5352422907488991E-3</v>
      </c>
      <c r="K122" s="232">
        <f>IF(ISBLANK(D122),"",(G122/VLOOKUP(B122,'Data-Theme'!A:E,2,)))</f>
        <v>1.3491189427312776E-2</v>
      </c>
    </row>
    <row r="123" spans="1:11" s="230" customFormat="1" x14ac:dyDescent="0.5">
      <c r="A123" s="230" t="str">
        <f t="shared" si="2"/>
        <v>Get and understand Air Quality Health Index ratings for my location</v>
      </c>
      <c r="B123" s="230" t="str">
        <f t="shared" si="3"/>
        <v>Environment</v>
      </c>
      <c r="C123" s="230">
        <f>VLOOKUP(B123,'Data-Theme'!A:J,10,)</f>
        <v>1.3938132207683451E-2</v>
      </c>
      <c r="D123" s="230" t="s">
        <v>489</v>
      </c>
      <c r="E123" s="230">
        <v>15</v>
      </c>
      <c r="F123" s="230">
        <v>19</v>
      </c>
      <c r="G123" s="230">
        <v>19</v>
      </c>
      <c r="H123" s="230">
        <v>52</v>
      </c>
      <c r="I123" s="232">
        <f>IF(ISBLANK(D123),"",(E123/VLOOKUP(B123,'Data-Theme'!A:E,2,)))</f>
        <v>4.1299559471365639E-3</v>
      </c>
      <c r="J123" s="232">
        <f>IF(ISBLANK(D123),"",(F123/VLOOKUP(B123,'Data-Theme'!A:E,2,)))</f>
        <v>5.2312775330396475E-3</v>
      </c>
      <c r="K123" s="232">
        <f>IF(ISBLANK(D123),"",(G123/VLOOKUP(B123,'Data-Theme'!A:E,2,)))</f>
        <v>5.2312775330396475E-3</v>
      </c>
    </row>
    <row r="124" spans="1:11" s="230" customFormat="1" x14ac:dyDescent="0.5">
      <c r="A124" s="230" t="str">
        <f t="shared" si="2"/>
        <v>Get current and forecasted ice conditions</v>
      </c>
      <c r="B124" s="230" t="str">
        <f t="shared" si="3"/>
        <v>Environment</v>
      </c>
      <c r="C124" s="230">
        <f>VLOOKUP(B124,'Data-Theme'!A:J,10,)</f>
        <v>1.3938132207683451E-2</v>
      </c>
      <c r="D124" s="230" t="s">
        <v>491</v>
      </c>
      <c r="E124" s="230">
        <v>9</v>
      </c>
      <c r="F124" s="230">
        <v>14</v>
      </c>
      <c r="G124" s="230">
        <v>23</v>
      </c>
      <c r="H124" s="230">
        <v>88</v>
      </c>
      <c r="I124" s="232">
        <f>IF(ISBLANK(D124),"",(E124/VLOOKUP(B124,'Data-Theme'!A:E,2,)))</f>
        <v>2.4779735682819385E-3</v>
      </c>
      <c r="J124" s="232">
        <f>IF(ISBLANK(D124),"",(F124/VLOOKUP(B124,'Data-Theme'!A:E,2,)))</f>
        <v>3.854625550660793E-3</v>
      </c>
      <c r="K124" s="232">
        <f>IF(ISBLANK(D124),"",(G124/VLOOKUP(B124,'Data-Theme'!A:E,2,)))</f>
        <v>6.3325991189427311E-3</v>
      </c>
    </row>
    <row r="125" spans="1:11" s="230" customFormat="1" x14ac:dyDescent="0.5">
      <c r="A125" s="230" t="str">
        <f t="shared" si="2"/>
        <v>Get current and forecasted weather for your location</v>
      </c>
      <c r="B125" s="230" t="str">
        <f t="shared" si="3"/>
        <v>Environment</v>
      </c>
      <c r="C125" s="230">
        <f>VLOOKUP(B125,'Data-Theme'!A:J,10,)</f>
        <v>1.3938132207683451E-2</v>
      </c>
      <c r="D125" s="230" t="s">
        <v>492</v>
      </c>
      <c r="E125" s="230">
        <v>176</v>
      </c>
      <c r="F125" s="230">
        <v>355</v>
      </c>
      <c r="G125" s="230">
        <v>408</v>
      </c>
      <c r="H125" s="230">
        <v>1591</v>
      </c>
      <c r="I125" s="232">
        <f>IF(ISBLANK(D125),"",(E125/VLOOKUP(B125,'Data-Theme'!A:E,2,)))</f>
        <v>4.8458149779735685E-2</v>
      </c>
      <c r="J125" s="232">
        <f>IF(ISBLANK(D125),"",(F125/VLOOKUP(B125,'Data-Theme'!A:E,2,)))</f>
        <v>9.7742290748898675E-2</v>
      </c>
      <c r="K125" s="232">
        <f>IF(ISBLANK(D125),"",(G125/VLOOKUP(B125,'Data-Theme'!A:E,2,)))</f>
        <v>0.11233480176211454</v>
      </c>
    </row>
    <row r="126" spans="1:11" s="230" customFormat="1" x14ac:dyDescent="0.5">
      <c r="A126" s="230" t="str">
        <f t="shared" si="2"/>
        <v>Get marine conditions (tides and ocean water levels)</v>
      </c>
      <c r="B126" s="230" t="str">
        <f t="shared" si="3"/>
        <v>Environment</v>
      </c>
      <c r="C126" s="230">
        <f>VLOOKUP(B126,'Data-Theme'!A:J,10,)</f>
        <v>1.3938132207683451E-2</v>
      </c>
      <c r="D126" s="230" t="s">
        <v>493</v>
      </c>
      <c r="E126" s="230">
        <v>10</v>
      </c>
      <c r="F126" s="230">
        <v>22</v>
      </c>
      <c r="G126" s="230">
        <v>18</v>
      </c>
      <c r="H126" s="230">
        <v>62</v>
      </c>
      <c r="I126" s="232">
        <f>IF(ISBLANK(D126),"",(E126/VLOOKUP(B126,'Data-Theme'!A:E,2,)))</f>
        <v>2.7533039647577094E-3</v>
      </c>
      <c r="J126" s="232">
        <f>IF(ISBLANK(D126),"",(F126/VLOOKUP(B126,'Data-Theme'!A:E,2,)))</f>
        <v>6.0572687224669606E-3</v>
      </c>
      <c r="K126" s="232">
        <f>IF(ISBLANK(D126),"",(G126/VLOOKUP(B126,'Data-Theme'!A:E,2,)))</f>
        <v>4.955947136563877E-3</v>
      </c>
    </row>
    <row r="127" spans="1:11" s="230" customFormat="1" x14ac:dyDescent="0.5">
      <c r="A127" s="230" t="str">
        <f t="shared" si="2"/>
        <v>How to prepare for seasonal severe weather conditions</v>
      </c>
      <c r="B127" s="230" t="str">
        <f t="shared" si="3"/>
        <v>Environment</v>
      </c>
      <c r="C127" s="230">
        <f>VLOOKUP(B127,'Data-Theme'!A:J,10,)</f>
        <v>1.3938132207683451E-2</v>
      </c>
      <c r="D127" s="230" t="s">
        <v>494</v>
      </c>
      <c r="E127" s="230">
        <v>5</v>
      </c>
      <c r="F127" s="230">
        <v>15</v>
      </c>
      <c r="G127" s="230">
        <v>10</v>
      </c>
      <c r="H127" s="230">
        <v>58</v>
      </c>
      <c r="I127" s="232">
        <f>IF(ISBLANK(D127),"",(E127/VLOOKUP(B127,'Data-Theme'!A:E,2,)))</f>
        <v>1.3766519823788547E-3</v>
      </c>
      <c r="J127" s="232">
        <f>IF(ISBLANK(D127),"",(F127/VLOOKUP(B127,'Data-Theme'!A:E,2,)))</f>
        <v>4.1299559471365639E-3</v>
      </c>
      <c r="K127" s="232">
        <f>IF(ISBLANK(D127),"",(G127/VLOOKUP(B127,'Data-Theme'!A:E,2,)))</f>
        <v>2.7533039647577094E-3</v>
      </c>
    </row>
    <row r="128" spans="1:11" s="230" customFormat="1" x14ac:dyDescent="0.5">
      <c r="A128" s="230" t="str">
        <f t="shared" si="2"/>
        <v>Learn about climate change</v>
      </c>
      <c r="B128" s="230" t="str">
        <f t="shared" si="3"/>
        <v>Environment</v>
      </c>
      <c r="C128" s="230">
        <f>VLOOKUP(B128,'Data-Theme'!A:J,10,)</f>
        <v>1.3938132207683451E-2</v>
      </c>
      <c r="D128" s="230" t="s">
        <v>497</v>
      </c>
      <c r="E128" s="230">
        <v>13</v>
      </c>
      <c r="F128" s="230">
        <v>20</v>
      </c>
      <c r="G128" s="230">
        <v>23</v>
      </c>
      <c r="H128" s="230">
        <v>86</v>
      </c>
      <c r="I128" s="232">
        <f>IF(ISBLANK(D128),"",(E128/VLOOKUP(B128,'Data-Theme'!A:E,2,)))</f>
        <v>3.5792951541850221E-3</v>
      </c>
      <c r="J128" s="232">
        <f>IF(ISBLANK(D128),"",(F128/VLOOKUP(B128,'Data-Theme'!A:E,2,)))</f>
        <v>5.5066079295154188E-3</v>
      </c>
      <c r="K128" s="232">
        <f>IF(ISBLANK(D128),"",(G128/VLOOKUP(B128,'Data-Theme'!A:E,2,)))</f>
        <v>6.3325991189427311E-3</v>
      </c>
    </row>
    <row r="129" spans="1:11" s="230" customFormat="1" x14ac:dyDescent="0.5">
      <c r="A129" s="230" t="str">
        <f t="shared" si="2"/>
        <v>Learn about managing and reducing waste</v>
      </c>
      <c r="B129" s="230" t="str">
        <f t="shared" si="3"/>
        <v>Environment</v>
      </c>
      <c r="C129" s="230">
        <f>VLOOKUP(B129,'Data-Theme'!A:J,10,)</f>
        <v>1.3938132207683451E-2</v>
      </c>
      <c r="D129" s="230" t="s">
        <v>500</v>
      </c>
      <c r="E129" s="230">
        <v>16</v>
      </c>
      <c r="F129" s="230">
        <v>16</v>
      </c>
      <c r="G129" s="230">
        <v>23</v>
      </c>
      <c r="H129" s="230">
        <v>55</v>
      </c>
      <c r="I129" s="232">
        <f>IF(ISBLANK(D129),"",(E129/VLOOKUP(B129,'Data-Theme'!A:E,2,)))</f>
        <v>4.4052863436123352E-3</v>
      </c>
      <c r="J129" s="232">
        <f>IF(ISBLANK(D129),"",(F129/VLOOKUP(B129,'Data-Theme'!A:E,2,)))</f>
        <v>4.4052863436123352E-3</v>
      </c>
      <c r="K129" s="232">
        <f>IF(ISBLANK(D129),"",(G129/VLOOKUP(B129,'Data-Theme'!A:E,2,)))</f>
        <v>6.3325991189427311E-3</v>
      </c>
    </row>
    <row r="130" spans="1:11" s="230" customFormat="1" x14ac:dyDescent="0.5">
      <c r="A130" s="230" t="str">
        <f t="shared" si="2"/>
        <v>Look up a species at risk in Canada</v>
      </c>
      <c r="B130" s="230" t="str">
        <f t="shared" si="3"/>
        <v>Environment</v>
      </c>
      <c r="C130" s="230">
        <f>VLOOKUP(B130,'Data-Theme'!A:J,10,)</f>
        <v>1.3938132207683451E-2</v>
      </c>
      <c r="D130" s="230" t="s">
        <v>505</v>
      </c>
      <c r="E130" s="230">
        <v>25</v>
      </c>
      <c r="F130" s="230">
        <v>36</v>
      </c>
      <c r="G130" s="230">
        <v>36</v>
      </c>
      <c r="H130" s="230">
        <v>131</v>
      </c>
      <c r="I130" s="232">
        <f>IF(ISBLANK(D130),"",(E130/VLOOKUP(B130,'Data-Theme'!A:E,2,)))</f>
        <v>6.8832599118942728E-3</v>
      </c>
      <c r="J130" s="232">
        <f>IF(ISBLANK(D130),"",(F130/VLOOKUP(B130,'Data-Theme'!A:E,2,)))</f>
        <v>9.911894273127754E-3</v>
      </c>
      <c r="K130" s="232">
        <f>IF(ISBLANK(D130),"",(G130/VLOOKUP(B130,'Data-Theme'!A:E,2,)))</f>
        <v>9.911894273127754E-3</v>
      </c>
    </row>
    <row r="131" spans="1:11" s="230" customFormat="1" x14ac:dyDescent="0.5">
      <c r="A131" s="230" t="str">
        <f t="shared" ref="A131:A194" si="4">IF(ISBLANK(D131),"",MID(D131,FIND("#",SUBSTITUTE(D131,":","#",2))+1,500))</f>
        <v>Other - Reason for my visit is not in this list</v>
      </c>
      <c r="B131" s="230" t="str">
        <f t="shared" ref="B131:B194" si="5">IF(ISBLANK(D131),"",MID(D131,FIND("#",SUBSTITUTE(D131,":","#",1))+1,FIND("#",SUBSTITUTE(D131,":","#",2))-FIND("#",SUBSTITUTE(D131,":","#",1))-1))</f>
        <v>Environment</v>
      </c>
      <c r="C131" s="230">
        <f>VLOOKUP(B131,'Data-Theme'!A:J,10,)</f>
        <v>1.3938132207683451E-2</v>
      </c>
      <c r="D131" s="230" t="s">
        <v>507</v>
      </c>
      <c r="E131" s="230">
        <v>33</v>
      </c>
      <c r="F131" s="230">
        <v>35</v>
      </c>
      <c r="G131" s="230">
        <v>41</v>
      </c>
      <c r="H131" s="230">
        <v>113</v>
      </c>
      <c r="I131" s="232">
        <f>IF(ISBLANK(D131),"",(E131/VLOOKUP(B131,'Data-Theme'!A:E,2,)))</f>
        <v>9.08590308370044E-3</v>
      </c>
      <c r="J131" s="232">
        <f>IF(ISBLANK(D131),"",(F131/VLOOKUP(B131,'Data-Theme'!A:E,2,)))</f>
        <v>9.6365638766519827E-3</v>
      </c>
      <c r="K131" s="232">
        <f>IF(ISBLANK(D131),"",(G131/VLOOKUP(B131,'Data-Theme'!A:E,2,)))</f>
        <v>1.1288546255506607E-2</v>
      </c>
    </row>
    <row r="132" spans="1:11" s="230" customFormat="1" x14ac:dyDescent="0.5">
      <c r="A132" s="230" t="str">
        <f t="shared" si="4"/>
        <v>Understand how pricing pollution works in Canada</v>
      </c>
      <c r="B132" s="230" t="str">
        <f t="shared" si="5"/>
        <v>Environment</v>
      </c>
      <c r="C132" s="230">
        <f>VLOOKUP(B132,'Data-Theme'!A:J,10,)</f>
        <v>1.3938132207683451E-2</v>
      </c>
      <c r="D132" s="230" t="s">
        <v>509</v>
      </c>
      <c r="E132" s="230">
        <v>8</v>
      </c>
      <c r="F132" s="230">
        <v>13</v>
      </c>
      <c r="G132" s="230">
        <v>14</v>
      </c>
      <c r="H132" s="230">
        <v>30</v>
      </c>
      <c r="I132" s="232">
        <f>IF(ISBLANK(D132),"",(E132/VLOOKUP(B132,'Data-Theme'!A:E,2,)))</f>
        <v>2.2026431718061676E-3</v>
      </c>
      <c r="J132" s="232">
        <f>IF(ISBLANK(D132),"",(F132/VLOOKUP(B132,'Data-Theme'!A:E,2,)))</f>
        <v>3.5792951541850221E-3</v>
      </c>
      <c r="K132" s="232">
        <f>IF(ISBLANK(D132),"",(G132/VLOOKUP(B132,'Data-Theme'!A:E,2,)))</f>
        <v>3.854625550660793E-3</v>
      </c>
    </row>
    <row r="133" spans="1:11" s="230" customFormat="1" x14ac:dyDescent="0.5">
      <c r="A133" s="230" t="str">
        <f t="shared" si="4"/>
        <v>Water level and flood monitoring in Canada (inland)</v>
      </c>
      <c r="B133" s="230" t="str">
        <f t="shared" si="5"/>
        <v>Environment</v>
      </c>
      <c r="C133" s="230">
        <f>VLOOKUP(B133,'Data-Theme'!A:J,10,)</f>
        <v>1.3938132207683451E-2</v>
      </c>
      <c r="D133" s="230" t="s">
        <v>511</v>
      </c>
      <c r="E133" s="230">
        <v>16</v>
      </c>
      <c r="F133" s="230">
        <v>24</v>
      </c>
      <c r="G133" s="230">
        <v>24</v>
      </c>
      <c r="H133" s="230">
        <v>57</v>
      </c>
      <c r="I133" s="232">
        <f>IF(ISBLANK(D133),"",(E133/VLOOKUP(B133,'Data-Theme'!A:E,2,)))</f>
        <v>4.4052863436123352E-3</v>
      </c>
      <c r="J133" s="232">
        <f>IF(ISBLANK(D133),"",(F133/VLOOKUP(B133,'Data-Theme'!A:E,2,)))</f>
        <v>6.6079295154185024E-3</v>
      </c>
      <c r="K133" s="232">
        <f>IF(ISBLANK(D133),"",(G133/VLOOKUP(B133,'Data-Theme'!A:E,2,)))</f>
        <v>6.6079295154185024E-3</v>
      </c>
    </row>
    <row r="134" spans="1:11" s="230" customFormat="1" x14ac:dyDescent="0.5">
      <c r="A134" s="230" t="str">
        <f t="shared" si="4"/>
        <v>Apply for a student grant or loan</v>
      </c>
      <c r="B134" s="230" t="str">
        <f t="shared" si="5"/>
        <v>Benefits</v>
      </c>
      <c r="C134" s="230">
        <f>VLOOKUP(B134,'Data-Theme'!A:J,10,)</f>
        <v>4.6183538821234519E-3</v>
      </c>
      <c r="D134" s="230" t="s">
        <v>513</v>
      </c>
      <c r="E134" s="230">
        <v>240</v>
      </c>
      <c r="F134" s="230">
        <v>279</v>
      </c>
      <c r="G134" s="230">
        <v>316</v>
      </c>
      <c r="H134" s="230">
        <v>603</v>
      </c>
      <c r="I134" s="232">
        <f>IF(ISBLANK(D134),"",(E134/VLOOKUP(B134,'Data-Theme'!A:E,2,)))</f>
        <v>5.6040722925325736E-3</v>
      </c>
      <c r="J134" s="232">
        <f>IF(ISBLANK(D134),"",(F134/VLOOKUP(B134,'Data-Theme'!A:E,2,)))</f>
        <v>6.5147340400691168E-3</v>
      </c>
      <c r="K134" s="232">
        <f>IF(ISBLANK(D134),"",(G134/VLOOKUP(B134,'Data-Theme'!A:E,2,)))</f>
        <v>7.3786951851678891E-3</v>
      </c>
    </row>
    <row r="135" spans="1:11" s="230" customFormat="1" x14ac:dyDescent="0.5">
      <c r="A135" s="230" t="str">
        <f t="shared" si="4"/>
        <v>Apply for Guaranteed Income Supplement (GIS)</v>
      </c>
      <c r="B135" s="230" t="str">
        <f t="shared" si="5"/>
        <v>Benefits</v>
      </c>
      <c r="C135" s="230">
        <f>VLOOKUP(B135,'Data-Theme'!A:J,10,)</f>
        <v>4.6183538821234519E-3</v>
      </c>
      <c r="D135" s="230" t="s">
        <v>514</v>
      </c>
      <c r="E135" s="230">
        <v>296</v>
      </c>
      <c r="F135" s="230">
        <v>292</v>
      </c>
      <c r="G135" s="230">
        <v>322</v>
      </c>
      <c r="H135" s="230">
        <v>574</v>
      </c>
      <c r="I135" s="232">
        <f>IF(ISBLANK(D135),"",(E135/VLOOKUP(B135,'Data-Theme'!A:E,2,)))</f>
        <v>6.9116891607901741E-3</v>
      </c>
      <c r="J135" s="232">
        <f>IF(ISBLANK(D135),"",(F135/VLOOKUP(B135,'Data-Theme'!A:E,2,)))</f>
        <v>6.8182879559146314E-3</v>
      </c>
      <c r="K135" s="232">
        <f>IF(ISBLANK(D135),"",(G135/VLOOKUP(B135,'Data-Theme'!A:E,2,)))</f>
        <v>7.5187969924812026E-3</v>
      </c>
    </row>
    <row r="136" spans="1:11" s="230" customFormat="1" x14ac:dyDescent="0.5">
      <c r="A136" s="230" t="str">
        <f t="shared" si="4"/>
        <v>Apply for the Canada Child Benefit (CCB)</v>
      </c>
      <c r="B136" s="230" t="str">
        <f t="shared" si="5"/>
        <v>Benefits</v>
      </c>
      <c r="C136" s="230">
        <f>VLOOKUP(B136,'Data-Theme'!A:J,10,)</f>
        <v>4.6183538821234519E-3</v>
      </c>
      <c r="D136" s="230" t="s">
        <v>515</v>
      </c>
      <c r="E136" s="230">
        <v>353</v>
      </c>
      <c r="F136" s="230">
        <v>408</v>
      </c>
      <c r="G136" s="230">
        <v>453</v>
      </c>
      <c r="H136" s="230">
        <v>823</v>
      </c>
      <c r="I136" s="232">
        <f>IF(ISBLANK(D136),"",(E136/VLOOKUP(B136,'Data-Theme'!A:E,2,)))</f>
        <v>8.2426563302666605E-3</v>
      </c>
      <c r="J136" s="232">
        <f>IF(ISBLANK(D136),"",(F136/VLOOKUP(B136,'Data-Theme'!A:E,2,)))</f>
        <v>9.526922897305376E-3</v>
      </c>
      <c r="K136" s="232">
        <f>IF(ISBLANK(D136),"",(G136/VLOOKUP(B136,'Data-Theme'!A:E,2,)))</f>
        <v>1.0577686452155233E-2</v>
      </c>
    </row>
    <row r="137" spans="1:11" s="230" customFormat="1" x14ac:dyDescent="0.5">
      <c r="A137" s="230" t="str">
        <f t="shared" si="4"/>
        <v>Calculate your Retirement Payments</v>
      </c>
      <c r="B137" s="230" t="str">
        <f t="shared" si="5"/>
        <v>Benefits</v>
      </c>
      <c r="C137" s="230">
        <f>VLOOKUP(B137,'Data-Theme'!A:J,10,)</f>
        <v>4.6183538821234519E-3</v>
      </c>
      <c r="D137" s="230" t="s">
        <v>516</v>
      </c>
      <c r="E137" s="230">
        <v>5</v>
      </c>
      <c r="F137" s="230">
        <v>17</v>
      </c>
      <c r="G137" s="230">
        <v>18</v>
      </c>
      <c r="H137" s="230">
        <v>24</v>
      </c>
      <c r="I137" s="232">
        <f>IF(ISBLANK(D137),"",(E137/VLOOKUP(B137,'Data-Theme'!A:E,2,)))</f>
        <v>1.1675150609442862E-4</v>
      </c>
      <c r="J137" s="232">
        <f>IF(ISBLANK(D137),"",(F137/VLOOKUP(B137,'Data-Theme'!A:E,2,)))</f>
        <v>3.9695512072105728E-4</v>
      </c>
      <c r="K137" s="232">
        <f>IF(ISBLANK(D137),"",(G137/VLOOKUP(B137,'Data-Theme'!A:E,2,)))</f>
        <v>4.2030542193994305E-4</v>
      </c>
    </row>
    <row r="138" spans="1:11" s="230" customFormat="1" x14ac:dyDescent="0.5">
      <c r="A138" s="230" t="str">
        <f t="shared" si="4"/>
        <v>Canada Pension Plan (CPP) - Apply for a Survivors Pension</v>
      </c>
      <c r="B138" s="230" t="str">
        <f t="shared" si="5"/>
        <v>Benefits</v>
      </c>
      <c r="C138" s="230">
        <f>VLOOKUP(B138,'Data-Theme'!A:J,10,)</f>
        <v>4.6183538821234519E-3</v>
      </c>
      <c r="D138" s="230" t="s">
        <v>517</v>
      </c>
      <c r="E138" s="230">
        <v>77</v>
      </c>
      <c r="F138" s="230">
        <v>82</v>
      </c>
      <c r="G138" s="230">
        <v>81</v>
      </c>
      <c r="H138" s="230">
        <v>153</v>
      </c>
      <c r="I138" s="232">
        <f>IF(ISBLANK(D138),"",(E138/VLOOKUP(B138,'Data-Theme'!A:E,2,)))</f>
        <v>1.7979731938542007E-3</v>
      </c>
      <c r="J138" s="232">
        <f>IF(ISBLANK(D138),"",(F138/VLOOKUP(B138,'Data-Theme'!A:E,2,)))</f>
        <v>1.9147246999486292E-3</v>
      </c>
      <c r="K138" s="232">
        <f>IF(ISBLANK(D138),"",(G138/VLOOKUP(B138,'Data-Theme'!A:E,2,)))</f>
        <v>1.8913743987297436E-3</v>
      </c>
    </row>
    <row r="139" spans="1:11" s="230" customFormat="1" x14ac:dyDescent="0.5">
      <c r="A139" s="230" t="str">
        <f t="shared" si="4"/>
        <v>Canada Pension Plan (CPP) - Apply for Canada Pension Plan</v>
      </c>
      <c r="B139" s="230" t="str">
        <f t="shared" si="5"/>
        <v>Benefits</v>
      </c>
      <c r="C139" s="230">
        <f>VLOOKUP(B139,'Data-Theme'!A:J,10,)</f>
        <v>4.6183538821234519E-3</v>
      </c>
      <c r="D139" s="230" t="s">
        <v>518</v>
      </c>
      <c r="E139" s="230">
        <v>784</v>
      </c>
      <c r="F139" s="230">
        <v>869</v>
      </c>
      <c r="G139" s="230">
        <v>887</v>
      </c>
      <c r="H139" s="230">
        <v>1343</v>
      </c>
      <c r="I139" s="232">
        <f>IF(ISBLANK(D139),"",(E139/VLOOKUP(B139,'Data-Theme'!A:E,2,)))</f>
        <v>1.8306636155606407E-2</v>
      </c>
      <c r="J139" s="232">
        <f>IF(ISBLANK(D139),"",(F139/VLOOKUP(B139,'Data-Theme'!A:E,2,)))</f>
        <v>2.0291411759211692E-2</v>
      </c>
      <c r="K139" s="232">
        <f>IF(ISBLANK(D139),"",(G139/VLOOKUP(B139,'Data-Theme'!A:E,2,)))</f>
        <v>2.0711717181151636E-2</v>
      </c>
    </row>
    <row r="140" spans="1:11" s="230" customFormat="1" x14ac:dyDescent="0.5">
      <c r="A140" s="230" t="str">
        <f t="shared" si="4"/>
        <v>Canada Pension Plan (CPP) - Check payment information</v>
      </c>
      <c r="B140" s="230" t="str">
        <f t="shared" si="5"/>
        <v>Benefits</v>
      </c>
      <c r="C140" s="230">
        <f>VLOOKUP(B140,'Data-Theme'!A:J,10,)</f>
        <v>4.6183538821234519E-3</v>
      </c>
      <c r="D140" s="230" t="s">
        <v>519</v>
      </c>
      <c r="E140" s="230">
        <v>237</v>
      </c>
      <c r="F140" s="230">
        <v>308</v>
      </c>
      <c r="G140" s="230">
        <v>400</v>
      </c>
      <c r="H140" s="230">
        <v>1109</v>
      </c>
      <c r="I140" s="232">
        <f>IF(ISBLANK(D140),"",(E140/VLOOKUP(B140,'Data-Theme'!A:E,2,)))</f>
        <v>5.5340213888759168E-3</v>
      </c>
      <c r="J140" s="232">
        <f>IF(ISBLANK(D140),"",(F140/VLOOKUP(B140,'Data-Theme'!A:E,2,)))</f>
        <v>7.1918927754168029E-3</v>
      </c>
      <c r="K140" s="232">
        <f>IF(ISBLANK(D140),"",(G140/VLOOKUP(B140,'Data-Theme'!A:E,2,)))</f>
        <v>9.340120487554289E-3</v>
      </c>
    </row>
    <row r="141" spans="1:11" s="230" customFormat="1" x14ac:dyDescent="0.5">
      <c r="A141" s="230" t="str">
        <f t="shared" si="4"/>
        <v>Canada Pension Plan (CPP) - Check status of application</v>
      </c>
      <c r="B141" s="230" t="str">
        <f t="shared" si="5"/>
        <v>Benefits</v>
      </c>
      <c r="C141" s="230">
        <f>VLOOKUP(B141,'Data-Theme'!A:J,10,)</f>
        <v>4.6183538821234519E-3</v>
      </c>
      <c r="D141" s="230" t="s">
        <v>520</v>
      </c>
      <c r="E141" s="230">
        <v>180</v>
      </c>
      <c r="F141" s="230">
        <v>213</v>
      </c>
      <c r="G141" s="230">
        <v>232</v>
      </c>
      <c r="H141" s="230">
        <v>356</v>
      </c>
      <c r="I141" s="232">
        <f>IF(ISBLANK(D141),"",(E141/VLOOKUP(B141,'Data-Theme'!A:E,2,)))</f>
        <v>4.2030542193994304E-3</v>
      </c>
      <c r="J141" s="232">
        <f>IF(ISBLANK(D141),"",(F141/VLOOKUP(B141,'Data-Theme'!A:E,2,)))</f>
        <v>4.9736141596226592E-3</v>
      </c>
      <c r="K141" s="232">
        <f>IF(ISBLANK(D141),"",(G141/VLOOKUP(B141,'Data-Theme'!A:E,2,)))</f>
        <v>5.4172698827814883E-3</v>
      </c>
    </row>
    <row r="142" spans="1:11" s="230" customFormat="1" x14ac:dyDescent="0.5">
      <c r="A142" s="230" t="str">
        <f t="shared" si="4"/>
        <v>Canada Pension Plan (CPP) - Estimate monthly benefits</v>
      </c>
      <c r="B142" s="230" t="str">
        <f t="shared" si="5"/>
        <v>Benefits</v>
      </c>
      <c r="C142" s="230">
        <f>VLOOKUP(B142,'Data-Theme'!A:J,10,)</f>
        <v>4.6183538821234519E-3</v>
      </c>
      <c r="D142" s="230" t="s">
        <v>521</v>
      </c>
      <c r="E142" s="230">
        <v>331</v>
      </c>
      <c r="F142" s="230">
        <v>412</v>
      </c>
      <c r="G142" s="230">
        <v>411</v>
      </c>
      <c r="H142" s="230">
        <v>882</v>
      </c>
      <c r="I142" s="232">
        <f>IF(ISBLANK(D142),"",(E142/VLOOKUP(B142,'Data-Theme'!A:E,2,)))</f>
        <v>7.7289497034511746E-3</v>
      </c>
      <c r="J142" s="232">
        <f>IF(ISBLANK(D142),"",(F142/VLOOKUP(B142,'Data-Theme'!A:E,2,)))</f>
        <v>9.6203241021809178E-3</v>
      </c>
      <c r="K142" s="232">
        <f>IF(ISBLANK(D142),"",(G142/VLOOKUP(B142,'Data-Theme'!A:E,2,)))</f>
        <v>9.5969738009620328E-3</v>
      </c>
    </row>
    <row r="143" spans="1:11" s="230" customFormat="1" x14ac:dyDescent="0.5">
      <c r="A143" s="230" t="str">
        <f t="shared" si="4"/>
        <v>Canada Pension Plan (CPP) - Get statement of benefits</v>
      </c>
      <c r="B143" s="230" t="str">
        <f t="shared" si="5"/>
        <v>Benefits</v>
      </c>
      <c r="C143" s="230">
        <f>VLOOKUP(B143,'Data-Theme'!A:J,10,)</f>
        <v>4.6183538821234519E-3</v>
      </c>
      <c r="D143" s="230" t="s">
        <v>522</v>
      </c>
      <c r="E143" s="230">
        <v>116</v>
      </c>
      <c r="F143" s="230">
        <v>130</v>
      </c>
      <c r="G143" s="230">
        <v>136</v>
      </c>
      <c r="H143" s="230">
        <v>244</v>
      </c>
      <c r="I143" s="232">
        <f>IF(ISBLANK(D143),"",(E143/VLOOKUP(B143,'Data-Theme'!A:E,2,)))</f>
        <v>2.7086349413907441E-3</v>
      </c>
      <c r="J143" s="232">
        <f>IF(ISBLANK(D143),"",(F143/VLOOKUP(B143,'Data-Theme'!A:E,2,)))</f>
        <v>3.0355391584551443E-3</v>
      </c>
      <c r="K143" s="232">
        <f>IF(ISBLANK(D143),"",(G143/VLOOKUP(B143,'Data-Theme'!A:E,2,)))</f>
        <v>3.1756409657684582E-3</v>
      </c>
    </row>
    <row r="144" spans="1:11" s="230" customFormat="1" x14ac:dyDescent="0.5">
      <c r="A144" s="230" t="str">
        <f t="shared" si="4"/>
        <v>Canada Pension Plan Disability (CPPD) - Apply for Canada Pension Plan Disability benefits</v>
      </c>
      <c r="B144" s="230" t="str">
        <f t="shared" si="5"/>
        <v>Benefits</v>
      </c>
      <c r="C144" s="230">
        <f>VLOOKUP(B144,'Data-Theme'!A:J,10,)</f>
        <v>4.6183538821234519E-3</v>
      </c>
      <c r="D144" s="230" t="s">
        <v>523</v>
      </c>
      <c r="E144" s="230">
        <v>295</v>
      </c>
      <c r="F144" s="230">
        <v>300</v>
      </c>
      <c r="G144" s="230">
        <v>324</v>
      </c>
      <c r="H144" s="230">
        <v>544</v>
      </c>
      <c r="I144" s="232">
        <f>IF(ISBLANK(D144),"",(E144/VLOOKUP(B144,'Data-Theme'!A:E,2,)))</f>
        <v>6.8883388595712882E-3</v>
      </c>
      <c r="J144" s="232">
        <f>IF(ISBLANK(D144),"",(F144/VLOOKUP(B144,'Data-Theme'!A:E,2,)))</f>
        <v>7.0050903656657167E-3</v>
      </c>
      <c r="K144" s="232">
        <f>IF(ISBLANK(D144),"",(G144/VLOOKUP(B144,'Data-Theme'!A:E,2,)))</f>
        <v>7.5654975949189743E-3</v>
      </c>
    </row>
    <row r="145" spans="1:11" s="230" customFormat="1" x14ac:dyDescent="0.5">
      <c r="A145" s="230" t="str">
        <f t="shared" si="4"/>
        <v>Delay repayment of a student loan (still studying)</v>
      </c>
      <c r="B145" s="230" t="str">
        <f t="shared" si="5"/>
        <v>Benefits</v>
      </c>
      <c r="C145" s="230">
        <f>VLOOKUP(B145,'Data-Theme'!A:J,10,)</f>
        <v>4.6183538821234519E-3</v>
      </c>
      <c r="D145" s="230" t="s">
        <v>524</v>
      </c>
      <c r="E145" s="230">
        <v>25</v>
      </c>
      <c r="F145" s="230">
        <v>27</v>
      </c>
      <c r="G145" s="230">
        <v>28</v>
      </c>
      <c r="H145" s="230">
        <v>43</v>
      </c>
      <c r="I145" s="232">
        <f>IF(ISBLANK(D145),"",(E145/VLOOKUP(B145,'Data-Theme'!A:E,2,)))</f>
        <v>5.8375753047214306E-4</v>
      </c>
      <c r="J145" s="232">
        <f>IF(ISBLANK(D145),"",(F145/VLOOKUP(B145,'Data-Theme'!A:E,2,)))</f>
        <v>6.3045813290991449E-4</v>
      </c>
      <c r="K145" s="232">
        <f>IF(ISBLANK(D145),"",(G145/VLOOKUP(B145,'Data-Theme'!A:E,2,)))</f>
        <v>6.5380843412880026E-4</v>
      </c>
    </row>
    <row r="146" spans="1:11" s="230" customFormat="1" x14ac:dyDescent="0.5">
      <c r="A146" s="230" t="str">
        <f t="shared" si="4"/>
        <v>Employment Insurance (EI) - Apply for Employment Insurance</v>
      </c>
      <c r="B146" s="230" t="str">
        <f t="shared" si="5"/>
        <v>Benefits</v>
      </c>
      <c r="C146" s="230">
        <f>VLOOKUP(B146,'Data-Theme'!A:J,10,)</f>
        <v>4.6183538821234519E-3</v>
      </c>
      <c r="D146" s="230" t="s">
        <v>527</v>
      </c>
      <c r="E146" s="230">
        <v>1494</v>
      </c>
      <c r="F146" s="230">
        <v>2528</v>
      </c>
      <c r="G146" s="230">
        <v>2521</v>
      </c>
      <c r="H146" s="230">
        <v>5571</v>
      </c>
      <c r="I146" s="232">
        <f>IF(ISBLANK(D146),"",(E146/VLOOKUP(B146,'Data-Theme'!A:E,2,)))</f>
        <v>3.4885350021015268E-2</v>
      </c>
      <c r="J146" s="232">
        <f>IF(ISBLANK(D146),"",(F146/VLOOKUP(B146,'Data-Theme'!A:E,2,)))</f>
        <v>5.9029561481343112E-2</v>
      </c>
      <c r="K146" s="232">
        <f>IF(ISBLANK(D146),"",(G146/VLOOKUP(B146,'Data-Theme'!A:E,2,)))</f>
        <v>5.8866109372810907E-2</v>
      </c>
    </row>
    <row r="147" spans="1:11" s="230" customFormat="1" x14ac:dyDescent="0.5">
      <c r="A147" s="230" t="str">
        <f t="shared" si="4"/>
        <v>Employment Insurance (EI) - Check eligibility</v>
      </c>
      <c r="B147" s="230" t="str">
        <f t="shared" si="5"/>
        <v>Benefits</v>
      </c>
      <c r="C147" s="230">
        <f>VLOOKUP(B147,'Data-Theme'!A:J,10,)</f>
        <v>4.6183538821234519E-3</v>
      </c>
      <c r="D147" s="230" t="s">
        <v>528</v>
      </c>
      <c r="E147" s="230">
        <v>636</v>
      </c>
      <c r="F147" s="230">
        <v>769</v>
      </c>
      <c r="G147" s="230">
        <v>872</v>
      </c>
      <c r="H147" s="230">
        <v>1673</v>
      </c>
      <c r="I147" s="232">
        <f>IF(ISBLANK(D147),"",(E147/VLOOKUP(B147,'Data-Theme'!A:E,2,)))</f>
        <v>1.485079157521132E-2</v>
      </c>
      <c r="J147" s="232">
        <f>IF(ISBLANK(D147),"",(F147/VLOOKUP(B147,'Data-Theme'!A:E,2,)))</f>
        <v>1.7956381637323122E-2</v>
      </c>
      <c r="K147" s="232">
        <f>IF(ISBLANK(D147),"",(G147/VLOOKUP(B147,'Data-Theme'!A:E,2,)))</f>
        <v>2.0361462662868351E-2</v>
      </c>
    </row>
    <row r="148" spans="1:11" s="230" customFormat="1" x14ac:dyDescent="0.5">
      <c r="A148" s="230" t="str">
        <f t="shared" si="4"/>
        <v>Employment Insurance (EI) - Submit an Employment Insurance Report</v>
      </c>
      <c r="B148" s="230" t="str">
        <f t="shared" si="5"/>
        <v>Benefits</v>
      </c>
      <c r="C148" s="230">
        <f>VLOOKUP(B148,'Data-Theme'!A:J,10,)</f>
        <v>4.6183538821234519E-3</v>
      </c>
      <c r="D148" s="230" t="s">
        <v>529</v>
      </c>
      <c r="E148" s="230">
        <v>903</v>
      </c>
      <c r="F148" s="230">
        <v>1878</v>
      </c>
      <c r="G148" s="230">
        <v>2325</v>
      </c>
      <c r="H148" s="230">
        <v>7114</v>
      </c>
      <c r="I148" s="232">
        <f>IF(ISBLANK(D148),"",(E148/VLOOKUP(B148,'Data-Theme'!A:E,2,)))</f>
        <v>2.1085322000653807E-2</v>
      </c>
      <c r="J148" s="232">
        <f>IF(ISBLANK(D148),"",(F148/VLOOKUP(B148,'Data-Theme'!A:E,2,)))</f>
        <v>4.385186568906739E-2</v>
      </c>
      <c r="K148" s="232">
        <f>IF(ISBLANK(D148),"",(G148/VLOOKUP(B148,'Data-Theme'!A:E,2,)))</f>
        <v>5.4289450333909306E-2</v>
      </c>
    </row>
    <row r="149" spans="1:11" s="230" customFormat="1" x14ac:dyDescent="0.5">
      <c r="A149" s="230" t="str">
        <f t="shared" si="4"/>
        <v>Find a pension payment date</v>
      </c>
      <c r="B149" s="230" t="str">
        <f t="shared" si="5"/>
        <v>Benefits</v>
      </c>
      <c r="C149" s="230">
        <f>VLOOKUP(B149,'Data-Theme'!A:J,10,)</f>
        <v>4.6183538821234519E-3</v>
      </c>
      <c r="D149" s="230" t="s">
        <v>530</v>
      </c>
      <c r="E149" s="230">
        <v>74</v>
      </c>
      <c r="F149" s="230">
        <v>174</v>
      </c>
      <c r="G149" s="230">
        <v>256</v>
      </c>
      <c r="H149" s="230">
        <v>875</v>
      </c>
      <c r="I149" s="232">
        <f>IF(ISBLANK(D149),"",(E149/VLOOKUP(B149,'Data-Theme'!A:E,2,)))</f>
        <v>1.7279222901975435E-3</v>
      </c>
      <c r="J149" s="232">
        <f>IF(ISBLANK(D149),"",(F149/VLOOKUP(B149,'Data-Theme'!A:E,2,)))</f>
        <v>4.062952412086116E-3</v>
      </c>
      <c r="K149" s="232">
        <f>IF(ISBLANK(D149),"",(G149/VLOOKUP(B149,'Data-Theme'!A:E,2,)))</f>
        <v>5.977677112034745E-3</v>
      </c>
    </row>
    <row r="150" spans="1:11" s="230" customFormat="1" x14ac:dyDescent="0.5">
      <c r="A150" s="230" t="str">
        <f t="shared" si="4"/>
        <v>Get student loan repayment assistance</v>
      </c>
      <c r="B150" s="230" t="str">
        <f t="shared" si="5"/>
        <v>Benefits</v>
      </c>
      <c r="C150" s="230">
        <f>VLOOKUP(B150,'Data-Theme'!A:J,10,)</f>
        <v>4.6183538821234519E-3</v>
      </c>
      <c r="D150" s="230" t="s">
        <v>531</v>
      </c>
      <c r="E150" s="230">
        <v>120</v>
      </c>
      <c r="F150" s="230">
        <v>142</v>
      </c>
      <c r="G150" s="230">
        <v>160</v>
      </c>
      <c r="H150" s="230">
        <v>250</v>
      </c>
      <c r="I150" s="232">
        <f>IF(ISBLANK(D150),"",(E150/VLOOKUP(B150,'Data-Theme'!A:E,2,)))</f>
        <v>2.8020361462662868E-3</v>
      </c>
      <c r="J150" s="232">
        <f>IF(ISBLANK(D150),"",(F150/VLOOKUP(B150,'Data-Theme'!A:E,2,)))</f>
        <v>3.3157427730817726E-3</v>
      </c>
      <c r="K150" s="232">
        <f>IF(ISBLANK(D150),"",(G150/VLOOKUP(B150,'Data-Theme'!A:E,2,)))</f>
        <v>3.7360481950217159E-3</v>
      </c>
    </row>
    <row r="151" spans="1:11" s="230" customFormat="1" x14ac:dyDescent="0.5">
      <c r="A151" s="230" t="str">
        <f t="shared" si="4"/>
        <v>Learn about benefits for people with disabilities</v>
      </c>
      <c r="B151" s="230" t="str">
        <f t="shared" si="5"/>
        <v>Benefits</v>
      </c>
      <c r="C151" s="230">
        <f>VLOOKUP(B151,'Data-Theme'!A:J,10,)</f>
        <v>4.6183538821234519E-3</v>
      </c>
      <c r="D151" s="230" t="s">
        <v>532</v>
      </c>
      <c r="E151" s="230">
        <v>517</v>
      </c>
      <c r="F151" s="230">
        <v>562</v>
      </c>
      <c r="G151" s="230">
        <v>610</v>
      </c>
      <c r="H151" s="230">
        <v>1163</v>
      </c>
      <c r="I151" s="232">
        <f>IF(ISBLANK(D151),"",(E151/VLOOKUP(B151,'Data-Theme'!A:E,2,)))</f>
        <v>1.2072105730163919E-2</v>
      </c>
      <c r="J151" s="232">
        <f>IF(ISBLANK(D151),"",(F151/VLOOKUP(B151,'Data-Theme'!A:E,2,)))</f>
        <v>1.3122869285013777E-2</v>
      </c>
      <c r="K151" s="232">
        <f>IF(ISBLANK(D151),"",(G151/VLOOKUP(B151,'Data-Theme'!A:E,2,)))</f>
        <v>1.4243683743520292E-2</v>
      </c>
    </row>
    <row r="152" spans="1:11" s="230" customFormat="1" x14ac:dyDescent="0.5">
      <c r="A152" s="230" t="str">
        <f t="shared" si="4"/>
        <v>My Service Canada Account (MSCA) - Check your CPP/OAS application status</v>
      </c>
      <c r="B152" s="230" t="str">
        <f t="shared" si="5"/>
        <v>Benefits</v>
      </c>
      <c r="C152" s="230">
        <f>VLOOKUP(B152,'Data-Theme'!A:J,10,)</f>
        <v>4.6183538821234519E-3</v>
      </c>
      <c r="D152" s="230" t="s">
        <v>534</v>
      </c>
      <c r="E152" s="230">
        <v>641</v>
      </c>
      <c r="F152" s="230">
        <v>640</v>
      </c>
      <c r="G152" s="230">
        <v>762</v>
      </c>
      <c r="H152" s="230">
        <v>1174</v>
      </c>
      <c r="I152" s="232">
        <f>IF(ISBLANK(D152),"",(E152/VLOOKUP(B152,'Data-Theme'!A:E,2,)))</f>
        <v>1.4967543081305748E-2</v>
      </c>
      <c r="J152" s="232">
        <f>IF(ISBLANK(D152),"",(F152/VLOOKUP(B152,'Data-Theme'!A:E,2,)))</f>
        <v>1.4944192780086863E-2</v>
      </c>
      <c r="K152" s="232">
        <f>IF(ISBLANK(D152),"",(G152/VLOOKUP(B152,'Data-Theme'!A:E,2,)))</f>
        <v>1.779292952879092E-2</v>
      </c>
    </row>
    <row r="153" spans="1:11" s="230" customFormat="1" x14ac:dyDescent="0.5">
      <c r="A153" s="230" t="str">
        <f t="shared" si="4"/>
        <v>My Service Canada Account (MSCA) - Check your Employment Insurance (EI) claim status and correspondence</v>
      </c>
      <c r="B153" s="230" t="str">
        <f t="shared" si="5"/>
        <v>Benefits</v>
      </c>
      <c r="C153" s="230">
        <f>VLOOKUP(B153,'Data-Theme'!A:J,10,)</f>
        <v>4.6183538821234519E-3</v>
      </c>
      <c r="D153" s="230" t="s">
        <v>535</v>
      </c>
      <c r="E153" s="230">
        <v>2046</v>
      </c>
      <c r="F153" s="230">
        <v>2614</v>
      </c>
      <c r="G153" s="230">
        <v>3356</v>
      </c>
      <c r="H153" s="230">
        <v>6165</v>
      </c>
      <c r="I153" s="232">
        <f>IF(ISBLANK(D153),"",(E153/VLOOKUP(B153,'Data-Theme'!A:E,2,)))</f>
        <v>4.777471629384019E-2</v>
      </c>
      <c r="J153" s="232">
        <f>IF(ISBLANK(D153),"",(F153/VLOOKUP(B153,'Data-Theme'!A:E,2,)))</f>
        <v>6.1037687386167279E-2</v>
      </c>
      <c r="K153" s="232">
        <f>IF(ISBLANK(D153),"",(G153/VLOOKUP(B153,'Data-Theme'!A:E,2,)))</f>
        <v>7.8363610890580485E-2</v>
      </c>
    </row>
    <row r="154" spans="1:11" s="230" customFormat="1" x14ac:dyDescent="0.5">
      <c r="A154" s="230" t="str">
        <f t="shared" si="4"/>
        <v>My Service Canada Account (MSCA) - Check your estimated monthly Canada Pension Plan (CPP) benefits</v>
      </c>
      <c r="B154" s="230" t="str">
        <f t="shared" si="5"/>
        <v>Benefits</v>
      </c>
      <c r="C154" s="230">
        <f>VLOOKUP(B154,'Data-Theme'!A:J,10,)</f>
        <v>4.6183538821234519E-3</v>
      </c>
      <c r="D154" s="230" t="s">
        <v>536</v>
      </c>
      <c r="E154" s="230">
        <v>418</v>
      </c>
      <c r="F154" s="230">
        <v>496</v>
      </c>
      <c r="G154" s="230">
        <v>492</v>
      </c>
      <c r="H154" s="230">
        <v>1043</v>
      </c>
      <c r="I154" s="232">
        <f>IF(ISBLANK(D154),"",(E154/VLOOKUP(B154,'Data-Theme'!A:E,2,)))</f>
        <v>9.7604259094942331E-3</v>
      </c>
      <c r="J154" s="232">
        <f>IF(ISBLANK(D154),"",(F154/VLOOKUP(B154,'Data-Theme'!A:E,2,)))</f>
        <v>1.1581749404567319E-2</v>
      </c>
      <c r="K154" s="232">
        <f>IF(ISBLANK(D154),"",(G154/VLOOKUP(B154,'Data-Theme'!A:E,2,)))</f>
        <v>1.1488348199691776E-2</v>
      </c>
    </row>
    <row r="155" spans="1:11" s="230" customFormat="1" x14ac:dyDescent="0.5">
      <c r="A155" s="230" t="str">
        <f t="shared" si="4"/>
        <v>My Service Canada Account (MSCA) - Get your T4E, T4A or NR4 tax slips</v>
      </c>
      <c r="B155" s="230" t="str">
        <f t="shared" si="5"/>
        <v>Benefits</v>
      </c>
      <c r="C155" s="230">
        <f>VLOOKUP(B155,'Data-Theme'!A:J,10,)</f>
        <v>4.6183538821234519E-3</v>
      </c>
      <c r="D155" s="230" t="s">
        <v>537</v>
      </c>
      <c r="E155" s="230">
        <v>144</v>
      </c>
      <c r="F155" s="230">
        <v>189</v>
      </c>
      <c r="G155" s="230">
        <v>197</v>
      </c>
      <c r="H155" s="230">
        <v>359</v>
      </c>
      <c r="I155" s="232">
        <f>IF(ISBLANK(D155),"",(E155/VLOOKUP(B155,'Data-Theme'!A:E,2,)))</f>
        <v>3.3624433755195444E-3</v>
      </c>
      <c r="J155" s="232">
        <f>IF(ISBLANK(D155),"",(F155/VLOOKUP(B155,'Data-Theme'!A:E,2,)))</f>
        <v>4.4132069303694016E-3</v>
      </c>
      <c r="K155" s="232">
        <f>IF(ISBLANK(D155),"",(G155/VLOOKUP(B155,'Data-Theme'!A:E,2,)))</f>
        <v>4.6000093401204877E-3</v>
      </c>
    </row>
    <row r="156" spans="1:11" s="230" customFormat="1" x14ac:dyDescent="0.5">
      <c r="A156" s="230" t="str">
        <f t="shared" si="4"/>
        <v>My Service Canada Account (MSCA) - Register for an account</v>
      </c>
      <c r="B156" s="230" t="str">
        <f t="shared" si="5"/>
        <v>Benefits</v>
      </c>
      <c r="C156" s="230">
        <f>VLOOKUP(B156,'Data-Theme'!A:J,10,)</f>
        <v>4.6183538821234519E-3</v>
      </c>
      <c r="D156" s="230" t="s">
        <v>538</v>
      </c>
      <c r="E156" s="230">
        <v>959</v>
      </c>
      <c r="F156" s="230">
        <v>1128</v>
      </c>
      <c r="G156" s="230">
        <v>1092</v>
      </c>
      <c r="H156" s="230">
        <v>1712</v>
      </c>
      <c r="I156" s="232">
        <f>IF(ISBLANK(D156),"",(E156/VLOOKUP(B156,'Data-Theme'!A:E,2,)))</f>
        <v>2.2392938868911409E-2</v>
      </c>
      <c r="J156" s="232">
        <f>IF(ISBLANK(D156),"",(F156/VLOOKUP(B156,'Data-Theme'!A:E,2,)))</f>
        <v>2.6339139774903098E-2</v>
      </c>
      <c r="K156" s="232">
        <f>IF(ISBLANK(D156),"",(G156/VLOOKUP(B156,'Data-Theme'!A:E,2,)))</f>
        <v>2.5498528931023209E-2</v>
      </c>
    </row>
    <row r="157" spans="1:11" s="230" customFormat="1" x14ac:dyDescent="0.5">
      <c r="A157" s="230" t="str">
        <f t="shared" si="4"/>
        <v>My Service Canada Account (MSCA) - Sign in</v>
      </c>
      <c r="B157" s="230" t="str">
        <f t="shared" si="5"/>
        <v>Benefits</v>
      </c>
      <c r="C157" s="230">
        <f>VLOOKUP(B157,'Data-Theme'!A:J,10,)</f>
        <v>4.6183538821234519E-3</v>
      </c>
      <c r="D157" s="230" t="s">
        <v>539</v>
      </c>
      <c r="E157" s="230">
        <v>73</v>
      </c>
      <c r="F157" s="230">
        <v>126</v>
      </c>
      <c r="G157" s="230">
        <v>121</v>
      </c>
      <c r="H157" s="230">
        <v>250</v>
      </c>
      <c r="I157" s="232">
        <f>IF(ISBLANK(D157),"",(E157/VLOOKUP(B157,'Data-Theme'!A:E,2,)))</f>
        <v>1.7045719889786579E-3</v>
      </c>
      <c r="J157" s="232">
        <f>IF(ISBLANK(D157),"",(F157/VLOOKUP(B157,'Data-Theme'!A:E,2,)))</f>
        <v>2.9421379535796012E-3</v>
      </c>
      <c r="K157" s="232">
        <f>IF(ISBLANK(D157),"",(G157/VLOOKUP(B157,'Data-Theme'!A:E,2,)))</f>
        <v>2.8253864474851727E-3</v>
      </c>
    </row>
    <row r="158" spans="1:11" s="230" customFormat="1" x14ac:dyDescent="0.5">
      <c r="A158" s="230" t="str">
        <f t="shared" si="4"/>
        <v>My Service Canada Account (MSCA) - View payment information</v>
      </c>
      <c r="B158" s="230" t="str">
        <f t="shared" si="5"/>
        <v>Benefits</v>
      </c>
      <c r="C158" s="230">
        <f>VLOOKUP(B158,'Data-Theme'!A:J,10,)</f>
        <v>4.6183538821234519E-3</v>
      </c>
      <c r="D158" s="230" t="s">
        <v>540</v>
      </c>
      <c r="E158" s="230">
        <v>568</v>
      </c>
      <c r="F158" s="230">
        <v>853</v>
      </c>
      <c r="G158" s="230">
        <v>1008</v>
      </c>
      <c r="H158" s="230">
        <v>2559</v>
      </c>
      <c r="I158" s="232">
        <f>IF(ISBLANK(D158),"",(E158/VLOOKUP(B158,'Data-Theme'!A:E,2,)))</f>
        <v>1.3262971092327091E-2</v>
      </c>
      <c r="J158" s="232">
        <f>IF(ISBLANK(D158),"",(F158/VLOOKUP(B158,'Data-Theme'!A:E,2,)))</f>
        <v>1.9917806939709522E-2</v>
      </c>
      <c r="K158" s="232">
        <f>IF(ISBLANK(D158),"",(G158/VLOOKUP(B158,'Data-Theme'!A:E,2,)))</f>
        <v>2.3537103628636809E-2</v>
      </c>
    </row>
    <row r="159" spans="1:11" s="230" customFormat="1" x14ac:dyDescent="0.5">
      <c r="A159" s="230" t="str">
        <f t="shared" si="4"/>
        <v>My Service Canada Account (MSCA) - View Records of Employment (ROE)</v>
      </c>
      <c r="B159" s="230" t="str">
        <f t="shared" si="5"/>
        <v>Benefits</v>
      </c>
      <c r="C159" s="230">
        <f>VLOOKUP(B159,'Data-Theme'!A:J,10,)</f>
        <v>4.6183538821234519E-3</v>
      </c>
      <c r="D159" s="230" t="s">
        <v>541</v>
      </c>
      <c r="E159" s="230">
        <v>316</v>
      </c>
      <c r="F159" s="230">
        <v>477</v>
      </c>
      <c r="G159" s="230">
        <v>467</v>
      </c>
      <c r="H159" s="230">
        <v>969</v>
      </c>
      <c r="I159" s="232">
        <f>IF(ISBLANK(D159),"",(E159/VLOOKUP(B159,'Data-Theme'!A:E,2,)))</f>
        <v>7.3786951851678891E-3</v>
      </c>
      <c r="J159" s="232">
        <f>IF(ISBLANK(D159),"",(F159/VLOOKUP(B159,'Data-Theme'!A:E,2,)))</f>
        <v>1.113809368140849E-2</v>
      </c>
      <c r="K159" s="232">
        <f>IF(ISBLANK(D159),"",(G159/VLOOKUP(B159,'Data-Theme'!A:E,2,)))</f>
        <v>1.0904590669219633E-2</v>
      </c>
    </row>
    <row r="160" spans="1:11" s="230" customFormat="1" x14ac:dyDescent="0.5">
      <c r="A160" s="230" t="str">
        <f t="shared" si="4"/>
        <v>My Service Canada Account (MSCA) - View/Change your personal information</v>
      </c>
      <c r="B160" s="230" t="str">
        <f t="shared" si="5"/>
        <v>Benefits</v>
      </c>
      <c r="C160" s="230">
        <f>VLOOKUP(B160,'Data-Theme'!A:J,10,)</f>
        <v>4.6183538821234519E-3</v>
      </c>
      <c r="D160" s="230" t="s">
        <v>542</v>
      </c>
      <c r="E160" s="230">
        <v>347</v>
      </c>
      <c r="F160" s="230">
        <v>314</v>
      </c>
      <c r="G160" s="230">
        <v>391</v>
      </c>
      <c r="H160" s="230">
        <v>562</v>
      </c>
      <c r="I160" s="232">
        <f>IF(ISBLANK(D160),"",(E160/VLOOKUP(B160,'Data-Theme'!A:E,2,)))</f>
        <v>8.102554522953347E-3</v>
      </c>
      <c r="J160" s="232">
        <f>IF(ISBLANK(D160),"",(F160/VLOOKUP(B160,'Data-Theme'!A:E,2,)))</f>
        <v>7.3319945827301173E-3</v>
      </c>
      <c r="K160" s="232">
        <f>IF(ISBLANK(D160),"",(G160/VLOOKUP(B160,'Data-Theme'!A:E,2,)))</f>
        <v>9.1299677765843187E-3</v>
      </c>
    </row>
    <row r="161" spans="1:11" s="230" customFormat="1" x14ac:dyDescent="0.5">
      <c r="A161" s="230" t="str">
        <f t="shared" si="4"/>
        <v>Old Age Security (OAS) - Apply for Old Age Security</v>
      </c>
      <c r="B161" s="230" t="str">
        <f t="shared" si="5"/>
        <v>Benefits</v>
      </c>
      <c r="C161" s="230">
        <f>VLOOKUP(B161,'Data-Theme'!A:J,10,)</f>
        <v>4.6183538821234519E-3</v>
      </c>
      <c r="D161" s="230" t="s">
        <v>543</v>
      </c>
      <c r="E161" s="230">
        <v>353</v>
      </c>
      <c r="F161" s="230">
        <v>413</v>
      </c>
      <c r="G161" s="230">
        <v>420</v>
      </c>
      <c r="H161" s="230">
        <v>703</v>
      </c>
      <c r="I161" s="232">
        <f>IF(ISBLANK(D161),"",(E161/VLOOKUP(B161,'Data-Theme'!A:E,2,)))</f>
        <v>8.2426563302666605E-3</v>
      </c>
      <c r="J161" s="232">
        <f>IF(ISBLANK(D161),"",(F161/VLOOKUP(B161,'Data-Theme'!A:E,2,)))</f>
        <v>9.6436744033998045E-3</v>
      </c>
      <c r="K161" s="232">
        <f>IF(ISBLANK(D161),"",(G161/VLOOKUP(B161,'Data-Theme'!A:E,2,)))</f>
        <v>9.8071265119320031E-3</v>
      </c>
    </row>
    <row r="162" spans="1:11" s="230" customFormat="1" x14ac:dyDescent="0.5">
      <c r="A162" s="230" t="str">
        <f t="shared" si="4"/>
        <v>Old Age Security (OAS) - View payment amounts</v>
      </c>
      <c r="B162" s="230" t="str">
        <f t="shared" si="5"/>
        <v>Benefits</v>
      </c>
      <c r="C162" s="230">
        <f>VLOOKUP(B162,'Data-Theme'!A:J,10,)</f>
        <v>4.6183538821234519E-3</v>
      </c>
      <c r="D162" s="230" t="s">
        <v>544</v>
      </c>
      <c r="E162" s="230">
        <v>463</v>
      </c>
      <c r="F162" s="230">
        <v>570</v>
      </c>
      <c r="G162" s="230">
        <v>665</v>
      </c>
      <c r="H162" s="230">
        <v>1520</v>
      </c>
      <c r="I162" s="232">
        <f>IF(ISBLANK(D162),"",(E162/VLOOKUP(B162,'Data-Theme'!A:E,2,)))</f>
        <v>1.081118946434409E-2</v>
      </c>
      <c r="J162" s="232">
        <f>IF(ISBLANK(D162),"",(F162/VLOOKUP(B162,'Data-Theme'!A:E,2,)))</f>
        <v>1.3309671694764862E-2</v>
      </c>
      <c r="K162" s="232">
        <f>IF(ISBLANK(D162),"",(G162/VLOOKUP(B162,'Data-Theme'!A:E,2,)))</f>
        <v>1.5527950310559006E-2</v>
      </c>
    </row>
    <row r="163" spans="1:11" s="230" customFormat="1" x14ac:dyDescent="0.5">
      <c r="A163" s="230" t="str">
        <f t="shared" si="4"/>
        <v>Other - Reason for my visit is not in this list</v>
      </c>
      <c r="B163" s="230" t="str">
        <f t="shared" si="5"/>
        <v>Benefits</v>
      </c>
      <c r="C163" s="230">
        <f>VLOOKUP(B163,'Data-Theme'!A:J,10,)</f>
        <v>4.6183538821234519E-3</v>
      </c>
      <c r="D163" s="230" t="s">
        <v>545</v>
      </c>
      <c r="E163" s="230">
        <v>423</v>
      </c>
      <c r="F163" s="230">
        <v>462</v>
      </c>
      <c r="G163" s="230">
        <v>538</v>
      </c>
      <c r="H163" s="230">
        <v>864</v>
      </c>
      <c r="I163" s="232">
        <f>IF(ISBLANK(D163),"",(E163/VLOOKUP(B163,'Data-Theme'!A:E,2,)))</f>
        <v>9.8771774155886616E-3</v>
      </c>
      <c r="J163" s="232">
        <f>IF(ISBLANK(D163),"",(F163/VLOOKUP(B163,'Data-Theme'!A:E,2,)))</f>
        <v>1.0787839163125205E-2</v>
      </c>
      <c r="K163" s="232">
        <f>IF(ISBLANK(D163),"",(G163/VLOOKUP(B163,'Data-Theme'!A:E,2,)))</f>
        <v>1.2562462055760519E-2</v>
      </c>
    </row>
    <row r="164" spans="1:11" s="230" customFormat="1" x14ac:dyDescent="0.5">
      <c r="A164" s="230" t="str">
        <f t="shared" si="4"/>
        <v>Apply for a Social Insurance Number (SIN)</v>
      </c>
      <c r="B164" s="230" t="str">
        <f t="shared" si="5"/>
        <v>Jobs</v>
      </c>
      <c r="C164" s="230">
        <f>VLOOKUP(B164,'Data-Theme'!A:J,10,)</f>
        <v>5.0406171613997025E-3</v>
      </c>
      <c r="D164" s="230" t="s">
        <v>547</v>
      </c>
      <c r="E164" s="230">
        <v>210</v>
      </c>
      <c r="F164" s="230">
        <v>309</v>
      </c>
      <c r="G164" s="230">
        <v>332</v>
      </c>
      <c r="H164" s="230">
        <v>870</v>
      </c>
      <c r="I164" s="232">
        <f>IF(ISBLANK(D164),"",(E164/VLOOKUP(B164,'Data-Theme'!A:E,2,)))</f>
        <v>6.2812191547273648E-3</v>
      </c>
      <c r="J164" s="232">
        <f>IF(ISBLANK(D164),"",(F164/VLOOKUP(B164,'Data-Theme'!A:E,2,)))</f>
        <v>9.2423653276702666E-3</v>
      </c>
      <c r="K164" s="232">
        <f>IF(ISBLANK(D164),"",(G164/VLOOKUP(B164,'Data-Theme'!A:E,2,)))</f>
        <v>9.9303083779499306E-3</v>
      </c>
    </row>
    <row r="165" spans="1:11" s="230" customFormat="1" x14ac:dyDescent="0.5">
      <c r="A165" s="230" t="str">
        <f t="shared" si="4"/>
        <v>Apply for an apprenticeship grant or loan</v>
      </c>
      <c r="B165" s="230" t="str">
        <f t="shared" si="5"/>
        <v>Jobs</v>
      </c>
      <c r="C165" s="230">
        <f>VLOOKUP(B165,'Data-Theme'!A:J,10,)</f>
        <v>5.0406171613997025E-3</v>
      </c>
      <c r="D165" s="230" t="s">
        <v>548</v>
      </c>
      <c r="E165" s="230">
        <v>41</v>
      </c>
      <c r="F165" s="230">
        <v>47</v>
      </c>
      <c r="G165" s="230">
        <v>53</v>
      </c>
      <c r="H165" s="230">
        <v>107</v>
      </c>
      <c r="I165" s="232">
        <f>IF(ISBLANK(D165),"",(E165/VLOOKUP(B165,'Data-Theme'!A:E,2,)))</f>
        <v>1.2263332635420094E-3</v>
      </c>
      <c r="J165" s="232">
        <f>IF(ISBLANK(D165),"",(F165/VLOOKUP(B165,'Data-Theme'!A:E,2,)))</f>
        <v>1.4057966679627912E-3</v>
      </c>
      <c r="K165" s="232">
        <f>IF(ISBLANK(D165),"",(G165/VLOOKUP(B165,'Data-Theme'!A:E,2,)))</f>
        <v>1.5852600723835731E-3</v>
      </c>
    </row>
    <row r="166" spans="1:11" s="230" customFormat="1" x14ac:dyDescent="0.5">
      <c r="A166" s="230" t="str">
        <f t="shared" si="4"/>
        <v>Apply for funding for Canada summer jobs</v>
      </c>
      <c r="B166" s="230" t="str">
        <f t="shared" si="5"/>
        <v>Jobs</v>
      </c>
      <c r="C166" s="230">
        <f>VLOOKUP(B166,'Data-Theme'!A:J,10,)</f>
        <v>5.0406171613997025E-3</v>
      </c>
      <c r="D166" s="230" t="s">
        <v>549</v>
      </c>
      <c r="E166" s="230">
        <v>73</v>
      </c>
      <c r="F166" s="230">
        <v>137</v>
      </c>
      <c r="G166" s="230">
        <v>148</v>
      </c>
      <c r="H166" s="230">
        <v>355</v>
      </c>
      <c r="I166" s="232">
        <f>IF(ISBLANK(D166),"",(E166/VLOOKUP(B166,'Data-Theme'!A:E,2,)))</f>
        <v>2.1834714204528459E-3</v>
      </c>
      <c r="J166" s="232">
        <f>IF(ISBLANK(D166),"",(F166/VLOOKUP(B166,'Data-Theme'!A:E,2,)))</f>
        <v>4.0977477342745193E-3</v>
      </c>
      <c r="K166" s="232">
        <f>IF(ISBLANK(D166),"",(G166/VLOOKUP(B166,'Data-Theme'!A:E,2,)))</f>
        <v>4.4267639757126194E-3</v>
      </c>
    </row>
    <row r="167" spans="1:11" s="230" customFormat="1" x14ac:dyDescent="0.5">
      <c r="A167" s="230" t="str">
        <f t="shared" si="4"/>
        <v>Apply for wage subsidies or a hiring assistance program</v>
      </c>
      <c r="B167" s="230" t="str">
        <f t="shared" si="5"/>
        <v>Jobs</v>
      </c>
      <c r="C167" s="230">
        <f>VLOOKUP(B167,'Data-Theme'!A:J,10,)</f>
        <v>5.0406171613997025E-3</v>
      </c>
      <c r="D167" s="230" t="s">
        <v>550</v>
      </c>
      <c r="E167" s="230">
        <v>13</v>
      </c>
      <c r="F167" s="230">
        <v>28</v>
      </c>
      <c r="G167" s="230">
        <v>30</v>
      </c>
      <c r="H167" s="230">
        <v>57</v>
      </c>
      <c r="I167" s="232">
        <f>IF(ISBLANK(D167),"",(E167/VLOOKUP(B167,'Data-Theme'!A:E,2,)))</f>
        <v>3.8883737624502738E-4</v>
      </c>
      <c r="J167" s="232">
        <f>IF(ISBLANK(D167),"",(F167/VLOOKUP(B167,'Data-Theme'!A:E,2,)))</f>
        <v>8.3749588729698204E-4</v>
      </c>
      <c r="K167" s="232">
        <f>IF(ISBLANK(D167),"",(G167/VLOOKUP(B167,'Data-Theme'!A:E,2,)))</f>
        <v>8.9731702210390932E-4</v>
      </c>
    </row>
    <row r="168" spans="1:11" s="230" customFormat="1" x14ac:dyDescent="0.5">
      <c r="A168" s="230" t="str">
        <f t="shared" si="4"/>
        <v>Find an apprenticeship</v>
      </c>
      <c r="B168" s="230" t="str">
        <f t="shared" si="5"/>
        <v>Jobs</v>
      </c>
      <c r="C168" s="230">
        <f>VLOOKUP(B168,'Data-Theme'!A:J,10,)</f>
        <v>5.0406171613997025E-3</v>
      </c>
      <c r="D168" s="230" t="s">
        <v>556</v>
      </c>
      <c r="E168" s="230">
        <v>175</v>
      </c>
      <c r="F168" s="230">
        <v>283</v>
      </c>
      <c r="G168" s="230">
        <v>248</v>
      </c>
      <c r="H168" s="230">
        <v>702</v>
      </c>
      <c r="I168" s="232">
        <f>IF(ISBLANK(D168),"",(E168/VLOOKUP(B168,'Data-Theme'!A:E,2,)))</f>
        <v>5.2343492956061378E-3</v>
      </c>
      <c r="J168" s="232">
        <f>IF(ISBLANK(D168),"",(F168/VLOOKUP(B168,'Data-Theme'!A:E,2,)))</f>
        <v>8.4646905751802112E-3</v>
      </c>
      <c r="K168" s="232">
        <f>IF(ISBLANK(D168),"",(G168/VLOOKUP(B168,'Data-Theme'!A:E,2,)))</f>
        <v>7.4178207160589833E-3</v>
      </c>
    </row>
    <row r="169" spans="1:11" s="230" customFormat="1" x14ac:dyDescent="0.5">
      <c r="A169" s="230" t="str">
        <f t="shared" si="4"/>
        <v>Get job training</v>
      </c>
      <c r="B169" s="230" t="str">
        <f t="shared" si="5"/>
        <v>Jobs</v>
      </c>
      <c r="C169" s="230">
        <f>VLOOKUP(B169,'Data-Theme'!A:J,10,)</f>
        <v>5.0406171613997025E-3</v>
      </c>
      <c r="D169" s="230" t="s">
        <v>561</v>
      </c>
      <c r="E169" s="230">
        <v>265</v>
      </c>
      <c r="F169" s="230">
        <v>429</v>
      </c>
      <c r="G169" s="230">
        <v>431</v>
      </c>
      <c r="H169" s="230">
        <v>1144</v>
      </c>
      <c r="I169" s="232">
        <f>IF(ISBLANK(D169),"",(E169/VLOOKUP(B169,'Data-Theme'!A:E,2,)))</f>
        <v>7.9263003619178662E-3</v>
      </c>
      <c r="J169" s="232">
        <f>IF(ISBLANK(D169),"",(F169/VLOOKUP(B169,'Data-Theme'!A:E,2,)))</f>
        <v>1.2831633416085904E-2</v>
      </c>
      <c r="K169" s="232">
        <f>IF(ISBLANK(D169),"",(G169/VLOOKUP(B169,'Data-Theme'!A:E,2,)))</f>
        <v>1.289145455089283E-2</v>
      </c>
    </row>
    <row r="170" spans="1:11" s="230" customFormat="1" x14ac:dyDescent="0.5">
      <c r="A170" s="230" t="str">
        <f t="shared" si="4"/>
        <v>Jobs in the private sector</v>
      </c>
      <c r="B170" s="230" t="str">
        <f t="shared" si="5"/>
        <v>Jobs</v>
      </c>
      <c r="C170" s="230">
        <f>VLOOKUP(B170,'Data-Theme'!A:J,10,)</f>
        <v>5.0406171613997025E-3</v>
      </c>
      <c r="D170" s="230" t="s">
        <v>562</v>
      </c>
      <c r="E170" s="230">
        <v>2540</v>
      </c>
      <c r="F170" s="230">
        <v>3832</v>
      </c>
      <c r="G170" s="230">
        <v>4339</v>
      </c>
      <c r="H170" s="230">
        <v>11186</v>
      </c>
      <c r="I170" s="232">
        <f>IF(ISBLANK(D170),"",(E170/VLOOKUP(B170,'Data-Theme'!A:E,2,)))</f>
        <v>7.597284120479765E-2</v>
      </c>
      <c r="J170" s="232">
        <f>IF(ISBLANK(D170),"",(F170/VLOOKUP(B170,'Data-Theme'!A:E,2,)))</f>
        <v>0.11461729429007268</v>
      </c>
      <c r="K170" s="232">
        <f>IF(ISBLANK(D170),"",(G170/VLOOKUP(B170,'Data-Theme'!A:E,2,)))</f>
        <v>0.12978195196362874</v>
      </c>
    </row>
    <row r="171" spans="1:11" s="230" customFormat="1" x14ac:dyDescent="0.5">
      <c r="A171" s="230" t="str">
        <f t="shared" si="4"/>
        <v>My Service Canada Account (MSCA) - Sign in</v>
      </c>
      <c r="B171" s="230" t="str">
        <f t="shared" si="5"/>
        <v>Jobs</v>
      </c>
      <c r="C171" s="230">
        <f>VLOOKUP(B171,'Data-Theme'!A:J,10,)</f>
        <v>5.0406171613997025E-3</v>
      </c>
      <c r="D171" s="230" t="s">
        <v>564</v>
      </c>
      <c r="E171" s="230">
        <v>2308</v>
      </c>
      <c r="F171" s="230">
        <v>2971</v>
      </c>
      <c r="G171" s="230">
        <v>3143</v>
      </c>
      <c r="H171" s="230">
        <v>6141</v>
      </c>
      <c r="I171" s="232">
        <f>IF(ISBLANK(D171),"",(E171/VLOOKUP(B171,'Data-Theme'!A:E,2,)))</f>
        <v>6.903358956719409E-2</v>
      </c>
      <c r="J171" s="232">
        <f>IF(ISBLANK(D171),"",(F171/VLOOKUP(B171,'Data-Theme'!A:E,2,)))</f>
        <v>8.8864295755690492E-2</v>
      </c>
      <c r="K171" s="232">
        <f>IF(ISBLANK(D171),"",(G171/VLOOKUP(B171,'Data-Theme'!A:E,2,)))</f>
        <v>9.4008913349086232E-2</v>
      </c>
    </row>
    <row r="172" spans="1:11" s="230" customFormat="1" x14ac:dyDescent="0.5">
      <c r="A172" s="230" t="str">
        <f t="shared" si="4"/>
        <v>Other - Reason for my visit is not in this list</v>
      </c>
      <c r="B172" s="230" t="str">
        <f t="shared" si="5"/>
        <v>Jobs</v>
      </c>
      <c r="C172" s="230">
        <f>VLOOKUP(B172,'Data-Theme'!A:J,10,)</f>
        <v>5.0406171613997025E-3</v>
      </c>
      <c r="D172" s="230" t="s">
        <v>565</v>
      </c>
      <c r="E172" s="230">
        <v>73</v>
      </c>
      <c r="F172" s="230">
        <v>82</v>
      </c>
      <c r="G172" s="230">
        <v>96</v>
      </c>
      <c r="H172" s="230">
        <v>192</v>
      </c>
      <c r="I172" s="232">
        <f>IF(ISBLANK(D172),"",(E172/VLOOKUP(B172,'Data-Theme'!A:E,2,)))</f>
        <v>2.1834714204528459E-3</v>
      </c>
      <c r="J172" s="232">
        <f>IF(ISBLANK(D172),"",(F172/VLOOKUP(B172,'Data-Theme'!A:E,2,)))</f>
        <v>2.4526665270840188E-3</v>
      </c>
      <c r="K172" s="232">
        <f>IF(ISBLANK(D172),"",(G172/VLOOKUP(B172,'Data-Theme'!A:E,2,)))</f>
        <v>2.8714144707325099E-3</v>
      </c>
    </row>
    <row r="173" spans="1:11" s="230" customFormat="1" x14ac:dyDescent="0.5">
      <c r="A173" s="230" t="str">
        <f t="shared" si="4"/>
        <v>Post a job in the Job Bank</v>
      </c>
      <c r="B173" s="230" t="str">
        <f t="shared" si="5"/>
        <v>Jobs</v>
      </c>
      <c r="C173" s="230">
        <f>VLOOKUP(B173,'Data-Theme'!A:J,10,)</f>
        <v>5.0406171613997025E-3</v>
      </c>
      <c r="D173" s="230" t="s">
        <v>566</v>
      </c>
      <c r="E173" s="230">
        <v>48</v>
      </c>
      <c r="F173" s="230">
        <v>95</v>
      </c>
      <c r="G173" s="230">
        <v>109</v>
      </c>
      <c r="H173" s="230">
        <v>275</v>
      </c>
      <c r="I173" s="232">
        <f>IF(ISBLANK(D173),"",(E173/VLOOKUP(B173,'Data-Theme'!A:E,2,)))</f>
        <v>1.435707235366255E-3</v>
      </c>
      <c r="J173" s="232">
        <f>IF(ISBLANK(D173),"",(F173/VLOOKUP(B173,'Data-Theme'!A:E,2,)))</f>
        <v>2.8415039033290461E-3</v>
      </c>
      <c r="K173" s="232">
        <f>IF(ISBLANK(D173),"",(G173/VLOOKUP(B173,'Data-Theme'!A:E,2,)))</f>
        <v>3.2602518469775372E-3</v>
      </c>
    </row>
    <row r="174" spans="1:11" s="230" customFormat="1" x14ac:dyDescent="0.5">
      <c r="A174" s="230" t="str">
        <f t="shared" si="4"/>
        <v>Support for Temporary Foreign Workers</v>
      </c>
      <c r="B174" s="230" t="str">
        <f t="shared" si="5"/>
        <v>Jobs</v>
      </c>
      <c r="C174" s="230">
        <f>VLOOKUP(B174,'Data-Theme'!A:J,10,)</f>
        <v>5.0406171613997025E-3</v>
      </c>
      <c r="D174" s="230" t="s">
        <v>570</v>
      </c>
      <c r="E174" s="230">
        <v>202</v>
      </c>
      <c r="F174" s="230">
        <v>280</v>
      </c>
      <c r="G174" s="230">
        <v>293</v>
      </c>
      <c r="H174" s="230">
        <v>731</v>
      </c>
      <c r="I174" s="232">
        <f>IF(ISBLANK(D174),"",(E174/VLOOKUP(B174,'Data-Theme'!A:E,2,)))</f>
        <v>6.0419346154996561E-3</v>
      </c>
      <c r="J174" s="232">
        <f>IF(ISBLANK(D174),"",(F174/VLOOKUP(B174,'Data-Theme'!A:E,2,)))</f>
        <v>8.3749588729698198E-3</v>
      </c>
      <c r="K174" s="232">
        <f>IF(ISBLANK(D174),"",(G174/VLOOKUP(B174,'Data-Theme'!A:E,2,)))</f>
        <v>8.7637962492148475E-3</v>
      </c>
    </row>
    <row r="175" spans="1:11" s="230" customFormat="1" x14ac:dyDescent="0.5">
      <c r="A175" s="230" t="str">
        <f t="shared" si="4"/>
        <v>Other - Reason for my visit is not in this list</v>
      </c>
      <c r="B175" s="230" t="str">
        <f t="shared" si="5"/>
        <v>Money</v>
      </c>
      <c r="C175" s="230">
        <f>VLOOKUP(B175,'Data-Theme'!A:J,10,)</f>
        <v>1.9150771866656729E-2</v>
      </c>
      <c r="D175" s="230" t="s">
        <v>574</v>
      </c>
      <c r="E175" s="230">
        <v>11</v>
      </c>
      <c r="F175" s="230">
        <v>10</v>
      </c>
      <c r="G175" s="230">
        <v>14</v>
      </c>
      <c r="H175" s="230">
        <v>24</v>
      </c>
      <c r="I175" s="232">
        <f>IF(ISBLANK(D175),"",(E175/VLOOKUP(B175,'Data-Theme'!A:E,2,)))</f>
        <v>4.3616177636796195E-3</v>
      </c>
      <c r="J175" s="232">
        <f>IF(ISBLANK(D175),"",(F175/VLOOKUP(B175,'Data-Theme'!A:E,2,)))</f>
        <v>3.9651070578905628E-3</v>
      </c>
      <c r="K175" s="232">
        <f>IF(ISBLANK(D175),"",(G175/VLOOKUP(B175,'Data-Theme'!A:E,2,)))</f>
        <v>5.5511498810467885E-3</v>
      </c>
    </row>
    <row r="176" spans="1:11" s="230" customFormat="1" x14ac:dyDescent="0.5">
      <c r="A176" s="230" t="str">
        <f t="shared" si="4"/>
        <v>Buying a home</v>
      </c>
      <c r="B176" s="230" t="str">
        <f t="shared" si="5"/>
        <v>Money</v>
      </c>
      <c r="C176" s="230">
        <f>VLOOKUP(B176,'Data-Theme'!A:J,10,)</f>
        <v>1.9150771866656729E-2</v>
      </c>
      <c r="D176" s="230" t="s">
        <v>576</v>
      </c>
      <c r="E176" s="230">
        <v>30</v>
      </c>
      <c r="F176" s="230">
        <v>48</v>
      </c>
      <c r="G176" s="230">
        <v>58</v>
      </c>
      <c r="H176" s="230">
        <v>123</v>
      </c>
      <c r="I176" s="232">
        <f>IF(ISBLANK(D176),"",(E176/VLOOKUP(B176,'Data-Theme'!A:E,2,)))</f>
        <v>1.1895321173671689E-2</v>
      </c>
      <c r="J176" s="232">
        <f>IF(ISBLANK(D176),"",(F176/VLOOKUP(B176,'Data-Theme'!A:E,2,)))</f>
        <v>1.9032513877874701E-2</v>
      </c>
      <c r="K176" s="232">
        <f>IF(ISBLANK(D176),"",(G176/VLOOKUP(B176,'Data-Theme'!A:E,2,)))</f>
        <v>2.2997620935765267E-2</v>
      </c>
    </row>
    <row r="177" spans="1:11" s="230" customFormat="1" x14ac:dyDescent="0.5">
      <c r="A177" s="230" t="str">
        <f t="shared" si="4"/>
        <v>Calculate if you qualify for a mortgage</v>
      </c>
      <c r="B177" s="230" t="str">
        <f t="shared" si="5"/>
        <v>Money</v>
      </c>
      <c r="C177" s="230">
        <f>VLOOKUP(B177,'Data-Theme'!A:J,10,)</f>
        <v>1.9150771866656729E-2</v>
      </c>
      <c r="D177" s="230" t="s">
        <v>577</v>
      </c>
      <c r="E177" s="230">
        <v>16</v>
      </c>
      <c r="F177" s="230">
        <v>31</v>
      </c>
      <c r="G177" s="230">
        <v>23</v>
      </c>
      <c r="H177" s="230">
        <v>58</v>
      </c>
      <c r="I177" s="232">
        <f>IF(ISBLANK(D177),"",(E177/VLOOKUP(B177,'Data-Theme'!A:E,2,)))</f>
        <v>6.3441712926249009E-3</v>
      </c>
      <c r="J177" s="232">
        <f>IF(ISBLANK(D177),"",(F177/VLOOKUP(B177,'Data-Theme'!A:E,2,)))</f>
        <v>1.2291831879460745E-2</v>
      </c>
      <c r="K177" s="232">
        <f>IF(ISBLANK(D177),"",(G177/VLOOKUP(B177,'Data-Theme'!A:E,2,)))</f>
        <v>9.1197462331482956E-3</v>
      </c>
    </row>
    <row r="178" spans="1:11" s="230" customFormat="1" x14ac:dyDescent="0.5">
      <c r="A178" s="230" t="str">
        <f t="shared" si="4"/>
        <v>Calculate your credit card payments</v>
      </c>
      <c r="B178" s="230" t="str">
        <f t="shared" si="5"/>
        <v>Money</v>
      </c>
      <c r="C178" s="230">
        <f>VLOOKUP(B178,'Data-Theme'!A:J,10,)</f>
        <v>1.9150771866656729E-2</v>
      </c>
      <c r="D178" s="230" t="s">
        <v>578</v>
      </c>
      <c r="E178" s="230">
        <v>14</v>
      </c>
      <c r="F178" s="230">
        <v>31</v>
      </c>
      <c r="G178" s="230">
        <v>36</v>
      </c>
      <c r="H178" s="230">
        <v>53</v>
      </c>
      <c r="I178" s="232">
        <f>IF(ISBLANK(D178),"",(E178/VLOOKUP(B178,'Data-Theme'!A:E,2,)))</f>
        <v>5.5511498810467885E-3</v>
      </c>
      <c r="J178" s="232">
        <f>IF(ISBLANK(D178),"",(F178/VLOOKUP(B178,'Data-Theme'!A:E,2,)))</f>
        <v>1.2291831879460745E-2</v>
      </c>
      <c r="K178" s="232">
        <f>IF(ISBLANK(D178),"",(G178/VLOOKUP(B178,'Data-Theme'!A:E,2,)))</f>
        <v>1.4274385408406027E-2</v>
      </c>
    </row>
    <row r="179" spans="1:11" s="230" customFormat="1" x14ac:dyDescent="0.5">
      <c r="A179" s="230" t="str">
        <f t="shared" si="4"/>
        <v>Calculate your mortgage payments and/or prepayments</v>
      </c>
      <c r="B179" s="230" t="str">
        <f t="shared" si="5"/>
        <v>Money</v>
      </c>
      <c r="C179" s="230">
        <f>VLOOKUP(B179,'Data-Theme'!A:J,10,)</f>
        <v>1.9150771866656729E-2</v>
      </c>
      <c r="D179" s="230" t="s">
        <v>579</v>
      </c>
      <c r="E179" s="230">
        <v>11</v>
      </c>
      <c r="F179" s="230">
        <v>22</v>
      </c>
      <c r="G179" s="230">
        <v>25</v>
      </c>
      <c r="H179" s="230">
        <v>65</v>
      </c>
      <c r="I179" s="232">
        <f>IF(ISBLANK(D179),"",(E179/VLOOKUP(B179,'Data-Theme'!A:E,2,)))</f>
        <v>4.3616177636796195E-3</v>
      </c>
      <c r="J179" s="232">
        <f>IF(ISBLANK(D179),"",(F179/VLOOKUP(B179,'Data-Theme'!A:E,2,)))</f>
        <v>8.7232355273592389E-3</v>
      </c>
      <c r="K179" s="232">
        <f>IF(ISBLANK(D179),"",(G179/VLOOKUP(B179,'Data-Theme'!A:E,2,)))</f>
        <v>9.9127676447264071E-3</v>
      </c>
    </row>
    <row r="180" spans="1:11" s="230" customFormat="1" x14ac:dyDescent="0.5">
      <c r="A180" s="230" t="str">
        <f t="shared" si="4"/>
        <v>Cashing a Government of Canada cheque</v>
      </c>
      <c r="B180" s="230" t="str">
        <f t="shared" si="5"/>
        <v>Money</v>
      </c>
      <c r="C180" s="230">
        <f>VLOOKUP(B180,'Data-Theme'!A:J,10,)</f>
        <v>1.9150771866656729E-2</v>
      </c>
      <c r="D180" s="230" t="s">
        <v>580</v>
      </c>
      <c r="E180" s="230">
        <v>35</v>
      </c>
      <c r="F180" s="230">
        <v>40</v>
      </c>
      <c r="G180" s="230">
        <v>53</v>
      </c>
      <c r="H180" s="230">
        <v>87</v>
      </c>
      <c r="I180" s="232">
        <f>IF(ISBLANK(D180),"",(E180/VLOOKUP(B180,'Data-Theme'!A:E,2,)))</f>
        <v>1.387787470261697E-2</v>
      </c>
      <c r="J180" s="232">
        <f>IF(ISBLANK(D180),"",(F180/VLOOKUP(B180,'Data-Theme'!A:E,2,)))</f>
        <v>1.5860428231562251E-2</v>
      </c>
      <c r="K180" s="232">
        <f>IF(ISBLANK(D180),"",(G180/VLOOKUP(B180,'Data-Theme'!A:E,2,)))</f>
        <v>2.1015067406819986E-2</v>
      </c>
    </row>
    <row r="181" spans="1:11" s="230" customFormat="1" x14ac:dyDescent="0.5">
      <c r="A181" s="230" t="str">
        <f t="shared" si="4"/>
        <v>Compare Canadian bank accounts</v>
      </c>
      <c r="B181" s="230" t="str">
        <f t="shared" si="5"/>
        <v>Money</v>
      </c>
      <c r="C181" s="230">
        <f>VLOOKUP(B181,'Data-Theme'!A:J,10,)</f>
        <v>1.9150771866656729E-2</v>
      </c>
      <c r="D181" s="230" t="s">
        <v>581</v>
      </c>
      <c r="E181" s="230">
        <v>15</v>
      </c>
      <c r="F181" s="230">
        <v>14</v>
      </c>
      <c r="G181" s="230">
        <v>20</v>
      </c>
      <c r="H181" s="230">
        <v>40</v>
      </c>
      <c r="I181" s="232">
        <f>IF(ISBLANK(D181),"",(E181/VLOOKUP(B181,'Data-Theme'!A:E,2,)))</f>
        <v>5.9476605868358443E-3</v>
      </c>
      <c r="J181" s="232">
        <f>IF(ISBLANK(D181),"",(F181/VLOOKUP(B181,'Data-Theme'!A:E,2,)))</f>
        <v>5.5511498810467885E-3</v>
      </c>
      <c r="K181" s="232">
        <f>IF(ISBLANK(D181),"",(G181/VLOOKUP(B181,'Data-Theme'!A:E,2,)))</f>
        <v>7.9302141157811257E-3</v>
      </c>
    </row>
    <row r="182" spans="1:11" s="230" customFormat="1" x14ac:dyDescent="0.5">
      <c r="A182" s="230" t="str">
        <f t="shared" si="4"/>
        <v>Create a plan to get out of debt and/or savings goals</v>
      </c>
      <c r="B182" s="230" t="str">
        <f t="shared" si="5"/>
        <v>Money</v>
      </c>
      <c r="C182" s="230">
        <f>VLOOKUP(B182,'Data-Theme'!A:J,10,)</f>
        <v>1.9150771866656729E-2</v>
      </c>
      <c r="D182" s="230" t="s">
        <v>582</v>
      </c>
      <c r="E182" s="230">
        <v>36</v>
      </c>
      <c r="F182" s="230">
        <v>72</v>
      </c>
      <c r="G182" s="230">
        <v>70</v>
      </c>
      <c r="H182" s="230">
        <v>174</v>
      </c>
      <c r="I182" s="232">
        <f>IF(ISBLANK(D182),"",(E182/VLOOKUP(B182,'Data-Theme'!A:E,2,)))</f>
        <v>1.4274385408406027E-2</v>
      </c>
      <c r="J182" s="232">
        <f>IF(ISBLANK(D182),"",(F182/VLOOKUP(B182,'Data-Theme'!A:E,2,)))</f>
        <v>2.8548770816812053E-2</v>
      </c>
      <c r="K182" s="232">
        <f>IF(ISBLANK(D182),"",(G182/VLOOKUP(B182,'Data-Theme'!A:E,2,)))</f>
        <v>2.775574940523394E-2</v>
      </c>
    </row>
    <row r="183" spans="1:11" s="230" customFormat="1" x14ac:dyDescent="0.5">
      <c r="A183" s="230" t="str">
        <f t="shared" si="4"/>
        <v>Find available disability benefits</v>
      </c>
      <c r="B183" s="230" t="str">
        <f t="shared" si="5"/>
        <v>Money</v>
      </c>
      <c r="C183" s="230">
        <f>VLOOKUP(B183,'Data-Theme'!A:J,10,)</f>
        <v>1.9150771866656729E-2</v>
      </c>
      <c r="D183" s="230" t="s">
        <v>585</v>
      </c>
      <c r="E183" s="230">
        <v>50</v>
      </c>
      <c r="F183" s="230">
        <v>61</v>
      </c>
      <c r="G183" s="230">
        <v>73</v>
      </c>
      <c r="H183" s="230">
        <v>122</v>
      </c>
      <c r="I183" s="232">
        <f>IF(ISBLANK(D183),"",(E183/VLOOKUP(B183,'Data-Theme'!A:E,2,)))</f>
        <v>1.9825535289452814E-2</v>
      </c>
      <c r="J183" s="232">
        <f>IF(ISBLANK(D183),"",(F183/VLOOKUP(B183,'Data-Theme'!A:E,2,)))</f>
        <v>2.4187153053132435E-2</v>
      </c>
      <c r="K183" s="232">
        <f>IF(ISBLANK(D183),"",(G183/VLOOKUP(B183,'Data-Theme'!A:E,2,)))</f>
        <v>2.8945281522601111E-2</v>
      </c>
    </row>
    <row r="184" spans="1:11" s="230" customFormat="1" x14ac:dyDescent="0.5">
      <c r="A184" s="230" t="str">
        <f t="shared" si="4"/>
        <v>Find information on loans and lines of credit</v>
      </c>
      <c r="B184" s="230" t="str">
        <f t="shared" si="5"/>
        <v>Money</v>
      </c>
      <c r="C184" s="230">
        <f>VLOOKUP(B184,'Data-Theme'!A:J,10,)</f>
        <v>1.9150771866656729E-2</v>
      </c>
      <c r="D184" s="230" t="s">
        <v>590</v>
      </c>
      <c r="E184" s="230">
        <v>40</v>
      </c>
      <c r="F184" s="230">
        <v>46</v>
      </c>
      <c r="G184" s="230">
        <v>53</v>
      </c>
      <c r="H184" s="230">
        <v>124</v>
      </c>
      <c r="I184" s="232">
        <f>IF(ISBLANK(D184),"",(E184/VLOOKUP(B184,'Data-Theme'!A:E,2,)))</f>
        <v>1.5860428231562251E-2</v>
      </c>
      <c r="J184" s="232">
        <f>IF(ISBLANK(D184),"",(F184/VLOOKUP(B184,'Data-Theme'!A:E,2,)))</f>
        <v>1.8239492466296591E-2</v>
      </c>
      <c r="K184" s="232">
        <f>IF(ISBLANK(D184),"",(G184/VLOOKUP(B184,'Data-Theme'!A:E,2,)))</f>
        <v>2.1015067406819986E-2</v>
      </c>
    </row>
    <row r="185" spans="1:11" s="230" customFormat="1" x14ac:dyDescent="0.5">
      <c r="A185" s="230" t="str">
        <f t="shared" si="4"/>
        <v>Find out about student lines of credit</v>
      </c>
      <c r="B185" s="230" t="str">
        <f t="shared" si="5"/>
        <v>Money</v>
      </c>
      <c r="C185" s="230">
        <f>VLOOKUP(B185,'Data-Theme'!A:J,10,)</f>
        <v>1.9150771866656729E-2</v>
      </c>
      <c r="D185" s="230" t="s">
        <v>595</v>
      </c>
      <c r="E185" s="230">
        <v>5</v>
      </c>
      <c r="F185" s="230">
        <v>13</v>
      </c>
      <c r="G185" s="230">
        <v>17</v>
      </c>
      <c r="H185" s="230">
        <v>30</v>
      </c>
      <c r="I185" s="232">
        <f>IF(ISBLANK(D185),"",(E185/VLOOKUP(B185,'Data-Theme'!A:E,2,)))</f>
        <v>1.9825535289452814E-3</v>
      </c>
      <c r="J185" s="232">
        <f>IF(ISBLANK(D185),"",(F185/VLOOKUP(B185,'Data-Theme'!A:E,2,)))</f>
        <v>5.1546391752577319E-3</v>
      </c>
      <c r="K185" s="232">
        <f>IF(ISBLANK(D185),"",(G185/VLOOKUP(B185,'Data-Theme'!A:E,2,)))</f>
        <v>6.7406819984139575E-3</v>
      </c>
    </row>
    <row r="186" spans="1:11" s="230" customFormat="1" x14ac:dyDescent="0.5">
      <c r="A186" s="230" t="str">
        <f t="shared" si="4"/>
        <v>Getting a home equity line of credit</v>
      </c>
      <c r="B186" s="230" t="str">
        <f t="shared" si="5"/>
        <v>Money</v>
      </c>
      <c r="C186" s="230">
        <f>VLOOKUP(B186,'Data-Theme'!A:J,10,)</f>
        <v>1.9150771866656729E-2</v>
      </c>
      <c r="D186" s="230" t="s">
        <v>596</v>
      </c>
      <c r="E186" s="230">
        <v>5</v>
      </c>
      <c r="F186" s="230">
        <v>7</v>
      </c>
      <c r="G186" s="230">
        <v>12</v>
      </c>
      <c r="H186" s="230">
        <v>29</v>
      </c>
      <c r="I186" s="232">
        <f>IF(ISBLANK(D186),"",(E186/VLOOKUP(B186,'Data-Theme'!A:E,2,)))</f>
        <v>1.9825535289452814E-3</v>
      </c>
      <c r="J186" s="232">
        <f>IF(ISBLANK(D186),"",(F186/VLOOKUP(B186,'Data-Theme'!A:E,2,)))</f>
        <v>2.7755749405233942E-3</v>
      </c>
      <c r="K186" s="232">
        <f>IF(ISBLANK(D186),"",(G186/VLOOKUP(B186,'Data-Theme'!A:E,2,)))</f>
        <v>4.7581284694686752E-3</v>
      </c>
    </row>
    <row r="187" spans="1:11" s="230" customFormat="1" x14ac:dyDescent="0.5">
      <c r="A187" s="230" t="str">
        <f t="shared" si="4"/>
        <v>How much you need for a down payment</v>
      </c>
      <c r="B187" s="230" t="str">
        <f t="shared" si="5"/>
        <v>Money</v>
      </c>
      <c r="C187" s="230">
        <f>VLOOKUP(B187,'Data-Theme'!A:J,10,)</f>
        <v>1.9150771866656729E-2</v>
      </c>
      <c r="D187" s="230" t="s">
        <v>597</v>
      </c>
      <c r="E187" s="230">
        <v>5</v>
      </c>
      <c r="F187" s="230">
        <v>8</v>
      </c>
      <c r="G187" s="230">
        <v>5</v>
      </c>
      <c r="H187" s="230">
        <v>18</v>
      </c>
      <c r="I187" s="232">
        <f>IF(ISBLANK(D187),"",(E187/VLOOKUP(B187,'Data-Theme'!A:E,2,)))</f>
        <v>1.9825535289452814E-3</v>
      </c>
      <c r="J187" s="232">
        <f>IF(ISBLANK(D187),"",(F187/VLOOKUP(B187,'Data-Theme'!A:E,2,)))</f>
        <v>3.1720856463124504E-3</v>
      </c>
      <c r="K187" s="232">
        <f>IF(ISBLANK(D187),"",(G187/VLOOKUP(B187,'Data-Theme'!A:E,2,)))</f>
        <v>1.9825535289452814E-3</v>
      </c>
    </row>
    <row r="188" spans="1:11" s="230" customFormat="1" x14ac:dyDescent="0.5">
      <c r="A188" s="230" t="str">
        <f t="shared" si="4"/>
        <v>Improving your credit score</v>
      </c>
      <c r="B188" s="230" t="str">
        <f t="shared" si="5"/>
        <v>Money</v>
      </c>
      <c r="C188" s="230">
        <f>VLOOKUP(B188,'Data-Theme'!A:J,10,)</f>
        <v>1.9150771866656729E-2</v>
      </c>
      <c r="D188" s="230" t="s">
        <v>598</v>
      </c>
      <c r="E188" s="230">
        <v>36</v>
      </c>
      <c r="F188" s="230">
        <v>45</v>
      </c>
      <c r="G188" s="230">
        <v>51</v>
      </c>
      <c r="H188" s="230">
        <v>111</v>
      </c>
      <c r="I188" s="232">
        <f>IF(ISBLANK(D188),"",(E188/VLOOKUP(B188,'Data-Theme'!A:E,2,)))</f>
        <v>1.4274385408406027E-2</v>
      </c>
      <c r="J188" s="232">
        <f>IF(ISBLANK(D188),"",(F188/VLOOKUP(B188,'Data-Theme'!A:E,2,)))</f>
        <v>1.7842981760507533E-2</v>
      </c>
      <c r="K188" s="232">
        <f>IF(ISBLANK(D188),"",(G188/VLOOKUP(B188,'Data-Theme'!A:E,2,)))</f>
        <v>2.0222045995241873E-2</v>
      </c>
    </row>
    <row r="189" spans="1:11" s="230" customFormat="1" x14ac:dyDescent="0.5">
      <c r="A189" s="230" t="str">
        <f t="shared" si="4"/>
        <v>Make a budget</v>
      </c>
      <c r="B189" s="230" t="str">
        <f t="shared" si="5"/>
        <v>Money</v>
      </c>
      <c r="C189" s="230">
        <f>VLOOKUP(B189,'Data-Theme'!A:J,10,)</f>
        <v>1.9150771866656729E-2</v>
      </c>
      <c r="D189" s="230" t="s">
        <v>599</v>
      </c>
      <c r="E189" s="230">
        <v>30</v>
      </c>
      <c r="F189" s="230">
        <v>66</v>
      </c>
      <c r="G189" s="230">
        <v>81</v>
      </c>
      <c r="H189" s="230">
        <v>229</v>
      </c>
      <c r="I189" s="232">
        <f>IF(ISBLANK(D189),"",(E189/VLOOKUP(B189,'Data-Theme'!A:E,2,)))</f>
        <v>1.1895321173671689E-2</v>
      </c>
      <c r="J189" s="232">
        <f>IF(ISBLANK(D189),"",(F189/VLOOKUP(B189,'Data-Theme'!A:E,2,)))</f>
        <v>2.6169706582077717E-2</v>
      </c>
      <c r="K189" s="232">
        <f>IF(ISBLANK(D189),"",(G189/VLOOKUP(B189,'Data-Theme'!A:E,2,)))</f>
        <v>3.2117367168913558E-2</v>
      </c>
    </row>
    <row r="190" spans="1:11" s="230" customFormat="1" x14ac:dyDescent="0.5">
      <c r="A190" s="230" t="str">
        <f t="shared" si="4"/>
        <v>Make a will and plan your estate</v>
      </c>
      <c r="B190" s="230" t="str">
        <f t="shared" si="5"/>
        <v>Money</v>
      </c>
      <c r="C190" s="230">
        <f>VLOOKUP(B190,'Data-Theme'!A:J,10,)</f>
        <v>1.9150771866656729E-2</v>
      </c>
      <c r="D190" s="230" t="s">
        <v>600</v>
      </c>
      <c r="E190" s="230">
        <v>14</v>
      </c>
      <c r="F190" s="230">
        <v>22</v>
      </c>
      <c r="G190" s="230">
        <v>24</v>
      </c>
      <c r="H190" s="230">
        <v>61</v>
      </c>
      <c r="I190" s="232">
        <f>IF(ISBLANK(D190),"",(E190/VLOOKUP(B190,'Data-Theme'!A:E,2,)))</f>
        <v>5.5511498810467885E-3</v>
      </c>
      <c r="J190" s="232">
        <f>IF(ISBLANK(D190),"",(F190/VLOOKUP(B190,'Data-Theme'!A:E,2,)))</f>
        <v>8.7232355273592389E-3</v>
      </c>
      <c r="K190" s="232">
        <f>IF(ISBLANK(D190),"",(G190/VLOOKUP(B190,'Data-Theme'!A:E,2,)))</f>
        <v>9.5162569389373505E-3</v>
      </c>
    </row>
    <row r="191" spans="1:11" s="230" customFormat="1" x14ac:dyDescent="0.5">
      <c r="A191" s="230" t="str">
        <f t="shared" si="4"/>
        <v>Making a complaint to your financial institution</v>
      </c>
      <c r="B191" s="230" t="str">
        <f t="shared" si="5"/>
        <v>Money</v>
      </c>
      <c r="C191" s="230">
        <f>VLOOKUP(B191,'Data-Theme'!A:J,10,)</f>
        <v>1.9150771866656729E-2</v>
      </c>
      <c r="D191" s="230" t="s">
        <v>601</v>
      </c>
      <c r="E191" s="230">
        <v>15</v>
      </c>
      <c r="F191" s="230">
        <v>19</v>
      </c>
      <c r="G191" s="230">
        <v>20</v>
      </c>
      <c r="H191" s="230">
        <v>39</v>
      </c>
      <c r="I191" s="232">
        <f>IF(ISBLANK(D191),"",(E191/VLOOKUP(B191,'Data-Theme'!A:E,2,)))</f>
        <v>5.9476605868358443E-3</v>
      </c>
      <c r="J191" s="232">
        <f>IF(ISBLANK(D191),"",(F191/VLOOKUP(B191,'Data-Theme'!A:E,2,)))</f>
        <v>7.5337034099920699E-3</v>
      </c>
      <c r="K191" s="232">
        <f>IF(ISBLANK(D191),"",(G191/VLOOKUP(B191,'Data-Theme'!A:E,2,)))</f>
        <v>7.9302141157811257E-3</v>
      </c>
    </row>
    <row r="192" spans="1:11" s="230" customFormat="1" x14ac:dyDescent="0.5">
      <c r="A192" s="230" t="str">
        <f t="shared" si="4"/>
        <v>Opening a bank account</v>
      </c>
      <c r="B192" s="230" t="str">
        <f t="shared" si="5"/>
        <v>Money</v>
      </c>
      <c r="C192" s="230">
        <f>VLOOKUP(B192,'Data-Theme'!A:J,10,)</f>
        <v>1.9150771866656729E-2</v>
      </c>
      <c r="D192" s="230" t="s">
        <v>602</v>
      </c>
      <c r="E192" s="230">
        <v>18</v>
      </c>
      <c r="F192" s="230">
        <v>20</v>
      </c>
      <c r="G192" s="230">
        <v>30</v>
      </c>
      <c r="H192" s="230">
        <v>63</v>
      </c>
      <c r="I192" s="232">
        <f>IF(ISBLANK(D192),"",(E192/VLOOKUP(B192,'Data-Theme'!A:E,2,)))</f>
        <v>7.1371927042030133E-3</v>
      </c>
      <c r="J192" s="232">
        <f>IF(ISBLANK(D192),"",(F192/VLOOKUP(B192,'Data-Theme'!A:E,2,)))</f>
        <v>7.9302141157811257E-3</v>
      </c>
      <c r="K192" s="232">
        <f>IF(ISBLANK(D192),"",(G192/VLOOKUP(B192,'Data-Theme'!A:E,2,)))</f>
        <v>1.1895321173671689E-2</v>
      </c>
    </row>
    <row r="193" spans="1:11" s="230" customFormat="1" x14ac:dyDescent="0.5">
      <c r="A193" s="230" t="str">
        <f t="shared" si="4"/>
        <v>Ordering your credit report and score</v>
      </c>
      <c r="B193" s="230" t="str">
        <f t="shared" si="5"/>
        <v>Money</v>
      </c>
      <c r="C193" s="230">
        <f>VLOOKUP(B193,'Data-Theme'!A:J,10,)</f>
        <v>1.9150771866656729E-2</v>
      </c>
      <c r="D193" s="230" t="s">
        <v>603</v>
      </c>
      <c r="E193" s="230">
        <v>35</v>
      </c>
      <c r="F193" s="230">
        <v>37</v>
      </c>
      <c r="G193" s="230">
        <v>52</v>
      </c>
      <c r="H193" s="230">
        <v>114</v>
      </c>
      <c r="I193" s="232">
        <f>IF(ISBLANK(D193),"",(E193/VLOOKUP(B193,'Data-Theme'!A:E,2,)))</f>
        <v>1.387787470261697E-2</v>
      </c>
      <c r="J193" s="232">
        <f>IF(ISBLANK(D193),"",(F193/VLOOKUP(B193,'Data-Theme'!A:E,2,)))</f>
        <v>1.4670896114195083E-2</v>
      </c>
      <c r="K193" s="232">
        <f>IF(ISBLANK(D193),"",(G193/VLOOKUP(B193,'Data-Theme'!A:E,2,)))</f>
        <v>2.0618556701030927E-2</v>
      </c>
    </row>
    <row r="194" spans="1:11" s="230" customFormat="1" x14ac:dyDescent="0.5">
      <c r="A194" s="230" t="str">
        <f t="shared" si="4"/>
        <v>Other - Reason for my visit is not in this list</v>
      </c>
      <c r="B194" s="230" t="str">
        <f t="shared" si="5"/>
        <v>Money</v>
      </c>
      <c r="C194" s="230">
        <f>VLOOKUP(B194,'Data-Theme'!A:J,10,)</f>
        <v>1.9150771866656729E-2</v>
      </c>
      <c r="D194" s="230" t="s">
        <v>604</v>
      </c>
      <c r="E194" s="230">
        <v>34</v>
      </c>
      <c r="F194" s="230">
        <v>38</v>
      </c>
      <c r="G194" s="230">
        <v>42</v>
      </c>
      <c r="H194" s="230">
        <v>83</v>
      </c>
      <c r="I194" s="232">
        <f>IF(ISBLANK(D194),"",(E194/VLOOKUP(B194,'Data-Theme'!A:E,2,)))</f>
        <v>1.3481363996827915E-2</v>
      </c>
      <c r="J194" s="232">
        <f>IF(ISBLANK(D194),"",(F194/VLOOKUP(B194,'Data-Theme'!A:E,2,)))</f>
        <v>1.506740681998414E-2</v>
      </c>
      <c r="K194" s="232">
        <f>IF(ISBLANK(D194),"",(G194/VLOOKUP(B194,'Data-Theme'!A:E,2,)))</f>
        <v>1.6653449643140365E-2</v>
      </c>
    </row>
    <row r="195" spans="1:11" s="230" customFormat="1" x14ac:dyDescent="0.5">
      <c r="A195" s="230" t="str">
        <f t="shared" ref="A195:A258" si="6">IF(ISBLANK(D195),"",MID(D195,FIND("#",SUBSTITUTE(D195,":","#",2))+1,500))</f>
        <v>Understand severance pay</v>
      </c>
      <c r="B195" s="230" t="str">
        <f t="shared" ref="B195:B258" si="7">IF(ISBLANK(D195),"",MID(D195,FIND("#",SUBSTITUTE(D195,":","#",1))+1,FIND("#",SUBSTITUTE(D195,":","#",2))-FIND("#",SUBSTITUTE(D195,":","#",1))-1))</f>
        <v>Money</v>
      </c>
      <c r="C195" s="230">
        <f>VLOOKUP(B195,'Data-Theme'!A:J,10,)</f>
        <v>1.9150771866656729E-2</v>
      </c>
      <c r="D195" s="230" t="s">
        <v>605</v>
      </c>
      <c r="E195" s="230">
        <v>9</v>
      </c>
      <c r="F195" s="230">
        <v>14</v>
      </c>
      <c r="G195" s="230">
        <v>19</v>
      </c>
      <c r="H195" s="230">
        <v>27</v>
      </c>
      <c r="I195" s="232">
        <f>IF(ISBLANK(D195),"",(E195/VLOOKUP(B195,'Data-Theme'!A:E,2,)))</f>
        <v>3.5685963521015066E-3</v>
      </c>
      <c r="J195" s="232">
        <f>IF(ISBLANK(D195),"",(F195/VLOOKUP(B195,'Data-Theme'!A:E,2,)))</f>
        <v>5.5511498810467885E-3</v>
      </c>
      <c r="K195" s="232">
        <f>IF(ISBLANK(D195),"",(G195/VLOOKUP(B195,'Data-Theme'!A:E,2,)))</f>
        <v>7.5337034099920699E-3</v>
      </c>
    </row>
    <row r="196" spans="1:11" s="230" customFormat="1" x14ac:dyDescent="0.5">
      <c r="A196" s="230" t="str">
        <f t="shared" si="6"/>
        <v>Consult the Federal Budget</v>
      </c>
      <c r="B196" s="230" t="str">
        <f t="shared" si="7"/>
        <v>AboutGov</v>
      </c>
      <c r="C196" s="230">
        <f>VLOOKUP(B196,'Data-Theme'!A:J,10,)</f>
        <v>2.3608085386705474E-2</v>
      </c>
      <c r="D196" s="230" t="s">
        <v>606</v>
      </c>
      <c r="E196" s="230">
        <v>12</v>
      </c>
      <c r="F196" s="230">
        <v>19</v>
      </c>
      <c r="G196" s="230">
        <v>24</v>
      </c>
      <c r="H196" s="230">
        <v>53</v>
      </c>
      <c r="I196" s="232">
        <f>IF(ISBLANK(D196),"",(E196/VLOOKUP(B196,'Data-Theme'!A:E,2,)))</f>
        <v>8.1135902636916835E-3</v>
      </c>
      <c r="J196" s="232">
        <f>IF(ISBLANK(D196),"",(F196/VLOOKUP(B196,'Data-Theme'!A:E,2,)))</f>
        <v>1.2846517917511832E-2</v>
      </c>
      <c r="K196" s="232">
        <f>IF(ISBLANK(D196),"",(G196/VLOOKUP(B196,'Data-Theme'!A:E,2,)))</f>
        <v>1.6227180527383367E-2</v>
      </c>
    </row>
    <row r="197" spans="1:11" s="230" customFormat="1" x14ac:dyDescent="0.5">
      <c r="A197" s="230" t="str">
        <f t="shared" si="6"/>
        <v>Learn how the government provides financial support to provinces and territories</v>
      </c>
      <c r="B197" s="230" t="str">
        <f t="shared" si="7"/>
        <v>AboutGov</v>
      </c>
      <c r="C197" s="230">
        <f>VLOOKUP(B197,'Data-Theme'!A:J,10,)</f>
        <v>2.3608085386705474E-2</v>
      </c>
      <c r="D197" s="230" t="s">
        <v>607</v>
      </c>
      <c r="E197" s="230">
        <v>7</v>
      </c>
      <c r="F197" s="230">
        <v>18</v>
      </c>
      <c r="G197" s="230">
        <v>13</v>
      </c>
      <c r="H197" s="230">
        <v>41</v>
      </c>
      <c r="I197" s="232">
        <f>IF(ISBLANK(D197),"",(E197/VLOOKUP(B197,'Data-Theme'!A:E,2,)))</f>
        <v>4.7329276538201487E-3</v>
      </c>
      <c r="J197" s="232">
        <f>IF(ISBLANK(D197),"",(F197/VLOOKUP(B197,'Data-Theme'!A:E,2,)))</f>
        <v>1.2170385395537525E-2</v>
      </c>
      <c r="K197" s="232">
        <f>IF(ISBLANK(D197),"",(G197/VLOOKUP(B197,'Data-Theme'!A:E,2,)))</f>
        <v>8.7897227856659904E-3</v>
      </c>
    </row>
    <row r="198" spans="1:11" s="230" customFormat="1" x14ac:dyDescent="0.5">
      <c r="A198" s="230" t="str">
        <f t="shared" si="6"/>
        <v>Other - Reason for my visit is not in this list</v>
      </c>
      <c r="B198" s="230" t="str">
        <f t="shared" si="7"/>
        <v>AboutGov</v>
      </c>
      <c r="C198" s="230">
        <f>VLOOKUP(B198,'Data-Theme'!A:J,10,)</f>
        <v>2.3608085386705474E-2</v>
      </c>
      <c r="D198" s="230" t="s">
        <v>1438</v>
      </c>
      <c r="E198" s="230">
        <v>0</v>
      </c>
      <c r="F198" s="230">
        <v>0</v>
      </c>
      <c r="G198" s="230">
        <v>0</v>
      </c>
      <c r="H198" s="230">
        <v>1</v>
      </c>
      <c r="I198" s="232">
        <f>IF(ISBLANK(D198),"",(E198/VLOOKUP(B198,'Data-Theme'!A:E,2,)))</f>
        <v>0</v>
      </c>
      <c r="J198" s="232">
        <f>IF(ISBLANK(D198),"",(F198/VLOOKUP(B198,'Data-Theme'!A:E,2,)))</f>
        <v>0</v>
      </c>
      <c r="K198" s="232">
        <f>IF(ISBLANK(D198),"",(G198/VLOOKUP(B198,'Data-Theme'!A:E,2,)))</f>
        <v>0</v>
      </c>
    </row>
    <row r="199" spans="1:11" s="230" customFormat="1" x14ac:dyDescent="0.5">
      <c r="A199" s="230" t="str">
        <f t="shared" si="6"/>
        <v>Check Canada's tax treaties</v>
      </c>
      <c r="B199" s="230" t="str">
        <f t="shared" si="7"/>
        <v>Money</v>
      </c>
      <c r="C199" s="230">
        <f>VLOOKUP(B199,'Data-Theme'!A:J,10,)</f>
        <v>1.9150771866656729E-2</v>
      </c>
      <c r="D199" s="230" t="s">
        <v>608</v>
      </c>
      <c r="E199" s="230">
        <v>22</v>
      </c>
      <c r="F199" s="230">
        <v>39</v>
      </c>
      <c r="G199" s="230">
        <v>43</v>
      </c>
      <c r="H199" s="230">
        <v>84</v>
      </c>
      <c r="I199" s="232">
        <f>IF(ISBLANK(D199),"",(E199/VLOOKUP(B199,'Data-Theme'!A:E,2,)))</f>
        <v>8.7232355273592389E-3</v>
      </c>
      <c r="J199" s="232">
        <f>IF(ISBLANK(D199),"",(F199/VLOOKUP(B199,'Data-Theme'!A:E,2,)))</f>
        <v>1.5463917525773196E-2</v>
      </c>
      <c r="K199" s="232">
        <f>IF(ISBLANK(D199),"",(G199/VLOOKUP(B199,'Data-Theme'!A:E,2,)))</f>
        <v>1.704996034892942E-2</v>
      </c>
    </row>
    <row r="200" spans="1:11" s="230" customFormat="1" x14ac:dyDescent="0.5">
      <c r="A200" s="230" t="str">
        <f t="shared" si="6"/>
        <v>Consult the Federal Budget</v>
      </c>
      <c r="B200" s="230" t="str">
        <f t="shared" si="7"/>
        <v>Money</v>
      </c>
      <c r="C200" s="230">
        <f>VLOOKUP(B200,'Data-Theme'!A:J,10,)</f>
        <v>1.9150771866656729E-2</v>
      </c>
      <c r="D200" s="230" t="s">
        <v>610</v>
      </c>
      <c r="E200" s="230">
        <v>8</v>
      </c>
      <c r="F200" s="230">
        <v>9</v>
      </c>
      <c r="G200" s="230">
        <v>16</v>
      </c>
      <c r="H200" s="230">
        <v>29</v>
      </c>
      <c r="I200" s="232">
        <f>IF(ISBLANK(D200),"",(E200/VLOOKUP(B200,'Data-Theme'!A:E,2,)))</f>
        <v>3.1720856463124504E-3</v>
      </c>
      <c r="J200" s="232">
        <f>IF(ISBLANK(D200),"",(F200/VLOOKUP(B200,'Data-Theme'!A:E,2,)))</f>
        <v>3.5685963521015066E-3</v>
      </c>
      <c r="K200" s="232">
        <f>IF(ISBLANK(D200),"",(G200/VLOOKUP(B200,'Data-Theme'!A:E,2,)))</f>
        <v>6.3441712926249009E-3</v>
      </c>
    </row>
    <row r="201" spans="1:11" s="230" customFormat="1" x14ac:dyDescent="0.5">
      <c r="A201" s="230" t="str">
        <f t="shared" si="6"/>
        <v>Other - Reason for my visit is not in this list</v>
      </c>
      <c r="B201" s="230" t="str">
        <f t="shared" si="7"/>
        <v>Money</v>
      </c>
      <c r="C201" s="230">
        <f>VLOOKUP(B201,'Data-Theme'!A:J,10,)</f>
        <v>1.9150771866656729E-2</v>
      </c>
      <c r="D201" s="230" t="s">
        <v>612</v>
      </c>
      <c r="E201" s="230">
        <v>1</v>
      </c>
      <c r="F201" s="230">
        <v>5</v>
      </c>
      <c r="G201" s="230">
        <v>4</v>
      </c>
      <c r="H201" s="230">
        <v>8</v>
      </c>
      <c r="I201" s="232">
        <f>IF(ISBLANK(D201),"",(E201/VLOOKUP(B201,'Data-Theme'!A:E,2,)))</f>
        <v>3.9651070578905631E-4</v>
      </c>
      <c r="J201" s="232">
        <f>IF(ISBLANK(D201),"",(F201/VLOOKUP(B201,'Data-Theme'!A:E,2,)))</f>
        <v>1.9825535289452814E-3</v>
      </c>
      <c r="K201" s="232">
        <f>IF(ISBLANK(D201),"",(G201/VLOOKUP(B201,'Data-Theme'!A:E,2,)))</f>
        <v>1.5860428231562252E-3</v>
      </c>
    </row>
    <row r="202" spans="1:11" s="230" customFormat="1" x14ac:dyDescent="0.5">
      <c r="A202" s="230" t="str">
        <f t="shared" si="6"/>
        <v>Consult a trade commissioner to receive international business information</v>
      </c>
      <c r="B202" s="230" t="str">
        <f t="shared" si="7"/>
        <v>Business</v>
      </c>
      <c r="C202" s="230">
        <f>VLOOKUP(B202,'Data-Theme'!A:J,10,)</f>
        <v>2.0958012736121297E-2</v>
      </c>
      <c r="D202" s="230" t="s">
        <v>633</v>
      </c>
      <c r="E202" s="230">
        <v>13</v>
      </c>
      <c r="F202" s="230">
        <v>24</v>
      </c>
      <c r="G202" s="230">
        <v>25</v>
      </c>
      <c r="H202" s="230">
        <v>52</v>
      </c>
      <c r="I202" s="232">
        <f>IF(ISBLANK(D202),"",(E202/VLOOKUP(B202,'Data-Theme'!A:E,2,)))</f>
        <v>6.1176470588235297E-3</v>
      </c>
      <c r="J202" s="232">
        <f>IF(ISBLANK(D202),"",(F202/VLOOKUP(B202,'Data-Theme'!A:E,2,)))</f>
        <v>1.1294117647058824E-2</v>
      </c>
      <c r="K202" s="232">
        <f>IF(ISBLANK(D202),"",(G202/VLOOKUP(B202,'Data-Theme'!A:E,2,)))</f>
        <v>1.1764705882352941E-2</v>
      </c>
    </row>
    <row r="203" spans="1:11" s="230" customFormat="1" x14ac:dyDescent="0.5">
      <c r="A203" s="230" t="str">
        <f t="shared" si="6"/>
        <v>Establish or expand your business in Canada as a foreign investor</v>
      </c>
      <c r="B203" s="230" t="str">
        <f t="shared" si="7"/>
        <v>Business</v>
      </c>
      <c r="C203" s="230">
        <f>VLOOKUP(B203,'Data-Theme'!A:J,10,)</f>
        <v>2.0958012736121297E-2</v>
      </c>
      <c r="D203" s="230" t="s">
        <v>642</v>
      </c>
      <c r="E203" s="230">
        <v>95</v>
      </c>
      <c r="F203" s="230">
        <v>99</v>
      </c>
      <c r="G203" s="230">
        <v>101</v>
      </c>
      <c r="H203" s="230">
        <v>276</v>
      </c>
      <c r="I203" s="232">
        <f>IF(ISBLANK(D203),"",(E203/VLOOKUP(B203,'Data-Theme'!A:E,2,)))</f>
        <v>4.4705882352941179E-2</v>
      </c>
      <c r="J203" s="232">
        <f>IF(ISBLANK(D203),"",(F203/VLOOKUP(B203,'Data-Theme'!A:E,2,)))</f>
        <v>4.6588235294117646E-2</v>
      </c>
      <c r="K203" s="232">
        <f>IF(ISBLANK(D203),"",(G203/VLOOKUP(B203,'Data-Theme'!A:E,2,)))</f>
        <v>4.7529411764705883E-2</v>
      </c>
    </row>
    <row r="204" spans="1:11" s="230" customFormat="1" x14ac:dyDescent="0.5">
      <c r="A204" s="230" t="str">
        <f t="shared" si="6"/>
        <v>Other - Reason for my visit is not in this list</v>
      </c>
      <c r="B204" s="230" t="str">
        <f t="shared" si="7"/>
        <v>Business</v>
      </c>
      <c r="C204" s="230">
        <f>VLOOKUP(B204,'Data-Theme'!A:J,10,)</f>
        <v>2.0958012736121297E-2</v>
      </c>
      <c r="D204" s="230" t="s">
        <v>667</v>
      </c>
      <c r="E204" s="230">
        <v>3</v>
      </c>
      <c r="F204" s="230">
        <v>4</v>
      </c>
      <c r="G204" s="230">
        <v>5</v>
      </c>
      <c r="H204" s="230">
        <v>9</v>
      </c>
      <c r="I204" s="232">
        <f>IF(ISBLANK(D204),"",(E204/VLOOKUP(B204,'Data-Theme'!A:E,2,)))</f>
        <v>1.411764705882353E-3</v>
      </c>
      <c r="J204" s="232">
        <f>IF(ISBLANK(D204),"",(F204/VLOOKUP(B204,'Data-Theme'!A:E,2,)))</f>
        <v>1.8823529411764706E-3</v>
      </c>
      <c r="K204" s="232">
        <f>IF(ISBLANK(D204),"",(G204/VLOOKUP(B204,'Data-Theme'!A:E,2,)))</f>
        <v>2.352941176470588E-3</v>
      </c>
    </row>
    <row r="205" spans="1:11" s="230" customFormat="1" x14ac:dyDescent="0.5">
      <c r="A205" s="230" t="str">
        <f t="shared" si="6"/>
        <v>Trade negotiations and agreements</v>
      </c>
      <c r="B205" s="230" t="str">
        <f t="shared" si="7"/>
        <v>Business</v>
      </c>
      <c r="C205" s="230">
        <f>VLOOKUP(B205,'Data-Theme'!A:J,10,)</f>
        <v>2.0958012736121297E-2</v>
      </c>
      <c r="D205" s="230" t="s">
        <v>679</v>
      </c>
      <c r="E205" s="230">
        <v>19</v>
      </c>
      <c r="F205" s="230">
        <v>30</v>
      </c>
      <c r="G205" s="230">
        <v>32</v>
      </c>
      <c r="H205" s="230">
        <v>60</v>
      </c>
      <c r="I205" s="232">
        <f>IF(ISBLANK(D205),"",(E205/VLOOKUP(B205,'Data-Theme'!A:E,2,)))</f>
        <v>8.9411764705882354E-3</v>
      </c>
      <c r="J205" s="232">
        <f>IF(ISBLANK(D205),"",(F205/VLOOKUP(B205,'Data-Theme'!A:E,2,)))</f>
        <v>1.411764705882353E-2</v>
      </c>
      <c r="K205" s="232">
        <f>IF(ISBLANK(D205),"",(G205/VLOOKUP(B205,'Data-Theme'!A:E,2,)))</f>
        <v>1.5058823529411765E-2</v>
      </c>
    </row>
    <row r="206" spans="1:11" s="230" customFormat="1" x14ac:dyDescent="0.5">
      <c r="A206" s="230" t="str">
        <f t="shared" si="6"/>
        <v>Other - Reason for my visit is not in this list</v>
      </c>
      <c r="B206" s="230" t="str">
        <f t="shared" si="7"/>
        <v>COVID-19</v>
      </c>
      <c r="C206" s="230">
        <f>VLOOKUP(B206,'Data-Theme'!A:J,10,)</f>
        <v>7.5164248795767039E-3</v>
      </c>
      <c r="D206" s="230" t="s">
        <v>1461</v>
      </c>
      <c r="E206" s="230">
        <v>21</v>
      </c>
      <c r="F206" s="230">
        <v>20</v>
      </c>
      <c r="G206" s="230">
        <v>20</v>
      </c>
      <c r="H206" s="230">
        <v>30</v>
      </c>
      <c r="I206" s="232">
        <f>IF(ISBLANK(D206),"",(E206/VLOOKUP(B206,'Data-Theme'!A:E,2,)))</f>
        <v>1.2921486586266306E-3</v>
      </c>
      <c r="J206" s="232">
        <f>IF(ISBLANK(D206),"",(F206/VLOOKUP(B206,'Data-Theme'!A:E,2,)))</f>
        <v>1.2306177701206006E-3</v>
      </c>
      <c r="K206" s="232">
        <f>IF(ISBLANK(D206),"",(G206/VLOOKUP(B206,'Data-Theme'!A:E,2,)))</f>
        <v>1.2306177701206006E-3</v>
      </c>
    </row>
    <row r="207" spans="1:11" s="230" customFormat="1" x14ac:dyDescent="0.5">
      <c r="A207" s="230" t="str">
        <f t="shared" si="6"/>
        <v>Apply for a visa when travelling outside Canada</v>
      </c>
      <c r="B207" s="230" t="str">
        <f t="shared" si="7"/>
        <v>Travel</v>
      </c>
      <c r="C207" s="230">
        <f>VLOOKUP(B207,'Data-Theme'!A:J,10,)</f>
        <v>4.3478235164374525E-3</v>
      </c>
      <c r="D207" s="230" t="s">
        <v>703</v>
      </c>
      <c r="E207" s="230">
        <v>138</v>
      </c>
      <c r="F207" s="230">
        <v>223</v>
      </c>
      <c r="G207" s="230">
        <v>230</v>
      </c>
      <c r="H207" s="230">
        <v>471</v>
      </c>
      <c r="I207" s="232">
        <f>IF(ISBLANK(D207),"",(E207/VLOOKUP(B207,'Data-Theme'!A:E,2,)))</f>
        <v>2.8272315666550574E-3</v>
      </c>
      <c r="J207" s="232">
        <f>IF(ISBLANK(D207),"",(F207/VLOOKUP(B207,'Data-Theme'!A:E,2,)))</f>
        <v>4.5686423142324477E-3</v>
      </c>
      <c r="K207" s="232">
        <f>IF(ISBLANK(D207),"",(G207/VLOOKUP(B207,'Data-Theme'!A:E,2,)))</f>
        <v>4.7120526110917618E-3</v>
      </c>
    </row>
    <row r="208" spans="1:11" s="230" customFormat="1" x14ac:dyDescent="0.5">
      <c r="A208" s="230" t="str">
        <f t="shared" si="6"/>
        <v>Child welfare, abduction and custody issues</v>
      </c>
      <c r="B208" s="230" t="str">
        <f t="shared" si="7"/>
        <v>Travel</v>
      </c>
      <c r="C208" s="230">
        <f>VLOOKUP(B208,'Data-Theme'!A:J,10,)</f>
        <v>4.3478235164374525E-3</v>
      </c>
      <c r="D208" s="230" t="s">
        <v>1462</v>
      </c>
      <c r="E208" s="230">
        <v>1</v>
      </c>
      <c r="F208" s="230">
        <v>1</v>
      </c>
      <c r="G208" s="230">
        <v>1</v>
      </c>
      <c r="H208" s="230">
        <v>1</v>
      </c>
      <c r="I208" s="232">
        <f>IF(ISBLANK(D208),"",(E208/VLOOKUP(B208,'Data-Theme'!A:E,2,)))</f>
        <v>2.0487185265616357E-5</v>
      </c>
      <c r="J208" s="232">
        <f>IF(ISBLANK(D208),"",(F208/VLOOKUP(B208,'Data-Theme'!A:E,2,)))</f>
        <v>2.0487185265616357E-5</v>
      </c>
      <c r="K208" s="232">
        <f>IF(ISBLANK(D208),"",(G208/VLOOKUP(B208,'Data-Theme'!A:E,2,)))</f>
        <v>2.0487185265616357E-5</v>
      </c>
    </row>
    <row r="209" spans="1:11" s="230" customFormat="1" x14ac:dyDescent="0.5">
      <c r="A209" s="230" t="str">
        <f t="shared" si="6"/>
        <v>Contact a federal office – outside Canada (embassy, consulate, trade office)</v>
      </c>
      <c r="B209" s="230" t="str">
        <f t="shared" si="7"/>
        <v>Travel</v>
      </c>
      <c r="C209" s="230">
        <f>VLOOKUP(B209,'Data-Theme'!A:J,10,)</f>
        <v>4.3478235164374525E-3</v>
      </c>
      <c r="D209" s="230" t="s">
        <v>707</v>
      </c>
      <c r="E209" s="230">
        <v>39</v>
      </c>
      <c r="F209" s="230">
        <v>46</v>
      </c>
      <c r="G209" s="230">
        <v>49</v>
      </c>
      <c r="H209" s="230">
        <v>72</v>
      </c>
      <c r="I209" s="232">
        <f>IF(ISBLANK(D209),"",(E209/VLOOKUP(B209,'Data-Theme'!A:E,2,)))</f>
        <v>7.9900022535903787E-4</v>
      </c>
      <c r="J209" s="232">
        <f>IF(ISBLANK(D209),"",(F209/VLOOKUP(B209,'Data-Theme'!A:E,2,)))</f>
        <v>9.4241052221835241E-4</v>
      </c>
      <c r="K209" s="232">
        <f>IF(ISBLANK(D209),"",(G209/VLOOKUP(B209,'Data-Theme'!A:E,2,)))</f>
        <v>1.0038720780152016E-3</v>
      </c>
    </row>
    <row r="210" spans="1:11" s="230" customFormat="1" x14ac:dyDescent="0.5">
      <c r="A210" s="230" t="str">
        <f t="shared" si="6"/>
        <v>Latest news – Travel and emergency assistance</v>
      </c>
      <c r="B210" s="230" t="str">
        <f t="shared" si="7"/>
        <v>Travel</v>
      </c>
      <c r="C210" s="230">
        <f>VLOOKUP(B210,'Data-Theme'!A:J,10,)</f>
        <v>4.3478235164374525E-3</v>
      </c>
      <c r="D210" s="230" t="s">
        <v>709</v>
      </c>
      <c r="E210" s="230">
        <v>59</v>
      </c>
      <c r="F210" s="230">
        <v>100</v>
      </c>
      <c r="G210" s="230">
        <v>123</v>
      </c>
      <c r="H210" s="230">
        <v>282</v>
      </c>
      <c r="I210" s="232">
        <f>IF(ISBLANK(D210),"",(E210/VLOOKUP(B210,'Data-Theme'!A:E,2,)))</f>
        <v>1.208743930671365E-3</v>
      </c>
      <c r="J210" s="232">
        <f>IF(ISBLANK(D210),"",(F210/VLOOKUP(B210,'Data-Theme'!A:E,2,)))</f>
        <v>2.0487185265616356E-3</v>
      </c>
      <c r="K210" s="232">
        <f>IF(ISBLANK(D210),"",(G210/VLOOKUP(B210,'Data-Theme'!A:E,2,)))</f>
        <v>2.5199237876708121E-3</v>
      </c>
    </row>
    <row r="211" spans="1:11" s="230" customFormat="1" x14ac:dyDescent="0.5">
      <c r="A211" s="230" t="str">
        <f t="shared" si="6"/>
        <v>Obtain a consent letter for children travelling abroad</v>
      </c>
      <c r="B211" s="230" t="str">
        <f t="shared" si="7"/>
        <v>Travel</v>
      </c>
      <c r="C211" s="230">
        <f>VLOOKUP(B211,'Data-Theme'!A:J,10,)</f>
        <v>4.3478235164374525E-3</v>
      </c>
      <c r="D211" s="230" t="s">
        <v>712</v>
      </c>
      <c r="E211" s="230">
        <v>14</v>
      </c>
      <c r="F211" s="230">
        <v>21</v>
      </c>
      <c r="G211" s="230">
        <v>18</v>
      </c>
      <c r="H211" s="230">
        <v>39</v>
      </c>
      <c r="I211" s="232">
        <f>IF(ISBLANK(D211),"",(E211/VLOOKUP(B211,'Data-Theme'!A:E,2,)))</f>
        <v>2.8682059371862902E-4</v>
      </c>
      <c r="J211" s="232">
        <f>IF(ISBLANK(D211),"",(F211/VLOOKUP(B211,'Data-Theme'!A:E,2,)))</f>
        <v>4.3023089057794351E-4</v>
      </c>
      <c r="K211" s="232">
        <f>IF(ISBLANK(D211),"",(G211/VLOOKUP(B211,'Data-Theme'!A:E,2,)))</f>
        <v>3.6876933478109441E-4</v>
      </c>
    </row>
    <row r="212" spans="1:11" s="230" customFormat="1" x14ac:dyDescent="0.5">
      <c r="A212" s="230" t="str">
        <f t="shared" si="6"/>
        <v>Other - Reason for my visit is not in this list</v>
      </c>
      <c r="B212" s="230" t="str">
        <f t="shared" si="7"/>
        <v>Travel</v>
      </c>
      <c r="C212" s="230">
        <f>VLOOKUP(B212,'Data-Theme'!A:J,10,)</f>
        <v>4.3478235164374525E-3</v>
      </c>
      <c r="D212" s="230" t="s">
        <v>714</v>
      </c>
      <c r="E212" s="230">
        <v>261</v>
      </c>
      <c r="F212" s="230">
        <v>339</v>
      </c>
      <c r="G212" s="230">
        <v>375</v>
      </c>
      <c r="H212" s="230">
        <v>645</v>
      </c>
      <c r="I212" s="232">
        <f>IF(ISBLANK(D212),"",(E212/VLOOKUP(B212,'Data-Theme'!A:E,2,)))</f>
        <v>5.3471553543258691E-3</v>
      </c>
      <c r="J212" s="232">
        <f>IF(ISBLANK(D212),"",(F212/VLOOKUP(B212,'Data-Theme'!A:E,2,)))</f>
        <v>6.9451558050439453E-3</v>
      </c>
      <c r="K212" s="232">
        <f>IF(ISBLANK(D212),"",(G212/VLOOKUP(B212,'Data-Theme'!A:E,2,)))</f>
        <v>7.6826944746061342E-3</v>
      </c>
    </row>
    <row r="213" spans="1:11" s="230" customFormat="1" x14ac:dyDescent="0.5">
      <c r="A213" s="230" t="str">
        <f t="shared" si="6"/>
        <v>Publications and guides</v>
      </c>
      <c r="B213" s="230" t="str">
        <f t="shared" si="7"/>
        <v>Travel</v>
      </c>
      <c r="C213" s="230">
        <f>VLOOKUP(B213,'Data-Theme'!A:J,10,)</f>
        <v>4.3478235164374525E-3</v>
      </c>
      <c r="D213" s="230" t="s">
        <v>715</v>
      </c>
      <c r="E213" s="230">
        <v>39</v>
      </c>
      <c r="F213" s="230">
        <v>67</v>
      </c>
      <c r="G213" s="230">
        <v>72</v>
      </c>
      <c r="H213" s="230">
        <v>199</v>
      </c>
      <c r="I213" s="232">
        <f>IF(ISBLANK(D213),"",(E213/VLOOKUP(B213,'Data-Theme'!A:E,2,)))</f>
        <v>7.9900022535903787E-4</v>
      </c>
      <c r="J213" s="232">
        <f>IF(ISBLANK(D213),"",(F213/VLOOKUP(B213,'Data-Theme'!A:E,2,)))</f>
        <v>1.3726414127962958E-3</v>
      </c>
      <c r="K213" s="232">
        <f>IF(ISBLANK(D213),"",(G213/VLOOKUP(B213,'Data-Theme'!A:E,2,)))</f>
        <v>1.4750773391243777E-3</v>
      </c>
    </row>
    <row r="214" spans="1:11" s="230" customFormat="1" x14ac:dyDescent="0.5">
      <c r="A214" s="230" t="str">
        <f t="shared" si="6"/>
        <v>Register as a Canadian living or travelling outside Canada</v>
      </c>
      <c r="B214" s="230" t="str">
        <f t="shared" si="7"/>
        <v>Travel</v>
      </c>
      <c r="C214" s="230">
        <f>VLOOKUP(B214,'Data-Theme'!A:J,10,)</f>
        <v>4.3478235164374525E-3</v>
      </c>
      <c r="D214" s="230" t="s">
        <v>716</v>
      </c>
      <c r="E214" s="230">
        <v>52</v>
      </c>
      <c r="F214" s="230">
        <v>82</v>
      </c>
      <c r="G214" s="230">
        <v>89</v>
      </c>
      <c r="H214" s="230">
        <v>176</v>
      </c>
      <c r="I214" s="232">
        <f>IF(ISBLANK(D214),"",(E214/VLOOKUP(B214,'Data-Theme'!A:E,2,)))</f>
        <v>1.0653336338120505E-3</v>
      </c>
      <c r="J214" s="232">
        <f>IF(ISBLANK(D214),"",(F214/VLOOKUP(B214,'Data-Theme'!A:E,2,)))</f>
        <v>1.6799491917805413E-3</v>
      </c>
      <c r="K214" s="232">
        <f>IF(ISBLANK(D214),"",(G214/VLOOKUP(B214,'Data-Theme'!A:E,2,)))</f>
        <v>1.8233594886398557E-3</v>
      </c>
    </row>
    <row r="215" spans="1:11" s="230" customFormat="1" x14ac:dyDescent="0.5">
      <c r="A215" s="230" t="str">
        <f t="shared" si="6"/>
        <v>Study in Canada – for non-Canadians</v>
      </c>
      <c r="B215" s="230" t="str">
        <f t="shared" si="7"/>
        <v>Travel</v>
      </c>
      <c r="C215" s="230">
        <f>VLOOKUP(B215,'Data-Theme'!A:J,10,)</f>
        <v>4.3478235164374525E-3</v>
      </c>
      <c r="D215" s="230" t="s">
        <v>1463</v>
      </c>
      <c r="E215" s="230">
        <v>1</v>
      </c>
      <c r="F215" s="230">
        <v>1</v>
      </c>
      <c r="G215" s="230">
        <v>0</v>
      </c>
      <c r="H215" s="230">
        <v>2</v>
      </c>
      <c r="I215" s="232">
        <f>IF(ISBLANK(D215),"",(E215/VLOOKUP(B215,'Data-Theme'!A:E,2,)))</f>
        <v>2.0487185265616357E-5</v>
      </c>
      <c r="J215" s="232">
        <f>IF(ISBLANK(D215),"",(F215/VLOOKUP(B215,'Data-Theme'!A:E,2,)))</f>
        <v>2.0487185265616357E-5</v>
      </c>
      <c r="K215" s="232">
        <f>IF(ISBLANK(D215),"",(G215/VLOOKUP(B215,'Data-Theme'!A:E,2,)))</f>
        <v>0</v>
      </c>
    </row>
    <row r="216" spans="1:11" s="230" customFormat="1" x14ac:dyDescent="0.5">
      <c r="A216" s="230" t="str">
        <f t="shared" si="6"/>
        <v>Travel advice and advisories</v>
      </c>
      <c r="B216" s="230" t="str">
        <f t="shared" si="7"/>
        <v>Travel</v>
      </c>
      <c r="C216" s="230">
        <f>VLOOKUP(B216,'Data-Theme'!A:J,10,)</f>
        <v>4.3478235164374525E-3</v>
      </c>
      <c r="D216" s="230" t="s">
        <v>718</v>
      </c>
      <c r="E216" s="230">
        <v>327</v>
      </c>
      <c r="F216" s="230">
        <v>641</v>
      </c>
      <c r="G216" s="230">
        <v>667</v>
      </c>
      <c r="H216" s="230">
        <v>1994</v>
      </c>
      <c r="I216" s="232">
        <f>IF(ISBLANK(D216),"",(E216/VLOOKUP(B216,'Data-Theme'!A:E,2,)))</f>
        <v>6.6993095818565487E-3</v>
      </c>
      <c r="J216" s="232">
        <f>IF(ISBLANK(D216),"",(F216/VLOOKUP(B216,'Data-Theme'!A:E,2,)))</f>
        <v>1.3132285755260084E-2</v>
      </c>
      <c r="K216" s="232">
        <f>IF(ISBLANK(D216),"",(G216/VLOOKUP(B216,'Data-Theme'!A:E,2,)))</f>
        <v>1.3664952572166111E-2</v>
      </c>
    </row>
    <row r="217" spans="1:11" s="230" customFormat="1" x14ac:dyDescent="0.5">
      <c r="A217" s="230" t="str">
        <f t="shared" si="6"/>
        <v>Travel outside of Canada for business</v>
      </c>
      <c r="B217" s="230" t="str">
        <f t="shared" si="7"/>
        <v>Travel</v>
      </c>
      <c r="C217" s="230">
        <f>VLOOKUP(B217,'Data-Theme'!A:J,10,)</f>
        <v>4.3478235164374525E-3</v>
      </c>
      <c r="D217" s="230" t="s">
        <v>721</v>
      </c>
      <c r="E217" s="230">
        <v>6</v>
      </c>
      <c r="F217" s="230">
        <v>7</v>
      </c>
      <c r="G217" s="230">
        <v>7</v>
      </c>
      <c r="H217" s="230">
        <v>12</v>
      </c>
      <c r="I217" s="232">
        <f>IF(ISBLANK(D217),"",(E217/VLOOKUP(B217,'Data-Theme'!A:E,2,)))</f>
        <v>1.2292311159369814E-4</v>
      </c>
      <c r="J217" s="232">
        <f>IF(ISBLANK(D217),"",(F217/VLOOKUP(B217,'Data-Theme'!A:E,2,)))</f>
        <v>1.4341029685931451E-4</v>
      </c>
      <c r="K217" s="232">
        <f>IF(ISBLANK(D217),"",(G217/VLOOKUP(B217,'Data-Theme'!A:E,2,)))</f>
        <v>1.4341029685931451E-4</v>
      </c>
    </row>
    <row r="218" spans="1:11" s="230" customFormat="1" x14ac:dyDescent="0.5">
      <c r="A218" s="230" t="str">
        <f t="shared" si="6"/>
        <v>Travel to Canada for business</v>
      </c>
      <c r="B218" s="230" t="str">
        <f t="shared" si="7"/>
        <v>Travel</v>
      </c>
      <c r="C218" s="230">
        <f>VLOOKUP(B218,'Data-Theme'!A:J,10,)</f>
        <v>4.3478235164374525E-3</v>
      </c>
      <c r="D218" s="230" t="s">
        <v>722</v>
      </c>
      <c r="E218" s="230">
        <v>7</v>
      </c>
      <c r="F218" s="230">
        <v>4</v>
      </c>
      <c r="G218" s="230">
        <v>7</v>
      </c>
      <c r="H218" s="230">
        <v>10</v>
      </c>
      <c r="I218" s="232">
        <f>IF(ISBLANK(D218),"",(E218/VLOOKUP(B218,'Data-Theme'!A:E,2,)))</f>
        <v>1.4341029685931451E-4</v>
      </c>
      <c r="J218" s="232">
        <f>IF(ISBLANK(D218),"",(F218/VLOOKUP(B218,'Data-Theme'!A:E,2,)))</f>
        <v>8.194874106246543E-5</v>
      </c>
      <c r="K218" s="232">
        <f>IF(ISBLANK(D218),"",(G218/VLOOKUP(B218,'Data-Theme'!A:E,2,)))</f>
        <v>1.4341029685931451E-4</v>
      </c>
    </row>
    <row r="219" spans="1:11" s="230" customFormat="1" x14ac:dyDescent="0.5">
      <c r="A219" s="230" t="str">
        <f t="shared" si="6"/>
        <v>Authenticate documents so that they can be recognized outside Canada</v>
      </c>
      <c r="B219" s="230" t="str">
        <f t="shared" si="7"/>
        <v>World</v>
      </c>
      <c r="C219" s="230">
        <f>VLOOKUP(B219,'Data-Theme'!A:J,10,)</f>
        <v>2.5315828890957504E-2</v>
      </c>
      <c r="D219" s="230" t="s">
        <v>726</v>
      </c>
      <c r="E219" s="230">
        <v>13</v>
      </c>
      <c r="F219" s="230">
        <v>39</v>
      </c>
      <c r="G219" s="230">
        <v>44</v>
      </c>
      <c r="H219" s="230">
        <v>75</v>
      </c>
      <c r="I219" s="232">
        <f>IF(ISBLANK(D219),"",(E219/VLOOKUP(B219,'Data-Theme'!A:E,2,)))</f>
        <v>1.0734929810074319E-2</v>
      </c>
      <c r="J219" s="232">
        <f>IF(ISBLANK(D219),"",(F219/VLOOKUP(B219,'Data-Theme'!A:E,2,)))</f>
        <v>3.2204789430222959E-2</v>
      </c>
      <c r="K219" s="232">
        <f>IF(ISBLANK(D219),"",(G219/VLOOKUP(B219,'Data-Theme'!A:E,2,)))</f>
        <v>3.633360858794385E-2</v>
      </c>
    </row>
    <row r="220" spans="1:11" s="230" customFormat="1" x14ac:dyDescent="0.5">
      <c r="A220" s="230" t="str">
        <f t="shared" si="6"/>
        <v>Canada's actions in a specific country or region</v>
      </c>
      <c r="B220" s="230" t="str">
        <f t="shared" si="7"/>
        <v>World</v>
      </c>
      <c r="C220" s="230">
        <f>VLOOKUP(B220,'Data-Theme'!A:J,10,)</f>
        <v>2.5315828890957504E-2</v>
      </c>
      <c r="D220" s="230" t="s">
        <v>727</v>
      </c>
      <c r="E220" s="230">
        <v>11</v>
      </c>
      <c r="F220" s="230">
        <v>34</v>
      </c>
      <c r="G220" s="230">
        <v>38</v>
      </c>
      <c r="H220" s="230">
        <v>84</v>
      </c>
      <c r="I220" s="232">
        <f>IF(ISBLANK(D220),"",(E220/VLOOKUP(B220,'Data-Theme'!A:E,2,)))</f>
        <v>9.0834021469859624E-3</v>
      </c>
      <c r="J220" s="232">
        <f>IF(ISBLANK(D220),"",(F220/VLOOKUP(B220,'Data-Theme'!A:E,2,)))</f>
        <v>2.8075970272502065E-2</v>
      </c>
      <c r="K220" s="232">
        <f>IF(ISBLANK(D220),"",(G220/VLOOKUP(B220,'Data-Theme'!A:E,2,)))</f>
        <v>3.1379025598678778E-2</v>
      </c>
    </row>
    <row r="221" spans="1:11" s="230" customFormat="1" x14ac:dyDescent="0.5">
      <c r="A221" s="230" t="str">
        <f t="shared" si="6"/>
        <v>Canada's feminist international assistance policy</v>
      </c>
      <c r="B221" s="230" t="str">
        <f t="shared" si="7"/>
        <v>World</v>
      </c>
      <c r="C221" s="230">
        <f>VLOOKUP(B221,'Data-Theme'!A:J,10,)</f>
        <v>2.5315828890957504E-2</v>
      </c>
      <c r="D221" s="230" t="s">
        <v>729</v>
      </c>
      <c r="E221" s="230">
        <v>3</v>
      </c>
      <c r="F221" s="230">
        <v>14</v>
      </c>
      <c r="G221" s="230">
        <v>16</v>
      </c>
      <c r="H221" s="230">
        <v>30</v>
      </c>
      <c r="I221" s="232">
        <f>IF(ISBLANK(D221),"",(E221/VLOOKUP(B221,'Data-Theme'!A:E,2,)))</f>
        <v>2.477291494632535E-3</v>
      </c>
      <c r="J221" s="232">
        <f>IF(ISBLANK(D221),"",(F221/VLOOKUP(B221,'Data-Theme'!A:E,2,)))</f>
        <v>1.1560693641618497E-2</v>
      </c>
      <c r="K221" s="232">
        <f>IF(ISBLANK(D221),"",(G221/VLOOKUP(B221,'Data-Theme'!A:E,2,)))</f>
        <v>1.3212221304706853E-2</v>
      </c>
    </row>
    <row r="222" spans="1:11" s="230" customFormat="1" x14ac:dyDescent="0.5">
      <c r="A222" s="230" t="str">
        <f t="shared" si="6"/>
        <v>Canada's foreign policy and international relations</v>
      </c>
      <c r="B222" s="230" t="str">
        <f t="shared" si="7"/>
        <v>World</v>
      </c>
      <c r="C222" s="230">
        <f>VLOOKUP(B222,'Data-Theme'!A:J,10,)</f>
        <v>2.5315828890957504E-2</v>
      </c>
      <c r="D222" s="230" t="s">
        <v>730</v>
      </c>
      <c r="E222" s="230">
        <v>15</v>
      </c>
      <c r="F222" s="230">
        <v>43</v>
      </c>
      <c r="G222" s="230">
        <v>42</v>
      </c>
      <c r="H222" s="230">
        <v>126</v>
      </c>
      <c r="I222" s="232">
        <f>IF(ISBLANK(D222),"",(E222/VLOOKUP(B222,'Data-Theme'!A:E,2,)))</f>
        <v>1.2386457473162676E-2</v>
      </c>
      <c r="J222" s="232">
        <f>IF(ISBLANK(D222),"",(F222/VLOOKUP(B222,'Data-Theme'!A:E,2,)))</f>
        <v>3.5507844756399669E-2</v>
      </c>
      <c r="K222" s="232">
        <f>IF(ISBLANK(D222),"",(G222/VLOOKUP(B222,'Data-Theme'!A:E,2,)))</f>
        <v>3.4682080924855488E-2</v>
      </c>
    </row>
    <row r="223" spans="1:11" s="230" customFormat="1" x14ac:dyDescent="0.5">
      <c r="A223" s="230" t="str">
        <f t="shared" si="6"/>
        <v>Canada's response to conflicts, crisis and disasters</v>
      </c>
      <c r="B223" s="230" t="str">
        <f t="shared" si="7"/>
        <v>World</v>
      </c>
      <c r="C223" s="230">
        <f>VLOOKUP(B223,'Data-Theme'!A:J,10,)</f>
        <v>2.5315828890957504E-2</v>
      </c>
      <c r="D223" s="230" t="s">
        <v>731</v>
      </c>
      <c r="E223" s="230">
        <v>9</v>
      </c>
      <c r="F223" s="230">
        <v>19</v>
      </c>
      <c r="G223" s="230">
        <v>24</v>
      </c>
      <c r="H223" s="230">
        <v>74</v>
      </c>
      <c r="I223" s="232">
        <f>IF(ISBLANK(D223),"",(E223/VLOOKUP(B223,'Data-Theme'!A:E,2,)))</f>
        <v>7.4318744838976049E-3</v>
      </c>
      <c r="J223" s="232">
        <f>IF(ISBLANK(D223),"",(F223/VLOOKUP(B223,'Data-Theme'!A:E,2,)))</f>
        <v>1.5689512799339389E-2</v>
      </c>
      <c r="K223" s="232">
        <f>IF(ISBLANK(D223),"",(G223/VLOOKUP(B223,'Data-Theme'!A:E,2,)))</f>
        <v>1.981833195706028E-2</v>
      </c>
    </row>
    <row r="224" spans="1:11" s="230" customFormat="1" x14ac:dyDescent="0.5">
      <c r="A224" s="230" t="str">
        <f t="shared" si="6"/>
        <v>Contact a federal office – outside Canada (embassy, consulate, trade office)</v>
      </c>
      <c r="B224" s="230" t="str">
        <f t="shared" si="7"/>
        <v>World</v>
      </c>
      <c r="C224" s="230">
        <f>VLOOKUP(B224,'Data-Theme'!A:J,10,)</f>
        <v>2.5315828890957504E-2</v>
      </c>
      <c r="D224" s="230" t="s">
        <v>732</v>
      </c>
      <c r="E224" s="230">
        <v>6</v>
      </c>
      <c r="F224" s="230">
        <v>12</v>
      </c>
      <c r="G224" s="230">
        <v>13</v>
      </c>
      <c r="H224" s="230">
        <v>21</v>
      </c>
      <c r="I224" s="232">
        <f>IF(ISBLANK(D224),"",(E224/VLOOKUP(B224,'Data-Theme'!A:E,2,)))</f>
        <v>4.9545829892650699E-3</v>
      </c>
      <c r="J224" s="232">
        <f>IF(ISBLANK(D224),"",(F224/VLOOKUP(B224,'Data-Theme'!A:E,2,)))</f>
        <v>9.9091659785301399E-3</v>
      </c>
      <c r="K224" s="232">
        <f>IF(ISBLANK(D224),"",(G224/VLOOKUP(B224,'Data-Theme'!A:E,2,)))</f>
        <v>1.0734929810074319E-2</v>
      </c>
    </row>
    <row r="225" spans="1:11" s="230" customFormat="1" x14ac:dyDescent="0.5">
      <c r="A225" s="230" t="str">
        <f t="shared" si="6"/>
        <v>Contact Global Affairs Canada – offices in Canada</v>
      </c>
      <c r="B225" s="230" t="str">
        <f t="shared" si="7"/>
        <v>World</v>
      </c>
      <c r="C225" s="230">
        <f>VLOOKUP(B225,'Data-Theme'!A:J,10,)</f>
        <v>2.5315828890957504E-2</v>
      </c>
      <c r="D225" s="230" t="s">
        <v>733</v>
      </c>
      <c r="E225" s="230">
        <v>3</v>
      </c>
      <c r="F225" s="230">
        <v>11</v>
      </c>
      <c r="G225" s="230">
        <v>9</v>
      </c>
      <c r="H225" s="230">
        <v>18</v>
      </c>
      <c r="I225" s="232">
        <f>IF(ISBLANK(D225),"",(E225/VLOOKUP(B225,'Data-Theme'!A:E,2,)))</f>
        <v>2.477291494632535E-3</v>
      </c>
      <c r="J225" s="232">
        <f>IF(ISBLANK(D225),"",(F225/VLOOKUP(B225,'Data-Theme'!A:E,2,)))</f>
        <v>9.0834021469859624E-3</v>
      </c>
      <c r="K225" s="232">
        <f>IF(ISBLANK(D225),"",(G225/VLOOKUP(B225,'Data-Theme'!A:E,2,)))</f>
        <v>7.4318744838976049E-3</v>
      </c>
    </row>
    <row r="226" spans="1:11" s="230" customFormat="1" x14ac:dyDescent="0.5">
      <c r="A226" s="230" t="str">
        <f t="shared" si="6"/>
        <v>Country insights (cultural information)</v>
      </c>
      <c r="B226" s="230" t="str">
        <f t="shared" si="7"/>
        <v>World</v>
      </c>
      <c r="C226" s="230">
        <f>VLOOKUP(B226,'Data-Theme'!A:J,10,)</f>
        <v>2.5315828890957504E-2</v>
      </c>
      <c r="D226" s="230" t="s">
        <v>735</v>
      </c>
      <c r="E226" s="230">
        <v>5</v>
      </c>
      <c r="F226" s="230">
        <v>6</v>
      </c>
      <c r="G226" s="230">
        <v>10</v>
      </c>
      <c r="H226" s="230">
        <v>48</v>
      </c>
      <c r="I226" s="232">
        <f>IF(ISBLANK(D226),"",(E226/VLOOKUP(B226,'Data-Theme'!A:E,2,)))</f>
        <v>4.1288191577208916E-3</v>
      </c>
      <c r="J226" s="232">
        <f>IF(ISBLANK(D226),"",(F226/VLOOKUP(B226,'Data-Theme'!A:E,2,)))</f>
        <v>4.9545829892650699E-3</v>
      </c>
      <c r="K226" s="232">
        <f>IF(ISBLANK(D226),"",(G226/VLOOKUP(B226,'Data-Theme'!A:E,2,)))</f>
        <v>8.2576383154417832E-3</v>
      </c>
    </row>
    <row r="227" spans="1:11" s="230" customFormat="1" x14ac:dyDescent="0.5">
      <c r="A227" s="230" t="str">
        <f t="shared" si="6"/>
        <v>Democracy and good governance</v>
      </c>
      <c r="B227" s="230" t="str">
        <f t="shared" si="7"/>
        <v>World</v>
      </c>
      <c r="C227" s="230">
        <f>VLOOKUP(B227,'Data-Theme'!A:J,10,)</f>
        <v>2.5315828890957504E-2</v>
      </c>
      <c r="D227" s="230" t="s">
        <v>736</v>
      </c>
      <c r="E227" s="230">
        <v>17</v>
      </c>
      <c r="F227" s="230">
        <v>16</v>
      </c>
      <c r="G227" s="230">
        <v>16</v>
      </c>
      <c r="H227" s="230">
        <v>45</v>
      </c>
      <c r="I227" s="232">
        <f>IF(ISBLANK(D227),"",(E227/VLOOKUP(B227,'Data-Theme'!A:E,2,)))</f>
        <v>1.4037985136251032E-2</v>
      </c>
      <c r="J227" s="232">
        <f>IF(ISBLANK(D227),"",(F227/VLOOKUP(B227,'Data-Theme'!A:E,2,)))</f>
        <v>1.3212221304706853E-2</v>
      </c>
      <c r="K227" s="232">
        <f>IF(ISBLANK(D227),"",(G227/VLOOKUP(B227,'Data-Theme'!A:E,2,)))</f>
        <v>1.3212221304706853E-2</v>
      </c>
    </row>
    <row r="228" spans="1:11" s="230" customFormat="1" x14ac:dyDescent="0.5">
      <c r="A228" s="230" t="str">
        <f t="shared" si="6"/>
        <v>Environment and climate change</v>
      </c>
      <c r="B228" s="230" t="str">
        <f t="shared" si="7"/>
        <v>World</v>
      </c>
      <c r="C228" s="230">
        <f>VLOOKUP(B228,'Data-Theme'!A:J,10,)</f>
        <v>2.5315828890957504E-2</v>
      </c>
      <c r="D228" s="230" t="s">
        <v>737</v>
      </c>
      <c r="E228" s="230">
        <v>2</v>
      </c>
      <c r="F228" s="230">
        <v>12</v>
      </c>
      <c r="G228" s="230">
        <v>13</v>
      </c>
      <c r="H228" s="230">
        <v>35</v>
      </c>
      <c r="I228" s="232">
        <f>IF(ISBLANK(D228),"",(E228/VLOOKUP(B228,'Data-Theme'!A:E,2,)))</f>
        <v>1.6515276630883566E-3</v>
      </c>
      <c r="J228" s="232">
        <f>IF(ISBLANK(D228),"",(F228/VLOOKUP(B228,'Data-Theme'!A:E,2,)))</f>
        <v>9.9091659785301399E-3</v>
      </c>
      <c r="K228" s="232">
        <f>IF(ISBLANK(D228),"",(G228/VLOOKUP(B228,'Data-Theme'!A:E,2,)))</f>
        <v>1.0734929810074319E-2</v>
      </c>
    </row>
    <row r="229" spans="1:11" s="230" customFormat="1" x14ac:dyDescent="0.5">
      <c r="A229" s="230" t="str">
        <f t="shared" si="6"/>
        <v>Find international study or research opportunities in Canada for non-Canadians</v>
      </c>
      <c r="B229" s="230" t="str">
        <f t="shared" si="7"/>
        <v>World</v>
      </c>
      <c r="C229" s="230">
        <f>VLOOKUP(B229,'Data-Theme'!A:J,10,)</f>
        <v>2.5315828890957504E-2</v>
      </c>
      <c r="D229" s="230" t="s">
        <v>739</v>
      </c>
      <c r="E229" s="230">
        <v>2</v>
      </c>
      <c r="F229" s="230">
        <v>11</v>
      </c>
      <c r="G229" s="230">
        <v>8</v>
      </c>
      <c r="H229" s="230">
        <v>35</v>
      </c>
      <c r="I229" s="232">
        <f>IF(ISBLANK(D229),"",(E229/VLOOKUP(B229,'Data-Theme'!A:E,2,)))</f>
        <v>1.6515276630883566E-3</v>
      </c>
      <c r="J229" s="232">
        <f>IF(ISBLANK(D229),"",(F229/VLOOKUP(B229,'Data-Theme'!A:E,2,)))</f>
        <v>9.0834021469859624E-3</v>
      </c>
      <c r="K229" s="232">
        <f>IF(ISBLANK(D229),"",(G229/VLOOKUP(B229,'Data-Theme'!A:E,2,)))</f>
        <v>6.6061106523534266E-3</v>
      </c>
    </row>
    <row r="230" spans="1:11" s="230" customFormat="1" x14ac:dyDescent="0.5">
      <c r="A230" s="230" t="str">
        <f t="shared" si="6"/>
        <v>Gender equality and the empowerment of women and girls</v>
      </c>
      <c r="B230" s="230" t="str">
        <f t="shared" si="7"/>
        <v>World</v>
      </c>
      <c r="C230" s="230">
        <f>VLOOKUP(B230,'Data-Theme'!A:J,10,)</f>
        <v>2.5315828890957504E-2</v>
      </c>
      <c r="D230" s="230" t="s">
        <v>742</v>
      </c>
      <c r="E230" s="230">
        <v>1</v>
      </c>
      <c r="F230" s="230">
        <v>7</v>
      </c>
      <c r="G230" s="230">
        <v>7</v>
      </c>
      <c r="H230" s="230">
        <v>14</v>
      </c>
      <c r="I230" s="232">
        <f>IF(ISBLANK(D230),"",(E230/VLOOKUP(B230,'Data-Theme'!A:E,2,)))</f>
        <v>8.2576383154417832E-4</v>
      </c>
      <c r="J230" s="232">
        <f>IF(ISBLANK(D230),"",(F230/VLOOKUP(B230,'Data-Theme'!A:E,2,)))</f>
        <v>5.7803468208092483E-3</v>
      </c>
      <c r="K230" s="232">
        <f>IF(ISBLANK(D230),"",(G230/VLOOKUP(B230,'Data-Theme'!A:E,2,)))</f>
        <v>5.7803468208092483E-3</v>
      </c>
    </row>
    <row r="231" spans="1:11" s="230" customFormat="1" x14ac:dyDescent="0.5">
      <c r="A231" s="230" t="str">
        <f t="shared" si="6"/>
        <v>Human rights and dignity</v>
      </c>
      <c r="B231" s="230" t="str">
        <f t="shared" si="7"/>
        <v>World</v>
      </c>
      <c r="C231" s="230">
        <f>VLOOKUP(B231,'Data-Theme'!A:J,10,)</f>
        <v>2.5315828890957504E-2</v>
      </c>
      <c r="D231" s="230" t="s">
        <v>743</v>
      </c>
      <c r="E231" s="230">
        <v>11</v>
      </c>
      <c r="F231" s="230">
        <v>17</v>
      </c>
      <c r="G231" s="230">
        <v>25</v>
      </c>
      <c r="H231" s="230">
        <v>66</v>
      </c>
      <c r="I231" s="232">
        <f>IF(ISBLANK(D231),"",(E231/VLOOKUP(B231,'Data-Theme'!A:E,2,)))</f>
        <v>9.0834021469859624E-3</v>
      </c>
      <c r="J231" s="232">
        <f>IF(ISBLANK(D231),"",(F231/VLOOKUP(B231,'Data-Theme'!A:E,2,)))</f>
        <v>1.4037985136251032E-2</v>
      </c>
      <c r="K231" s="232">
        <f>IF(ISBLANK(D231),"",(G231/VLOOKUP(B231,'Data-Theme'!A:E,2,)))</f>
        <v>2.0644095788604461E-2</v>
      </c>
    </row>
    <row r="232" spans="1:11" s="230" customFormat="1" x14ac:dyDescent="0.5">
      <c r="A232" s="230" t="str">
        <f t="shared" si="6"/>
        <v>International assistance budget (humanitarian aid and development projects)</v>
      </c>
      <c r="B232" s="230" t="str">
        <f t="shared" si="7"/>
        <v>World</v>
      </c>
      <c r="C232" s="230">
        <f>VLOOKUP(B232,'Data-Theme'!A:J,10,)</f>
        <v>2.5315828890957504E-2</v>
      </c>
      <c r="D232" s="230" t="s">
        <v>745</v>
      </c>
      <c r="E232" s="230">
        <v>0</v>
      </c>
      <c r="F232" s="230">
        <v>2</v>
      </c>
      <c r="G232" s="230">
        <v>2</v>
      </c>
      <c r="H232" s="230">
        <v>8</v>
      </c>
      <c r="I232" s="232">
        <f>IF(ISBLANK(D232),"",(E232/VLOOKUP(B232,'Data-Theme'!A:E,2,)))</f>
        <v>0</v>
      </c>
      <c r="J232" s="232">
        <f>IF(ISBLANK(D232),"",(F232/VLOOKUP(B232,'Data-Theme'!A:E,2,)))</f>
        <v>1.6515276630883566E-3</v>
      </c>
      <c r="K232" s="232">
        <f>IF(ISBLANK(D232),"",(G232/VLOOKUP(B232,'Data-Theme'!A:E,2,)))</f>
        <v>1.6515276630883566E-3</v>
      </c>
    </row>
    <row r="233" spans="1:11" s="230" customFormat="1" x14ac:dyDescent="0.5">
      <c r="A233" s="230" t="str">
        <f t="shared" si="6"/>
        <v>International assistance projects funded by Canada</v>
      </c>
      <c r="B233" s="230" t="str">
        <f t="shared" si="7"/>
        <v>World</v>
      </c>
      <c r="C233" s="230">
        <f>VLOOKUP(B233,'Data-Theme'!A:J,10,)</f>
        <v>2.5315828890957504E-2</v>
      </c>
      <c r="D233" s="230" t="s">
        <v>746</v>
      </c>
      <c r="E233" s="230">
        <v>6</v>
      </c>
      <c r="F233" s="230">
        <v>15</v>
      </c>
      <c r="G233" s="230">
        <v>15</v>
      </c>
      <c r="H233" s="230">
        <v>32</v>
      </c>
      <c r="I233" s="232">
        <f>IF(ISBLANK(D233),"",(E233/VLOOKUP(B233,'Data-Theme'!A:E,2,)))</f>
        <v>4.9545829892650699E-3</v>
      </c>
      <c r="J233" s="232">
        <f>IF(ISBLANK(D233),"",(F233/VLOOKUP(B233,'Data-Theme'!A:E,2,)))</f>
        <v>1.2386457473162676E-2</v>
      </c>
      <c r="K233" s="232">
        <f>IF(ISBLANK(D233),"",(G233/VLOOKUP(B233,'Data-Theme'!A:E,2,)))</f>
        <v>1.2386457473162676E-2</v>
      </c>
    </row>
    <row r="234" spans="1:11" s="230" customFormat="1" x14ac:dyDescent="0.5">
      <c r="A234" s="230" t="str">
        <f t="shared" si="6"/>
        <v>International treaties signed by Canada</v>
      </c>
      <c r="B234" s="230" t="str">
        <f t="shared" si="7"/>
        <v>World</v>
      </c>
      <c r="C234" s="230">
        <f>VLOOKUP(B234,'Data-Theme'!A:J,10,)</f>
        <v>2.5315828890957504E-2</v>
      </c>
      <c r="D234" s="230" t="s">
        <v>747</v>
      </c>
      <c r="E234" s="230">
        <v>6</v>
      </c>
      <c r="F234" s="230">
        <v>12</v>
      </c>
      <c r="G234" s="230">
        <v>9</v>
      </c>
      <c r="H234" s="230">
        <v>17</v>
      </c>
      <c r="I234" s="232">
        <f>IF(ISBLANK(D234),"",(E234/VLOOKUP(B234,'Data-Theme'!A:E,2,)))</f>
        <v>4.9545829892650699E-3</v>
      </c>
      <c r="J234" s="232">
        <f>IF(ISBLANK(D234),"",(F234/VLOOKUP(B234,'Data-Theme'!A:E,2,)))</f>
        <v>9.9091659785301399E-3</v>
      </c>
      <c r="K234" s="232">
        <f>IF(ISBLANK(D234),"",(G234/VLOOKUP(B234,'Data-Theme'!A:E,2,)))</f>
        <v>7.4318744838976049E-3</v>
      </c>
    </row>
    <row r="235" spans="1:11" s="230" customFormat="1" x14ac:dyDescent="0.5">
      <c r="A235" s="230" t="str">
        <f t="shared" si="6"/>
        <v>Jobs with Global Affairs Canada (embassies/consulate, trade offices and partnership organizations)</v>
      </c>
      <c r="B235" s="230" t="str">
        <f t="shared" si="7"/>
        <v>World</v>
      </c>
      <c r="C235" s="230">
        <f>VLOOKUP(B235,'Data-Theme'!A:J,10,)</f>
        <v>2.5315828890957504E-2</v>
      </c>
      <c r="D235" s="230" t="s">
        <v>748</v>
      </c>
      <c r="E235" s="230">
        <v>12</v>
      </c>
      <c r="F235" s="230">
        <v>20</v>
      </c>
      <c r="G235" s="230">
        <v>22</v>
      </c>
      <c r="H235" s="230">
        <v>56</v>
      </c>
      <c r="I235" s="232">
        <f>IF(ISBLANK(D235),"",(E235/VLOOKUP(B235,'Data-Theme'!A:E,2,)))</f>
        <v>9.9091659785301399E-3</v>
      </c>
      <c r="J235" s="232">
        <f>IF(ISBLANK(D235),"",(F235/VLOOKUP(B235,'Data-Theme'!A:E,2,)))</f>
        <v>1.6515276630883566E-2</v>
      </c>
      <c r="K235" s="232">
        <f>IF(ISBLANK(D235),"",(G235/VLOOKUP(B235,'Data-Theme'!A:E,2,)))</f>
        <v>1.8166804293971925E-2</v>
      </c>
    </row>
    <row r="236" spans="1:11" s="230" customFormat="1" x14ac:dyDescent="0.5">
      <c r="A236" s="230" t="str">
        <f t="shared" si="6"/>
        <v>Latest news – Foreign affairs (international relations and global issues)</v>
      </c>
      <c r="B236" s="230" t="str">
        <f t="shared" si="7"/>
        <v>World</v>
      </c>
      <c r="C236" s="230">
        <f>VLOOKUP(B236,'Data-Theme'!A:J,10,)</f>
        <v>2.5315828890957504E-2</v>
      </c>
      <c r="D236" s="230" t="s">
        <v>749</v>
      </c>
      <c r="E236" s="230">
        <v>12</v>
      </c>
      <c r="F236" s="230">
        <v>20</v>
      </c>
      <c r="G236" s="230">
        <v>19</v>
      </c>
      <c r="H236" s="230">
        <v>61</v>
      </c>
      <c r="I236" s="232">
        <f>IF(ISBLANK(D236),"",(E236/VLOOKUP(B236,'Data-Theme'!A:E,2,)))</f>
        <v>9.9091659785301399E-3</v>
      </c>
      <c r="J236" s="232">
        <f>IF(ISBLANK(D236),"",(F236/VLOOKUP(B236,'Data-Theme'!A:E,2,)))</f>
        <v>1.6515276630883566E-2</v>
      </c>
      <c r="K236" s="232">
        <f>IF(ISBLANK(D236),"",(G236/VLOOKUP(B236,'Data-Theme'!A:E,2,)))</f>
        <v>1.5689512799339389E-2</v>
      </c>
    </row>
    <row r="237" spans="1:11" s="230" customFormat="1" x14ac:dyDescent="0.5">
      <c r="A237" s="230" t="str">
        <f t="shared" si="6"/>
        <v>Latest news – International development (humanitarian assistance and development projects)</v>
      </c>
      <c r="B237" s="230" t="str">
        <f t="shared" si="7"/>
        <v>World</v>
      </c>
      <c r="C237" s="230">
        <f>VLOOKUP(B237,'Data-Theme'!A:J,10,)</f>
        <v>2.5315828890957504E-2</v>
      </c>
      <c r="D237" s="230" t="s">
        <v>750</v>
      </c>
      <c r="E237" s="230">
        <v>3</v>
      </c>
      <c r="F237" s="230">
        <v>7</v>
      </c>
      <c r="G237" s="230">
        <v>7</v>
      </c>
      <c r="H237" s="230">
        <v>26</v>
      </c>
      <c r="I237" s="232">
        <f>IF(ISBLANK(D237),"",(E237/VLOOKUP(B237,'Data-Theme'!A:E,2,)))</f>
        <v>2.477291494632535E-3</v>
      </c>
      <c r="J237" s="232">
        <f>IF(ISBLANK(D237),"",(F237/VLOOKUP(B237,'Data-Theme'!A:E,2,)))</f>
        <v>5.7803468208092483E-3</v>
      </c>
      <c r="K237" s="232">
        <f>IF(ISBLANK(D237),"",(G237/VLOOKUP(B237,'Data-Theme'!A:E,2,)))</f>
        <v>5.7803468208092483E-3</v>
      </c>
    </row>
    <row r="238" spans="1:11" s="230" customFormat="1" x14ac:dyDescent="0.5">
      <c r="A238" s="230" t="str">
        <f t="shared" si="6"/>
        <v>Other - Reason for my visit is not in this list</v>
      </c>
      <c r="B238" s="230" t="str">
        <f t="shared" si="7"/>
        <v>World</v>
      </c>
      <c r="C238" s="230">
        <f>VLOOKUP(B238,'Data-Theme'!A:J,10,)</f>
        <v>2.5315828890957504E-2</v>
      </c>
      <c r="D238" s="230" t="s">
        <v>760</v>
      </c>
      <c r="E238" s="230">
        <v>9</v>
      </c>
      <c r="F238" s="230">
        <v>16</v>
      </c>
      <c r="G238" s="230">
        <v>18</v>
      </c>
      <c r="H238" s="230">
        <v>42</v>
      </c>
      <c r="I238" s="232">
        <f>IF(ISBLANK(D238),"",(E238/VLOOKUP(B238,'Data-Theme'!A:E,2,)))</f>
        <v>7.4318744838976049E-3</v>
      </c>
      <c r="J238" s="232">
        <f>IF(ISBLANK(D238),"",(F238/VLOOKUP(B238,'Data-Theme'!A:E,2,)))</f>
        <v>1.3212221304706853E-2</v>
      </c>
      <c r="K238" s="232">
        <f>IF(ISBLANK(D238),"",(G238/VLOOKUP(B238,'Data-Theme'!A:E,2,)))</f>
        <v>1.486374896779521E-2</v>
      </c>
    </row>
    <row r="239" spans="1:11" s="230" customFormat="1" x14ac:dyDescent="0.5">
      <c r="A239" s="230" t="str">
        <f t="shared" si="6"/>
        <v>Peace and security</v>
      </c>
      <c r="B239" s="230" t="str">
        <f t="shared" si="7"/>
        <v>World</v>
      </c>
      <c r="C239" s="230">
        <f>VLOOKUP(B239,'Data-Theme'!A:J,10,)</f>
        <v>2.5315828890957504E-2</v>
      </c>
      <c r="D239" s="230" t="s">
        <v>761</v>
      </c>
      <c r="E239" s="230">
        <v>7</v>
      </c>
      <c r="F239" s="230">
        <v>19</v>
      </c>
      <c r="G239" s="230">
        <v>21</v>
      </c>
      <c r="H239" s="230">
        <v>61</v>
      </c>
      <c r="I239" s="232">
        <f>IF(ISBLANK(D239),"",(E239/VLOOKUP(B239,'Data-Theme'!A:E,2,)))</f>
        <v>5.7803468208092483E-3</v>
      </c>
      <c r="J239" s="232">
        <f>IF(ISBLANK(D239),"",(F239/VLOOKUP(B239,'Data-Theme'!A:E,2,)))</f>
        <v>1.5689512799339389E-2</v>
      </c>
      <c r="K239" s="232">
        <f>IF(ISBLANK(D239),"",(G239/VLOOKUP(B239,'Data-Theme'!A:E,2,)))</f>
        <v>1.7341040462427744E-2</v>
      </c>
    </row>
    <row r="240" spans="1:11" s="230" customFormat="1" x14ac:dyDescent="0.5">
      <c r="A240" s="230" t="str">
        <f t="shared" si="6"/>
        <v>Right to education (international development)</v>
      </c>
      <c r="B240" s="230" t="str">
        <f t="shared" si="7"/>
        <v>World</v>
      </c>
      <c r="C240" s="230">
        <f>VLOOKUP(B240,'Data-Theme'!A:J,10,)</f>
        <v>2.5315828890957504E-2</v>
      </c>
      <c r="D240" s="230" t="s">
        <v>765</v>
      </c>
      <c r="E240" s="230">
        <v>4</v>
      </c>
      <c r="F240" s="230">
        <v>8</v>
      </c>
      <c r="G240" s="230">
        <v>8</v>
      </c>
      <c r="H240" s="230">
        <v>19</v>
      </c>
      <c r="I240" s="232">
        <f>IF(ISBLANK(D240),"",(E240/VLOOKUP(B240,'Data-Theme'!A:E,2,)))</f>
        <v>3.3030553261767133E-3</v>
      </c>
      <c r="J240" s="232">
        <f>IF(ISBLANK(D240),"",(F240/VLOOKUP(B240,'Data-Theme'!A:E,2,)))</f>
        <v>6.6061106523534266E-3</v>
      </c>
      <c r="K240" s="232">
        <f>IF(ISBLANK(D240),"",(G240/VLOOKUP(B240,'Data-Theme'!A:E,2,)))</f>
        <v>6.6061106523534266E-3</v>
      </c>
    </row>
    <row r="241" spans="1:11" s="230" customFormat="1" x14ac:dyDescent="0.5">
      <c r="A241" s="230" t="str">
        <f t="shared" si="6"/>
        <v>Sanctions imposed by Canada against specific countries, organisations and individuals</v>
      </c>
      <c r="B241" s="230" t="str">
        <f t="shared" si="7"/>
        <v>World</v>
      </c>
      <c r="C241" s="230">
        <f>VLOOKUP(B241,'Data-Theme'!A:J,10,)</f>
        <v>2.5315828890957504E-2</v>
      </c>
      <c r="D241" s="230" t="s">
        <v>767</v>
      </c>
      <c r="E241" s="230">
        <v>5</v>
      </c>
      <c r="F241" s="230">
        <v>6</v>
      </c>
      <c r="G241" s="230">
        <v>8</v>
      </c>
      <c r="H241" s="230">
        <v>19</v>
      </c>
      <c r="I241" s="232">
        <f>IF(ISBLANK(D241),"",(E241/VLOOKUP(B241,'Data-Theme'!A:E,2,)))</f>
        <v>4.1288191577208916E-3</v>
      </c>
      <c r="J241" s="232">
        <f>IF(ISBLANK(D241),"",(F241/VLOOKUP(B241,'Data-Theme'!A:E,2,)))</f>
        <v>4.9545829892650699E-3</v>
      </c>
      <c r="K241" s="232">
        <f>IF(ISBLANK(D241),"",(G241/VLOOKUP(B241,'Data-Theme'!A:E,2,)))</f>
        <v>6.6061106523534266E-3</v>
      </c>
    </row>
    <row r="242" spans="1:11" s="230" customFormat="1" x14ac:dyDescent="0.5">
      <c r="A242" s="230" t="str">
        <f t="shared" si="6"/>
        <v>Scholarships to study in Canada – for non-Canadians</v>
      </c>
      <c r="B242" s="230" t="str">
        <f t="shared" si="7"/>
        <v>World</v>
      </c>
      <c r="C242" s="230">
        <f>VLOOKUP(B242,'Data-Theme'!A:J,10,)</f>
        <v>2.5315828890957504E-2</v>
      </c>
      <c r="D242" s="230" t="s">
        <v>773</v>
      </c>
      <c r="E242" s="230">
        <v>10</v>
      </c>
      <c r="F242" s="230">
        <v>20</v>
      </c>
      <c r="G242" s="230">
        <v>16</v>
      </c>
      <c r="H242" s="230">
        <v>49</v>
      </c>
      <c r="I242" s="232">
        <f>IF(ISBLANK(D242),"",(E242/VLOOKUP(B242,'Data-Theme'!A:E,2,)))</f>
        <v>8.2576383154417832E-3</v>
      </c>
      <c r="J242" s="232">
        <f>IF(ISBLANK(D242),"",(F242/VLOOKUP(B242,'Data-Theme'!A:E,2,)))</f>
        <v>1.6515276630883566E-2</v>
      </c>
      <c r="K242" s="232">
        <f>IF(ISBLANK(D242),"",(G242/VLOOKUP(B242,'Data-Theme'!A:E,2,)))</f>
        <v>1.3212221304706853E-2</v>
      </c>
    </row>
    <row r="243" spans="1:11" s="230" customFormat="1" x14ac:dyDescent="0.5">
      <c r="A243" s="230" t="str">
        <f t="shared" si="6"/>
        <v>Scholarships to study outside Canada – for Canadians</v>
      </c>
      <c r="B243" s="230" t="str">
        <f t="shared" si="7"/>
        <v>World</v>
      </c>
      <c r="C243" s="230">
        <f>VLOOKUP(B243,'Data-Theme'!A:J,10,)</f>
        <v>2.5315828890957504E-2</v>
      </c>
      <c r="D243" s="230" t="s">
        <v>775</v>
      </c>
      <c r="E243" s="230">
        <v>3</v>
      </c>
      <c r="F243" s="230">
        <v>7</v>
      </c>
      <c r="G243" s="230">
        <v>6</v>
      </c>
      <c r="H243" s="230">
        <v>12</v>
      </c>
      <c r="I243" s="232">
        <f>IF(ISBLANK(D243),"",(E243/VLOOKUP(B243,'Data-Theme'!A:E,2,)))</f>
        <v>2.477291494632535E-3</v>
      </c>
      <c r="J243" s="232">
        <f>IF(ISBLANK(D243),"",(F243/VLOOKUP(B243,'Data-Theme'!A:E,2,)))</f>
        <v>5.7803468208092483E-3</v>
      </c>
      <c r="K243" s="232">
        <f>IF(ISBLANK(D243),"",(G243/VLOOKUP(B243,'Data-Theme'!A:E,2,)))</f>
        <v>4.9545829892650699E-3</v>
      </c>
    </row>
    <row r="244" spans="1:11" s="230" customFormat="1" x14ac:dyDescent="0.5">
      <c r="A244" s="230" t="str">
        <f t="shared" si="6"/>
        <v>Seek funding opportunities for international aid projects</v>
      </c>
      <c r="B244" s="230" t="str">
        <f t="shared" si="7"/>
        <v>World</v>
      </c>
      <c r="C244" s="230">
        <f>VLOOKUP(B244,'Data-Theme'!A:J,10,)</f>
        <v>2.5315828890957504E-2</v>
      </c>
      <c r="D244" s="230" t="s">
        <v>778</v>
      </c>
      <c r="E244" s="230">
        <v>5</v>
      </c>
      <c r="F244" s="230">
        <v>7</v>
      </c>
      <c r="G244" s="230">
        <v>5</v>
      </c>
      <c r="H244" s="230">
        <v>11</v>
      </c>
      <c r="I244" s="232">
        <f>IF(ISBLANK(D244),"",(E244/VLOOKUP(B244,'Data-Theme'!A:E,2,)))</f>
        <v>4.1288191577208916E-3</v>
      </c>
      <c r="J244" s="232">
        <f>IF(ISBLANK(D244),"",(F244/VLOOKUP(B244,'Data-Theme'!A:E,2,)))</f>
        <v>5.7803468208092483E-3</v>
      </c>
      <c r="K244" s="232">
        <f>IF(ISBLANK(D244),"",(G244/VLOOKUP(B244,'Data-Theme'!A:E,2,)))</f>
        <v>4.1288191577208916E-3</v>
      </c>
    </row>
    <row r="245" spans="1:11" s="230" customFormat="1" x14ac:dyDescent="0.5">
      <c r="A245" s="230" t="str">
        <f t="shared" si="6"/>
        <v>Sustainable agriculture, green technologies and renewable energy</v>
      </c>
      <c r="B245" s="230" t="str">
        <f t="shared" si="7"/>
        <v>World</v>
      </c>
      <c r="C245" s="230">
        <f>VLOOKUP(B245,'Data-Theme'!A:J,10,)</f>
        <v>2.5315828890957504E-2</v>
      </c>
      <c r="D245" s="230" t="s">
        <v>787</v>
      </c>
      <c r="E245" s="230">
        <v>3</v>
      </c>
      <c r="F245" s="230">
        <v>6</v>
      </c>
      <c r="G245" s="230">
        <v>7</v>
      </c>
      <c r="H245" s="230">
        <v>15</v>
      </c>
      <c r="I245" s="232">
        <f>IF(ISBLANK(D245),"",(E245/VLOOKUP(B245,'Data-Theme'!A:E,2,)))</f>
        <v>2.477291494632535E-3</v>
      </c>
      <c r="J245" s="232">
        <f>IF(ISBLANK(D245),"",(F245/VLOOKUP(B245,'Data-Theme'!A:E,2,)))</f>
        <v>4.9545829892650699E-3</v>
      </c>
      <c r="K245" s="232">
        <f>IF(ISBLANK(D245),"",(G245/VLOOKUP(B245,'Data-Theme'!A:E,2,)))</f>
        <v>5.7803468208092483E-3</v>
      </c>
    </row>
    <row r="246" spans="1:11" s="230" customFormat="1" x14ac:dyDescent="0.5">
      <c r="A246" s="230" t="str">
        <f t="shared" si="6"/>
        <v>The right to health and nutrition</v>
      </c>
      <c r="B246" s="230" t="str">
        <f t="shared" si="7"/>
        <v>World</v>
      </c>
      <c r="C246" s="230">
        <f>VLOOKUP(B246,'Data-Theme'!A:J,10,)</f>
        <v>2.5315828890957504E-2</v>
      </c>
      <c r="D246" s="230" t="s">
        <v>789</v>
      </c>
      <c r="E246" s="230">
        <v>2</v>
      </c>
      <c r="F246" s="230">
        <v>5</v>
      </c>
      <c r="G246" s="230">
        <v>8</v>
      </c>
      <c r="H246" s="230">
        <v>21</v>
      </c>
      <c r="I246" s="232">
        <f>IF(ISBLANK(D246),"",(E246/VLOOKUP(B246,'Data-Theme'!A:E,2,)))</f>
        <v>1.6515276630883566E-3</v>
      </c>
      <c r="J246" s="232">
        <f>IF(ISBLANK(D246),"",(F246/VLOOKUP(B246,'Data-Theme'!A:E,2,)))</f>
        <v>4.1288191577208916E-3</v>
      </c>
      <c r="K246" s="232">
        <f>IF(ISBLANK(D246),"",(G246/VLOOKUP(B246,'Data-Theme'!A:E,2,)))</f>
        <v>6.6061106523534266E-3</v>
      </c>
    </row>
    <row r="247" spans="1:11" s="230" customFormat="1" x14ac:dyDescent="0.5">
      <c r="A247" s="230" t="str">
        <f t="shared" si="6"/>
        <v>Trade negotiations and agreements</v>
      </c>
      <c r="B247" s="230" t="str">
        <f t="shared" si="7"/>
        <v>World</v>
      </c>
      <c r="C247" s="230">
        <f>VLOOKUP(B247,'Data-Theme'!A:J,10,)</f>
        <v>2.5315828890957504E-2</v>
      </c>
      <c r="D247" s="230" t="s">
        <v>790</v>
      </c>
      <c r="E247" s="230">
        <v>4</v>
      </c>
      <c r="F247" s="230">
        <v>7</v>
      </c>
      <c r="G247" s="230">
        <v>10</v>
      </c>
      <c r="H247" s="230">
        <v>29</v>
      </c>
      <c r="I247" s="232">
        <f>IF(ISBLANK(D247),"",(E247/VLOOKUP(B247,'Data-Theme'!A:E,2,)))</f>
        <v>3.3030553261767133E-3</v>
      </c>
      <c r="J247" s="232">
        <f>IF(ISBLANK(D247),"",(F247/VLOOKUP(B247,'Data-Theme'!A:E,2,)))</f>
        <v>5.7803468208092483E-3</v>
      </c>
      <c r="K247" s="232">
        <f>IF(ISBLANK(D247),"",(G247/VLOOKUP(B247,'Data-Theme'!A:E,2,)))</f>
        <v>8.2576383154417832E-3</v>
      </c>
    </row>
    <row r="248" spans="1:11" s="230" customFormat="1" x14ac:dyDescent="0.5">
      <c r="A248" s="230" t="str">
        <f t="shared" si="6"/>
        <v>United nations (UN)</v>
      </c>
      <c r="B248" s="230" t="str">
        <f t="shared" si="7"/>
        <v>World</v>
      </c>
      <c r="C248" s="230">
        <f>VLOOKUP(B248,'Data-Theme'!A:J,10,)</f>
        <v>2.5315828890957504E-2</v>
      </c>
      <c r="D248" s="230" t="s">
        <v>791</v>
      </c>
      <c r="E248" s="230">
        <v>12</v>
      </c>
      <c r="F248" s="230">
        <v>14</v>
      </c>
      <c r="G248" s="230">
        <v>19</v>
      </c>
      <c r="H248" s="230">
        <v>38</v>
      </c>
      <c r="I248" s="232">
        <f>IF(ISBLANK(D248),"",(E248/VLOOKUP(B248,'Data-Theme'!A:E,2,)))</f>
        <v>9.9091659785301399E-3</v>
      </c>
      <c r="J248" s="232">
        <f>IF(ISBLANK(D248),"",(F248/VLOOKUP(B248,'Data-Theme'!A:E,2,)))</f>
        <v>1.1560693641618497E-2</v>
      </c>
      <c r="K248" s="232">
        <f>IF(ISBLANK(D248),"",(G248/VLOOKUP(B248,'Data-Theme'!A:E,2,)))</f>
        <v>1.5689512799339389E-2</v>
      </c>
    </row>
    <row r="249" spans="1:11" s="230" customFormat="1" x14ac:dyDescent="0.5">
      <c r="A249" s="230" t="str">
        <f t="shared" si="6"/>
        <v>Volunteer for work in a humanitarian aid project</v>
      </c>
      <c r="B249" s="230" t="str">
        <f t="shared" si="7"/>
        <v>World</v>
      </c>
      <c r="C249" s="230">
        <f>VLOOKUP(B249,'Data-Theme'!A:J,10,)</f>
        <v>2.5315828890957504E-2</v>
      </c>
      <c r="D249" s="230" t="s">
        <v>793</v>
      </c>
      <c r="E249" s="230">
        <v>8</v>
      </c>
      <c r="F249" s="230">
        <v>13</v>
      </c>
      <c r="G249" s="230">
        <v>11</v>
      </c>
      <c r="H249" s="230">
        <v>24</v>
      </c>
      <c r="I249" s="232">
        <f>IF(ISBLANK(D249),"",(E249/VLOOKUP(B249,'Data-Theme'!A:E,2,)))</f>
        <v>6.6061106523534266E-3</v>
      </c>
      <c r="J249" s="232">
        <f>IF(ISBLANK(D249),"",(F249/VLOOKUP(B249,'Data-Theme'!A:E,2,)))</f>
        <v>1.0734929810074319E-2</v>
      </c>
      <c r="K249" s="232">
        <f>IF(ISBLANK(D249),"",(G249/VLOOKUP(B249,'Data-Theme'!A:E,2,)))</f>
        <v>9.0834021469859624E-3</v>
      </c>
    </row>
    <row r="250" spans="1:11" s="230" customFormat="1" x14ac:dyDescent="0.5">
      <c r="A250" s="230" t="str">
        <f t="shared" si="6"/>
        <v>COVID-19 cases, statistics</v>
      </c>
      <c r="B250" s="230" t="str">
        <f t="shared" si="7"/>
        <v>COVID-19</v>
      </c>
      <c r="C250" s="230">
        <f>VLOOKUP(B250,'Data-Theme'!A:J,10,)</f>
        <v>7.5164248795767039E-3</v>
      </c>
      <c r="D250" s="230" t="s">
        <v>795</v>
      </c>
      <c r="E250" s="230">
        <v>590</v>
      </c>
      <c r="F250" s="230">
        <v>1087</v>
      </c>
      <c r="G250" s="230">
        <v>1339</v>
      </c>
      <c r="H250" s="230">
        <v>2412</v>
      </c>
      <c r="I250" s="232">
        <f>IF(ISBLANK(D250),"",(E250/VLOOKUP(B250,'Data-Theme'!A:E,2,)))</f>
        <v>3.6303224218557716E-2</v>
      </c>
      <c r="J250" s="232">
        <f>IF(ISBLANK(D250),"",(F250/VLOOKUP(B250,'Data-Theme'!A:E,2,)))</f>
        <v>6.6884075806054641E-2</v>
      </c>
      <c r="K250" s="232">
        <f>IF(ISBLANK(D250),"",(G250/VLOOKUP(B250,'Data-Theme'!A:E,2,)))</f>
        <v>8.2389859709574201E-2</v>
      </c>
    </row>
    <row r="251" spans="1:11" s="230" customFormat="1" x14ac:dyDescent="0.5">
      <c r="A251" s="230" t="str">
        <f t="shared" si="6"/>
        <v>Get your Canadian COVID-19 proof of vaccination</v>
      </c>
      <c r="B251" s="230" t="str">
        <f t="shared" si="7"/>
        <v>COVID-19</v>
      </c>
      <c r="C251" s="230">
        <f>VLOOKUP(B251,'Data-Theme'!A:J,10,)</f>
        <v>7.5164248795767039E-3</v>
      </c>
      <c r="D251" s="230" t="s">
        <v>796</v>
      </c>
      <c r="E251" s="230">
        <v>361</v>
      </c>
      <c r="F251" s="230">
        <v>480</v>
      </c>
      <c r="G251" s="230">
        <v>490</v>
      </c>
      <c r="H251" s="230">
        <v>956</v>
      </c>
      <c r="I251" s="232">
        <f>IF(ISBLANK(D251),"",(E251/VLOOKUP(B251,'Data-Theme'!A:E,2,)))</f>
        <v>2.2212650750676841E-2</v>
      </c>
      <c r="J251" s="232">
        <f>IF(ISBLANK(D251),"",(F251/VLOOKUP(B251,'Data-Theme'!A:E,2,)))</f>
        <v>2.9534826482894412E-2</v>
      </c>
      <c r="K251" s="232">
        <f>IF(ISBLANK(D251),"",(G251/VLOOKUP(B251,'Data-Theme'!A:E,2,)))</f>
        <v>3.0150135367954713E-2</v>
      </c>
    </row>
    <row r="252" spans="1:11" s="230" customFormat="1" x14ac:dyDescent="0.5">
      <c r="A252" s="230" t="str">
        <f t="shared" si="6"/>
        <v>Other - Reason for my visit is not in this list</v>
      </c>
      <c r="B252" s="230" t="str">
        <f t="shared" si="7"/>
        <v>COVID-19</v>
      </c>
      <c r="C252" s="230">
        <f>VLOOKUP(B252,'Data-Theme'!A:J,10,)</f>
        <v>7.5164248795767039E-3</v>
      </c>
      <c r="D252" s="230" t="s">
        <v>797</v>
      </c>
      <c r="E252" s="230">
        <v>186</v>
      </c>
      <c r="F252" s="230">
        <v>167</v>
      </c>
      <c r="G252" s="230">
        <v>218</v>
      </c>
      <c r="H252" s="230">
        <v>332</v>
      </c>
      <c r="I252" s="232">
        <f>IF(ISBLANK(D252),"",(E252/VLOOKUP(B252,'Data-Theme'!A:E,2,)))</f>
        <v>1.1444745262121586E-2</v>
      </c>
      <c r="J252" s="232">
        <f>IF(ISBLANK(D252),"",(F252/VLOOKUP(B252,'Data-Theme'!A:E,2,)))</f>
        <v>1.0275658380507015E-2</v>
      </c>
      <c r="K252" s="232">
        <f>IF(ISBLANK(D252),"",(G252/VLOOKUP(B252,'Data-Theme'!A:E,2,)))</f>
        <v>1.3413733694314546E-2</v>
      </c>
    </row>
    <row r="253" spans="1:11" s="230" customFormat="1" x14ac:dyDescent="0.5">
      <c r="A253" s="230" t="str">
        <f t="shared" si="6"/>
        <v>Prevention, masks</v>
      </c>
      <c r="B253" s="230" t="str">
        <f t="shared" si="7"/>
        <v>COVID-19</v>
      </c>
      <c r="C253" s="230">
        <f>VLOOKUP(B253,'Data-Theme'!A:J,10,)</f>
        <v>7.5164248795767039E-3</v>
      </c>
      <c r="D253" s="230" t="s">
        <v>798</v>
      </c>
      <c r="E253" s="230">
        <v>120</v>
      </c>
      <c r="F253" s="230">
        <v>158</v>
      </c>
      <c r="G253" s="230">
        <v>216</v>
      </c>
      <c r="H253" s="230">
        <v>462</v>
      </c>
      <c r="I253" s="232">
        <f>IF(ISBLANK(D253),"",(E253/VLOOKUP(B253,'Data-Theme'!A:E,2,)))</f>
        <v>7.383706620723603E-3</v>
      </c>
      <c r="J253" s="232">
        <f>IF(ISBLANK(D253),"",(F253/VLOOKUP(B253,'Data-Theme'!A:E,2,)))</f>
        <v>9.721880383952745E-3</v>
      </c>
      <c r="K253" s="232">
        <f>IF(ISBLANK(D253),"",(G253/VLOOKUP(B253,'Data-Theme'!A:E,2,)))</f>
        <v>1.3290671917302486E-2</v>
      </c>
    </row>
    <row r="254" spans="1:11" s="230" customFormat="1" x14ac:dyDescent="0.5">
      <c r="A254" s="230" t="str">
        <f t="shared" si="6"/>
        <v>Symptoms of COVID-19</v>
      </c>
      <c r="B254" s="230" t="str">
        <f t="shared" si="7"/>
        <v>COVID-19</v>
      </c>
      <c r="C254" s="230">
        <f>VLOOKUP(B254,'Data-Theme'!A:J,10,)</f>
        <v>7.5164248795767039E-3</v>
      </c>
      <c r="D254" s="230" t="s">
        <v>799</v>
      </c>
      <c r="E254" s="230">
        <v>433</v>
      </c>
      <c r="F254" s="230">
        <v>562</v>
      </c>
      <c r="G254" s="230">
        <v>794</v>
      </c>
      <c r="H254" s="230">
        <v>2020</v>
      </c>
      <c r="I254" s="232">
        <f>IF(ISBLANK(D254),"",(E254/VLOOKUP(B254,'Data-Theme'!A:E,2,)))</f>
        <v>2.6642874723111002E-2</v>
      </c>
      <c r="J254" s="232">
        <f>IF(ISBLANK(D254),"",(F254/VLOOKUP(B254,'Data-Theme'!A:E,2,)))</f>
        <v>3.4580359340388875E-2</v>
      </c>
      <c r="K254" s="232">
        <f>IF(ISBLANK(D254),"",(G254/VLOOKUP(B254,'Data-Theme'!A:E,2,)))</f>
        <v>4.8855525473787839E-2</v>
      </c>
    </row>
    <row r="255" spans="1:11" s="230" customFormat="1" x14ac:dyDescent="0.5">
      <c r="A255" s="230" t="str">
        <f t="shared" si="6"/>
        <v>Testing for COVID-19</v>
      </c>
      <c r="B255" s="230" t="str">
        <f t="shared" si="7"/>
        <v>COVID-19</v>
      </c>
      <c r="C255" s="230">
        <f>VLOOKUP(B255,'Data-Theme'!A:J,10,)</f>
        <v>7.5164248795767039E-3</v>
      </c>
      <c r="D255" s="230" t="s">
        <v>800</v>
      </c>
      <c r="E255" s="230">
        <v>273</v>
      </c>
      <c r="F255" s="230">
        <v>318</v>
      </c>
      <c r="G255" s="230">
        <v>383</v>
      </c>
      <c r="H255" s="230">
        <v>682</v>
      </c>
      <c r="I255" s="232">
        <f>IF(ISBLANK(D255),"",(E255/VLOOKUP(B255,'Data-Theme'!A:E,2,)))</f>
        <v>1.6797932562146196E-2</v>
      </c>
      <c r="J255" s="232">
        <f>IF(ISBLANK(D255),"",(F255/VLOOKUP(B255,'Data-Theme'!A:E,2,)))</f>
        <v>1.956682254491755E-2</v>
      </c>
      <c r="K255" s="232">
        <f>IF(ISBLANK(D255),"",(G255/VLOOKUP(B255,'Data-Theme'!A:E,2,)))</f>
        <v>2.3566330297809499E-2</v>
      </c>
    </row>
    <row r="256" spans="1:11" s="230" customFormat="1" x14ac:dyDescent="0.5">
      <c r="A256" s="230" t="str">
        <f t="shared" si="6"/>
        <v>Travel inside Canada</v>
      </c>
      <c r="B256" s="230" t="str">
        <f t="shared" si="7"/>
        <v>COVID-19</v>
      </c>
      <c r="C256" s="230">
        <f>VLOOKUP(B256,'Data-Theme'!A:J,10,)</f>
        <v>7.5164248795767039E-3</v>
      </c>
      <c r="D256" s="230" t="s">
        <v>1465</v>
      </c>
      <c r="E256" s="230">
        <v>264</v>
      </c>
      <c r="F256" s="230">
        <v>385</v>
      </c>
      <c r="G256" s="230">
        <v>408</v>
      </c>
      <c r="H256" s="230">
        <v>807</v>
      </c>
      <c r="I256" s="232">
        <f>IF(ISBLANK(D256),"",(E256/VLOOKUP(B256,'Data-Theme'!A:E,2,)))</f>
        <v>1.6244154565591928E-2</v>
      </c>
      <c r="J256" s="232">
        <f>IF(ISBLANK(D256),"",(F256/VLOOKUP(B256,'Data-Theme'!A:E,2,)))</f>
        <v>2.3689392074821559E-2</v>
      </c>
      <c r="K256" s="232">
        <f>IF(ISBLANK(D256),"",(G256/VLOOKUP(B256,'Data-Theme'!A:E,2,)))</f>
        <v>2.5104602510460251E-2</v>
      </c>
    </row>
    <row r="257" spans="1:11" s="230" customFormat="1" x14ac:dyDescent="0.5">
      <c r="A257" s="230" t="str">
        <f t="shared" si="6"/>
        <v>Vaccines and treatment</v>
      </c>
      <c r="B257" s="230" t="str">
        <f t="shared" si="7"/>
        <v>COVID-19</v>
      </c>
      <c r="C257" s="230">
        <f>VLOOKUP(B257,'Data-Theme'!A:J,10,)</f>
        <v>7.5164248795767039E-3</v>
      </c>
      <c r="D257" s="230" t="s">
        <v>801</v>
      </c>
      <c r="E257" s="230">
        <v>1066</v>
      </c>
      <c r="F257" s="230">
        <v>1206</v>
      </c>
      <c r="G257" s="230">
        <v>1476</v>
      </c>
      <c r="H257" s="230">
        <v>3036</v>
      </c>
      <c r="I257" s="232">
        <f>IF(ISBLANK(D257),"",(E257/VLOOKUP(B257,'Data-Theme'!A:E,2,)))</f>
        <v>6.5591927147428009E-2</v>
      </c>
      <c r="J257" s="232">
        <f>IF(ISBLANK(D257),"",(F257/VLOOKUP(B257,'Data-Theme'!A:E,2,)))</f>
        <v>7.4206251538272219E-2</v>
      </c>
      <c r="K257" s="232">
        <f>IF(ISBLANK(D257),"",(G257/VLOOKUP(B257,'Data-Theme'!A:E,2,)))</f>
        <v>9.0819591434900315E-2</v>
      </c>
    </row>
    <row r="258" spans="1:11" s="230" customFormat="1" x14ac:dyDescent="0.5">
      <c r="A258" s="230" t="str">
        <f t="shared" si="6"/>
        <v>Consult Canada's Food Guide</v>
      </c>
      <c r="B258" s="230" t="str">
        <f t="shared" si="7"/>
        <v>Health</v>
      </c>
      <c r="C258" s="230">
        <f>VLOOKUP(B258,'Data-Theme'!A:J,10,)</f>
        <v>1.273394797687784E-2</v>
      </c>
      <c r="D258" s="230" t="s">
        <v>802</v>
      </c>
      <c r="E258" s="230">
        <v>87</v>
      </c>
      <c r="F258" s="230">
        <v>159</v>
      </c>
      <c r="G258" s="230">
        <v>165</v>
      </c>
      <c r="H258" s="230">
        <v>546</v>
      </c>
      <c r="I258" s="232">
        <f>IF(ISBLANK(D258),"",(E258/VLOOKUP(B258,'Data-Theme'!A:E,2,)))</f>
        <v>1.8550106609808104E-2</v>
      </c>
      <c r="J258" s="232">
        <f>IF(ISBLANK(D258),"",(F258/VLOOKUP(B258,'Data-Theme'!A:E,2,)))</f>
        <v>3.390191897654584E-2</v>
      </c>
      <c r="K258" s="232">
        <f>IF(ISBLANK(D258),"",(G258/VLOOKUP(B258,'Data-Theme'!A:E,2,)))</f>
        <v>3.5181236673773986E-2</v>
      </c>
    </row>
    <row r="259" spans="1:11" s="230" customFormat="1" x14ac:dyDescent="0.5">
      <c r="A259" s="230" t="str">
        <f t="shared" ref="A259:A322" si="8">IF(ISBLANK(D259),"",MID(D259,FIND("#",SUBSTITUTE(D259,":","#",2))+1,500))</f>
        <v>Contact Health Canada or the Public Health Agency of Canada</v>
      </c>
      <c r="B259" s="230" t="str">
        <f t="shared" ref="B259:B322" si="9">IF(ISBLANK(D259),"",MID(D259,FIND("#",SUBSTITUTE(D259,":","#",1))+1,FIND("#",SUBSTITUTE(D259,":","#",2))-FIND("#",SUBSTITUTE(D259,":","#",1))-1))</f>
        <v>Health</v>
      </c>
      <c r="C259" s="230">
        <f>VLOOKUP(B259,'Data-Theme'!A:J,10,)</f>
        <v>1.273394797687784E-2</v>
      </c>
      <c r="D259" s="230" t="s">
        <v>803</v>
      </c>
      <c r="E259" s="230">
        <v>80</v>
      </c>
      <c r="F259" s="230">
        <v>121</v>
      </c>
      <c r="G259" s="230">
        <v>131</v>
      </c>
      <c r="H259" s="230">
        <v>286</v>
      </c>
      <c r="I259" s="232">
        <f>IF(ISBLANK(D259),"",(E259/VLOOKUP(B259,'Data-Theme'!A:E,2,)))</f>
        <v>1.7057569296375266E-2</v>
      </c>
      <c r="J259" s="232">
        <f>IF(ISBLANK(D259),"",(F259/VLOOKUP(B259,'Data-Theme'!A:E,2,)))</f>
        <v>2.5799573560767591E-2</v>
      </c>
      <c r="K259" s="232">
        <f>IF(ISBLANK(D259),"",(G259/VLOOKUP(B259,'Data-Theme'!A:E,2,)))</f>
        <v>2.7931769722814498E-2</v>
      </c>
    </row>
    <row r="260" spans="1:11" s="230" customFormat="1" x14ac:dyDescent="0.5">
      <c r="A260" s="230" t="str">
        <f t="shared" si="8"/>
        <v>Find information on producing and selling cannabis</v>
      </c>
      <c r="B260" s="230" t="str">
        <f t="shared" si="9"/>
        <v>Health</v>
      </c>
      <c r="C260" s="230">
        <f>VLOOKUP(B260,'Data-Theme'!A:J,10,)</f>
        <v>1.273394797687784E-2</v>
      </c>
      <c r="D260" s="230" t="s">
        <v>804</v>
      </c>
      <c r="E260" s="230">
        <v>13</v>
      </c>
      <c r="F260" s="230">
        <v>14</v>
      </c>
      <c r="G260" s="230">
        <v>16</v>
      </c>
      <c r="H260" s="230">
        <v>46</v>
      </c>
      <c r="I260" s="232">
        <f>IF(ISBLANK(D260),"",(E260/VLOOKUP(B260,'Data-Theme'!A:E,2,)))</f>
        <v>2.7718550106609809E-3</v>
      </c>
      <c r="J260" s="232">
        <f>IF(ISBLANK(D260),"",(F260/VLOOKUP(B260,'Data-Theme'!A:E,2,)))</f>
        <v>2.9850746268656717E-3</v>
      </c>
      <c r="K260" s="232">
        <f>IF(ISBLANK(D260),"",(G260/VLOOKUP(B260,'Data-Theme'!A:E,2,)))</f>
        <v>3.4115138592750532E-3</v>
      </c>
    </row>
    <row r="261" spans="1:11" s="230" customFormat="1" x14ac:dyDescent="0.5">
      <c r="A261" s="230" t="str">
        <f t="shared" si="8"/>
        <v>Find out if a medical device is licenced for sale in Canada</v>
      </c>
      <c r="B261" s="230" t="str">
        <f t="shared" si="9"/>
        <v>Health</v>
      </c>
      <c r="C261" s="230">
        <f>VLOOKUP(B261,'Data-Theme'!A:J,10,)</f>
        <v>1.273394797687784E-2</v>
      </c>
      <c r="D261" s="230" t="s">
        <v>805</v>
      </c>
      <c r="E261" s="230">
        <v>19</v>
      </c>
      <c r="F261" s="230">
        <v>24</v>
      </c>
      <c r="G261" s="230">
        <v>27</v>
      </c>
      <c r="H261" s="230">
        <v>57</v>
      </c>
      <c r="I261" s="232">
        <f>IF(ISBLANK(D261),"",(E261/VLOOKUP(B261,'Data-Theme'!A:E,2,)))</f>
        <v>4.0511727078891254E-3</v>
      </c>
      <c r="J261" s="232">
        <f>IF(ISBLANK(D261),"",(F261/VLOOKUP(B261,'Data-Theme'!A:E,2,)))</f>
        <v>5.1172707889125804E-3</v>
      </c>
      <c r="K261" s="232">
        <f>IF(ISBLANK(D261),"",(G261/VLOOKUP(B261,'Data-Theme'!A:E,2,)))</f>
        <v>5.7569296375266522E-3</v>
      </c>
    </row>
    <row r="262" spans="1:11" s="230" customFormat="1" x14ac:dyDescent="0.5">
      <c r="A262" s="230" t="str">
        <f t="shared" si="8"/>
        <v>Find out the safe cooking temperature for food</v>
      </c>
      <c r="B262" s="230" t="str">
        <f t="shared" si="9"/>
        <v>Health</v>
      </c>
      <c r="C262" s="230">
        <f>VLOOKUP(B262,'Data-Theme'!A:J,10,)</f>
        <v>1.273394797687784E-2</v>
      </c>
      <c r="D262" s="230" t="s">
        <v>806</v>
      </c>
      <c r="E262" s="230">
        <v>7</v>
      </c>
      <c r="F262" s="230">
        <v>22</v>
      </c>
      <c r="G262" s="230">
        <v>30</v>
      </c>
      <c r="H262" s="230">
        <v>104</v>
      </c>
      <c r="I262" s="232">
        <f>IF(ISBLANK(D262),"",(E262/VLOOKUP(B262,'Data-Theme'!A:E,2,)))</f>
        <v>1.4925373134328358E-3</v>
      </c>
      <c r="J262" s="232">
        <f>IF(ISBLANK(D262),"",(F262/VLOOKUP(B262,'Data-Theme'!A:E,2,)))</f>
        <v>4.690831556503198E-3</v>
      </c>
      <c r="K262" s="232">
        <f>IF(ISBLANK(D262),"",(G262/VLOOKUP(B262,'Data-Theme'!A:E,2,)))</f>
        <v>6.3965884861407248E-3</v>
      </c>
    </row>
    <row r="263" spans="1:11" s="230" customFormat="1" x14ac:dyDescent="0.5">
      <c r="A263" s="230" t="str">
        <f t="shared" si="8"/>
        <v>Find out the symptoms or risks for a disease or condition</v>
      </c>
      <c r="B263" s="230" t="str">
        <f t="shared" si="9"/>
        <v>Health</v>
      </c>
      <c r="C263" s="230">
        <f>VLOOKUP(B263,'Data-Theme'!A:J,10,)</f>
        <v>1.273394797687784E-2</v>
      </c>
      <c r="D263" s="230" t="s">
        <v>807</v>
      </c>
      <c r="E263" s="230">
        <v>150</v>
      </c>
      <c r="F263" s="230">
        <v>201</v>
      </c>
      <c r="G263" s="230">
        <v>300</v>
      </c>
      <c r="H263" s="230">
        <v>1012</v>
      </c>
      <c r="I263" s="232">
        <f>IF(ISBLANK(D263),"",(E263/VLOOKUP(B263,'Data-Theme'!A:E,2,)))</f>
        <v>3.1982942430703626E-2</v>
      </c>
      <c r="J263" s="232">
        <f>IF(ISBLANK(D263),"",(F263/VLOOKUP(B263,'Data-Theme'!A:E,2,)))</f>
        <v>4.2857142857142858E-2</v>
      </c>
      <c r="K263" s="232">
        <f>IF(ISBLANK(D263),"",(G263/VLOOKUP(B263,'Data-Theme'!A:E,2,)))</f>
        <v>6.3965884861407252E-2</v>
      </c>
    </row>
    <row r="264" spans="1:11" s="230" customFormat="1" x14ac:dyDescent="0.5">
      <c r="A264" s="230" t="str">
        <f t="shared" si="8"/>
        <v>Find out whether a drug is approved for use and sale in Canada</v>
      </c>
      <c r="B264" s="230" t="str">
        <f t="shared" si="9"/>
        <v>Health</v>
      </c>
      <c r="C264" s="230">
        <f>VLOOKUP(B264,'Data-Theme'!A:J,10,)</f>
        <v>1.273394797687784E-2</v>
      </c>
      <c r="D264" s="230" t="s">
        <v>808</v>
      </c>
      <c r="E264" s="230">
        <v>57</v>
      </c>
      <c r="F264" s="230">
        <v>79</v>
      </c>
      <c r="G264" s="230">
        <v>87</v>
      </c>
      <c r="H264" s="230">
        <v>256</v>
      </c>
      <c r="I264" s="232">
        <f>IF(ISBLANK(D264),"",(E264/VLOOKUP(B264,'Data-Theme'!A:E,2,)))</f>
        <v>1.2153518123667377E-2</v>
      </c>
      <c r="J264" s="232">
        <f>IF(ISBLANK(D264),"",(F264/VLOOKUP(B264,'Data-Theme'!A:E,2,)))</f>
        <v>1.6844349680170574E-2</v>
      </c>
      <c r="K264" s="232">
        <f>IF(ISBLANK(D264),"",(G264/VLOOKUP(B264,'Data-Theme'!A:E,2,)))</f>
        <v>1.8550106609808104E-2</v>
      </c>
    </row>
    <row r="265" spans="1:11" s="230" customFormat="1" x14ac:dyDescent="0.5">
      <c r="A265" s="230" t="str">
        <f t="shared" si="8"/>
        <v>Find out whether a natural health product is licensed for use in Canada</v>
      </c>
      <c r="B265" s="230" t="str">
        <f t="shared" si="9"/>
        <v>Health</v>
      </c>
      <c r="C265" s="230">
        <f>VLOOKUP(B265,'Data-Theme'!A:J,10,)</f>
        <v>1.273394797687784E-2</v>
      </c>
      <c r="D265" s="230" t="s">
        <v>809</v>
      </c>
      <c r="E265" s="230">
        <v>22</v>
      </c>
      <c r="F265" s="230">
        <v>38</v>
      </c>
      <c r="G265" s="230">
        <v>39</v>
      </c>
      <c r="H265" s="230">
        <v>89</v>
      </c>
      <c r="I265" s="232">
        <f>IF(ISBLANK(D265),"",(E265/VLOOKUP(B265,'Data-Theme'!A:E,2,)))</f>
        <v>4.690831556503198E-3</v>
      </c>
      <c r="J265" s="232">
        <f>IF(ISBLANK(D265),"",(F265/VLOOKUP(B265,'Data-Theme'!A:E,2,)))</f>
        <v>8.1023454157782508E-3</v>
      </c>
      <c r="K265" s="232">
        <f>IF(ISBLANK(D265),"",(G265/VLOOKUP(B265,'Data-Theme'!A:E,2,)))</f>
        <v>8.3155650319829428E-3</v>
      </c>
    </row>
    <row r="266" spans="1:11" s="230" customFormat="1" x14ac:dyDescent="0.5">
      <c r="A266" s="230" t="str">
        <f t="shared" si="8"/>
        <v>Find out who is eligible for and how to access medical assistance in dying</v>
      </c>
      <c r="B266" s="230" t="str">
        <f t="shared" si="9"/>
        <v>Health</v>
      </c>
      <c r="C266" s="230">
        <f>VLOOKUP(B266,'Data-Theme'!A:J,10,)</f>
        <v>1.273394797687784E-2</v>
      </c>
      <c r="D266" s="230" t="s">
        <v>810</v>
      </c>
      <c r="E266" s="230">
        <v>22</v>
      </c>
      <c r="F266" s="230">
        <v>34</v>
      </c>
      <c r="G266" s="230">
        <v>50</v>
      </c>
      <c r="H266" s="230">
        <v>125</v>
      </c>
      <c r="I266" s="232">
        <f>IF(ISBLANK(D266),"",(E266/VLOOKUP(B266,'Data-Theme'!A:E,2,)))</f>
        <v>4.690831556503198E-3</v>
      </c>
      <c r="J266" s="232">
        <f>IF(ISBLANK(D266),"",(F266/VLOOKUP(B266,'Data-Theme'!A:E,2,)))</f>
        <v>7.2494669509594887E-3</v>
      </c>
      <c r="K266" s="232">
        <f>IF(ISBLANK(D266),"",(G266/VLOOKUP(B266,'Data-Theme'!A:E,2,)))</f>
        <v>1.0660980810234541E-2</v>
      </c>
    </row>
    <row r="267" spans="1:11" s="230" customFormat="1" x14ac:dyDescent="0.5">
      <c r="A267" s="230" t="str">
        <f t="shared" si="8"/>
        <v>Get consumer or health product recalls and safety alerts</v>
      </c>
      <c r="B267" s="230" t="str">
        <f t="shared" si="9"/>
        <v>Health</v>
      </c>
      <c r="C267" s="230">
        <f>VLOOKUP(B267,'Data-Theme'!A:J,10,)</f>
        <v>1.273394797687784E-2</v>
      </c>
      <c r="D267" s="230" t="s">
        <v>811</v>
      </c>
      <c r="E267" s="230">
        <v>13</v>
      </c>
      <c r="F267" s="230">
        <v>32</v>
      </c>
      <c r="G267" s="230">
        <v>32</v>
      </c>
      <c r="H267" s="230">
        <v>114</v>
      </c>
      <c r="I267" s="232">
        <f>IF(ISBLANK(D267),"",(E267/VLOOKUP(B267,'Data-Theme'!A:E,2,)))</f>
        <v>2.7718550106609809E-3</v>
      </c>
      <c r="J267" s="232">
        <f>IF(ISBLANK(D267),"",(F267/VLOOKUP(B267,'Data-Theme'!A:E,2,)))</f>
        <v>6.8230277185501063E-3</v>
      </c>
      <c r="K267" s="232">
        <f>IF(ISBLANK(D267),"",(G267/VLOOKUP(B267,'Data-Theme'!A:E,2,)))</f>
        <v>6.8230277185501063E-3</v>
      </c>
    </row>
    <row r="268" spans="1:11" s="230" customFormat="1" x14ac:dyDescent="0.5">
      <c r="A268" s="230" t="str">
        <f t="shared" si="8"/>
        <v>Get food recalls and safety alerts</v>
      </c>
      <c r="B268" s="230" t="str">
        <f t="shared" si="9"/>
        <v>Health</v>
      </c>
      <c r="C268" s="230">
        <f>VLOOKUP(B268,'Data-Theme'!A:J,10,)</f>
        <v>1.273394797687784E-2</v>
      </c>
      <c r="D268" s="230" t="s">
        <v>812</v>
      </c>
      <c r="E268" s="230">
        <v>17</v>
      </c>
      <c r="F268" s="230">
        <v>27</v>
      </c>
      <c r="G268" s="230">
        <v>37</v>
      </c>
      <c r="H268" s="230">
        <v>87</v>
      </c>
      <c r="I268" s="232">
        <f>IF(ISBLANK(D268),"",(E268/VLOOKUP(B268,'Data-Theme'!A:E,2,)))</f>
        <v>3.6247334754797443E-3</v>
      </c>
      <c r="J268" s="232">
        <f>IF(ISBLANK(D268),"",(F268/VLOOKUP(B268,'Data-Theme'!A:E,2,)))</f>
        <v>5.7569296375266522E-3</v>
      </c>
      <c r="K268" s="232">
        <f>IF(ISBLANK(D268),"",(G268/VLOOKUP(B268,'Data-Theme'!A:E,2,)))</f>
        <v>7.8891257995735604E-3</v>
      </c>
    </row>
    <row r="269" spans="1:11" s="230" customFormat="1" x14ac:dyDescent="0.5">
      <c r="A269" s="230" t="str">
        <f t="shared" si="8"/>
        <v>Get information on vaping or the risk of vaping</v>
      </c>
      <c r="B269" s="230" t="str">
        <f t="shared" si="9"/>
        <v>Health</v>
      </c>
      <c r="C269" s="230">
        <f>VLOOKUP(B269,'Data-Theme'!A:J,10,)</f>
        <v>1.273394797687784E-2</v>
      </c>
      <c r="D269" s="230" t="s">
        <v>813</v>
      </c>
      <c r="E269" s="230">
        <v>17</v>
      </c>
      <c r="F269" s="230">
        <v>18</v>
      </c>
      <c r="G269" s="230">
        <v>31</v>
      </c>
      <c r="H269" s="230">
        <v>83</v>
      </c>
      <c r="I269" s="232">
        <f>IF(ISBLANK(D269),"",(E269/VLOOKUP(B269,'Data-Theme'!A:E,2,)))</f>
        <v>3.6247334754797443E-3</v>
      </c>
      <c r="J269" s="232">
        <f>IF(ISBLANK(D269),"",(F269/VLOOKUP(B269,'Data-Theme'!A:E,2,)))</f>
        <v>3.8379530916844351E-3</v>
      </c>
      <c r="K269" s="232">
        <f>IF(ISBLANK(D269),"",(G269/VLOOKUP(B269,'Data-Theme'!A:E,2,)))</f>
        <v>6.609808102345416E-3</v>
      </c>
    </row>
    <row r="270" spans="1:11" s="230" customFormat="1" x14ac:dyDescent="0.5">
      <c r="A270" s="230" t="str">
        <f t="shared" si="8"/>
        <v>Learn about Canada's health care system</v>
      </c>
      <c r="B270" s="230" t="str">
        <f t="shared" si="9"/>
        <v>Health</v>
      </c>
      <c r="C270" s="230">
        <f>VLOOKUP(B270,'Data-Theme'!A:J,10,)</f>
        <v>1.273394797687784E-2</v>
      </c>
      <c r="D270" s="230" t="s">
        <v>814</v>
      </c>
      <c r="E270" s="230">
        <v>57</v>
      </c>
      <c r="F270" s="230">
        <v>85</v>
      </c>
      <c r="G270" s="230">
        <v>91</v>
      </c>
      <c r="H270" s="230">
        <v>259</v>
      </c>
      <c r="I270" s="232">
        <f>IF(ISBLANK(D270),"",(E270/VLOOKUP(B270,'Data-Theme'!A:E,2,)))</f>
        <v>1.2153518123667377E-2</v>
      </c>
      <c r="J270" s="232">
        <f>IF(ISBLANK(D270),"",(F270/VLOOKUP(B270,'Data-Theme'!A:E,2,)))</f>
        <v>1.8123667377398719E-2</v>
      </c>
      <c r="K270" s="232">
        <f>IF(ISBLANK(D270),"",(G270/VLOOKUP(B270,'Data-Theme'!A:E,2,)))</f>
        <v>1.9402985074626865E-2</v>
      </c>
    </row>
    <row r="271" spans="1:11" s="230" customFormat="1" x14ac:dyDescent="0.5">
      <c r="A271" s="230" t="str">
        <f t="shared" si="8"/>
        <v>Learn about cannabis, its health effects, its medical use, its legalization in Canada</v>
      </c>
      <c r="B271" s="230" t="str">
        <f t="shared" si="9"/>
        <v>Health</v>
      </c>
      <c r="C271" s="230">
        <f>VLOOKUP(B271,'Data-Theme'!A:J,10,)</f>
        <v>1.273394797687784E-2</v>
      </c>
      <c r="D271" s="230" t="s">
        <v>815</v>
      </c>
      <c r="E271" s="230">
        <v>27</v>
      </c>
      <c r="F271" s="230">
        <v>35</v>
      </c>
      <c r="G271" s="230">
        <v>61</v>
      </c>
      <c r="H271" s="230">
        <v>145</v>
      </c>
      <c r="I271" s="232">
        <f>IF(ISBLANK(D271),"",(E271/VLOOKUP(B271,'Data-Theme'!A:E,2,)))</f>
        <v>5.7569296375266522E-3</v>
      </c>
      <c r="J271" s="232">
        <f>IF(ISBLANK(D271),"",(F271/VLOOKUP(B271,'Data-Theme'!A:E,2,)))</f>
        <v>7.462686567164179E-3</v>
      </c>
      <c r="K271" s="232">
        <f>IF(ISBLANK(D271),"",(G271/VLOOKUP(B271,'Data-Theme'!A:E,2,)))</f>
        <v>1.300639658848614E-2</v>
      </c>
    </row>
    <row r="272" spans="1:11" s="230" customFormat="1" x14ac:dyDescent="0.5">
      <c r="A272" s="230" t="str">
        <f t="shared" si="8"/>
        <v>Learn about food labels</v>
      </c>
      <c r="B272" s="230" t="str">
        <f t="shared" si="9"/>
        <v>Health</v>
      </c>
      <c r="C272" s="230">
        <f>VLOOKUP(B272,'Data-Theme'!A:J,10,)</f>
        <v>1.273394797687784E-2</v>
      </c>
      <c r="D272" s="230" t="s">
        <v>816</v>
      </c>
      <c r="E272" s="230">
        <v>27</v>
      </c>
      <c r="F272" s="230">
        <v>42</v>
      </c>
      <c r="G272" s="230">
        <v>43</v>
      </c>
      <c r="H272" s="230">
        <v>151</v>
      </c>
      <c r="I272" s="232">
        <f>IF(ISBLANK(D272),"",(E272/VLOOKUP(B272,'Data-Theme'!A:E,2,)))</f>
        <v>5.7569296375266522E-3</v>
      </c>
      <c r="J272" s="232">
        <f>IF(ISBLANK(D272),"",(F272/VLOOKUP(B272,'Data-Theme'!A:E,2,)))</f>
        <v>8.9552238805970154E-3</v>
      </c>
      <c r="K272" s="232">
        <f>IF(ISBLANK(D272),"",(G272/VLOOKUP(B272,'Data-Theme'!A:E,2,)))</f>
        <v>9.1684434968017058E-3</v>
      </c>
    </row>
    <row r="273" spans="1:11" s="230" customFormat="1" x14ac:dyDescent="0.5">
      <c r="A273" s="230" t="str">
        <f t="shared" si="8"/>
        <v>Learn about hazardous materials in the workplace</v>
      </c>
      <c r="B273" s="230" t="str">
        <f t="shared" si="9"/>
        <v>Health</v>
      </c>
      <c r="C273" s="230">
        <f>VLOOKUP(B273,'Data-Theme'!A:J,10,)</f>
        <v>1.273394797687784E-2</v>
      </c>
      <c r="D273" s="230" t="s">
        <v>817</v>
      </c>
      <c r="E273" s="230">
        <v>9</v>
      </c>
      <c r="F273" s="230">
        <v>12</v>
      </c>
      <c r="G273" s="230">
        <v>12</v>
      </c>
      <c r="H273" s="230">
        <v>36</v>
      </c>
      <c r="I273" s="232">
        <f>IF(ISBLANK(D273),"",(E273/VLOOKUP(B273,'Data-Theme'!A:E,2,)))</f>
        <v>1.9189765458422175E-3</v>
      </c>
      <c r="J273" s="232">
        <f>IF(ISBLANK(D273),"",(F273/VLOOKUP(B273,'Data-Theme'!A:E,2,)))</f>
        <v>2.5586353944562902E-3</v>
      </c>
      <c r="K273" s="232">
        <f>IF(ISBLANK(D273),"",(G273/VLOOKUP(B273,'Data-Theme'!A:E,2,)))</f>
        <v>2.5586353944562902E-3</v>
      </c>
    </row>
    <row r="274" spans="1:11" s="230" customFormat="1" x14ac:dyDescent="0.5">
      <c r="A274" s="230" t="str">
        <f t="shared" si="8"/>
        <v>Learn about the problematic use of drugs (such as opioids) and how to get help</v>
      </c>
      <c r="B274" s="230" t="str">
        <f t="shared" si="9"/>
        <v>Health</v>
      </c>
      <c r="C274" s="230">
        <f>VLOOKUP(B274,'Data-Theme'!A:J,10,)</f>
        <v>1.273394797687784E-2</v>
      </c>
      <c r="D274" s="230" t="s">
        <v>818</v>
      </c>
      <c r="E274" s="230">
        <v>30</v>
      </c>
      <c r="F274" s="230">
        <v>36</v>
      </c>
      <c r="G274" s="230">
        <v>59</v>
      </c>
      <c r="H274" s="230">
        <v>159</v>
      </c>
      <c r="I274" s="232">
        <f>IF(ISBLANK(D274),"",(E274/VLOOKUP(B274,'Data-Theme'!A:E,2,)))</f>
        <v>6.3965884861407248E-3</v>
      </c>
      <c r="J274" s="232">
        <f>IF(ISBLANK(D274),"",(F274/VLOOKUP(B274,'Data-Theme'!A:E,2,)))</f>
        <v>7.6759061833688701E-3</v>
      </c>
      <c r="K274" s="232">
        <f>IF(ISBLANK(D274),"",(G274/VLOOKUP(B274,'Data-Theme'!A:E,2,)))</f>
        <v>1.2579957356076759E-2</v>
      </c>
    </row>
    <row r="275" spans="1:11" s="230" customFormat="1" x14ac:dyDescent="0.5">
      <c r="A275" s="230" t="str">
        <f t="shared" si="8"/>
        <v>Look up the key social determinants of health in Canada</v>
      </c>
      <c r="B275" s="230" t="str">
        <f t="shared" si="9"/>
        <v>Health</v>
      </c>
      <c r="C275" s="230">
        <f>VLOOKUP(B275,'Data-Theme'!A:J,10,)</f>
        <v>1.273394797687784E-2</v>
      </c>
      <c r="D275" s="230" t="s">
        <v>819</v>
      </c>
      <c r="E275" s="230">
        <v>18</v>
      </c>
      <c r="F275" s="230">
        <v>27</v>
      </c>
      <c r="G275" s="230">
        <v>37</v>
      </c>
      <c r="H275" s="230">
        <v>83</v>
      </c>
      <c r="I275" s="232">
        <f>IF(ISBLANK(D275),"",(E275/VLOOKUP(B275,'Data-Theme'!A:E,2,)))</f>
        <v>3.8379530916844351E-3</v>
      </c>
      <c r="J275" s="232">
        <f>IF(ISBLANK(D275),"",(F275/VLOOKUP(B275,'Data-Theme'!A:E,2,)))</f>
        <v>5.7569296375266522E-3</v>
      </c>
      <c r="K275" s="232">
        <f>IF(ISBLANK(D275),"",(G275/VLOOKUP(B275,'Data-Theme'!A:E,2,)))</f>
        <v>7.8891257995735604E-3</v>
      </c>
    </row>
    <row r="276" spans="1:11" s="230" customFormat="1" x14ac:dyDescent="0.5">
      <c r="A276" s="230" t="str">
        <f t="shared" si="8"/>
        <v>Other - Reason for my visit is not in this list</v>
      </c>
      <c r="B276" s="230" t="str">
        <f t="shared" si="9"/>
        <v>Health</v>
      </c>
      <c r="C276" s="230">
        <f>VLOOKUP(B276,'Data-Theme'!A:J,10,)</f>
        <v>1.273394797687784E-2</v>
      </c>
      <c r="D276" s="230" t="s">
        <v>820</v>
      </c>
      <c r="E276" s="230">
        <v>48</v>
      </c>
      <c r="F276" s="230">
        <v>54</v>
      </c>
      <c r="G276" s="230">
        <v>73</v>
      </c>
      <c r="H276" s="230">
        <v>169</v>
      </c>
      <c r="I276" s="232">
        <f>IF(ISBLANK(D276),"",(E276/VLOOKUP(B276,'Data-Theme'!A:E,2,)))</f>
        <v>1.0234541577825161E-2</v>
      </c>
      <c r="J276" s="232">
        <f>IF(ISBLANK(D276),"",(F276/VLOOKUP(B276,'Data-Theme'!A:E,2,)))</f>
        <v>1.1513859275053304E-2</v>
      </c>
      <c r="K276" s="232">
        <f>IF(ISBLANK(D276),"",(G276/VLOOKUP(B276,'Data-Theme'!A:E,2,)))</f>
        <v>1.5565031982942431E-2</v>
      </c>
    </row>
    <row r="277" spans="1:11" s="230" customFormat="1" x14ac:dyDescent="0.5">
      <c r="A277" s="230" t="str">
        <f t="shared" si="8"/>
        <v>Report a side effect to a drug, medical device, vaccine, or natural health product</v>
      </c>
      <c r="B277" s="230" t="str">
        <f t="shared" si="9"/>
        <v>Health</v>
      </c>
      <c r="C277" s="230">
        <f>VLOOKUP(B277,'Data-Theme'!A:J,10,)</f>
        <v>1.273394797687784E-2</v>
      </c>
      <c r="D277" s="230" t="s">
        <v>821</v>
      </c>
      <c r="E277" s="230">
        <v>21</v>
      </c>
      <c r="F277" s="230">
        <v>31</v>
      </c>
      <c r="G277" s="230">
        <v>36</v>
      </c>
      <c r="H277" s="230">
        <v>83</v>
      </c>
      <c r="I277" s="232">
        <f>IF(ISBLANK(D277),"",(E277/VLOOKUP(B277,'Data-Theme'!A:E,2,)))</f>
        <v>4.4776119402985077E-3</v>
      </c>
      <c r="J277" s="232">
        <f>IF(ISBLANK(D277),"",(F277/VLOOKUP(B277,'Data-Theme'!A:E,2,)))</f>
        <v>6.609808102345416E-3</v>
      </c>
      <c r="K277" s="232">
        <f>IF(ISBLANK(D277),"",(G277/VLOOKUP(B277,'Data-Theme'!A:E,2,)))</f>
        <v>7.6759061833688701E-3</v>
      </c>
    </row>
    <row r="278" spans="1:11" s="230" customFormat="1" x14ac:dyDescent="0.5">
      <c r="A278" s="230" t="str">
        <f t="shared" si="8"/>
        <v>Get your Canadian COVID-19 proof of vaccination</v>
      </c>
      <c r="B278" s="230" t="str">
        <f t="shared" si="9"/>
        <v>Immigration</v>
      </c>
      <c r="C278" s="230">
        <f>VLOOKUP(B278,'Data-Theme'!A:J,10,)</f>
        <v>2.3423671922009029E-3</v>
      </c>
      <c r="D278" s="230" t="s">
        <v>1466</v>
      </c>
      <c r="E278" s="230">
        <v>11</v>
      </c>
      <c r="F278" s="230">
        <v>21</v>
      </c>
      <c r="G278" s="230">
        <v>19</v>
      </c>
      <c r="H278" s="230">
        <v>50</v>
      </c>
      <c r="I278" s="232">
        <f>IF(ISBLANK(D278),"",(E278/VLOOKUP(B278,'Data-Theme'!A:E,2,)))</f>
        <v>6.6427928716793579E-5</v>
      </c>
      <c r="J278" s="232">
        <f>IF(ISBLANK(D278),"",(F278/VLOOKUP(B278,'Data-Theme'!A:E,2,)))</f>
        <v>1.2681695482296958E-4</v>
      </c>
      <c r="K278" s="232">
        <f>IF(ISBLANK(D278),"",(G278/VLOOKUP(B278,'Data-Theme'!A:E,2,)))</f>
        <v>1.1473914960173438E-4</v>
      </c>
    </row>
    <row r="279" spans="1:11" s="230" customFormat="1" x14ac:dyDescent="0.5">
      <c r="A279" s="230" t="str">
        <f t="shared" si="8"/>
        <v>Other - Reason for my visit is not in this list</v>
      </c>
      <c r="B279" s="230" t="str">
        <f t="shared" si="9"/>
        <v>Immigration</v>
      </c>
      <c r="C279" s="230">
        <f>VLOOKUP(B279,'Data-Theme'!A:J,10,)</f>
        <v>2.3423671922009029E-3</v>
      </c>
      <c r="D279" s="230" t="s">
        <v>1467</v>
      </c>
      <c r="E279" s="230">
        <v>1</v>
      </c>
      <c r="F279" s="230">
        <v>2</v>
      </c>
      <c r="G279" s="230">
        <v>2</v>
      </c>
      <c r="H279" s="230">
        <v>3</v>
      </c>
      <c r="I279" s="232">
        <f>IF(ISBLANK(D279),"",(E279/VLOOKUP(B279,'Data-Theme'!A:E,2,)))</f>
        <v>6.0389026106175987E-6</v>
      </c>
      <c r="J279" s="232">
        <f>IF(ISBLANK(D279),"",(F279/VLOOKUP(B279,'Data-Theme'!A:E,2,)))</f>
        <v>1.2077805221235197E-5</v>
      </c>
      <c r="K279" s="232">
        <f>IF(ISBLANK(D279),"",(G279/VLOOKUP(B279,'Data-Theme'!A:E,2,)))</f>
        <v>1.2077805221235197E-5</v>
      </c>
    </row>
    <row r="280" spans="1:11" s="230" customFormat="1" x14ac:dyDescent="0.5">
      <c r="A280" s="230" t="str">
        <f t="shared" si="8"/>
        <v>/</v>
      </c>
      <c r="B280" s="230" t="str">
        <f t="shared" si="9"/>
        <v>Immigration</v>
      </c>
      <c r="C280" s="230">
        <f>VLOOKUP(B280,'Data-Theme'!A:J,10,)</f>
        <v>2.3423671922009029E-3</v>
      </c>
      <c r="D280" s="230" t="s">
        <v>1468</v>
      </c>
      <c r="E280" s="230">
        <v>0</v>
      </c>
      <c r="F280" s="230">
        <v>0</v>
      </c>
      <c r="G280" s="230">
        <v>0</v>
      </c>
      <c r="H280" s="230">
        <v>1</v>
      </c>
      <c r="I280" s="232">
        <f>IF(ISBLANK(D280),"",(E280/VLOOKUP(B280,'Data-Theme'!A:E,2,)))</f>
        <v>0</v>
      </c>
      <c r="J280" s="232">
        <f>IF(ISBLANK(D280),"",(F280/VLOOKUP(B280,'Data-Theme'!A:E,2,)))</f>
        <v>0</v>
      </c>
      <c r="K280" s="232">
        <f>IF(ISBLANK(D280),"",(G280/VLOOKUP(B280,'Data-Theme'!A:E,2,)))</f>
        <v>0</v>
      </c>
    </row>
    <row r="281" spans="1:11" s="230" customFormat="1" x14ac:dyDescent="0.5">
      <c r="A281" s="230" t="str">
        <f t="shared" si="8"/>
        <v>Apply for a work permit</v>
      </c>
      <c r="B281" s="230" t="str">
        <f t="shared" si="9"/>
        <v>Immigration</v>
      </c>
      <c r="C281" s="230">
        <f>VLOOKUP(B281,'Data-Theme'!A:J,10,)</f>
        <v>2.3423671922009029E-3</v>
      </c>
      <c r="D281" s="230" t="s">
        <v>836</v>
      </c>
      <c r="E281" s="230">
        <v>9228</v>
      </c>
      <c r="F281" s="230">
        <v>12836</v>
      </c>
      <c r="G281" s="230">
        <v>12949</v>
      </c>
      <c r="H281" s="230">
        <v>31195</v>
      </c>
      <c r="I281" s="232">
        <f>IF(ISBLANK(D281),"",(E281/VLOOKUP(B281,'Data-Theme'!A:E,2,)))</f>
        <v>5.5726993290779202E-2</v>
      </c>
      <c r="J281" s="232">
        <f>IF(ISBLANK(D281),"",(F281/VLOOKUP(B281,'Data-Theme'!A:E,2,)))</f>
        <v>7.7515353909887494E-2</v>
      </c>
      <c r="K281" s="232">
        <f>IF(ISBLANK(D281),"",(G281/VLOOKUP(B281,'Data-Theme'!A:E,2,)))</f>
        <v>7.8197749904887287E-2</v>
      </c>
    </row>
    <row r="282" spans="1:11" s="230" customFormat="1" x14ac:dyDescent="0.5">
      <c r="A282" s="230" t="str">
        <f t="shared" si="8"/>
        <v>Apply for Canadian citizenship</v>
      </c>
      <c r="B282" s="230" t="str">
        <f t="shared" si="9"/>
        <v>Immigration</v>
      </c>
      <c r="C282" s="230">
        <f>VLOOKUP(B282,'Data-Theme'!A:J,10,)</f>
        <v>2.3423671922009029E-3</v>
      </c>
      <c r="D282" s="230" t="s">
        <v>837</v>
      </c>
      <c r="E282" s="230">
        <v>3609</v>
      </c>
      <c r="F282" s="230">
        <v>4760</v>
      </c>
      <c r="G282" s="230">
        <v>4961</v>
      </c>
      <c r="H282" s="230">
        <v>12919</v>
      </c>
      <c r="I282" s="232">
        <f>IF(ISBLANK(D282),"",(E282/VLOOKUP(B282,'Data-Theme'!A:E,2,)))</f>
        <v>2.1794399521718914E-2</v>
      </c>
      <c r="J282" s="232">
        <f>IF(ISBLANK(D282),"",(F282/VLOOKUP(B282,'Data-Theme'!A:E,2,)))</f>
        <v>2.874517642653977E-2</v>
      </c>
      <c r="K282" s="232">
        <f>IF(ISBLANK(D282),"",(G282/VLOOKUP(B282,'Data-Theme'!A:E,2,)))</f>
        <v>2.9958995851273908E-2</v>
      </c>
    </row>
    <row r="283" spans="1:11" s="230" customFormat="1" x14ac:dyDescent="0.5">
      <c r="A283" s="230" t="str">
        <f t="shared" si="8"/>
        <v>Apply to work and travel abroad with International Experience Canada (IEC) as a Canadian</v>
      </c>
      <c r="B283" s="230" t="str">
        <f t="shared" si="9"/>
        <v>Immigration</v>
      </c>
      <c r="C283" s="230">
        <f>VLOOKUP(B283,'Data-Theme'!A:J,10,)</f>
        <v>2.3423671922009029E-3</v>
      </c>
      <c r="D283" s="230" t="s">
        <v>839</v>
      </c>
      <c r="E283" s="230">
        <v>358</v>
      </c>
      <c r="F283" s="230">
        <v>596</v>
      </c>
      <c r="G283" s="230">
        <v>600</v>
      </c>
      <c r="H283" s="230">
        <v>1625</v>
      </c>
      <c r="I283" s="232">
        <f>IF(ISBLANK(D283),"",(E283/VLOOKUP(B283,'Data-Theme'!A:E,2,)))</f>
        <v>2.1619271346011004E-3</v>
      </c>
      <c r="J283" s="232">
        <f>IF(ISBLANK(D283),"",(F283/VLOOKUP(B283,'Data-Theme'!A:E,2,)))</f>
        <v>3.5991859559280888E-3</v>
      </c>
      <c r="K283" s="232">
        <f>IF(ISBLANK(D283),"",(G283/VLOOKUP(B283,'Data-Theme'!A:E,2,)))</f>
        <v>3.6233415663705589E-3</v>
      </c>
    </row>
    <row r="284" spans="1:11" s="230" customFormat="1" x14ac:dyDescent="0.5">
      <c r="A284" s="230" t="str">
        <f t="shared" si="8"/>
        <v>Check if you need a visa or electronic travel authorization (eTA) to travel to Canada</v>
      </c>
      <c r="B284" s="230" t="str">
        <f t="shared" si="9"/>
        <v>Immigration</v>
      </c>
      <c r="C284" s="230">
        <f>VLOOKUP(B284,'Data-Theme'!A:J,10,)</f>
        <v>2.3423671922009029E-3</v>
      </c>
      <c r="D284" s="230" t="s">
        <v>840</v>
      </c>
      <c r="E284" s="230">
        <v>1667</v>
      </c>
      <c r="F284" s="230">
        <v>2425</v>
      </c>
      <c r="G284" s="230">
        <v>2265</v>
      </c>
      <c r="H284" s="230">
        <v>5753</v>
      </c>
      <c r="I284" s="232">
        <f>IF(ISBLANK(D284),"",(E284/VLOOKUP(B284,'Data-Theme'!A:E,2,)))</f>
        <v>1.0066850651899537E-2</v>
      </c>
      <c r="J284" s="232">
        <f>IF(ISBLANK(D284),"",(F284/VLOOKUP(B284,'Data-Theme'!A:E,2,)))</f>
        <v>1.4644338830747677E-2</v>
      </c>
      <c r="K284" s="232">
        <f>IF(ISBLANK(D284),"",(G284/VLOOKUP(B284,'Data-Theme'!A:E,2,)))</f>
        <v>1.3678114413048861E-2</v>
      </c>
    </row>
    <row r="285" spans="1:11" s="230" customFormat="1" x14ac:dyDescent="0.5">
      <c r="A285" s="230" t="str">
        <f t="shared" si="8"/>
        <v>Check processing times</v>
      </c>
      <c r="B285" s="230" t="str">
        <f t="shared" si="9"/>
        <v>Immigration</v>
      </c>
      <c r="C285" s="230">
        <f>VLOOKUP(B285,'Data-Theme'!A:J,10,)</f>
        <v>2.3423671922009029E-3</v>
      </c>
      <c r="D285" s="230" t="s">
        <v>841</v>
      </c>
      <c r="E285" s="230">
        <v>1611</v>
      </c>
      <c r="F285" s="230">
        <v>2283</v>
      </c>
      <c r="G285" s="230">
        <v>3463</v>
      </c>
      <c r="H285" s="230">
        <v>7581</v>
      </c>
      <c r="I285" s="232">
        <f>IF(ISBLANK(D285),"",(E285/VLOOKUP(B285,'Data-Theme'!A:E,2,)))</f>
        <v>9.7286721057049507E-3</v>
      </c>
      <c r="J285" s="232">
        <f>IF(ISBLANK(D285),"",(F285/VLOOKUP(B285,'Data-Theme'!A:E,2,)))</f>
        <v>1.3786814660039977E-2</v>
      </c>
      <c r="K285" s="232">
        <f>IF(ISBLANK(D285),"",(G285/VLOOKUP(B285,'Data-Theme'!A:E,2,)))</f>
        <v>2.0912719740568745E-2</v>
      </c>
    </row>
    <row r="286" spans="1:11" s="230" customFormat="1" x14ac:dyDescent="0.5">
      <c r="A286" s="230" t="str">
        <f t="shared" si="8"/>
        <v>Check your application status</v>
      </c>
      <c r="B286" s="230" t="str">
        <f t="shared" si="9"/>
        <v>Immigration</v>
      </c>
      <c r="C286" s="230">
        <f>VLOOKUP(B286,'Data-Theme'!A:J,10,)</f>
        <v>2.3423671922009029E-3</v>
      </c>
      <c r="D286" s="230" t="s">
        <v>842</v>
      </c>
      <c r="E286" s="230">
        <v>15649</v>
      </c>
      <c r="F286" s="230">
        <v>20125</v>
      </c>
      <c r="G286" s="230">
        <v>24718</v>
      </c>
      <c r="H286" s="230">
        <v>46222</v>
      </c>
      <c r="I286" s="232">
        <f>IF(ISBLANK(D286),"",(E286/VLOOKUP(B286,'Data-Theme'!A:E,2,)))</f>
        <v>9.4502786953554796E-2</v>
      </c>
      <c r="J286" s="232">
        <f>IF(ISBLANK(D286),"",(F286/VLOOKUP(B286,'Data-Theme'!A:E,2,)))</f>
        <v>0.12153291503867918</v>
      </c>
      <c r="K286" s="232">
        <f>IF(ISBLANK(D286),"",(G286/VLOOKUP(B286,'Data-Theme'!A:E,2,)))</f>
        <v>0.14926959472924581</v>
      </c>
    </row>
    <row r="287" spans="1:11" s="230" customFormat="1" x14ac:dyDescent="0.5">
      <c r="A287" s="230" t="str">
        <f t="shared" si="8"/>
        <v>Contact Immigration, Refugees and Citizenship Canada</v>
      </c>
      <c r="B287" s="230" t="str">
        <f t="shared" si="9"/>
        <v>Immigration</v>
      </c>
      <c r="C287" s="230">
        <f>VLOOKUP(B287,'Data-Theme'!A:J,10,)</f>
        <v>2.3423671922009029E-3</v>
      </c>
      <c r="D287" s="230" t="s">
        <v>844</v>
      </c>
      <c r="E287" s="230">
        <v>3418</v>
      </c>
      <c r="F287" s="230">
        <v>4006</v>
      </c>
      <c r="G287" s="230">
        <v>3905</v>
      </c>
      <c r="H287" s="230">
        <v>8320</v>
      </c>
      <c r="I287" s="232">
        <f>IF(ISBLANK(D287),"",(E287/VLOOKUP(B287,'Data-Theme'!A:E,2,)))</f>
        <v>2.0640969123090953E-2</v>
      </c>
      <c r="J287" s="232">
        <f>IF(ISBLANK(D287),"",(F287/VLOOKUP(B287,'Data-Theme'!A:E,2,)))</f>
        <v>2.41918438581341E-2</v>
      </c>
      <c r="K287" s="232">
        <f>IF(ISBLANK(D287),"",(G287/VLOOKUP(B287,'Data-Theme'!A:E,2,)))</f>
        <v>2.3581914694461723E-2</v>
      </c>
    </row>
    <row r="288" spans="1:11" s="230" customFormat="1" x14ac:dyDescent="0.5">
      <c r="A288" s="230" t="str">
        <f t="shared" si="8"/>
        <v>Find a designated learning institution</v>
      </c>
      <c r="B288" s="230" t="str">
        <f t="shared" si="9"/>
        <v>Immigration</v>
      </c>
      <c r="C288" s="230">
        <f>VLOOKUP(B288,'Data-Theme'!A:J,10,)</f>
        <v>2.3423671922009029E-3</v>
      </c>
      <c r="D288" s="230" t="s">
        <v>846</v>
      </c>
      <c r="E288" s="230">
        <v>242</v>
      </c>
      <c r="F288" s="230">
        <v>378</v>
      </c>
      <c r="G288" s="230">
        <v>393</v>
      </c>
      <c r="H288" s="230">
        <v>1334</v>
      </c>
      <c r="I288" s="232">
        <f>IF(ISBLANK(D288),"",(E288/VLOOKUP(B288,'Data-Theme'!A:E,2,)))</f>
        <v>1.4614144317694588E-3</v>
      </c>
      <c r="J288" s="232">
        <f>IF(ISBLANK(D288),"",(F288/VLOOKUP(B288,'Data-Theme'!A:E,2,)))</f>
        <v>2.2827051868134522E-3</v>
      </c>
      <c r="K288" s="232">
        <f>IF(ISBLANK(D288),"",(G288/VLOOKUP(B288,'Data-Theme'!A:E,2,)))</f>
        <v>2.3732887259727163E-3</v>
      </c>
    </row>
    <row r="289" spans="1:11" s="230" customFormat="1" x14ac:dyDescent="0.5">
      <c r="A289" s="230" t="str">
        <f t="shared" si="8"/>
        <v>Find a visa application centre</v>
      </c>
      <c r="B289" s="230" t="str">
        <f t="shared" si="9"/>
        <v>Immigration</v>
      </c>
      <c r="C289" s="230">
        <f>VLOOKUP(B289,'Data-Theme'!A:J,10,)</f>
        <v>2.3423671922009029E-3</v>
      </c>
      <c r="D289" s="230" t="s">
        <v>847</v>
      </c>
      <c r="E289" s="230">
        <v>679</v>
      </c>
      <c r="F289" s="230">
        <v>980</v>
      </c>
      <c r="G289" s="230">
        <v>859</v>
      </c>
      <c r="H289" s="230">
        <v>2049</v>
      </c>
      <c r="I289" s="232">
        <f>IF(ISBLANK(D289),"",(E289/VLOOKUP(B289,'Data-Theme'!A:E,2,)))</f>
        <v>4.1004148726093495E-3</v>
      </c>
      <c r="J289" s="232">
        <f>IF(ISBLANK(D289),"",(F289/VLOOKUP(B289,'Data-Theme'!A:E,2,)))</f>
        <v>5.9181245584052468E-3</v>
      </c>
      <c r="K289" s="232">
        <f>IF(ISBLANK(D289),"",(G289/VLOOKUP(B289,'Data-Theme'!A:E,2,)))</f>
        <v>5.1874173425205169E-3</v>
      </c>
    </row>
    <row r="290" spans="1:11" s="230" customFormat="1" x14ac:dyDescent="0.5">
      <c r="A290" s="230" t="str">
        <f t="shared" si="8"/>
        <v>Find an IRCC application package or form</v>
      </c>
      <c r="B290" s="230" t="str">
        <f t="shared" si="9"/>
        <v>Immigration</v>
      </c>
      <c r="C290" s="230">
        <f>VLOOKUP(B290,'Data-Theme'!A:J,10,)</f>
        <v>2.3423671922009029E-3</v>
      </c>
      <c r="D290" s="230" t="s">
        <v>848</v>
      </c>
      <c r="E290" s="230">
        <v>1194</v>
      </c>
      <c r="F290" s="230">
        <v>1505</v>
      </c>
      <c r="G290" s="230">
        <v>1369</v>
      </c>
      <c r="H290" s="230">
        <v>2818</v>
      </c>
      <c r="I290" s="232">
        <f>IF(ISBLANK(D290),"",(E290/VLOOKUP(B290,'Data-Theme'!A:E,2,)))</f>
        <v>7.2104497170774129E-3</v>
      </c>
      <c r="J290" s="232">
        <f>IF(ISBLANK(D290),"",(F290/VLOOKUP(B290,'Data-Theme'!A:E,2,)))</f>
        <v>9.0885484289794857E-3</v>
      </c>
      <c r="K290" s="232">
        <f>IF(ISBLANK(D290),"",(G290/VLOOKUP(B290,'Data-Theme'!A:E,2,)))</f>
        <v>8.2672576739354926E-3</v>
      </c>
    </row>
    <row r="291" spans="1:11" s="230" customFormat="1" x14ac:dyDescent="0.5">
      <c r="A291" s="230" t="str">
        <f t="shared" si="8"/>
        <v>Find out if you need to give your fingerprints and photo (biometrics) and where to do that</v>
      </c>
      <c r="B291" s="230" t="str">
        <f t="shared" si="9"/>
        <v>Immigration</v>
      </c>
      <c r="C291" s="230">
        <f>VLOOKUP(B291,'Data-Theme'!A:J,10,)</f>
        <v>2.3423671922009029E-3</v>
      </c>
      <c r="D291" s="230" t="s">
        <v>849</v>
      </c>
      <c r="E291" s="230">
        <v>167</v>
      </c>
      <c r="F291" s="230">
        <v>214</v>
      </c>
      <c r="G291" s="230">
        <v>210</v>
      </c>
      <c r="H291" s="230">
        <v>566</v>
      </c>
      <c r="I291" s="232">
        <f>IF(ISBLANK(D291),"",(E291/VLOOKUP(B291,'Data-Theme'!A:E,2,)))</f>
        <v>1.008496735973139E-3</v>
      </c>
      <c r="J291" s="232">
        <f>IF(ISBLANK(D291),"",(F291/VLOOKUP(B291,'Data-Theme'!A:E,2,)))</f>
        <v>1.2923251586721661E-3</v>
      </c>
      <c r="K291" s="232">
        <f>IF(ISBLANK(D291),"",(G291/VLOOKUP(B291,'Data-Theme'!A:E,2,)))</f>
        <v>1.2681695482296958E-3</v>
      </c>
    </row>
    <row r="292" spans="1:11" s="230" customFormat="1" x14ac:dyDescent="0.5">
      <c r="A292" s="230" t="str">
        <f t="shared" si="8"/>
        <v>Find your National Occupational Classification (NOC)</v>
      </c>
      <c r="B292" s="230" t="str">
        <f t="shared" si="9"/>
        <v>Immigration</v>
      </c>
      <c r="C292" s="230">
        <f>VLOOKUP(B292,'Data-Theme'!A:J,10,)</f>
        <v>2.3423671922009029E-3</v>
      </c>
      <c r="D292" s="230" t="s">
        <v>850</v>
      </c>
      <c r="E292" s="230">
        <v>209</v>
      </c>
      <c r="F292" s="230">
        <v>361</v>
      </c>
      <c r="G292" s="230">
        <v>352</v>
      </c>
      <c r="H292" s="230">
        <v>1231</v>
      </c>
      <c r="I292" s="232">
        <f>IF(ISBLANK(D292),"",(E292/VLOOKUP(B292,'Data-Theme'!A:E,2,)))</f>
        <v>1.2621306456190781E-3</v>
      </c>
      <c r="J292" s="232">
        <f>IF(ISBLANK(D292),"",(F292/VLOOKUP(B292,'Data-Theme'!A:E,2,)))</f>
        <v>2.1800438424329533E-3</v>
      </c>
      <c r="K292" s="232">
        <f>IF(ISBLANK(D292),"",(G292/VLOOKUP(B292,'Data-Theme'!A:E,2,)))</f>
        <v>2.1256937189373945E-3</v>
      </c>
    </row>
    <row r="293" spans="1:11" s="230" customFormat="1" x14ac:dyDescent="0.5">
      <c r="A293" s="230" t="str">
        <f t="shared" si="8"/>
        <v>Get, renew or replace a permanent resident card</v>
      </c>
      <c r="B293" s="230" t="str">
        <f t="shared" si="9"/>
        <v>Immigration</v>
      </c>
      <c r="C293" s="230">
        <f>VLOOKUP(B293,'Data-Theme'!A:J,10,)</f>
        <v>2.3423671922009029E-3</v>
      </c>
      <c r="D293" s="230" t="s">
        <v>851</v>
      </c>
      <c r="E293" s="230">
        <v>1208</v>
      </c>
      <c r="F293" s="230">
        <v>1504</v>
      </c>
      <c r="G293" s="230">
        <v>1581</v>
      </c>
      <c r="H293" s="230">
        <v>2779</v>
      </c>
      <c r="I293" s="232">
        <f>IF(ISBLANK(D293),"",(E293/VLOOKUP(B293,'Data-Theme'!A:E,2,)))</f>
        <v>7.2949943536260589E-3</v>
      </c>
      <c r="J293" s="232">
        <f>IF(ISBLANK(D293),"",(F293/VLOOKUP(B293,'Data-Theme'!A:E,2,)))</f>
        <v>9.0825095263688677E-3</v>
      </c>
      <c r="K293" s="232">
        <f>IF(ISBLANK(D293),"",(G293/VLOOKUP(B293,'Data-Theme'!A:E,2,)))</f>
        <v>9.5475050273864225E-3</v>
      </c>
    </row>
    <row r="294" spans="1:11" s="230" customFormat="1" x14ac:dyDescent="0.5">
      <c r="A294" s="230" t="str">
        <f t="shared" si="8"/>
        <v>Hire a foreign worker</v>
      </c>
      <c r="B294" s="230" t="str">
        <f t="shared" si="9"/>
        <v>Immigration</v>
      </c>
      <c r="C294" s="230">
        <f>VLOOKUP(B294,'Data-Theme'!A:J,10,)</f>
        <v>2.3423671922009029E-3</v>
      </c>
      <c r="D294" s="230" t="s">
        <v>852</v>
      </c>
      <c r="E294" s="230">
        <v>260</v>
      </c>
      <c r="F294" s="230">
        <v>382</v>
      </c>
      <c r="G294" s="230">
        <v>344</v>
      </c>
      <c r="H294" s="230">
        <v>959</v>
      </c>
      <c r="I294" s="232">
        <f>IF(ISBLANK(D294),"",(E294/VLOOKUP(B294,'Data-Theme'!A:E,2,)))</f>
        <v>1.5701146787605756E-3</v>
      </c>
      <c r="J294" s="232">
        <f>IF(ISBLANK(D294),"",(F294/VLOOKUP(B294,'Data-Theme'!A:E,2,)))</f>
        <v>2.3068607972559227E-3</v>
      </c>
      <c r="K294" s="232">
        <f>IF(ISBLANK(D294),"",(G294/VLOOKUP(B294,'Data-Theme'!A:E,2,)))</f>
        <v>2.0773824980524539E-3</v>
      </c>
    </row>
    <row r="295" spans="1:11" s="230" customFormat="1" x14ac:dyDescent="0.5">
      <c r="A295" s="230" t="str">
        <f t="shared" si="8"/>
        <v>How to extend your stay in Canada</v>
      </c>
      <c r="B295" s="230" t="str">
        <f t="shared" si="9"/>
        <v>Immigration</v>
      </c>
      <c r="C295" s="230">
        <f>VLOOKUP(B295,'Data-Theme'!A:J,10,)</f>
        <v>2.3423671922009029E-3</v>
      </c>
      <c r="D295" s="230" t="s">
        <v>853</v>
      </c>
      <c r="E295" s="230">
        <v>625</v>
      </c>
      <c r="F295" s="230">
        <v>787</v>
      </c>
      <c r="G295" s="230">
        <v>786</v>
      </c>
      <c r="H295" s="230">
        <v>1406</v>
      </c>
      <c r="I295" s="232">
        <f>IF(ISBLANK(D295),"",(E295/VLOOKUP(B295,'Data-Theme'!A:E,2,)))</f>
        <v>3.7743141316359989E-3</v>
      </c>
      <c r="J295" s="232">
        <f>IF(ISBLANK(D295),"",(F295/VLOOKUP(B295,'Data-Theme'!A:E,2,)))</f>
        <v>4.7526163545560498E-3</v>
      </c>
      <c r="K295" s="232">
        <f>IF(ISBLANK(D295),"",(G295/VLOOKUP(B295,'Data-Theme'!A:E,2,)))</f>
        <v>4.7465774519454326E-3</v>
      </c>
    </row>
    <row r="296" spans="1:11" s="230" customFormat="1" x14ac:dyDescent="0.5">
      <c r="A296" s="230" t="str">
        <f t="shared" si="8"/>
        <v>Immigrate as a provincial nominee</v>
      </c>
      <c r="B296" s="230" t="str">
        <f t="shared" si="9"/>
        <v>Immigration</v>
      </c>
      <c r="C296" s="230">
        <f>VLOOKUP(B296,'Data-Theme'!A:J,10,)</f>
        <v>2.3423671922009029E-3</v>
      </c>
      <c r="D296" s="230" t="s">
        <v>854</v>
      </c>
      <c r="E296" s="230">
        <v>1496</v>
      </c>
      <c r="F296" s="230">
        <v>1754</v>
      </c>
      <c r="G296" s="230">
        <v>1802</v>
      </c>
      <c r="H296" s="230">
        <v>4751</v>
      </c>
      <c r="I296" s="232">
        <f>IF(ISBLANK(D296),"",(E296/VLOOKUP(B296,'Data-Theme'!A:E,2,)))</f>
        <v>9.0341983054839283E-3</v>
      </c>
      <c r="J296" s="232">
        <f>IF(ISBLANK(D296),"",(F296/VLOOKUP(B296,'Data-Theme'!A:E,2,)))</f>
        <v>1.0592235179023269E-2</v>
      </c>
      <c r="K296" s="232">
        <f>IF(ISBLANK(D296),"",(G296/VLOOKUP(B296,'Data-Theme'!A:E,2,)))</f>
        <v>1.0882102504332913E-2</v>
      </c>
    </row>
    <row r="297" spans="1:11" s="230" customFormat="1" x14ac:dyDescent="0.5">
      <c r="A297" s="230" t="str">
        <f t="shared" si="8"/>
        <v>Immigrate through Express Entry</v>
      </c>
      <c r="B297" s="230" t="str">
        <f t="shared" si="9"/>
        <v>Immigration</v>
      </c>
      <c r="C297" s="230">
        <f>VLOOKUP(B297,'Data-Theme'!A:J,10,)</f>
        <v>2.3423671922009029E-3</v>
      </c>
      <c r="D297" s="230" t="s">
        <v>857</v>
      </c>
      <c r="E297" s="230">
        <v>3837</v>
      </c>
      <c r="F297" s="230">
        <v>4391</v>
      </c>
      <c r="G297" s="230">
        <v>4624</v>
      </c>
      <c r="H297" s="230">
        <v>12096</v>
      </c>
      <c r="I297" s="232">
        <f>IF(ISBLANK(D297),"",(E297/VLOOKUP(B297,'Data-Theme'!A:E,2,)))</f>
        <v>2.3171269316939726E-2</v>
      </c>
      <c r="J297" s="232">
        <f>IF(ISBLANK(D297),"",(F297/VLOOKUP(B297,'Data-Theme'!A:E,2,)))</f>
        <v>2.6516821363221876E-2</v>
      </c>
      <c r="K297" s="232">
        <f>IF(ISBLANK(D297),"",(G297/VLOOKUP(B297,'Data-Theme'!A:E,2,)))</f>
        <v>2.7923885671495775E-2</v>
      </c>
    </row>
    <row r="298" spans="1:11" s="230" customFormat="1" x14ac:dyDescent="0.5">
      <c r="A298" s="230" t="str">
        <f t="shared" si="8"/>
        <v>IRCC secure account - register, sign in, help</v>
      </c>
      <c r="B298" s="230" t="str">
        <f t="shared" si="9"/>
        <v>Immigration</v>
      </c>
      <c r="C298" s="230">
        <f>VLOOKUP(B298,'Data-Theme'!A:J,10,)</f>
        <v>2.3423671922009029E-3</v>
      </c>
      <c r="D298" s="230" t="s">
        <v>859</v>
      </c>
      <c r="E298" s="230">
        <v>1815</v>
      </c>
      <c r="F298" s="230">
        <v>2046</v>
      </c>
      <c r="G298" s="230">
        <v>2052</v>
      </c>
      <c r="H298" s="230">
        <v>3186</v>
      </c>
      <c r="I298" s="232">
        <f>IF(ISBLANK(D298),"",(E298/VLOOKUP(B298,'Data-Theme'!A:E,2,)))</f>
        <v>1.0960608238270941E-2</v>
      </c>
      <c r="J298" s="232">
        <f>IF(ISBLANK(D298),"",(F298/VLOOKUP(B298,'Data-Theme'!A:E,2,)))</f>
        <v>1.2355594741323606E-2</v>
      </c>
      <c r="K298" s="232">
        <f>IF(ISBLANK(D298),"",(G298/VLOOKUP(B298,'Data-Theme'!A:E,2,)))</f>
        <v>1.2391828156987313E-2</v>
      </c>
    </row>
    <row r="299" spans="1:11" s="230" customFormat="1" x14ac:dyDescent="0.5">
      <c r="A299" s="230" t="str">
        <f t="shared" si="8"/>
        <v>Other - Reason for my visit is not in this list</v>
      </c>
      <c r="B299" s="230" t="str">
        <f t="shared" si="9"/>
        <v>Immigration</v>
      </c>
      <c r="C299" s="230">
        <f>VLOOKUP(B299,'Data-Theme'!A:J,10,)</f>
        <v>2.3423671922009029E-3</v>
      </c>
      <c r="D299" s="230" t="s">
        <v>860</v>
      </c>
      <c r="E299" s="230">
        <v>823</v>
      </c>
      <c r="F299" s="230">
        <v>988</v>
      </c>
      <c r="G299" s="230">
        <v>961</v>
      </c>
      <c r="H299" s="230">
        <v>1880</v>
      </c>
      <c r="I299" s="232">
        <f>IF(ISBLANK(D299),"",(E299/VLOOKUP(B299,'Data-Theme'!A:E,2,)))</f>
        <v>4.9700168485382838E-3</v>
      </c>
      <c r="J299" s="232">
        <f>IF(ISBLANK(D299),"",(F299/VLOOKUP(B299,'Data-Theme'!A:E,2,)))</f>
        <v>5.966435779290187E-3</v>
      </c>
      <c r="K299" s="232">
        <f>IF(ISBLANK(D299),"",(G299/VLOOKUP(B299,'Data-Theme'!A:E,2,)))</f>
        <v>5.8033854088035122E-3</v>
      </c>
    </row>
    <row r="300" spans="1:11" s="230" customFormat="1" x14ac:dyDescent="0.5">
      <c r="A300" s="230" t="str">
        <f t="shared" si="8"/>
        <v>Pay your fees online</v>
      </c>
      <c r="B300" s="230" t="str">
        <f t="shared" si="9"/>
        <v>Immigration</v>
      </c>
      <c r="C300" s="230">
        <f>VLOOKUP(B300,'Data-Theme'!A:J,10,)</f>
        <v>2.3423671922009029E-3</v>
      </c>
      <c r="D300" s="230" t="s">
        <v>861</v>
      </c>
      <c r="E300" s="230">
        <v>399</v>
      </c>
      <c r="F300" s="230">
        <v>502</v>
      </c>
      <c r="G300" s="230">
        <v>514</v>
      </c>
      <c r="H300" s="230">
        <v>920</v>
      </c>
      <c r="I300" s="232">
        <f>IF(ISBLANK(D300),"",(E300/VLOOKUP(B300,'Data-Theme'!A:E,2,)))</f>
        <v>2.4095221416364217E-3</v>
      </c>
      <c r="J300" s="232">
        <f>IF(ISBLANK(D300),"",(F300/VLOOKUP(B300,'Data-Theme'!A:E,2,)))</f>
        <v>3.0315291105300346E-3</v>
      </c>
      <c r="K300" s="232">
        <f>IF(ISBLANK(D300),"",(G300/VLOOKUP(B300,'Data-Theme'!A:E,2,)))</f>
        <v>3.1039959418574458E-3</v>
      </c>
    </row>
    <row r="301" spans="1:11" s="230" customFormat="1" x14ac:dyDescent="0.5">
      <c r="A301" s="230" t="str">
        <f t="shared" si="8"/>
        <v>Sponsor your family members to immigrate to Canada</v>
      </c>
      <c r="B301" s="230" t="str">
        <f t="shared" si="9"/>
        <v>Immigration</v>
      </c>
      <c r="C301" s="230">
        <f>VLOOKUP(B301,'Data-Theme'!A:J,10,)</f>
        <v>2.3423671922009029E-3</v>
      </c>
      <c r="D301" s="230" t="s">
        <v>862</v>
      </c>
      <c r="E301" s="230">
        <v>1215</v>
      </c>
      <c r="F301" s="230">
        <v>1420</v>
      </c>
      <c r="G301" s="230">
        <v>1532</v>
      </c>
      <c r="H301" s="230">
        <v>3075</v>
      </c>
      <c r="I301" s="232">
        <f>IF(ISBLANK(D301),"",(E301/VLOOKUP(B301,'Data-Theme'!A:E,2,)))</f>
        <v>7.337266671900382E-3</v>
      </c>
      <c r="J301" s="232">
        <f>IF(ISBLANK(D301),"",(F301/VLOOKUP(B301,'Data-Theme'!A:E,2,)))</f>
        <v>8.5752417070769898E-3</v>
      </c>
      <c r="K301" s="232">
        <f>IF(ISBLANK(D301),"",(G301/VLOOKUP(B301,'Data-Theme'!A:E,2,)))</f>
        <v>9.2515987994661614E-3</v>
      </c>
    </row>
    <row r="302" spans="1:11" s="230" customFormat="1" x14ac:dyDescent="0.5">
      <c r="A302" s="230" t="str">
        <f t="shared" si="8"/>
        <v>Study in Canada – for non-Canadians</v>
      </c>
      <c r="B302" s="230" t="str">
        <f t="shared" si="9"/>
        <v>Immigration</v>
      </c>
      <c r="C302" s="230">
        <f>VLOOKUP(B302,'Data-Theme'!A:J,10,)</f>
        <v>2.3423671922009029E-3</v>
      </c>
      <c r="D302" s="230" t="s">
        <v>863</v>
      </c>
      <c r="E302" s="230">
        <v>3536</v>
      </c>
      <c r="F302" s="230">
        <v>4737</v>
      </c>
      <c r="G302" s="230">
        <v>4853</v>
      </c>
      <c r="H302" s="230">
        <v>12479</v>
      </c>
      <c r="I302" s="232">
        <f>IF(ISBLANK(D302),"",(E302/VLOOKUP(B302,'Data-Theme'!A:E,2,)))</f>
        <v>2.1353559631143829E-2</v>
      </c>
      <c r="J302" s="232">
        <f>IF(ISBLANK(D302),"",(F302/VLOOKUP(B302,'Data-Theme'!A:E,2,)))</f>
        <v>2.8606281666495564E-2</v>
      </c>
      <c r="K302" s="232">
        <f>IF(ISBLANK(D302),"",(G302/VLOOKUP(B302,'Data-Theme'!A:E,2,)))</f>
        <v>2.9306794369327205E-2</v>
      </c>
    </row>
    <row r="303" spans="1:11" s="230" customFormat="1" x14ac:dyDescent="0.5">
      <c r="A303" s="230" t="str">
        <f t="shared" si="8"/>
        <v>Use the Authorized Paid Representatives Portal</v>
      </c>
      <c r="B303" s="230" t="str">
        <f t="shared" si="9"/>
        <v>Immigration</v>
      </c>
      <c r="C303" s="230">
        <f>VLOOKUP(B303,'Data-Theme'!A:J,10,)</f>
        <v>2.3423671922009029E-3</v>
      </c>
      <c r="D303" s="230" t="s">
        <v>864</v>
      </c>
      <c r="E303" s="230">
        <v>246</v>
      </c>
      <c r="F303" s="230">
        <v>270</v>
      </c>
      <c r="G303" s="230">
        <v>294</v>
      </c>
      <c r="H303" s="230">
        <v>395</v>
      </c>
      <c r="I303" s="232">
        <f>IF(ISBLANK(D303),"",(E303/VLOOKUP(B303,'Data-Theme'!A:E,2,)))</f>
        <v>1.4855700422119293E-3</v>
      </c>
      <c r="J303" s="232">
        <f>IF(ISBLANK(D303),"",(F303/VLOOKUP(B303,'Data-Theme'!A:E,2,)))</f>
        <v>1.6305037048667517E-3</v>
      </c>
      <c r="K303" s="232">
        <f>IF(ISBLANK(D303),"",(G303/VLOOKUP(B303,'Data-Theme'!A:E,2,)))</f>
        <v>1.7754373675215739E-3</v>
      </c>
    </row>
    <row r="304" spans="1:11" s="230" customFormat="1" x14ac:dyDescent="0.5">
      <c r="A304" s="230" t="str">
        <f t="shared" si="8"/>
        <v>Other - Reason for my visit is not in this list</v>
      </c>
      <c r="B304" s="230" t="str">
        <f t="shared" si="9"/>
        <v>Jobs</v>
      </c>
      <c r="C304" s="230">
        <f>VLOOKUP(B304,'Data-Theme'!A:J,10,)</f>
        <v>5.0406171613997025E-3</v>
      </c>
      <c r="D304" s="230" t="s">
        <v>868</v>
      </c>
      <c r="E304" s="230">
        <v>28</v>
      </c>
      <c r="F304" s="230">
        <v>38</v>
      </c>
      <c r="G304" s="230">
        <v>36</v>
      </c>
      <c r="H304" s="230">
        <v>79</v>
      </c>
      <c r="I304" s="232">
        <f>IF(ISBLANK(D304),"",(E304/VLOOKUP(B304,'Data-Theme'!A:E,2,)))</f>
        <v>8.3749588729698204E-4</v>
      </c>
      <c r="J304" s="232">
        <f>IF(ISBLANK(D304),"",(F304/VLOOKUP(B304,'Data-Theme'!A:E,2,)))</f>
        <v>1.1366015613316184E-3</v>
      </c>
      <c r="K304" s="232">
        <f>IF(ISBLANK(D304),"",(G304/VLOOKUP(B304,'Data-Theme'!A:E,2,)))</f>
        <v>1.0767804265246913E-3</v>
      </c>
    </row>
    <row r="305" spans="1:11" s="230" customFormat="1" x14ac:dyDescent="0.5">
      <c r="A305" s="230" t="str">
        <f t="shared" si="8"/>
        <v>Apply for a new Canadian passport</v>
      </c>
      <c r="B305" s="230" t="str">
        <f t="shared" si="9"/>
        <v>Travel</v>
      </c>
      <c r="C305" s="230">
        <f>VLOOKUP(B305,'Data-Theme'!A:J,10,)</f>
        <v>4.3478235164374525E-3</v>
      </c>
      <c r="D305" s="230" t="s">
        <v>871</v>
      </c>
      <c r="E305" s="230">
        <v>1812</v>
      </c>
      <c r="F305" s="230">
        <v>2110</v>
      </c>
      <c r="G305" s="230">
        <v>2404</v>
      </c>
      <c r="H305" s="230">
        <v>4107</v>
      </c>
      <c r="I305" s="232">
        <f>IF(ISBLANK(D305),"",(E305/VLOOKUP(B305,'Data-Theme'!A:E,2,)))</f>
        <v>3.7122779701296842E-2</v>
      </c>
      <c r="J305" s="232">
        <f>IF(ISBLANK(D305),"",(F305/VLOOKUP(B305,'Data-Theme'!A:E,2,)))</f>
        <v>4.3227960910450516E-2</v>
      </c>
      <c r="K305" s="232">
        <f>IF(ISBLANK(D305),"",(G305/VLOOKUP(B305,'Data-Theme'!A:E,2,)))</f>
        <v>4.9251193378541724E-2</v>
      </c>
    </row>
    <row r="306" spans="1:11" s="230" customFormat="1" x14ac:dyDescent="0.5">
      <c r="A306" s="230" t="str">
        <f t="shared" si="8"/>
        <v>Apply for a permanent resident travel document</v>
      </c>
      <c r="B306" s="230" t="str">
        <f t="shared" si="9"/>
        <v>Travel</v>
      </c>
      <c r="C306" s="230">
        <f>VLOOKUP(B306,'Data-Theme'!A:J,10,)</f>
        <v>4.3478235164374525E-3</v>
      </c>
      <c r="D306" s="230" t="s">
        <v>872</v>
      </c>
      <c r="E306" s="230">
        <v>5</v>
      </c>
      <c r="F306" s="230">
        <v>6</v>
      </c>
      <c r="G306" s="230">
        <v>4</v>
      </c>
      <c r="H306" s="230">
        <v>12</v>
      </c>
      <c r="I306" s="232">
        <f>IF(ISBLANK(D306),"",(E306/VLOOKUP(B306,'Data-Theme'!A:E,2,)))</f>
        <v>1.0243592632808179E-4</v>
      </c>
      <c r="J306" s="232">
        <f>IF(ISBLANK(D306),"",(F306/VLOOKUP(B306,'Data-Theme'!A:E,2,)))</f>
        <v>1.2292311159369814E-4</v>
      </c>
      <c r="K306" s="232">
        <f>IF(ISBLANK(D306),"",(G306/VLOOKUP(B306,'Data-Theme'!A:E,2,)))</f>
        <v>8.194874106246543E-5</v>
      </c>
    </row>
    <row r="307" spans="1:11" s="230" customFormat="1" x14ac:dyDescent="0.5">
      <c r="A307" s="230" t="str">
        <f t="shared" si="8"/>
        <v>Apply for a study permit</v>
      </c>
      <c r="B307" s="230" t="str">
        <f t="shared" si="9"/>
        <v>Travel</v>
      </c>
      <c r="C307" s="230">
        <f>VLOOKUP(B307,'Data-Theme'!A:J,10,)</f>
        <v>4.3478235164374525E-3</v>
      </c>
      <c r="D307" s="230" t="s">
        <v>873</v>
      </c>
      <c r="E307" s="230">
        <v>169</v>
      </c>
      <c r="F307" s="230">
        <v>269</v>
      </c>
      <c r="G307" s="230">
        <v>251</v>
      </c>
      <c r="H307" s="230">
        <v>602</v>
      </c>
      <c r="I307" s="232">
        <f>IF(ISBLANK(D307),"",(E307/VLOOKUP(B307,'Data-Theme'!A:E,2,)))</f>
        <v>3.4623343098891643E-3</v>
      </c>
      <c r="J307" s="232">
        <f>IF(ISBLANK(D307),"",(F307/VLOOKUP(B307,'Data-Theme'!A:E,2,)))</f>
        <v>5.5110528364507999E-3</v>
      </c>
      <c r="K307" s="232">
        <f>IF(ISBLANK(D307),"",(G307/VLOOKUP(B307,'Data-Theme'!A:E,2,)))</f>
        <v>5.1422835016697059E-3</v>
      </c>
    </row>
    <row r="308" spans="1:11" s="230" customFormat="1" x14ac:dyDescent="0.5">
      <c r="A308" s="230" t="str">
        <f t="shared" si="8"/>
        <v>Apply for a transit visa</v>
      </c>
      <c r="B308" s="230" t="str">
        <f t="shared" si="9"/>
        <v>Travel</v>
      </c>
      <c r="C308" s="230">
        <f>VLOOKUP(B308,'Data-Theme'!A:J,10,)</f>
        <v>4.3478235164374525E-3</v>
      </c>
      <c r="D308" s="230" t="s">
        <v>874</v>
      </c>
      <c r="E308" s="230">
        <v>9</v>
      </c>
      <c r="F308" s="230">
        <v>9</v>
      </c>
      <c r="G308" s="230">
        <v>9</v>
      </c>
      <c r="H308" s="230">
        <v>17</v>
      </c>
      <c r="I308" s="232">
        <f>IF(ISBLANK(D308),"",(E308/VLOOKUP(B308,'Data-Theme'!A:E,2,)))</f>
        <v>1.8438466739054721E-4</v>
      </c>
      <c r="J308" s="232">
        <f>IF(ISBLANK(D308),"",(F308/VLOOKUP(B308,'Data-Theme'!A:E,2,)))</f>
        <v>1.8438466739054721E-4</v>
      </c>
      <c r="K308" s="232">
        <f>IF(ISBLANK(D308),"",(G308/VLOOKUP(B308,'Data-Theme'!A:E,2,)))</f>
        <v>1.8438466739054721E-4</v>
      </c>
    </row>
    <row r="309" spans="1:11" s="230" customFormat="1" x14ac:dyDescent="0.5">
      <c r="A309" s="230" t="str">
        <f t="shared" si="8"/>
        <v>Apply for a visitor visa to Canada</v>
      </c>
      <c r="B309" s="230" t="str">
        <f t="shared" si="9"/>
        <v>Travel</v>
      </c>
      <c r="C309" s="230">
        <f>VLOOKUP(B309,'Data-Theme'!A:J,10,)</f>
        <v>4.3478235164374525E-3</v>
      </c>
      <c r="D309" s="230" t="s">
        <v>876</v>
      </c>
      <c r="E309" s="230">
        <v>4612</v>
      </c>
      <c r="F309" s="230">
        <v>6999</v>
      </c>
      <c r="G309" s="230">
        <v>6660</v>
      </c>
      <c r="H309" s="230">
        <v>15167</v>
      </c>
      <c r="I309" s="232">
        <f>IF(ISBLANK(D309),"",(E309/VLOOKUP(B309,'Data-Theme'!A:E,2,)))</f>
        <v>9.4486898445022643E-2</v>
      </c>
      <c r="J309" s="232">
        <f>IF(ISBLANK(D309),"",(F309/VLOOKUP(B309,'Data-Theme'!A:E,2,)))</f>
        <v>0.14338980967404888</v>
      </c>
      <c r="K309" s="232">
        <f>IF(ISBLANK(D309),"",(G309/VLOOKUP(B309,'Data-Theme'!A:E,2,)))</f>
        <v>0.13644465386900495</v>
      </c>
    </row>
    <row r="310" spans="1:11" s="230" customFormat="1" x14ac:dyDescent="0.5">
      <c r="A310" s="230" t="str">
        <f t="shared" si="8"/>
        <v>Apply for a work permit</v>
      </c>
      <c r="B310" s="230" t="str">
        <f t="shared" si="9"/>
        <v>Travel</v>
      </c>
      <c r="C310" s="230">
        <f>VLOOKUP(B310,'Data-Theme'!A:J,10,)</f>
        <v>4.3478235164374525E-3</v>
      </c>
      <c r="D310" s="230" t="s">
        <v>877</v>
      </c>
      <c r="E310" s="230">
        <v>207</v>
      </c>
      <c r="F310" s="230">
        <v>324</v>
      </c>
      <c r="G310" s="230">
        <v>331</v>
      </c>
      <c r="H310" s="230">
        <v>775</v>
      </c>
      <c r="I310" s="232">
        <f>IF(ISBLANK(D310),"",(E310/VLOOKUP(B310,'Data-Theme'!A:E,2,)))</f>
        <v>4.2408473499825862E-3</v>
      </c>
      <c r="J310" s="232">
        <f>IF(ISBLANK(D310),"",(F310/VLOOKUP(B310,'Data-Theme'!A:E,2,)))</f>
        <v>6.6378480260596995E-3</v>
      </c>
      <c r="K310" s="232">
        <f>IF(ISBLANK(D310),"",(G310/VLOOKUP(B310,'Data-Theme'!A:E,2,)))</f>
        <v>6.7812583229190145E-3</v>
      </c>
    </row>
    <row r="311" spans="1:11" s="230" customFormat="1" x14ac:dyDescent="0.5">
      <c r="A311" s="230" t="str">
        <f t="shared" si="8"/>
        <v>Apply for an Electronic Travel Authorization (eTA)</v>
      </c>
      <c r="B311" s="230" t="str">
        <f t="shared" si="9"/>
        <v>Travel</v>
      </c>
      <c r="C311" s="230">
        <f>VLOOKUP(B311,'Data-Theme'!A:J,10,)</f>
        <v>4.3478235164374525E-3</v>
      </c>
      <c r="D311" s="230" t="s">
        <v>1469</v>
      </c>
      <c r="E311" s="230">
        <v>2</v>
      </c>
      <c r="F311" s="230">
        <v>4</v>
      </c>
      <c r="G311" s="230">
        <v>5</v>
      </c>
      <c r="H311" s="230">
        <v>17</v>
      </c>
      <c r="I311" s="232">
        <f>IF(ISBLANK(D311),"",(E311/VLOOKUP(B311,'Data-Theme'!A:E,2,)))</f>
        <v>4.0974370531232715E-5</v>
      </c>
      <c r="J311" s="232">
        <f>IF(ISBLANK(D311),"",(F311/VLOOKUP(B311,'Data-Theme'!A:E,2,)))</f>
        <v>8.194874106246543E-5</v>
      </c>
      <c r="K311" s="232">
        <f>IF(ISBLANK(D311),"",(G311/VLOOKUP(B311,'Data-Theme'!A:E,2,)))</f>
        <v>1.0243592632808179E-4</v>
      </c>
    </row>
    <row r="312" spans="1:11" s="230" customFormat="1" x14ac:dyDescent="0.5">
      <c r="A312" s="230" t="str">
        <f t="shared" si="8"/>
        <v>Apply for Canadian citizenship</v>
      </c>
      <c r="B312" s="230" t="str">
        <f t="shared" si="9"/>
        <v>Travel</v>
      </c>
      <c r="C312" s="230">
        <f>VLOOKUP(B312,'Data-Theme'!A:J,10,)</f>
        <v>4.3478235164374525E-3</v>
      </c>
      <c r="D312" s="230" t="s">
        <v>878</v>
      </c>
      <c r="E312" s="230">
        <v>4</v>
      </c>
      <c r="F312" s="230">
        <v>3</v>
      </c>
      <c r="G312" s="230">
        <v>2</v>
      </c>
      <c r="H312" s="230">
        <v>9</v>
      </c>
      <c r="I312" s="232">
        <f>IF(ISBLANK(D312),"",(E312/VLOOKUP(B312,'Data-Theme'!A:E,2,)))</f>
        <v>8.194874106246543E-5</v>
      </c>
      <c r="J312" s="232">
        <f>IF(ISBLANK(D312),"",(F312/VLOOKUP(B312,'Data-Theme'!A:E,2,)))</f>
        <v>6.1461555796849069E-5</v>
      </c>
      <c r="K312" s="232">
        <f>IF(ISBLANK(D312),"",(G312/VLOOKUP(B312,'Data-Theme'!A:E,2,)))</f>
        <v>4.0974370531232715E-5</v>
      </c>
    </row>
    <row r="313" spans="1:11" s="230" customFormat="1" x14ac:dyDescent="0.5">
      <c r="A313" s="230" t="str">
        <f t="shared" si="8"/>
        <v>Apply to work and travel abroad with International Experience Canada (IEC) as a Canadian</v>
      </c>
      <c r="B313" s="230" t="str">
        <f t="shared" si="9"/>
        <v>Travel</v>
      </c>
      <c r="C313" s="230">
        <f>VLOOKUP(B313,'Data-Theme'!A:J,10,)</f>
        <v>4.3478235164374525E-3</v>
      </c>
      <c r="D313" s="230" t="s">
        <v>879</v>
      </c>
      <c r="E313" s="230">
        <v>124</v>
      </c>
      <c r="F313" s="230">
        <v>232</v>
      </c>
      <c r="G313" s="230">
        <v>234</v>
      </c>
      <c r="H313" s="230">
        <v>550</v>
      </c>
      <c r="I313" s="232">
        <f>IF(ISBLANK(D313),"",(E313/VLOOKUP(B313,'Data-Theme'!A:E,2,)))</f>
        <v>2.5404109729364284E-3</v>
      </c>
      <c r="J313" s="232">
        <f>IF(ISBLANK(D313),"",(F313/VLOOKUP(B313,'Data-Theme'!A:E,2,)))</f>
        <v>4.7530269816229952E-3</v>
      </c>
      <c r="K313" s="232">
        <f>IF(ISBLANK(D313),"",(G313/VLOOKUP(B313,'Data-Theme'!A:E,2,)))</f>
        <v>4.7940013521542276E-3</v>
      </c>
    </row>
    <row r="314" spans="1:11" s="230" customFormat="1" x14ac:dyDescent="0.5">
      <c r="A314" s="230" t="str">
        <f t="shared" si="8"/>
        <v>Check processing times</v>
      </c>
      <c r="B314" s="230" t="str">
        <f t="shared" si="9"/>
        <v>Travel</v>
      </c>
      <c r="C314" s="230">
        <f>VLOOKUP(B314,'Data-Theme'!A:J,10,)</f>
        <v>4.3478235164374525E-3</v>
      </c>
      <c r="D314" s="230" t="s">
        <v>881</v>
      </c>
      <c r="E314" s="230">
        <v>2</v>
      </c>
      <c r="F314" s="230">
        <v>2</v>
      </c>
      <c r="G314" s="230">
        <v>3</v>
      </c>
      <c r="H314" s="230">
        <v>7</v>
      </c>
      <c r="I314" s="232">
        <f>IF(ISBLANK(D314),"",(E314/VLOOKUP(B314,'Data-Theme'!A:E,2,)))</f>
        <v>4.0974370531232715E-5</v>
      </c>
      <c r="J314" s="232">
        <f>IF(ISBLANK(D314),"",(F314/VLOOKUP(B314,'Data-Theme'!A:E,2,)))</f>
        <v>4.0974370531232715E-5</v>
      </c>
      <c r="K314" s="232">
        <f>IF(ISBLANK(D314),"",(G314/VLOOKUP(B314,'Data-Theme'!A:E,2,)))</f>
        <v>6.1461555796849069E-5</v>
      </c>
    </row>
    <row r="315" spans="1:11" s="230" customFormat="1" x14ac:dyDescent="0.5">
      <c r="A315" s="230" t="str">
        <f t="shared" si="8"/>
        <v>Check the status of a passport application</v>
      </c>
      <c r="B315" s="230" t="str">
        <f t="shared" si="9"/>
        <v>Travel</v>
      </c>
      <c r="C315" s="230">
        <f>VLOOKUP(B315,'Data-Theme'!A:J,10,)</f>
        <v>4.3478235164374525E-3</v>
      </c>
      <c r="D315" s="230" t="s">
        <v>882</v>
      </c>
      <c r="E315" s="230">
        <v>73</v>
      </c>
      <c r="F315" s="230">
        <v>93</v>
      </c>
      <c r="G315" s="230">
        <v>114</v>
      </c>
      <c r="H315" s="230">
        <v>201</v>
      </c>
      <c r="I315" s="232">
        <f>IF(ISBLANK(D315),"",(E315/VLOOKUP(B315,'Data-Theme'!A:E,2,)))</f>
        <v>1.4955645243899941E-3</v>
      </c>
      <c r="J315" s="232">
        <f>IF(ISBLANK(D315),"",(F315/VLOOKUP(B315,'Data-Theme'!A:E,2,)))</f>
        <v>1.9053082297023213E-3</v>
      </c>
      <c r="K315" s="232">
        <f>IF(ISBLANK(D315),"",(G315/VLOOKUP(B315,'Data-Theme'!A:E,2,)))</f>
        <v>2.3355391202802647E-3</v>
      </c>
    </row>
    <row r="316" spans="1:11" s="230" customFormat="1" x14ac:dyDescent="0.5">
      <c r="A316" s="230" t="str">
        <f t="shared" si="8"/>
        <v>Check your application status</v>
      </c>
      <c r="B316" s="230" t="str">
        <f t="shared" si="9"/>
        <v>Travel</v>
      </c>
      <c r="C316" s="230">
        <f>VLOOKUP(B316,'Data-Theme'!A:J,10,)</f>
        <v>4.3478235164374525E-3</v>
      </c>
      <c r="D316" s="230" t="s">
        <v>883</v>
      </c>
      <c r="E316" s="230">
        <v>14</v>
      </c>
      <c r="F316" s="230">
        <v>19</v>
      </c>
      <c r="G316" s="230">
        <v>26</v>
      </c>
      <c r="H316" s="230">
        <v>34</v>
      </c>
      <c r="I316" s="232">
        <f>IF(ISBLANK(D316),"",(E316/VLOOKUP(B316,'Data-Theme'!A:E,2,)))</f>
        <v>2.8682059371862902E-4</v>
      </c>
      <c r="J316" s="232">
        <f>IF(ISBLANK(D316),"",(F316/VLOOKUP(B316,'Data-Theme'!A:E,2,)))</f>
        <v>3.8925652004671076E-4</v>
      </c>
      <c r="K316" s="232">
        <f>IF(ISBLANK(D316),"",(G316/VLOOKUP(B316,'Data-Theme'!A:E,2,)))</f>
        <v>5.3266681690602525E-4</v>
      </c>
    </row>
    <row r="317" spans="1:11" s="230" customFormat="1" x14ac:dyDescent="0.5">
      <c r="A317" s="230" t="str">
        <f t="shared" si="8"/>
        <v>Come to Canada as a refugee</v>
      </c>
      <c r="B317" s="230" t="str">
        <f t="shared" si="9"/>
        <v>Travel</v>
      </c>
      <c r="C317" s="230">
        <f>VLOOKUP(B317,'Data-Theme'!A:J,10,)</f>
        <v>4.3478235164374525E-3</v>
      </c>
      <c r="D317" s="230" t="s">
        <v>885</v>
      </c>
      <c r="E317" s="230">
        <v>4</v>
      </c>
      <c r="F317" s="230">
        <v>5</v>
      </c>
      <c r="G317" s="230">
        <v>4</v>
      </c>
      <c r="H317" s="230">
        <v>11</v>
      </c>
      <c r="I317" s="232">
        <f>IF(ISBLANK(D317),"",(E317/VLOOKUP(B317,'Data-Theme'!A:E,2,)))</f>
        <v>8.194874106246543E-5</v>
      </c>
      <c r="J317" s="232">
        <f>IF(ISBLANK(D317),"",(F317/VLOOKUP(B317,'Data-Theme'!A:E,2,)))</f>
        <v>1.0243592632808179E-4</v>
      </c>
      <c r="K317" s="232">
        <f>IF(ISBLANK(D317),"",(G317/VLOOKUP(B317,'Data-Theme'!A:E,2,)))</f>
        <v>8.194874106246543E-5</v>
      </c>
    </row>
    <row r="318" spans="1:11" s="230" customFormat="1" x14ac:dyDescent="0.5">
      <c r="A318" s="230" t="str">
        <f t="shared" si="8"/>
        <v>Contact Immigration, Refugees and Citizenship Canada</v>
      </c>
      <c r="B318" s="230" t="str">
        <f t="shared" si="9"/>
        <v>Travel</v>
      </c>
      <c r="C318" s="230">
        <f>VLOOKUP(B318,'Data-Theme'!A:J,10,)</f>
        <v>4.3478235164374525E-3</v>
      </c>
      <c r="D318" s="230" t="s">
        <v>886</v>
      </c>
      <c r="E318" s="230">
        <v>158</v>
      </c>
      <c r="F318" s="230">
        <v>227</v>
      </c>
      <c r="G318" s="230">
        <v>217</v>
      </c>
      <c r="H318" s="230">
        <v>376</v>
      </c>
      <c r="I318" s="232">
        <f>IF(ISBLANK(D318),"",(E318/VLOOKUP(B318,'Data-Theme'!A:E,2,)))</f>
        <v>3.2369752719673844E-3</v>
      </c>
      <c r="J318" s="232">
        <f>IF(ISBLANK(D318),"",(F318/VLOOKUP(B318,'Data-Theme'!A:E,2,)))</f>
        <v>4.6505910552949127E-3</v>
      </c>
      <c r="K318" s="232">
        <f>IF(ISBLANK(D318),"",(G318/VLOOKUP(B318,'Data-Theme'!A:E,2,)))</f>
        <v>4.4457192026387494E-3</v>
      </c>
    </row>
    <row r="319" spans="1:11" s="230" customFormat="1" x14ac:dyDescent="0.5">
      <c r="A319" s="230" t="str">
        <f t="shared" si="8"/>
        <v>Hire foreign workers</v>
      </c>
      <c r="B319" s="230" t="str">
        <f t="shared" si="9"/>
        <v>Travel</v>
      </c>
      <c r="C319" s="230">
        <f>VLOOKUP(B319,'Data-Theme'!A:J,10,)</f>
        <v>4.3478235164374525E-3</v>
      </c>
      <c r="D319" s="230" t="s">
        <v>888</v>
      </c>
      <c r="E319" s="230">
        <v>0</v>
      </c>
      <c r="F319" s="230">
        <v>3</v>
      </c>
      <c r="G319" s="230">
        <v>1</v>
      </c>
      <c r="H319" s="230">
        <v>4</v>
      </c>
      <c r="I319" s="232">
        <f>IF(ISBLANK(D319),"",(E319/VLOOKUP(B319,'Data-Theme'!A:E,2,)))</f>
        <v>0</v>
      </c>
      <c r="J319" s="232">
        <f>IF(ISBLANK(D319),"",(F319/VLOOKUP(B319,'Data-Theme'!A:E,2,)))</f>
        <v>6.1461555796849069E-5</v>
      </c>
      <c r="K319" s="232">
        <f>IF(ISBLANK(D319),"",(G319/VLOOKUP(B319,'Data-Theme'!A:E,2,)))</f>
        <v>2.0487185265616357E-5</v>
      </c>
    </row>
    <row r="320" spans="1:11" s="230" customFormat="1" x14ac:dyDescent="0.5">
      <c r="A320" s="230" t="str">
        <f t="shared" si="8"/>
        <v>Immigrate as a provincial nominee</v>
      </c>
      <c r="B320" s="230" t="str">
        <f t="shared" si="9"/>
        <v>Travel</v>
      </c>
      <c r="C320" s="230">
        <f>VLOOKUP(B320,'Data-Theme'!A:J,10,)</f>
        <v>4.3478235164374525E-3</v>
      </c>
      <c r="D320" s="230" t="s">
        <v>889</v>
      </c>
      <c r="E320" s="230">
        <v>1</v>
      </c>
      <c r="F320" s="230">
        <v>2</v>
      </c>
      <c r="G320" s="230">
        <v>2</v>
      </c>
      <c r="H320" s="230">
        <v>4</v>
      </c>
      <c r="I320" s="232">
        <f>IF(ISBLANK(D320),"",(E320/VLOOKUP(B320,'Data-Theme'!A:E,2,)))</f>
        <v>2.0487185265616357E-5</v>
      </c>
      <c r="J320" s="232">
        <f>IF(ISBLANK(D320),"",(F320/VLOOKUP(B320,'Data-Theme'!A:E,2,)))</f>
        <v>4.0974370531232715E-5</v>
      </c>
      <c r="K320" s="232">
        <f>IF(ISBLANK(D320),"",(G320/VLOOKUP(B320,'Data-Theme'!A:E,2,)))</f>
        <v>4.0974370531232715E-5</v>
      </c>
    </row>
    <row r="321" spans="1:11" s="230" customFormat="1" x14ac:dyDescent="0.5">
      <c r="A321" s="230" t="str">
        <f t="shared" si="8"/>
        <v>Immigrate through Express Entry</v>
      </c>
      <c r="B321" s="230" t="str">
        <f t="shared" si="9"/>
        <v>Travel</v>
      </c>
      <c r="C321" s="230">
        <f>VLOOKUP(B321,'Data-Theme'!A:J,10,)</f>
        <v>4.3478235164374525E-3</v>
      </c>
      <c r="D321" s="230" t="s">
        <v>890</v>
      </c>
      <c r="E321" s="230">
        <v>10</v>
      </c>
      <c r="F321" s="230">
        <v>12</v>
      </c>
      <c r="G321" s="230">
        <v>12</v>
      </c>
      <c r="H321" s="230">
        <v>19</v>
      </c>
      <c r="I321" s="232">
        <f>IF(ISBLANK(D321),"",(E321/VLOOKUP(B321,'Data-Theme'!A:E,2,)))</f>
        <v>2.0487185265616358E-4</v>
      </c>
      <c r="J321" s="232">
        <f>IF(ISBLANK(D321),"",(F321/VLOOKUP(B321,'Data-Theme'!A:E,2,)))</f>
        <v>2.4584622318739628E-4</v>
      </c>
      <c r="K321" s="232">
        <f>IF(ISBLANK(D321),"",(G321/VLOOKUP(B321,'Data-Theme'!A:E,2,)))</f>
        <v>2.4584622318739628E-4</v>
      </c>
    </row>
    <row r="322" spans="1:11" s="230" customFormat="1" x14ac:dyDescent="0.5">
      <c r="A322" s="230" t="str">
        <f t="shared" si="8"/>
        <v>Immigrate to Canada</v>
      </c>
      <c r="B322" s="230" t="str">
        <f t="shared" si="9"/>
        <v>Travel</v>
      </c>
      <c r="C322" s="230">
        <f>VLOOKUP(B322,'Data-Theme'!A:J,10,)</f>
        <v>4.3478235164374525E-3</v>
      </c>
      <c r="D322" s="230" t="s">
        <v>1470</v>
      </c>
      <c r="E322" s="230">
        <v>1</v>
      </c>
      <c r="F322" s="230">
        <v>0</v>
      </c>
      <c r="G322" s="230">
        <v>0</v>
      </c>
      <c r="H322" s="230">
        <v>1</v>
      </c>
      <c r="I322" s="232">
        <f>IF(ISBLANK(D322),"",(E322/VLOOKUP(B322,'Data-Theme'!A:E,2,)))</f>
        <v>2.0487185265616357E-5</v>
      </c>
      <c r="J322" s="232">
        <f>IF(ISBLANK(D322),"",(F322/VLOOKUP(B322,'Data-Theme'!A:E,2,)))</f>
        <v>0</v>
      </c>
      <c r="K322" s="232">
        <f>IF(ISBLANK(D322),"",(G322/VLOOKUP(B322,'Data-Theme'!A:E,2,)))</f>
        <v>0</v>
      </c>
    </row>
    <row r="323" spans="1:11" s="230" customFormat="1" x14ac:dyDescent="0.5">
      <c r="A323" s="230" t="str">
        <f t="shared" ref="A323:A386" si="10">IF(ISBLANK(D323),"",MID(D323,FIND("#",SUBSTITUTE(D323,":","#",2))+1,500))</f>
        <v>Other - Reason for my visit is not in this list</v>
      </c>
      <c r="B323" s="230" t="str">
        <f t="shared" ref="B323:B386" si="11">IF(ISBLANK(D323),"",MID(D323,FIND("#",SUBSTITUTE(D323,":","#",1))+1,FIND("#",SUBSTITUTE(D323,":","#",2))-FIND("#",SUBSTITUTE(D323,":","#",1))-1))</f>
        <v>Travel</v>
      </c>
      <c r="C323" s="230">
        <f>VLOOKUP(B323,'Data-Theme'!A:J,10,)</f>
        <v>4.3478235164374525E-3</v>
      </c>
      <c r="D323" s="230" t="s">
        <v>892</v>
      </c>
      <c r="E323" s="230">
        <v>256</v>
      </c>
      <c r="F323" s="230">
        <v>301</v>
      </c>
      <c r="G323" s="230">
        <v>343</v>
      </c>
      <c r="H323" s="230">
        <v>506</v>
      </c>
      <c r="I323" s="232">
        <f>IF(ISBLANK(D323),"",(E323/VLOOKUP(B323,'Data-Theme'!A:E,2,)))</f>
        <v>5.2447194279977875E-3</v>
      </c>
      <c r="J323" s="232">
        <f>IF(ISBLANK(D323),"",(F323/VLOOKUP(B323,'Data-Theme'!A:E,2,)))</f>
        <v>6.166642764950523E-3</v>
      </c>
      <c r="K323" s="232">
        <f>IF(ISBLANK(D323),"",(G323/VLOOKUP(B323,'Data-Theme'!A:E,2,)))</f>
        <v>7.0271045461064103E-3</v>
      </c>
    </row>
    <row r="324" spans="1:11" s="230" customFormat="1" x14ac:dyDescent="0.5">
      <c r="A324" s="230" t="str">
        <f t="shared" si="10"/>
        <v>Renew a Canadian passport</v>
      </c>
      <c r="B324" s="230" t="str">
        <f t="shared" si="11"/>
        <v>Travel</v>
      </c>
      <c r="C324" s="230">
        <f>VLOOKUP(B324,'Data-Theme'!A:J,10,)</f>
        <v>4.3478235164374525E-3</v>
      </c>
      <c r="D324" s="230" t="s">
        <v>895</v>
      </c>
      <c r="E324" s="230">
        <v>2340</v>
      </c>
      <c r="F324" s="230">
        <v>2685</v>
      </c>
      <c r="G324" s="230">
        <v>2996</v>
      </c>
      <c r="H324" s="230">
        <v>5325</v>
      </c>
      <c r="I324" s="232">
        <f>IF(ISBLANK(D324),"",(E324/VLOOKUP(B324,'Data-Theme'!A:E,2,)))</f>
        <v>4.7940013521542278E-2</v>
      </c>
      <c r="J324" s="232">
        <f>IF(ISBLANK(D324),"",(F324/VLOOKUP(B324,'Data-Theme'!A:E,2,)))</f>
        <v>5.5008092438179917E-2</v>
      </c>
      <c r="K324" s="232">
        <f>IF(ISBLANK(D324),"",(G324/VLOOKUP(B324,'Data-Theme'!A:E,2,)))</f>
        <v>6.1379607055786607E-2</v>
      </c>
    </row>
    <row r="325" spans="1:11" s="230" customFormat="1" x14ac:dyDescent="0.5">
      <c r="A325" s="230" t="str">
        <f t="shared" si="10"/>
        <v>Work and travel in Canada as a youth (International Experience Canada)</v>
      </c>
      <c r="B325" s="230" t="str">
        <f t="shared" si="11"/>
        <v>Travel</v>
      </c>
      <c r="C325" s="230">
        <f>VLOOKUP(B325,'Data-Theme'!A:J,10,)</f>
        <v>4.3478235164374525E-3</v>
      </c>
      <c r="D325" s="230" t="s">
        <v>898</v>
      </c>
      <c r="E325" s="230">
        <v>7</v>
      </c>
      <c r="F325" s="230">
        <v>7</v>
      </c>
      <c r="G325" s="230">
        <v>6</v>
      </c>
      <c r="H325" s="230">
        <v>28</v>
      </c>
      <c r="I325" s="232">
        <f>IF(ISBLANK(D325),"",(E325/VLOOKUP(B325,'Data-Theme'!A:E,2,)))</f>
        <v>1.4341029685931451E-4</v>
      </c>
      <c r="J325" s="232">
        <f>IF(ISBLANK(D325),"",(F325/VLOOKUP(B325,'Data-Theme'!A:E,2,)))</f>
        <v>1.4341029685931451E-4</v>
      </c>
      <c r="K325" s="232">
        <f>IF(ISBLANK(D325),"",(G325/VLOOKUP(B325,'Data-Theme'!A:E,2,)))</f>
        <v>1.2292311159369814E-4</v>
      </c>
    </row>
    <row r="326" spans="1:11" s="230" customFormat="1" x14ac:dyDescent="0.5">
      <c r="A326" s="230" t="str">
        <f t="shared" si="10"/>
        <v>Work in Canada</v>
      </c>
      <c r="B326" s="230" t="str">
        <f t="shared" si="11"/>
        <v>Travel</v>
      </c>
      <c r="C326" s="230">
        <f>VLOOKUP(B326,'Data-Theme'!A:J,10,)</f>
        <v>4.3478235164374525E-3</v>
      </c>
      <c r="D326" s="230" t="s">
        <v>899</v>
      </c>
      <c r="E326" s="230">
        <v>5</v>
      </c>
      <c r="F326" s="230">
        <v>8</v>
      </c>
      <c r="G326" s="230">
        <v>7</v>
      </c>
      <c r="H326" s="230">
        <v>27</v>
      </c>
      <c r="I326" s="232">
        <f>IF(ISBLANK(D326),"",(E326/VLOOKUP(B326,'Data-Theme'!A:E,2,)))</f>
        <v>1.0243592632808179E-4</v>
      </c>
      <c r="J326" s="232">
        <f>IF(ISBLANK(D326),"",(F326/VLOOKUP(B326,'Data-Theme'!A:E,2,)))</f>
        <v>1.6389748212493086E-4</v>
      </c>
      <c r="K326" s="232">
        <f>IF(ISBLANK(D326),"",(G326/VLOOKUP(B326,'Data-Theme'!A:E,2,)))</f>
        <v>1.4341029685931451E-4</v>
      </c>
    </row>
    <row r="327" spans="1:11" s="230" customFormat="1" x14ac:dyDescent="0.5">
      <c r="A327" s="230" t="str">
        <f t="shared" si="10"/>
        <v>Apply for a benefit for Indigenous people</v>
      </c>
      <c r="B327" s="230" t="str">
        <f t="shared" si="11"/>
        <v>Benefits</v>
      </c>
      <c r="C327" s="230">
        <f>VLOOKUP(B327,'Data-Theme'!A:J,10,)</f>
        <v>4.6183538821234519E-3</v>
      </c>
      <c r="D327" s="230" t="s">
        <v>903</v>
      </c>
      <c r="E327" s="230">
        <v>164</v>
      </c>
      <c r="F327" s="230">
        <v>212</v>
      </c>
      <c r="G327" s="230">
        <v>232</v>
      </c>
      <c r="H327" s="230">
        <v>404</v>
      </c>
      <c r="I327" s="232">
        <f>IF(ISBLANK(D327),"",(E327/VLOOKUP(B327,'Data-Theme'!A:E,2,)))</f>
        <v>3.8294493998972585E-3</v>
      </c>
      <c r="J327" s="232">
        <f>IF(ISBLANK(D327),"",(F327/VLOOKUP(B327,'Data-Theme'!A:E,2,)))</f>
        <v>4.9502638584037733E-3</v>
      </c>
      <c r="K327" s="232">
        <f>IF(ISBLANK(D327),"",(G327/VLOOKUP(B327,'Data-Theme'!A:E,2,)))</f>
        <v>5.4172698827814883E-3</v>
      </c>
    </row>
    <row r="328" spans="1:11" s="230" customFormat="1" x14ac:dyDescent="0.5">
      <c r="A328" s="230" t="str">
        <f t="shared" si="10"/>
        <v>Other - Reason for my visit is not in this list</v>
      </c>
      <c r="B328" s="230" t="str">
        <f t="shared" si="11"/>
        <v>Benefits</v>
      </c>
      <c r="C328" s="230">
        <f>VLOOKUP(B328,'Data-Theme'!A:J,10,)</f>
        <v>4.6183538821234519E-3</v>
      </c>
      <c r="D328" s="230" t="s">
        <v>904</v>
      </c>
      <c r="E328" s="230">
        <v>14</v>
      </c>
      <c r="F328" s="230">
        <v>14</v>
      </c>
      <c r="G328" s="230">
        <v>13</v>
      </c>
      <c r="H328" s="230">
        <v>27</v>
      </c>
      <c r="I328" s="232">
        <f>IF(ISBLANK(D328),"",(E328/VLOOKUP(B328,'Data-Theme'!A:E,2,)))</f>
        <v>3.2690421706440013E-4</v>
      </c>
      <c r="J328" s="232">
        <f>IF(ISBLANK(D328),"",(F328/VLOOKUP(B328,'Data-Theme'!A:E,2,)))</f>
        <v>3.2690421706440013E-4</v>
      </c>
      <c r="K328" s="232">
        <f>IF(ISBLANK(D328),"",(G328/VLOOKUP(B328,'Data-Theme'!A:E,2,)))</f>
        <v>3.0355391584551442E-4</v>
      </c>
    </row>
    <row r="329" spans="1:11" s="230" customFormat="1" x14ac:dyDescent="0.5">
      <c r="A329" s="230" t="str">
        <f t="shared" si="10"/>
        <v>Learn about Indigenous history in Canada</v>
      </c>
      <c r="B329" s="230" t="str">
        <f t="shared" si="11"/>
        <v>Culture</v>
      </c>
      <c r="C329" s="230">
        <f>VLOOKUP(B329,'Data-Theme'!A:J,10,)</f>
        <v>2.307248779758336E-2</v>
      </c>
      <c r="D329" s="230" t="s">
        <v>905</v>
      </c>
      <c r="E329" s="230">
        <v>35</v>
      </c>
      <c r="F329" s="230">
        <v>60</v>
      </c>
      <c r="G329" s="230">
        <v>59</v>
      </c>
      <c r="H329" s="230">
        <v>197</v>
      </c>
      <c r="I329" s="232">
        <f>IF(ISBLANK(D329),"",(E329/VLOOKUP(B329,'Data-Theme'!A:E,2,)))</f>
        <v>2.3194168323392977E-2</v>
      </c>
      <c r="J329" s="232">
        <f>IF(ISBLANK(D329),"",(F329/VLOOKUP(B329,'Data-Theme'!A:E,2,)))</f>
        <v>3.9761431411530816E-2</v>
      </c>
      <c r="K329" s="232">
        <f>IF(ISBLANK(D329),"",(G329/VLOOKUP(B329,'Data-Theme'!A:E,2,)))</f>
        <v>3.9098740888005301E-2</v>
      </c>
    </row>
    <row r="330" spans="1:11" s="230" customFormat="1" x14ac:dyDescent="0.5">
      <c r="A330" s="230" t="str">
        <f t="shared" si="10"/>
        <v>Other - Reason for my visit is not in this list</v>
      </c>
      <c r="B330" s="230" t="str">
        <f t="shared" si="11"/>
        <v>Culture</v>
      </c>
      <c r="C330" s="230">
        <f>VLOOKUP(B330,'Data-Theme'!A:J,10,)</f>
        <v>2.307248779758336E-2</v>
      </c>
      <c r="D330" s="230" t="s">
        <v>906</v>
      </c>
      <c r="E330" s="230">
        <v>3</v>
      </c>
      <c r="F330" s="230">
        <v>3</v>
      </c>
      <c r="G330" s="230">
        <v>4</v>
      </c>
      <c r="H330" s="230">
        <v>13</v>
      </c>
      <c r="I330" s="232">
        <f>IF(ISBLANK(D330),"",(E330/VLOOKUP(B330,'Data-Theme'!A:E,2,)))</f>
        <v>1.9880715705765406E-3</v>
      </c>
      <c r="J330" s="232">
        <f>IF(ISBLANK(D330),"",(F330/VLOOKUP(B330,'Data-Theme'!A:E,2,)))</f>
        <v>1.9880715705765406E-3</v>
      </c>
      <c r="K330" s="232">
        <f>IF(ISBLANK(D330),"",(G330/VLOOKUP(B330,'Data-Theme'!A:E,2,)))</f>
        <v>2.6507620941020544E-3</v>
      </c>
    </row>
    <row r="331" spans="1:11" s="230" customFormat="1" x14ac:dyDescent="0.5">
      <c r="A331" s="230" t="str">
        <f t="shared" si="10"/>
        <v>Participate in National Indigenous Peoples Day</v>
      </c>
      <c r="B331" s="230" t="str">
        <f t="shared" si="11"/>
        <v>Culture</v>
      </c>
      <c r="C331" s="230">
        <f>VLOOKUP(B331,'Data-Theme'!A:J,10,)</f>
        <v>2.307248779758336E-2</v>
      </c>
      <c r="D331" s="230" t="s">
        <v>907</v>
      </c>
      <c r="E331" s="230">
        <v>12</v>
      </c>
      <c r="F331" s="230">
        <v>13</v>
      </c>
      <c r="G331" s="230">
        <v>24</v>
      </c>
      <c r="H331" s="230">
        <v>54</v>
      </c>
      <c r="I331" s="232">
        <f>IF(ISBLANK(D331),"",(E331/VLOOKUP(B331,'Data-Theme'!A:E,2,)))</f>
        <v>7.9522862823061622E-3</v>
      </c>
      <c r="J331" s="232">
        <f>IF(ISBLANK(D331),"",(F331/VLOOKUP(B331,'Data-Theme'!A:E,2,)))</f>
        <v>8.6149768058316773E-3</v>
      </c>
      <c r="K331" s="232">
        <f>IF(ISBLANK(D331),"",(G331/VLOOKUP(B331,'Data-Theme'!A:E,2,)))</f>
        <v>1.5904572564612324E-2</v>
      </c>
    </row>
    <row r="332" spans="1:11" s="230" customFormat="1" x14ac:dyDescent="0.5">
      <c r="A332" s="230" t="str">
        <f t="shared" si="10"/>
        <v>File an annual corporate return</v>
      </c>
      <c r="B332" s="230" t="str">
        <f t="shared" si="11"/>
        <v>Business</v>
      </c>
      <c r="C332" s="230">
        <f>VLOOKUP(B332,'Data-Theme'!A:J,10,)</f>
        <v>2.0958012736121297E-2</v>
      </c>
      <c r="D332" s="230" t="s">
        <v>918</v>
      </c>
      <c r="E332" s="230">
        <v>40</v>
      </c>
      <c r="F332" s="230">
        <v>46</v>
      </c>
      <c r="G332" s="230">
        <v>51</v>
      </c>
      <c r="H332" s="230">
        <v>96</v>
      </c>
      <c r="I332" s="232">
        <f>IF(ISBLANK(D332),"",(E332/VLOOKUP(B332,'Data-Theme'!A:E,2,)))</f>
        <v>1.8823529411764704E-2</v>
      </c>
      <c r="J332" s="232">
        <f>IF(ISBLANK(D332),"",(F332/VLOOKUP(B332,'Data-Theme'!A:E,2,)))</f>
        <v>2.1647058823529412E-2</v>
      </c>
      <c r="K332" s="232">
        <f>IF(ISBLANK(D332),"",(G332/VLOOKUP(B332,'Data-Theme'!A:E,2,)))</f>
        <v>2.4E-2</v>
      </c>
    </row>
    <row r="333" spans="1:11" s="230" customFormat="1" x14ac:dyDescent="0.5">
      <c r="A333" s="230" t="str">
        <f t="shared" si="10"/>
        <v>Find a corporation</v>
      </c>
      <c r="B333" s="230" t="str">
        <f t="shared" si="11"/>
        <v>Business</v>
      </c>
      <c r="C333" s="230">
        <f>VLOOKUP(B333,'Data-Theme'!A:J,10,)</f>
        <v>2.0958012736121297E-2</v>
      </c>
      <c r="D333" s="230" t="s">
        <v>919</v>
      </c>
      <c r="E333" s="230">
        <v>36</v>
      </c>
      <c r="F333" s="230">
        <v>65</v>
      </c>
      <c r="G333" s="230">
        <v>58</v>
      </c>
      <c r="H333" s="230">
        <v>152</v>
      </c>
      <c r="I333" s="232">
        <f>IF(ISBLANK(D333),"",(E333/VLOOKUP(B333,'Data-Theme'!A:E,2,)))</f>
        <v>1.6941176470588234E-2</v>
      </c>
      <c r="J333" s="232">
        <f>IF(ISBLANK(D333),"",(F333/VLOOKUP(B333,'Data-Theme'!A:E,2,)))</f>
        <v>3.0588235294117649E-2</v>
      </c>
      <c r="K333" s="232">
        <f>IF(ISBLANK(D333),"",(G333/VLOOKUP(B333,'Data-Theme'!A:E,2,)))</f>
        <v>2.7294117647058823E-2</v>
      </c>
    </row>
    <row r="334" spans="1:11" s="230" customFormat="1" x14ac:dyDescent="0.5">
      <c r="A334" s="230" t="str">
        <f t="shared" si="10"/>
        <v>Find Canadian importing companies</v>
      </c>
      <c r="B334" s="230" t="str">
        <f t="shared" si="11"/>
        <v>Business</v>
      </c>
      <c r="C334" s="230">
        <f>VLOOKUP(B334,'Data-Theme'!A:J,10,)</f>
        <v>2.0958012736121297E-2</v>
      </c>
      <c r="D334" s="230" t="s">
        <v>920</v>
      </c>
      <c r="E334" s="230">
        <v>14</v>
      </c>
      <c r="F334" s="230">
        <v>27</v>
      </c>
      <c r="G334" s="230">
        <v>22</v>
      </c>
      <c r="H334" s="230">
        <v>68</v>
      </c>
      <c r="I334" s="232">
        <f>IF(ISBLANK(D334),"",(E334/VLOOKUP(B334,'Data-Theme'!A:E,2,)))</f>
        <v>6.5882352941176473E-3</v>
      </c>
      <c r="J334" s="232">
        <f>IF(ISBLANK(D334),"",(F334/VLOOKUP(B334,'Data-Theme'!A:E,2,)))</f>
        <v>1.2705882352941176E-2</v>
      </c>
      <c r="K334" s="232">
        <f>IF(ISBLANK(D334),"",(G334/VLOOKUP(B334,'Data-Theme'!A:E,2,)))</f>
        <v>1.0352941176470589E-2</v>
      </c>
    </row>
    <row r="335" spans="1:11" s="230" customFormat="1" x14ac:dyDescent="0.5">
      <c r="A335" s="230" t="str">
        <f t="shared" si="10"/>
        <v>Find government grants, loans and financing</v>
      </c>
      <c r="B335" s="230" t="str">
        <f t="shared" si="11"/>
        <v>Business</v>
      </c>
      <c r="C335" s="230">
        <f>VLOOKUP(B335,'Data-Theme'!A:J,10,)</f>
        <v>2.0958012736121297E-2</v>
      </c>
      <c r="D335" s="230" t="s">
        <v>921</v>
      </c>
      <c r="E335" s="230">
        <v>126</v>
      </c>
      <c r="F335" s="230">
        <v>133</v>
      </c>
      <c r="G335" s="230">
        <v>151</v>
      </c>
      <c r="H335" s="230">
        <v>273</v>
      </c>
      <c r="I335" s="232">
        <f>IF(ISBLANK(D335),"",(E335/VLOOKUP(B335,'Data-Theme'!A:E,2,)))</f>
        <v>5.9294117647058824E-2</v>
      </c>
      <c r="J335" s="232">
        <f>IF(ISBLANK(D335),"",(F335/VLOOKUP(B335,'Data-Theme'!A:E,2,)))</f>
        <v>6.2588235294117653E-2</v>
      </c>
      <c r="K335" s="232">
        <f>IF(ISBLANK(D335),"",(G335/VLOOKUP(B335,'Data-Theme'!A:E,2,)))</f>
        <v>7.1058823529411771E-2</v>
      </c>
    </row>
    <row r="336" spans="1:11" s="230" customFormat="1" x14ac:dyDescent="0.5">
      <c r="A336" s="230" t="str">
        <f t="shared" si="10"/>
        <v>Incorporate a business</v>
      </c>
      <c r="B336" s="230" t="str">
        <f t="shared" si="11"/>
        <v>Business</v>
      </c>
      <c r="C336" s="230">
        <f>VLOOKUP(B336,'Data-Theme'!A:J,10,)</f>
        <v>2.0958012736121297E-2</v>
      </c>
      <c r="D336" s="230" t="s">
        <v>922</v>
      </c>
      <c r="E336" s="230">
        <v>101</v>
      </c>
      <c r="F336" s="230">
        <v>117</v>
      </c>
      <c r="G336" s="230">
        <v>123</v>
      </c>
      <c r="H336" s="230">
        <v>271</v>
      </c>
      <c r="I336" s="232">
        <f>IF(ISBLANK(D336),"",(E336/VLOOKUP(B336,'Data-Theme'!A:E,2,)))</f>
        <v>4.7529411764705883E-2</v>
      </c>
      <c r="J336" s="232">
        <f>IF(ISBLANK(D336),"",(F336/VLOOKUP(B336,'Data-Theme'!A:E,2,)))</f>
        <v>5.5058823529411764E-2</v>
      </c>
      <c r="K336" s="232">
        <f>IF(ISBLANK(D336),"",(G336/VLOOKUP(B336,'Data-Theme'!A:E,2,)))</f>
        <v>5.7882352941176468E-2</v>
      </c>
    </row>
    <row r="337" spans="1:11" s="230" customFormat="1" x14ac:dyDescent="0.5">
      <c r="A337" s="230" t="str">
        <f t="shared" si="10"/>
        <v>Look up industry statistics</v>
      </c>
      <c r="B337" s="230" t="str">
        <f t="shared" si="11"/>
        <v>Business</v>
      </c>
      <c r="C337" s="230">
        <f>VLOOKUP(B337,'Data-Theme'!A:J,10,)</f>
        <v>2.0958012736121297E-2</v>
      </c>
      <c r="D337" s="230" t="s">
        <v>923</v>
      </c>
      <c r="E337" s="230">
        <v>29</v>
      </c>
      <c r="F337" s="230">
        <v>37</v>
      </c>
      <c r="G337" s="230">
        <v>41</v>
      </c>
      <c r="H337" s="230">
        <v>99</v>
      </c>
      <c r="I337" s="232">
        <f>IF(ISBLANK(D337),"",(E337/VLOOKUP(B337,'Data-Theme'!A:E,2,)))</f>
        <v>1.3647058823529411E-2</v>
      </c>
      <c r="J337" s="232">
        <f>IF(ISBLANK(D337),"",(F337/VLOOKUP(B337,'Data-Theme'!A:E,2,)))</f>
        <v>1.7411764705882352E-2</v>
      </c>
      <c r="K337" s="232">
        <f>IF(ISBLANK(D337),"",(G337/VLOOKUP(B337,'Data-Theme'!A:E,2,)))</f>
        <v>1.9294117647058823E-2</v>
      </c>
    </row>
    <row r="338" spans="1:11" s="230" customFormat="1" x14ac:dyDescent="0.5">
      <c r="A338" s="230" t="str">
        <f t="shared" si="10"/>
        <v>Other - Reason for my visit is not in this list</v>
      </c>
      <c r="B338" s="230" t="str">
        <f t="shared" si="11"/>
        <v>Business</v>
      </c>
      <c r="C338" s="230">
        <f>VLOOKUP(B338,'Data-Theme'!A:J,10,)</f>
        <v>2.0958012736121297E-2</v>
      </c>
      <c r="D338" s="230" t="s">
        <v>924</v>
      </c>
      <c r="E338" s="230">
        <v>22</v>
      </c>
      <c r="F338" s="230">
        <v>29</v>
      </c>
      <c r="G338" s="230">
        <v>25</v>
      </c>
      <c r="H338" s="230">
        <v>42</v>
      </c>
      <c r="I338" s="232">
        <f>IF(ISBLANK(D338),"",(E338/VLOOKUP(B338,'Data-Theme'!A:E,2,)))</f>
        <v>1.0352941176470589E-2</v>
      </c>
      <c r="J338" s="232">
        <f>IF(ISBLANK(D338),"",(F338/VLOOKUP(B338,'Data-Theme'!A:E,2,)))</f>
        <v>1.3647058823529411E-2</v>
      </c>
      <c r="K338" s="232">
        <f>IF(ISBLANK(D338),"",(G338/VLOOKUP(B338,'Data-Theme'!A:E,2,)))</f>
        <v>1.1764705882352941E-2</v>
      </c>
    </row>
    <row r="339" spans="1:11" s="230" customFormat="1" x14ac:dyDescent="0.5">
      <c r="A339" s="230" t="str">
        <f t="shared" si="10"/>
        <v>Register a sole-proprietorship or partnership (not incorporated)</v>
      </c>
      <c r="B339" s="230" t="str">
        <f t="shared" si="11"/>
        <v>Business</v>
      </c>
      <c r="C339" s="230">
        <f>VLOOKUP(B339,'Data-Theme'!A:J,10,)</f>
        <v>2.0958012736121297E-2</v>
      </c>
      <c r="D339" s="230" t="s">
        <v>925</v>
      </c>
      <c r="E339" s="230">
        <v>134</v>
      </c>
      <c r="F339" s="230">
        <v>153</v>
      </c>
      <c r="G339" s="230">
        <v>171</v>
      </c>
      <c r="H339" s="230">
        <v>281</v>
      </c>
      <c r="I339" s="232">
        <f>IF(ISBLANK(D339),"",(E339/VLOOKUP(B339,'Data-Theme'!A:E,2,)))</f>
        <v>6.3058823529411764E-2</v>
      </c>
      <c r="J339" s="232">
        <f>IF(ISBLANK(D339),"",(F339/VLOOKUP(B339,'Data-Theme'!A:E,2,)))</f>
        <v>7.1999999999999995E-2</v>
      </c>
      <c r="K339" s="232">
        <f>IF(ISBLANK(D339),"",(G339/VLOOKUP(B339,'Data-Theme'!A:E,2,)))</f>
        <v>8.0470588235294113E-2</v>
      </c>
    </row>
    <row r="340" spans="1:11" s="230" customFormat="1" x14ac:dyDescent="0.5">
      <c r="A340" s="230" t="str">
        <f t="shared" si="10"/>
        <v>Set up a not-for-profit corporation</v>
      </c>
      <c r="B340" s="230" t="str">
        <f t="shared" si="11"/>
        <v>Business</v>
      </c>
      <c r="C340" s="230">
        <f>VLOOKUP(B340,'Data-Theme'!A:J,10,)</f>
        <v>2.0958012736121297E-2</v>
      </c>
      <c r="D340" s="230" t="s">
        <v>926</v>
      </c>
      <c r="E340" s="230">
        <v>26</v>
      </c>
      <c r="F340" s="230">
        <v>25</v>
      </c>
      <c r="G340" s="230">
        <v>27</v>
      </c>
      <c r="H340" s="230">
        <v>51</v>
      </c>
      <c r="I340" s="232">
        <f>IF(ISBLANK(D340),"",(E340/VLOOKUP(B340,'Data-Theme'!A:E,2,)))</f>
        <v>1.2235294117647059E-2</v>
      </c>
      <c r="J340" s="232">
        <f>IF(ISBLANK(D340),"",(F340/VLOOKUP(B340,'Data-Theme'!A:E,2,)))</f>
        <v>1.1764705882352941E-2</v>
      </c>
      <c r="K340" s="232">
        <f>IF(ISBLANK(D340),"",(G340/VLOOKUP(B340,'Data-Theme'!A:E,2,)))</f>
        <v>1.2705882352941176E-2</v>
      </c>
    </row>
    <row r="341" spans="1:11" s="230" customFormat="1" x14ac:dyDescent="0.5">
      <c r="A341" s="230" t="str">
        <f t="shared" si="10"/>
        <v>Other - Reason for my visit is not in this list</v>
      </c>
      <c r="B341" s="230" t="str">
        <f t="shared" si="11"/>
        <v>Travel</v>
      </c>
      <c r="C341" s="230">
        <f>VLOOKUP(B341,'Data-Theme'!A:J,10,)</f>
        <v>4.3478235164374525E-3</v>
      </c>
      <c r="D341" s="230" t="s">
        <v>1473</v>
      </c>
      <c r="E341" s="230">
        <v>1</v>
      </c>
      <c r="F341" s="230">
        <v>1</v>
      </c>
      <c r="G341" s="230">
        <v>1</v>
      </c>
      <c r="H341" s="230">
        <v>1</v>
      </c>
      <c r="I341" s="232">
        <f>IF(ISBLANK(D341),"",(E341/VLOOKUP(B341,'Data-Theme'!A:E,2,)))</f>
        <v>2.0487185265616357E-5</v>
      </c>
      <c r="J341" s="232">
        <f>IF(ISBLANK(D341),"",(F341/VLOOKUP(B341,'Data-Theme'!A:E,2,)))</f>
        <v>2.0487185265616357E-5</v>
      </c>
      <c r="K341" s="232">
        <f>IF(ISBLANK(D341),"",(G341/VLOOKUP(B341,'Data-Theme'!A:E,2,)))</f>
        <v>2.0487185265616357E-5</v>
      </c>
    </row>
    <row r="342" spans="1:11" s="230" customFormat="1" x14ac:dyDescent="0.5">
      <c r="A342" s="230" t="str">
        <f t="shared" si="10"/>
        <v>Look up expected child support payments</v>
      </c>
      <c r="B342" s="230" t="str">
        <f t="shared" si="11"/>
        <v>Benefits</v>
      </c>
      <c r="C342" s="230">
        <f>VLOOKUP(B342,'Data-Theme'!A:J,10,)</f>
        <v>4.6183538821234519E-3</v>
      </c>
      <c r="D342" s="230" t="s">
        <v>941</v>
      </c>
      <c r="E342" s="230">
        <v>111</v>
      </c>
      <c r="F342" s="230">
        <v>186</v>
      </c>
      <c r="G342" s="230">
        <v>231</v>
      </c>
      <c r="H342" s="230">
        <v>638</v>
      </c>
      <c r="I342" s="232">
        <f>IF(ISBLANK(D342),"",(E342/VLOOKUP(B342,'Data-Theme'!A:E,2,)))</f>
        <v>2.5918834352963152E-3</v>
      </c>
      <c r="J342" s="232">
        <f>IF(ISBLANK(D342),"",(F342/VLOOKUP(B342,'Data-Theme'!A:E,2,)))</f>
        <v>4.3431560267127448E-3</v>
      </c>
      <c r="K342" s="232">
        <f>IF(ISBLANK(D342),"",(G342/VLOOKUP(B342,'Data-Theme'!A:E,2,)))</f>
        <v>5.3939195815626024E-3</v>
      </c>
    </row>
    <row r="343" spans="1:11" s="230" customFormat="1" x14ac:dyDescent="0.5">
      <c r="A343" s="230" t="str">
        <f t="shared" si="10"/>
        <v>Other - Reason for my visit is not in this list</v>
      </c>
      <c r="B343" s="230" t="str">
        <f t="shared" si="11"/>
        <v>Benefits</v>
      </c>
      <c r="C343" s="230">
        <f>VLOOKUP(B343,'Data-Theme'!A:J,10,)</f>
        <v>4.6183538821234519E-3</v>
      </c>
      <c r="D343" s="230" t="s">
        <v>942</v>
      </c>
      <c r="E343" s="230">
        <v>21</v>
      </c>
      <c r="F343" s="230">
        <v>25</v>
      </c>
      <c r="G343" s="230">
        <v>40</v>
      </c>
      <c r="H343" s="230">
        <v>82</v>
      </c>
      <c r="I343" s="232">
        <f>IF(ISBLANK(D343),"",(E343/VLOOKUP(B343,'Data-Theme'!A:E,2,)))</f>
        <v>4.903563255966002E-4</v>
      </c>
      <c r="J343" s="232">
        <f>IF(ISBLANK(D343),"",(F343/VLOOKUP(B343,'Data-Theme'!A:E,2,)))</f>
        <v>5.8375753047214306E-4</v>
      </c>
      <c r="K343" s="232">
        <f>IF(ISBLANK(D343),"",(G343/VLOOKUP(B343,'Data-Theme'!A:E,2,)))</f>
        <v>9.3401204875542896E-4</v>
      </c>
    </row>
    <row r="344" spans="1:11" s="230" customFormat="1" x14ac:dyDescent="0.5">
      <c r="A344" s="230" t="str">
        <f t="shared" si="10"/>
        <v>Consult a law, treaty or regulation</v>
      </c>
      <c r="B344" s="230" t="str">
        <f t="shared" si="11"/>
        <v>Policing</v>
      </c>
      <c r="C344" s="230">
        <f>VLOOKUP(B344,'Data-Theme'!A:J,10,)</f>
        <v>5.0229237673160877E-2</v>
      </c>
      <c r="D344" s="230" t="s">
        <v>943</v>
      </c>
      <c r="E344" s="230">
        <v>23</v>
      </c>
      <c r="F344" s="230">
        <v>34</v>
      </c>
      <c r="G344" s="230">
        <v>44</v>
      </c>
      <c r="H344" s="230">
        <v>96</v>
      </c>
      <c r="I344" s="232">
        <f>IF(ISBLANK(D344),"",(E344/VLOOKUP(B344,'Data-Theme'!A:E,2,)))</f>
        <v>6.3013698630136991E-2</v>
      </c>
      <c r="J344" s="232">
        <f>IF(ISBLANK(D344),"",(F344/VLOOKUP(B344,'Data-Theme'!A:E,2,)))</f>
        <v>9.3150684931506855E-2</v>
      </c>
      <c r="K344" s="232">
        <f>IF(ISBLANK(D344),"",(G344/VLOOKUP(B344,'Data-Theme'!A:E,2,)))</f>
        <v>0.12054794520547946</v>
      </c>
    </row>
    <row r="345" spans="1:11" s="230" customFormat="1" x14ac:dyDescent="0.5">
      <c r="A345" s="230" t="str">
        <f t="shared" si="10"/>
        <v>Other - Reason for my visit is not in this list</v>
      </c>
      <c r="B345" s="230" t="str">
        <f t="shared" si="11"/>
        <v>Policing</v>
      </c>
      <c r="C345" s="230">
        <f>VLOOKUP(B345,'Data-Theme'!A:J,10,)</f>
        <v>5.0229237673160877E-2</v>
      </c>
      <c r="D345" s="230" t="s">
        <v>944</v>
      </c>
      <c r="E345" s="230">
        <v>0</v>
      </c>
      <c r="F345" s="230">
        <v>0</v>
      </c>
      <c r="G345" s="230">
        <v>0</v>
      </c>
      <c r="H345" s="230">
        <v>1</v>
      </c>
      <c r="I345" s="232">
        <f>IF(ISBLANK(D345),"",(E345/VLOOKUP(B345,'Data-Theme'!A:E,2,)))</f>
        <v>0</v>
      </c>
      <c r="J345" s="232">
        <f>IF(ISBLANK(D345),"",(F345/VLOOKUP(B345,'Data-Theme'!A:E,2,)))</f>
        <v>0</v>
      </c>
      <c r="K345" s="232">
        <f>IF(ISBLANK(D345),"",(G345/VLOOKUP(B345,'Data-Theme'!A:E,2,)))</f>
        <v>0</v>
      </c>
    </row>
    <row r="346" spans="1:11" s="230" customFormat="1" x14ac:dyDescent="0.5">
      <c r="A346" s="230" t="str">
        <f t="shared" si="10"/>
        <v>Other - Reason for my visit is not in this list</v>
      </c>
      <c r="B346" s="230" t="str">
        <f t="shared" si="11"/>
        <v>Culture</v>
      </c>
      <c r="C346" s="230">
        <f>VLOOKUP(B346,'Data-Theme'!A:J,10,)</f>
        <v>2.307248779758336E-2</v>
      </c>
      <c r="D346" s="230" t="s">
        <v>947</v>
      </c>
      <c r="E346" s="230">
        <v>4</v>
      </c>
      <c r="F346" s="230">
        <v>4</v>
      </c>
      <c r="G346" s="230">
        <v>5</v>
      </c>
      <c r="H346" s="230">
        <v>7</v>
      </c>
      <c r="I346" s="232">
        <f>IF(ISBLANK(D346),"",(E346/VLOOKUP(B346,'Data-Theme'!A:E,2,)))</f>
        <v>2.6507620941020544E-3</v>
      </c>
      <c r="J346" s="232">
        <f>IF(ISBLANK(D346),"",(F346/VLOOKUP(B346,'Data-Theme'!A:E,2,)))</f>
        <v>2.6507620941020544E-3</v>
      </c>
      <c r="K346" s="232">
        <f>IF(ISBLANK(D346),"",(G346/VLOOKUP(B346,'Data-Theme'!A:E,2,)))</f>
        <v>3.3134526176275677E-3</v>
      </c>
    </row>
    <row r="347" spans="1:11" s="230" customFormat="1" x14ac:dyDescent="0.5">
      <c r="A347" s="230" t="str">
        <f t="shared" si="10"/>
        <v>Research your genealogy and family history</v>
      </c>
      <c r="B347" s="230" t="str">
        <f t="shared" si="11"/>
        <v>Culture</v>
      </c>
      <c r="C347" s="230">
        <f>VLOOKUP(B347,'Data-Theme'!A:J,10,)</f>
        <v>2.307248779758336E-2</v>
      </c>
      <c r="D347" s="230" t="s">
        <v>948</v>
      </c>
      <c r="E347" s="230">
        <v>28</v>
      </c>
      <c r="F347" s="230">
        <v>31</v>
      </c>
      <c r="G347" s="230">
        <v>31</v>
      </c>
      <c r="H347" s="230">
        <v>51</v>
      </c>
      <c r="I347" s="232">
        <f>IF(ISBLANK(D347),"",(E347/VLOOKUP(B347,'Data-Theme'!A:E,2,)))</f>
        <v>1.8555334658714381E-2</v>
      </c>
      <c r="J347" s="232">
        <f>IF(ISBLANK(D347),"",(F347/VLOOKUP(B347,'Data-Theme'!A:E,2,)))</f>
        <v>2.054340622929092E-2</v>
      </c>
      <c r="K347" s="232">
        <f>IF(ISBLANK(D347),"",(G347/VLOOKUP(B347,'Data-Theme'!A:E,2,)))</f>
        <v>2.054340622929092E-2</v>
      </c>
    </row>
    <row r="348" spans="1:11" s="230" customFormat="1" x14ac:dyDescent="0.5">
      <c r="A348" s="230" t="str">
        <f t="shared" si="10"/>
        <v>Search births, marriages and deaths recorded in Canada</v>
      </c>
      <c r="B348" s="230" t="str">
        <f t="shared" si="11"/>
        <v>Culture</v>
      </c>
      <c r="C348" s="230">
        <f>VLOOKUP(B348,'Data-Theme'!A:J,10,)</f>
        <v>2.307248779758336E-2</v>
      </c>
      <c r="D348" s="230" t="s">
        <v>951</v>
      </c>
      <c r="E348" s="230">
        <v>6</v>
      </c>
      <c r="F348" s="230">
        <v>6</v>
      </c>
      <c r="G348" s="230">
        <v>7</v>
      </c>
      <c r="H348" s="230">
        <v>18</v>
      </c>
      <c r="I348" s="232">
        <f>IF(ISBLANK(D348),"",(E348/VLOOKUP(B348,'Data-Theme'!A:E,2,)))</f>
        <v>3.9761431411530811E-3</v>
      </c>
      <c r="J348" s="232">
        <f>IF(ISBLANK(D348),"",(F348/VLOOKUP(B348,'Data-Theme'!A:E,2,)))</f>
        <v>3.9761431411530811E-3</v>
      </c>
      <c r="K348" s="232">
        <f>IF(ISBLANK(D348),"",(G348/VLOOKUP(B348,'Data-Theme'!A:E,2,)))</f>
        <v>4.6388336646785953E-3</v>
      </c>
    </row>
    <row r="349" spans="1:11" s="230" customFormat="1" x14ac:dyDescent="0.5">
      <c r="A349" s="230" t="str">
        <f t="shared" si="10"/>
        <v>N/A</v>
      </c>
      <c r="B349" s="230" t="str">
        <f t="shared" si="11"/>
        <v>N/A</v>
      </c>
      <c r="C349" s="230" t="e">
        <f>VLOOKUP(B349,'Data-Theme'!A:J,10,)</f>
        <v>#N/A</v>
      </c>
      <c r="D349" s="230" t="s">
        <v>1329</v>
      </c>
      <c r="E349" s="230">
        <v>46288</v>
      </c>
      <c r="F349" s="230">
        <v>53491</v>
      </c>
      <c r="G349" s="230">
        <v>59461</v>
      </c>
      <c r="H349" s="230">
        <v>107088</v>
      </c>
      <c r="I349" s="232" t="e">
        <f>IF(ISBLANK(D349),"",(E349/VLOOKUP(B349,'Data-Theme'!A:E,2,)))</f>
        <v>#N/A</v>
      </c>
      <c r="J349" s="232" t="e">
        <f>IF(ISBLANK(D349),"",(F349/VLOOKUP(B349,'Data-Theme'!A:E,2,)))</f>
        <v>#N/A</v>
      </c>
      <c r="K349" s="232" t="e">
        <f>IF(ISBLANK(D349),"",(G349/VLOOKUP(B349,'Data-Theme'!A:E,2,)))</f>
        <v>#N/A</v>
      </c>
    </row>
    <row r="350" spans="1:11" s="230" customFormat="1" x14ac:dyDescent="0.5">
      <c r="A350" s="230" t="str">
        <f t="shared" si="10"/>
        <v>Buy building codes or Certified Reference Materials</v>
      </c>
      <c r="B350" s="230" t="str">
        <f t="shared" si="11"/>
        <v>Science</v>
      </c>
      <c r="C350" s="230">
        <f>VLOOKUP(B350,'Data-Theme'!A:J,10,)</f>
        <v>3.1492049560732427E-2</v>
      </c>
      <c r="D350" s="230" t="s">
        <v>1483</v>
      </c>
      <c r="E350" s="230">
        <v>3</v>
      </c>
      <c r="F350" s="230">
        <v>3</v>
      </c>
      <c r="G350" s="230">
        <v>2</v>
      </c>
      <c r="H350" s="230">
        <v>3</v>
      </c>
      <c r="I350" s="232">
        <f>IF(ISBLANK(D350),"",(E350/VLOOKUP(B350,'Data-Theme'!A:E,2,)))</f>
        <v>3.667481662591687E-3</v>
      </c>
      <c r="J350" s="232">
        <f>IF(ISBLANK(D350),"",(F350/VLOOKUP(B350,'Data-Theme'!A:E,2,)))</f>
        <v>3.667481662591687E-3</v>
      </c>
      <c r="K350" s="232">
        <f>IF(ISBLANK(D350),"",(G350/VLOOKUP(B350,'Data-Theme'!A:E,2,)))</f>
        <v>2.4449877750611247E-3</v>
      </c>
    </row>
    <row r="351" spans="1:11" s="230" customFormat="1" x14ac:dyDescent="0.5">
      <c r="A351" s="230" t="str">
        <f t="shared" si="10"/>
        <v>Canadian National Master Construction Specifications (NMS)</v>
      </c>
      <c r="B351" s="230" t="str">
        <f t="shared" si="11"/>
        <v>Science</v>
      </c>
      <c r="C351" s="230">
        <f>VLOOKUP(B351,'Data-Theme'!A:J,10,)</f>
        <v>3.1492049560732427E-2</v>
      </c>
      <c r="D351" s="230" t="s">
        <v>981</v>
      </c>
      <c r="E351" s="230">
        <v>0</v>
      </c>
      <c r="F351" s="230">
        <v>0</v>
      </c>
      <c r="G351" s="230">
        <v>0</v>
      </c>
      <c r="H351" s="230">
        <v>2</v>
      </c>
      <c r="I351" s="232">
        <f>IF(ISBLANK(D351),"",(E351/VLOOKUP(B351,'Data-Theme'!A:E,2,)))</f>
        <v>0</v>
      </c>
      <c r="J351" s="232">
        <f>IF(ISBLANK(D351),"",(F351/VLOOKUP(B351,'Data-Theme'!A:E,2,)))</f>
        <v>0</v>
      </c>
      <c r="K351" s="232">
        <f>IF(ISBLANK(D351),"",(G351/VLOOKUP(B351,'Data-Theme'!A:E,2,)))</f>
        <v>0</v>
      </c>
    </row>
    <row r="352" spans="1:11" s="230" customFormat="1" x14ac:dyDescent="0.5">
      <c r="A352" s="230" t="str">
        <f t="shared" si="10"/>
        <v>Check sunrise and sunset times</v>
      </c>
      <c r="B352" s="230" t="str">
        <f t="shared" si="11"/>
        <v>Science</v>
      </c>
      <c r="C352" s="230">
        <f>VLOOKUP(B352,'Data-Theme'!A:J,10,)</f>
        <v>3.1492049560732427E-2</v>
      </c>
      <c r="D352" s="230" t="s">
        <v>1484</v>
      </c>
      <c r="E352" s="230">
        <v>1</v>
      </c>
      <c r="F352" s="230">
        <v>2</v>
      </c>
      <c r="G352" s="230">
        <v>3</v>
      </c>
      <c r="H352" s="230">
        <v>9</v>
      </c>
      <c r="I352" s="232">
        <f>IF(ISBLANK(D352),"",(E352/VLOOKUP(B352,'Data-Theme'!A:E,2,)))</f>
        <v>1.2224938875305623E-3</v>
      </c>
      <c r="J352" s="232">
        <f>IF(ISBLANK(D352),"",(F352/VLOOKUP(B352,'Data-Theme'!A:E,2,)))</f>
        <v>2.4449877750611247E-3</v>
      </c>
      <c r="K352" s="232">
        <f>IF(ISBLANK(D352),"",(G352/VLOOKUP(B352,'Data-Theme'!A:E,2,)))</f>
        <v>3.667481662591687E-3</v>
      </c>
    </row>
    <row r="353" spans="1:11" s="230" customFormat="1" x14ac:dyDescent="0.5">
      <c r="A353" s="230" t="str">
        <f t="shared" si="10"/>
        <v>Find a scientific, technical or medical journal</v>
      </c>
      <c r="B353" s="230" t="str">
        <f t="shared" si="11"/>
        <v>Science</v>
      </c>
      <c r="C353" s="230">
        <f>VLOOKUP(B353,'Data-Theme'!A:J,10,)</f>
        <v>3.1492049560732427E-2</v>
      </c>
      <c r="D353" s="230" t="s">
        <v>988</v>
      </c>
      <c r="E353" s="230">
        <v>54</v>
      </c>
      <c r="F353" s="230">
        <v>101</v>
      </c>
      <c r="G353" s="230">
        <v>114</v>
      </c>
      <c r="H353" s="230">
        <v>349</v>
      </c>
      <c r="I353" s="232">
        <f>IF(ISBLANK(D353),"",(E353/VLOOKUP(B353,'Data-Theme'!A:E,2,)))</f>
        <v>6.6014669926650366E-2</v>
      </c>
      <c r="J353" s="232">
        <f>IF(ISBLANK(D353),"",(F353/VLOOKUP(B353,'Data-Theme'!A:E,2,)))</f>
        <v>0.1234718826405868</v>
      </c>
      <c r="K353" s="232">
        <f>IF(ISBLANK(D353),"",(G353/VLOOKUP(B353,'Data-Theme'!A:E,2,)))</f>
        <v>0.13936430317848411</v>
      </c>
    </row>
    <row r="354" spans="1:11" s="230" customFormat="1" x14ac:dyDescent="0.5">
      <c r="A354" s="230" t="str">
        <f t="shared" si="10"/>
        <v>Get the latest National building code for Canada</v>
      </c>
      <c r="B354" s="230" t="str">
        <f t="shared" si="11"/>
        <v>Science</v>
      </c>
      <c r="C354" s="230">
        <f>VLOOKUP(B354,'Data-Theme'!A:J,10,)</f>
        <v>3.1492049560732427E-2</v>
      </c>
      <c r="D354" s="230" t="s">
        <v>1496</v>
      </c>
      <c r="E354" s="230">
        <v>1</v>
      </c>
      <c r="F354" s="230">
        <v>2</v>
      </c>
      <c r="G354" s="230">
        <v>1</v>
      </c>
      <c r="H354" s="230">
        <v>2</v>
      </c>
      <c r="I354" s="232">
        <f>IF(ISBLANK(D354),"",(E354/VLOOKUP(B354,'Data-Theme'!A:E,2,)))</f>
        <v>1.2224938875305623E-3</v>
      </c>
      <c r="J354" s="232">
        <f>IF(ISBLANK(D354),"",(F354/VLOOKUP(B354,'Data-Theme'!A:E,2,)))</f>
        <v>2.4449877750611247E-3</v>
      </c>
      <c r="K354" s="232">
        <f>IF(ISBLANK(D354),"",(G354/VLOOKUP(B354,'Data-Theme'!A:E,2,)))</f>
        <v>1.2224938875305623E-3</v>
      </c>
    </row>
    <row r="355" spans="1:11" s="230" customFormat="1" x14ac:dyDescent="0.5">
      <c r="A355" s="230" t="str">
        <f t="shared" si="10"/>
        <v>Grants for technological innovation - Industrial Research Assistance Program (IRAP)</v>
      </c>
      <c r="B355" s="230" t="str">
        <f t="shared" si="11"/>
        <v>Science</v>
      </c>
      <c r="C355" s="230">
        <f>VLOOKUP(B355,'Data-Theme'!A:J,10,)</f>
        <v>3.1492049560732427E-2</v>
      </c>
      <c r="D355" s="230" t="s">
        <v>989</v>
      </c>
      <c r="E355" s="230">
        <v>52</v>
      </c>
      <c r="F355" s="230">
        <v>63</v>
      </c>
      <c r="G355" s="230">
        <v>76</v>
      </c>
      <c r="H355" s="230">
        <v>153</v>
      </c>
      <c r="I355" s="232">
        <f>IF(ISBLANK(D355),"",(E355/VLOOKUP(B355,'Data-Theme'!A:E,2,)))</f>
        <v>6.3569682151589244E-2</v>
      </c>
      <c r="J355" s="232">
        <f>IF(ISBLANK(D355),"",(F355/VLOOKUP(B355,'Data-Theme'!A:E,2,)))</f>
        <v>7.7017114914425422E-2</v>
      </c>
      <c r="K355" s="232">
        <f>IF(ISBLANK(D355),"",(G355/VLOOKUP(B355,'Data-Theme'!A:E,2,)))</f>
        <v>9.2909535452322736E-2</v>
      </c>
    </row>
    <row r="356" spans="1:11" s="230" customFormat="1" x14ac:dyDescent="0.5">
      <c r="A356" s="230" t="str">
        <f t="shared" si="10"/>
        <v>Official time across Canada</v>
      </c>
      <c r="B356" s="230" t="str">
        <f t="shared" si="11"/>
        <v>Science</v>
      </c>
      <c r="C356" s="230">
        <f>VLOOKUP(B356,'Data-Theme'!A:J,10,)</f>
        <v>3.1492049560732427E-2</v>
      </c>
      <c r="D356" s="230" t="s">
        <v>1003</v>
      </c>
      <c r="E356" s="230">
        <v>1</v>
      </c>
      <c r="F356" s="230">
        <v>2</v>
      </c>
      <c r="G356" s="230">
        <v>1</v>
      </c>
      <c r="H356" s="230">
        <v>5</v>
      </c>
      <c r="I356" s="232">
        <f>IF(ISBLANK(D356),"",(E356/VLOOKUP(B356,'Data-Theme'!A:E,2,)))</f>
        <v>1.2224938875305623E-3</v>
      </c>
      <c r="J356" s="232">
        <f>IF(ISBLANK(D356),"",(F356/VLOOKUP(B356,'Data-Theme'!A:E,2,)))</f>
        <v>2.4449877750611247E-3</v>
      </c>
      <c r="K356" s="232">
        <f>IF(ISBLANK(D356),"",(G356/VLOOKUP(B356,'Data-Theme'!A:E,2,)))</f>
        <v>1.2224938875305623E-3</v>
      </c>
    </row>
    <row r="357" spans="1:11" s="230" customFormat="1" x14ac:dyDescent="0.5">
      <c r="A357" s="230" t="str">
        <f t="shared" si="10"/>
        <v>Other - Reason for my visit is not in this list</v>
      </c>
      <c r="B357" s="230" t="str">
        <f t="shared" si="11"/>
        <v>Science</v>
      </c>
      <c r="C357" s="230">
        <f>VLOOKUP(B357,'Data-Theme'!A:J,10,)</f>
        <v>3.1492049560732427E-2</v>
      </c>
      <c r="D357" s="230" t="s">
        <v>1005</v>
      </c>
      <c r="E357" s="230">
        <v>11</v>
      </c>
      <c r="F357" s="230">
        <v>11</v>
      </c>
      <c r="G357" s="230">
        <v>15</v>
      </c>
      <c r="H357" s="230">
        <v>31</v>
      </c>
      <c r="I357" s="232">
        <f>IF(ISBLANK(D357),"",(E357/VLOOKUP(B357,'Data-Theme'!A:E,2,)))</f>
        <v>1.3447432762836185E-2</v>
      </c>
      <c r="J357" s="232">
        <f>IF(ISBLANK(D357),"",(F357/VLOOKUP(B357,'Data-Theme'!A:E,2,)))</f>
        <v>1.3447432762836185E-2</v>
      </c>
      <c r="K357" s="232">
        <f>IF(ISBLANK(D357),"",(G357/VLOOKUP(B357,'Data-Theme'!A:E,2,)))</f>
        <v>1.8337408312958436E-2</v>
      </c>
    </row>
    <row r="358" spans="1:11" s="230" customFormat="1" x14ac:dyDescent="0.5">
      <c r="A358" s="230" t="str">
        <f t="shared" si="10"/>
        <v>Download RETScreen clean energy management software</v>
      </c>
      <c r="B358" s="230" t="str">
        <f t="shared" si="11"/>
        <v>Business</v>
      </c>
      <c r="C358" s="230">
        <f>VLOOKUP(B358,'Data-Theme'!A:J,10,)</f>
        <v>2.0958012736121297E-2</v>
      </c>
      <c r="D358" s="230" t="s">
        <v>1010</v>
      </c>
      <c r="E358" s="230">
        <v>1</v>
      </c>
      <c r="F358" s="230">
        <v>2</v>
      </c>
      <c r="G358" s="230">
        <v>4</v>
      </c>
      <c r="H358" s="230">
        <v>7</v>
      </c>
      <c r="I358" s="232">
        <f>IF(ISBLANK(D358),"",(E358/VLOOKUP(B358,'Data-Theme'!A:E,2,)))</f>
        <v>4.7058823529411766E-4</v>
      </c>
      <c r="J358" s="232">
        <f>IF(ISBLANK(D358),"",(F358/VLOOKUP(B358,'Data-Theme'!A:E,2,)))</f>
        <v>9.4117647058823532E-4</v>
      </c>
      <c r="K358" s="232">
        <f>IF(ISBLANK(D358),"",(G358/VLOOKUP(B358,'Data-Theme'!A:E,2,)))</f>
        <v>1.8823529411764706E-3</v>
      </c>
    </row>
    <row r="359" spans="1:11" s="230" customFormat="1" x14ac:dyDescent="0.5">
      <c r="A359" s="230" t="str">
        <f t="shared" si="10"/>
        <v>Other - Reason for my visit is not in this list</v>
      </c>
      <c r="B359" s="230" t="str">
        <f t="shared" si="11"/>
        <v>Business</v>
      </c>
      <c r="C359" s="230">
        <f>VLOOKUP(B359,'Data-Theme'!A:J,10,)</f>
        <v>2.0958012736121297E-2</v>
      </c>
      <c r="D359" s="230" t="s">
        <v>1012</v>
      </c>
      <c r="E359" s="230">
        <v>0</v>
      </c>
      <c r="F359" s="230">
        <v>1</v>
      </c>
      <c r="G359" s="230">
        <v>0</v>
      </c>
      <c r="H359" s="230">
        <v>2</v>
      </c>
      <c r="I359" s="232">
        <f>IF(ISBLANK(D359),"",(E359/VLOOKUP(B359,'Data-Theme'!A:E,2,)))</f>
        <v>0</v>
      </c>
      <c r="J359" s="232">
        <f>IF(ISBLANK(D359),"",(F359/VLOOKUP(B359,'Data-Theme'!A:E,2,)))</f>
        <v>4.7058823529411766E-4</v>
      </c>
      <c r="K359" s="232">
        <f>IF(ISBLANK(D359),"",(G359/VLOOKUP(B359,'Data-Theme'!A:E,2,)))</f>
        <v>0</v>
      </c>
    </row>
    <row r="360" spans="1:11" s="230" customFormat="1" x14ac:dyDescent="0.5">
      <c r="A360" s="230" t="str">
        <f t="shared" si="10"/>
        <v>Discover the origins of the names of Canada's provincial and territorial capitals</v>
      </c>
      <c r="B360" s="230" t="str">
        <f t="shared" si="11"/>
        <v>Culture</v>
      </c>
      <c r="C360" s="230">
        <f>VLOOKUP(B360,'Data-Theme'!A:J,10,)</f>
        <v>2.307248779758336E-2</v>
      </c>
      <c r="D360" s="230" t="s">
        <v>1013</v>
      </c>
      <c r="E360" s="230">
        <v>2</v>
      </c>
      <c r="F360" s="230">
        <v>3</v>
      </c>
      <c r="G360" s="230">
        <v>6</v>
      </c>
      <c r="H360" s="230">
        <v>35</v>
      </c>
      <c r="I360" s="232">
        <f>IF(ISBLANK(D360),"",(E360/VLOOKUP(B360,'Data-Theme'!A:E,2,)))</f>
        <v>1.3253810470510272E-3</v>
      </c>
      <c r="J360" s="232">
        <f>IF(ISBLANK(D360),"",(F360/VLOOKUP(B360,'Data-Theme'!A:E,2,)))</f>
        <v>1.9880715705765406E-3</v>
      </c>
      <c r="K360" s="232">
        <f>IF(ISBLANK(D360),"",(G360/VLOOKUP(B360,'Data-Theme'!A:E,2,)))</f>
        <v>3.9761431411530811E-3</v>
      </c>
    </row>
    <row r="361" spans="1:11" s="230" customFormat="1" x14ac:dyDescent="0.5">
      <c r="A361" s="230" t="str">
        <f t="shared" si="10"/>
        <v>Other - Reason for my visit is not in this list</v>
      </c>
      <c r="B361" s="230" t="str">
        <f t="shared" si="11"/>
        <v>Culture</v>
      </c>
      <c r="C361" s="230">
        <f>VLOOKUP(B361,'Data-Theme'!A:J,10,)</f>
        <v>2.307248779758336E-2</v>
      </c>
      <c r="D361" s="230" t="s">
        <v>1014</v>
      </c>
      <c r="E361" s="230">
        <v>0</v>
      </c>
      <c r="F361" s="230">
        <v>0</v>
      </c>
      <c r="G361" s="230">
        <v>1</v>
      </c>
      <c r="H361" s="230">
        <v>2</v>
      </c>
      <c r="I361" s="232">
        <f>IF(ISBLANK(D361),"",(E361/VLOOKUP(B361,'Data-Theme'!A:E,2,)))</f>
        <v>0</v>
      </c>
      <c r="J361" s="232">
        <f>IF(ISBLANK(D361),"",(F361/VLOOKUP(B361,'Data-Theme'!A:E,2,)))</f>
        <v>0</v>
      </c>
      <c r="K361" s="232">
        <f>IF(ISBLANK(D361),"",(G361/VLOOKUP(B361,'Data-Theme'!A:E,2,)))</f>
        <v>6.6269052352551359E-4</v>
      </c>
    </row>
    <row r="362" spans="1:11" s="230" customFormat="1" x14ac:dyDescent="0.5">
      <c r="A362" s="230" t="str">
        <f t="shared" si="10"/>
        <v>Apply for grants and incentives for your home</v>
      </c>
      <c r="B362" s="230" t="str">
        <f t="shared" si="11"/>
        <v>Environment</v>
      </c>
      <c r="C362" s="230">
        <f>VLOOKUP(B362,'Data-Theme'!A:J,10,)</f>
        <v>1.3938132207683451E-2</v>
      </c>
      <c r="D362" s="230" t="s">
        <v>1015</v>
      </c>
      <c r="E362" s="230">
        <v>16</v>
      </c>
      <c r="F362" s="230">
        <v>19</v>
      </c>
      <c r="G362" s="230">
        <v>24</v>
      </c>
      <c r="H362" s="230">
        <v>55</v>
      </c>
      <c r="I362" s="232">
        <f>IF(ISBLANK(D362),"",(E362/VLOOKUP(B362,'Data-Theme'!A:E,2,)))</f>
        <v>4.4052863436123352E-3</v>
      </c>
      <c r="J362" s="232">
        <f>IF(ISBLANK(D362),"",(F362/VLOOKUP(B362,'Data-Theme'!A:E,2,)))</f>
        <v>5.2312775330396475E-3</v>
      </c>
      <c r="K362" s="232">
        <f>IF(ISBLANK(D362),"",(G362/VLOOKUP(B362,'Data-Theme'!A:E,2,)))</f>
        <v>6.6079295154185024E-3</v>
      </c>
    </row>
    <row r="363" spans="1:11" s="230" customFormat="1" x14ac:dyDescent="0.5">
      <c r="A363" s="230" t="str">
        <f t="shared" si="10"/>
        <v>Calculate the magnetic declination for a specified location and date</v>
      </c>
      <c r="B363" s="230" t="str">
        <f t="shared" si="11"/>
        <v>Environment</v>
      </c>
      <c r="C363" s="230">
        <f>VLOOKUP(B363,'Data-Theme'!A:J,10,)</f>
        <v>1.3938132207683451E-2</v>
      </c>
      <c r="D363" s="230" t="s">
        <v>1016</v>
      </c>
      <c r="E363" s="230">
        <v>7</v>
      </c>
      <c r="F363" s="230">
        <v>8</v>
      </c>
      <c r="G363" s="230">
        <v>11</v>
      </c>
      <c r="H363" s="230">
        <v>19</v>
      </c>
      <c r="I363" s="232">
        <f>IF(ISBLANK(D363),"",(E363/VLOOKUP(B363,'Data-Theme'!A:E,2,)))</f>
        <v>1.9273127753303965E-3</v>
      </c>
      <c r="J363" s="232">
        <f>IF(ISBLANK(D363),"",(F363/VLOOKUP(B363,'Data-Theme'!A:E,2,)))</f>
        <v>2.2026431718061676E-3</v>
      </c>
      <c r="K363" s="232">
        <f>IF(ISBLANK(D363),"",(G363/VLOOKUP(B363,'Data-Theme'!A:E,2,)))</f>
        <v>3.0286343612334803E-3</v>
      </c>
    </row>
    <row r="364" spans="1:11" s="230" customFormat="1" x14ac:dyDescent="0.5">
      <c r="A364" s="230" t="str">
        <f t="shared" si="10"/>
        <v>Current and past earthquakes in Canada</v>
      </c>
      <c r="B364" s="230" t="str">
        <f t="shared" si="11"/>
        <v>Environment</v>
      </c>
      <c r="C364" s="230">
        <f>VLOOKUP(B364,'Data-Theme'!A:J,10,)</f>
        <v>1.3938132207683451E-2</v>
      </c>
      <c r="D364" s="230" t="s">
        <v>1017</v>
      </c>
      <c r="E364" s="230">
        <v>4</v>
      </c>
      <c r="F364" s="230">
        <v>4</v>
      </c>
      <c r="G364" s="230">
        <v>6</v>
      </c>
      <c r="H364" s="230">
        <v>14</v>
      </c>
      <c r="I364" s="232">
        <f>IF(ISBLANK(D364),"",(E364/VLOOKUP(B364,'Data-Theme'!A:E,2,)))</f>
        <v>1.1013215859030838E-3</v>
      </c>
      <c r="J364" s="232">
        <f>IF(ISBLANK(D364),"",(F364/VLOOKUP(B364,'Data-Theme'!A:E,2,)))</f>
        <v>1.1013215859030838E-3</v>
      </c>
      <c r="K364" s="232">
        <f>IF(ISBLANK(D364),"",(G364/VLOOKUP(B364,'Data-Theme'!A:E,2,)))</f>
        <v>1.6519823788546256E-3</v>
      </c>
    </row>
    <row r="365" spans="1:11" s="230" customFormat="1" x14ac:dyDescent="0.5">
      <c r="A365" s="230" t="str">
        <f t="shared" si="10"/>
        <v>Find out about Canadian wildfires</v>
      </c>
      <c r="B365" s="230" t="str">
        <f t="shared" si="11"/>
        <v>Environment</v>
      </c>
      <c r="C365" s="230">
        <f>VLOOKUP(B365,'Data-Theme'!A:J,10,)</f>
        <v>1.3938132207683451E-2</v>
      </c>
      <c r="D365" s="230" t="s">
        <v>1020</v>
      </c>
      <c r="E365" s="230">
        <v>10</v>
      </c>
      <c r="F365" s="230">
        <v>14</v>
      </c>
      <c r="G365" s="230">
        <v>12</v>
      </c>
      <c r="H365" s="230">
        <v>25</v>
      </c>
      <c r="I365" s="232">
        <f>IF(ISBLANK(D365),"",(E365/VLOOKUP(B365,'Data-Theme'!A:E,2,)))</f>
        <v>2.7533039647577094E-3</v>
      </c>
      <c r="J365" s="232">
        <f>IF(ISBLANK(D365),"",(F365/VLOOKUP(B365,'Data-Theme'!A:E,2,)))</f>
        <v>3.854625550660793E-3</v>
      </c>
      <c r="K365" s="232">
        <f>IF(ISBLANK(D365),"",(G365/VLOOKUP(B365,'Data-Theme'!A:E,2,)))</f>
        <v>3.3039647577092512E-3</v>
      </c>
    </row>
    <row r="366" spans="1:11" s="230" customFormat="1" x14ac:dyDescent="0.5">
      <c r="A366" s="230" t="str">
        <f t="shared" si="10"/>
        <v>Get satellite and air imagery</v>
      </c>
      <c r="B366" s="230" t="str">
        <f t="shared" si="11"/>
        <v>Environment</v>
      </c>
      <c r="C366" s="230">
        <f>VLOOKUP(B366,'Data-Theme'!A:J,10,)</f>
        <v>1.3938132207683451E-2</v>
      </c>
      <c r="D366" s="230" t="s">
        <v>1021</v>
      </c>
      <c r="E366" s="230">
        <v>19</v>
      </c>
      <c r="F366" s="230">
        <v>32</v>
      </c>
      <c r="G366" s="230">
        <v>29</v>
      </c>
      <c r="H366" s="230">
        <v>83</v>
      </c>
      <c r="I366" s="232">
        <f>IF(ISBLANK(D366),"",(E366/VLOOKUP(B366,'Data-Theme'!A:E,2,)))</f>
        <v>5.2312775330396475E-3</v>
      </c>
      <c r="J366" s="232">
        <f>IF(ISBLANK(D366),"",(F366/VLOOKUP(B366,'Data-Theme'!A:E,2,)))</f>
        <v>8.8105726872246704E-3</v>
      </c>
      <c r="K366" s="232">
        <f>IF(ISBLANK(D366),"",(G366/VLOOKUP(B366,'Data-Theme'!A:E,2,)))</f>
        <v>7.9845814977973564E-3</v>
      </c>
    </row>
    <row r="367" spans="1:11" s="230" customFormat="1" x14ac:dyDescent="0.5">
      <c r="A367" s="230" t="str">
        <f t="shared" si="10"/>
        <v>Get space weather forecasts</v>
      </c>
      <c r="B367" s="230" t="str">
        <f t="shared" si="11"/>
        <v>Environment</v>
      </c>
      <c r="C367" s="230">
        <f>VLOOKUP(B367,'Data-Theme'!A:J,10,)</f>
        <v>1.3938132207683451E-2</v>
      </c>
      <c r="D367" s="230" t="s">
        <v>1022</v>
      </c>
      <c r="E367" s="230">
        <v>9</v>
      </c>
      <c r="F367" s="230">
        <v>17</v>
      </c>
      <c r="G367" s="230">
        <v>14</v>
      </c>
      <c r="H367" s="230">
        <v>38</v>
      </c>
      <c r="I367" s="232">
        <f>IF(ISBLANK(D367),"",(E367/VLOOKUP(B367,'Data-Theme'!A:E,2,)))</f>
        <v>2.4779735682819385E-3</v>
      </c>
      <c r="J367" s="232">
        <f>IF(ISBLANK(D367),"",(F367/VLOOKUP(B367,'Data-Theme'!A:E,2,)))</f>
        <v>4.6806167400881057E-3</v>
      </c>
      <c r="K367" s="232">
        <f>IF(ISBLANK(D367),"",(G367/VLOOKUP(B367,'Data-Theme'!A:E,2,)))</f>
        <v>3.854625550660793E-3</v>
      </c>
    </row>
    <row r="368" spans="1:11" s="230" customFormat="1" x14ac:dyDescent="0.5">
      <c r="A368" s="230" t="str">
        <f t="shared" si="10"/>
        <v>Learn about Canadian forests and forest conservation</v>
      </c>
      <c r="B368" s="230" t="str">
        <f t="shared" si="11"/>
        <v>Environment</v>
      </c>
      <c r="C368" s="230">
        <f>VLOOKUP(B368,'Data-Theme'!A:J,10,)</f>
        <v>1.3938132207683451E-2</v>
      </c>
      <c r="D368" s="230" t="s">
        <v>1025</v>
      </c>
      <c r="E368" s="230">
        <v>6</v>
      </c>
      <c r="F368" s="230">
        <v>21</v>
      </c>
      <c r="G368" s="230">
        <v>18</v>
      </c>
      <c r="H368" s="230">
        <v>56</v>
      </c>
      <c r="I368" s="232">
        <f>IF(ISBLANK(D368),"",(E368/VLOOKUP(B368,'Data-Theme'!A:E,2,)))</f>
        <v>1.6519823788546256E-3</v>
      </c>
      <c r="J368" s="232">
        <f>IF(ISBLANK(D368),"",(F368/VLOOKUP(B368,'Data-Theme'!A:E,2,)))</f>
        <v>5.7819383259911893E-3</v>
      </c>
      <c r="K368" s="232">
        <f>IF(ISBLANK(D368),"",(G368/VLOOKUP(B368,'Data-Theme'!A:E,2,)))</f>
        <v>4.955947136563877E-3</v>
      </c>
    </row>
    <row r="369" spans="1:11" s="230" customFormat="1" x14ac:dyDescent="0.5">
      <c r="A369" s="230" t="str">
        <f t="shared" si="10"/>
        <v>Learn about fuel-efficient driving</v>
      </c>
      <c r="B369" s="230" t="str">
        <f t="shared" si="11"/>
        <v>Environment</v>
      </c>
      <c r="C369" s="230">
        <f>VLOOKUP(B369,'Data-Theme'!A:J,10,)</f>
        <v>1.3938132207683451E-2</v>
      </c>
      <c r="D369" s="230" t="s">
        <v>1026</v>
      </c>
      <c r="E369" s="230">
        <v>5</v>
      </c>
      <c r="F369" s="230">
        <v>5</v>
      </c>
      <c r="G369" s="230">
        <v>7</v>
      </c>
      <c r="H369" s="230">
        <v>10</v>
      </c>
      <c r="I369" s="232">
        <f>IF(ISBLANK(D369),"",(E369/VLOOKUP(B369,'Data-Theme'!A:E,2,)))</f>
        <v>1.3766519823788547E-3</v>
      </c>
      <c r="J369" s="232">
        <f>IF(ISBLANK(D369),"",(F369/VLOOKUP(B369,'Data-Theme'!A:E,2,)))</f>
        <v>1.3766519823788547E-3</v>
      </c>
      <c r="K369" s="232">
        <f>IF(ISBLANK(D369),"",(G369/VLOOKUP(B369,'Data-Theme'!A:E,2,)))</f>
        <v>1.9273127753303965E-3</v>
      </c>
    </row>
    <row r="370" spans="1:11" s="230" customFormat="1" x14ac:dyDescent="0.5">
      <c r="A370" s="230" t="str">
        <f t="shared" si="10"/>
        <v>Make buildings and homes more energy efficient</v>
      </c>
      <c r="B370" s="230" t="str">
        <f t="shared" si="11"/>
        <v>Environment</v>
      </c>
      <c r="C370" s="230">
        <f>VLOOKUP(B370,'Data-Theme'!A:J,10,)</f>
        <v>1.3938132207683451E-2</v>
      </c>
      <c r="D370" s="230" t="s">
        <v>1028</v>
      </c>
      <c r="E370" s="230">
        <v>8</v>
      </c>
      <c r="F370" s="230">
        <v>16</v>
      </c>
      <c r="G370" s="230">
        <v>12</v>
      </c>
      <c r="H370" s="230">
        <v>25</v>
      </c>
      <c r="I370" s="232">
        <f>IF(ISBLANK(D370),"",(E370/VLOOKUP(B370,'Data-Theme'!A:E,2,)))</f>
        <v>2.2026431718061676E-3</v>
      </c>
      <c r="J370" s="232">
        <f>IF(ISBLANK(D370),"",(F370/VLOOKUP(B370,'Data-Theme'!A:E,2,)))</f>
        <v>4.4052863436123352E-3</v>
      </c>
      <c r="K370" s="232">
        <f>IF(ISBLANK(D370),"",(G370/VLOOKUP(B370,'Data-Theme'!A:E,2,)))</f>
        <v>3.3039647577092512E-3</v>
      </c>
    </row>
    <row r="371" spans="1:11" s="230" customFormat="1" x14ac:dyDescent="0.5">
      <c r="A371" s="230" t="str">
        <f t="shared" si="10"/>
        <v>Other - Reason for my visit is not in this list</v>
      </c>
      <c r="B371" s="230" t="str">
        <f t="shared" si="11"/>
        <v>Environment</v>
      </c>
      <c r="C371" s="230">
        <f>VLOOKUP(B371,'Data-Theme'!A:J,10,)</f>
        <v>1.3938132207683451E-2</v>
      </c>
      <c r="D371" s="230" t="s">
        <v>1029</v>
      </c>
      <c r="E371" s="230">
        <v>6</v>
      </c>
      <c r="F371" s="230">
        <v>11</v>
      </c>
      <c r="G371" s="230">
        <v>13</v>
      </c>
      <c r="H371" s="230">
        <v>31</v>
      </c>
      <c r="I371" s="232">
        <f>IF(ISBLANK(D371),"",(E371/VLOOKUP(B371,'Data-Theme'!A:E,2,)))</f>
        <v>1.6519823788546256E-3</v>
      </c>
      <c r="J371" s="232">
        <f>IF(ISBLANK(D371),"",(F371/VLOOKUP(B371,'Data-Theme'!A:E,2,)))</f>
        <v>3.0286343612334803E-3</v>
      </c>
      <c r="K371" s="232">
        <f>IF(ISBLANK(D371),"",(G371/VLOOKUP(B371,'Data-Theme'!A:E,2,)))</f>
        <v>3.5792951541850221E-3</v>
      </c>
    </row>
    <row r="372" spans="1:11" s="230" customFormat="1" x14ac:dyDescent="0.5">
      <c r="A372" s="230" t="str">
        <f t="shared" si="10"/>
        <v>Renewable energy in Canada</v>
      </c>
      <c r="B372" s="230" t="str">
        <f t="shared" si="11"/>
        <v>Environment</v>
      </c>
      <c r="C372" s="230">
        <f>VLOOKUP(B372,'Data-Theme'!A:J,10,)</f>
        <v>1.3938132207683451E-2</v>
      </c>
      <c r="D372" s="230" t="s">
        <v>1030</v>
      </c>
      <c r="E372" s="230">
        <v>11</v>
      </c>
      <c r="F372" s="230">
        <v>13</v>
      </c>
      <c r="G372" s="230">
        <v>14</v>
      </c>
      <c r="H372" s="230">
        <v>44</v>
      </c>
      <c r="I372" s="232">
        <f>IF(ISBLANK(D372),"",(E372/VLOOKUP(B372,'Data-Theme'!A:E,2,)))</f>
        <v>3.0286343612334803E-3</v>
      </c>
      <c r="J372" s="232">
        <f>IF(ISBLANK(D372),"",(F372/VLOOKUP(B372,'Data-Theme'!A:E,2,)))</f>
        <v>3.5792951541850221E-3</v>
      </c>
      <c r="K372" s="232">
        <f>IF(ISBLANK(D372),"",(G372/VLOOKUP(B372,'Data-Theme'!A:E,2,)))</f>
        <v>3.854625550660793E-3</v>
      </c>
    </row>
    <row r="373" spans="1:11" s="230" customFormat="1" x14ac:dyDescent="0.5">
      <c r="A373" s="230" t="str">
        <f t="shared" si="10"/>
        <v>Use a geodetic reference tool</v>
      </c>
      <c r="B373" s="230" t="str">
        <f t="shared" si="11"/>
        <v>Environment</v>
      </c>
      <c r="C373" s="230">
        <f>VLOOKUP(B373,'Data-Theme'!A:J,10,)</f>
        <v>1.3938132207683451E-2</v>
      </c>
      <c r="D373" s="230" t="s">
        <v>1031</v>
      </c>
      <c r="E373" s="230">
        <v>5</v>
      </c>
      <c r="F373" s="230">
        <v>8</v>
      </c>
      <c r="G373" s="230">
        <v>7</v>
      </c>
      <c r="H373" s="230">
        <v>12</v>
      </c>
      <c r="I373" s="232">
        <f>IF(ISBLANK(D373),"",(E373/VLOOKUP(B373,'Data-Theme'!A:E,2,)))</f>
        <v>1.3766519823788547E-3</v>
      </c>
      <c r="J373" s="232">
        <f>IF(ISBLANK(D373),"",(F373/VLOOKUP(B373,'Data-Theme'!A:E,2,)))</f>
        <v>2.2026431718061676E-3</v>
      </c>
      <c r="K373" s="232">
        <f>IF(ISBLANK(D373),"",(G373/VLOOKUP(B373,'Data-Theme'!A:E,2,)))</f>
        <v>1.9273127753303965E-3</v>
      </c>
    </row>
    <row r="374" spans="1:11" s="230" customFormat="1" x14ac:dyDescent="0.5">
      <c r="A374" s="230" t="str">
        <f t="shared" si="10"/>
        <v>Determine current market prices for lumber, crude oil and other fuels</v>
      </c>
      <c r="B374" s="230" t="str">
        <f t="shared" si="11"/>
        <v>Money</v>
      </c>
      <c r="C374" s="230">
        <f>VLOOKUP(B374,'Data-Theme'!A:J,10,)</f>
        <v>1.9150771866656729E-2</v>
      </c>
      <c r="D374" s="230" t="s">
        <v>1033</v>
      </c>
      <c r="E374" s="230">
        <v>2</v>
      </c>
      <c r="F374" s="230">
        <v>4</v>
      </c>
      <c r="G374" s="230">
        <v>5</v>
      </c>
      <c r="H374" s="230">
        <v>9</v>
      </c>
      <c r="I374" s="232">
        <f>IF(ISBLANK(D374),"",(E374/VLOOKUP(B374,'Data-Theme'!A:E,2,)))</f>
        <v>7.9302141157811261E-4</v>
      </c>
      <c r="J374" s="232">
        <f>IF(ISBLANK(D374),"",(F374/VLOOKUP(B374,'Data-Theme'!A:E,2,)))</f>
        <v>1.5860428231562252E-3</v>
      </c>
      <c r="K374" s="232">
        <f>IF(ISBLANK(D374),"",(G374/VLOOKUP(B374,'Data-Theme'!A:E,2,)))</f>
        <v>1.9825535289452814E-3</v>
      </c>
    </row>
    <row r="375" spans="1:11" s="230" customFormat="1" x14ac:dyDescent="0.5">
      <c r="A375" s="230" t="str">
        <f t="shared" si="10"/>
        <v>Other - Reason for my visit is not in this list</v>
      </c>
      <c r="B375" s="230" t="str">
        <f t="shared" si="11"/>
        <v>Money</v>
      </c>
      <c r="C375" s="230">
        <f>VLOOKUP(B375,'Data-Theme'!A:J,10,)</f>
        <v>1.9150771866656729E-2</v>
      </c>
      <c r="D375" s="230" t="s">
        <v>1034</v>
      </c>
      <c r="E375" s="230">
        <v>1</v>
      </c>
      <c r="F375" s="230">
        <v>1</v>
      </c>
      <c r="G375" s="230">
        <v>1</v>
      </c>
      <c r="H375" s="230">
        <v>2</v>
      </c>
      <c r="I375" s="232">
        <f>IF(ISBLANK(D375),"",(E375/VLOOKUP(B375,'Data-Theme'!A:E,2,)))</f>
        <v>3.9651070578905631E-4</v>
      </c>
      <c r="J375" s="232">
        <f>IF(ISBLANK(D375),"",(F375/VLOOKUP(B375,'Data-Theme'!A:E,2,)))</f>
        <v>3.9651070578905631E-4</v>
      </c>
      <c r="K375" s="232">
        <f>IF(ISBLANK(D375),"",(G375/VLOOKUP(B375,'Data-Theme'!A:E,2,)))</f>
        <v>3.9651070578905631E-4</v>
      </c>
    </row>
    <row r="376" spans="1:11" s="230" customFormat="1" x14ac:dyDescent="0.5">
      <c r="A376" s="230" t="str">
        <f t="shared" si="10"/>
        <v>Find a bankruptcy or insolvency record</v>
      </c>
      <c r="B376" s="230" t="str">
        <f t="shared" si="11"/>
        <v>Business</v>
      </c>
      <c r="C376" s="230">
        <f>VLOOKUP(B376,'Data-Theme'!A:J,10,)</f>
        <v>2.0958012736121297E-2</v>
      </c>
      <c r="D376" s="230" t="s">
        <v>1036</v>
      </c>
      <c r="E376" s="230">
        <v>10</v>
      </c>
      <c r="F376" s="230">
        <v>17</v>
      </c>
      <c r="G376" s="230">
        <v>14</v>
      </c>
      <c r="H376" s="230">
        <v>27</v>
      </c>
      <c r="I376" s="232">
        <f>IF(ISBLANK(D376),"",(E376/VLOOKUP(B376,'Data-Theme'!A:E,2,)))</f>
        <v>4.7058823529411761E-3</v>
      </c>
      <c r="J376" s="232">
        <f>IF(ISBLANK(D376),"",(F376/VLOOKUP(B376,'Data-Theme'!A:E,2,)))</f>
        <v>8.0000000000000002E-3</v>
      </c>
      <c r="K376" s="232">
        <f>IF(ISBLANK(D376),"",(G376/VLOOKUP(B376,'Data-Theme'!A:E,2,)))</f>
        <v>6.5882352941176473E-3</v>
      </c>
    </row>
    <row r="377" spans="1:11" s="230" customFormat="1" x14ac:dyDescent="0.5">
      <c r="A377" s="230" t="str">
        <f t="shared" si="10"/>
        <v>Other - Reason for my visit is not in this list</v>
      </c>
      <c r="B377" s="230" t="str">
        <f t="shared" si="11"/>
        <v>Money</v>
      </c>
      <c r="C377" s="230">
        <f>VLOOKUP(B377,'Data-Theme'!A:J,10,)</f>
        <v>1.9150771866656729E-2</v>
      </c>
      <c r="D377" s="230" t="s">
        <v>1037</v>
      </c>
      <c r="E377" s="230">
        <v>2</v>
      </c>
      <c r="F377" s="230">
        <v>1</v>
      </c>
      <c r="G377" s="230">
        <v>2</v>
      </c>
      <c r="H377" s="230">
        <v>2</v>
      </c>
      <c r="I377" s="232">
        <f>IF(ISBLANK(D377),"",(E377/VLOOKUP(B377,'Data-Theme'!A:E,2,)))</f>
        <v>7.9302141157811261E-4</v>
      </c>
      <c r="J377" s="232">
        <f>IF(ISBLANK(D377),"",(F377/VLOOKUP(B377,'Data-Theme'!A:E,2,)))</f>
        <v>3.9651070578905631E-4</v>
      </c>
      <c r="K377" s="232">
        <f>IF(ISBLANK(D377),"",(G377/VLOOKUP(B377,'Data-Theme'!A:E,2,)))</f>
        <v>7.9302141157811261E-4</v>
      </c>
    </row>
    <row r="378" spans="1:11" s="230" customFormat="1" x14ac:dyDescent="0.5">
      <c r="A378" s="230" t="str">
        <f t="shared" si="10"/>
        <v>Apply for a cannabis record suspension</v>
      </c>
      <c r="B378" s="230" t="str">
        <f t="shared" si="11"/>
        <v>Policing</v>
      </c>
      <c r="C378" s="230">
        <f>VLOOKUP(B378,'Data-Theme'!A:J,10,)</f>
        <v>5.0229237673160877E-2</v>
      </c>
      <c r="D378" s="230" t="s">
        <v>1042</v>
      </c>
      <c r="E378" s="230">
        <v>3</v>
      </c>
      <c r="F378" s="230">
        <v>2</v>
      </c>
      <c r="G378" s="230">
        <v>2</v>
      </c>
      <c r="H378" s="230">
        <v>6</v>
      </c>
      <c r="I378" s="232">
        <f>IF(ISBLANK(D378),"",(E378/VLOOKUP(B378,'Data-Theme'!A:E,2,)))</f>
        <v>8.21917808219178E-3</v>
      </c>
      <c r="J378" s="232">
        <f>IF(ISBLANK(D378),"",(F378/VLOOKUP(B378,'Data-Theme'!A:E,2,)))</f>
        <v>5.4794520547945206E-3</v>
      </c>
      <c r="K378" s="232">
        <f>IF(ISBLANK(D378),"",(G378/VLOOKUP(B378,'Data-Theme'!A:E,2,)))</f>
        <v>5.4794520547945206E-3</v>
      </c>
    </row>
    <row r="379" spans="1:11" s="230" customFormat="1" x14ac:dyDescent="0.5">
      <c r="A379" s="230" t="str">
        <f t="shared" si="10"/>
        <v>Apply for a criminal record suspension</v>
      </c>
      <c r="B379" s="230" t="str">
        <f t="shared" si="11"/>
        <v>Policing</v>
      </c>
      <c r="C379" s="230">
        <f>VLOOKUP(B379,'Data-Theme'!A:J,10,)</f>
        <v>5.0229237673160877E-2</v>
      </c>
      <c r="D379" s="230" t="s">
        <v>1043</v>
      </c>
      <c r="E379" s="230">
        <v>21</v>
      </c>
      <c r="F379" s="230">
        <v>26</v>
      </c>
      <c r="G379" s="230">
        <v>26</v>
      </c>
      <c r="H379" s="230">
        <v>54</v>
      </c>
      <c r="I379" s="232">
        <f>IF(ISBLANK(D379),"",(E379/VLOOKUP(B379,'Data-Theme'!A:E,2,)))</f>
        <v>5.7534246575342465E-2</v>
      </c>
      <c r="J379" s="232">
        <f>IF(ISBLANK(D379),"",(F379/VLOOKUP(B379,'Data-Theme'!A:E,2,)))</f>
        <v>7.1232876712328766E-2</v>
      </c>
      <c r="K379" s="232">
        <f>IF(ISBLANK(D379),"",(G379/VLOOKUP(B379,'Data-Theme'!A:E,2,)))</f>
        <v>7.1232876712328766E-2</v>
      </c>
    </row>
    <row r="380" spans="1:11" s="230" customFormat="1" x14ac:dyDescent="0.5">
      <c r="A380" s="230" t="str">
        <f t="shared" si="10"/>
        <v>Other - Reason for my visit is not in this list</v>
      </c>
      <c r="B380" s="230" t="str">
        <f t="shared" si="11"/>
        <v>Policing</v>
      </c>
      <c r="C380" s="230">
        <f>VLOOKUP(B380,'Data-Theme'!A:J,10,)</f>
        <v>5.0229237673160877E-2</v>
      </c>
      <c r="D380" s="230" t="s">
        <v>1049</v>
      </c>
      <c r="E380" s="230">
        <v>1</v>
      </c>
      <c r="F380" s="230">
        <v>1</v>
      </c>
      <c r="G380" s="230">
        <v>1</v>
      </c>
      <c r="H380" s="230">
        <v>2</v>
      </c>
      <c r="I380" s="232">
        <f>IF(ISBLANK(D380),"",(E380/VLOOKUP(B380,'Data-Theme'!A:E,2,)))</f>
        <v>2.7397260273972603E-3</v>
      </c>
      <c r="J380" s="232">
        <f>IF(ISBLANK(D380),"",(F380/VLOOKUP(B380,'Data-Theme'!A:E,2,)))</f>
        <v>2.7397260273972603E-3</v>
      </c>
      <c r="K380" s="232">
        <f>IF(ISBLANK(D380),"",(G380/VLOOKUP(B380,'Data-Theme'!A:E,2,)))</f>
        <v>2.7397260273972603E-3</v>
      </c>
    </row>
    <row r="381" spans="1:11" s="230" customFormat="1" x14ac:dyDescent="0.5">
      <c r="A381" s="230" t="str">
        <f t="shared" si="10"/>
        <v>Other - Reason for my visit is not in this list</v>
      </c>
      <c r="B381" s="230" t="str">
        <f t="shared" si="11"/>
        <v>Culture</v>
      </c>
      <c r="C381" s="230">
        <f>VLOOKUP(B381,'Data-Theme'!A:J,10,)</f>
        <v>2.307248779758336E-2</v>
      </c>
      <c r="D381" s="230" t="s">
        <v>1050</v>
      </c>
      <c r="E381" s="230">
        <v>0</v>
      </c>
      <c r="F381" s="230">
        <v>0</v>
      </c>
      <c r="G381" s="230">
        <v>2</v>
      </c>
      <c r="H381" s="230">
        <v>5</v>
      </c>
      <c r="I381" s="232">
        <f>IF(ISBLANK(D381),"",(E381/VLOOKUP(B381,'Data-Theme'!A:E,2,)))</f>
        <v>0</v>
      </c>
      <c r="J381" s="232">
        <f>IF(ISBLANK(D381),"",(F381/VLOOKUP(B381,'Data-Theme'!A:E,2,)))</f>
        <v>0</v>
      </c>
      <c r="K381" s="232">
        <f>IF(ISBLANK(D381),"",(G381/VLOOKUP(B381,'Data-Theme'!A:E,2,)))</f>
        <v>1.3253810470510272E-3</v>
      </c>
    </row>
    <row r="382" spans="1:11" s="230" customFormat="1" x14ac:dyDescent="0.5">
      <c r="A382" s="230" t="str">
        <f t="shared" si="10"/>
        <v>Visit a national park or historic site</v>
      </c>
      <c r="B382" s="230" t="str">
        <f t="shared" si="11"/>
        <v>Culture</v>
      </c>
      <c r="C382" s="230">
        <f>VLOOKUP(B382,'Data-Theme'!A:J,10,)</f>
        <v>2.307248779758336E-2</v>
      </c>
      <c r="D382" s="230" t="s">
        <v>1051</v>
      </c>
      <c r="E382" s="230">
        <v>25</v>
      </c>
      <c r="F382" s="230">
        <v>51</v>
      </c>
      <c r="G382" s="230">
        <v>48</v>
      </c>
      <c r="H382" s="230">
        <v>153</v>
      </c>
      <c r="I382" s="232">
        <f>IF(ISBLANK(D382),"",(E382/VLOOKUP(B382,'Data-Theme'!A:E,2,)))</f>
        <v>1.656726308813784E-2</v>
      </c>
      <c r="J382" s="232">
        <f>IF(ISBLANK(D382),"",(F382/VLOOKUP(B382,'Data-Theme'!A:E,2,)))</f>
        <v>3.3797216699801194E-2</v>
      </c>
      <c r="K382" s="232">
        <f>IF(ISBLANK(D382),"",(G382/VLOOKUP(B382,'Data-Theme'!A:E,2,)))</f>
        <v>3.1809145129224649E-2</v>
      </c>
    </row>
    <row r="383" spans="1:11" s="230" customFormat="1" x14ac:dyDescent="0.5">
      <c r="A383" s="230" t="str">
        <f t="shared" si="10"/>
        <v>Other - Reason for my visit is not in this list</v>
      </c>
      <c r="B383" s="230" t="str">
        <f t="shared" si="11"/>
        <v>Environment</v>
      </c>
      <c r="C383" s="230">
        <f>VLOOKUP(B383,'Data-Theme'!A:J,10,)</f>
        <v>1.3938132207683451E-2</v>
      </c>
      <c r="D383" s="230" t="s">
        <v>1536</v>
      </c>
      <c r="E383" s="230">
        <v>1</v>
      </c>
      <c r="F383" s="230">
        <v>1</v>
      </c>
      <c r="G383" s="230">
        <v>1</v>
      </c>
      <c r="H383" s="230">
        <v>2</v>
      </c>
      <c r="I383" s="232">
        <f>IF(ISBLANK(D383),"",(E383/VLOOKUP(B383,'Data-Theme'!A:E,2,)))</f>
        <v>2.7533039647577095E-4</v>
      </c>
      <c r="J383" s="232">
        <f>IF(ISBLANK(D383),"",(F383/VLOOKUP(B383,'Data-Theme'!A:E,2,)))</f>
        <v>2.7533039647577095E-4</v>
      </c>
      <c r="K383" s="232">
        <f>IF(ISBLANK(D383),"",(G383/VLOOKUP(B383,'Data-Theme'!A:E,2,)))</f>
        <v>2.7533039647577095E-4</v>
      </c>
    </row>
    <row r="384" spans="1:11" s="230" customFormat="1" x14ac:dyDescent="0.5">
      <c r="A384" s="230" t="str">
        <f t="shared" si="10"/>
        <v>Other - Reason for my visit is not in this list</v>
      </c>
      <c r="B384" s="230" t="str">
        <f t="shared" si="11"/>
        <v>Travel</v>
      </c>
      <c r="C384" s="230">
        <f>VLOOKUP(B384,'Data-Theme'!A:J,10,)</f>
        <v>4.3478235164374525E-3</v>
      </c>
      <c r="D384" s="230" t="s">
        <v>1052</v>
      </c>
      <c r="E384" s="230">
        <v>7</v>
      </c>
      <c r="F384" s="230">
        <v>15</v>
      </c>
      <c r="G384" s="230">
        <v>13</v>
      </c>
      <c r="H384" s="230">
        <v>28</v>
      </c>
      <c r="I384" s="232">
        <f>IF(ISBLANK(D384),"",(E384/VLOOKUP(B384,'Data-Theme'!A:E,2,)))</f>
        <v>1.4341029685931451E-4</v>
      </c>
      <c r="J384" s="232">
        <f>IF(ISBLANK(D384),"",(F384/VLOOKUP(B384,'Data-Theme'!A:E,2,)))</f>
        <v>3.0730777898424537E-4</v>
      </c>
      <c r="K384" s="232">
        <f>IF(ISBLANK(D384),"",(G384/VLOOKUP(B384,'Data-Theme'!A:E,2,)))</f>
        <v>2.6633340845301262E-4</v>
      </c>
    </row>
    <row r="385" spans="1:11" s="230" customFormat="1" x14ac:dyDescent="0.5">
      <c r="A385" s="230" t="str">
        <f t="shared" si="10"/>
        <v>Tourism information about Canada (vacation ideas, activities to explore, travel tips and ideas)</v>
      </c>
      <c r="B385" s="230" t="str">
        <f t="shared" si="11"/>
        <v>Travel</v>
      </c>
      <c r="C385" s="230">
        <f>VLOOKUP(B385,'Data-Theme'!A:J,10,)</f>
        <v>4.3478235164374525E-3</v>
      </c>
      <c r="D385" s="230" t="s">
        <v>1053</v>
      </c>
      <c r="E385" s="230">
        <v>13</v>
      </c>
      <c r="F385" s="230">
        <v>18</v>
      </c>
      <c r="G385" s="230">
        <v>21</v>
      </c>
      <c r="H385" s="230">
        <v>44</v>
      </c>
      <c r="I385" s="232">
        <f>IF(ISBLANK(D385),"",(E385/VLOOKUP(B385,'Data-Theme'!A:E,2,)))</f>
        <v>2.6633340845301262E-4</v>
      </c>
      <c r="J385" s="232">
        <f>IF(ISBLANK(D385),"",(F385/VLOOKUP(B385,'Data-Theme'!A:E,2,)))</f>
        <v>3.6876933478109441E-4</v>
      </c>
      <c r="K385" s="232">
        <f>IF(ISBLANK(D385),"",(G385/VLOOKUP(B385,'Data-Theme'!A:E,2,)))</f>
        <v>4.3023089057794351E-4</v>
      </c>
    </row>
    <row r="386" spans="1:11" s="230" customFormat="1" x14ac:dyDescent="0.5">
      <c r="A386" s="230" t="str">
        <f t="shared" si="10"/>
        <v>Visit a national park or historic site</v>
      </c>
      <c r="B386" s="230" t="str">
        <f t="shared" si="11"/>
        <v>Travel</v>
      </c>
      <c r="C386" s="230">
        <f>VLOOKUP(B386,'Data-Theme'!A:J,10,)</f>
        <v>4.3478235164374525E-3</v>
      </c>
      <c r="D386" s="230" t="s">
        <v>1054</v>
      </c>
      <c r="E386" s="230">
        <v>275</v>
      </c>
      <c r="F386" s="230">
        <v>501</v>
      </c>
      <c r="G386" s="230">
        <v>502</v>
      </c>
      <c r="H386" s="230">
        <v>1250</v>
      </c>
      <c r="I386" s="232">
        <f>IF(ISBLANK(D386),"",(E386/VLOOKUP(B386,'Data-Theme'!A:E,2,)))</f>
        <v>5.6339759480444982E-3</v>
      </c>
      <c r="J386" s="232">
        <f>IF(ISBLANK(D386),"",(F386/VLOOKUP(B386,'Data-Theme'!A:E,2,)))</f>
        <v>1.0264079818073795E-2</v>
      </c>
      <c r="K386" s="232">
        <f>IF(ISBLANK(D386),"",(G386/VLOOKUP(B386,'Data-Theme'!A:E,2,)))</f>
        <v>1.0284567003339412E-2</v>
      </c>
    </row>
    <row r="387" spans="1:11" s="230" customFormat="1" x14ac:dyDescent="0.5">
      <c r="A387" s="230" t="str">
        <f t="shared" ref="A387:A450" si="12">IF(ISBLANK(D387),"",MID(D387,FIND("#",SUBSTITUTE(D387,":","#",2))+1,500))</f>
        <v>Apply for a tax credit — film or video (CAVCO)</v>
      </c>
      <c r="B387" s="230" t="str">
        <f t="shared" ref="B387:B450" si="13">IF(ISBLANK(D387),"",MID(D387,FIND("#",SUBSTITUTE(D387,":","#",1))+1,FIND("#",SUBSTITUTE(D387,":","#",2))-FIND("#",SUBSTITUTE(D387,":","#",1))-1))</f>
        <v>Culture</v>
      </c>
      <c r="C387" s="230">
        <f>VLOOKUP(B387,'Data-Theme'!A:J,10,)</f>
        <v>2.307248779758336E-2</v>
      </c>
      <c r="D387" s="230" t="s">
        <v>1055</v>
      </c>
      <c r="E387" s="230">
        <v>7</v>
      </c>
      <c r="F387" s="230">
        <v>13</v>
      </c>
      <c r="G387" s="230">
        <v>14</v>
      </c>
      <c r="H387" s="230">
        <v>24</v>
      </c>
      <c r="I387" s="232">
        <f>IF(ISBLANK(D387),"",(E387/VLOOKUP(B387,'Data-Theme'!A:E,2,)))</f>
        <v>4.6388336646785953E-3</v>
      </c>
      <c r="J387" s="232">
        <f>IF(ISBLANK(D387),"",(F387/VLOOKUP(B387,'Data-Theme'!A:E,2,)))</f>
        <v>8.6149768058316773E-3</v>
      </c>
      <c r="K387" s="232">
        <f>IF(ISBLANK(D387),"",(G387/VLOOKUP(B387,'Data-Theme'!A:E,2,)))</f>
        <v>9.2776673293571907E-3</v>
      </c>
    </row>
    <row r="388" spans="1:11" s="230" customFormat="1" x14ac:dyDescent="0.5">
      <c r="A388" s="230" t="str">
        <f t="shared" si="12"/>
        <v>Apply to a grant or funding program — arts</v>
      </c>
      <c r="B388" s="230" t="str">
        <f t="shared" si="13"/>
        <v>Culture</v>
      </c>
      <c r="C388" s="230">
        <f>VLOOKUP(B388,'Data-Theme'!A:J,10,)</f>
        <v>2.307248779758336E-2</v>
      </c>
      <c r="D388" s="230" t="s">
        <v>1056</v>
      </c>
      <c r="E388" s="230">
        <v>38</v>
      </c>
      <c r="F388" s="230">
        <v>51</v>
      </c>
      <c r="G388" s="230">
        <v>52</v>
      </c>
      <c r="H388" s="230">
        <v>96</v>
      </c>
      <c r="I388" s="232">
        <f>IF(ISBLANK(D388),"",(E388/VLOOKUP(B388,'Data-Theme'!A:E,2,)))</f>
        <v>2.5182239893969515E-2</v>
      </c>
      <c r="J388" s="232">
        <f>IF(ISBLANK(D388),"",(F388/VLOOKUP(B388,'Data-Theme'!A:E,2,)))</f>
        <v>3.3797216699801194E-2</v>
      </c>
      <c r="K388" s="232">
        <f>IF(ISBLANK(D388),"",(G388/VLOOKUP(B388,'Data-Theme'!A:E,2,)))</f>
        <v>3.4459907223326709E-2</v>
      </c>
    </row>
    <row r="389" spans="1:11" s="230" customFormat="1" x14ac:dyDescent="0.5">
      <c r="A389" s="230" t="str">
        <f t="shared" si="12"/>
        <v>Apply to a grant or funding program — cultural preservation</v>
      </c>
      <c r="B389" s="230" t="str">
        <f t="shared" si="13"/>
        <v>Culture</v>
      </c>
      <c r="C389" s="230">
        <f>VLOOKUP(B389,'Data-Theme'!A:J,10,)</f>
        <v>2.307248779758336E-2</v>
      </c>
      <c r="D389" s="230" t="s">
        <v>1057</v>
      </c>
      <c r="E389" s="230">
        <v>19</v>
      </c>
      <c r="F389" s="230">
        <v>39</v>
      </c>
      <c r="G389" s="230">
        <v>30</v>
      </c>
      <c r="H389" s="230">
        <v>83</v>
      </c>
      <c r="I389" s="232">
        <f>IF(ISBLANK(D389),"",(E389/VLOOKUP(B389,'Data-Theme'!A:E,2,)))</f>
        <v>1.2591119946984758E-2</v>
      </c>
      <c r="J389" s="232">
        <f>IF(ISBLANK(D389),"",(F389/VLOOKUP(B389,'Data-Theme'!A:E,2,)))</f>
        <v>2.584493041749503E-2</v>
      </c>
      <c r="K389" s="232">
        <f>IF(ISBLANK(D389),"",(G389/VLOOKUP(B389,'Data-Theme'!A:E,2,)))</f>
        <v>1.9880715705765408E-2</v>
      </c>
    </row>
    <row r="390" spans="1:11" s="230" customFormat="1" x14ac:dyDescent="0.5">
      <c r="A390" s="230" t="str">
        <f t="shared" si="12"/>
        <v>Apply to a grant or funding program — multiculturalism</v>
      </c>
      <c r="B390" s="230" t="str">
        <f t="shared" si="13"/>
        <v>Culture</v>
      </c>
      <c r="C390" s="230">
        <f>VLOOKUP(B390,'Data-Theme'!A:J,10,)</f>
        <v>2.307248779758336E-2</v>
      </c>
      <c r="D390" s="230" t="s">
        <v>1058</v>
      </c>
      <c r="E390" s="230">
        <v>11</v>
      </c>
      <c r="F390" s="230">
        <v>15</v>
      </c>
      <c r="G390" s="230">
        <v>13</v>
      </c>
      <c r="H390" s="230">
        <v>31</v>
      </c>
      <c r="I390" s="232">
        <f>IF(ISBLANK(D390),"",(E390/VLOOKUP(B390,'Data-Theme'!A:E,2,)))</f>
        <v>7.2895957587806497E-3</v>
      </c>
      <c r="J390" s="232">
        <f>IF(ISBLANK(D390),"",(F390/VLOOKUP(B390,'Data-Theme'!A:E,2,)))</f>
        <v>9.9403578528827041E-3</v>
      </c>
      <c r="K390" s="232">
        <f>IF(ISBLANK(D390),"",(G390/VLOOKUP(B390,'Data-Theme'!A:E,2,)))</f>
        <v>8.6149768058316773E-3</v>
      </c>
    </row>
    <row r="391" spans="1:11" s="230" customFormat="1" x14ac:dyDescent="0.5">
      <c r="A391" s="230" t="str">
        <f t="shared" si="12"/>
        <v>Apply to a grant or funding program — music</v>
      </c>
      <c r="B391" s="230" t="str">
        <f t="shared" si="13"/>
        <v>Culture</v>
      </c>
      <c r="C391" s="230">
        <f>VLOOKUP(B391,'Data-Theme'!A:J,10,)</f>
        <v>2.307248779758336E-2</v>
      </c>
      <c r="D391" s="230" t="s">
        <v>1059</v>
      </c>
      <c r="E391" s="230">
        <v>6</v>
      </c>
      <c r="F391" s="230">
        <v>8</v>
      </c>
      <c r="G391" s="230">
        <v>8</v>
      </c>
      <c r="H391" s="230">
        <v>23</v>
      </c>
      <c r="I391" s="232">
        <f>IF(ISBLANK(D391),"",(E391/VLOOKUP(B391,'Data-Theme'!A:E,2,)))</f>
        <v>3.9761431411530811E-3</v>
      </c>
      <c r="J391" s="232">
        <f>IF(ISBLANK(D391),"",(F391/VLOOKUP(B391,'Data-Theme'!A:E,2,)))</f>
        <v>5.3015241882041087E-3</v>
      </c>
      <c r="K391" s="232">
        <f>IF(ISBLANK(D391),"",(G391/VLOOKUP(B391,'Data-Theme'!A:E,2,)))</f>
        <v>5.3015241882041087E-3</v>
      </c>
    </row>
    <row r="392" spans="1:11" s="230" customFormat="1" x14ac:dyDescent="0.5">
      <c r="A392" s="230" t="str">
        <f t="shared" si="12"/>
        <v>Apply to a grant or funding program — sports</v>
      </c>
      <c r="B392" s="230" t="str">
        <f t="shared" si="13"/>
        <v>Culture</v>
      </c>
      <c r="C392" s="230">
        <f>VLOOKUP(B392,'Data-Theme'!A:J,10,)</f>
        <v>2.307248779758336E-2</v>
      </c>
      <c r="D392" s="230" t="s">
        <v>1060</v>
      </c>
      <c r="E392" s="230">
        <v>20</v>
      </c>
      <c r="F392" s="230">
        <v>34</v>
      </c>
      <c r="G392" s="230">
        <v>24</v>
      </c>
      <c r="H392" s="230">
        <v>72</v>
      </c>
      <c r="I392" s="232">
        <f>IF(ISBLANK(D392),"",(E392/VLOOKUP(B392,'Data-Theme'!A:E,2,)))</f>
        <v>1.3253810470510271E-2</v>
      </c>
      <c r="J392" s="232">
        <f>IF(ISBLANK(D392),"",(F392/VLOOKUP(B392,'Data-Theme'!A:E,2,)))</f>
        <v>2.2531477799867462E-2</v>
      </c>
      <c r="K392" s="232">
        <f>IF(ISBLANK(D392),"",(G392/VLOOKUP(B392,'Data-Theme'!A:E,2,)))</f>
        <v>1.5904572564612324E-2</v>
      </c>
    </row>
    <row r="393" spans="1:11" s="230" customFormat="1" x14ac:dyDescent="0.5">
      <c r="A393" s="230" t="str">
        <f t="shared" si="12"/>
        <v>Download the lyrics and recordings of Canada's national anthem</v>
      </c>
      <c r="B393" s="230" t="str">
        <f t="shared" si="13"/>
        <v>Culture</v>
      </c>
      <c r="C393" s="230">
        <f>VLOOKUP(B393,'Data-Theme'!A:J,10,)</f>
        <v>2.307248779758336E-2</v>
      </c>
      <c r="D393" s="230" t="s">
        <v>1067</v>
      </c>
      <c r="E393" s="230">
        <v>3</v>
      </c>
      <c r="F393" s="230">
        <v>12</v>
      </c>
      <c r="G393" s="230">
        <v>8</v>
      </c>
      <c r="H393" s="230">
        <v>50</v>
      </c>
      <c r="I393" s="232">
        <f>IF(ISBLANK(D393),"",(E393/VLOOKUP(B393,'Data-Theme'!A:E,2,)))</f>
        <v>1.9880715705765406E-3</v>
      </c>
      <c r="J393" s="232">
        <f>IF(ISBLANK(D393),"",(F393/VLOOKUP(B393,'Data-Theme'!A:E,2,)))</f>
        <v>7.9522862823061622E-3</v>
      </c>
      <c r="K393" s="232">
        <f>IF(ISBLANK(D393),"",(G393/VLOOKUP(B393,'Data-Theme'!A:E,2,)))</f>
        <v>5.3015241882041087E-3</v>
      </c>
    </row>
    <row r="394" spans="1:11" s="230" customFormat="1" x14ac:dyDescent="0.5">
      <c r="A394" s="230" t="str">
        <f t="shared" si="12"/>
        <v>Find information on human rights in Canada</v>
      </c>
      <c r="B394" s="230" t="str">
        <f t="shared" si="13"/>
        <v>Culture</v>
      </c>
      <c r="C394" s="230">
        <f>VLOOKUP(B394,'Data-Theme'!A:J,10,)</f>
        <v>2.307248779758336E-2</v>
      </c>
      <c r="D394" s="230" t="s">
        <v>1070</v>
      </c>
      <c r="E394" s="230">
        <v>8</v>
      </c>
      <c r="F394" s="230">
        <v>19</v>
      </c>
      <c r="G394" s="230">
        <v>22</v>
      </c>
      <c r="H394" s="230">
        <v>58</v>
      </c>
      <c r="I394" s="232">
        <f>IF(ISBLANK(D394),"",(E394/VLOOKUP(B394,'Data-Theme'!A:E,2,)))</f>
        <v>5.3015241882041087E-3</v>
      </c>
      <c r="J394" s="232">
        <f>IF(ISBLANK(D394),"",(F394/VLOOKUP(B394,'Data-Theme'!A:E,2,)))</f>
        <v>1.2591119946984758E-2</v>
      </c>
      <c r="K394" s="232">
        <f>IF(ISBLANK(D394),"",(G394/VLOOKUP(B394,'Data-Theme'!A:E,2,)))</f>
        <v>1.4579191517561299E-2</v>
      </c>
    </row>
    <row r="395" spans="1:11" s="230" customFormat="1" x14ac:dyDescent="0.5">
      <c r="A395" s="230" t="str">
        <f t="shared" si="12"/>
        <v>Find student job and internship programs</v>
      </c>
      <c r="B395" s="230" t="str">
        <f t="shared" si="13"/>
        <v>Culture</v>
      </c>
      <c r="C395" s="230">
        <f>VLOOKUP(B395,'Data-Theme'!A:J,10,)</f>
        <v>2.307248779758336E-2</v>
      </c>
      <c r="D395" s="230" t="s">
        <v>1071</v>
      </c>
      <c r="E395" s="230">
        <v>19</v>
      </c>
      <c r="F395" s="230">
        <v>36</v>
      </c>
      <c r="G395" s="230">
        <v>26</v>
      </c>
      <c r="H395" s="230">
        <v>82</v>
      </c>
      <c r="I395" s="232">
        <f>IF(ISBLANK(D395),"",(E395/VLOOKUP(B395,'Data-Theme'!A:E,2,)))</f>
        <v>1.2591119946984758E-2</v>
      </c>
      <c r="J395" s="232">
        <f>IF(ISBLANK(D395),"",(F395/VLOOKUP(B395,'Data-Theme'!A:E,2,)))</f>
        <v>2.3856858846918488E-2</v>
      </c>
      <c r="K395" s="232">
        <f>IF(ISBLANK(D395),"",(G395/VLOOKUP(B395,'Data-Theme'!A:E,2,)))</f>
        <v>1.7229953611663355E-2</v>
      </c>
    </row>
    <row r="396" spans="1:11" s="230" customFormat="1" x14ac:dyDescent="0.5">
      <c r="A396" s="230" t="str">
        <f t="shared" si="12"/>
        <v>Learn about the official symbols of Canada</v>
      </c>
      <c r="B396" s="230" t="str">
        <f t="shared" si="13"/>
        <v>Culture</v>
      </c>
      <c r="C396" s="230">
        <f>VLOOKUP(B396,'Data-Theme'!A:J,10,)</f>
        <v>2.307248779758336E-2</v>
      </c>
      <c r="D396" s="230" t="s">
        <v>1075</v>
      </c>
      <c r="E396" s="230">
        <v>9</v>
      </c>
      <c r="F396" s="230">
        <v>21</v>
      </c>
      <c r="G396" s="230">
        <v>28</v>
      </c>
      <c r="H396" s="230">
        <v>115</v>
      </c>
      <c r="I396" s="232">
        <f>IF(ISBLANK(D396),"",(E396/VLOOKUP(B396,'Data-Theme'!A:E,2,)))</f>
        <v>5.9642147117296221E-3</v>
      </c>
      <c r="J396" s="232">
        <f>IF(ISBLANK(D396),"",(F396/VLOOKUP(B396,'Data-Theme'!A:E,2,)))</f>
        <v>1.3916500994035786E-2</v>
      </c>
      <c r="K396" s="232">
        <f>IF(ISBLANK(D396),"",(G396/VLOOKUP(B396,'Data-Theme'!A:E,2,)))</f>
        <v>1.8555334658714381E-2</v>
      </c>
    </row>
    <row r="397" spans="1:11" s="230" customFormat="1" x14ac:dyDescent="0.5">
      <c r="A397" s="230" t="str">
        <f t="shared" si="12"/>
        <v>Other - Reason for my visit is not in this list</v>
      </c>
      <c r="B397" s="230" t="str">
        <f t="shared" si="13"/>
        <v>Culture</v>
      </c>
      <c r="C397" s="230">
        <f>VLOOKUP(B397,'Data-Theme'!A:J,10,)</f>
        <v>2.307248779758336E-2</v>
      </c>
      <c r="D397" s="230" t="s">
        <v>1080</v>
      </c>
      <c r="E397" s="230">
        <v>11</v>
      </c>
      <c r="F397" s="230">
        <v>16</v>
      </c>
      <c r="G397" s="230">
        <v>13</v>
      </c>
      <c r="H397" s="230">
        <v>34</v>
      </c>
      <c r="I397" s="232">
        <f>IF(ISBLANK(D397),"",(E397/VLOOKUP(B397,'Data-Theme'!A:E,2,)))</f>
        <v>7.2895957587806497E-3</v>
      </c>
      <c r="J397" s="232">
        <f>IF(ISBLANK(D397),"",(F397/VLOOKUP(B397,'Data-Theme'!A:E,2,)))</f>
        <v>1.0603048376408217E-2</v>
      </c>
      <c r="K397" s="232">
        <f>IF(ISBLANK(D397),"",(G397/VLOOKUP(B397,'Data-Theme'!A:E,2,)))</f>
        <v>8.6149768058316773E-3</v>
      </c>
    </row>
    <row r="398" spans="1:11" s="230" customFormat="1" x14ac:dyDescent="0.5">
      <c r="A398" s="230" t="str">
        <f t="shared" si="12"/>
        <v>Participate in Canada Day celebrations</v>
      </c>
      <c r="B398" s="230" t="str">
        <f t="shared" si="13"/>
        <v>Culture</v>
      </c>
      <c r="C398" s="230">
        <f>VLOOKUP(B398,'Data-Theme'!A:J,10,)</f>
        <v>2.307248779758336E-2</v>
      </c>
      <c r="D398" s="230" t="s">
        <v>1081</v>
      </c>
      <c r="E398" s="230">
        <v>18</v>
      </c>
      <c r="F398" s="230">
        <v>30</v>
      </c>
      <c r="G398" s="230">
        <v>31</v>
      </c>
      <c r="H398" s="230">
        <v>81</v>
      </c>
      <c r="I398" s="232">
        <f>IF(ISBLANK(D398),"",(E398/VLOOKUP(B398,'Data-Theme'!A:E,2,)))</f>
        <v>1.1928429423459244E-2</v>
      </c>
      <c r="J398" s="232">
        <f>IF(ISBLANK(D398),"",(F398/VLOOKUP(B398,'Data-Theme'!A:E,2,)))</f>
        <v>1.9880715705765408E-2</v>
      </c>
      <c r="K398" s="232">
        <f>IF(ISBLANK(D398),"",(G398/VLOOKUP(B398,'Data-Theme'!A:E,2,)))</f>
        <v>2.054340622929092E-2</v>
      </c>
    </row>
    <row r="399" spans="1:11" s="230" customFormat="1" x14ac:dyDescent="0.5">
      <c r="A399" s="230" t="str">
        <f t="shared" si="12"/>
        <v>Participate in Winterlude events and activities</v>
      </c>
      <c r="B399" s="230" t="str">
        <f t="shared" si="13"/>
        <v>Culture</v>
      </c>
      <c r="C399" s="230">
        <f>VLOOKUP(B399,'Data-Theme'!A:J,10,)</f>
        <v>2.307248779758336E-2</v>
      </c>
      <c r="D399" s="230" t="s">
        <v>1082</v>
      </c>
      <c r="E399" s="230">
        <v>7</v>
      </c>
      <c r="F399" s="230">
        <v>9</v>
      </c>
      <c r="G399" s="230">
        <v>15</v>
      </c>
      <c r="H399" s="230">
        <v>37</v>
      </c>
      <c r="I399" s="232">
        <f>IF(ISBLANK(D399),"",(E399/VLOOKUP(B399,'Data-Theme'!A:E,2,)))</f>
        <v>4.6388336646785953E-3</v>
      </c>
      <c r="J399" s="232">
        <f>IF(ISBLANK(D399),"",(F399/VLOOKUP(B399,'Data-Theme'!A:E,2,)))</f>
        <v>5.9642147117296221E-3</v>
      </c>
      <c r="K399" s="232">
        <f>IF(ISBLANK(D399),"",(G399/VLOOKUP(B399,'Data-Theme'!A:E,2,)))</f>
        <v>9.9403578528827041E-3</v>
      </c>
    </row>
    <row r="400" spans="1:11" s="230" customFormat="1" x14ac:dyDescent="0.5">
      <c r="A400" s="230" t="str">
        <f t="shared" si="12"/>
        <v>Consult the Clerk's Annual Report to the Prime Minister</v>
      </c>
      <c r="B400" s="230" t="str">
        <f t="shared" si="13"/>
        <v>AboutGov</v>
      </c>
      <c r="C400" s="230">
        <f>VLOOKUP(B400,'Data-Theme'!A:J,10,)</f>
        <v>2.3608085386705474E-2</v>
      </c>
      <c r="D400" s="230" t="s">
        <v>1084</v>
      </c>
      <c r="E400" s="230">
        <v>5</v>
      </c>
      <c r="F400" s="230">
        <v>8</v>
      </c>
      <c r="G400" s="230">
        <v>12</v>
      </c>
      <c r="H400" s="230">
        <v>19</v>
      </c>
      <c r="I400" s="232">
        <f>IF(ISBLANK(D400),"",(E400/VLOOKUP(B400,'Data-Theme'!A:E,2,)))</f>
        <v>3.3806626098715348E-3</v>
      </c>
      <c r="J400" s="232">
        <f>IF(ISBLANK(D400),"",(F400/VLOOKUP(B400,'Data-Theme'!A:E,2,)))</f>
        <v>5.4090601757944556E-3</v>
      </c>
      <c r="K400" s="232">
        <f>IF(ISBLANK(D400),"",(G400/VLOOKUP(B400,'Data-Theme'!A:E,2,)))</f>
        <v>8.1135902636916835E-3</v>
      </c>
    </row>
    <row r="401" spans="1:11" s="230" customFormat="1" x14ac:dyDescent="0.5">
      <c r="A401" s="230" t="str">
        <f t="shared" si="12"/>
        <v>Consult the Speech from the Throne</v>
      </c>
      <c r="B401" s="230" t="str">
        <f t="shared" si="13"/>
        <v>AboutGov</v>
      </c>
      <c r="C401" s="230">
        <f>VLOOKUP(B401,'Data-Theme'!A:J,10,)</f>
        <v>2.3608085386705474E-2</v>
      </c>
      <c r="D401" s="230" t="s">
        <v>1085</v>
      </c>
      <c r="E401" s="230">
        <v>4</v>
      </c>
      <c r="F401" s="230">
        <v>6</v>
      </c>
      <c r="G401" s="230">
        <v>4</v>
      </c>
      <c r="H401" s="230">
        <v>12</v>
      </c>
      <c r="I401" s="232">
        <f>IF(ISBLANK(D401),"",(E401/VLOOKUP(B401,'Data-Theme'!A:E,2,)))</f>
        <v>2.7045300878972278E-3</v>
      </c>
      <c r="J401" s="232">
        <f>IF(ISBLANK(D401),"",(F401/VLOOKUP(B401,'Data-Theme'!A:E,2,)))</f>
        <v>4.0567951318458417E-3</v>
      </c>
      <c r="K401" s="232">
        <f>IF(ISBLANK(D401),"",(G401/VLOOKUP(B401,'Data-Theme'!A:E,2,)))</f>
        <v>2.7045300878972278E-3</v>
      </c>
    </row>
    <row r="402" spans="1:11" s="230" customFormat="1" x14ac:dyDescent="0.5">
      <c r="A402" s="230" t="str">
        <f t="shared" si="12"/>
        <v>Examine the activities of the Independent Advisory Board for Senate Appointments</v>
      </c>
      <c r="B402" s="230" t="str">
        <f t="shared" si="13"/>
        <v>AboutGov</v>
      </c>
      <c r="C402" s="230">
        <f>VLOOKUP(B402,'Data-Theme'!A:J,10,)</f>
        <v>2.3608085386705474E-2</v>
      </c>
      <c r="D402" s="230" t="s">
        <v>1086</v>
      </c>
      <c r="E402" s="230">
        <v>4</v>
      </c>
      <c r="F402" s="230">
        <v>3</v>
      </c>
      <c r="G402" s="230">
        <v>3</v>
      </c>
      <c r="H402" s="230">
        <v>7</v>
      </c>
      <c r="I402" s="232">
        <f>IF(ISBLANK(D402),"",(E402/VLOOKUP(B402,'Data-Theme'!A:E,2,)))</f>
        <v>2.7045300878972278E-3</v>
      </c>
      <c r="J402" s="232">
        <f>IF(ISBLANK(D402),"",(F402/VLOOKUP(B402,'Data-Theme'!A:E,2,)))</f>
        <v>2.0283975659229209E-3</v>
      </c>
      <c r="K402" s="232">
        <f>IF(ISBLANK(D402),"",(G402/VLOOKUP(B402,'Data-Theme'!A:E,2,)))</f>
        <v>2.0283975659229209E-3</v>
      </c>
    </row>
    <row r="403" spans="1:11" s="230" customFormat="1" x14ac:dyDescent="0.5">
      <c r="A403" s="230" t="str">
        <f t="shared" si="12"/>
        <v>Learn about Canada's democratic institutions</v>
      </c>
      <c r="B403" s="230" t="str">
        <f t="shared" si="13"/>
        <v>AboutGov</v>
      </c>
      <c r="C403" s="230">
        <f>VLOOKUP(B403,'Data-Theme'!A:J,10,)</f>
        <v>2.3608085386705474E-2</v>
      </c>
      <c r="D403" s="230" t="s">
        <v>1087</v>
      </c>
      <c r="E403" s="230">
        <v>19</v>
      </c>
      <c r="F403" s="230">
        <v>33</v>
      </c>
      <c r="G403" s="230">
        <v>36</v>
      </c>
      <c r="H403" s="230">
        <v>119</v>
      </c>
      <c r="I403" s="232">
        <f>IF(ISBLANK(D403),"",(E403/VLOOKUP(B403,'Data-Theme'!A:E,2,)))</f>
        <v>1.2846517917511832E-2</v>
      </c>
      <c r="J403" s="232">
        <f>IF(ISBLANK(D403),"",(F403/VLOOKUP(B403,'Data-Theme'!A:E,2,)))</f>
        <v>2.231237322515213E-2</v>
      </c>
      <c r="K403" s="232">
        <f>IF(ISBLANK(D403),"",(G403/VLOOKUP(B403,'Data-Theme'!A:E,2,)))</f>
        <v>2.434077079107505E-2</v>
      </c>
    </row>
    <row r="404" spans="1:11" s="230" customFormat="1" x14ac:dyDescent="0.5">
      <c r="A404" s="230" t="str">
        <f t="shared" si="12"/>
        <v>Learn about Governor in Council appointments process</v>
      </c>
      <c r="B404" s="230" t="str">
        <f t="shared" si="13"/>
        <v>AboutGov</v>
      </c>
      <c r="C404" s="230">
        <f>VLOOKUP(B404,'Data-Theme'!A:J,10,)</f>
        <v>2.3608085386705474E-2</v>
      </c>
      <c r="D404" s="230" t="s">
        <v>1088</v>
      </c>
      <c r="E404" s="230">
        <v>8</v>
      </c>
      <c r="F404" s="230">
        <v>4</v>
      </c>
      <c r="G404" s="230">
        <v>5</v>
      </c>
      <c r="H404" s="230">
        <v>16</v>
      </c>
      <c r="I404" s="232">
        <f>IF(ISBLANK(D404),"",(E404/VLOOKUP(B404,'Data-Theme'!A:E,2,)))</f>
        <v>5.4090601757944556E-3</v>
      </c>
      <c r="J404" s="232">
        <f>IF(ISBLANK(D404),"",(F404/VLOOKUP(B404,'Data-Theme'!A:E,2,)))</f>
        <v>2.7045300878972278E-3</v>
      </c>
      <c r="K404" s="232">
        <f>IF(ISBLANK(D404),"",(G404/VLOOKUP(B404,'Data-Theme'!A:E,2,)))</f>
        <v>3.3806626098715348E-3</v>
      </c>
    </row>
    <row r="405" spans="1:11" s="230" customFormat="1" x14ac:dyDescent="0.5">
      <c r="A405" s="230" t="str">
        <f t="shared" si="12"/>
        <v>Learn about the Clerk of the Privy Council</v>
      </c>
      <c r="B405" s="230" t="str">
        <f t="shared" si="13"/>
        <v>AboutGov</v>
      </c>
      <c r="C405" s="230">
        <f>VLOOKUP(B405,'Data-Theme'!A:J,10,)</f>
        <v>2.3608085386705474E-2</v>
      </c>
      <c r="D405" s="230" t="s">
        <v>1089</v>
      </c>
      <c r="E405" s="230">
        <v>2</v>
      </c>
      <c r="F405" s="230">
        <v>4</v>
      </c>
      <c r="G405" s="230">
        <v>5</v>
      </c>
      <c r="H405" s="230">
        <v>15</v>
      </c>
      <c r="I405" s="232">
        <f>IF(ISBLANK(D405),"",(E405/VLOOKUP(B405,'Data-Theme'!A:E,2,)))</f>
        <v>1.3522650439486139E-3</v>
      </c>
      <c r="J405" s="232">
        <f>IF(ISBLANK(D405),"",(F405/VLOOKUP(B405,'Data-Theme'!A:E,2,)))</f>
        <v>2.7045300878972278E-3</v>
      </c>
      <c r="K405" s="232">
        <f>IF(ISBLANK(D405),"",(G405/VLOOKUP(B405,'Data-Theme'!A:E,2,)))</f>
        <v>3.3806626098715348E-3</v>
      </c>
    </row>
    <row r="406" spans="1:11" s="230" customFormat="1" x14ac:dyDescent="0.5">
      <c r="A406" s="230" t="str">
        <f t="shared" si="12"/>
        <v>Learn about the relationship between provinces and territories</v>
      </c>
      <c r="B406" s="230" t="str">
        <f t="shared" si="13"/>
        <v>AboutGov</v>
      </c>
      <c r="C406" s="230">
        <f>VLOOKUP(B406,'Data-Theme'!A:J,10,)</f>
        <v>2.3608085386705474E-2</v>
      </c>
      <c r="D406" s="230" t="s">
        <v>1090</v>
      </c>
      <c r="E406" s="230">
        <v>4</v>
      </c>
      <c r="F406" s="230">
        <v>4</v>
      </c>
      <c r="G406" s="230">
        <v>7</v>
      </c>
      <c r="H406" s="230">
        <v>26</v>
      </c>
      <c r="I406" s="232">
        <f>IF(ISBLANK(D406),"",(E406/VLOOKUP(B406,'Data-Theme'!A:E,2,)))</f>
        <v>2.7045300878972278E-3</v>
      </c>
      <c r="J406" s="232">
        <f>IF(ISBLANK(D406),"",(F406/VLOOKUP(B406,'Data-Theme'!A:E,2,)))</f>
        <v>2.7045300878972278E-3</v>
      </c>
      <c r="K406" s="232">
        <f>IF(ISBLANK(D406),"",(G406/VLOOKUP(B406,'Data-Theme'!A:E,2,)))</f>
        <v>4.7329276538201487E-3</v>
      </c>
    </row>
    <row r="407" spans="1:11" s="230" customFormat="1" x14ac:dyDescent="0.5">
      <c r="A407" s="230" t="str">
        <f t="shared" si="12"/>
        <v>Other - Reason for my visit is not in this list</v>
      </c>
      <c r="B407" s="230" t="str">
        <f t="shared" si="13"/>
        <v>AboutGov</v>
      </c>
      <c r="C407" s="230">
        <f>VLOOKUP(B407,'Data-Theme'!A:J,10,)</f>
        <v>2.3608085386705474E-2</v>
      </c>
      <c r="D407" s="230" t="s">
        <v>1091</v>
      </c>
      <c r="E407" s="230">
        <v>5</v>
      </c>
      <c r="F407" s="230">
        <v>5</v>
      </c>
      <c r="G407" s="230">
        <v>5</v>
      </c>
      <c r="H407" s="230">
        <v>17</v>
      </c>
      <c r="I407" s="232">
        <f>IF(ISBLANK(D407),"",(E407/VLOOKUP(B407,'Data-Theme'!A:E,2,)))</f>
        <v>3.3806626098715348E-3</v>
      </c>
      <c r="J407" s="232">
        <f>IF(ISBLANK(D407),"",(F407/VLOOKUP(B407,'Data-Theme'!A:E,2,)))</f>
        <v>3.3806626098715348E-3</v>
      </c>
      <c r="K407" s="232">
        <f>IF(ISBLANK(D407),"",(G407/VLOOKUP(B407,'Data-Theme'!A:E,2,)))</f>
        <v>3.3806626098715348E-3</v>
      </c>
    </row>
    <row r="408" spans="1:11" s="230" customFormat="1" x14ac:dyDescent="0.5">
      <c r="A408" s="230" t="str">
        <f t="shared" si="12"/>
        <v>Review of the state of bilingualism in the federal Public Service</v>
      </c>
      <c r="B408" s="230" t="str">
        <f t="shared" si="13"/>
        <v>AboutGov</v>
      </c>
      <c r="C408" s="230">
        <f>VLOOKUP(B408,'Data-Theme'!A:J,10,)</f>
        <v>2.3608085386705474E-2</v>
      </c>
      <c r="D408" s="230" t="s">
        <v>1092</v>
      </c>
      <c r="E408" s="230">
        <v>0</v>
      </c>
      <c r="F408" s="230">
        <v>5</v>
      </c>
      <c r="G408" s="230">
        <v>3</v>
      </c>
      <c r="H408" s="230">
        <v>12</v>
      </c>
      <c r="I408" s="232">
        <f>IF(ISBLANK(D408),"",(E408/VLOOKUP(B408,'Data-Theme'!A:E,2,)))</f>
        <v>0</v>
      </c>
      <c r="J408" s="232">
        <f>IF(ISBLANK(D408),"",(F408/VLOOKUP(B408,'Data-Theme'!A:E,2,)))</f>
        <v>3.3806626098715348E-3</v>
      </c>
      <c r="K408" s="232">
        <f>IF(ISBLANK(D408),"",(G408/VLOOKUP(B408,'Data-Theme'!A:E,2,)))</f>
        <v>2.0283975659229209E-3</v>
      </c>
    </row>
    <row r="409" spans="1:11" s="230" customFormat="1" x14ac:dyDescent="0.5">
      <c r="A409" s="230" t="str">
        <f t="shared" si="12"/>
        <v>Review the progress of Government of Canada commitments</v>
      </c>
      <c r="B409" s="230" t="str">
        <f t="shared" si="13"/>
        <v>AboutGov</v>
      </c>
      <c r="C409" s="230">
        <f>VLOOKUP(B409,'Data-Theme'!A:J,10,)</f>
        <v>2.3608085386705474E-2</v>
      </c>
      <c r="D409" s="230" t="s">
        <v>1093</v>
      </c>
      <c r="E409" s="230">
        <v>18</v>
      </c>
      <c r="F409" s="230">
        <v>24</v>
      </c>
      <c r="G409" s="230">
        <v>19</v>
      </c>
      <c r="H409" s="230">
        <v>54</v>
      </c>
      <c r="I409" s="232">
        <f>IF(ISBLANK(D409),"",(E409/VLOOKUP(B409,'Data-Theme'!A:E,2,)))</f>
        <v>1.2170385395537525E-2</v>
      </c>
      <c r="J409" s="232">
        <f>IF(ISBLANK(D409),"",(F409/VLOOKUP(B409,'Data-Theme'!A:E,2,)))</f>
        <v>1.6227180527383367E-2</v>
      </c>
      <c r="K409" s="232">
        <f>IF(ISBLANK(D409),"",(G409/VLOOKUP(B409,'Data-Theme'!A:E,2,)))</f>
        <v>1.2846517917511832E-2</v>
      </c>
    </row>
    <row r="410" spans="1:11" s="230" customFormat="1" x14ac:dyDescent="0.5">
      <c r="A410" s="230" t="str">
        <f t="shared" si="12"/>
        <v>Search the Orders in Council database</v>
      </c>
      <c r="B410" s="230" t="str">
        <f t="shared" si="13"/>
        <v>AboutGov</v>
      </c>
      <c r="C410" s="230">
        <f>VLOOKUP(B410,'Data-Theme'!A:J,10,)</f>
        <v>2.3608085386705474E-2</v>
      </c>
      <c r="D410" s="230" t="s">
        <v>1094</v>
      </c>
      <c r="E410" s="230">
        <v>3</v>
      </c>
      <c r="F410" s="230">
        <v>7</v>
      </c>
      <c r="G410" s="230">
        <v>7</v>
      </c>
      <c r="H410" s="230">
        <v>9</v>
      </c>
      <c r="I410" s="232">
        <f>IF(ISBLANK(D410),"",(E410/VLOOKUP(B410,'Data-Theme'!A:E,2,)))</f>
        <v>2.0283975659229209E-3</v>
      </c>
      <c r="J410" s="232">
        <f>IF(ISBLANK(D410),"",(F410/VLOOKUP(B410,'Data-Theme'!A:E,2,)))</f>
        <v>4.7329276538201487E-3</v>
      </c>
      <c r="K410" s="232">
        <f>IF(ISBLANK(D410),"",(G410/VLOOKUP(B410,'Data-Theme'!A:E,2,)))</f>
        <v>4.7329276538201487E-3</v>
      </c>
    </row>
    <row r="411" spans="1:11" s="230" customFormat="1" x14ac:dyDescent="0.5">
      <c r="A411" s="230" t="str">
        <f t="shared" si="12"/>
        <v>See how the Government of Canada supports the LGBTQ2+ community</v>
      </c>
      <c r="B411" s="230" t="str">
        <f t="shared" si="13"/>
        <v>AboutGov</v>
      </c>
      <c r="C411" s="230">
        <f>VLOOKUP(B411,'Data-Theme'!A:J,10,)</f>
        <v>2.3608085386705474E-2</v>
      </c>
      <c r="D411" s="230" t="s">
        <v>1095</v>
      </c>
      <c r="E411" s="230">
        <v>8</v>
      </c>
      <c r="F411" s="230">
        <v>10</v>
      </c>
      <c r="G411" s="230">
        <v>12</v>
      </c>
      <c r="H411" s="230">
        <v>29</v>
      </c>
      <c r="I411" s="232">
        <f>IF(ISBLANK(D411),"",(E411/VLOOKUP(B411,'Data-Theme'!A:E,2,)))</f>
        <v>5.4090601757944556E-3</v>
      </c>
      <c r="J411" s="232">
        <f>IF(ISBLANK(D411),"",(F411/VLOOKUP(B411,'Data-Theme'!A:E,2,)))</f>
        <v>6.7613252197430695E-3</v>
      </c>
      <c r="K411" s="232">
        <f>IF(ISBLANK(D411),"",(G411/VLOOKUP(B411,'Data-Theme'!A:E,2,)))</f>
        <v>8.1135902636916835E-3</v>
      </c>
    </row>
    <row r="412" spans="1:11" s="230" customFormat="1" x14ac:dyDescent="0.5">
      <c r="A412" s="230" t="str">
        <f t="shared" si="12"/>
        <v>Learn about the Governor General or Lieutenant Governors and the appointment process</v>
      </c>
      <c r="B412" s="230" t="str">
        <f t="shared" si="13"/>
        <v>Culture</v>
      </c>
      <c r="C412" s="230">
        <f>VLOOKUP(B412,'Data-Theme'!A:J,10,)</f>
        <v>2.307248779758336E-2</v>
      </c>
      <c r="D412" s="230" t="s">
        <v>1096</v>
      </c>
      <c r="E412" s="230">
        <v>1</v>
      </c>
      <c r="F412" s="230">
        <v>3</v>
      </c>
      <c r="G412" s="230">
        <v>3</v>
      </c>
      <c r="H412" s="230">
        <v>15</v>
      </c>
      <c r="I412" s="232">
        <f>IF(ISBLANK(D412),"",(E412/VLOOKUP(B412,'Data-Theme'!A:E,2,)))</f>
        <v>6.6269052352551359E-4</v>
      </c>
      <c r="J412" s="232">
        <f>IF(ISBLANK(D412),"",(F412/VLOOKUP(B412,'Data-Theme'!A:E,2,)))</f>
        <v>1.9880715705765406E-3</v>
      </c>
      <c r="K412" s="232">
        <f>IF(ISBLANK(D412),"",(G412/VLOOKUP(B412,'Data-Theme'!A:E,2,)))</f>
        <v>1.9880715705765406E-3</v>
      </c>
    </row>
    <row r="413" spans="1:11" s="230" customFormat="1" x14ac:dyDescent="0.5">
      <c r="A413" s="230" t="str">
        <f t="shared" si="12"/>
        <v>Other - Reason for my visit is not in this list</v>
      </c>
      <c r="B413" s="230" t="str">
        <f t="shared" si="13"/>
        <v>Culture</v>
      </c>
      <c r="C413" s="230">
        <f>VLOOKUP(B413,'Data-Theme'!A:J,10,)</f>
        <v>2.307248779758336E-2</v>
      </c>
      <c r="D413" s="230" t="s">
        <v>1097</v>
      </c>
      <c r="E413" s="230">
        <v>0</v>
      </c>
      <c r="F413" s="230">
        <v>2</v>
      </c>
      <c r="G413" s="230">
        <v>1</v>
      </c>
      <c r="H413" s="230">
        <v>3</v>
      </c>
      <c r="I413" s="232">
        <f>IF(ISBLANK(D413),"",(E413/VLOOKUP(B413,'Data-Theme'!A:E,2,)))</f>
        <v>0</v>
      </c>
      <c r="J413" s="232">
        <f>IF(ISBLANK(D413),"",(F413/VLOOKUP(B413,'Data-Theme'!A:E,2,)))</f>
        <v>1.3253810470510272E-3</v>
      </c>
      <c r="K413" s="232">
        <f>IF(ISBLANK(D413),"",(G413/VLOOKUP(B413,'Data-Theme'!A:E,2,)))</f>
        <v>6.6269052352551359E-4</v>
      </c>
    </row>
    <row r="414" spans="1:11" s="230" customFormat="1" x14ac:dyDescent="0.5">
      <c r="A414" s="230" t="str">
        <f t="shared" si="12"/>
        <v>Check health advice before travelling</v>
      </c>
      <c r="B414" s="230" t="str">
        <f t="shared" si="13"/>
        <v>COVID-19</v>
      </c>
      <c r="C414" s="230">
        <f>VLOOKUP(B414,'Data-Theme'!A:J,10,)</f>
        <v>7.5164248795767039E-3</v>
      </c>
      <c r="D414" s="230" t="s">
        <v>1556</v>
      </c>
      <c r="E414" s="230">
        <v>372</v>
      </c>
      <c r="F414" s="230">
        <v>536</v>
      </c>
      <c r="G414" s="230">
        <v>581</v>
      </c>
      <c r="H414" s="230">
        <v>946</v>
      </c>
      <c r="I414" s="232">
        <f>IF(ISBLANK(D414),"",(E414/VLOOKUP(B414,'Data-Theme'!A:E,2,)))</f>
        <v>2.2889490524243172E-2</v>
      </c>
      <c r="J414" s="232">
        <f>IF(ISBLANK(D414),"",(F414/VLOOKUP(B414,'Data-Theme'!A:E,2,)))</f>
        <v>3.2980556239232094E-2</v>
      </c>
      <c r="K414" s="232">
        <f>IF(ISBLANK(D414),"",(G414/VLOOKUP(B414,'Data-Theme'!A:E,2,)))</f>
        <v>3.5749446222003448E-2</v>
      </c>
    </row>
    <row r="415" spans="1:11" s="230" customFormat="1" x14ac:dyDescent="0.5">
      <c r="A415" s="230" t="str">
        <f t="shared" si="12"/>
        <v>Other - Reason for my visit is not in this list</v>
      </c>
      <c r="B415" s="230" t="str">
        <f t="shared" si="13"/>
        <v>COVID-19</v>
      </c>
      <c r="C415" s="230">
        <f>VLOOKUP(B415,'Data-Theme'!A:J,10,)</f>
        <v>7.5164248795767039E-3</v>
      </c>
      <c r="D415" s="230" t="s">
        <v>1557</v>
      </c>
      <c r="E415" s="230">
        <v>8</v>
      </c>
      <c r="F415" s="230">
        <v>6</v>
      </c>
      <c r="G415" s="230">
        <v>8</v>
      </c>
      <c r="H415" s="230">
        <v>11</v>
      </c>
      <c r="I415" s="232">
        <f>IF(ISBLANK(D415),"",(E415/VLOOKUP(B415,'Data-Theme'!A:E,2,)))</f>
        <v>4.9224710804824019E-4</v>
      </c>
      <c r="J415" s="232">
        <f>IF(ISBLANK(D415),"",(F415/VLOOKUP(B415,'Data-Theme'!A:E,2,)))</f>
        <v>3.6918533103618014E-4</v>
      </c>
      <c r="K415" s="232">
        <f>IF(ISBLANK(D415),"",(G415/VLOOKUP(B415,'Data-Theme'!A:E,2,)))</f>
        <v>4.9224710804824019E-4</v>
      </c>
    </row>
    <row r="416" spans="1:11" s="230" customFormat="1" x14ac:dyDescent="0.5">
      <c r="A416" s="230" t="str">
        <f t="shared" si="12"/>
        <v>Check health advice before travelling</v>
      </c>
      <c r="B416" s="230" t="str">
        <f t="shared" si="13"/>
        <v>Health</v>
      </c>
      <c r="C416" s="230">
        <f>VLOOKUP(B416,'Data-Theme'!A:J,10,)</f>
        <v>1.273394797687784E-2</v>
      </c>
      <c r="D416" s="230" t="s">
        <v>1098</v>
      </c>
      <c r="E416" s="230">
        <v>12</v>
      </c>
      <c r="F416" s="230">
        <v>21</v>
      </c>
      <c r="G416" s="230">
        <v>21</v>
      </c>
      <c r="H416" s="230">
        <v>53</v>
      </c>
      <c r="I416" s="232">
        <f>IF(ISBLANK(D416),"",(E416/VLOOKUP(B416,'Data-Theme'!A:E,2,)))</f>
        <v>2.5586353944562902E-3</v>
      </c>
      <c r="J416" s="232">
        <f>IF(ISBLANK(D416),"",(F416/VLOOKUP(B416,'Data-Theme'!A:E,2,)))</f>
        <v>4.4776119402985077E-3</v>
      </c>
      <c r="K416" s="232">
        <f>IF(ISBLANK(D416),"",(G416/VLOOKUP(B416,'Data-Theme'!A:E,2,)))</f>
        <v>4.4776119402985077E-3</v>
      </c>
    </row>
    <row r="417" spans="1:11" s="230" customFormat="1" x14ac:dyDescent="0.5">
      <c r="A417" s="230" t="str">
        <f t="shared" si="12"/>
        <v>Find information on family violence and how to get help</v>
      </c>
      <c r="B417" s="230" t="str">
        <f t="shared" si="13"/>
        <v>Health</v>
      </c>
      <c r="C417" s="230">
        <f>VLOOKUP(B417,'Data-Theme'!A:J,10,)</f>
        <v>1.273394797687784E-2</v>
      </c>
      <c r="D417" s="230" t="s">
        <v>1099</v>
      </c>
      <c r="E417" s="230">
        <v>7</v>
      </c>
      <c r="F417" s="230">
        <v>15</v>
      </c>
      <c r="G417" s="230">
        <v>13</v>
      </c>
      <c r="H417" s="230">
        <v>33</v>
      </c>
      <c r="I417" s="232">
        <f>IF(ISBLANK(D417),"",(E417/VLOOKUP(B417,'Data-Theme'!A:E,2,)))</f>
        <v>1.4925373134328358E-3</v>
      </c>
      <c r="J417" s="232">
        <f>IF(ISBLANK(D417),"",(F417/VLOOKUP(B417,'Data-Theme'!A:E,2,)))</f>
        <v>3.1982942430703624E-3</v>
      </c>
      <c r="K417" s="232">
        <f>IF(ISBLANK(D417),"",(G417/VLOOKUP(B417,'Data-Theme'!A:E,2,)))</f>
        <v>2.7718550106609809E-3</v>
      </c>
    </row>
    <row r="418" spans="1:11" s="230" customFormat="1" x14ac:dyDescent="0.5">
      <c r="A418" s="230" t="str">
        <f t="shared" si="12"/>
        <v>Find out the hazardous properties of a human pathogen and how to work with it in a laboratory setting</v>
      </c>
      <c r="B418" s="230" t="str">
        <f t="shared" si="13"/>
        <v>Health</v>
      </c>
      <c r="C418" s="230">
        <f>VLOOKUP(B418,'Data-Theme'!A:J,10,)</f>
        <v>1.273394797687784E-2</v>
      </c>
      <c r="D418" s="230" t="s">
        <v>1100</v>
      </c>
      <c r="E418" s="230">
        <v>7</v>
      </c>
      <c r="F418" s="230">
        <v>10</v>
      </c>
      <c r="G418" s="230">
        <v>13</v>
      </c>
      <c r="H418" s="230">
        <v>55</v>
      </c>
      <c r="I418" s="232">
        <f>IF(ISBLANK(D418),"",(E418/VLOOKUP(B418,'Data-Theme'!A:E,2,)))</f>
        <v>1.4925373134328358E-3</v>
      </c>
      <c r="J418" s="232">
        <f>IF(ISBLANK(D418),"",(F418/VLOOKUP(B418,'Data-Theme'!A:E,2,)))</f>
        <v>2.1321961620469083E-3</v>
      </c>
      <c r="K418" s="232">
        <f>IF(ISBLANK(D418),"",(G418/VLOOKUP(B418,'Data-Theme'!A:E,2,)))</f>
        <v>2.7718550106609809E-3</v>
      </c>
    </row>
    <row r="419" spans="1:11" s="230" customFormat="1" x14ac:dyDescent="0.5">
      <c r="A419" s="230" t="str">
        <f t="shared" si="12"/>
        <v>Get guidelines for immunization and vaccination practices</v>
      </c>
      <c r="B419" s="230" t="str">
        <f t="shared" si="13"/>
        <v>Health</v>
      </c>
      <c r="C419" s="230">
        <f>VLOOKUP(B419,'Data-Theme'!A:J,10,)</f>
        <v>1.273394797687784E-2</v>
      </c>
      <c r="D419" s="230" t="s">
        <v>1101</v>
      </c>
      <c r="E419" s="230">
        <v>76</v>
      </c>
      <c r="F419" s="230">
        <v>107</v>
      </c>
      <c r="G419" s="230">
        <v>127</v>
      </c>
      <c r="H419" s="230">
        <v>353</v>
      </c>
      <c r="I419" s="232">
        <f>IF(ISBLANK(D419),"",(E419/VLOOKUP(B419,'Data-Theme'!A:E,2,)))</f>
        <v>1.6204690831556502E-2</v>
      </c>
      <c r="J419" s="232">
        <f>IF(ISBLANK(D419),"",(F419/VLOOKUP(B419,'Data-Theme'!A:E,2,)))</f>
        <v>2.281449893390192E-2</v>
      </c>
      <c r="K419" s="232">
        <f>IF(ISBLANK(D419),"",(G419/VLOOKUP(B419,'Data-Theme'!A:E,2,)))</f>
        <v>2.7078891257995737E-2</v>
      </c>
    </row>
    <row r="420" spans="1:11" s="230" customFormat="1" x14ac:dyDescent="0.5">
      <c r="A420" s="230" t="str">
        <f t="shared" si="12"/>
        <v>Learn about mental health support and how to get help</v>
      </c>
      <c r="B420" s="230" t="str">
        <f t="shared" si="13"/>
        <v>Health</v>
      </c>
      <c r="C420" s="230">
        <f>VLOOKUP(B420,'Data-Theme'!A:J,10,)</f>
        <v>1.273394797687784E-2</v>
      </c>
      <c r="D420" s="230" t="s">
        <v>1102</v>
      </c>
      <c r="E420" s="230">
        <v>72</v>
      </c>
      <c r="F420" s="230">
        <v>98</v>
      </c>
      <c r="G420" s="230">
        <v>105</v>
      </c>
      <c r="H420" s="230">
        <v>217</v>
      </c>
      <c r="I420" s="232">
        <f>IF(ISBLANK(D420),"",(E420/VLOOKUP(B420,'Data-Theme'!A:E,2,)))</f>
        <v>1.535181236673774E-2</v>
      </c>
      <c r="J420" s="232">
        <f>IF(ISBLANK(D420),"",(F420/VLOOKUP(B420,'Data-Theme'!A:E,2,)))</f>
        <v>2.0895522388059702E-2</v>
      </c>
      <c r="K420" s="232">
        <f>IF(ISBLANK(D420),"",(G420/VLOOKUP(B420,'Data-Theme'!A:E,2,)))</f>
        <v>2.2388059701492536E-2</v>
      </c>
    </row>
    <row r="421" spans="1:11" s="230" customFormat="1" x14ac:dyDescent="0.5">
      <c r="A421" s="230" t="str">
        <f t="shared" si="12"/>
        <v>Learn about outbreaks of food and water-borne illnesses and diseases in Canada</v>
      </c>
      <c r="B421" s="230" t="str">
        <f t="shared" si="13"/>
        <v>Health</v>
      </c>
      <c r="C421" s="230">
        <f>VLOOKUP(B421,'Data-Theme'!A:J,10,)</f>
        <v>1.273394797687784E-2</v>
      </c>
      <c r="D421" s="230" t="s">
        <v>1103</v>
      </c>
      <c r="E421" s="230">
        <v>13</v>
      </c>
      <c r="F421" s="230">
        <v>22</v>
      </c>
      <c r="G421" s="230">
        <v>22</v>
      </c>
      <c r="H421" s="230">
        <v>56</v>
      </c>
      <c r="I421" s="232">
        <f>IF(ISBLANK(D421),"",(E421/VLOOKUP(B421,'Data-Theme'!A:E,2,)))</f>
        <v>2.7718550106609809E-3</v>
      </c>
      <c r="J421" s="232">
        <f>IF(ISBLANK(D421),"",(F421/VLOOKUP(B421,'Data-Theme'!A:E,2,)))</f>
        <v>4.690831556503198E-3</v>
      </c>
      <c r="K421" s="232">
        <f>IF(ISBLANK(D421),"",(G421/VLOOKUP(B421,'Data-Theme'!A:E,2,)))</f>
        <v>4.690831556503198E-3</v>
      </c>
    </row>
    <row r="422" spans="1:11" s="230" customFormat="1" x14ac:dyDescent="0.5">
      <c r="A422" s="230" t="str">
        <f t="shared" si="12"/>
        <v>Other - Reason for my visit is not in this list</v>
      </c>
      <c r="B422" s="230" t="str">
        <f t="shared" si="13"/>
        <v>Health</v>
      </c>
      <c r="C422" s="230">
        <f>VLOOKUP(B422,'Data-Theme'!A:J,10,)</f>
        <v>1.273394797687784E-2</v>
      </c>
      <c r="D422" s="230" t="s">
        <v>1104</v>
      </c>
      <c r="E422" s="230">
        <v>11</v>
      </c>
      <c r="F422" s="230">
        <v>14</v>
      </c>
      <c r="G422" s="230">
        <v>15</v>
      </c>
      <c r="H422" s="230">
        <v>33</v>
      </c>
      <c r="I422" s="232">
        <f>IF(ISBLANK(D422),"",(E422/VLOOKUP(B422,'Data-Theme'!A:E,2,)))</f>
        <v>2.345415778251599E-3</v>
      </c>
      <c r="J422" s="232">
        <f>IF(ISBLANK(D422),"",(F422/VLOOKUP(B422,'Data-Theme'!A:E,2,)))</f>
        <v>2.9850746268656717E-3</v>
      </c>
      <c r="K422" s="232">
        <f>IF(ISBLANK(D422),"",(G422/VLOOKUP(B422,'Data-Theme'!A:E,2,)))</f>
        <v>3.1982942430703624E-3</v>
      </c>
    </row>
    <row r="423" spans="1:11" s="230" customFormat="1" x14ac:dyDescent="0.5">
      <c r="A423" s="230" t="str">
        <f t="shared" si="12"/>
        <v>ArriveCAN – Create an account</v>
      </c>
      <c r="B423" s="230" t="str">
        <f t="shared" si="13"/>
        <v>Travel</v>
      </c>
      <c r="C423" s="230">
        <f>VLOOKUP(B423,'Data-Theme'!A:J,10,)</f>
        <v>4.3478235164374525E-3</v>
      </c>
      <c r="D423" s="230" t="s">
        <v>1558</v>
      </c>
      <c r="E423" s="230">
        <v>13</v>
      </c>
      <c r="F423" s="230">
        <v>16</v>
      </c>
      <c r="G423" s="230">
        <v>16</v>
      </c>
      <c r="H423" s="230">
        <v>37</v>
      </c>
      <c r="I423" s="232">
        <f>IF(ISBLANK(D423),"",(E423/VLOOKUP(B423,'Data-Theme'!A:E,2,)))</f>
        <v>2.6633340845301262E-4</v>
      </c>
      <c r="J423" s="232">
        <f>IF(ISBLANK(D423),"",(F423/VLOOKUP(B423,'Data-Theme'!A:E,2,)))</f>
        <v>3.2779496424986172E-4</v>
      </c>
      <c r="K423" s="232">
        <f>IF(ISBLANK(D423),"",(G423/VLOOKUP(B423,'Data-Theme'!A:E,2,)))</f>
        <v>3.2779496424986172E-4</v>
      </c>
    </row>
    <row r="424" spans="1:11" s="230" customFormat="1" x14ac:dyDescent="0.5">
      <c r="A424" s="230" t="str">
        <f t="shared" si="12"/>
        <v>ArriveCAN – Download the mobile app</v>
      </c>
      <c r="B424" s="230" t="str">
        <f t="shared" si="13"/>
        <v>Travel</v>
      </c>
      <c r="C424" s="230">
        <f>VLOOKUP(B424,'Data-Theme'!A:J,10,)</f>
        <v>4.3478235164374525E-3</v>
      </c>
      <c r="D424" s="230" t="s">
        <v>1559</v>
      </c>
      <c r="E424" s="230">
        <v>2</v>
      </c>
      <c r="F424" s="230">
        <v>4</v>
      </c>
      <c r="G424" s="230">
        <v>4</v>
      </c>
      <c r="H424" s="230">
        <v>9</v>
      </c>
      <c r="I424" s="232">
        <f>IF(ISBLANK(D424),"",(E424/VLOOKUP(B424,'Data-Theme'!A:E,2,)))</f>
        <v>4.0974370531232715E-5</v>
      </c>
      <c r="J424" s="232">
        <f>IF(ISBLANK(D424),"",(F424/VLOOKUP(B424,'Data-Theme'!A:E,2,)))</f>
        <v>8.194874106246543E-5</v>
      </c>
      <c r="K424" s="232">
        <f>IF(ISBLANK(D424),"",(G424/VLOOKUP(B424,'Data-Theme'!A:E,2,)))</f>
        <v>8.194874106246543E-5</v>
      </c>
    </row>
    <row r="425" spans="1:11" s="230" customFormat="1" x14ac:dyDescent="0.5">
      <c r="A425" s="230" t="str">
        <f t="shared" si="12"/>
        <v>ArriveCAN – Learn more about it, what it is, how and when to use it</v>
      </c>
      <c r="B425" s="230" t="str">
        <f t="shared" si="13"/>
        <v>Travel</v>
      </c>
      <c r="C425" s="230">
        <f>VLOOKUP(B425,'Data-Theme'!A:J,10,)</f>
        <v>4.3478235164374525E-3</v>
      </c>
      <c r="D425" s="230" t="s">
        <v>1560</v>
      </c>
      <c r="E425" s="230">
        <v>10</v>
      </c>
      <c r="F425" s="230">
        <v>13</v>
      </c>
      <c r="G425" s="230">
        <v>14</v>
      </c>
      <c r="H425" s="230">
        <v>35</v>
      </c>
      <c r="I425" s="232">
        <f>IF(ISBLANK(D425),"",(E425/VLOOKUP(B425,'Data-Theme'!A:E,2,)))</f>
        <v>2.0487185265616358E-4</v>
      </c>
      <c r="J425" s="232">
        <f>IF(ISBLANK(D425),"",(F425/VLOOKUP(B425,'Data-Theme'!A:E,2,)))</f>
        <v>2.6633340845301262E-4</v>
      </c>
      <c r="K425" s="232">
        <f>IF(ISBLANK(D425),"",(G425/VLOOKUP(B425,'Data-Theme'!A:E,2,)))</f>
        <v>2.8682059371862902E-4</v>
      </c>
    </row>
    <row r="426" spans="1:11" s="230" customFormat="1" x14ac:dyDescent="0.5">
      <c r="A426" s="230" t="str">
        <f t="shared" si="12"/>
        <v>ArriveCAN – Report your daily symptoms or new case of COVID-19</v>
      </c>
      <c r="B426" s="230" t="str">
        <f t="shared" si="13"/>
        <v>Travel</v>
      </c>
      <c r="C426" s="230">
        <f>VLOOKUP(B426,'Data-Theme'!A:J,10,)</f>
        <v>4.3478235164374525E-3</v>
      </c>
      <c r="D426" s="230" t="s">
        <v>1561</v>
      </c>
      <c r="E426" s="230">
        <v>3</v>
      </c>
      <c r="F426" s="230">
        <v>7</v>
      </c>
      <c r="G426" s="230">
        <v>6</v>
      </c>
      <c r="H426" s="230">
        <v>8</v>
      </c>
      <c r="I426" s="232">
        <f>IF(ISBLANK(D426),"",(E426/VLOOKUP(B426,'Data-Theme'!A:E,2,)))</f>
        <v>6.1461555796849069E-5</v>
      </c>
      <c r="J426" s="232">
        <f>IF(ISBLANK(D426),"",(F426/VLOOKUP(B426,'Data-Theme'!A:E,2,)))</f>
        <v>1.4341029685931451E-4</v>
      </c>
      <c r="K426" s="232">
        <f>IF(ISBLANK(D426),"",(G426/VLOOKUP(B426,'Data-Theme'!A:E,2,)))</f>
        <v>1.2292311159369814E-4</v>
      </c>
    </row>
    <row r="427" spans="1:11" s="230" customFormat="1" x14ac:dyDescent="0.5">
      <c r="A427" s="230" t="str">
        <f t="shared" si="12"/>
        <v>ArriveCAN – Show proof of a molecular test</v>
      </c>
      <c r="B427" s="230" t="str">
        <f t="shared" si="13"/>
        <v>Travel</v>
      </c>
      <c r="C427" s="230">
        <f>VLOOKUP(B427,'Data-Theme'!A:J,10,)</f>
        <v>4.3478235164374525E-3</v>
      </c>
      <c r="D427" s="230" t="s">
        <v>1562</v>
      </c>
      <c r="E427" s="230">
        <v>2</v>
      </c>
      <c r="F427" s="230">
        <v>3</v>
      </c>
      <c r="G427" s="230">
        <v>3</v>
      </c>
      <c r="H427" s="230">
        <v>3</v>
      </c>
      <c r="I427" s="232">
        <f>IF(ISBLANK(D427),"",(E427/VLOOKUP(B427,'Data-Theme'!A:E,2,)))</f>
        <v>4.0974370531232715E-5</v>
      </c>
      <c r="J427" s="232">
        <f>IF(ISBLANK(D427),"",(F427/VLOOKUP(B427,'Data-Theme'!A:E,2,)))</f>
        <v>6.1461555796849069E-5</v>
      </c>
      <c r="K427" s="232">
        <f>IF(ISBLANK(D427),"",(G427/VLOOKUP(B427,'Data-Theme'!A:E,2,)))</f>
        <v>6.1461555796849069E-5</v>
      </c>
    </row>
    <row r="428" spans="1:11" s="230" customFormat="1" x14ac:dyDescent="0.5">
      <c r="A428" s="230" t="str">
        <f t="shared" si="12"/>
        <v>ArriveCAN – Submit your contact information</v>
      </c>
      <c r="B428" s="230" t="str">
        <f t="shared" si="13"/>
        <v>Travel</v>
      </c>
      <c r="C428" s="230">
        <f>VLOOKUP(B428,'Data-Theme'!A:J,10,)</f>
        <v>4.3478235164374525E-3</v>
      </c>
      <c r="D428" s="230" t="s">
        <v>1563</v>
      </c>
      <c r="E428" s="230">
        <v>7</v>
      </c>
      <c r="F428" s="230">
        <v>13</v>
      </c>
      <c r="G428" s="230">
        <v>13</v>
      </c>
      <c r="H428" s="230">
        <v>20</v>
      </c>
      <c r="I428" s="232">
        <f>IF(ISBLANK(D428),"",(E428/VLOOKUP(B428,'Data-Theme'!A:E,2,)))</f>
        <v>1.4341029685931451E-4</v>
      </c>
      <c r="J428" s="232">
        <f>IF(ISBLANK(D428),"",(F428/VLOOKUP(B428,'Data-Theme'!A:E,2,)))</f>
        <v>2.6633340845301262E-4</v>
      </c>
      <c r="K428" s="232">
        <f>IF(ISBLANK(D428),"",(G428/VLOOKUP(B428,'Data-Theme'!A:E,2,)))</f>
        <v>2.6633340845301262E-4</v>
      </c>
    </row>
    <row r="429" spans="1:11" s="230" customFormat="1" x14ac:dyDescent="0.5">
      <c r="A429" s="230" t="str">
        <f t="shared" si="12"/>
        <v>ArriveCAN – Submit your quarantine plan</v>
      </c>
      <c r="B429" s="230" t="str">
        <f t="shared" si="13"/>
        <v>Travel</v>
      </c>
      <c r="C429" s="230">
        <f>VLOOKUP(B429,'Data-Theme'!A:J,10,)</f>
        <v>4.3478235164374525E-3</v>
      </c>
      <c r="D429" s="230" t="s">
        <v>1564</v>
      </c>
      <c r="E429" s="230">
        <v>3</v>
      </c>
      <c r="F429" s="230">
        <v>7</v>
      </c>
      <c r="G429" s="230">
        <v>4</v>
      </c>
      <c r="H429" s="230">
        <v>9</v>
      </c>
      <c r="I429" s="232">
        <f>IF(ISBLANK(D429),"",(E429/VLOOKUP(B429,'Data-Theme'!A:E,2,)))</f>
        <v>6.1461555796849069E-5</v>
      </c>
      <c r="J429" s="232">
        <f>IF(ISBLANK(D429),"",(F429/VLOOKUP(B429,'Data-Theme'!A:E,2,)))</f>
        <v>1.4341029685931451E-4</v>
      </c>
      <c r="K429" s="232">
        <f>IF(ISBLANK(D429),"",(G429/VLOOKUP(B429,'Data-Theme'!A:E,2,)))</f>
        <v>8.194874106246543E-5</v>
      </c>
    </row>
    <row r="430" spans="1:11" s="230" customFormat="1" x14ac:dyDescent="0.5">
      <c r="A430" s="230" t="str">
        <f t="shared" si="12"/>
        <v>Check health advice before travelling</v>
      </c>
      <c r="B430" s="230" t="str">
        <f t="shared" si="13"/>
        <v>Travel</v>
      </c>
      <c r="C430" s="230">
        <f>VLOOKUP(B430,'Data-Theme'!A:J,10,)</f>
        <v>4.3478235164374525E-3</v>
      </c>
      <c r="D430" s="230" t="s">
        <v>1105</v>
      </c>
      <c r="E430" s="230">
        <v>48</v>
      </c>
      <c r="F430" s="230">
        <v>62</v>
      </c>
      <c r="G430" s="230">
        <v>79</v>
      </c>
      <c r="H430" s="230">
        <v>194</v>
      </c>
      <c r="I430" s="232">
        <f>IF(ISBLANK(D430),"",(E430/VLOOKUP(B430,'Data-Theme'!A:E,2,)))</f>
        <v>9.833848927495851E-4</v>
      </c>
      <c r="J430" s="232">
        <f>IF(ISBLANK(D430),"",(F430/VLOOKUP(B430,'Data-Theme'!A:E,2,)))</f>
        <v>1.2702054864682142E-3</v>
      </c>
      <c r="K430" s="232">
        <f>IF(ISBLANK(D430),"",(G430/VLOOKUP(B430,'Data-Theme'!A:E,2,)))</f>
        <v>1.6184876359836922E-3</v>
      </c>
    </row>
    <row r="431" spans="1:11" s="230" customFormat="1" x14ac:dyDescent="0.5">
      <c r="A431" s="230" t="str">
        <f t="shared" si="12"/>
        <v>Check provincial and territorial restrictions</v>
      </c>
      <c r="B431" s="230" t="str">
        <f t="shared" si="13"/>
        <v>Travel</v>
      </c>
      <c r="C431" s="230">
        <f>VLOOKUP(B431,'Data-Theme'!A:J,10,)</f>
        <v>4.3478235164374525E-3</v>
      </c>
      <c r="D431" s="230" t="s">
        <v>1106</v>
      </c>
      <c r="E431" s="230">
        <v>41</v>
      </c>
      <c r="F431" s="230">
        <v>61</v>
      </c>
      <c r="G431" s="230">
        <v>75</v>
      </c>
      <c r="H431" s="230">
        <v>146</v>
      </c>
      <c r="I431" s="232">
        <f>IF(ISBLANK(D431),"",(E431/VLOOKUP(B431,'Data-Theme'!A:E,2,)))</f>
        <v>8.3997459589027067E-4</v>
      </c>
      <c r="J431" s="232">
        <f>IF(ISBLANK(D431),"",(F431/VLOOKUP(B431,'Data-Theme'!A:E,2,)))</f>
        <v>1.2497183012025977E-3</v>
      </c>
      <c r="K431" s="232">
        <f>IF(ISBLANK(D431),"",(G431/VLOOKUP(B431,'Data-Theme'!A:E,2,)))</f>
        <v>1.5365388949212268E-3</v>
      </c>
    </row>
    <row r="432" spans="1:11" s="230" customFormat="1" x14ac:dyDescent="0.5">
      <c r="A432" s="230" t="str">
        <f t="shared" si="12"/>
        <v>Check rules for vaccinated travellers entering Canada</v>
      </c>
      <c r="B432" s="230" t="str">
        <f t="shared" si="13"/>
        <v>Travel</v>
      </c>
      <c r="C432" s="230">
        <f>VLOOKUP(B432,'Data-Theme'!A:J,10,)</f>
        <v>4.3478235164374525E-3</v>
      </c>
      <c r="D432" s="230" t="s">
        <v>1107</v>
      </c>
      <c r="E432" s="230">
        <v>166</v>
      </c>
      <c r="F432" s="230">
        <v>268</v>
      </c>
      <c r="G432" s="230">
        <v>285</v>
      </c>
      <c r="H432" s="230">
        <v>772</v>
      </c>
      <c r="I432" s="232">
        <f>IF(ISBLANK(D432),"",(E432/VLOOKUP(B432,'Data-Theme'!A:E,2,)))</f>
        <v>3.4008727540923152E-3</v>
      </c>
      <c r="J432" s="232">
        <f>IF(ISBLANK(D432),"",(F432/VLOOKUP(B432,'Data-Theme'!A:E,2,)))</f>
        <v>5.4905656511851832E-3</v>
      </c>
      <c r="K432" s="232">
        <f>IF(ISBLANK(D432),"",(G432/VLOOKUP(B432,'Data-Theme'!A:E,2,)))</f>
        <v>5.8388478007006615E-3</v>
      </c>
    </row>
    <row r="433" spans="1:11" s="230" customFormat="1" x14ac:dyDescent="0.5">
      <c r="A433" s="230" t="str">
        <f t="shared" si="12"/>
        <v>Check vaccination requirements to enter Canada</v>
      </c>
      <c r="B433" s="230" t="str">
        <f t="shared" si="13"/>
        <v>Travel</v>
      </c>
      <c r="C433" s="230">
        <f>VLOOKUP(B433,'Data-Theme'!A:J,10,)</f>
        <v>4.3478235164374525E-3</v>
      </c>
      <c r="D433" s="230" t="s">
        <v>1565</v>
      </c>
      <c r="E433" s="230">
        <v>290</v>
      </c>
      <c r="F433" s="230">
        <v>386</v>
      </c>
      <c r="G433" s="230">
        <v>405</v>
      </c>
      <c r="H433" s="230">
        <v>945</v>
      </c>
      <c r="I433" s="232">
        <f>IF(ISBLANK(D433),"",(E433/VLOOKUP(B433,'Data-Theme'!A:E,2,)))</f>
        <v>5.9412837270287431E-3</v>
      </c>
      <c r="J433" s="232">
        <f>IF(ISBLANK(D433),"",(F433/VLOOKUP(B433,'Data-Theme'!A:E,2,)))</f>
        <v>7.9080535125279142E-3</v>
      </c>
      <c r="K433" s="232">
        <f>IF(ISBLANK(D433),"",(G433/VLOOKUP(B433,'Data-Theme'!A:E,2,)))</f>
        <v>8.297310032574624E-3</v>
      </c>
    </row>
    <row r="434" spans="1:11" s="230" customFormat="1" x14ac:dyDescent="0.5">
      <c r="A434" s="230" t="str">
        <f t="shared" si="12"/>
        <v>Compassionate travel quarantine exemptions (caring for others, funerals and support)</v>
      </c>
      <c r="B434" s="230" t="str">
        <f t="shared" si="13"/>
        <v>Travel</v>
      </c>
      <c r="C434" s="230">
        <f>VLOOKUP(B434,'Data-Theme'!A:J,10,)</f>
        <v>4.3478235164374525E-3</v>
      </c>
      <c r="D434" s="230" t="s">
        <v>1566</v>
      </c>
      <c r="E434" s="230">
        <v>9</v>
      </c>
      <c r="F434" s="230">
        <v>19</v>
      </c>
      <c r="G434" s="230">
        <v>14</v>
      </c>
      <c r="H434" s="230">
        <v>33</v>
      </c>
      <c r="I434" s="232">
        <f>IF(ISBLANK(D434),"",(E434/VLOOKUP(B434,'Data-Theme'!A:E,2,)))</f>
        <v>1.8438466739054721E-4</v>
      </c>
      <c r="J434" s="232">
        <f>IF(ISBLANK(D434),"",(F434/VLOOKUP(B434,'Data-Theme'!A:E,2,)))</f>
        <v>3.8925652004671076E-4</v>
      </c>
      <c r="K434" s="232">
        <f>IF(ISBLANK(D434),"",(G434/VLOOKUP(B434,'Data-Theme'!A:E,2,)))</f>
        <v>2.8682059371862902E-4</v>
      </c>
    </row>
    <row r="435" spans="1:11" s="230" customFormat="1" x14ac:dyDescent="0.5">
      <c r="A435" s="230" t="str">
        <f t="shared" si="12"/>
        <v>COVID-19 cases, statistics, vaccines, limiting the spread, latest news</v>
      </c>
      <c r="B435" s="230" t="str">
        <f t="shared" si="13"/>
        <v>Travel</v>
      </c>
      <c r="C435" s="230">
        <f>VLOOKUP(B435,'Data-Theme'!A:J,10,)</f>
        <v>4.3478235164374525E-3</v>
      </c>
      <c r="D435" s="230" t="s">
        <v>1567</v>
      </c>
      <c r="E435" s="230">
        <v>0</v>
      </c>
      <c r="F435" s="230">
        <v>0</v>
      </c>
      <c r="G435" s="230">
        <v>1</v>
      </c>
      <c r="H435" s="230">
        <v>1</v>
      </c>
      <c r="I435" s="232">
        <f>IF(ISBLANK(D435),"",(E435/VLOOKUP(B435,'Data-Theme'!A:E,2,)))</f>
        <v>0</v>
      </c>
      <c r="J435" s="232">
        <f>IF(ISBLANK(D435),"",(F435/VLOOKUP(B435,'Data-Theme'!A:E,2,)))</f>
        <v>0</v>
      </c>
      <c r="K435" s="232">
        <f>IF(ISBLANK(D435),"",(G435/VLOOKUP(B435,'Data-Theme'!A:E,2,)))</f>
        <v>2.0487185265616357E-5</v>
      </c>
    </row>
    <row r="436" spans="1:11" s="230" customFormat="1" x14ac:dyDescent="0.5">
      <c r="A436" s="230" t="str">
        <f t="shared" si="12"/>
        <v>COVID-19 requirements for travellers</v>
      </c>
      <c r="B436" s="230" t="str">
        <f t="shared" si="13"/>
        <v>Travel</v>
      </c>
      <c r="C436" s="230">
        <f>VLOOKUP(B436,'Data-Theme'!A:J,10,)</f>
        <v>4.3478235164374525E-3</v>
      </c>
      <c r="D436" s="230" t="s">
        <v>1108</v>
      </c>
      <c r="E436" s="230">
        <v>537</v>
      </c>
      <c r="F436" s="230">
        <v>766</v>
      </c>
      <c r="G436" s="230">
        <v>819</v>
      </c>
      <c r="H436" s="230">
        <v>1795</v>
      </c>
      <c r="I436" s="232">
        <f>IF(ISBLANK(D436),"",(E436/VLOOKUP(B436,'Data-Theme'!A:E,2,)))</f>
        <v>1.1001618487635983E-2</v>
      </c>
      <c r="J436" s="232">
        <f>IF(ISBLANK(D436),"",(F436/VLOOKUP(B436,'Data-Theme'!A:E,2,)))</f>
        <v>1.5693183913462128E-2</v>
      </c>
      <c r="K436" s="232">
        <f>IF(ISBLANK(D436),"",(G436/VLOOKUP(B436,'Data-Theme'!A:E,2,)))</f>
        <v>1.6779004732539796E-2</v>
      </c>
    </row>
    <row r="437" spans="1:11" s="230" customFormat="1" x14ac:dyDescent="0.5">
      <c r="A437" s="230" t="str">
        <f t="shared" si="12"/>
        <v>Follow mandatory quarantine or isolation</v>
      </c>
      <c r="B437" s="230" t="str">
        <f t="shared" si="13"/>
        <v>Travel</v>
      </c>
      <c r="C437" s="230">
        <f>VLOOKUP(B437,'Data-Theme'!A:J,10,)</f>
        <v>4.3478235164374525E-3</v>
      </c>
      <c r="D437" s="230" t="s">
        <v>1568</v>
      </c>
      <c r="E437" s="230">
        <v>17</v>
      </c>
      <c r="F437" s="230">
        <v>24</v>
      </c>
      <c r="G437" s="230">
        <v>24</v>
      </c>
      <c r="H437" s="230">
        <v>45</v>
      </c>
      <c r="I437" s="232">
        <f>IF(ISBLANK(D437),"",(E437/VLOOKUP(B437,'Data-Theme'!A:E,2,)))</f>
        <v>3.4828214951547807E-4</v>
      </c>
      <c r="J437" s="232">
        <f>IF(ISBLANK(D437),"",(F437/VLOOKUP(B437,'Data-Theme'!A:E,2,)))</f>
        <v>4.9169244637479255E-4</v>
      </c>
      <c r="K437" s="232">
        <f>IF(ISBLANK(D437),"",(G437/VLOOKUP(B437,'Data-Theme'!A:E,2,)))</f>
        <v>4.9169244637479255E-4</v>
      </c>
    </row>
    <row r="438" spans="1:11" s="230" customFormat="1" x14ac:dyDescent="0.5">
      <c r="A438" s="230" t="str">
        <f t="shared" si="12"/>
        <v>Latest news – Travel and emergency assistance</v>
      </c>
      <c r="B438" s="230" t="str">
        <f t="shared" si="13"/>
        <v>Travel</v>
      </c>
      <c r="C438" s="230">
        <f>VLOOKUP(B438,'Data-Theme'!A:J,10,)</f>
        <v>4.3478235164374525E-3</v>
      </c>
      <c r="D438" s="230" t="s">
        <v>1569</v>
      </c>
      <c r="E438" s="230">
        <v>4</v>
      </c>
      <c r="F438" s="230">
        <v>4</v>
      </c>
      <c r="G438" s="230">
        <v>2</v>
      </c>
      <c r="H438" s="230">
        <v>10</v>
      </c>
      <c r="I438" s="232">
        <f>IF(ISBLANK(D438),"",(E438/VLOOKUP(B438,'Data-Theme'!A:E,2,)))</f>
        <v>8.194874106246543E-5</v>
      </c>
      <c r="J438" s="232">
        <f>IF(ISBLANK(D438),"",(F438/VLOOKUP(B438,'Data-Theme'!A:E,2,)))</f>
        <v>8.194874106246543E-5</v>
      </c>
      <c r="K438" s="232">
        <f>IF(ISBLANK(D438),"",(G438/VLOOKUP(B438,'Data-Theme'!A:E,2,)))</f>
        <v>4.0974370531232715E-5</v>
      </c>
    </row>
    <row r="439" spans="1:11" s="230" customFormat="1" x14ac:dyDescent="0.5">
      <c r="A439" s="230" t="str">
        <f t="shared" si="12"/>
        <v>Other - Reason for my visit is not in this list</v>
      </c>
      <c r="B439" s="230" t="str">
        <f t="shared" si="13"/>
        <v>Travel</v>
      </c>
      <c r="C439" s="230">
        <f>VLOOKUP(B439,'Data-Theme'!A:J,10,)</f>
        <v>4.3478235164374525E-3</v>
      </c>
      <c r="D439" s="230" t="s">
        <v>1110</v>
      </c>
      <c r="E439" s="230">
        <v>121</v>
      </c>
      <c r="F439" s="230">
        <v>142</v>
      </c>
      <c r="G439" s="230">
        <v>150</v>
      </c>
      <c r="H439" s="230">
        <v>229</v>
      </c>
      <c r="I439" s="232">
        <f>IF(ISBLANK(D439),"",(E439/VLOOKUP(B439,'Data-Theme'!A:E,2,)))</f>
        <v>2.4789494171395792E-3</v>
      </c>
      <c r="J439" s="232">
        <f>IF(ISBLANK(D439),"",(F439/VLOOKUP(B439,'Data-Theme'!A:E,2,)))</f>
        <v>2.9091803077175228E-3</v>
      </c>
      <c r="K439" s="232">
        <f>IF(ISBLANK(D439),"",(G439/VLOOKUP(B439,'Data-Theme'!A:E,2,)))</f>
        <v>3.0730777898424536E-3</v>
      </c>
    </row>
    <row r="440" spans="1:11" s="230" customFormat="1" x14ac:dyDescent="0.5">
      <c r="A440" s="230" t="str">
        <f t="shared" si="12"/>
        <v>Other - Reason for my visit is not in this list</v>
      </c>
      <c r="B440" s="230" t="str">
        <f t="shared" si="13"/>
        <v>Environment</v>
      </c>
      <c r="C440" s="230">
        <f>VLOOKUP(B440,'Data-Theme'!A:J,10,)</f>
        <v>1.3938132207683451E-2</v>
      </c>
      <c r="D440" s="230" t="s">
        <v>1114</v>
      </c>
      <c r="E440" s="230">
        <v>0</v>
      </c>
      <c r="F440" s="230">
        <v>0</v>
      </c>
      <c r="G440" s="230">
        <v>0</v>
      </c>
      <c r="H440" s="230">
        <v>1</v>
      </c>
      <c r="I440" s="232">
        <f>IF(ISBLANK(D440),"",(E440/VLOOKUP(B440,'Data-Theme'!A:E,2,)))</f>
        <v>0</v>
      </c>
      <c r="J440" s="232">
        <f>IF(ISBLANK(D440),"",(F440/VLOOKUP(B440,'Data-Theme'!A:E,2,)))</f>
        <v>0</v>
      </c>
      <c r="K440" s="232">
        <f>IF(ISBLANK(D440),"",(G440/VLOOKUP(B440,'Data-Theme'!A:E,2,)))</f>
        <v>0</v>
      </c>
    </row>
    <row r="441" spans="1:11" s="230" customFormat="1" x14ac:dyDescent="0.5">
      <c r="A441" s="230" t="str">
        <f t="shared" si="12"/>
        <v>Apply for the Memorial Grant Program for First Responders</v>
      </c>
      <c r="B441" s="230" t="str">
        <f t="shared" si="13"/>
        <v>Policing</v>
      </c>
      <c r="C441" s="230">
        <f>VLOOKUP(B441,'Data-Theme'!A:J,10,)</f>
        <v>5.0229237673160877E-2</v>
      </c>
      <c r="D441" s="230" t="s">
        <v>1117</v>
      </c>
      <c r="E441" s="230">
        <v>7</v>
      </c>
      <c r="F441" s="230">
        <v>10</v>
      </c>
      <c r="G441" s="230">
        <v>9</v>
      </c>
      <c r="H441" s="230">
        <v>18</v>
      </c>
      <c r="I441" s="232">
        <f>IF(ISBLANK(D441),"",(E441/VLOOKUP(B441,'Data-Theme'!A:E,2,)))</f>
        <v>1.9178082191780823E-2</v>
      </c>
      <c r="J441" s="232">
        <f>IF(ISBLANK(D441),"",(F441/VLOOKUP(B441,'Data-Theme'!A:E,2,)))</f>
        <v>2.7397260273972601E-2</v>
      </c>
      <c r="K441" s="232">
        <f>IF(ISBLANK(D441),"",(G441/VLOOKUP(B441,'Data-Theme'!A:E,2,)))</f>
        <v>2.4657534246575342E-2</v>
      </c>
    </row>
    <row r="442" spans="1:11" s="230" customFormat="1" x14ac:dyDescent="0.5">
      <c r="A442" s="230" t="str">
        <f t="shared" si="12"/>
        <v>Federal government response to a current emergency event</v>
      </c>
      <c r="B442" s="230" t="str">
        <f t="shared" si="13"/>
        <v>Policing</v>
      </c>
      <c r="C442" s="230">
        <f>VLOOKUP(B442,'Data-Theme'!A:J,10,)</f>
        <v>5.0229237673160877E-2</v>
      </c>
      <c r="D442" s="230" t="s">
        <v>1121</v>
      </c>
      <c r="E442" s="230">
        <v>5</v>
      </c>
      <c r="F442" s="230">
        <v>10</v>
      </c>
      <c r="G442" s="230">
        <v>10</v>
      </c>
      <c r="H442" s="230">
        <v>28</v>
      </c>
      <c r="I442" s="232">
        <f>IF(ISBLANK(D442),"",(E442/VLOOKUP(B442,'Data-Theme'!A:E,2,)))</f>
        <v>1.3698630136986301E-2</v>
      </c>
      <c r="J442" s="232">
        <f>IF(ISBLANK(D442),"",(F442/VLOOKUP(B442,'Data-Theme'!A:E,2,)))</f>
        <v>2.7397260273972601E-2</v>
      </c>
      <c r="K442" s="232">
        <f>IF(ISBLANK(D442),"",(G442/VLOOKUP(B442,'Data-Theme'!A:E,2,)))</f>
        <v>2.7397260273972601E-2</v>
      </c>
    </row>
    <row r="443" spans="1:11" s="230" customFormat="1" x14ac:dyDescent="0.5">
      <c r="A443" s="230" t="str">
        <f t="shared" si="12"/>
        <v>Get or prepare an emergency kit</v>
      </c>
      <c r="B443" s="230" t="str">
        <f t="shared" si="13"/>
        <v>Policing</v>
      </c>
      <c r="C443" s="230">
        <f>VLOOKUP(B443,'Data-Theme'!A:J,10,)</f>
        <v>5.0229237673160877E-2</v>
      </c>
      <c r="D443" s="230" t="s">
        <v>1122</v>
      </c>
      <c r="E443" s="230">
        <v>1</v>
      </c>
      <c r="F443" s="230">
        <v>1</v>
      </c>
      <c r="G443" s="230">
        <v>1</v>
      </c>
      <c r="H443" s="230">
        <v>1</v>
      </c>
      <c r="I443" s="232">
        <f>IF(ISBLANK(D443),"",(E443/VLOOKUP(B443,'Data-Theme'!A:E,2,)))</f>
        <v>2.7397260273972603E-3</v>
      </c>
      <c r="J443" s="232">
        <f>IF(ISBLANK(D443),"",(F443/VLOOKUP(B443,'Data-Theme'!A:E,2,)))</f>
        <v>2.7397260273972603E-3</v>
      </c>
      <c r="K443" s="232">
        <f>IF(ISBLANK(D443),"",(G443/VLOOKUP(B443,'Data-Theme'!A:E,2,)))</f>
        <v>2.7397260273972603E-3</v>
      </c>
    </row>
    <row r="444" spans="1:11" s="230" customFormat="1" x14ac:dyDescent="0.5">
      <c r="A444" s="230" t="str">
        <f t="shared" si="12"/>
        <v>Learn about national search and rescue</v>
      </c>
      <c r="B444" s="230" t="str">
        <f t="shared" si="13"/>
        <v>Policing</v>
      </c>
      <c r="C444" s="230">
        <f>VLOOKUP(B444,'Data-Theme'!A:J,10,)</f>
        <v>5.0229237673160877E-2</v>
      </c>
      <c r="D444" s="230" t="s">
        <v>1125</v>
      </c>
      <c r="E444" s="230">
        <v>2</v>
      </c>
      <c r="F444" s="230">
        <v>3</v>
      </c>
      <c r="G444" s="230">
        <v>3</v>
      </c>
      <c r="H444" s="230">
        <v>9</v>
      </c>
      <c r="I444" s="232">
        <f>IF(ISBLANK(D444),"",(E444/VLOOKUP(B444,'Data-Theme'!A:E,2,)))</f>
        <v>5.4794520547945206E-3</v>
      </c>
      <c r="J444" s="232">
        <f>IF(ISBLANK(D444),"",(F444/VLOOKUP(B444,'Data-Theme'!A:E,2,)))</f>
        <v>8.21917808219178E-3</v>
      </c>
      <c r="K444" s="232">
        <f>IF(ISBLANK(D444),"",(G444/VLOOKUP(B444,'Data-Theme'!A:E,2,)))</f>
        <v>8.21917808219178E-3</v>
      </c>
    </row>
    <row r="445" spans="1:11" s="230" customFormat="1" x14ac:dyDescent="0.5">
      <c r="A445" s="230" t="str">
        <f t="shared" si="12"/>
        <v>Look up a Canadian disaster</v>
      </c>
      <c r="B445" s="230" t="str">
        <f t="shared" si="13"/>
        <v>Policing</v>
      </c>
      <c r="C445" s="230">
        <f>VLOOKUP(B445,'Data-Theme'!A:J,10,)</f>
        <v>5.0229237673160877E-2</v>
      </c>
      <c r="D445" s="230" t="s">
        <v>1126</v>
      </c>
      <c r="E445" s="230">
        <v>2</v>
      </c>
      <c r="F445" s="230">
        <v>2</v>
      </c>
      <c r="G445" s="230">
        <v>4</v>
      </c>
      <c r="H445" s="230">
        <v>10</v>
      </c>
      <c r="I445" s="232">
        <f>IF(ISBLANK(D445),"",(E445/VLOOKUP(B445,'Data-Theme'!A:E,2,)))</f>
        <v>5.4794520547945206E-3</v>
      </c>
      <c r="J445" s="232">
        <f>IF(ISBLANK(D445),"",(F445/VLOOKUP(B445,'Data-Theme'!A:E,2,)))</f>
        <v>5.4794520547945206E-3</v>
      </c>
      <c r="K445" s="232">
        <f>IF(ISBLANK(D445),"",(G445/VLOOKUP(B445,'Data-Theme'!A:E,2,)))</f>
        <v>1.0958904109589041E-2</v>
      </c>
    </row>
    <row r="446" spans="1:11" s="230" customFormat="1" x14ac:dyDescent="0.5">
      <c r="A446" s="230" t="str">
        <f t="shared" si="12"/>
        <v>Other - Reason for my visit is not in this list</v>
      </c>
      <c r="B446" s="230" t="str">
        <f t="shared" si="13"/>
        <v>Policing</v>
      </c>
      <c r="C446" s="230">
        <f>VLOOKUP(B446,'Data-Theme'!A:J,10,)</f>
        <v>5.0229237673160877E-2</v>
      </c>
      <c r="D446" s="230" t="s">
        <v>1127</v>
      </c>
      <c r="E446" s="230">
        <v>9</v>
      </c>
      <c r="F446" s="230">
        <v>8</v>
      </c>
      <c r="G446" s="230">
        <v>12</v>
      </c>
      <c r="H446" s="230">
        <v>14</v>
      </c>
      <c r="I446" s="232">
        <f>IF(ISBLANK(D446),"",(E446/VLOOKUP(B446,'Data-Theme'!A:E,2,)))</f>
        <v>2.4657534246575342E-2</v>
      </c>
      <c r="J446" s="232">
        <f>IF(ISBLANK(D446),"",(F446/VLOOKUP(B446,'Data-Theme'!A:E,2,)))</f>
        <v>2.1917808219178082E-2</v>
      </c>
      <c r="K446" s="232">
        <f>IF(ISBLANK(D446),"",(G446/VLOOKUP(B446,'Data-Theme'!A:E,2,)))</f>
        <v>3.287671232876712E-2</v>
      </c>
    </row>
    <row r="447" spans="1:11" s="230" customFormat="1" x14ac:dyDescent="0.5">
      <c r="A447" s="230" t="str">
        <f t="shared" si="12"/>
        <v>Prepare an emergency plan</v>
      </c>
      <c r="B447" s="230" t="str">
        <f t="shared" si="13"/>
        <v>Policing</v>
      </c>
      <c r="C447" s="230">
        <f>VLOOKUP(B447,'Data-Theme'!A:J,10,)</f>
        <v>5.0229237673160877E-2</v>
      </c>
      <c r="D447" s="230" t="s">
        <v>1128</v>
      </c>
      <c r="E447" s="230">
        <v>7</v>
      </c>
      <c r="F447" s="230">
        <v>13</v>
      </c>
      <c r="G447" s="230">
        <v>12</v>
      </c>
      <c r="H447" s="230">
        <v>27</v>
      </c>
      <c r="I447" s="232">
        <f>IF(ISBLANK(D447),"",(E447/VLOOKUP(B447,'Data-Theme'!A:E,2,)))</f>
        <v>1.9178082191780823E-2</v>
      </c>
      <c r="J447" s="232">
        <f>IF(ISBLANK(D447),"",(F447/VLOOKUP(B447,'Data-Theme'!A:E,2,)))</f>
        <v>3.5616438356164383E-2</v>
      </c>
      <c r="K447" s="232">
        <f>IF(ISBLANK(D447),"",(G447/VLOOKUP(B447,'Data-Theme'!A:E,2,)))</f>
        <v>3.287671232876712E-2</v>
      </c>
    </row>
    <row r="448" spans="1:11" s="230" customFormat="1" x14ac:dyDescent="0.5">
      <c r="A448" s="230" t="str">
        <f t="shared" si="12"/>
        <v>Access cyber security bulletins</v>
      </c>
      <c r="B448" s="230" t="str">
        <f t="shared" si="13"/>
        <v>Security</v>
      </c>
      <c r="C448" s="230">
        <f>VLOOKUP(B448,'Data-Theme'!A:J,10,)</f>
        <v>2.2207692427138662E-2</v>
      </c>
      <c r="D448" s="230" t="s">
        <v>1129</v>
      </c>
      <c r="E448" s="230">
        <v>12</v>
      </c>
      <c r="F448" s="230">
        <v>26</v>
      </c>
      <c r="G448" s="230">
        <v>33</v>
      </c>
      <c r="H448" s="230">
        <v>64</v>
      </c>
      <c r="I448" s="232">
        <f>IF(ISBLANK(D448),"",(E448/VLOOKUP(B448,'Data-Theme'!A:E,2,)))</f>
        <v>7.6384468491406746E-3</v>
      </c>
      <c r="J448" s="232">
        <f>IF(ISBLANK(D448),"",(F448/VLOOKUP(B448,'Data-Theme'!A:E,2,)))</f>
        <v>1.6549968173138127E-2</v>
      </c>
      <c r="K448" s="232">
        <f>IF(ISBLANK(D448),"",(G448/VLOOKUP(B448,'Data-Theme'!A:E,2,)))</f>
        <v>2.1005728835136857E-2</v>
      </c>
    </row>
    <row r="449" spans="1:11" s="230" customFormat="1" x14ac:dyDescent="0.5">
      <c r="A449" s="230" t="str">
        <f t="shared" si="12"/>
        <v>Get or prepare an emergency kit</v>
      </c>
      <c r="B449" s="230" t="str">
        <f t="shared" si="13"/>
        <v>Security</v>
      </c>
      <c r="C449" s="230">
        <f>VLOOKUP(B449,'Data-Theme'!A:J,10,)</f>
        <v>2.2207692427138662E-2</v>
      </c>
      <c r="D449" s="230" t="s">
        <v>1131</v>
      </c>
      <c r="E449" s="230">
        <v>14</v>
      </c>
      <c r="F449" s="230">
        <v>15</v>
      </c>
      <c r="G449" s="230">
        <v>13</v>
      </c>
      <c r="H449" s="230">
        <v>31</v>
      </c>
      <c r="I449" s="232">
        <f>IF(ISBLANK(D449),"",(E449/VLOOKUP(B449,'Data-Theme'!A:E,2,)))</f>
        <v>8.9115213239974542E-3</v>
      </c>
      <c r="J449" s="232">
        <f>IF(ISBLANK(D449),"",(F449/VLOOKUP(B449,'Data-Theme'!A:E,2,)))</f>
        <v>9.5480585614258432E-3</v>
      </c>
      <c r="K449" s="232">
        <f>IF(ISBLANK(D449),"",(G449/VLOOKUP(B449,'Data-Theme'!A:E,2,)))</f>
        <v>8.2749840865690635E-3</v>
      </c>
    </row>
    <row r="450" spans="1:11" s="230" customFormat="1" x14ac:dyDescent="0.5">
      <c r="A450" s="230" t="str">
        <f t="shared" si="12"/>
        <v>Learn about cyber security threats</v>
      </c>
      <c r="B450" s="230" t="str">
        <f t="shared" si="13"/>
        <v>Security</v>
      </c>
      <c r="C450" s="230">
        <f>VLOOKUP(B450,'Data-Theme'!A:J,10,)</f>
        <v>2.2207692427138662E-2</v>
      </c>
      <c r="D450" s="230" t="s">
        <v>1132</v>
      </c>
      <c r="E450" s="230">
        <v>12</v>
      </c>
      <c r="F450" s="230">
        <v>17</v>
      </c>
      <c r="G450" s="230">
        <v>20</v>
      </c>
      <c r="H450" s="230">
        <v>57</v>
      </c>
      <c r="I450" s="232">
        <f>IF(ISBLANK(D450),"",(E450/VLOOKUP(B450,'Data-Theme'!A:E,2,)))</f>
        <v>7.6384468491406746E-3</v>
      </c>
      <c r="J450" s="232">
        <f>IF(ISBLANK(D450),"",(F450/VLOOKUP(B450,'Data-Theme'!A:E,2,)))</f>
        <v>1.0821133036282623E-2</v>
      </c>
      <c r="K450" s="232">
        <f>IF(ISBLANK(D450),"",(G450/VLOOKUP(B450,'Data-Theme'!A:E,2,)))</f>
        <v>1.2730744748567792E-2</v>
      </c>
    </row>
    <row r="451" spans="1:11" s="230" customFormat="1" x14ac:dyDescent="0.5">
      <c r="A451" s="230" t="str">
        <f t="shared" ref="A451:A470" si="14">IF(ISBLANK(D451),"",MID(D451,FIND("#",SUBSTITUTE(D451,":","#",2))+1,500))</f>
        <v>Learn about Passenger Protect program</v>
      </c>
      <c r="B451" s="230" t="str">
        <f t="shared" ref="B451:B470" si="15">IF(ISBLANK(D451),"",MID(D451,FIND("#",SUBSTITUTE(D451,":","#",1))+1,FIND("#",SUBSTITUTE(D451,":","#",2))-FIND("#",SUBSTITUTE(D451,":","#",1))-1))</f>
        <v>Security</v>
      </c>
      <c r="C451" s="230">
        <f>VLOOKUP(B451,'Data-Theme'!A:J,10,)</f>
        <v>2.2207692427138662E-2</v>
      </c>
      <c r="D451" s="230" t="s">
        <v>1133</v>
      </c>
      <c r="E451" s="230">
        <v>0</v>
      </c>
      <c r="F451" s="230">
        <v>2</v>
      </c>
      <c r="G451" s="230">
        <v>1</v>
      </c>
      <c r="H451" s="230">
        <v>10</v>
      </c>
      <c r="I451" s="232">
        <f>IF(ISBLANK(D451),"",(E451/VLOOKUP(B451,'Data-Theme'!A:E,2,)))</f>
        <v>0</v>
      </c>
      <c r="J451" s="232">
        <f>IF(ISBLANK(D451),"",(F451/VLOOKUP(B451,'Data-Theme'!A:E,2,)))</f>
        <v>1.273074474856779E-3</v>
      </c>
      <c r="K451" s="232">
        <f>IF(ISBLANK(D451),"",(G451/VLOOKUP(B451,'Data-Theme'!A:E,2,)))</f>
        <v>6.3653723742838951E-4</v>
      </c>
    </row>
    <row r="452" spans="1:11" s="230" customFormat="1" x14ac:dyDescent="0.5">
      <c r="A452" s="230" t="str">
        <f t="shared" si="14"/>
        <v>Learn about the current list of terrorist entities</v>
      </c>
      <c r="B452" s="230" t="str">
        <f t="shared" si="15"/>
        <v>Security</v>
      </c>
      <c r="C452" s="230">
        <f>VLOOKUP(B452,'Data-Theme'!A:J,10,)</f>
        <v>2.2207692427138662E-2</v>
      </c>
      <c r="D452" s="230" t="s">
        <v>1134</v>
      </c>
      <c r="E452" s="230">
        <v>10</v>
      </c>
      <c r="F452" s="230">
        <v>13</v>
      </c>
      <c r="G452" s="230">
        <v>15</v>
      </c>
      <c r="H452" s="230">
        <v>26</v>
      </c>
      <c r="I452" s="232">
        <f>IF(ISBLANK(D452),"",(E452/VLOOKUP(B452,'Data-Theme'!A:E,2,)))</f>
        <v>6.3653723742838958E-3</v>
      </c>
      <c r="J452" s="232">
        <f>IF(ISBLANK(D452),"",(F452/VLOOKUP(B452,'Data-Theme'!A:E,2,)))</f>
        <v>8.2749840865690635E-3</v>
      </c>
      <c r="K452" s="232">
        <f>IF(ISBLANK(D452),"",(G452/VLOOKUP(B452,'Data-Theme'!A:E,2,)))</f>
        <v>9.5480585614258432E-3</v>
      </c>
    </row>
    <row r="453" spans="1:11" s="230" customFormat="1" x14ac:dyDescent="0.5">
      <c r="A453" s="230" t="str">
        <f t="shared" si="14"/>
        <v>Learn about the required documents needed for air travel</v>
      </c>
      <c r="B453" s="230" t="str">
        <f t="shared" si="15"/>
        <v>Security</v>
      </c>
      <c r="C453" s="230">
        <f>VLOOKUP(B453,'Data-Theme'!A:J,10,)</f>
        <v>2.2207692427138662E-2</v>
      </c>
      <c r="D453" s="230" t="s">
        <v>1135</v>
      </c>
      <c r="E453" s="230">
        <v>4</v>
      </c>
      <c r="F453" s="230">
        <v>8</v>
      </c>
      <c r="G453" s="230">
        <v>6</v>
      </c>
      <c r="H453" s="230">
        <v>20</v>
      </c>
      <c r="I453" s="232">
        <f>IF(ISBLANK(D453),"",(E453/VLOOKUP(B453,'Data-Theme'!A:E,2,)))</f>
        <v>2.546148949713558E-3</v>
      </c>
      <c r="J453" s="232">
        <f>IF(ISBLANK(D453),"",(F453/VLOOKUP(B453,'Data-Theme'!A:E,2,)))</f>
        <v>5.0922978994271161E-3</v>
      </c>
      <c r="K453" s="232">
        <f>IF(ISBLANK(D453),"",(G453/VLOOKUP(B453,'Data-Theme'!A:E,2,)))</f>
        <v>3.8192234245703373E-3</v>
      </c>
    </row>
    <row r="454" spans="1:11" s="230" customFormat="1" x14ac:dyDescent="0.5">
      <c r="A454" s="230" t="str">
        <f t="shared" si="14"/>
        <v>Other - Reason for my visit is not in this list</v>
      </c>
      <c r="B454" s="230" t="str">
        <f t="shared" si="15"/>
        <v>Security</v>
      </c>
      <c r="C454" s="230">
        <f>VLOOKUP(B454,'Data-Theme'!A:J,10,)</f>
        <v>2.2207692427138662E-2</v>
      </c>
      <c r="D454" s="230" t="s">
        <v>1136</v>
      </c>
      <c r="E454" s="230">
        <v>2</v>
      </c>
      <c r="F454" s="230">
        <v>6</v>
      </c>
      <c r="G454" s="230">
        <v>7</v>
      </c>
      <c r="H454" s="230">
        <v>13</v>
      </c>
      <c r="I454" s="232">
        <f>IF(ISBLANK(D454),"",(E454/VLOOKUP(B454,'Data-Theme'!A:E,2,)))</f>
        <v>1.273074474856779E-3</v>
      </c>
      <c r="J454" s="232">
        <f>IF(ISBLANK(D454),"",(F454/VLOOKUP(B454,'Data-Theme'!A:E,2,)))</f>
        <v>3.8192234245703373E-3</v>
      </c>
      <c r="K454" s="232">
        <f>IF(ISBLANK(D454),"",(G454/VLOOKUP(B454,'Data-Theme'!A:E,2,)))</f>
        <v>4.4557606619987271E-3</v>
      </c>
    </row>
    <row r="455" spans="1:11" s="230" customFormat="1" x14ac:dyDescent="0.5">
      <c r="A455" s="230" t="str">
        <f t="shared" si="14"/>
        <v>Find a student job in the federal public service</v>
      </c>
      <c r="B455" s="230" t="str">
        <f t="shared" si="15"/>
        <v>Jobs</v>
      </c>
      <c r="C455" s="230">
        <f>VLOOKUP(B455,'Data-Theme'!A:J,10,)</f>
        <v>5.0406171613997025E-3</v>
      </c>
      <c r="D455" s="230" t="s">
        <v>1137</v>
      </c>
      <c r="E455" s="230">
        <v>322</v>
      </c>
      <c r="F455" s="230">
        <v>545</v>
      </c>
      <c r="G455" s="230">
        <v>604</v>
      </c>
      <c r="H455" s="230">
        <v>1568</v>
      </c>
      <c r="I455" s="232">
        <f>IF(ISBLANK(D455),"",(E455/VLOOKUP(B455,'Data-Theme'!A:E,2,)))</f>
        <v>9.6312027039152925E-3</v>
      </c>
      <c r="J455" s="232">
        <f>IF(ISBLANK(D455),"",(F455/VLOOKUP(B455,'Data-Theme'!A:E,2,)))</f>
        <v>1.6301259234887684E-2</v>
      </c>
      <c r="K455" s="232">
        <f>IF(ISBLANK(D455),"",(G455/VLOOKUP(B455,'Data-Theme'!A:E,2,)))</f>
        <v>1.806598271169204E-2</v>
      </c>
    </row>
    <row r="456" spans="1:11" s="230" customFormat="1" x14ac:dyDescent="0.5">
      <c r="A456" s="230" t="str">
        <f t="shared" si="14"/>
        <v>Jobs in the federal public service</v>
      </c>
      <c r="B456" s="230" t="str">
        <f t="shared" si="15"/>
        <v>Jobs</v>
      </c>
      <c r="C456" s="230">
        <f>VLOOKUP(B456,'Data-Theme'!A:J,10,)</f>
        <v>5.0406171613997025E-3</v>
      </c>
      <c r="D456" s="230" t="s">
        <v>1138</v>
      </c>
      <c r="E456" s="230">
        <v>1999</v>
      </c>
      <c r="F456" s="230">
        <v>3090</v>
      </c>
      <c r="G456" s="230">
        <v>3566</v>
      </c>
      <c r="H456" s="230">
        <v>9159</v>
      </c>
      <c r="I456" s="232">
        <f>IF(ISBLANK(D456),"",(E456/VLOOKUP(B456,'Data-Theme'!A:E,2,)))</f>
        <v>5.9791224239523821E-2</v>
      </c>
      <c r="J456" s="232">
        <f>IF(ISBLANK(D456),"",(F456/VLOOKUP(B456,'Data-Theme'!A:E,2,)))</f>
        <v>9.2423653276702655E-2</v>
      </c>
      <c r="K456" s="232">
        <f>IF(ISBLANK(D456),"",(G456/VLOOKUP(B456,'Data-Theme'!A:E,2,)))</f>
        <v>0.10666108336075135</v>
      </c>
    </row>
    <row r="457" spans="1:11" s="230" customFormat="1" x14ac:dyDescent="0.5">
      <c r="A457" s="230" t="str">
        <f t="shared" si="14"/>
        <v>Other - Reason for my visit is not in this list</v>
      </c>
      <c r="B457" s="230" t="str">
        <f t="shared" si="15"/>
        <v>Jobs</v>
      </c>
      <c r="C457" s="230">
        <f>VLOOKUP(B457,'Data-Theme'!A:J,10,)</f>
        <v>5.0406171613997025E-3</v>
      </c>
      <c r="D457" s="230" t="s">
        <v>1139</v>
      </c>
      <c r="E457" s="230">
        <v>24</v>
      </c>
      <c r="F457" s="230">
        <v>26</v>
      </c>
      <c r="G457" s="230">
        <v>31</v>
      </c>
      <c r="H457" s="230">
        <v>64</v>
      </c>
      <c r="I457" s="232">
        <f>IF(ISBLANK(D457),"",(E457/VLOOKUP(B457,'Data-Theme'!A:E,2,)))</f>
        <v>7.1785361768312748E-4</v>
      </c>
      <c r="J457" s="232">
        <f>IF(ISBLANK(D457),"",(F457/VLOOKUP(B457,'Data-Theme'!A:E,2,)))</f>
        <v>7.7767475249005476E-4</v>
      </c>
      <c r="K457" s="232">
        <f>IF(ISBLANK(D457),"",(G457/VLOOKUP(B457,'Data-Theme'!A:E,2,)))</f>
        <v>9.2722758950737291E-4</v>
      </c>
    </row>
    <row r="458" spans="1:11" s="230" customFormat="1" x14ac:dyDescent="0.5">
      <c r="A458" s="230" t="str">
        <f t="shared" si="14"/>
        <v>Apply for an International Standard Book Number (ISBN) / catalogue number</v>
      </c>
      <c r="B458" s="230" t="str">
        <f t="shared" si="15"/>
        <v>AboutGov</v>
      </c>
      <c r="C458" s="230">
        <f>VLOOKUP(B458,'Data-Theme'!A:J,10,)</f>
        <v>2.3608085386705474E-2</v>
      </c>
      <c r="D458" s="230" t="s">
        <v>1140</v>
      </c>
      <c r="E458" s="230">
        <v>11</v>
      </c>
      <c r="F458" s="230">
        <v>27</v>
      </c>
      <c r="G458" s="230">
        <v>29</v>
      </c>
      <c r="H458" s="230">
        <v>43</v>
      </c>
      <c r="I458" s="232">
        <f>IF(ISBLANK(D458),"",(E458/VLOOKUP(B458,'Data-Theme'!A:E,2,)))</f>
        <v>7.4374577417173765E-3</v>
      </c>
      <c r="J458" s="232">
        <f>IF(ISBLANK(D458),"",(F458/VLOOKUP(B458,'Data-Theme'!A:E,2,)))</f>
        <v>1.8255578093306288E-2</v>
      </c>
      <c r="K458" s="232">
        <f>IF(ISBLANK(D458),"",(G458/VLOOKUP(B458,'Data-Theme'!A:E,2,)))</f>
        <v>1.9607843137254902E-2</v>
      </c>
    </row>
    <row r="459" spans="1:11" s="230" customFormat="1" x14ac:dyDescent="0.5">
      <c r="A459" s="230" t="str">
        <f t="shared" si="14"/>
        <v>Consult the annual report on advertising activities</v>
      </c>
      <c r="B459" s="230" t="str">
        <f t="shared" si="15"/>
        <v>AboutGov</v>
      </c>
      <c r="C459" s="230">
        <f>VLOOKUP(B459,'Data-Theme'!A:J,10,)</f>
        <v>2.3608085386705474E-2</v>
      </c>
      <c r="D459" s="230" t="s">
        <v>1141</v>
      </c>
      <c r="E459" s="230">
        <v>5</v>
      </c>
      <c r="F459" s="230">
        <v>8</v>
      </c>
      <c r="G459" s="230">
        <v>5</v>
      </c>
      <c r="H459" s="230">
        <v>11</v>
      </c>
      <c r="I459" s="232">
        <f>IF(ISBLANK(D459),"",(E459/VLOOKUP(B459,'Data-Theme'!A:E,2,)))</f>
        <v>3.3806626098715348E-3</v>
      </c>
      <c r="J459" s="232">
        <f>IF(ISBLANK(D459),"",(F459/VLOOKUP(B459,'Data-Theme'!A:E,2,)))</f>
        <v>5.4090601757944556E-3</v>
      </c>
      <c r="K459" s="232">
        <f>IF(ISBLANK(D459),"",(G459/VLOOKUP(B459,'Data-Theme'!A:E,2,)))</f>
        <v>3.3806626098715348E-3</v>
      </c>
    </row>
    <row r="460" spans="1:11" s="230" customFormat="1" x14ac:dyDescent="0.5">
      <c r="A460" s="230" t="str">
        <f t="shared" si="14"/>
        <v>Federal government property management, maintenance, and construction</v>
      </c>
      <c r="B460" s="230" t="str">
        <f t="shared" si="15"/>
        <v>AboutGov</v>
      </c>
      <c r="C460" s="230">
        <f>VLOOKUP(B460,'Data-Theme'!A:J,10,)</f>
        <v>2.3608085386705474E-2</v>
      </c>
      <c r="D460" s="230" t="s">
        <v>1143</v>
      </c>
      <c r="E460" s="230">
        <v>7</v>
      </c>
      <c r="F460" s="230">
        <v>13</v>
      </c>
      <c r="G460" s="230">
        <v>12</v>
      </c>
      <c r="H460" s="230">
        <v>22</v>
      </c>
      <c r="I460" s="232">
        <f>IF(ISBLANK(D460),"",(E460/VLOOKUP(B460,'Data-Theme'!A:E,2,)))</f>
        <v>4.7329276538201487E-3</v>
      </c>
      <c r="J460" s="232">
        <f>IF(ISBLANK(D460),"",(F460/VLOOKUP(B460,'Data-Theme'!A:E,2,)))</f>
        <v>8.7897227856659904E-3</v>
      </c>
      <c r="K460" s="232">
        <f>IF(ISBLANK(D460),"",(G460/VLOOKUP(B460,'Data-Theme'!A:E,2,)))</f>
        <v>8.1135902636916835E-3</v>
      </c>
    </row>
    <row r="461" spans="1:11" s="230" customFormat="1" x14ac:dyDescent="0.5">
      <c r="A461" s="230" t="str">
        <f t="shared" si="14"/>
        <v>Find federal properties for sale</v>
      </c>
      <c r="B461" s="230" t="str">
        <f t="shared" si="15"/>
        <v>AboutGov</v>
      </c>
      <c r="C461" s="230">
        <f>VLOOKUP(B461,'Data-Theme'!A:J,10,)</f>
        <v>2.3608085386705474E-2</v>
      </c>
      <c r="D461" s="230" t="s">
        <v>1573</v>
      </c>
      <c r="E461" s="230">
        <v>0</v>
      </c>
      <c r="F461" s="230">
        <v>0</v>
      </c>
      <c r="G461" s="230">
        <v>2</v>
      </c>
      <c r="H461" s="230">
        <v>2</v>
      </c>
      <c r="I461" s="232">
        <f>IF(ISBLANK(D461),"",(E461/VLOOKUP(B461,'Data-Theme'!A:E,2,)))</f>
        <v>0</v>
      </c>
      <c r="J461" s="232">
        <f>IF(ISBLANK(D461),"",(F461/VLOOKUP(B461,'Data-Theme'!A:E,2,)))</f>
        <v>0</v>
      </c>
      <c r="K461" s="232">
        <f>IF(ISBLANK(D461),"",(G461/VLOOKUP(B461,'Data-Theme'!A:E,2,)))</f>
        <v>1.3522650439486139E-3</v>
      </c>
    </row>
    <row r="462" spans="1:11" s="230" customFormat="1" x14ac:dyDescent="0.5">
      <c r="A462" s="230" t="str">
        <f t="shared" si="14"/>
        <v>Find public opinion research requirements</v>
      </c>
      <c r="B462" s="230" t="str">
        <f t="shared" si="15"/>
        <v>AboutGov</v>
      </c>
      <c r="C462" s="230">
        <f>VLOOKUP(B462,'Data-Theme'!A:J,10,)</f>
        <v>2.3608085386705474E-2</v>
      </c>
      <c r="D462" s="230" t="s">
        <v>1145</v>
      </c>
      <c r="E462" s="230">
        <v>5</v>
      </c>
      <c r="F462" s="230">
        <v>10</v>
      </c>
      <c r="G462" s="230">
        <v>9</v>
      </c>
      <c r="H462" s="230">
        <v>16</v>
      </c>
      <c r="I462" s="232">
        <f>IF(ISBLANK(D462),"",(E462/VLOOKUP(B462,'Data-Theme'!A:E,2,)))</f>
        <v>3.3806626098715348E-3</v>
      </c>
      <c r="J462" s="232">
        <f>IF(ISBLANK(D462),"",(F462/VLOOKUP(B462,'Data-Theme'!A:E,2,)))</f>
        <v>6.7613252197430695E-3</v>
      </c>
      <c r="K462" s="232">
        <f>IF(ISBLANK(D462),"",(G462/VLOOKUP(B462,'Data-Theme'!A:E,2,)))</f>
        <v>6.0851926977687626E-3</v>
      </c>
    </row>
    <row r="463" spans="1:11" s="230" customFormat="1" x14ac:dyDescent="0.5">
      <c r="A463" s="230" t="str">
        <f t="shared" si="14"/>
        <v>Learn about health and safety in federal properties</v>
      </c>
      <c r="B463" s="230" t="str">
        <f t="shared" si="15"/>
        <v>AboutGov</v>
      </c>
      <c r="C463" s="230">
        <f>VLOOKUP(B463,'Data-Theme'!A:J,10,)</f>
        <v>2.3608085386705474E-2</v>
      </c>
      <c r="D463" s="230" t="s">
        <v>1148</v>
      </c>
      <c r="E463" s="230">
        <v>4</v>
      </c>
      <c r="F463" s="230">
        <v>11</v>
      </c>
      <c r="G463" s="230">
        <v>7</v>
      </c>
      <c r="H463" s="230">
        <v>33</v>
      </c>
      <c r="I463" s="232">
        <f>IF(ISBLANK(D463),"",(E463/VLOOKUP(B463,'Data-Theme'!A:E,2,)))</f>
        <v>2.7045300878972278E-3</v>
      </c>
      <c r="J463" s="232">
        <f>IF(ISBLANK(D463),"",(F463/VLOOKUP(B463,'Data-Theme'!A:E,2,)))</f>
        <v>7.4374577417173765E-3</v>
      </c>
      <c r="K463" s="232">
        <f>IF(ISBLANK(D463),"",(G463/VLOOKUP(B463,'Data-Theme'!A:E,2,)))</f>
        <v>4.7329276538201487E-3</v>
      </c>
    </row>
    <row r="464" spans="1:11" s="230" customFormat="1" x14ac:dyDescent="0.5">
      <c r="A464" s="230" t="str">
        <f t="shared" si="14"/>
        <v>Other - Reason for my visit is not in this list</v>
      </c>
      <c r="B464" s="230" t="str">
        <f t="shared" si="15"/>
        <v>AboutGov</v>
      </c>
      <c r="C464" s="230">
        <f>VLOOKUP(B464,'Data-Theme'!A:J,10,)</f>
        <v>2.3608085386705474E-2</v>
      </c>
      <c r="D464" s="230" t="s">
        <v>1150</v>
      </c>
      <c r="E464" s="230">
        <v>10</v>
      </c>
      <c r="F464" s="230">
        <v>13</v>
      </c>
      <c r="G464" s="230">
        <v>13</v>
      </c>
      <c r="H464" s="230">
        <v>30</v>
      </c>
      <c r="I464" s="232">
        <f>IF(ISBLANK(D464),"",(E464/VLOOKUP(B464,'Data-Theme'!A:E,2,)))</f>
        <v>6.7613252197430695E-3</v>
      </c>
      <c r="J464" s="232">
        <f>IF(ISBLANK(D464),"",(F464/VLOOKUP(B464,'Data-Theme'!A:E,2,)))</f>
        <v>8.7897227856659904E-3</v>
      </c>
      <c r="K464" s="232">
        <f>IF(ISBLANK(D464),"",(G464/VLOOKUP(B464,'Data-Theme'!A:E,2,)))</f>
        <v>8.7897227856659904E-3</v>
      </c>
    </row>
    <row r="465" spans="1:11" s="230" customFormat="1" x14ac:dyDescent="0.5">
      <c r="A465" s="230" t="str">
        <f t="shared" si="14"/>
        <v>Read a report or a publication</v>
      </c>
      <c r="B465" s="230" t="str">
        <f t="shared" si="15"/>
        <v>AboutGov</v>
      </c>
      <c r="C465" s="230">
        <f>VLOOKUP(B465,'Data-Theme'!A:J,10,)</f>
        <v>2.3608085386705474E-2</v>
      </c>
      <c r="D465" s="230" t="s">
        <v>1151</v>
      </c>
      <c r="E465" s="230">
        <v>29</v>
      </c>
      <c r="F465" s="230">
        <v>60</v>
      </c>
      <c r="G465" s="230">
        <v>65</v>
      </c>
      <c r="H465" s="230">
        <v>199</v>
      </c>
      <c r="I465" s="232">
        <f>IF(ISBLANK(D465),"",(E465/VLOOKUP(B465,'Data-Theme'!A:E,2,)))</f>
        <v>1.9607843137254902E-2</v>
      </c>
      <c r="J465" s="232">
        <f>IF(ISBLANK(D465),"",(F465/VLOOKUP(B465,'Data-Theme'!A:E,2,)))</f>
        <v>4.0567951318458417E-2</v>
      </c>
      <c r="K465" s="232">
        <f>IF(ISBLANK(D465),"",(G465/VLOOKUP(B465,'Data-Theme'!A:E,2,)))</f>
        <v>4.3948613928329952E-2</v>
      </c>
    </row>
    <row r="466" spans="1:11" s="230" customFormat="1" x14ac:dyDescent="0.5">
      <c r="A466" s="230" t="str">
        <f t="shared" si="14"/>
        <v>Review payments to and from government</v>
      </c>
      <c r="B466" s="230" t="str">
        <f t="shared" si="15"/>
        <v>AboutGov</v>
      </c>
      <c r="C466" s="230">
        <f>VLOOKUP(B466,'Data-Theme'!A:J,10,)</f>
        <v>2.3608085386705474E-2</v>
      </c>
      <c r="D466" s="230" t="s">
        <v>1580</v>
      </c>
      <c r="E466" s="230">
        <v>3</v>
      </c>
      <c r="F466" s="230">
        <v>2</v>
      </c>
      <c r="G466" s="230">
        <v>3</v>
      </c>
      <c r="H466" s="230">
        <v>5</v>
      </c>
      <c r="I466" s="232">
        <f>IF(ISBLANK(D466),"",(E466/VLOOKUP(B466,'Data-Theme'!A:E,2,)))</f>
        <v>2.0283975659229209E-3</v>
      </c>
      <c r="J466" s="232">
        <f>IF(ISBLANK(D466),"",(F466/VLOOKUP(B466,'Data-Theme'!A:E,2,)))</f>
        <v>1.3522650439486139E-3</v>
      </c>
      <c r="K466" s="232">
        <f>IF(ISBLANK(D466),"",(G466/VLOOKUP(B466,'Data-Theme'!A:E,2,)))</f>
        <v>2.0283975659229209E-3</v>
      </c>
    </row>
    <row r="467" spans="1:11" s="230" customFormat="1" x14ac:dyDescent="0.5">
      <c r="A467" s="230" t="str">
        <f t="shared" si="14"/>
        <v>Sign up for direct deposit or update your banking information</v>
      </c>
      <c r="B467" s="230" t="str">
        <f t="shared" si="15"/>
        <v>AboutGov</v>
      </c>
      <c r="C467" s="230">
        <f>VLOOKUP(B467,'Data-Theme'!A:J,10,)</f>
        <v>2.3608085386705474E-2</v>
      </c>
      <c r="D467" s="230" t="s">
        <v>1155</v>
      </c>
      <c r="E467" s="230">
        <v>9</v>
      </c>
      <c r="F467" s="230">
        <v>13</v>
      </c>
      <c r="G467" s="230">
        <v>13</v>
      </c>
      <c r="H467" s="230">
        <v>27</v>
      </c>
      <c r="I467" s="232">
        <f>IF(ISBLANK(D467),"",(E467/VLOOKUP(B467,'Data-Theme'!A:E,2,)))</f>
        <v>6.0851926977687626E-3</v>
      </c>
      <c r="J467" s="232">
        <f>IF(ISBLANK(D467),"",(F467/VLOOKUP(B467,'Data-Theme'!A:E,2,)))</f>
        <v>8.7897227856659904E-3</v>
      </c>
      <c r="K467" s="232">
        <f>IF(ISBLANK(D467),"",(G467/VLOOKUP(B467,'Data-Theme'!A:E,2,)))</f>
        <v>8.7897227856659904E-3</v>
      </c>
    </row>
    <row r="468" spans="1:11" s="230" customFormat="1" x14ac:dyDescent="0.5">
      <c r="A468" s="230" t="str">
        <f t="shared" si="14"/>
        <v>View Parliament Hill camera</v>
      </c>
      <c r="B468" s="230" t="str">
        <f t="shared" si="15"/>
        <v>AboutGov</v>
      </c>
      <c r="C468" s="230">
        <f>VLOOKUP(B468,'Data-Theme'!A:J,10,)</f>
        <v>2.3608085386705474E-2</v>
      </c>
      <c r="D468" s="230" t="s">
        <v>1157</v>
      </c>
      <c r="E468" s="230">
        <v>4</v>
      </c>
      <c r="F468" s="230">
        <v>7</v>
      </c>
      <c r="G468" s="230">
        <v>4</v>
      </c>
      <c r="H468" s="230">
        <v>11</v>
      </c>
      <c r="I468" s="232">
        <f>IF(ISBLANK(D468),"",(E468/VLOOKUP(B468,'Data-Theme'!A:E,2,)))</f>
        <v>2.7045300878972278E-3</v>
      </c>
      <c r="J468" s="232">
        <f>IF(ISBLANK(D468),"",(F468/VLOOKUP(B468,'Data-Theme'!A:E,2,)))</f>
        <v>4.7329276538201487E-3</v>
      </c>
      <c r="K468" s="232">
        <f>IF(ISBLANK(D468),"",(G468/VLOOKUP(B468,'Data-Theme'!A:E,2,)))</f>
        <v>2.7045300878972278E-3</v>
      </c>
    </row>
    <row r="469" spans="1:11" s="230" customFormat="1" x14ac:dyDescent="0.5">
      <c r="A469" s="230" t="str">
        <f t="shared" si="14"/>
        <v>View public notices in the Canada Gazette</v>
      </c>
      <c r="B469" s="230" t="str">
        <f t="shared" si="15"/>
        <v>AboutGov</v>
      </c>
      <c r="C469" s="230">
        <f>VLOOKUP(B469,'Data-Theme'!A:J,10,)</f>
        <v>2.3608085386705474E-2</v>
      </c>
      <c r="D469" s="230" t="s">
        <v>1158</v>
      </c>
      <c r="E469" s="230">
        <v>7</v>
      </c>
      <c r="F469" s="230">
        <v>12</v>
      </c>
      <c r="G469" s="230">
        <v>15</v>
      </c>
      <c r="H469" s="230">
        <v>24</v>
      </c>
      <c r="I469" s="232">
        <f>IF(ISBLANK(D469),"",(E469/VLOOKUP(B469,'Data-Theme'!A:E,2,)))</f>
        <v>4.7329276538201487E-3</v>
      </c>
      <c r="J469" s="232">
        <f>IF(ISBLANK(D469),"",(F469/VLOOKUP(B469,'Data-Theme'!A:E,2,)))</f>
        <v>8.1135902636916835E-3</v>
      </c>
      <c r="K469" s="232">
        <f>IF(ISBLANK(D469),"",(G469/VLOOKUP(B469,'Data-Theme'!A:E,2,)))</f>
        <v>1.0141987829614604E-2</v>
      </c>
    </row>
    <row r="470" spans="1:11" s="230" customFormat="1" x14ac:dyDescent="0.5">
      <c r="A470" s="230" t="str">
        <f t="shared" si="14"/>
        <v>Other - Reason for my visit is not in this list</v>
      </c>
      <c r="B470" s="230" t="str">
        <f t="shared" si="15"/>
        <v>Benefits</v>
      </c>
      <c r="C470" s="230">
        <f>VLOOKUP(B470,'Data-Theme'!A:J,10,)</f>
        <v>4.6183538821234519E-3</v>
      </c>
      <c r="D470" s="230" t="s">
        <v>1159</v>
      </c>
      <c r="E470" s="230">
        <v>33</v>
      </c>
      <c r="F470" s="230">
        <v>37</v>
      </c>
      <c r="G470" s="230">
        <v>38</v>
      </c>
      <c r="H470" s="230">
        <v>70</v>
      </c>
      <c r="I470" s="232">
        <f>IF(ISBLANK(D470),"",(E470/VLOOKUP(B470,'Data-Theme'!A:E,2,)))</f>
        <v>7.705599402232289E-4</v>
      </c>
      <c r="J470" s="232">
        <f>IF(ISBLANK(D470),"",(F470/VLOOKUP(B470,'Data-Theme'!A:E,2,)))</f>
        <v>8.6396114509877176E-4</v>
      </c>
      <c r="K470" s="232">
        <f>IF(ISBLANK(D470),"",(G470/VLOOKUP(B470,'Data-Theme'!A:E,2,)))</f>
        <v>8.8731144631765753E-4</v>
      </c>
    </row>
    <row r="471" spans="1:11" s="230" customFormat="1" x14ac:dyDescent="0.5">
      <c r="A471" s="230" t="str">
        <f t="shared" ref="A471:A472" si="16">IF(ISBLANK(D471),"",MID(D471,FIND("#",SUBSTITUTE(D471,":","#",2))+1,500))</f>
        <v>Other - Reason for my visit is not in this list</v>
      </c>
      <c r="B471" s="230" t="str">
        <f t="shared" ref="B471:B472" si="17">IF(ISBLANK(D471),"",MID(D471,FIND("#",SUBSTITUTE(D471,":","#",1))+1,FIND("#",SUBSTITUTE(D471,":","#",2))-FIND("#",SUBSTITUTE(D471,":","#",1))-1))</f>
        <v>Jobs</v>
      </c>
      <c r="C471" s="230">
        <f>VLOOKUP(B471,'Data-Theme'!A:J,10,)</f>
        <v>5.0406171613997025E-3</v>
      </c>
      <c r="D471" s="230" t="s">
        <v>1195</v>
      </c>
      <c r="E471" s="230">
        <v>1</v>
      </c>
      <c r="F471" s="230">
        <v>2</v>
      </c>
      <c r="G471" s="230">
        <v>4</v>
      </c>
      <c r="H471" s="230">
        <v>5</v>
      </c>
      <c r="I471" s="232">
        <f>IF(ISBLANK(D471),"",(E471/VLOOKUP(B471,'Data-Theme'!A:E,2,)))</f>
        <v>2.9910567403463644E-5</v>
      </c>
      <c r="J471" s="232">
        <f>IF(ISBLANK(D471),"",(F471/VLOOKUP(B471,'Data-Theme'!A:E,2,)))</f>
        <v>5.9821134806927288E-5</v>
      </c>
      <c r="K471" s="232">
        <f>IF(ISBLANK(D471),"",(G471/VLOOKUP(B471,'Data-Theme'!A:E,2,)))</f>
        <v>1.1964226961385458E-4</v>
      </c>
    </row>
    <row r="472" spans="1:11" s="230" customFormat="1" x14ac:dyDescent="0.5">
      <c r="A472" s="230" t="str">
        <f t="shared" si="16"/>
        <v>Other - Reason for my visit is not in this list</v>
      </c>
      <c r="B472" s="230" t="str">
        <f t="shared" si="17"/>
        <v>Money</v>
      </c>
      <c r="C472" s="230">
        <f>VLOOKUP(B472,'Data-Theme'!A:J,10,)</f>
        <v>1.9150771866656729E-2</v>
      </c>
      <c r="D472" s="230" t="s">
        <v>1196</v>
      </c>
      <c r="E472" s="230">
        <v>1</v>
      </c>
      <c r="F472" s="230">
        <v>2</v>
      </c>
      <c r="G472" s="230">
        <v>3</v>
      </c>
      <c r="H472" s="230">
        <v>5</v>
      </c>
      <c r="I472" s="232">
        <f>IF(ISBLANK(D472),"",(E472/VLOOKUP(B472,'Data-Theme'!A:E,2,)))</f>
        <v>3.9651070578905631E-4</v>
      </c>
      <c r="J472" s="232">
        <f>IF(ISBLANK(D472),"",(F472/VLOOKUP(B472,'Data-Theme'!A:E,2,)))</f>
        <v>7.9302141157811261E-4</v>
      </c>
      <c r="K472" s="232">
        <f>IF(ISBLANK(D472),"",(G472/VLOOKUP(B472,'Data-Theme'!A:E,2,)))</f>
        <v>1.1895321173671688E-3</v>
      </c>
    </row>
    <row r="473" spans="1:11" s="230" customFormat="1" x14ac:dyDescent="0.5">
      <c r="A473" s="230" t="str">
        <f t="shared" ref="A473:A478" si="18">IF(ISBLANK(D473),"",MID(D473,FIND("#",SUBSTITUTE(D473,":","#",2))+1,500))</f>
        <v>Sign up for direct deposit or update your banking information</v>
      </c>
      <c r="B473" s="230" t="str">
        <f t="shared" ref="B473:B478" si="19">IF(ISBLANK(D473),"",MID(D473,FIND("#",SUBSTITUTE(D473,":","#",1))+1,FIND("#",SUBSTITUTE(D473,":","#",2))-FIND("#",SUBSTITUTE(D473,":","#",1))-1))</f>
        <v>Money</v>
      </c>
      <c r="C473" s="230">
        <f>VLOOKUP(B473,'Data-Theme'!A:J,10,)</f>
        <v>1.9150771866656729E-2</v>
      </c>
      <c r="D473" s="230" t="s">
        <v>1197</v>
      </c>
      <c r="E473" s="230">
        <v>357</v>
      </c>
      <c r="F473" s="230">
        <v>394</v>
      </c>
      <c r="G473" s="230">
        <v>423</v>
      </c>
      <c r="H473" s="230">
        <v>684</v>
      </c>
      <c r="I473" s="232">
        <f>IF(ISBLANK(D473),"",(E473/VLOOKUP(B473,'Data-Theme'!A:E,2,)))</f>
        <v>0.1415543219666931</v>
      </c>
      <c r="J473" s="232">
        <f>IF(ISBLANK(D473),"",(F473/VLOOKUP(B473,'Data-Theme'!A:E,2,)))</f>
        <v>0.15622521808088818</v>
      </c>
      <c r="K473" s="232">
        <f>IF(ISBLANK(D473),"",(G473/VLOOKUP(B473,'Data-Theme'!A:E,2,)))</f>
        <v>0.1677240285487708</v>
      </c>
    </row>
    <row r="474" spans="1:11" s="230" customFormat="1" x14ac:dyDescent="0.5">
      <c r="A474" s="230" t="str">
        <f t="shared" si="18"/>
        <v>Contact the Government of Canada Pension Centre</v>
      </c>
      <c r="B474" s="230" t="str">
        <f t="shared" si="19"/>
        <v>PublicService</v>
      </c>
      <c r="C474" s="230">
        <f>VLOOKUP(B474,'Data-Theme'!A:J,10,)</f>
        <v>1.4882171962269833E-2</v>
      </c>
      <c r="D474" s="230" t="s">
        <v>1202</v>
      </c>
      <c r="E474" s="230">
        <v>146</v>
      </c>
      <c r="F474" s="230">
        <v>158</v>
      </c>
      <c r="G474" s="230">
        <v>172</v>
      </c>
      <c r="H474" s="230">
        <v>280</v>
      </c>
      <c r="I474" s="232">
        <f>IF(ISBLANK(D474),"",(E474/VLOOKUP(B474,'Data-Theme'!A:E,2,)))</f>
        <v>3.5714285714285712E-2</v>
      </c>
      <c r="J474" s="232">
        <f>IF(ISBLANK(D474),"",(F474/VLOOKUP(B474,'Data-Theme'!A:E,2,)))</f>
        <v>3.8649706457925634E-2</v>
      </c>
      <c r="K474" s="232">
        <f>IF(ISBLANK(D474),"",(G474/VLOOKUP(B474,'Data-Theme'!A:E,2,)))</f>
        <v>4.2074363992172209E-2</v>
      </c>
    </row>
    <row r="475" spans="1:11" s="230" customFormat="1" x14ac:dyDescent="0.5">
      <c r="A475" s="230" t="str">
        <f t="shared" si="18"/>
        <v>Find guidance as a manager or advisor served by the Pay Centre</v>
      </c>
      <c r="B475" s="230" t="str">
        <f t="shared" si="19"/>
        <v>PublicService</v>
      </c>
      <c r="C475" s="230">
        <f>VLOOKUP(B475,'Data-Theme'!A:J,10,)</f>
        <v>1.4882171962269833E-2</v>
      </c>
      <c r="D475" s="230" t="s">
        <v>1605</v>
      </c>
      <c r="E475" s="230">
        <v>2</v>
      </c>
      <c r="F475" s="230">
        <v>2</v>
      </c>
      <c r="G475" s="230">
        <v>3</v>
      </c>
      <c r="H475" s="230">
        <v>4</v>
      </c>
      <c r="I475" s="232">
        <f>IF(ISBLANK(D475),"",(E475/VLOOKUP(B475,'Data-Theme'!A:E,2,)))</f>
        <v>4.8923679060665359E-4</v>
      </c>
      <c r="J475" s="232">
        <f>IF(ISBLANK(D475),"",(F475/VLOOKUP(B475,'Data-Theme'!A:E,2,)))</f>
        <v>4.8923679060665359E-4</v>
      </c>
      <c r="K475" s="232">
        <f>IF(ISBLANK(D475),"",(G475/VLOOKUP(B475,'Data-Theme'!A:E,2,)))</f>
        <v>7.3385518590998039E-4</v>
      </c>
    </row>
    <row r="476" spans="1:11" s="230" customFormat="1" x14ac:dyDescent="0.5">
      <c r="A476" s="230" t="str">
        <f t="shared" si="18"/>
        <v>Get updates on the status of the Phoenix pay system</v>
      </c>
      <c r="B476" s="230" t="str">
        <f t="shared" si="19"/>
        <v>PublicService</v>
      </c>
      <c r="C476" s="230">
        <f>VLOOKUP(B476,'Data-Theme'!A:J,10,)</f>
        <v>1.4882171962269833E-2</v>
      </c>
      <c r="D476" s="230" t="s">
        <v>1203</v>
      </c>
      <c r="E476" s="230">
        <v>9</v>
      </c>
      <c r="F476" s="230">
        <v>14</v>
      </c>
      <c r="G476" s="230">
        <v>13</v>
      </c>
      <c r="H476" s="230">
        <v>25</v>
      </c>
      <c r="I476" s="232">
        <f>IF(ISBLANK(D476),"",(E476/VLOOKUP(B476,'Data-Theme'!A:E,2,)))</f>
        <v>2.2015655577299412E-3</v>
      </c>
      <c r="J476" s="232">
        <f>IF(ISBLANK(D476),"",(F476/VLOOKUP(B476,'Data-Theme'!A:E,2,)))</f>
        <v>3.4246575342465752E-3</v>
      </c>
      <c r="K476" s="232">
        <f>IF(ISBLANK(D476),"",(G476/VLOOKUP(B476,'Data-Theme'!A:E,2,)))</f>
        <v>3.1800391389432484E-3</v>
      </c>
    </row>
    <row r="477" spans="1:11" s="230" customFormat="1" x14ac:dyDescent="0.5">
      <c r="A477" s="230" t="str">
        <f t="shared" si="18"/>
        <v>Help with pay issues (pay action requests, pay enquiry)</v>
      </c>
      <c r="B477" s="230" t="str">
        <f t="shared" si="19"/>
        <v>PublicService</v>
      </c>
      <c r="C477" s="230">
        <f>VLOOKUP(B477,'Data-Theme'!A:J,10,)</f>
        <v>1.4882171962269833E-2</v>
      </c>
      <c r="D477" s="230" t="s">
        <v>1204</v>
      </c>
      <c r="E477" s="230">
        <v>21</v>
      </c>
      <c r="F477" s="230">
        <v>22</v>
      </c>
      <c r="G477" s="230">
        <v>26</v>
      </c>
      <c r="H477" s="230">
        <v>51</v>
      </c>
      <c r="I477" s="232">
        <f>IF(ISBLANK(D477),"",(E477/VLOOKUP(B477,'Data-Theme'!A:E,2,)))</f>
        <v>5.1369863013698627E-3</v>
      </c>
      <c r="J477" s="232">
        <f>IF(ISBLANK(D477),"",(F477/VLOOKUP(B477,'Data-Theme'!A:E,2,)))</f>
        <v>5.3816046966731895E-3</v>
      </c>
      <c r="K477" s="232">
        <f>IF(ISBLANK(D477),"",(G477/VLOOKUP(B477,'Data-Theme'!A:E,2,)))</f>
        <v>6.3600782778864967E-3</v>
      </c>
    </row>
    <row r="478" spans="1:11" s="230" customFormat="1" x14ac:dyDescent="0.5">
      <c r="A478" s="230" t="str">
        <f t="shared" si="18"/>
        <v>Learn about your public service pay</v>
      </c>
      <c r="B478" s="230" t="str">
        <f t="shared" si="19"/>
        <v>PublicService</v>
      </c>
      <c r="C478" s="230">
        <f>VLOOKUP(B478,'Data-Theme'!A:J,10,)</f>
        <v>1.4882171962269833E-2</v>
      </c>
      <c r="D478" s="230" t="s">
        <v>1207</v>
      </c>
      <c r="E478" s="230">
        <v>13</v>
      </c>
      <c r="F478" s="230">
        <v>24</v>
      </c>
      <c r="G478" s="230">
        <v>29</v>
      </c>
      <c r="H478" s="230">
        <v>74</v>
      </c>
      <c r="I478" s="232">
        <f>IF(ISBLANK(D478),"",(E478/VLOOKUP(B478,'Data-Theme'!A:E,2,)))</f>
        <v>3.1800391389432484E-3</v>
      </c>
      <c r="J478" s="232">
        <f>IF(ISBLANK(D478),"",(F478/VLOOKUP(B478,'Data-Theme'!A:E,2,)))</f>
        <v>5.8708414872798431E-3</v>
      </c>
      <c r="K478" s="232">
        <f>IF(ISBLANK(D478),"",(G478/VLOOKUP(B478,'Data-Theme'!A:E,2,)))</f>
        <v>7.0939334637964771E-3</v>
      </c>
    </row>
    <row r="479" spans="1:11" s="230" customFormat="1" x14ac:dyDescent="0.5">
      <c r="A479" s="230" t="str">
        <f t="shared" ref="A479:A542" si="20">IF(ISBLANK(D479),"",MID(D479,FIND("#",SUBSTITUTE(D479,":","#",2))+1,500))</f>
        <v>Apply for or renew your firearms licence</v>
      </c>
      <c r="B479" s="230" t="str">
        <f t="shared" ref="B479:B542" si="21">IF(ISBLANK(D479),"",MID(D479,FIND("#",SUBSTITUTE(D479,":","#",1))+1,FIND("#",SUBSTITUTE(D479,":","#",2))-FIND("#",SUBSTITUTE(D479,":","#",1))-1))</f>
        <v>Policing</v>
      </c>
      <c r="C479" s="230">
        <f>VLOOKUP(B479,'Data-Theme'!A:J,10,)</f>
        <v>5.0229237673160877E-2</v>
      </c>
      <c r="D479" s="230" t="s">
        <v>1211</v>
      </c>
      <c r="E479" s="230">
        <v>4</v>
      </c>
      <c r="F479" s="230">
        <v>7</v>
      </c>
      <c r="G479" s="230">
        <v>4</v>
      </c>
      <c r="H479" s="230">
        <v>7</v>
      </c>
      <c r="I479" s="232">
        <f>IF(ISBLANK(D479),"",(E479/VLOOKUP(B479,'Data-Theme'!A:E,2,)))</f>
        <v>1.0958904109589041E-2</v>
      </c>
      <c r="J479" s="232">
        <f>IF(ISBLANK(D479),"",(F479/VLOOKUP(B479,'Data-Theme'!A:E,2,)))</f>
        <v>1.9178082191780823E-2</v>
      </c>
      <c r="K479" s="232">
        <f>IF(ISBLANK(D479),"",(G479/VLOOKUP(B479,'Data-Theme'!A:E,2,)))</f>
        <v>1.0958904109589041E-2</v>
      </c>
    </row>
    <row r="480" spans="1:11" s="230" customFormat="1" x14ac:dyDescent="0.5">
      <c r="A480" s="230" t="str">
        <f t="shared" si="20"/>
        <v>Change your address for your firearms licence</v>
      </c>
      <c r="B480" s="230" t="str">
        <f t="shared" si="21"/>
        <v>Policing</v>
      </c>
      <c r="C480" s="230">
        <f>VLOOKUP(B480,'Data-Theme'!A:J,10,)</f>
        <v>5.0229237673160877E-2</v>
      </c>
      <c r="D480" s="230" t="s">
        <v>1611</v>
      </c>
      <c r="E480" s="230">
        <v>0</v>
      </c>
      <c r="F480" s="230">
        <v>1</v>
      </c>
      <c r="G480" s="230">
        <v>1</v>
      </c>
      <c r="H480" s="230">
        <v>1</v>
      </c>
      <c r="I480" s="232">
        <f>IF(ISBLANK(D480),"",(E480/VLOOKUP(B480,'Data-Theme'!A:E,2,)))</f>
        <v>0</v>
      </c>
      <c r="J480" s="232">
        <f>IF(ISBLANK(D480),"",(F480/VLOOKUP(B480,'Data-Theme'!A:E,2,)))</f>
        <v>2.7397260273972603E-3</v>
      </c>
      <c r="K480" s="232">
        <f>IF(ISBLANK(D480),"",(G480/VLOOKUP(B480,'Data-Theme'!A:E,2,)))</f>
        <v>2.7397260273972603E-3</v>
      </c>
    </row>
    <row r="481" spans="1:11" s="230" customFormat="1" x14ac:dyDescent="0.5">
      <c r="A481" s="230" t="str">
        <f t="shared" si="20"/>
        <v>Check the National Sex Offender Registry</v>
      </c>
      <c r="B481" s="230" t="str">
        <f t="shared" si="21"/>
        <v>Policing</v>
      </c>
      <c r="C481" s="230">
        <f>VLOOKUP(B481,'Data-Theme'!A:J,10,)</f>
        <v>5.0229237673160877E-2</v>
      </c>
      <c r="D481" s="230" t="s">
        <v>1212</v>
      </c>
      <c r="E481" s="230">
        <v>3</v>
      </c>
      <c r="F481" s="230">
        <v>4</v>
      </c>
      <c r="G481" s="230">
        <v>6</v>
      </c>
      <c r="H481" s="230">
        <v>9</v>
      </c>
      <c r="I481" s="232">
        <f>IF(ISBLANK(D481),"",(E481/VLOOKUP(B481,'Data-Theme'!A:E,2,)))</f>
        <v>8.21917808219178E-3</v>
      </c>
      <c r="J481" s="232">
        <f>IF(ISBLANK(D481),"",(F481/VLOOKUP(B481,'Data-Theme'!A:E,2,)))</f>
        <v>1.0958904109589041E-2</v>
      </c>
      <c r="K481" s="232">
        <f>IF(ISBLANK(D481),"",(G481/VLOOKUP(B481,'Data-Theme'!A:E,2,)))</f>
        <v>1.643835616438356E-2</v>
      </c>
    </row>
    <row r="482" spans="1:11" s="230" customFormat="1" x14ac:dyDescent="0.5">
      <c r="A482" s="230" t="str">
        <f t="shared" si="20"/>
        <v>Check the Royal Canadian Mounted Police (RCMP) wanted list</v>
      </c>
      <c r="B482" s="230" t="str">
        <f t="shared" si="21"/>
        <v>Policing</v>
      </c>
      <c r="C482" s="230">
        <f>VLOOKUP(B482,'Data-Theme'!A:J,10,)</f>
        <v>5.0229237673160877E-2</v>
      </c>
      <c r="D482" s="230" t="s">
        <v>1213</v>
      </c>
      <c r="E482" s="230">
        <v>2</v>
      </c>
      <c r="F482" s="230">
        <v>2</v>
      </c>
      <c r="G482" s="230">
        <v>2</v>
      </c>
      <c r="H482" s="230">
        <v>8</v>
      </c>
      <c r="I482" s="232">
        <f>IF(ISBLANK(D482),"",(E482/VLOOKUP(B482,'Data-Theme'!A:E,2,)))</f>
        <v>5.4794520547945206E-3</v>
      </c>
      <c r="J482" s="232">
        <f>IF(ISBLANK(D482),"",(F482/VLOOKUP(B482,'Data-Theme'!A:E,2,)))</f>
        <v>5.4794520547945206E-3</v>
      </c>
      <c r="K482" s="232">
        <f>IF(ISBLANK(D482),"",(G482/VLOOKUP(B482,'Data-Theme'!A:E,2,)))</f>
        <v>5.4794520547945206E-3</v>
      </c>
    </row>
    <row r="483" spans="1:11" s="230" customFormat="1" x14ac:dyDescent="0.5">
      <c r="A483" s="230" t="str">
        <f t="shared" si="20"/>
        <v>Check the status of your firearms licence application</v>
      </c>
      <c r="B483" s="230" t="str">
        <f t="shared" si="21"/>
        <v>Policing</v>
      </c>
      <c r="C483" s="230">
        <f>VLOOKUP(B483,'Data-Theme'!A:J,10,)</f>
        <v>5.0229237673160877E-2</v>
      </c>
      <c r="D483" s="230" t="s">
        <v>1214</v>
      </c>
      <c r="E483" s="230">
        <v>1</v>
      </c>
      <c r="F483" s="230">
        <v>1</v>
      </c>
      <c r="G483" s="230">
        <v>1</v>
      </c>
      <c r="H483" s="230">
        <v>2</v>
      </c>
      <c r="I483" s="232">
        <f>IF(ISBLANK(D483),"",(E483/VLOOKUP(B483,'Data-Theme'!A:E,2,)))</f>
        <v>2.7397260273972603E-3</v>
      </c>
      <c r="J483" s="232">
        <f>IF(ISBLANK(D483),"",(F483/VLOOKUP(B483,'Data-Theme'!A:E,2,)))</f>
        <v>2.7397260273972603E-3</v>
      </c>
      <c r="K483" s="232">
        <f>IF(ISBLANK(D483),"",(G483/VLOOKUP(B483,'Data-Theme'!A:E,2,)))</f>
        <v>2.7397260273972603E-3</v>
      </c>
    </row>
    <row r="484" spans="1:11" s="230" customFormat="1" x14ac:dyDescent="0.5">
      <c r="A484" s="230" t="str">
        <f t="shared" si="20"/>
        <v>Contact a chief firearms officer</v>
      </c>
      <c r="B484" s="230" t="str">
        <f t="shared" si="21"/>
        <v>Policing</v>
      </c>
      <c r="C484" s="230">
        <f>VLOOKUP(B484,'Data-Theme'!A:J,10,)</f>
        <v>5.0229237673160877E-2</v>
      </c>
      <c r="D484" s="230" t="s">
        <v>1612</v>
      </c>
      <c r="E484" s="230">
        <v>1</v>
      </c>
      <c r="F484" s="230">
        <v>2</v>
      </c>
      <c r="G484" s="230">
        <v>2</v>
      </c>
      <c r="H484" s="230">
        <v>2</v>
      </c>
      <c r="I484" s="232">
        <f>IF(ISBLANK(D484),"",(E484/VLOOKUP(B484,'Data-Theme'!A:E,2,)))</f>
        <v>2.7397260273972603E-3</v>
      </c>
      <c r="J484" s="232">
        <f>IF(ISBLANK(D484),"",(F484/VLOOKUP(B484,'Data-Theme'!A:E,2,)))</f>
        <v>5.4794520547945206E-3</v>
      </c>
      <c r="K484" s="232">
        <f>IF(ISBLANK(D484),"",(G484/VLOOKUP(B484,'Data-Theme'!A:E,2,)))</f>
        <v>5.4794520547945206E-3</v>
      </c>
    </row>
    <row r="485" spans="1:11" s="230" customFormat="1" x14ac:dyDescent="0.5">
      <c r="A485" s="230" t="str">
        <f t="shared" si="20"/>
        <v>Find your local RCMP detachment (police service)</v>
      </c>
      <c r="B485" s="230" t="str">
        <f t="shared" si="21"/>
        <v>Policing</v>
      </c>
      <c r="C485" s="230">
        <f>VLOOKUP(B485,'Data-Theme'!A:J,10,)</f>
        <v>5.0229237673160877E-2</v>
      </c>
      <c r="D485" s="230" t="s">
        <v>1215</v>
      </c>
      <c r="E485" s="230">
        <v>2</v>
      </c>
      <c r="F485" s="230">
        <v>2</v>
      </c>
      <c r="G485" s="230">
        <v>3</v>
      </c>
      <c r="H485" s="230">
        <v>5</v>
      </c>
      <c r="I485" s="232">
        <f>IF(ISBLANK(D485),"",(E485/VLOOKUP(B485,'Data-Theme'!A:E,2,)))</f>
        <v>5.4794520547945206E-3</v>
      </c>
      <c r="J485" s="232">
        <f>IF(ISBLANK(D485),"",(F485/VLOOKUP(B485,'Data-Theme'!A:E,2,)))</f>
        <v>5.4794520547945206E-3</v>
      </c>
      <c r="K485" s="232">
        <f>IF(ISBLANK(D485),"",(G485/VLOOKUP(B485,'Data-Theme'!A:E,2,)))</f>
        <v>8.21917808219178E-3</v>
      </c>
    </row>
    <row r="486" spans="1:11" s="230" customFormat="1" x14ac:dyDescent="0.5">
      <c r="A486" s="230" t="str">
        <f t="shared" si="20"/>
        <v>Get a criminal record check</v>
      </c>
      <c r="B486" s="230" t="str">
        <f t="shared" si="21"/>
        <v>Policing</v>
      </c>
      <c r="C486" s="230">
        <f>VLOOKUP(B486,'Data-Theme'!A:J,10,)</f>
        <v>5.0229237673160877E-2</v>
      </c>
      <c r="D486" s="230" t="s">
        <v>1216</v>
      </c>
      <c r="E486" s="230">
        <v>5</v>
      </c>
      <c r="F486" s="230">
        <v>5</v>
      </c>
      <c r="G486" s="230">
        <v>6</v>
      </c>
      <c r="H486" s="230">
        <v>11</v>
      </c>
      <c r="I486" s="232">
        <f>IF(ISBLANK(D486),"",(E486/VLOOKUP(B486,'Data-Theme'!A:E,2,)))</f>
        <v>1.3698630136986301E-2</v>
      </c>
      <c r="J486" s="232">
        <f>IF(ISBLANK(D486),"",(F486/VLOOKUP(B486,'Data-Theme'!A:E,2,)))</f>
        <v>1.3698630136986301E-2</v>
      </c>
      <c r="K486" s="232">
        <f>IF(ISBLANK(D486),"",(G486/VLOOKUP(B486,'Data-Theme'!A:E,2,)))</f>
        <v>1.643835616438356E-2</v>
      </c>
    </row>
    <row r="487" spans="1:11" s="230" customFormat="1" x14ac:dyDescent="0.5">
      <c r="A487" s="230" t="str">
        <f t="shared" si="20"/>
        <v>Join the RCMP</v>
      </c>
      <c r="B487" s="230" t="str">
        <f t="shared" si="21"/>
        <v>Policing</v>
      </c>
      <c r="C487" s="230">
        <f>VLOOKUP(B487,'Data-Theme'!A:J,10,)</f>
        <v>5.0229237673160877E-2</v>
      </c>
      <c r="D487" s="230" t="s">
        <v>1217</v>
      </c>
      <c r="E487" s="230">
        <v>3</v>
      </c>
      <c r="F487" s="230">
        <v>3</v>
      </c>
      <c r="G487" s="230">
        <v>4</v>
      </c>
      <c r="H487" s="230">
        <v>13</v>
      </c>
      <c r="I487" s="232">
        <f>IF(ISBLANK(D487),"",(E487/VLOOKUP(B487,'Data-Theme'!A:E,2,)))</f>
        <v>8.21917808219178E-3</v>
      </c>
      <c r="J487" s="232">
        <f>IF(ISBLANK(D487),"",(F487/VLOOKUP(B487,'Data-Theme'!A:E,2,)))</f>
        <v>8.21917808219178E-3</v>
      </c>
      <c r="K487" s="232">
        <f>IF(ISBLANK(D487),"",(G487/VLOOKUP(B487,'Data-Theme'!A:E,2,)))</f>
        <v>1.0958904109589041E-2</v>
      </c>
    </row>
    <row r="488" spans="1:11" s="230" customFormat="1" x14ac:dyDescent="0.5">
      <c r="A488" s="230" t="str">
        <f t="shared" si="20"/>
        <v>Learn about firearms safety, storage and when you need a licence</v>
      </c>
      <c r="B488" s="230" t="str">
        <f t="shared" si="21"/>
        <v>Policing</v>
      </c>
      <c r="C488" s="230">
        <f>VLOOKUP(B488,'Data-Theme'!A:J,10,)</f>
        <v>5.0229237673160877E-2</v>
      </c>
      <c r="D488" s="230" t="s">
        <v>1218</v>
      </c>
      <c r="E488" s="230">
        <v>4</v>
      </c>
      <c r="F488" s="230">
        <v>6</v>
      </c>
      <c r="G488" s="230">
        <v>5</v>
      </c>
      <c r="H488" s="230">
        <v>11</v>
      </c>
      <c r="I488" s="232">
        <f>IF(ISBLANK(D488),"",(E488/VLOOKUP(B488,'Data-Theme'!A:E,2,)))</f>
        <v>1.0958904109589041E-2</v>
      </c>
      <c r="J488" s="232">
        <f>IF(ISBLANK(D488),"",(F488/VLOOKUP(B488,'Data-Theme'!A:E,2,)))</f>
        <v>1.643835616438356E-2</v>
      </c>
      <c r="K488" s="232">
        <f>IF(ISBLANK(D488),"",(G488/VLOOKUP(B488,'Data-Theme'!A:E,2,)))</f>
        <v>1.3698630136986301E-2</v>
      </c>
    </row>
    <row r="489" spans="1:11" s="230" customFormat="1" x14ac:dyDescent="0.5">
      <c r="A489" s="230" t="str">
        <f t="shared" si="20"/>
        <v>Other - Reason for my visit is not in this list</v>
      </c>
      <c r="B489" s="230" t="str">
        <f t="shared" si="21"/>
        <v>Policing</v>
      </c>
      <c r="C489" s="230">
        <f>VLOOKUP(B489,'Data-Theme'!A:J,10,)</f>
        <v>5.0229237673160877E-2</v>
      </c>
      <c r="D489" s="230" t="s">
        <v>1219</v>
      </c>
      <c r="E489" s="230">
        <v>3</v>
      </c>
      <c r="F489" s="230">
        <v>2</v>
      </c>
      <c r="G489" s="230">
        <v>5</v>
      </c>
      <c r="H489" s="230">
        <v>6</v>
      </c>
      <c r="I489" s="232">
        <f>IF(ISBLANK(D489),"",(E489/VLOOKUP(B489,'Data-Theme'!A:E,2,)))</f>
        <v>8.21917808219178E-3</v>
      </c>
      <c r="J489" s="232">
        <f>IF(ISBLANK(D489),"",(F489/VLOOKUP(B489,'Data-Theme'!A:E,2,)))</f>
        <v>5.4794520547945206E-3</v>
      </c>
      <c r="K489" s="232">
        <f>IF(ISBLANK(D489),"",(G489/VLOOKUP(B489,'Data-Theme'!A:E,2,)))</f>
        <v>1.3698630136986301E-2</v>
      </c>
    </row>
    <row r="490" spans="1:11" s="230" customFormat="1" x14ac:dyDescent="0.5">
      <c r="A490" s="230" t="str">
        <f t="shared" si="20"/>
        <v>Report suspected fraud</v>
      </c>
      <c r="B490" s="230" t="str">
        <f t="shared" si="21"/>
        <v>Policing</v>
      </c>
      <c r="C490" s="230">
        <f>VLOOKUP(B490,'Data-Theme'!A:J,10,)</f>
        <v>5.0229237673160877E-2</v>
      </c>
      <c r="D490" s="230" t="s">
        <v>1220</v>
      </c>
      <c r="E490" s="230">
        <v>14</v>
      </c>
      <c r="F490" s="230">
        <v>15</v>
      </c>
      <c r="G490" s="230">
        <v>17</v>
      </c>
      <c r="H490" s="230">
        <v>24</v>
      </c>
      <c r="I490" s="232">
        <f>IF(ISBLANK(D490),"",(E490/VLOOKUP(B490,'Data-Theme'!A:E,2,)))</f>
        <v>3.8356164383561646E-2</v>
      </c>
      <c r="J490" s="232">
        <f>IF(ISBLANK(D490),"",(F490/VLOOKUP(B490,'Data-Theme'!A:E,2,)))</f>
        <v>4.1095890410958902E-2</v>
      </c>
      <c r="K490" s="232">
        <f>IF(ISBLANK(D490),"",(G490/VLOOKUP(B490,'Data-Theme'!A:E,2,)))</f>
        <v>4.6575342465753428E-2</v>
      </c>
    </row>
    <row r="491" spans="1:11" s="230" customFormat="1" x14ac:dyDescent="0.5">
      <c r="A491" s="230" t="str">
        <f t="shared" si="20"/>
        <v>Other - Reason for my visit is not in this list</v>
      </c>
      <c r="B491" s="230" t="str">
        <f t="shared" si="21"/>
        <v>Culture</v>
      </c>
      <c r="C491" s="230">
        <f>VLOOKUP(B491,'Data-Theme'!A:J,10,)</f>
        <v>2.307248779758336E-2</v>
      </c>
      <c r="D491" s="230" t="s">
        <v>1613</v>
      </c>
      <c r="E491" s="230">
        <v>0</v>
      </c>
      <c r="F491" s="230">
        <v>0</v>
      </c>
      <c r="G491" s="230">
        <v>0</v>
      </c>
      <c r="H491" s="230">
        <v>1</v>
      </c>
      <c r="I491" s="232">
        <f>IF(ISBLANK(D491),"",(E491/VLOOKUP(B491,'Data-Theme'!A:E,2,)))</f>
        <v>0</v>
      </c>
      <c r="J491" s="232">
        <f>IF(ISBLANK(D491),"",(F491/VLOOKUP(B491,'Data-Theme'!A:E,2,)))</f>
        <v>0</v>
      </c>
      <c r="K491" s="232">
        <f>IF(ISBLANK(D491),"",(G491/VLOOKUP(B491,'Data-Theme'!A:E,2,)))</f>
        <v>0</v>
      </c>
    </row>
    <row r="492" spans="1:11" s="230" customFormat="1" x14ac:dyDescent="0.5">
      <c r="A492" s="230" t="str">
        <f t="shared" si="20"/>
        <v>View census data</v>
      </c>
      <c r="B492" s="230" t="str">
        <f t="shared" si="21"/>
        <v>Culture</v>
      </c>
      <c r="C492" s="230">
        <f>VLOOKUP(B492,'Data-Theme'!A:J,10,)</f>
        <v>2.307248779758336E-2</v>
      </c>
      <c r="D492" s="230" t="s">
        <v>1221</v>
      </c>
      <c r="E492" s="230">
        <v>6</v>
      </c>
      <c r="F492" s="230">
        <v>9</v>
      </c>
      <c r="G492" s="230">
        <v>9</v>
      </c>
      <c r="H492" s="230">
        <v>22</v>
      </c>
      <c r="I492" s="232">
        <f>IF(ISBLANK(D492),"",(E492/VLOOKUP(B492,'Data-Theme'!A:E,2,)))</f>
        <v>3.9761431411530811E-3</v>
      </c>
      <c r="J492" s="232">
        <f>IF(ISBLANK(D492),"",(F492/VLOOKUP(B492,'Data-Theme'!A:E,2,)))</f>
        <v>5.9642147117296221E-3</v>
      </c>
      <c r="K492" s="232">
        <f>IF(ISBLANK(D492),"",(G492/VLOOKUP(B492,'Data-Theme'!A:E,2,)))</f>
        <v>5.9642147117296221E-3</v>
      </c>
    </row>
    <row r="493" spans="1:11" s="230" customFormat="1" x14ac:dyDescent="0.5">
      <c r="A493" s="230" t="str">
        <f t="shared" si="20"/>
        <v>Jobs at Statistics Canada</v>
      </c>
      <c r="B493" s="230" t="str">
        <f t="shared" si="21"/>
        <v>N/A</v>
      </c>
      <c r="C493" s="230" t="e">
        <f>VLOOKUP(B493,'Data-Theme'!A:J,10,)</f>
        <v>#N/A</v>
      </c>
      <c r="D493" s="230" t="s">
        <v>1236</v>
      </c>
      <c r="E493" s="230">
        <v>0</v>
      </c>
      <c r="F493" s="230">
        <v>0</v>
      </c>
      <c r="G493" s="230">
        <v>1</v>
      </c>
      <c r="H493" s="230">
        <v>1</v>
      </c>
      <c r="I493" s="232" t="e">
        <f>IF(ISBLANK(D493),"",(E493/VLOOKUP(B493,'Data-Theme'!A:E,2,)))</f>
        <v>#N/A</v>
      </c>
      <c r="J493" s="232" t="e">
        <f>IF(ISBLANK(D493),"",(F493/VLOOKUP(B493,'Data-Theme'!A:E,2,)))</f>
        <v>#N/A</v>
      </c>
      <c r="K493" s="232" t="e">
        <f>IF(ISBLANK(D493),"",(G493/VLOOKUP(B493,'Data-Theme'!A:E,2,)))</f>
        <v>#N/A</v>
      </c>
    </row>
    <row r="494" spans="1:11" s="230" customFormat="1" x14ac:dyDescent="0.5">
      <c r="A494" s="230" t="str">
        <f t="shared" si="20"/>
        <v>Other - Reason for my visit is not in this list</v>
      </c>
      <c r="B494" s="230" t="str">
        <f t="shared" si="21"/>
        <v>Science</v>
      </c>
      <c r="C494" s="230">
        <f>VLOOKUP(B494,'Data-Theme'!A:J,10,)</f>
        <v>3.1492049560732427E-2</v>
      </c>
      <c r="D494" s="230" t="s">
        <v>1253</v>
      </c>
      <c r="E494" s="230">
        <v>4</v>
      </c>
      <c r="F494" s="230">
        <v>4</v>
      </c>
      <c r="G494" s="230">
        <v>6</v>
      </c>
      <c r="H494" s="230">
        <v>10</v>
      </c>
      <c r="I494" s="232">
        <f>IF(ISBLANK(D494),"",(E494/VLOOKUP(B494,'Data-Theme'!A:E,2,)))</f>
        <v>4.8899755501222494E-3</v>
      </c>
      <c r="J494" s="232">
        <f>IF(ISBLANK(D494),"",(F494/VLOOKUP(B494,'Data-Theme'!A:E,2,)))</f>
        <v>4.8899755501222494E-3</v>
      </c>
      <c r="K494" s="232">
        <f>IF(ISBLANK(D494),"",(G494/VLOOKUP(B494,'Data-Theme'!A:E,2,)))</f>
        <v>7.3349633251833741E-3</v>
      </c>
    </row>
    <row r="495" spans="1:11" s="230" customFormat="1" x14ac:dyDescent="0.5">
      <c r="A495" s="230" t="str">
        <f t="shared" si="20"/>
        <v>View statistical data</v>
      </c>
      <c r="B495" s="230" t="str">
        <f t="shared" si="21"/>
        <v>Science</v>
      </c>
      <c r="C495" s="230">
        <f>VLOOKUP(B495,'Data-Theme'!A:J,10,)</f>
        <v>3.1492049560732427E-2</v>
      </c>
      <c r="D495" s="230" t="s">
        <v>1254</v>
      </c>
      <c r="E495" s="230">
        <v>46</v>
      </c>
      <c r="F495" s="230">
        <v>60</v>
      </c>
      <c r="G495" s="230">
        <v>63</v>
      </c>
      <c r="H495" s="230">
        <v>184</v>
      </c>
      <c r="I495" s="232">
        <f>IF(ISBLANK(D495),"",(E495/VLOOKUP(B495,'Data-Theme'!A:E,2,)))</f>
        <v>5.623471882640587E-2</v>
      </c>
      <c r="J495" s="232">
        <f>IF(ISBLANK(D495),"",(F495/VLOOKUP(B495,'Data-Theme'!A:E,2,)))</f>
        <v>7.3349633251833746E-2</v>
      </c>
      <c r="K495" s="232">
        <f>IF(ISBLANK(D495),"",(G495/VLOOKUP(B495,'Data-Theme'!A:E,2,)))</f>
        <v>7.7017114914425422E-2</v>
      </c>
    </row>
    <row r="496" spans="1:11" s="230" customFormat="1" x14ac:dyDescent="0.5">
      <c r="A496" s="230" t="str">
        <f t="shared" si="20"/>
        <v>Find a government department or agency</v>
      </c>
      <c r="B496" s="230" t="str">
        <f t="shared" si="21"/>
        <v>AboutGov</v>
      </c>
      <c r="C496" s="230">
        <f>VLOOKUP(B496,'Data-Theme'!A:J,10,)</f>
        <v>2.3608085386705474E-2</v>
      </c>
      <c r="D496" s="230" t="s">
        <v>1255</v>
      </c>
      <c r="E496" s="230">
        <v>21</v>
      </c>
      <c r="F496" s="230">
        <v>32</v>
      </c>
      <c r="G496" s="230">
        <v>34</v>
      </c>
      <c r="H496" s="230">
        <v>104</v>
      </c>
      <c r="I496" s="232">
        <f>IF(ISBLANK(D496),"",(E496/VLOOKUP(B496,'Data-Theme'!A:E,2,)))</f>
        <v>1.4198782961460446E-2</v>
      </c>
      <c r="J496" s="232">
        <f>IF(ISBLANK(D496),"",(F496/VLOOKUP(B496,'Data-Theme'!A:E,2,)))</f>
        <v>2.1636240703177823E-2</v>
      </c>
      <c r="K496" s="232">
        <f>IF(ISBLANK(D496),"",(G496/VLOOKUP(B496,'Data-Theme'!A:E,2,)))</f>
        <v>2.2988505747126436E-2</v>
      </c>
    </row>
    <row r="497" spans="1:11" s="230" customFormat="1" x14ac:dyDescent="0.5">
      <c r="A497" s="230" t="str">
        <f t="shared" si="20"/>
        <v>Find a government policy, directive, standard or guideline</v>
      </c>
      <c r="B497" s="230" t="str">
        <f t="shared" si="21"/>
        <v>AboutGov</v>
      </c>
      <c r="C497" s="230">
        <f>VLOOKUP(B497,'Data-Theme'!A:J,10,)</f>
        <v>2.3608085386705474E-2</v>
      </c>
      <c r="D497" s="230" t="s">
        <v>1256</v>
      </c>
      <c r="E497" s="230">
        <v>68</v>
      </c>
      <c r="F497" s="230">
        <v>145</v>
      </c>
      <c r="G497" s="230">
        <v>132</v>
      </c>
      <c r="H497" s="230">
        <v>377</v>
      </c>
      <c r="I497" s="232">
        <f>IF(ISBLANK(D497),"",(E497/VLOOKUP(B497,'Data-Theme'!A:E,2,)))</f>
        <v>4.5977011494252873E-2</v>
      </c>
      <c r="J497" s="232">
        <f>IF(ISBLANK(D497),"",(F497/VLOOKUP(B497,'Data-Theme'!A:E,2,)))</f>
        <v>9.8039215686274508E-2</v>
      </c>
      <c r="K497" s="232">
        <f>IF(ISBLANK(D497),"",(G497/VLOOKUP(B497,'Data-Theme'!A:E,2,)))</f>
        <v>8.9249492900608518E-2</v>
      </c>
    </row>
    <row r="498" spans="1:11" s="230" customFormat="1" x14ac:dyDescent="0.5">
      <c r="A498" s="230" t="str">
        <f t="shared" si="20"/>
        <v>Find travel and hospitality expenses of government officials</v>
      </c>
      <c r="B498" s="230" t="str">
        <f t="shared" si="21"/>
        <v>AboutGov</v>
      </c>
      <c r="C498" s="230">
        <f>VLOOKUP(B498,'Data-Theme'!A:J,10,)</f>
        <v>2.3608085386705474E-2</v>
      </c>
      <c r="D498" s="230" t="s">
        <v>1257</v>
      </c>
      <c r="E498" s="230">
        <v>4</v>
      </c>
      <c r="F498" s="230">
        <v>4</v>
      </c>
      <c r="G498" s="230">
        <v>4</v>
      </c>
      <c r="H498" s="230">
        <v>9</v>
      </c>
      <c r="I498" s="232">
        <f>IF(ISBLANK(D498),"",(E498/VLOOKUP(B498,'Data-Theme'!A:E,2,)))</f>
        <v>2.7045300878972278E-3</v>
      </c>
      <c r="J498" s="232">
        <f>IF(ISBLANK(D498),"",(F498/VLOOKUP(B498,'Data-Theme'!A:E,2,)))</f>
        <v>2.7045300878972278E-3</v>
      </c>
      <c r="K498" s="232">
        <f>IF(ISBLANK(D498),"",(G498/VLOOKUP(B498,'Data-Theme'!A:E,2,)))</f>
        <v>2.7045300878972278E-3</v>
      </c>
    </row>
    <row r="499" spans="1:11" s="230" customFormat="1" x14ac:dyDescent="0.5">
      <c r="A499" s="230" t="str">
        <f t="shared" si="20"/>
        <v>Make an access to information or personal information request</v>
      </c>
      <c r="B499" s="230" t="str">
        <f t="shared" si="21"/>
        <v>AboutGov</v>
      </c>
      <c r="C499" s="230">
        <f>VLOOKUP(B499,'Data-Theme'!A:J,10,)</f>
        <v>2.3608085386705474E-2</v>
      </c>
      <c r="D499" s="230" t="s">
        <v>1258</v>
      </c>
      <c r="E499" s="230">
        <v>19</v>
      </c>
      <c r="F499" s="230">
        <v>27</v>
      </c>
      <c r="G499" s="230">
        <v>25</v>
      </c>
      <c r="H499" s="230">
        <v>56</v>
      </c>
      <c r="I499" s="232">
        <f>IF(ISBLANK(D499),"",(E499/VLOOKUP(B499,'Data-Theme'!A:E,2,)))</f>
        <v>1.2846517917511832E-2</v>
      </c>
      <c r="J499" s="232">
        <f>IF(ISBLANK(D499),"",(F499/VLOOKUP(B499,'Data-Theme'!A:E,2,)))</f>
        <v>1.8255578093306288E-2</v>
      </c>
      <c r="K499" s="232">
        <f>IF(ISBLANK(D499),"",(G499/VLOOKUP(B499,'Data-Theme'!A:E,2,)))</f>
        <v>1.6903313049357674E-2</v>
      </c>
    </row>
    <row r="500" spans="1:11" s="230" customFormat="1" x14ac:dyDescent="0.5">
      <c r="A500" s="230" t="str">
        <f t="shared" si="20"/>
        <v>Other - Reason for my visit is not in this list</v>
      </c>
      <c r="B500" s="230" t="str">
        <f t="shared" si="21"/>
        <v>AboutGov</v>
      </c>
      <c r="C500" s="230">
        <f>VLOOKUP(B500,'Data-Theme'!A:J,10,)</f>
        <v>2.3608085386705474E-2</v>
      </c>
      <c r="D500" s="230" t="s">
        <v>1259</v>
      </c>
      <c r="E500" s="230">
        <v>7</v>
      </c>
      <c r="F500" s="230">
        <v>7</v>
      </c>
      <c r="G500" s="230">
        <v>8</v>
      </c>
      <c r="H500" s="230">
        <v>15</v>
      </c>
      <c r="I500" s="232">
        <f>IF(ISBLANK(D500),"",(E500/VLOOKUP(B500,'Data-Theme'!A:E,2,)))</f>
        <v>4.7329276538201487E-3</v>
      </c>
      <c r="J500" s="232">
        <f>IF(ISBLANK(D500),"",(F500/VLOOKUP(B500,'Data-Theme'!A:E,2,)))</f>
        <v>4.7329276538201487E-3</v>
      </c>
      <c r="K500" s="232">
        <f>IF(ISBLANK(D500),"",(G500/VLOOKUP(B500,'Data-Theme'!A:E,2,)))</f>
        <v>5.4090601757944556E-3</v>
      </c>
    </row>
    <row r="501" spans="1:11" s="230" customFormat="1" x14ac:dyDescent="0.5">
      <c r="A501" s="230" t="str">
        <f t="shared" si="20"/>
        <v>Search government grants and contributions</v>
      </c>
      <c r="B501" s="230" t="str">
        <f t="shared" si="21"/>
        <v>AboutGov</v>
      </c>
      <c r="C501" s="230">
        <f>VLOOKUP(B501,'Data-Theme'!A:J,10,)</f>
        <v>2.3608085386705474E-2</v>
      </c>
      <c r="D501" s="230" t="s">
        <v>1260</v>
      </c>
      <c r="E501" s="230">
        <v>23</v>
      </c>
      <c r="F501" s="230">
        <v>24</v>
      </c>
      <c r="G501" s="230">
        <v>26</v>
      </c>
      <c r="H501" s="230">
        <v>65</v>
      </c>
      <c r="I501" s="232">
        <f>IF(ISBLANK(D501),"",(E501/VLOOKUP(B501,'Data-Theme'!A:E,2,)))</f>
        <v>1.555104800540906E-2</v>
      </c>
      <c r="J501" s="232">
        <f>IF(ISBLANK(D501),"",(F501/VLOOKUP(B501,'Data-Theme'!A:E,2,)))</f>
        <v>1.6227180527383367E-2</v>
      </c>
      <c r="K501" s="232">
        <f>IF(ISBLANK(D501),"",(G501/VLOOKUP(B501,'Data-Theme'!A:E,2,)))</f>
        <v>1.7579445571331981E-2</v>
      </c>
    </row>
    <row r="502" spans="1:11" s="230" customFormat="1" x14ac:dyDescent="0.5">
      <c r="A502" s="230" t="str">
        <f t="shared" si="20"/>
        <v>Access your pay (MyGCPay, CWA, Phoenix)</v>
      </c>
      <c r="B502" s="230" t="str">
        <f t="shared" si="21"/>
        <v>PublicService</v>
      </c>
      <c r="C502" s="230">
        <f>VLOOKUP(B502,'Data-Theme'!A:J,10,)</f>
        <v>1.4882171962269833E-2</v>
      </c>
      <c r="D502" s="230" t="s">
        <v>1261</v>
      </c>
      <c r="E502" s="230">
        <v>46</v>
      </c>
      <c r="F502" s="230">
        <v>76</v>
      </c>
      <c r="G502" s="230">
        <v>78</v>
      </c>
      <c r="H502" s="230">
        <v>157</v>
      </c>
      <c r="I502" s="232">
        <f>IF(ISBLANK(D502),"",(E502/VLOOKUP(B502,'Data-Theme'!A:E,2,)))</f>
        <v>1.1252446183953033E-2</v>
      </c>
      <c r="J502" s="232">
        <f>IF(ISBLANK(D502),"",(F502/VLOOKUP(B502,'Data-Theme'!A:E,2,)))</f>
        <v>1.8590998043052837E-2</v>
      </c>
      <c r="K502" s="232">
        <f>IF(ISBLANK(D502),"",(G502/VLOOKUP(B502,'Data-Theme'!A:E,2,)))</f>
        <v>1.908023483365949E-2</v>
      </c>
    </row>
    <row r="503" spans="1:11" s="230" customFormat="1" x14ac:dyDescent="0.5">
      <c r="A503" s="230" t="str">
        <f t="shared" si="20"/>
        <v>Calculate my expected pension as a public servant</v>
      </c>
      <c r="B503" s="230" t="str">
        <f t="shared" si="21"/>
        <v>PublicService</v>
      </c>
      <c r="C503" s="230">
        <f>VLOOKUP(B503,'Data-Theme'!A:J,10,)</f>
        <v>1.4882171962269833E-2</v>
      </c>
      <c r="D503" s="230" t="s">
        <v>1262</v>
      </c>
      <c r="E503" s="230">
        <v>71</v>
      </c>
      <c r="F503" s="230">
        <v>128</v>
      </c>
      <c r="G503" s="230">
        <v>130</v>
      </c>
      <c r="H503" s="230">
        <v>254</v>
      </c>
      <c r="I503" s="232">
        <f>IF(ISBLANK(D503),"",(E503/VLOOKUP(B503,'Data-Theme'!A:E,2,)))</f>
        <v>1.7367906066536203E-2</v>
      </c>
      <c r="J503" s="232">
        <f>IF(ISBLANK(D503),"",(F503/VLOOKUP(B503,'Data-Theme'!A:E,2,)))</f>
        <v>3.131115459882583E-2</v>
      </c>
      <c r="K503" s="232">
        <f>IF(ISBLANK(D503),"",(G503/VLOOKUP(B503,'Data-Theme'!A:E,2,)))</f>
        <v>3.1800391389432484E-2</v>
      </c>
    </row>
    <row r="504" spans="1:11" s="230" customFormat="1" x14ac:dyDescent="0.5">
      <c r="A504" s="230" t="str">
        <f t="shared" si="20"/>
        <v>Find a benefits form</v>
      </c>
      <c r="B504" s="230" t="str">
        <f t="shared" si="21"/>
        <v>PublicService</v>
      </c>
      <c r="C504" s="230">
        <f>VLOOKUP(B504,'Data-Theme'!A:J,10,)</f>
        <v>1.4882171962269833E-2</v>
      </c>
      <c r="D504" s="230" t="s">
        <v>1263</v>
      </c>
      <c r="E504" s="230">
        <v>96</v>
      </c>
      <c r="F504" s="230">
        <v>140</v>
      </c>
      <c r="G504" s="230">
        <v>159</v>
      </c>
      <c r="H504" s="230">
        <v>288</v>
      </c>
      <c r="I504" s="232">
        <f>IF(ISBLANK(D504),"",(E504/VLOOKUP(B504,'Data-Theme'!A:E,2,)))</f>
        <v>2.3483365949119372E-2</v>
      </c>
      <c r="J504" s="232">
        <f>IF(ISBLANK(D504),"",(F504/VLOOKUP(B504,'Data-Theme'!A:E,2,)))</f>
        <v>3.4246575342465752E-2</v>
      </c>
      <c r="K504" s="232">
        <f>IF(ISBLANK(D504),"",(G504/VLOOKUP(B504,'Data-Theme'!A:E,2,)))</f>
        <v>3.8894324853228961E-2</v>
      </c>
    </row>
    <row r="505" spans="1:11" s="230" customFormat="1" x14ac:dyDescent="0.5">
      <c r="A505" s="230" t="str">
        <f t="shared" si="20"/>
        <v>Find available benefits for survivors of deceased public servants</v>
      </c>
      <c r="B505" s="230" t="str">
        <f t="shared" si="21"/>
        <v>PublicService</v>
      </c>
      <c r="C505" s="230">
        <f>VLOOKUP(B505,'Data-Theme'!A:J,10,)</f>
        <v>1.4882171962269833E-2</v>
      </c>
      <c r="D505" s="230" t="s">
        <v>1264</v>
      </c>
      <c r="E505" s="230">
        <v>13</v>
      </c>
      <c r="F505" s="230">
        <v>24</v>
      </c>
      <c r="G505" s="230">
        <v>24</v>
      </c>
      <c r="H505" s="230">
        <v>48</v>
      </c>
      <c r="I505" s="232">
        <f>IF(ISBLANK(D505),"",(E505/VLOOKUP(B505,'Data-Theme'!A:E,2,)))</f>
        <v>3.1800391389432484E-3</v>
      </c>
      <c r="J505" s="232">
        <f>IF(ISBLANK(D505),"",(F505/VLOOKUP(B505,'Data-Theme'!A:E,2,)))</f>
        <v>5.8708414872798431E-3</v>
      </c>
      <c r="K505" s="232">
        <f>IF(ISBLANK(D505),"",(G505/VLOOKUP(B505,'Data-Theme'!A:E,2,)))</f>
        <v>5.8708414872798431E-3</v>
      </c>
    </row>
    <row r="506" spans="1:11" s="230" customFormat="1" x14ac:dyDescent="0.5">
      <c r="A506" s="230" t="str">
        <f t="shared" si="20"/>
        <v>Find guidance on leave requests due to COVID-19</v>
      </c>
      <c r="B506" s="230" t="str">
        <f t="shared" si="21"/>
        <v>PublicService</v>
      </c>
      <c r="C506" s="230">
        <f>VLOOKUP(B506,'Data-Theme'!A:J,10,)</f>
        <v>1.4882171962269833E-2</v>
      </c>
      <c r="D506" s="230" t="s">
        <v>1265</v>
      </c>
      <c r="E506" s="230">
        <v>8</v>
      </c>
      <c r="F506" s="230">
        <v>10</v>
      </c>
      <c r="G506" s="230">
        <v>13</v>
      </c>
      <c r="H506" s="230">
        <v>16</v>
      </c>
      <c r="I506" s="232">
        <f>IF(ISBLANK(D506),"",(E506/VLOOKUP(B506,'Data-Theme'!A:E,2,)))</f>
        <v>1.9569471624266144E-3</v>
      </c>
      <c r="J506" s="232">
        <f>IF(ISBLANK(D506),"",(F506/VLOOKUP(B506,'Data-Theme'!A:E,2,)))</f>
        <v>2.446183953033268E-3</v>
      </c>
      <c r="K506" s="232">
        <f>IF(ISBLANK(D506),"",(G506/VLOOKUP(B506,'Data-Theme'!A:E,2,)))</f>
        <v>3.1800391389432484E-3</v>
      </c>
    </row>
    <row r="507" spans="1:11" s="230" customFormat="1" x14ac:dyDescent="0.5">
      <c r="A507" s="230" t="str">
        <f t="shared" si="20"/>
        <v>Find guidance on working remotely/hybrid work</v>
      </c>
      <c r="B507" s="230" t="str">
        <f t="shared" si="21"/>
        <v>PublicService</v>
      </c>
      <c r="C507" s="230">
        <f>VLOOKUP(B507,'Data-Theme'!A:J,10,)</f>
        <v>1.4882171962269833E-2</v>
      </c>
      <c r="D507" s="230" t="s">
        <v>1266</v>
      </c>
      <c r="E507" s="230">
        <v>21</v>
      </c>
      <c r="F507" s="230">
        <v>29</v>
      </c>
      <c r="G507" s="230">
        <v>29</v>
      </c>
      <c r="H507" s="230">
        <v>76</v>
      </c>
      <c r="I507" s="232">
        <f>IF(ISBLANK(D507),"",(E507/VLOOKUP(B507,'Data-Theme'!A:E,2,)))</f>
        <v>5.1369863013698627E-3</v>
      </c>
      <c r="J507" s="232">
        <f>IF(ISBLANK(D507),"",(F507/VLOOKUP(B507,'Data-Theme'!A:E,2,)))</f>
        <v>7.0939334637964771E-3</v>
      </c>
      <c r="K507" s="232">
        <f>IF(ISBLANK(D507),"",(G507/VLOOKUP(B507,'Data-Theme'!A:E,2,)))</f>
        <v>7.0939334637964771E-3</v>
      </c>
    </row>
    <row r="508" spans="1:11" s="230" customFormat="1" x14ac:dyDescent="0.5">
      <c r="A508" s="230" t="str">
        <f t="shared" si="20"/>
        <v>Find out what is considered harassment in the public service</v>
      </c>
      <c r="B508" s="230" t="str">
        <f t="shared" si="21"/>
        <v>PublicService</v>
      </c>
      <c r="C508" s="230">
        <f>VLOOKUP(B508,'Data-Theme'!A:J,10,)</f>
        <v>1.4882171962269833E-2</v>
      </c>
      <c r="D508" s="230" t="s">
        <v>1267</v>
      </c>
      <c r="E508" s="230">
        <v>8</v>
      </c>
      <c r="F508" s="230">
        <v>13</v>
      </c>
      <c r="G508" s="230">
        <v>8</v>
      </c>
      <c r="H508" s="230">
        <v>25</v>
      </c>
      <c r="I508" s="232">
        <f>IF(ISBLANK(D508),"",(E508/VLOOKUP(B508,'Data-Theme'!A:E,2,)))</f>
        <v>1.9569471624266144E-3</v>
      </c>
      <c r="J508" s="232">
        <f>IF(ISBLANK(D508),"",(F508/VLOOKUP(B508,'Data-Theme'!A:E,2,)))</f>
        <v>3.1800391389432484E-3</v>
      </c>
      <c r="K508" s="232">
        <f>IF(ISBLANK(D508),"",(G508/VLOOKUP(B508,'Data-Theme'!A:E,2,)))</f>
        <v>1.9569471624266144E-3</v>
      </c>
    </row>
    <row r="509" spans="1:11" s="230" customFormat="1" x14ac:dyDescent="0.5">
      <c r="A509" s="230" t="str">
        <f t="shared" si="20"/>
        <v>Find out when I could retire as a public servant</v>
      </c>
      <c r="B509" s="230" t="str">
        <f t="shared" si="21"/>
        <v>PublicService</v>
      </c>
      <c r="C509" s="230">
        <f>VLOOKUP(B509,'Data-Theme'!A:J,10,)</f>
        <v>1.4882171962269833E-2</v>
      </c>
      <c r="D509" s="230" t="s">
        <v>1268</v>
      </c>
      <c r="E509" s="230">
        <v>9</v>
      </c>
      <c r="F509" s="230">
        <v>17</v>
      </c>
      <c r="G509" s="230">
        <v>16</v>
      </c>
      <c r="H509" s="230">
        <v>37</v>
      </c>
      <c r="I509" s="232">
        <f>IF(ISBLANK(D509),"",(E509/VLOOKUP(B509,'Data-Theme'!A:E,2,)))</f>
        <v>2.2015655577299412E-3</v>
      </c>
      <c r="J509" s="232">
        <f>IF(ISBLANK(D509),"",(F509/VLOOKUP(B509,'Data-Theme'!A:E,2,)))</f>
        <v>4.1585127201565555E-3</v>
      </c>
      <c r="K509" s="232">
        <f>IF(ISBLANK(D509),"",(G509/VLOOKUP(B509,'Data-Theme'!A:E,2,)))</f>
        <v>3.9138943248532287E-3</v>
      </c>
    </row>
    <row r="510" spans="1:11" s="230" customFormat="1" x14ac:dyDescent="0.5">
      <c r="A510" s="230" t="str">
        <f t="shared" si="20"/>
        <v>Find public service employees rates of pay</v>
      </c>
      <c r="B510" s="230" t="str">
        <f t="shared" si="21"/>
        <v>PublicService</v>
      </c>
      <c r="C510" s="230">
        <f>VLOOKUP(B510,'Data-Theme'!A:J,10,)</f>
        <v>1.4882171962269833E-2</v>
      </c>
      <c r="D510" s="230" t="s">
        <v>1269</v>
      </c>
      <c r="E510" s="230">
        <v>27</v>
      </c>
      <c r="F510" s="230">
        <v>63</v>
      </c>
      <c r="G510" s="230">
        <v>67</v>
      </c>
      <c r="H510" s="230">
        <v>202</v>
      </c>
      <c r="I510" s="232">
        <f>IF(ISBLANK(D510),"",(E510/VLOOKUP(B510,'Data-Theme'!A:E,2,)))</f>
        <v>6.6046966731898235E-3</v>
      </c>
      <c r="J510" s="232">
        <f>IF(ISBLANK(D510),"",(F510/VLOOKUP(B510,'Data-Theme'!A:E,2,)))</f>
        <v>1.5410958904109588E-2</v>
      </c>
      <c r="K510" s="232">
        <f>IF(ISBLANK(D510),"",(G510/VLOOKUP(B510,'Data-Theme'!A:E,2,)))</f>
        <v>1.6389432485322895E-2</v>
      </c>
    </row>
    <row r="511" spans="1:11" s="230" customFormat="1" x14ac:dyDescent="0.5">
      <c r="A511" s="230" t="str">
        <f t="shared" si="20"/>
        <v>Find public service executives rates of pay</v>
      </c>
      <c r="B511" s="230" t="str">
        <f t="shared" si="21"/>
        <v>PublicService</v>
      </c>
      <c r="C511" s="230">
        <f>VLOOKUP(B511,'Data-Theme'!A:J,10,)</f>
        <v>1.4882171962269833E-2</v>
      </c>
      <c r="D511" s="230" t="s">
        <v>1270</v>
      </c>
      <c r="E511" s="230">
        <v>7</v>
      </c>
      <c r="F511" s="230">
        <v>18</v>
      </c>
      <c r="G511" s="230">
        <v>14</v>
      </c>
      <c r="H511" s="230">
        <v>34</v>
      </c>
      <c r="I511" s="232">
        <f>IF(ISBLANK(D511),"",(E511/VLOOKUP(B511,'Data-Theme'!A:E,2,)))</f>
        <v>1.7123287671232876E-3</v>
      </c>
      <c r="J511" s="232">
        <f>IF(ISBLANK(D511),"",(F511/VLOOKUP(B511,'Data-Theme'!A:E,2,)))</f>
        <v>4.4031311154598823E-3</v>
      </c>
      <c r="K511" s="232">
        <f>IF(ISBLANK(D511),"",(G511/VLOOKUP(B511,'Data-Theme'!A:E,2,)))</f>
        <v>3.4246575342465752E-3</v>
      </c>
    </row>
    <row r="512" spans="1:11" s="230" customFormat="1" x14ac:dyDescent="0.5">
      <c r="A512" s="230" t="str">
        <f t="shared" si="20"/>
        <v>Find public service staffing tools</v>
      </c>
      <c r="B512" s="230" t="str">
        <f t="shared" si="21"/>
        <v>PublicService</v>
      </c>
      <c r="C512" s="230">
        <f>VLOOKUP(B512,'Data-Theme'!A:J,10,)</f>
        <v>1.4882171962269833E-2</v>
      </c>
      <c r="D512" s="230" t="s">
        <v>1271</v>
      </c>
      <c r="E512" s="230">
        <v>20</v>
      </c>
      <c r="F512" s="230">
        <v>34</v>
      </c>
      <c r="G512" s="230">
        <v>31</v>
      </c>
      <c r="H512" s="230">
        <v>94</v>
      </c>
      <c r="I512" s="232">
        <f>IF(ISBLANK(D512),"",(E512/VLOOKUP(B512,'Data-Theme'!A:E,2,)))</f>
        <v>4.8923679060665359E-3</v>
      </c>
      <c r="J512" s="232">
        <f>IF(ISBLANK(D512),"",(F512/VLOOKUP(B512,'Data-Theme'!A:E,2,)))</f>
        <v>8.3170254403131111E-3</v>
      </c>
      <c r="K512" s="232">
        <f>IF(ISBLANK(D512),"",(G512/VLOOKUP(B512,'Data-Theme'!A:E,2,)))</f>
        <v>7.5831702544031307E-3</v>
      </c>
    </row>
    <row r="513" spans="1:11" s="230" customFormat="1" x14ac:dyDescent="0.5">
      <c r="A513" s="230" t="str">
        <f t="shared" si="20"/>
        <v>Find public service students rates of pay</v>
      </c>
      <c r="B513" s="230" t="str">
        <f t="shared" si="21"/>
        <v>PublicService</v>
      </c>
      <c r="C513" s="230">
        <f>VLOOKUP(B513,'Data-Theme'!A:J,10,)</f>
        <v>1.4882171962269833E-2</v>
      </c>
      <c r="D513" s="230" t="s">
        <v>1272</v>
      </c>
      <c r="E513" s="230">
        <v>13</v>
      </c>
      <c r="F513" s="230">
        <v>25</v>
      </c>
      <c r="G513" s="230">
        <v>27</v>
      </c>
      <c r="H513" s="230">
        <v>70</v>
      </c>
      <c r="I513" s="232">
        <f>IF(ISBLANK(D513),"",(E513/VLOOKUP(B513,'Data-Theme'!A:E,2,)))</f>
        <v>3.1800391389432484E-3</v>
      </c>
      <c r="J513" s="232">
        <f>IF(ISBLANK(D513),"",(F513/VLOOKUP(B513,'Data-Theme'!A:E,2,)))</f>
        <v>6.1154598825831699E-3</v>
      </c>
      <c r="K513" s="232">
        <f>IF(ISBLANK(D513),"",(G513/VLOOKUP(B513,'Data-Theme'!A:E,2,)))</f>
        <v>6.6046966731898235E-3</v>
      </c>
    </row>
    <row r="514" spans="1:11" s="230" customFormat="1" x14ac:dyDescent="0.5">
      <c r="A514" s="230" t="str">
        <f t="shared" si="20"/>
        <v>Get updates on public service collective bargaining</v>
      </c>
      <c r="B514" s="230" t="str">
        <f t="shared" si="21"/>
        <v>PublicService</v>
      </c>
      <c r="C514" s="230">
        <f>VLOOKUP(B514,'Data-Theme'!A:J,10,)</f>
        <v>1.4882171962269833E-2</v>
      </c>
      <c r="D514" s="230" t="s">
        <v>1273</v>
      </c>
      <c r="E514" s="230">
        <v>5</v>
      </c>
      <c r="F514" s="230">
        <v>14</v>
      </c>
      <c r="G514" s="230">
        <v>18</v>
      </c>
      <c r="H514" s="230">
        <v>39</v>
      </c>
      <c r="I514" s="232">
        <f>IF(ISBLANK(D514),"",(E514/VLOOKUP(B514,'Data-Theme'!A:E,2,)))</f>
        <v>1.223091976516634E-3</v>
      </c>
      <c r="J514" s="232">
        <f>IF(ISBLANK(D514),"",(F514/VLOOKUP(B514,'Data-Theme'!A:E,2,)))</f>
        <v>3.4246575342465752E-3</v>
      </c>
      <c r="K514" s="232">
        <f>IF(ISBLANK(D514),"",(G514/VLOOKUP(B514,'Data-Theme'!A:E,2,)))</f>
        <v>4.4031311154598823E-3</v>
      </c>
    </row>
    <row r="515" spans="1:11" s="230" customFormat="1" x14ac:dyDescent="0.5">
      <c r="A515" s="230" t="str">
        <f t="shared" si="20"/>
        <v>Learn about employee rights and responsibilities related to COVID-19</v>
      </c>
      <c r="B515" s="230" t="str">
        <f t="shared" si="21"/>
        <v>PublicService</v>
      </c>
      <c r="C515" s="230">
        <f>VLOOKUP(B515,'Data-Theme'!A:J,10,)</f>
        <v>1.4882171962269833E-2</v>
      </c>
      <c r="D515" s="230" t="s">
        <v>1274</v>
      </c>
      <c r="E515" s="230">
        <v>8</v>
      </c>
      <c r="F515" s="230">
        <v>20</v>
      </c>
      <c r="G515" s="230">
        <v>24</v>
      </c>
      <c r="H515" s="230">
        <v>40</v>
      </c>
      <c r="I515" s="232">
        <f>IF(ISBLANK(D515),"",(E515/VLOOKUP(B515,'Data-Theme'!A:E,2,)))</f>
        <v>1.9569471624266144E-3</v>
      </c>
      <c r="J515" s="232">
        <f>IF(ISBLANK(D515),"",(F515/VLOOKUP(B515,'Data-Theme'!A:E,2,)))</f>
        <v>4.8923679060665359E-3</v>
      </c>
      <c r="K515" s="232">
        <f>IF(ISBLANK(D515),"",(G515/VLOOKUP(B515,'Data-Theme'!A:E,2,)))</f>
        <v>5.8708414872798431E-3</v>
      </c>
    </row>
    <row r="516" spans="1:11" s="230" customFormat="1" x14ac:dyDescent="0.5">
      <c r="A516" s="230" t="str">
        <f t="shared" si="20"/>
        <v>Learn about qualifications, competencies and classifications for public service jobs</v>
      </c>
      <c r="B516" s="230" t="str">
        <f t="shared" si="21"/>
        <v>PublicService</v>
      </c>
      <c r="C516" s="230">
        <f>VLOOKUP(B516,'Data-Theme'!A:J,10,)</f>
        <v>1.4882171962269833E-2</v>
      </c>
      <c r="D516" s="230" t="s">
        <v>1275</v>
      </c>
      <c r="E516" s="230">
        <v>51</v>
      </c>
      <c r="F516" s="230">
        <v>91</v>
      </c>
      <c r="G516" s="230">
        <v>88</v>
      </c>
      <c r="H516" s="230">
        <v>256</v>
      </c>
      <c r="I516" s="232">
        <f>IF(ISBLANK(D516),"",(E516/VLOOKUP(B516,'Data-Theme'!A:E,2,)))</f>
        <v>1.2475538160469667E-2</v>
      </c>
      <c r="J516" s="232">
        <f>IF(ISBLANK(D516),"",(F516/VLOOKUP(B516,'Data-Theme'!A:E,2,)))</f>
        <v>2.2260273972602738E-2</v>
      </c>
      <c r="K516" s="232">
        <f>IF(ISBLANK(D516),"",(G516/VLOOKUP(B516,'Data-Theme'!A:E,2,)))</f>
        <v>2.1526418786692758E-2</v>
      </c>
    </row>
    <row r="517" spans="1:11" s="230" customFormat="1" x14ac:dyDescent="0.5">
      <c r="A517" s="230" t="str">
        <f t="shared" si="20"/>
        <v>Learn about temporary changes to benefits due to COVID-19</v>
      </c>
      <c r="B517" s="230" t="str">
        <f t="shared" si="21"/>
        <v>PublicService</v>
      </c>
      <c r="C517" s="230">
        <f>VLOOKUP(B517,'Data-Theme'!A:J,10,)</f>
        <v>1.4882171962269833E-2</v>
      </c>
      <c r="D517" s="230" t="s">
        <v>1276</v>
      </c>
      <c r="E517" s="230">
        <v>8</v>
      </c>
      <c r="F517" s="230">
        <v>11</v>
      </c>
      <c r="G517" s="230">
        <v>21</v>
      </c>
      <c r="H517" s="230">
        <v>41</v>
      </c>
      <c r="I517" s="232">
        <f>IF(ISBLANK(D517),"",(E517/VLOOKUP(B517,'Data-Theme'!A:E,2,)))</f>
        <v>1.9569471624266144E-3</v>
      </c>
      <c r="J517" s="232">
        <f>IF(ISBLANK(D517),"",(F517/VLOOKUP(B517,'Data-Theme'!A:E,2,)))</f>
        <v>2.6908023483365948E-3</v>
      </c>
      <c r="K517" s="232">
        <f>IF(ISBLANK(D517),"",(G517/VLOOKUP(B517,'Data-Theme'!A:E,2,)))</f>
        <v>5.1369863013698627E-3</v>
      </c>
    </row>
    <row r="518" spans="1:11" s="230" customFormat="1" x14ac:dyDescent="0.5">
      <c r="A518" s="230" t="str">
        <f t="shared" si="20"/>
        <v>Learn about the public service pension plan</v>
      </c>
      <c r="B518" s="230" t="str">
        <f t="shared" si="21"/>
        <v>PublicService</v>
      </c>
      <c r="C518" s="230">
        <f>VLOOKUP(B518,'Data-Theme'!A:J,10,)</f>
        <v>1.4882171962269833E-2</v>
      </c>
      <c r="D518" s="230" t="s">
        <v>1277</v>
      </c>
      <c r="E518" s="230">
        <v>37</v>
      </c>
      <c r="F518" s="230">
        <v>58</v>
      </c>
      <c r="G518" s="230">
        <v>56</v>
      </c>
      <c r="H518" s="230">
        <v>149</v>
      </c>
      <c r="I518" s="232">
        <f>IF(ISBLANK(D518),"",(E518/VLOOKUP(B518,'Data-Theme'!A:E,2,)))</f>
        <v>9.0508806262230915E-3</v>
      </c>
      <c r="J518" s="232">
        <f>IF(ISBLANK(D518),"",(F518/VLOOKUP(B518,'Data-Theme'!A:E,2,)))</f>
        <v>1.4187866927592954E-2</v>
      </c>
      <c r="K518" s="232">
        <f>IF(ISBLANK(D518),"",(G518/VLOOKUP(B518,'Data-Theme'!A:E,2,)))</f>
        <v>1.3698630136986301E-2</v>
      </c>
    </row>
    <row r="519" spans="1:11" s="230" customFormat="1" x14ac:dyDescent="0.5">
      <c r="A519" s="230" t="str">
        <f t="shared" si="20"/>
        <v>Make a public service dental insurance claim</v>
      </c>
      <c r="B519" s="230" t="str">
        <f t="shared" si="21"/>
        <v>PublicService</v>
      </c>
      <c r="C519" s="230">
        <f>VLOOKUP(B519,'Data-Theme'!A:J,10,)</f>
        <v>1.4882171962269833E-2</v>
      </c>
      <c r="D519" s="230" t="s">
        <v>1278</v>
      </c>
      <c r="E519" s="230">
        <v>2</v>
      </c>
      <c r="F519" s="230">
        <v>6</v>
      </c>
      <c r="G519" s="230">
        <v>5</v>
      </c>
      <c r="H519" s="230">
        <v>12</v>
      </c>
      <c r="I519" s="232">
        <f>IF(ISBLANK(D519),"",(E519/VLOOKUP(B519,'Data-Theme'!A:E,2,)))</f>
        <v>4.8923679060665359E-4</v>
      </c>
      <c r="J519" s="232">
        <f>IF(ISBLANK(D519),"",(F519/VLOOKUP(B519,'Data-Theme'!A:E,2,)))</f>
        <v>1.4677103718199608E-3</v>
      </c>
      <c r="K519" s="232">
        <f>IF(ISBLANK(D519),"",(G519/VLOOKUP(B519,'Data-Theme'!A:E,2,)))</f>
        <v>1.223091976516634E-3</v>
      </c>
    </row>
    <row r="520" spans="1:11" s="230" customFormat="1" x14ac:dyDescent="0.5">
      <c r="A520" s="230" t="str">
        <f t="shared" si="20"/>
        <v>Make a public service health care insurance claim</v>
      </c>
      <c r="B520" s="230" t="str">
        <f t="shared" si="21"/>
        <v>PublicService</v>
      </c>
      <c r="C520" s="230">
        <f>VLOOKUP(B520,'Data-Theme'!A:J,10,)</f>
        <v>1.4882171962269833E-2</v>
      </c>
      <c r="D520" s="230" t="s">
        <v>1279</v>
      </c>
      <c r="E520" s="230">
        <v>5</v>
      </c>
      <c r="F520" s="230">
        <v>18</v>
      </c>
      <c r="G520" s="230">
        <v>20</v>
      </c>
      <c r="H520" s="230">
        <v>43</v>
      </c>
      <c r="I520" s="232">
        <f>IF(ISBLANK(D520),"",(E520/VLOOKUP(B520,'Data-Theme'!A:E,2,)))</f>
        <v>1.223091976516634E-3</v>
      </c>
      <c r="J520" s="232">
        <f>IF(ISBLANK(D520),"",(F520/VLOOKUP(B520,'Data-Theme'!A:E,2,)))</f>
        <v>4.4031311154598823E-3</v>
      </c>
      <c r="K520" s="232">
        <f>IF(ISBLANK(D520),"",(G520/VLOOKUP(B520,'Data-Theme'!A:E,2,)))</f>
        <v>4.8923679060665359E-3</v>
      </c>
    </row>
    <row r="521" spans="1:11" s="230" customFormat="1" x14ac:dyDescent="0.5">
      <c r="A521" s="230" t="str">
        <f t="shared" si="20"/>
        <v>Other - Reason for my visit is not in this list</v>
      </c>
      <c r="B521" s="230" t="str">
        <f t="shared" si="21"/>
        <v>PublicService</v>
      </c>
      <c r="C521" s="230">
        <f>VLOOKUP(B521,'Data-Theme'!A:J,10,)</f>
        <v>1.4882171962269833E-2</v>
      </c>
      <c r="D521" s="230" t="s">
        <v>1280</v>
      </c>
      <c r="E521" s="230">
        <v>513</v>
      </c>
      <c r="F521" s="230">
        <v>628</v>
      </c>
      <c r="G521" s="230">
        <v>701</v>
      </c>
      <c r="H521" s="230">
        <v>1380</v>
      </c>
      <c r="I521" s="232">
        <f>IF(ISBLANK(D521),"",(E521/VLOOKUP(B521,'Data-Theme'!A:E,2,)))</f>
        <v>0.12548923679060667</v>
      </c>
      <c r="J521" s="232">
        <f>IF(ISBLANK(D521),"",(F521/VLOOKUP(B521,'Data-Theme'!A:E,2,)))</f>
        <v>0.15362035225048923</v>
      </c>
      <c r="K521" s="232">
        <f>IF(ISBLANK(D521),"",(G521/VLOOKUP(B521,'Data-Theme'!A:E,2,)))</f>
        <v>0.17147749510763211</v>
      </c>
    </row>
    <row r="522" spans="1:11" s="230" customFormat="1" x14ac:dyDescent="0.5">
      <c r="A522" s="230" t="str">
        <f t="shared" si="20"/>
        <v>Read a public service collective agreement</v>
      </c>
      <c r="B522" s="230" t="str">
        <f t="shared" si="21"/>
        <v>PublicService</v>
      </c>
      <c r="C522" s="230">
        <f>VLOOKUP(B522,'Data-Theme'!A:J,10,)</f>
        <v>1.4882171962269833E-2</v>
      </c>
      <c r="D522" s="230" t="s">
        <v>1281</v>
      </c>
      <c r="E522" s="230">
        <v>14</v>
      </c>
      <c r="F522" s="230">
        <v>28</v>
      </c>
      <c r="G522" s="230">
        <v>22</v>
      </c>
      <c r="H522" s="230">
        <v>62</v>
      </c>
      <c r="I522" s="232">
        <f>IF(ISBLANK(D522),"",(E522/VLOOKUP(B522,'Data-Theme'!A:E,2,)))</f>
        <v>3.4246575342465752E-3</v>
      </c>
      <c r="J522" s="232">
        <f>IF(ISBLANK(D522),"",(F522/VLOOKUP(B522,'Data-Theme'!A:E,2,)))</f>
        <v>6.8493150684931503E-3</v>
      </c>
      <c r="K522" s="232">
        <f>IF(ISBLANK(D522),"",(G522/VLOOKUP(B522,'Data-Theme'!A:E,2,)))</f>
        <v>5.3816046966731895E-3</v>
      </c>
    </row>
    <row r="523" spans="1:11" s="230" customFormat="1" x14ac:dyDescent="0.5">
      <c r="A523" s="230" t="str">
        <f t="shared" si="20"/>
        <v>Read about the performance management program for employees</v>
      </c>
      <c r="B523" s="230" t="str">
        <f t="shared" si="21"/>
        <v>PublicService</v>
      </c>
      <c r="C523" s="230">
        <f>VLOOKUP(B523,'Data-Theme'!A:J,10,)</f>
        <v>1.4882171962269833E-2</v>
      </c>
      <c r="D523" s="230" t="s">
        <v>1282</v>
      </c>
      <c r="E523" s="230">
        <v>18</v>
      </c>
      <c r="F523" s="230">
        <v>31</v>
      </c>
      <c r="G523" s="230">
        <v>29</v>
      </c>
      <c r="H523" s="230">
        <v>56</v>
      </c>
      <c r="I523" s="232">
        <f>IF(ISBLANK(D523),"",(E523/VLOOKUP(B523,'Data-Theme'!A:E,2,)))</f>
        <v>4.4031311154598823E-3</v>
      </c>
      <c r="J523" s="232">
        <f>IF(ISBLANK(D523),"",(F523/VLOOKUP(B523,'Data-Theme'!A:E,2,)))</f>
        <v>7.5831702544031307E-3</v>
      </c>
      <c r="K523" s="232">
        <f>IF(ISBLANK(D523),"",(G523/VLOOKUP(B523,'Data-Theme'!A:E,2,)))</f>
        <v>7.0939334637964771E-3</v>
      </c>
    </row>
    <row r="524" spans="1:11" s="230" customFormat="1" x14ac:dyDescent="0.5">
      <c r="A524" s="230" t="str">
        <f t="shared" si="20"/>
        <v>See what's covered by dental insurance in the public service</v>
      </c>
      <c r="B524" s="230" t="str">
        <f t="shared" si="21"/>
        <v>PublicService</v>
      </c>
      <c r="C524" s="230">
        <f>VLOOKUP(B524,'Data-Theme'!A:J,10,)</f>
        <v>1.4882171962269833E-2</v>
      </c>
      <c r="D524" s="230" t="s">
        <v>1283</v>
      </c>
      <c r="E524" s="230">
        <v>20</v>
      </c>
      <c r="F524" s="230">
        <v>33</v>
      </c>
      <c r="G524" s="230">
        <v>36</v>
      </c>
      <c r="H524" s="230">
        <v>81</v>
      </c>
      <c r="I524" s="232">
        <f>IF(ISBLANK(D524),"",(E524/VLOOKUP(B524,'Data-Theme'!A:E,2,)))</f>
        <v>4.8923679060665359E-3</v>
      </c>
      <c r="J524" s="232">
        <f>IF(ISBLANK(D524),"",(F524/VLOOKUP(B524,'Data-Theme'!A:E,2,)))</f>
        <v>8.0724070450097843E-3</v>
      </c>
      <c r="K524" s="232">
        <f>IF(ISBLANK(D524),"",(G524/VLOOKUP(B524,'Data-Theme'!A:E,2,)))</f>
        <v>8.8062622309197647E-3</v>
      </c>
    </row>
    <row r="525" spans="1:11" s="230" customFormat="1" x14ac:dyDescent="0.5">
      <c r="A525" s="230" t="str">
        <f t="shared" si="20"/>
        <v>See what's covered by health insurance in the public service</v>
      </c>
      <c r="B525" s="230" t="str">
        <f t="shared" si="21"/>
        <v>PublicService</v>
      </c>
      <c r="C525" s="230">
        <f>VLOOKUP(B525,'Data-Theme'!A:J,10,)</f>
        <v>1.4882171962269833E-2</v>
      </c>
      <c r="D525" s="230" t="s">
        <v>1284</v>
      </c>
      <c r="E525" s="230">
        <v>38</v>
      </c>
      <c r="F525" s="230">
        <v>69</v>
      </c>
      <c r="G525" s="230">
        <v>73</v>
      </c>
      <c r="H525" s="230">
        <v>194</v>
      </c>
      <c r="I525" s="232">
        <f>IF(ISBLANK(D525),"",(E525/VLOOKUP(B525,'Data-Theme'!A:E,2,)))</f>
        <v>9.2954990215264183E-3</v>
      </c>
      <c r="J525" s="232">
        <f>IF(ISBLANK(D525),"",(F525/VLOOKUP(B525,'Data-Theme'!A:E,2,)))</f>
        <v>1.6878669275929549E-2</v>
      </c>
      <c r="K525" s="232">
        <f>IF(ISBLANK(D525),"",(G525/VLOOKUP(B525,'Data-Theme'!A:E,2,)))</f>
        <v>1.7857142857142856E-2</v>
      </c>
    </row>
    <row r="526" spans="1:11" s="230" customFormat="1" x14ac:dyDescent="0.5">
      <c r="A526" s="230" t="str">
        <f t="shared" si="20"/>
        <v>Apply for your transportation security clearance</v>
      </c>
      <c r="B526" s="230" t="str">
        <f t="shared" si="21"/>
        <v>Transport</v>
      </c>
      <c r="C526" s="230">
        <f>VLOOKUP(B526,'Data-Theme'!A:J,10,)</f>
        <v>4.5620095483764535E-2</v>
      </c>
      <c r="D526" s="230" t="s">
        <v>1285</v>
      </c>
      <c r="E526" s="230">
        <v>14</v>
      </c>
      <c r="F526" s="230">
        <v>24</v>
      </c>
      <c r="G526" s="230">
        <v>18</v>
      </c>
      <c r="H526" s="230">
        <v>54</v>
      </c>
      <c r="I526" s="232">
        <f>IF(ISBLANK(D526),"",(E526/VLOOKUP(B526,'Data-Theme'!A:E,2,)))</f>
        <v>3.4482758620689655E-2</v>
      </c>
      <c r="J526" s="232">
        <f>IF(ISBLANK(D526),"",(F526/VLOOKUP(B526,'Data-Theme'!A:E,2,)))</f>
        <v>5.9113300492610835E-2</v>
      </c>
      <c r="K526" s="232">
        <f>IF(ISBLANK(D526),"",(G526/VLOOKUP(B526,'Data-Theme'!A:E,2,)))</f>
        <v>4.4334975369458129E-2</v>
      </c>
    </row>
    <row r="527" spans="1:11" s="230" customFormat="1" x14ac:dyDescent="0.5">
      <c r="A527" s="230" t="str">
        <f t="shared" si="20"/>
        <v>Assessing medical fitness of aviation personnel</v>
      </c>
      <c r="B527" s="230" t="str">
        <f t="shared" si="21"/>
        <v>Transport</v>
      </c>
      <c r="C527" s="230">
        <f>VLOOKUP(B527,'Data-Theme'!A:J,10,)</f>
        <v>4.5620095483764535E-2</v>
      </c>
      <c r="D527" s="230" t="s">
        <v>1286</v>
      </c>
      <c r="E527" s="230">
        <v>1</v>
      </c>
      <c r="F527" s="230">
        <v>6</v>
      </c>
      <c r="G527" s="230">
        <v>4</v>
      </c>
      <c r="H527" s="230">
        <v>12</v>
      </c>
      <c r="I527" s="232">
        <f>IF(ISBLANK(D527),"",(E527/VLOOKUP(B527,'Data-Theme'!A:E,2,)))</f>
        <v>2.4630541871921183E-3</v>
      </c>
      <c r="J527" s="232">
        <f>IF(ISBLANK(D527),"",(F527/VLOOKUP(B527,'Data-Theme'!A:E,2,)))</f>
        <v>1.4778325123152709E-2</v>
      </c>
      <c r="K527" s="232">
        <f>IF(ISBLANK(D527),"",(G527/VLOOKUP(B527,'Data-Theme'!A:E,2,)))</f>
        <v>9.852216748768473E-3</v>
      </c>
    </row>
    <row r="528" spans="1:11" s="230" customFormat="1" x14ac:dyDescent="0.5">
      <c r="A528" s="230" t="str">
        <f t="shared" si="20"/>
        <v>Building, maintaining and registering an aircraft</v>
      </c>
      <c r="B528" s="230" t="str">
        <f t="shared" si="21"/>
        <v>Transport</v>
      </c>
      <c r="C528" s="230">
        <f>VLOOKUP(B528,'Data-Theme'!A:J,10,)</f>
        <v>4.5620095483764535E-2</v>
      </c>
      <c r="D528" s="230" t="s">
        <v>1287</v>
      </c>
      <c r="E528" s="230">
        <v>2</v>
      </c>
      <c r="F528" s="230">
        <v>4</v>
      </c>
      <c r="G528" s="230">
        <v>2</v>
      </c>
      <c r="H528" s="230">
        <v>10</v>
      </c>
      <c r="I528" s="232">
        <f>IF(ISBLANK(D528),"",(E528/VLOOKUP(B528,'Data-Theme'!A:E,2,)))</f>
        <v>4.9261083743842365E-3</v>
      </c>
      <c r="J528" s="232">
        <f>IF(ISBLANK(D528),"",(F528/VLOOKUP(B528,'Data-Theme'!A:E,2,)))</f>
        <v>9.852216748768473E-3</v>
      </c>
      <c r="K528" s="232">
        <f>IF(ISBLANK(D528),"",(G528/VLOOKUP(B528,'Data-Theme'!A:E,2,)))</f>
        <v>4.9261083743842365E-3</v>
      </c>
    </row>
    <row r="529" spans="1:11" s="230" customFormat="1" x14ac:dyDescent="0.5">
      <c r="A529" s="230" t="str">
        <f t="shared" si="20"/>
        <v>Drones - where you can fly</v>
      </c>
      <c r="B529" s="230" t="str">
        <f t="shared" si="21"/>
        <v>Transport</v>
      </c>
      <c r="C529" s="230">
        <f>VLOOKUP(B529,'Data-Theme'!A:J,10,)</f>
        <v>4.5620095483764535E-2</v>
      </c>
      <c r="D529" s="230" t="s">
        <v>1288</v>
      </c>
      <c r="E529" s="230">
        <v>3</v>
      </c>
      <c r="F529" s="230">
        <v>4</v>
      </c>
      <c r="G529" s="230">
        <v>4</v>
      </c>
      <c r="H529" s="230">
        <v>5</v>
      </c>
      <c r="I529" s="232">
        <f>IF(ISBLANK(D529),"",(E529/VLOOKUP(B529,'Data-Theme'!A:E,2,)))</f>
        <v>7.3891625615763543E-3</v>
      </c>
      <c r="J529" s="232">
        <f>IF(ISBLANK(D529),"",(F529/VLOOKUP(B529,'Data-Theme'!A:E,2,)))</f>
        <v>9.852216748768473E-3</v>
      </c>
      <c r="K529" s="232">
        <f>IF(ISBLANK(D529),"",(G529/VLOOKUP(B529,'Data-Theme'!A:E,2,)))</f>
        <v>9.852216748768473E-3</v>
      </c>
    </row>
    <row r="530" spans="1:11" s="230" customFormat="1" x14ac:dyDescent="0.5">
      <c r="A530" s="230" t="str">
        <f t="shared" si="20"/>
        <v>Find a drone flight school</v>
      </c>
      <c r="B530" s="230" t="str">
        <f t="shared" si="21"/>
        <v>Transport</v>
      </c>
      <c r="C530" s="230">
        <f>VLOOKUP(B530,'Data-Theme'!A:J,10,)</f>
        <v>4.5620095483764535E-2</v>
      </c>
      <c r="D530" s="230" t="s">
        <v>1289</v>
      </c>
      <c r="E530" s="230">
        <v>1</v>
      </c>
      <c r="F530" s="230">
        <v>2</v>
      </c>
      <c r="G530" s="230">
        <v>4</v>
      </c>
      <c r="H530" s="230">
        <v>6</v>
      </c>
      <c r="I530" s="232">
        <f>IF(ISBLANK(D530),"",(E530/VLOOKUP(B530,'Data-Theme'!A:E,2,)))</f>
        <v>2.4630541871921183E-3</v>
      </c>
      <c r="J530" s="232">
        <f>IF(ISBLANK(D530),"",(F530/VLOOKUP(B530,'Data-Theme'!A:E,2,)))</f>
        <v>4.9261083743842365E-3</v>
      </c>
      <c r="K530" s="232">
        <f>IF(ISBLANK(D530),"",(G530/VLOOKUP(B530,'Data-Theme'!A:E,2,)))</f>
        <v>9.852216748768473E-3</v>
      </c>
    </row>
    <row r="531" spans="1:11" s="230" customFormat="1" x14ac:dyDescent="0.5">
      <c r="A531" s="230" t="str">
        <f t="shared" si="20"/>
        <v>Find if there is a defect or recall for your vehicle, tires or child car seat</v>
      </c>
      <c r="B531" s="230" t="str">
        <f t="shared" si="21"/>
        <v>Transport</v>
      </c>
      <c r="C531" s="230">
        <f>VLOOKUP(B531,'Data-Theme'!A:J,10,)</f>
        <v>4.5620095483764535E-2</v>
      </c>
      <c r="D531" s="230" t="s">
        <v>1290</v>
      </c>
      <c r="E531" s="230">
        <v>5</v>
      </c>
      <c r="F531" s="230">
        <v>7</v>
      </c>
      <c r="G531" s="230">
        <v>16</v>
      </c>
      <c r="H531" s="230">
        <v>26</v>
      </c>
      <c r="I531" s="232">
        <f>IF(ISBLANK(D531),"",(E531/VLOOKUP(B531,'Data-Theme'!A:E,2,)))</f>
        <v>1.2315270935960592E-2</v>
      </c>
      <c r="J531" s="232">
        <f>IF(ISBLANK(D531),"",(F531/VLOOKUP(B531,'Data-Theme'!A:E,2,)))</f>
        <v>1.7241379310344827E-2</v>
      </c>
      <c r="K531" s="232">
        <f>IF(ISBLANK(D531),"",(G531/VLOOKUP(B531,'Data-Theme'!A:E,2,)))</f>
        <v>3.9408866995073892E-2</v>
      </c>
    </row>
    <row r="532" spans="1:11" s="230" customFormat="1" x14ac:dyDescent="0.5">
      <c r="A532" s="230" t="str">
        <f t="shared" si="20"/>
        <v>Find if you can pack lithium batteries when taking a flight</v>
      </c>
      <c r="B532" s="230" t="str">
        <f t="shared" si="21"/>
        <v>Transport</v>
      </c>
      <c r="C532" s="230">
        <f>VLOOKUP(B532,'Data-Theme'!A:J,10,)</f>
        <v>4.5620095483764535E-2</v>
      </c>
      <c r="D532" s="230" t="s">
        <v>1291</v>
      </c>
      <c r="E532" s="230">
        <v>0</v>
      </c>
      <c r="F532" s="230">
        <v>0</v>
      </c>
      <c r="G532" s="230">
        <v>0</v>
      </c>
      <c r="H532" s="230">
        <v>1</v>
      </c>
      <c r="I532" s="232">
        <f>IF(ISBLANK(D532),"",(E532/VLOOKUP(B532,'Data-Theme'!A:E,2,)))</f>
        <v>0</v>
      </c>
      <c r="J532" s="232">
        <f>IF(ISBLANK(D532),"",(F532/VLOOKUP(B532,'Data-Theme'!A:E,2,)))</f>
        <v>0</v>
      </c>
      <c r="K532" s="232">
        <f>IF(ISBLANK(D532),"",(G532/VLOOKUP(B532,'Data-Theme'!A:E,2,)))</f>
        <v>0</v>
      </c>
    </row>
    <row r="533" spans="1:11" s="230" customFormat="1" x14ac:dyDescent="0.5">
      <c r="A533" s="230" t="str">
        <f t="shared" si="20"/>
        <v>Find out how to import or bring a vehicle into Canada</v>
      </c>
      <c r="B533" s="230" t="str">
        <f t="shared" si="21"/>
        <v>Transport</v>
      </c>
      <c r="C533" s="230">
        <f>VLOOKUP(B533,'Data-Theme'!A:J,10,)</f>
        <v>4.5620095483764535E-2</v>
      </c>
      <c r="D533" s="230" t="s">
        <v>1636</v>
      </c>
      <c r="E533" s="230">
        <v>2</v>
      </c>
      <c r="F533" s="230">
        <v>3</v>
      </c>
      <c r="G533" s="230">
        <v>4</v>
      </c>
      <c r="H533" s="230">
        <v>6</v>
      </c>
      <c r="I533" s="232">
        <f>IF(ISBLANK(D533),"",(E533/VLOOKUP(B533,'Data-Theme'!A:E,2,)))</f>
        <v>4.9261083743842365E-3</v>
      </c>
      <c r="J533" s="232">
        <f>IF(ISBLANK(D533),"",(F533/VLOOKUP(B533,'Data-Theme'!A:E,2,)))</f>
        <v>7.3891625615763543E-3</v>
      </c>
      <c r="K533" s="232">
        <f>IF(ISBLANK(D533),"",(G533/VLOOKUP(B533,'Data-Theme'!A:E,2,)))</f>
        <v>9.852216748768473E-3</v>
      </c>
    </row>
    <row r="534" spans="1:11" s="230" customFormat="1" x14ac:dyDescent="0.5">
      <c r="A534" s="230" t="str">
        <f t="shared" si="20"/>
        <v>Find out what you can bring on a plane</v>
      </c>
      <c r="B534" s="230" t="str">
        <f t="shared" si="21"/>
        <v>Transport</v>
      </c>
      <c r="C534" s="230">
        <f>VLOOKUP(B534,'Data-Theme'!A:J,10,)</f>
        <v>4.5620095483764535E-2</v>
      </c>
      <c r="D534" s="230" t="s">
        <v>1292</v>
      </c>
      <c r="E534" s="230">
        <v>2</v>
      </c>
      <c r="F534" s="230">
        <v>9</v>
      </c>
      <c r="G534" s="230">
        <v>9</v>
      </c>
      <c r="H534" s="230">
        <v>20</v>
      </c>
      <c r="I534" s="232">
        <f>IF(ISBLANK(D534),"",(E534/VLOOKUP(B534,'Data-Theme'!A:E,2,)))</f>
        <v>4.9261083743842365E-3</v>
      </c>
      <c r="J534" s="232">
        <f>IF(ISBLANK(D534),"",(F534/VLOOKUP(B534,'Data-Theme'!A:E,2,)))</f>
        <v>2.2167487684729065E-2</v>
      </c>
      <c r="K534" s="232">
        <f>IF(ISBLANK(D534),"",(G534/VLOOKUP(B534,'Data-Theme'!A:E,2,)))</f>
        <v>2.2167487684729065E-2</v>
      </c>
    </row>
    <row r="535" spans="1:11" s="230" customFormat="1" x14ac:dyDescent="0.5">
      <c r="A535" s="230" t="str">
        <f t="shared" si="20"/>
        <v>Find statistics for vehicle collisions</v>
      </c>
      <c r="B535" s="230" t="str">
        <f t="shared" si="21"/>
        <v>Transport</v>
      </c>
      <c r="C535" s="230">
        <f>VLOOKUP(B535,'Data-Theme'!A:J,10,)</f>
        <v>4.5620095483764535E-2</v>
      </c>
      <c r="D535" s="230" t="s">
        <v>1293</v>
      </c>
      <c r="E535" s="230">
        <v>5</v>
      </c>
      <c r="F535" s="230">
        <v>6</v>
      </c>
      <c r="G535" s="230">
        <v>5</v>
      </c>
      <c r="H535" s="230">
        <v>10</v>
      </c>
      <c r="I535" s="232">
        <f>IF(ISBLANK(D535),"",(E535/VLOOKUP(B535,'Data-Theme'!A:E,2,)))</f>
        <v>1.2315270935960592E-2</v>
      </c>
      <c r="J535" s="232">
        <f>IF(ISBLANK(D535),"",(F535/VLOOKUP(B535,'Data-Theme'!A:E,2,)))</f>
        <v>1.4778325123152709E-2</v>
      </c>
      <c r="K535" s="232">
        <f>IF(ISBLANK(D535),"",(G535/VLOOKUP(B535,'Data-Theme'!A:E,2,)))</f>
        <v>1.2315270935960592E-2</v>
      </c>
    </row>
    <row r="536" spans="1:11" s="230" customFormat="1" x14ac:dyDescent="0.5">
      <c r="A536" s="230" t="str">
        <f t="shared" si="20"/>
        <v>Flying an aircraft</v>
      </c>
      <c r="B536" s="230" t="str">
        <f t="shared" si="21"/>
        <v>Transport</v>
      </c>
      <c r="C536" s="230">
        <f>VLOOKUP(B536,'Data-Theme'!A:J,10,)</f>
        <v>4.5620095483764535E-2</v>
      </c>
      <c r="D536" s="230" t="s">
        <v>1294</v>
      </c>
      <c r="E536" s="230">
        <v>9</v>
      </c>
      <c r="F536" s="230">
        <v>10</v>
      </c>
      <c r="G536" s="230">
        <v>12</v>
      </c>
      <c r="H536" s="230">
        <v>35</v>
      </c>
      <c r="I536" s="232">
        <f>IF(ISBLANK(D536),"",(E536/VLOOKUP(B536,'Data-Theme'!A:E,2,)))</f>
        <v>2.2167487684729065E-2</v>
      </c>
      <c r="J536" s="232">
        <f>IF(ISBLANK(D536),"",(F536/VLOOKUP(B536,'Data-Theme'!A:E,2,)))</f>
        <v>2.4630541871921183E-2</v>
      </c>
      <c r="K536" s="232">
        <f>IF(ISBLANK(D536),"",(G536/VLOOKUP(B536,'Data-Theme'!A:E,2,)))</f>
        <v>2.9556650246305417E-2</v>
      </c>
    </row>
    <row r="537" spans="1:11" s="230" customFormat="1" x14ac:dyDescent="0.5">
      <c r="A537" s="230" t="str">
        <f t="shared" si="20"/>
        <v>Get a drone pilot certificate</v>
      </c>
      <c r="B537" s="230" t="str">
        <f t="shared" si="21"/>
        <v>Transport</v>
      </c>
      <c r="C537" s="230">
        <f>VLOOKUP(B537,'Data-Theme'!A:J,10,)</f>
        <v>4.5620095483764535E-2</v>
      </c>
      <c r="D537" s="230" t="s">
        <v>1295</v>
      </c>
      <c r="E537" s="230">
        <v>0</v>
      </c>
      <c r="F537" s="230">
        <v>1</v>
      </c>
      <c r="G537" s="230">
        <v>1</v>
      </c>
      <c r="H537" s="230">
        <v>3</v>
      </c>
      <c r="I537" s="232">
        <f>IF(ISBLANK(D537),"",(E537/VLOOKUP(B537,'Data-Theme'!A:E,2,)))</f>
        <v>0</v>
      </c>
      <c r="J537" s="232">
        <f>IF(ISBLANK(D537),"",(F537/VLOOKUP(B537,'Data-Theme'!A:E,2,)))</f>
        <v>2.4630541871921183E-3</v>
      </c>
      <c r="K537" s="232">
        <f>IF(ISBLANK(D537),"",(G537/VLOOKUP(B537,'Data-Theme'!A:E,2,)))</f>
        <v>2.4630541871921183E-3</v>
      </c>
    </row>
    <row r="538" spans="1:11" s="230" customFormat="1" x14ac:dyDescent="0.5">
      <c r="A538" s="230" t="str">
        <f t="shared" si="20"/>
        <v>Learn about advanced vehicle technologies</v>
      </c>
      <c r="B538" s="230" t="str">
        <f t="shared" si="21"/>
        <v>Transport</v>
      </c>
      <c r="C538" s="230">
        <f>VLOOKUP(B538,'Data-Theme'!A:J,10,)</f>
        <v>4.5620095483764535E-2</v>
      </c>
      <c r="D538" s="230" t="s">
        <v>1638</v>
      </c>
      <c r="E538" s="230">
        <v>4</v>
      </c>
      <c r="F538" s="230">
        <v>2</v>
      </c>
      <c r="G538" s="230">
        <v>3</v>
      </c>
      <c r="H538" s="230">
        <v>7</v>
      </c>
      <c r="I538" s="232">
        <f>IF(ISBLANK(D538),"",(E538/VLOOKUP(B538,'Data-Theme'!A:E,2,)))</f>
        <v>9.852216748768473E-3</v>
      </c>
      <c r="J538" s="232">
        <f>IF(ISBLANK(D538),"",(F538/VLOOKUP(B538,'Data-Theme'!A:E,2,)))</f>
        <v>4.9261083743842365E-3</v>
      </c>
      <c r="K538" s="232">
        <f>IF(ISBLANK(D538),"",(G538/VLOOKUP(B538,'Data-Theme'!A:E,2,)))</f>
        <v>7.3891625615763543E-3</v>
      </c>
    </row>
    <row r="539" spans="1:11" s="230" customFormat="1" x14ac:dyDescent="0.5">
      <c r="A539" s="230" t="str">
        <f t="shared" si="20"/>
        <v>Learn about child car seat safety</v>
      </c>
      <c r="B539" s="230" t="str">
        <f t="shared" si="21"/>
        <v>Transport</v>
      </c>
      <c r="C539" s="230">
        <f>VLOOKUP(B539,'Data-Theme'!A:J,10,)</f>
        <v>4.5620095483764535E-2</v>
      </c>
      <c r="D539" s="230" t="s">
        <v>1296</v>
      </c>
      <c r="E539" s="230">
        <v>0</v>
      </c>
      <c r="F539" s="230">
        <v>3</v>
      </c>
      <c r="G539" s="230">
        <v>2</v>
      </c>
      <c r="H539" s="230">
        <v>7</v>
      </c>
      <c r="I539" s="232">
        <f>IF(ISBLANK(D539),"",(E539/VLOOKUP(B539,'Data-Theme'!A:E,2,)))</f>
        <v>0</v>
      </c>
      <c r="J539" s="232">
        <f>IF(ISBLANK(D539),"",(F539/VLOOKUP(B539,'Data-Theme'!A:E,2,)))</f>
        <v>7.3891625615763543E-3</v>
      </c>
      <c r="K539" s="232">
        <f>IF(ISBLANK(D539),"",(G539/VLOOKUP(B539,'Data-Theme'!A:E,2,)))</f>
        <v>4.9261083743842365E-3</v>
      </c>
    </row>
    <row r="540" spans="1:11" s="230" customFormat="1" x14ac:dyDescent="0.5">
      <c r="A540" s="230" t="str">
        <f t="shared" si="20"/>
        <v>Learn about connected and automated vehicles</v>
      </c>
      <c r="B540" s="230" t="str">
        <f t="shared" si="21"/>
        <v>Transport</v>
      </c>
      <c r="C540" s="230">
        <f>VLOOKUP(B540,'Data-Theme'!A:J,10,)</f>
        <v>4.5620095483764535E-2</v>
      </c>
      <c r="D540" s="230" t="s">
        <v>1297</v>
      </c>
      <c r="E540" s="230">
        <v>0</v>
      </c>
      <c r="F540" s="230">
        <v>1</v>
      </c>
      <c r="G540" s="230">
        <v>2</v>
      </c>
      <c r="H540" s="230">
        <v>5</v>
      </c>
      <c r="I540" s="232">
        <f>IF(ISBLANK(D540),"",(E540/VLOOKUP(B540,'Data-Theme'!A:E,2,)))</f>
        <v>0</v>
      </c>
      <c r="J540" s="232">
        <f>IF(ISBLANK(D540),"",(F540/VLOOKUP(B540,'Data-Theme'!A:E,2,)))</f>
        <v>2.4630541871921183E-3</v>
      </c>
      <c r="K540" s="232">
        <f>IF(ISBLANK(D540),"",(G540/VLOOKUP(B540,'Data-Theme'!A:E,2,)))</f>
        <v>4.9261083743842365E-3</v>
      </c>
    </row>
    <row r="541" spans="1:11" s="230" customFormat="1" x14ac:dyDescent="0.5">
      <c r="A541" s="230" t="str">
        <f t="shared" si="20"/>
        <v>Learn about driver assistance technologies (blind spot warning, automatic emergency braking)</v>
      </c>
      <c r="B541" s="230" t="str">
        <f t="shared" si="21"/>
        <v>Transport</v>
      </c>
      <c r="C541" s="230">
        <f>VLOOKUP(B541,'Data-Theme'!A:J,10,)</f>
        <v>4.5620095483764535E-2</v>
      </c>
      <c r="D541" s="230" t="s">
        <v>1298</v>
      </c>
      <c r="E541" s="230">
        <v>1</v>
      </c>
      <c r="F541" s="230">
        <v>5</v>
      </c>
      <c r="G541" s="230">
        <v>3</v>
      </c>
      <c r="H541" s="230">
        <v>11</v>
      </c>
      <c r="I541" s="232">
        <f>IF(ISBLANK(D541),"",(E541/VLOOKUP(B541,'Data-Theme'!A:E,2,)))</f>
        <v>2.4630541871921183E-3</v>
      </c>
      <c r="J541" s="232">
        <f>IF(ISBLANK(D541),"",(F541/VLOOKUP(B541,'Data-Theme'!A:E,2,)))</f>
        <v>1.2315270935960592E-2</v>
      </c>
      <c r="K541" s="232">
        <f>IF(ISBLANK(D541),"",(G541/VLOOKUP(B541,'Data-Theme'!A:E,2,)))</f>
        <v>7.3891625615763543E-3</v>
      </c>
    </row>
    <row r="542" spans="1:11" s="230" customFormat="1" x14ac:dyDescent="0.5">
      <c r="A542" s="230" t="str">
        <f t="shared" si="20"/>
        <v>Learn about grade crossing safety</v>
      </c>
      <c r="B542" s="230" t="str">
        <f t="shared" si="21"/>
        <v>Transport</v>
      </c>
      <c r="C542" s="230">
        <f>VLOOKUP(B542,'Data-Theme'!A:J,10,)</f>
        <v>4.5620095483764535E-2</v>
      </c>
      <c r="D542" s="230" t="s">
        <v>1639</v>
      </c>
      <c r="E542" s="230">
        <v>0</v>
      </c>
      <c r="F542" s="230">
        <v>2</v>
      </c>
      <c r="G542" s="230">
        <v>2</v>
      </c>
      <c r="H542" s="230">
        <v>5</v>
      </c>
      <c r="I542" s="232">
        <f>IF(ISBLANK(D542),"",(E542/VLOOKUP(B542,'Data-Theme'!A:E,2,)))</f>
        <v>0</v>
      </c>
      <c r="J542" s="232">
        <f>IF(ISBLANK(D542),"",(F542/VLOOKUP(B542,'Data-Theme'!A:E,2,)))</f>
        <v>4.9261083743842365E-3</v>
      </c>
      <c r="K542" s="232">
        <f>IF(ISBLANK(D542),"",(G542/VLOOKUP(B542,'Data-Theme'!A:E,2,)))</f>
        <v>4.9261083743842365E-3</v>
      </c>
    </row>
    <row r="543" spans="1:11" s="230" customFormat="1" x14ac:dyDescent="0.5">
      <c r="A543" s="230" t="str">
        <f t="shared" ref="A543:A568" si="22">IF(ISBLANK(D543),"",MID(D543,FIND("#",SUBSTITUTE(D543,":","#",2))+1,500))</f>
        <v>Learn about safety awareness when transporting dangerous goods</v>
      </c>
      <c r="B543" s="230" t="str">
        <f t="shared" ref="B543:B568" si="23">IF(ISBLANK(D543),"",MID(D543,FIND("#",SUBSTITUTE(D543,":","#",1))+1,FIND("#",SUBSTITUTE(D543,":","#",2))-FIND("#",SUBSTITUTE(D543,":","#",1))-1))</f>
        <v>Transport</v>
      </c>
      <c r="C543" s="230">
        <f>VLOOKUP(B543,'Data-Theme'!A:J,10,)</f>
        <v>4.5620095483764535E-2</v>
      </c>
      <c r="D543" s="230" t="s">
        <v>1299</v>
      </c>
      <c r="E543" s="230">
        <v>2</v>
      </c>
      <c r="F543" s="230">
        <v>5</v>
      </c>
      <c r="G543" s="230">
        <v>4</v>
      </c>
      <c r="H543" s="230">
        <v>10</v>
      </c>
      <c r="I543" s="232">
        <f>IF(ISBLANK(D543),"",(E543/VLOOKUP(B543,'Data-Theme'!A:E,2,)))</f>
        <v>4.9261083743842365E-3</v>
      </c>
      <c r="J543" s="232">
        <f>IF(ISBLANK(D543),"",(F543/VLOOKUP(B543,'Data-Theme'!A:E,2,)))</f>
        <v>1.2315270935960592E-2</v>
      </c>
      <c r="K543" s="232">
        <f>IF(ISBLANK(D543),"",(G543/VLOOKUP(B543,'Data-Theme'!A:E,2,)))</f>
        <v>9.852216748768473E-3</v>
      </c>
    </row>
    <row r="544" spans="1:11" s="230" customFormat="1" x14ac:dyDescent="0.5">
      <c r="A544" s="230" t="str">
        <f t="shared" si="22"/>
        <v>Learn about shipping or mailing lithium batteries</v>
      </c>
      <c r="B544" s="230" t="str">
        <f t="shared" si="23"/>
        <v>Transport</v>
      </c>
      <c r="C544" s="230">
        <f>VLOOKUP(B544,'Data-Theme'!A:J,10,)</f>
        <v>4.5620095483764535E-2</v>
      </c>
      <c r="D544" s="230" t="s">
        <v>1300</v>
      </c>
      <c r="E544" s="230">
        <v>0</v>
      </c>
      <c r="F544" s="230">
        <v>1</v>
      </c>
      <c r="G544" s="230">
        <v>2</v>
      </c>
      <c r="H544" s="230">
        <v>2</v>
      </c>
      <c r="I544" s="232">
        <f>IF(ISBLANK(D544),"",(E544/VLOOKUP(B544,'Data-Theme'!A:E,2,)))</f>
        <v>0</v>
      </c>
      <c r="J544" s="232">
        <f>IF(ISBLANK(D544),"",(F544/VLOOKUP(B544,'Data-Theme'!A:E,2,)))</f>
        <v>2.4630541871921183E-3</v>
      </c>
      <c r="K544" s="232">
        <f>IF(ISBLANK(D544),"",(G544/VLOOKUP(B544,'Data-Theme'!A:E,2,)))</f>
        <v>4.9261083743842365E-3</v>
      </c>
    </row>
    <row r="545" spans="1:11" s="230" customFormat="1" x14ac:dyDescent="0.5">
      <c r="A545" s="230" t="str">
        <f t="shared" si="22"/>
        <v>Learn about the containers required to transport dangerous goods by rail</v>
      </c>
      <c r="B545" s="230" t="str">
        <f t="shared" si="23"/>
        <v>Transport</v>
      </c>
      <c r="C545" s="230">
        <f>VLOOKUP(B545,'Data-Theme'!A:J,10,)</f>
        <v>4.5620095483764535E-2</v>
      </c>
      <c r="D545" s="230" t="s">
        <v>1301</v>
      </c>
      <c r="E545" s="230">
        <v>3</v>
      </c>
      <c r="F545" s="230">
        <v>2</v>
      </c>
      <c r="G545" s="230">
        <v>3</v>
      </c>
      <c r="H545" s="230">
        <v>5</v>
      </c>
      <c r="I545" s="232">
        <f>IF(ISBLANK(D545),"",(E545/VLOOKUP(B545,'Data-Theme'!A:E,2,)))</f>
        <v>7.3891625615763543E-3</v>
      </c>
      <c r="J545" s="232">
        <f>IF(ISBLANK(D545),"",(F545/VLOOKUP(B545,'Data-Theme'!A:E,2,)))</f>
        <v>4.9261083743842365E-3</v>
      </c>
      <c r="K545" s="232">
        <f>IF(ISBLANK(D545),"",(G545/VLOOKUP(B545,'Data-Theme'!A:E,2,)))</f>
        <v>7.3891625615763543E-3</v>
      </c>
    </row>
    <row r="546" spans="1:11" s="230" customFormat="1" x14ac:dyDescent="0.5">
      <c r="A546" s="230" t="str">
        <f t="shared" si="22"/>
        <v>Learn about zero-emission vehicles (electric, hybrid, hydrogen fuel cell)</v>
      </c>
      <c r="B546" s="230" t="str">
        <f t="shared" si="23"/>
        <v>Transport</v>
      </c>
      <c r="C546" s="230">
        <f>VLOOKUP(B546,'Data-Theme'!A:J,10,)</f>
        <v>4.5620095483764535E-2</v>
      </c>
      <c r="D546" s="230" t="s">
        <v>1302</v>
      </c>
      <c r="E546" s="230">
        <v>2</v>
      </c>
      <c r="F546" s="230">
        <v>4</v>
      </c>
      <c r="G546" s="230">
        <v>5</v>
      </c>
      <c r="H546" s="230">
        <v>17</v>
      </c>
      <c r="I546" s="232">
        <f>IF(ISBLANK(D546),"",(E546/VLOOKUP(B546,'Data-Theme'!A:E,2,)))</f>
        <v>4.9261083743842365E-3</v>
      </c>
      <c r="J546" s="232">
        <f>IF(ISBLANK(D546),"",(F546/VLOOKUP(B546,'Data-Theme'!A:E,2,)))</f>
        <v>9.852216748768473E-3</v>
      </c>
      <c r="K546" s="232">
        <f>IF(ISBLANK(D546),"",(G546/VLOOKUP(B546,'Data-Theme'!A:E,2,)))</f>
        <v>1.2315270935960592E-2</v>
      </c>
    </row>
    <row r="547" spans="1:11" s="230" customFormat="1" x14ac:dyDescent="0.5">
      <c r="A547" s="230" t="str">
        <f t="shared" si="22"/>
        <v>Learn how to bring your vehicle into Canada permanently</v>
      </c>
      <c r="B547" s="230" t="str">
        <f t="shared" si="23"/>
        <v>Transport</v>
      </c>
      <c r="C547" s="230">
        <f>VLOOKUP(B547,'Data-Theme'!A:J,10,)</f>
        <v>4.5620095483764535E-2</v>
      </c>
      <c r="D547" s="230" t="s">
        <v>1303</v>
      </c>
      <c r="E547" s="230">
        <v>0</v>
      </c>
      <c r="F547" s="230">
        <v>1</v>
      </c>
      <c r="G547" s="230">
        <v>0</v>
      </c>
      <c r="H547" s="230">
        <v>1</v>
      </c>
      <c r="I547" s="232">
        <f>IF(ISBLANK(D547),"",(E547/VLOOKUP(B547,'Data-Theme'!A:E,2,)))</f>
        <v>0</v>
      </c>
      <c r="J547" s="232">
        <f>IF(ISBLANK(D547),"",(F547/VLOOKUP(B547,'Data-Theme'!A:E,2,)))</f>
        <v>2.4630541871921183E-3</v>
      </c>
      <c r="K547" s="232">
        <f>IF(ISBLANK(D547),"",(G547/VLOOKUP(B547,'Data-Theme'!A:E,2,)))</f>
        <v>0</v>
      </c>
    </row>
    <row r="548" spans="1:11" s="230" customFormat="1" x14ac:dyDescent="0.5">
      <c r="A548" s="230" t="str">
        <f t="shared" si="22"/>
        <v>Learn how to bring your vehicle into Canada temporarily (students, visitors)</v>
      </c>
      <c r="B548" s="230" t="str">
        <f t="shared" si="23"/>
        <v>Transport</v>
      </c>
      <c r="C548" s="230">
        <f>VLOOKUP(B548,'Data-Theme'!A:J,10,)</f>
        <v>4.5620095483764535E-2</v>
      </c>
      <c r="D548" s="230" t="s">
        <v>1640</v>
      </c>
      <c r="E548" s="230">
        <v>0</v>
      </c>
      <c r="F548" s="230">
        <v>1</v>
      </c>
      <c r="G548" s="230">
        <v>1</v>
      </c>
      <c r="H548" s="230">
        <v>2</v>
      </c>
      <c r="I548" s="232">
        <f>IF(ISBLANK(D548),"",(E548/VLOOKUP(B548,'Data-Theme'!A:E,2,)))</f>
        <v>0</v>
      </c>
      <c r="J548" s="232">
        <f>IF(ISBLANK(D548),"",(F548/VLOOKUP(B548,'Data-Theme'!A:E,2,)))</f>
        <v>2.4630541871921183E-3</v>
      </c>
      <c r="K548" s="232">
        <f>IF(ISBLANK(D548),"",(G548/VLOOKUP(B548,'Data-Theme'!A:E,2,)))</f>
        <v>2.4630541871921183E-3</v>
      </c>
    </row>
    <row r="549" spans="1:11" s="230" customFormat="1" x14ac:dyDescent="0.5">
      <c r="A549" s="230" t="str">
        <f t="shared" si="22"/>
        <v>Learn how to build an emergency response assistance plan in case of an accident while shipping dangerous goods</v>
      </c>
      <c r="B549" s="230" t="str">
        <f t="shared" si="23"/>
        <v>Transport</v>
      </c>
      <c r="C549" s="230">
        <f>VLOOKUP(B549,'Data-Theme'!A:J,10,)</f>
        <v>4.5620095483764535E-2</v>
      </c>
      <c r="D549" s="230" t="s">
        <v>1304</v>
      </c>
      <c r="E549" s="230">
        <v>2</v>
      </c>
      <c r="F549" s="230">
        <v>3</v>
      </c>
      <c r="G549" s="230">
        <v>4</v>
      </c>
      <c r="H549" s="230">
        <v>5</v>
      </c>
      <c r="I549" s="232">
        <f>IF(ISBLANK(D549),"",(E549/VLOOKUP(B549,'Data-Theme'!A:E,2,)))</f>
        <v>4.9261083743842365E-3</v>
      </c>
      <c r="J549" s="232">
        <f>IF(ISBLANK(D549),"",(F549/VLOOKUP(B549,'Data-Theme'!A:E,2,)))</f>
        <v>7.3891625615763543E-3</v>
      </c>
      <c r="K549" s="232">
        <f>IF(ISBLANK(D549),"",(G549/VLOOKUP(B549,'Data-Theme'!A:E,2,)))</f>
        <v>9.852216748768473E-3</v>
      </c>
    </row>
    <row r="550" spans="1:11" s="230" customFormat="1" x14ac:dyDescent="0.5">
      <c r="A550" s="230" t="str">
        <f t="shared" si="22"/>
        <v>Learn how to commercially import a vehicle into Canada</v>
      </c>
      <c r="B550" s="230" t="str">
        <f t="shared" si="23"/>
        <v>Transport</v>
      </c>
      <c r="C550" s="230">
        <f>VLOOKUP(B550,'Data-Theme'!A:J,10,)</f>
        <v>4.5620095483764535E-2</v>
      </c>
      <c r="D550" s="230" t="s">
        <v>1641</v>
      </c>
      <c r="E550" s="230">
        <v>0</v>
      </c>
      <c r="F550" s="230">
        <v>0</v>
      </c>
      <c r="G550" s="230">
        <v>0</v>
      </c>
      <c r="H550" s="230">
        <v>1</v>
      </c>
      <c r="I550" s="232">
        <f>IF(ISBLANK(D550),"",(E550/VLOOKUP(B550,'Data-Theme'!A:E,2,)))</f>
        <v>0</v>
      </c>
      <c r="J550" s="232">
        <f>IF(ISBLANK(D550),"",(F550/VLOOKUP(B550,'Data-Theme'!A:E,2,)))</f>
        <v>0</v>
      </c>
      <c r="K550" s="232">
        <f>IF(ISBLANK(D550),"",(G550/VLOOKUP(B550,'Data-Theme'!A:E,2,)))</f>
        <v>0</v>
      </c>
    </row>
    <row r="551" spans="1:11" s="230" customFormat="1" x14ac:dyDescent="0.5">
      <c r="A551" s="230" t="str">
        <f t="shared" si="22"/>
        <v>Learn how to drive a rental vehicle across the border from the U.S. to Canada</v>
      </c>
      <c r="B551" s="230" t="str">
        <f t="shared" si="23"/>
        <v>Transport</v>
      </c>
      <c r="C551" s="230">
        <f>VLOOKUP(B551,'Data-Theme'!A:J,10,)</f>
        <v>4.5620095483764535E-2</v>
      </c>
      <c r="D551" s="230" t="s">
        <v>1305</v>
      </c>
      <c r="E551" s="230">
        <v>1</v>
      </c>
      <c r="F551" s="230">
        <v>1</v>
      </c>
      <c r="G551" s="230">
        <v>0</v>
      </c>
      <c r="H551" s="230">
        <v>8</v>
      </c>
      <c r="I551" s="232">
        <f>IF(ISBLANK(D551),"",(E551/VLOOKUP(B551,'Data-Theme'!A:E,2,)))</f>
        <v>2.4630541871921183E-3</v>
      </c>
      <c r="J551" s="232">
        <f>IF(ISBLANK(D551),"",(F551/VLOOKUP(B551,'Data-Theme'!A:E,2,)))</f>
        <v>2.4630541871921183E-3</v>
      </c>
      <c r="K551" s="232">
        <f>IF(ISBLANK(D551),"",(G551/VLOOKUP(B551,'Data-Theme'!A:E,2,)))</f>
        <v>0</v>
      </c>
    </row>
    <row r="552" spans="1:11" s="230" customFormat="1" x14ac:dyDescent="0.5">
      <c r="A552" s="230" t="str">
        <f t="shared" si="22"/>
        <v>Learn how to get your transportation security clearance</v>
      </c>
      <c r="B552" s="230" t="str">
        <f t="shared" si="23"/>
        <v>Transport</v>
      </c>
      <c r="C552" s="230">
        <f>VLOOKUP(B552,'Data-Theme'!A:J,10,)</f>
        <v>4.5620095483764535E-2</v>
      </c>
      <c r="D552" s="230" t="s">
        <v>1642</v>
      </c>
      <c r="E552" s="230">
        <v>2</v>
      </c>
      <c r="F552" s="230">
        <v>3</v>
      </c>
      <c r="G552" s="230">
        <v>3</v>
      </c>
      <c r="H552" s="230">
        <v>6</v>
      </c>
      <c r="I552" s="232">
        <f>IF(ISBLANK(D552),"",(E552/VLOOKUP(B552,'Data-Theme'!A:E,2,)))</f>
        <v>4.9261083743842365E-3</v>
      </c>
      <c r="J552" s="232">
        <f>IF(ISBLANK(D552),"",(F552/VLOOKUP(B552,'Data-Theme'!A:E,2,)))</f>
        <v>7.3891625615763543E-3</v>
      </c>
      <c r="K552" s="232">
        <f>IF(ISBLANK(D552),"",(G552/VLOOKUP(B552,'Data-Theme'!A:E,2,)))</f>
        <v>7.3891625615763543E-3</v>
      </c>
    </row>
    <row r="553" spans="1:11" s="230" customFormat="1" x14ac:dyDescent="0.5">
      <c r="A553" s="230" t="str">
        <f t="shared" si="22"/>
        <v>Learn how to register your vessel</v>
      </c>
      <c r="B553" s="230" t="str">
        <f t="shared" si="23"/>
        <v>Transport</v>
      </c>
      <c r="C553" s="230">
        <f>VLOOKUP(B553,'Data-Theme'!A:J,10,)</f>
        <v>4.5620095483764535E-2</v>
      </c>
      <c r="D553" s="230" t="s">
        <v>1306</v>
      </c>
      <c r="E553" s="230">
        <v>4</v>
      </c>
      <c r="F553" s="230">
        <v>5</v>
      </c>
      <c r="G553" s="230">
        <v>2</v>
      </c>
      <c r="H553" s="230">
        <v>11</v>
      </c>
      <c r="I553" s="232">
        <f>IF(ISBLANK(D553),"",(E553/VLOOKUP(B553,'Data-Theme'!A:E,2,)))</f>
        <v>9.852216748768473E-3</v>
      </c>
      <c r="J553" s="232">
        <f>IF(ISBLANK(D553),"",(F553/VLOOKUP(B553,'Data-Theme'!A:E,2,)))</f>
        <v>1.2315270935960592E-2</v>
      </c>
      <c r="K553" s="232">
        <f>IF(ISBLANK(D553),"",(G553/VLOOKUP(B553,'Data-Theme'!A:E,2,)))</f>
        <v>4.9261083743842365E-3</v>
      </c>
    </row>
    <row r="554" spans="1:11" s="230" customFormat="1" x14ac:dyDescent="0.5">
      <c r="A554" s="230" t="str">
        <f t="shared" si="22"/>
        <v>Learn tips on safe boating</v>
      </c>
      <c r="B554" s="230" t="str">
        <f t="shared" si="23"/>
        <v>Transport</v>
      </c>
      <c r="C554" s="230">
        <f>VLOOKUP(B554,'Data-Theme'!A:J,10,)</f>
        <v>4.5620095483764535E-2</v>
      </c>
      <c r="D554" s="230" t="s">
        <v>1307</v>
      </c>
      <c r="E554" s="230">
        <v>2</v>
      </c>
      <c r="F554" s="230">
        <v>2</v>
      </c>
      <c r="G554" s="230">
        <v>5</v>
      </c>
      <c r="H554" s="230">
        <v>10</v>
      </c>
      <c r="I554" s="232">
        <f>IF(ISBLANK(D554),"",(E554/VLOOKUP(B554,'Data-Theme'!A:E,2,)))</f>
        <v>4.9261083743842365E-3</v>
      </c>
      <c r="J554" s="232">
        <f>IF(ISBLANK(D554),"",(F554/VLOOKUP(B554,'Data-Theme'!A:E,2,)))</f>
        <v>4.9261083743842365E-3</v>
      </c>
      <c r="K554" s="232">
        <f>IF(ISBLANK(D554),"",(G554/VLOOKUP(B554,'Data-Theme'!A:E,2,)))</f>
        <v>1.2315270935960592E-2</v>
      </c>
    </row>
    <row r="555" spans="1:11" s="230" customFormat="1" x14ac:dyDescent="0.5">
      <c r="A555" s="230" t="str">
        <f t="shared" si="22"/>
        <v>Licensing and training of aviation personnel</v>
      </c>
      <c r="B555" s="230" t="str">
        <f t="shared" si="23"/>
        <v>Transport</v>
      </c>
      <c r="C555" s="230">
        <f>VLOOKUP(B555,'Data-Theme'!A:J,10,)</f>
        <v>4.5620095483764535E-2</v>
      </c>
      <c r="D555" s="230" t="s">
        <v>1308</v>
      </c>
      <c r="E555" s="230">
        <v>3</v>
      </c>
      <c r="F555" s="230">
        <v>3</v>
      </c>
      <c r="G555" s="230">
        <v>3</v>
      </c>
      <c r="H555" s="230">
        <v>9</v>
      </c>
      <c r="I555" s="232">
        <f>IF(ISBLANK(D555),"",(E555/VLOOKUP(B555,'Data-Theme'!A:E,2,)))</f>
        <v>7.3891625615763543E-3</v>
      </c>
      <c r="J555" s="232">
        <f>IF(ISBLANK(D555),"",(F555/VLOOKUP(B555,'Data-Theme'!A:E,2,)))</f>
        <v>7.3891625615763543E-3</v>
      </c>
      <c r="K555" s="232">
        <f>IF(ISBLANK(D555),"",(G555/VLOOKUP(B555,'Data-Theme'!A:E,2,)))</f>
        <v>7.3891625615763543E-3</v>
      </c>
    </row>
    <row r="556" spans="1:11" s="230" customFormat="1" x14ac:dyDescent="0.5">
      <c r="A556" s="230" t="str">
        <f t="shared" si="22"/>
        <v>Operating a commercial air service</v>
      </c>
      <c r="B556" s="230" t="str">
        <f t="shared" si="23"/>
        <v>Transport</v>
      </c>
      <c r="C556" s="230">
        <f>VLOOKUP(B556,'Data-Theme'!A:J,10,)</f>
        <v>4.5620095483764535E-2</v>
      </c>
      <c r="D556" s="230" t="s">
        <v>1309</v>
      </c>
      <c r="E556" s="230">
        <v>1</v>
      </c>
      <c r="F556" s="230">
        <v>3</v>
      </c>
      <c r="G556" s="230">
        <v>1</v>
      </c>
      <c r="H556" s="230">
        <v>9</v>
      </c>
      <c r="I556" s="232">
        <f>IF(ISBLANK(D556),"",(E556/VLOOKUP(B556,'Data-Theme'!A:E,2,)))</f>
        <v>2.4630541871921183E-3</v>
      </c>
      <c r="J556" s="232">
        <f>IF(ISBLANK(D556),"",(F556/VLOOKUP(B556,'Data-Theme'!A:E,2,)))</f>
        <v>7.3891625615763543E-3</v>
      </c>
      <c r="K556" s="232">
        <f>IF(ISBLANK(D556),"",(G556/VLOOKUP(B556,'Data-Theme'!A:E,2,)))</f>
        <v>2.4630541871921183E-3</v>
      </c>
    </row>
    <row r="557" spans="1:11" s="230" customFormat="1" x14ac:dyDescent="0.5">
      <c r="A557" s="230" t="str">
        <f t="shared" si="22"/>
        <v>Operating an airport or aerodrome</v>
      </c>
      <c r="B557" s="230" t="str">
        <f t="shared" si="23"/>
        <v>Transport</v>
      </c>
      <c r="C557" s="230">
        <f>VLOOKUP(B557,'Data-Theme'!A:J,10,)</f>
        <v>4.5620095483764535E-2</v>
      </c>
      <c r="D557" s="230" t="s">
        <v>1310</v>
      </c>
      <c r="E557" s="230">
        <v>1</v>
      </c>
      <c r="F557" s="230">
        <v>2</v>
      </c>
      <c r="G557" s="230">
        <v>2</v>
      </c>
      <c r="H557" s="230">
        <v>4</v>
      </c>
      <c r="I557" s="232">
        <f>IF(ISBLANK(D557),"",(E557/VLOOKUP(B557,'Data-Theme'!A:E,2,)))</f>
        <v>2.4630541871921183E-3</v>
      </c>
      <c r="J557" s="232">
        <f>IF(ISBLANK(D557),"",(F557/VLOOKUP(B557,'Data-Theme'!A:E,2,)))</f>
        <v>4.9261083743842365E-3</v>
      </c>
      <c r="K557" s="232">
        <f>IF(ISBLANK(D557),"",(G557/VLOOKUP(B557,'Data-Theme'!A:E,2,)))</f>
        <v>4.9261083743842365E-3</v>
      </c>
    </row>
    <row r="558" spans="1:11" s="230" customFormat="1" x14ac:dyDescent="0.5">
      <c r="A558" s="230" t="str">
        <f t="shared" si="22"/>
        <v>Other - Reason for my visit is not in this list</v>
      </c>
      <c r="B558" s="230" t="str">
        <f t="shared" si="23"/>
        <v>Transport</v>
      </c>
      <c r="C558" s="230">
        <f>VLOOKUP(B558,'Data-Theme'!A:J,10,)</f>
        <v>4.5620095483764535E-2</v>
      </c>
      <c r="D558" s="230" t="s">
        <v>1311</v>
      </c>
      <c r="E558" s="230">
        <v>8</v>
      </c>
      <c r="F558" s="230">
        <v>9</v>
      </c>
      <c r="G558" s="230">
        <v>11</v>
      </c>
      <c r="H558" s="230">
        <v>26</v>
      </c>
      <c r="I558" s="232">
        <f>IF(ISBLANK(D558),"",(E558/VLOOKUP(B558,'Data-Theme'!A:E,2,)))</f>
        <v>1.9704433497536946E-2</v>
      </c>
      <c r="J558" s="232">
        <f>IF(ISBLANK(D558),"",(F558/VLOOKUP(B558,'Data-Theme'!A:E,2,)))</f>
        <v>2.2167487684729065E-2</v>
      </c>
      <c r="K558" s="232">
        <f>IF(ISBLANK(D558),"",(G558/VLOOKUP(B558,'Data-Theme'!A:E,2,)))</f>
        <v>2.7093596059113302E-2</v>
      </c>
    </row>
    <row r="559" spans="1:11" s="230" customFormat="1" x14ac:dyDescent="0.5">
      <c r="A559" s="230" t="str">
        <f t="shared" si="22"/>
        <v>Read the Canadian Aviation Regulations (CARs)</v>
      </c>
      <c r="B559" s="230" t="str">
        <f t="shared" si="23"/>
        <v>Transport</v>
      </c>
      <c r="C559" s="230">
        <f>VLOOKUP(B559,'Data-Theme'!A:J,10,)</f>
        <v>4.5620095483764535E-2</v>
      </c>
      <c r="D559" s="230" t="s">
        <v>1312</v>
      </c>
      <c r="E559" s="230">
        <v>7</v>
      </c>
      <c r="F559" s="230">
        <v>7</v>
      </c>
      <c r="G559" s="230">
        <v>5</v>
      </c>
      <c r="H559" s="230">
        <v>17</v>
      </c>
      <c r="I559" s="232">
        <f>IF(ISBLANK(D559),"",(E559/VLOOKUP(B559,'Data-Theme'!A:E,2,)))</f>
        <v>1.7241379310344827E-2</v>
      </c>
      <c r="J559" s="232">
        <f>IF(ISBLANK(D559),"",(F559/VLOOKUP(B559,'Data-Theme'!A:E,2,)))</f>
        <v>1.7241379310344827E-2</v>
      </c>
      <c r="K559" s="232">
        <f>IF(ISBLANK(D559),"",(G559/VLOOKUP(B559,'Data-Theme'!A:E,2,)))</f>
        <v>1.2315270935960592E-2</v>
      </c>
    </row>
    <row r="560" spans="1:11" s="230" customFormat="1" x14ac:dyDescent="0.5">
      <c r="A560" s="230" t="str">
        <f t="shared" si="22"/>
        <v>Read the regulations for transporting dangerous goods</v>
      </c>
      <c r="B560" s="230" t="str">
        <f t="shared" si="23"/>
        <v>Transport</v>
      </c>
      <c r="C560" s="230">
        <f>VLOOKUP(B560,'Data-Theme'!A:J,10,)</f>
        <v>4.5620095483764535E-2</v>
      </c>
      <c r="D560" s="230" t="s">
        <v>1313</v>
      </c>
      <c r="E560" s="230">
        <v>8</v>
      </c>
      <c r="F560" s="230">
        <v>13</v>
      </c>
      <c r="G560" s="230">
        <v>6</v>
      </c>
      <c r="H560" s="230">
        <v>19</v>
      </c>
      <c r="I560" s="232">
        <f>IF(ISBLANK(D560),"",(E560/VLOOKUP(B560,'Data-Theme'!A:E,2,)))</f>
        <v>1.9704433497536946E-2</v>
      </c>
      <c r="J560" s="232">
        <f>IF(ISBLANK(D560),"",(F560/VLOOKUP(B560,'Data-Theme'!A:E,2,)))</f>
        <v>3.2019704433497539E-2</v>
      </c>
      <c r="K560" s="232">
        <f>IF(ISBLANK(D560),"",(G560/VLOOKUP(B560,'Data-Theme'!A:E,2,)))</f>
        <v>1.4778325123152709E-2</v>
      </c>
    </row>
    <row r="561" spans="1:11" s="230" customFormat="1" x14ac:dyDescent="0.5">
      <c r="A561" s="230" t="str">
        <f t="shared" si="22"/>
        <v>Read the rules for operating a federal railway</v>
      </c>
      <c r="B561" s="230" t="str">
        <f t="shared" si="23"/>
        <v>Transport</v>
      </c>
      <c r="C561" s="230">
        <f>VLOOKUP(B561,'Data-Theme'!A:J,10,)</f>
        <v>4.5620095483764535E-2</v>
      </c>
      <c r="D561" s="230" t="s">
        <v>1314</v>
      </c>
      <c r="E561" s="230">
        <v>0</v>
      </c>
      <c r="F561" s="230">
        <v>1</v>
      </c>
      <c r="G561" s="230">
        <v>3</v>
      </c>
      <c r="H561" s="230">
        <v>5</v>
      </c>
      <c r="I561" s="232">
        <f>IF(ISBLANK(D561),"",(E561/VLOOKUP(B561,'Data-Theme'!A:E,2,)))</f>
        <v>0</v>
      </c>
      <c r="J561" s="232">
        <f>IF(ISBLANK(D561),"",(F561/VLOOKUP(B561,'Data-Theme'!A:E,2,)))</f>
        <v>2.4630541871921183E-3</v>
      </c>
      <c r="K561" s="232">
        <f>IF(ISBLANK(D561),"",(G561/VLOOKUP(B561,'Data-Theme'!A:E,2,)))</f>
        <v>7.3891625615763543E-3</v>
      </c>
    </row>
    <row r="562" spans="1:11" s="230" customFormat="1" x14ac:dyDescent="0.5">
      <c r="A562" s="230" t="str">
        <f t="shared" si="22"/>
        <v>Training and certification of individuals</v>
      </c>
      <c r="B562" s="230" t="str">
        <f t="shared" si="23"/>
        <v>Transport</v>
      </c>
      <c r="C562" s="230">
        <f>VLOOKUP(B562,'Data-Theme'!A:J,10,)</f>
        <v>4.5620095483764535E-2</v>
      </c>
      <c r="D562" s="230" t="s">
        <v>1643</v>
      </c>
      <c r="E562" s="230">
        <v>5</v>
      </c>
      <c r="F562" s="230">
        <v>7</v>
      </c>
      <c r="G562" s="230">
        <v>5</v>
      </c>
      <c r="H562" s="230">
        <v>16</v>
      </c>
      <c r="I562" s="232">
        <f>IF(ISBLANK(D562),"",(E562/VLOOKUP(B562,'Data-Theme'!A:E,2,)))</f>
        <v>1.2315270935960592E-2</v>
      </c>
      <c r="J562" s="232">
        <f>IF(ISBLANK(D562),"",(F562/VLOOKUP(B562,'Data-Theme'!A:E,2,)))</f>
        <v>1.7241379310344827E-2</v>
      </c>
      <c r="K562" s="232">
        <f>IF(ISBLANK(D562),"",(G562/VLOOKUP(B562,'Data-Theme'!A:E,2,)))</f>
        <v>1.2315270935960592E-2</v>
      </c>
    </row>
    <row r="563" spans="1:11" s="230" customFormat="1" x14ac:dyDescent="0.5">
      <c r="A563" s="230" t="str">
        <f t="shared" si="22"/>
        <v>Other - Reason for my visit is not in this list</v>
      </c>
      <c r="B563" s="230" t="str">
        <f t="shared" si="23"/>
        <v>Benefits</v>
      </c>
      <c r="C563" s="230">
        <f>VLOOKUP(B563,'Data-Theme'!A:J,10,)</f>
        <v>4.6183538821234519E-3</v>
      </c>
      <c r="D563" s="230" t="s">
        <v>1316</v>
      </c>
      <c r="E563" s="230">
        <v>5</v>
      </c>
      <c r="F563" s="230">
        <v>5</v>
      </c>
      <c r="G563" s="230">
        <v>8</v>
      </c>
      <c r="H563" s="230">
        <v>11</v>
      </c>
      <c r="I563" s="232">
        <f>IF(ISBLANK(D563),"",(E563/VLOOKUP(B563,'Data-Theme'!A:E,2,)))</f>
        <v>1.1675150609442862E-4</v>
      </c>
      <c r="J563" s="232">
        <f>IF(ISBLANK(D563),"",(F563/VLOOKUP(B563,'Data-Theme'!A:E,2,)))</f>
        <v>1.1675150609442862E-4</v>
      </c>
      <c r="K563" s="232">
        <f>IF(ISBLANK(D563),"",(G563/VLOOKUP(B563,'Data-Theme'!A:E,2,)))</f>
        <v>1.8680240975108578E-4</v>
      </c>
    </row>
    <row r="564" spans="1:11" s="230" customFormat="1" x14ac:dyDescent="0.5">
      <c r="A564" s="230" t="str">
        <f t="shared" si="22"/>
        <v>Sign into or create a Veterans Affairs Canada (VAC) account</v>
      </c>
      <c r="B564" s="230" t="str">
        <f t="shared" si="23"/>
        <v>Benefits</v>
      </c>
      <c r="C564" s="230">
        <f>VLOOKUP(B564,'Data-Theme'!A:J,10,)</f>
        <v>4.6183538821234519E-3</v>
      </c>
      <c r="D564" s="230" t="s">
        <v>1317</v>
      </c>
      <c r="E564" s="230">
        <v>22</v>
      </c>
      <c r="F564" s="230">
        <v>28</v>
      </c>
      <c r="G564" s="230">
        <v>28</v>
      </c>
      <c r="H564" s="230">
        <v>47</v>
      </c>
      <c r="I564" s="232">
        <f>IF(ISBLANK(D564),"",(E564/VLOOKUP(B564,'Data-Theme'!A:E,2,)))</f>
        <v>5.1370662681548597E-4</v>
      </c>
      <c r="J564" s="232">
        <f>IF(ISBLANK(D564),"",(F564/VLOOKUP(B564,'Data-Theme'!A:E,2,)))</f>
        <v>6.5380843412880026E-4</v>
      </c>
      <c r="K564" s="232">
        <f>IF(ISBLANK(D564),"",(G564/VLOOKUP(B564,'Data-Theme'!A:E,2,)))</f>
        <v>6.5380843412880026E-4</v>
      </c>
    </row>
    <row r="565" spans="1:11" s="230" customFormat="1" x14ac:dyDescent="0.5">
      <c r="A565" s="230" t="str">
        <f t="shared" si="22"/>
        <v>Learn about the First World War</v>
      </c>
      <c r="B565" s="230" t="str">
        <f t="shared" si="23"/>
        <v>Culture</v>
      </c>
      <c r="C565" s="230">
        <f>VLOOKUP(B565,'Data-Theme'!A:J,10,)</f>
        <v>2.307248779758336E-2</v>
      </c>
      <c r="D565" s="230" t="s">
        <v>1318</v>
      </c>
      <c r="E565" s="230">
        <v>14</v>
      </c>
      <c r="F565" s="230">
        <v>22</v>
      </c>
      <c r="G565" s="230">
        <v>21</v>
      </c>
      <c r="H565" s="230">
        <v>63</v>
      </c>
      <c r="I565" s="232">
        <f>IF(ISBLANK(D565),"",(E565/VLOOKUP(B565,'Data-Theme'!A:E,2,)))</f>
        <v>9.2776673293571907E-3</v>
      </c>
      <c r="J565" s="232">
        <f>IF(ISBLANK(D565),"",(F565/VLOOKUP(B565,'Data-Theme'!A:E,2,)))</f>
        <v>1.4579191517561299E-2</v>
      </c>
      <c r="K565" s="232">
        <f>IF(ISBLANK(D565),"",(G565/VLOOKUP(B565,'Data-Theme'!A:E,2,)))</f>
        <v>1.3916500994035786E-2</v>
      </c>
    </row>
    <row r="566" spans="1:11" s="230" customFormat="1" x14ac:dyDescent="0.5">
      <c r="A566" s="230" t="str">
        <f t="shared" si="22"/>
        <v>Look up soldiers who lost their lives in the military or RCMP</v>
      </c>
      <c r="B566" s="230" t="str">
        <f t="shared" si="23"/>
        <v>Culture</v>
      </c>
      <c r="C566" s="230">
        <f>VLOOKUP(B566,'Data-Theme'!A:J,10,)</f>
        <v>2.307248779758336E-2</v>
      </c>
      <c r="D566" s="230" t="s">
        <v>1319</v>
      </c>
      <c r="E566" s="230">
        <v>5</v>
      </c>
      <c r="F566" s="230">
        <v>8</v>
      </c>
      <c r="G566" s="230">
        <v>5</v>
      </c>
      <c r="H566" s="230">
        <v>19</v>
      </c>
      <c r="I566" s="232">
        <f>IF(ISBLANK(D566),"",(E566/VLOOKUP(B566,'Data-Theme'!A:E,2,)))</f>
        <v>3.3134526176275677E-3</v>
      </c>
      <c r="J566" s="232">
        <f>IF(ISBLANK(D566),"",(F566/VLOOKUP(B566,'Data-Theme'!A:E,2,)))</f>
        <v>5.3015241882041087E-3</v>
      </c>
      <c r="K566" s="232">
        <f>IF(ISBLANK(D566),"",(G566/VLOOKUP(B566,'Data-Theme'!A:E,2,)))</f>
        <v>3.3134526176275677E-3</v>
      </c>
    </row>
    <row r="567" spans="1:11" s="230" customFormat="1" x14ac:dyDescent="0.5">
      <c r="A567" s="230" t="str">
        <f t="shared" si="22"/>
        <v>Other - Reason for my visit is not in this list</v>
      </c>
      <c r="B567" s="230" t="str">
        <f t="shared" si="23"/>
        <v>Culture</v>
      </c>
      <c r="C567" s="230">
        <f>VLOOKUP(B567,'Data-Theme'!A:J,10,)</f>
        <v>2.307248779758336E-2</v>
      </c>
      <c r="D567" s="230" t="s">
        <v>1320</v>
      </c>
      <c r="E567" s="230">
        <v>2</v>
      </c>
      <c r="F567" s="230">
        <v>2</v>
      </c>
      <c r="G567" s="230">
        <v>4</v>
      </c>
      <c r="H567" s="230">
        <v>10</v>
      </c>
      <c r="I567" s="232">
        <f>IF(ISBLANK(D567),"",(E567/VLOOKUP(B567,'Data-Theme'!A:E,2,)))</f>
        <v>1.3253810470510272E-3</v>
      </c>
      <c r="J567" s="232">
        <f>IF(ISBLANK(D567),"",(F567/VLOOKUP(B567,'Data-Theme'!A:E,2,)))</f>
        <v>1.3253810470510272E-3</v>
      </c>
      <c r="K567" s="232">
        <f>IF(ISBLANK(D567),"",(G567/VLOOKUP(B567,'Data-Theme'!A:E,2,)))</f>
        <v>2.6507620941020544E-3</v>
      </c>
    </row>
    <row r="568" spans="1:11" s="230" customFormat="1" x14ac:dyDescent="0.5">
      <c r="A568" s="230" t="str">
        <f t="shared" si="22"/>
        <v>Participate in Remembrance Day</v>
      </c>
      <c r="B568" s="230" t="str">
        <f t="shared" si="23"/>
        <v>Culture</v>
      </c>
      <c r="C568" s="230">
        <f>VLOOKUP(B568,'Data-Theme'!A:J,10,)</f>
        <v>2.307248779758336E-2</v>
      </c>
      <c r="D568" s="230" t="s">
        <v>1321</v>
      </c>
      <c r="E568" s="230">
        <v>0</v>
      </c>
      <c r="F568" s="230">
        <v>3</v>
      </c>
      <c r="G568" s="230">
        <v>2</v>
      </c>
      <c r="H568" s="230">
        <v>12</v>
      </c>
      <c r="I568" s="232">
        <f>IF(ISBLANK(D568),"",(E568/VLOOKUP(B568,'Data-Theme'!A:E,2,)))</f>
        <v>0</v>
      </c>
      <c r="J568" s="232">
        <f>IF(ISBLANK(D568),"",(F568/VLOOKUP(B568,'Data-Theme'!A:E,2,)))</f>
        <v>1.9880715705765406E-3</v>
      </c>
      <c r="K568" s="232">
        <f>IF(ISBLANK(D568),"",(G568/VLOOKUP(B568,'Data-Theme'!A:E,2,)))</f>
        <v>1.3253810470510272E-3</v>
      </c>
    </row>
    <row r="569" spans="1:11" s="230" customFormat="1" x14ac:dyDescent="0.5">
      <c r="D569"/>
      <c r="E569"/>
      <c r="F569"/>
      <c r="G569"/>
      <c r="H569"/>
      <c r="I569" s="232"/>
      <c r="J569" s="232"/>
      <c r="K569" s="232"/>
    </row>
    <row r="570" spans="1:11" s="230" customFormat="1" x14ac:dyDescent="0.5">
      <c r="D570"/>
      <c r="E570"/>
      <c r="F570"/>
      <c r="G570"/>
      <c r="H570"/>
      <c r="I570" s="232"/>
      <c r="J570" s="232"/>
      <c r="K570" s="232"/>
    </row>
    <row r="571" spans="1:11" s="230" customFormat="1" x14ac:dyDescent="0.5">
      <c r="D571"/>
      <c r="E571"/>
      <c r="F571"/>
      <c r="G571"/>
      <c r="H571"/>
      <c r="I571" s="232"/>
      <c r="J571" s="232"/>
      <c r="K571" s="232"/>
    </row>
    <row r="572" spans="1:11" s="230" customFormat="1" x14ac:dyDescent="0.5">
      <c r="D572"/>
      <c r="E572"/>
      <c r="F572"/>
      <c r="G572"/>
      <c r="H572"/>
      <c r="I572" s="232"/>
      <c r="J572" s="232"/>
      <c r="K572" s="232"/>
    </row>
    <row r="573" spans="1:11" s="230" customFormat="1" x14ac:dyDescent="0.5">
      <c r="D573"/>
      <c r="E573"/>
      <c r="F573"/>
      <c r="G573"/>
      <c r="H573"/>
      <c r="I573" s="232"/>
      <c r="J573" s="232"/>
      <c r="K573" s="232"/>
    </row>
    <row r="574" spans="1:11" s="230" customFormat="1" x14ac:dyDescent="0.5">
      <c r="D574"/>
      <c r="E574"/>
      <c r="F574"/>
      <c r="G574"/>
      <c r="H574"/>
      <c r="I574" s="232"/>
      <c r="J574" s="232"/>
      <c r="K574" s="232"/>
    </row>
    <row r="575" spans="1:11" s="230" customFormat="1" x14ac:dyDescent="0.5">
      <c r="D575"/>
      <c r="E575"/>
      <c r="F575"/>
      <c r="G575"/>
      <c r="H575"/>
      <c r="I575" s="232"/>
      <c r="J575" s="232"/>
      <c r="K575" s="232"/>
    </row>
    <row r="576" spans="1:11" s="230" customFormat="1" x14ac:dyDescent="0.5">
      <c r="D576"/>
      <c r="E576"/>
      <c r="F576"/>
      <c r="G576"/>
      <c r="H576"/>
      <c r="I576" s="232"/>
      <c r="J576" s="232"/>
      <c r="K576" s="232"/>
    </row>
    <row r="577" spans="4:11" s="230" customFormat="1" x14ac:dyDescent="0.5">
      <c r="D577"/>
      <c r="E577"/>
      <c r="F577"/>
      <c r="G577"/>
      <c r="H577"/>
      <c r="I577" s="232"/>
      <c r="J577" s="232"/>
      <c r="K577" s="232"/>
    </row>
    <row r="578" spans="4:11" s="230" customFormat="1" x14ac:dyDescent="0.5">
      <c r="D578"/>
      <c r="E578"/>
      <c r="F578"/>
      <c r="G578"/>
      <c r="H578"/>
      <c r="I578" s="232"/>
      <c r="J578" s="232"/>
      <c r="K578" s="232"/>
    </row>
    <row r="579" spans="4:11" s="230" customFormat="1" x14ac:dyDescent="0.5">
      <c r="D579"/>
      <c r="E579"/>
      <c r="F579"/>
      <c r="G579"/>
      <c r="H579"/>
      <c r="I579" s="232"/>
      <c r="J579" s="232"/>
      <c r="K579" s="232"/>
    </row>
    <row r="580" spans="4:11" s="230" customFormat="1" x14ac:dyDescent="0.5">
      <c r="D580"/>
      <c r="E580"/>
      <c r="F580"/>
      <c r="G580"/>
      <c r="H580"/>
      <c r="I580" s="232"/>
      <c r="J580" s="232"/>
      <c r="K580" s="232"/>
    </row>
    <row r="581" spans="4:11" s="230" customFormat="1" x14ac:dyDescent="0.5">
      <c r="D581"/>
      <c r="E581"/>
      <c r="F581"/>
      <c r="G581"/>
      <c r="H581"/>
      <c r="I581" s="232"/>
      <c r="J581" s="232"/>
      <c r="K581" s="232"/>
    </row>
    <row r="582" spans="4:11" s="230" customFormat="1" x14ac:dyDescent="0.5">
      <c r="D582"/>
      <c r="E582"/>
      <c r="F582"/>
      <c r="G582"/>
      <c r="H582"/>
      <c r="I582" s="232"/>
      <c r="J582" s="232"/>
      <c r="K582" s="232"/>
    </row>
    <row r="583" spans="4:11" s="230" customFormat="1" x14ac:dyDescent="0.5">
      <c r="D583"/>
      <c r="E583"/>
      <c r="F583"/>
      <c r="G583"/>
      <c r="H583"/>
      <c r="I583" s="232"/>
      <c r="J583" s="232"/>
      <c r="K583" s="232"/>
    </row>
    <row r="584" spans="4:11" s="230" customFormat="1" x14ac:dyDescent="0.5">
      <c r="D584"/>
      <c r="E584"/>
      <c r="F584"/>
      <c r="G584"/>
      <c r="H584"/>
      <c r="I584" s="232"/>
      <c r="J584" s="232"/>
      <c r="K584" s="232"/>
    </row>
    <row r="585" spans="4:11" s="230" customFormat="1" x14ac:dyDescent="0.5">
      <c r="D585"/>
      <c r="E585"/>
      <c r="F585"/>
      <c r="G585"/>
      <c r="H585"/>
      <c r="I585" s="232"/>
      <c r="J585" s="232"/>
      <c r="K585" s="232"/>
    </row>
    <row r="586" spans="4:11" s="230" customFormat="1" x14ac:dyDescent="0.5">
      <c r="D586"/>
      <c r="E586"/>
      <c r="F586"/>
      <c r="G586"/>
      <c r="H586"/>
      <c r="I586" s="232"/>
      <c r="J586" s="232"/>
      <c r="K586" s="232"/>
    </row>
    <row r="587" spans="4:11" s="230" customFormat="1" x14ac:dyDescent="0.5">
      <c r="D587"/>
      <c r="E587"/>
      <c r="F587"/>
      <c r="G587"/>
      <c r="H587"/>
      <c r="I587" s="232"/>
      <c r="J587" s="232"/>
      <c r="K587" s="232"/>
    </row>
    <row r="588" spans="4:11" s="230" customFormat="1" x14ac:dyDescent="0.5">
      <c r="D588"/>
      <c r="E588"/>
      <c r="F588"/>
      <c r="G588"/>
      <c r="H588"/>
      <c r="I588" s="232"/>
      <c r="J588" s="232"/>
      <c r="K588" s="232"/>
    </row>
    <row r="589" spans="4:11" s="230" customFormat="1" x14ac:dyDescent="0.5">
      <c r="D589"/>
      <c r="E589"/>
      <c r="F589"/>
      <c r="G589"/>
      <c r="H589"/>
      <c r="I589" s="232"/>
      <c r="J589" s="232"/>
      <c r="K589" s="232"/>
    </row>
    <row r="590" spans="4:11" s="230" customFormat="1" x14ac:dyDescent="0.5">
      <c r="D590"/>
      <c r="E590"/>
      <c r="F590"/>
      <c r="G590"/>
      <c r="H590"/>
      <c r="I590" s="232"/>
      <c r="J590" s="232"/>
      <c r="K590" s="232"/>
    </row>
    <row r="591" spans="4:11" s="230" customFormat="1" x14ac:dyDescent="0.5">
      <c r="D591"/>
      <c r="E591"/>
      <c r="F591"/>
      <c r="G591"/>
      <c r="H591"/>
      <c r="I591" s="232"/>
      <c r="J591" s="232"/>
      <c r="K591" s="232"/>
    </row>
    <row r="592" spans="4:11" s="230" customFormat="1" x14ac:dyDescent="0.5">
      <c r="D592"/>
      <c r="E592"/>
      <c r="F592"/>
      <c r="G592"/>
      <c r="H592"/>
      <c r="I592" s="232"/>
      <c r="J592" s="232"/>
      <c r="K592" s="232"/>
    </row>
    <row r="593" spans="4:11" s="230" customFormat="1" x14ac:dyDescent="0.5">
      <c r="D593"/>
      <c r="E593"/>
      <c r="F593"/>
      <c r="G593"/>
      <c r="H593"/>
      <c r="I593" s="232"/>
      <c r="J593" s="232"/>
      <c r="K593" s="232"/>
    </row>
    <row r="594" spans="4:11" s="230" customFormat="1" x14ac:dyDescent="0.5">
      <c r="D594"/>
      <c r="E594"/>
      <c r="F594"/>
      <c r="G594"/>
      <c r="H594"/>
      <c r="I594" s="232"/>
      <c r="J594" s="232"/>
      <c r="K594" s="232"/>
    </row>
    <row r="595" spans="4:11" s="230" customFormat="1" x14ac:dyDescent="0.5">
      <c r="D595"/>
      <c r="E595"/>
      <c r="F595"/>
      <c r="G595"/>
      <c r="H595"/>
      <c r="I595" s="232"/>
      <c r="J595" s="232"/>
      <c r="K595" s="232"/>
    </row>
    <row r="596" spans="4:11" s="230" customFormat="1" x14ac:dyDescent="0.5">
      <c r="D596"/>
      <c r="E596"/>
      <c r="F596"/>
      <c r="G596"/>
      <c r="H596"/>
      <c r="I596" s="232"/>
      <c r="J596" s="232"/>
      <c r="K596" s="232"/>
    </row>
    <row r="597" spans="4:11" s="230" customFormat="1" x14ac:dyDescent="0.5">
      <c r="D597"/>
      <c r="E597"/>
      <c r="F597"/>
      <c r="G597"/>
      <c r="H597"/>
      <c r="I597" s="232"/>
      <c r="J597" s="232"/>
      <c r="K597" s="232"/>
    </row>
    <row r="598" spans="4:11" s="230" customFormat="1" x14ac:dyDescent="0.5">
      <c r="D598"/>
      <c r="E598"/>
      <c r="F598"/>
      <c r="G598"/>
      <c r="H598"/>
      <c r="I598" s="232"/>
      <c r="J598" s="232"/>
      <c r="K598" s="232"/>
    </row>
    <row r="599" spans="4:11" s="230" customFormat="1" x14ac:dyDescent="0.5">
      <c r="D599"/>
      <c r="E599"/>
      <c r="F599"/>
      <c r="G599"/>
      <c r="H599"/>
      <c r="I599" s="232"/>
      <c r="J599" s="232"/>
      <c r="K599" s="232"/>
    </row>
    <row r="600" spans="4:11" s="230" customFormat="1" x14ac:dyDescent="0.5">
      <c r="D600"/>
      <c r="E600"/>
      <c r="F600"/>
      <c r="G600"/>
      <c r="H600"/>
      <c r="I600" s="232"/>
      <c r="J600" s="232"/>
      <c r="K600" s="232"/>
    </row>
    <row r="601" spans="4:11" s="230" customFormat="1" x14ac:dyDescent="0.5">
      <c r="D601"/>
      <c r="E601"/>
      <c r="F601"/>
      <c r="G601"/>
      <c r="H601"/>
      <c r="I601" s="232"/>
      <c r="J601" s="232"/>
      <c r="K601" s="232"/>
    </row>
    <row r="602" spans="4:11" s="230" customFormat="1" x14ac:dyDescent="0.5">
      <c r="D602"/>
      <c r="E602"/>
      <c r="F602"/>
      <c r="G602"/>
      <c r="H602"/>
      <c r="I602" s="232"/>
      <c r="J602" s="232"/>
      <c r="K602" s="232"/>
    </row>
    <row r="603" spans="4:11" s="230" customFormat="1" x14ac:dyDescent="0.5">
      <c r="D603"/>
      <c r="E603"/>
      <c r="F603"/>
      <c r="G603"/>
      <c r="H603"/>
      <c r="I603" s="232"/>
      <c r="J603" s="232"/>
      <c r="K603" s="232"/>
    </row>
    <row r="604" spans="4:11" s="230" customFormat="1" x14ac:dyDescent="0.5">
      <c r="D604"/>
      <c r="E604"/>
      <c r="F604"/>
      <c r="G604"/>
      <c r="H604"/>
      <c r="I604" s="232"/>
      <c r="J604" s="232"/>
      <c r="K604" s="232"/>
    </row>
    <row r="605" spans="4:11" s="230" customFormat="1" x14ac:dyDescent="0.5">
      <c r="D605"/>
      <c r="E605"/>
      <c r="F605"/>
      <c r="G605"/>
      <c r="H605"/>
      <c r="I605" s="232"/>
      <c r="J605" s="232"/>
      <c r="K605" s="232"/>
    </row>
    <row r="606" spans="4:11" s="230" customFormat="1" x14ac:dyDescent="0.5">
      <c r="D606"/>
      <c r="E606"/>
      <c r="F606"/>
      <c r="G606"/>
      <c r="H606"/>
      <c r="I606" s="232"/>
      <c r="J606" s="232"/>
      <c r="K606" s="232"/>
    </row>
    <row r="607" spans="4:11" s="230" customFormat="1" x14ac:dyDescent="0.5">
      <c r="D607"/>
      <c r="E607"/>
      <c r="F607"/>
      <c r="G607"/>
      <c r="H607"/>
      <c r="I607" s="232"/>
      <c r="J607" s="232"/>
      <c r="K607" s="232"/>
    </row>
    <row r="608" spans="4:11" s="230" customFormat="1" x14ac:dyDescent="0.5">
      <c r="D608"/>
      <c r="E608"/>
      <c r="F608"/>
      <c r="G608"/>
      <c r="H608"/>
      <c r="I608" s="232"/>
      <c r="J608" s="232"/>
      <c r="K608" s="232"/>
    </row>
    <row r="609" spans="4:11" s="230" customFormat="1" x14ac:dyDescent="0.5">
      <c r="D609"/>
      <c r="E609"/>
      <c r="F609"/>
      <c r="G609"/>
      <c r="H609"/>
      <c r="I609" s="232"/>
      <c r="J609" s="232"/>
      <c r="K609" s="232"/>
    </row>
    <row r="610" spans="4:11" s="230" customFormat="1" x14ac:dyDescent="0.5">
      <c r="D610"/>
      <c r="E610"/>
      <c r="F610"/>
      <c r="G610"/>
      <c r="H610"/>
      <c r="I610" s="232"/>
      <c r="J610" s="232"/>
      <c r="K610" s="232"/>
    </row>
    <row r="611" spans="4:11" s="230" customFormat="1" x14ac:dyDescent="0.5">
      <c r="D611"/>
      <c r="E611"/>
      <c r="F611"/>
      <c r="G611"/>
      <c r="H611"/>
      <c r="I611" s="232"/>
      <c r="J611" s="232"/>
      <c r="K611" s="232"/>
    </row>
    <row r="612" spans="4:11" s="230" customFormat="1" x14ac:dyDescent="0.5">
      <c r="D612"/>
      <c r="E612"/>
      <c r="F612"/>
      <c r="G612"/>
      <c r="H612"/>
      <c r="I612" s="232"/>
      <c r="J612" s="232"/>
      <c r="K612" s="232"/>
    </row>
    <row r="613" spans="4:11" s="230" customFormat="1" x14ac:dyDescent="0.5">
      <c r="D613"/>
      <c r="E613"/>
      <c r="F613"/>
      <c r="G613"/>
      <c r="H613"/>
      <c r="I613" s="232"/>
      <c r="J613" s="232"/>
      <c r="K613" s="232"/>
    </row>
    <row r="614" spans="4:11" s="230" customFormat="1" x14ac:dyDescent="0.5">
      <c r="D614"/>
      <c r="E614"/>
      <c r="F614"/>
      <c r="G614"/>
      <c r="H614"/>
      <c r="I614" s="232"/>
      <c r="J614" s="232"/>
      <c r="K614" s="232"/>
    </row>
    <row r="615" spans="4:11" s="230" customFormat="1" x14ac:dyDescent="0.5">
      <c r="D615"/>
      <c r="E615"/>
      <c r="F615"/>
      <c r="G615"/>
      <c r="H615"/>
      <c r="I615" s="232"/>
      <c r="J615" s="232"/>
      <c r="K615" s="232"/>
    </row>
    <row r="616" spans="4:11" s="230" customFormat="1" x14ac:dyDescent="0.5">
      <c r="D616"/>
      <c r="E616"/>
      <c r="F616"/>
      <c r="G616"/>
      <c r="H616"/>
      <c r="I616" s="232"/>
      <c r="J616" s="232"/>
      <c r="K616" s="232"/>
    </row>
    <row r="617" spans="4:11" s="230" customFormat="1" x14ac:dyDescent="0.5">
      <c r="D617"/>
      <c r="E617"/>
      <c r="F617"/>
      <c r="G617"/>
      <c r="H617"/>
      <c r="I617" s="232"/>
      <c r="J617" s="232"/>
      <c r="K617" s="232"/>
    </row>
    <row r="618" spans="4:11" s="230" customFormat="1" x14ac:dyDescent="0.5">
      <c r="D618"/>
      <c r="E618"/>
      <c r="F618"/>
      <c r="G618"/>
      <c r="H618"/>
      <c r="I618" s="232"/>
      <c r="J618" s="232"/>
      <c r="K618" s="232"/>
    </row>
    <row r="619" spans="4:11" s="230" customFormat="1" x14ac:dyDescent="0.5">
      <c r="D619"/>
      <c r="E619"/>
      <c r="F619"/>
      <c r="G619"/>
      <c r="H619"/>
      <c r="I619" s="232"/>
      <c r="J619" s="232"/>
      <c r="K619" s="232"/>
    </row>
    <row r="620" spans="4:11" s="230" customFormat="1" x14ac:dyDescent="0.5">
      <c r="D620"/>
      <c r="E620"/>
      <c r="F620"/>
      <c r="G620"/>
      <c r="H620"/>
      <c r="I620" s="232"/>
      <c r="J620" s="232"/>
      <c r="K620" s="232"/>
    </row>
    <row r="621" spans="4:11" s="230" customFormat="1" x14ac:dyDescent="0.5">
      <c r="D621"/>
      <c r="E621"/>
      <c r="F621"/>
      <c r="G621"/>
      <c r="H621"/>
      <c r="I621" s="232"/>
      <c r="J621" s="232"/>
      <c r="K621" s="232"/>
    </row>
    <row r="622" spans="4:11" s="230" customFormat="1" x14ac:dyDescent="0.5">
      <c r="D622"/>
      <c r="E622"/>
      <c r="F622"/>
      <c r="G622"/>
      <c r="H622"/>
      <c r="I622" s="232"/>
      <c r="J622" s="232"/>
      <c r="K622" s="232"/>
    </row>
    <row r="623" spans="4:11" s="230" customFormat="1" x14ac:dyDescent="0.5">
      <c r="D623"/>
      <c r="E623"/>
      <c r="F623"/>
      <c r="G623"/>
      <c r="H623"/>
      <c r="I623" s="232"/>
      <c r="J623" s="232"/>
      <c r="K623" s="232"/>
    </row>
    <row r="624" spans="4:11" s="230" customFormat="1" x14ac:dyDescent="0.5">
      <c r="D624"/>
      <c r="E624"/>
      <c r="F624"/>
      <c r="G624"/>
      <c r="H624"/>
      <c r="I624" s="232"/>
      <c r="J624" s="232"/>
      <c r="K624" s="232"/>
    </row>
    <row r="625" spans="4:11" s="230" customFormat="1" x14ac:dyDescent="0.5">
      <c r="D625"/>
      <c r="E625"/>
      <c r="F625"/>
      <c r="G625"/>
      <c r="H625"/>
      <c r="I625" s="232"/>
      <c r="J625" s="232"/>
      <c r="K625" s="232"/>
    </row>
    <row r="626" spans="4:11" s="230" customFormat="1" x14ac:dyDescent="0.5">
      <c r="D626"/>
      <c r="E626"/>
      <c r="F626"/>
      <c r="G626"/>
      <c r="H626"/>
      <c r="I626" s="232"/>
      <c r="J626" s="232"/>
      <c r="K626" s="232"/>
    </row>
    <row r="627" spans="4:11" s="230" customFormat="1" x14ac:dyDescent="0.5">
      <c r="D627"/>
      <c r="E627"/>
      <c r="F627"/>
      <c r="G627"/>
      <c r="H627"/>
      <c r="I627" s="232"/>
      <c r="J627" s="232"/>
      <c r="K627" s="232"/>
    </row>
    <row r="628" spans="4:11" s="230" customFormat="1" x14ac:dyDescent="0.5">
      <c r="D628"/>
      <c r="E628"/>
      <c r="F628"/>
      <c r="G628"/>
      <c r="H628"/>
      <c r="I628" s="232"/>
      <c r="J628" s="232"/>
      <c r="K628" s="232"/>
    </row>
    <row r="629" spans="4:11" s="230" customFormat="1" x14ac:dyDescent="0.5">
      <c r="D629"/>
      <c r="E629"/>
      <c r="F629"/>
      <c r="G629"/>
      <c r="H629"/>
      <c r="I629" s="232"/>
      <c r="J629" s="232"/>
      <c r="K629" s="232"/>
    </row>
    <row r="630" spans="4:11" s="230" customFormat="1" x14ac:dyDescent="0.5">
      <c r="D630"/>
      <c r="E630"/>
      <c r="F630"/>
      <c r="G630"/>
      <c r="H630"/>
      <c r="I630" s="232"/>
      <c r="J630" s="232"/>
      <c r="K630" s="232"/>
    </row>
    <row r="631" spans="4:11" s="230" customFormat="1" x14ac:dyDescent="0.5">
      <c r="D631"/>
      <c r="E631"/>
      <c r="F631"/>
      <c r="G631"/>
      <c r="H631"/>
      <c r="I631" s="232"/>
      <c r="J631" s="232"/>
      <c r="K631" s="232"/>
    </row>
    <row r="632" spans="4:11" s="230" customFormat="1" x14ac:dyDescent="0.5">
      <c r="D632"/>
      <c r="E632"/>
      <c r="F632"/>
      <c r="G632"/>
      <c r="H632"/>
      <c r="I632" s="232"/>
      <c r="J632" s="232"/>
      <c r="K632" s="232"/>
    </row>
    <row r="633" spans="4:11" s="230" customFormat="1" x14ac:dyDescent="0.5">
      <c r="D633"/>
      <c r="E633"/>
      <c r="F633"/>
      <c r="G633"/>
      <c r="H633"/>
      <c r="I633" s="232"/>
      <c r="J633" s="232"/>
      <c r="K633" s="232"/>
    </row>
    <row r="634" spans="4:11" s="230" customFormat="1" x14ac:dyDescent="0.5">
      <c r="D634"/>
      <c r="E634"/>
      <c r="F634"/>
      <c r="G634"/>
      <c r="H634"/>
      <c r="I634" s="232"/>
      <c r="J634" s="232"/>
      <c r="K634" s="232"/>
    </row>
    <row r="635" spans="4:11" s="230" customFormat="1" x14ac:dyDescent="0.5">
      <c r="D635"/>
      <c r="E635"/>
      <c r="F635"/>
      <c r="G635"/>
      <c r="H635"/>
      <c r="I635" s="232"/>
      <c r="J635" s="232"/>
      <c r="K635" s="232"/>
    </row>
    <row r="636" spans="4:11" s="230" customFormat="1" x14ac:dyDescent="0.5">
      <c r="D636"/>
      <c r="E636"/>
      <c r="F636"/>
      <c r="G636"/>
      <c r="H636"/>
      <c r="I636" s="232"/>
      <c r="J636" s="232"/>
      <c r="K636" s="232"/>
    </row>
    <row r="637" spans="4:11" s="230" customFormat="1" x14ac:dyDescent="0.5">
      <c r="D637"/>
      <c r="E637"/>
      <c r="F637"/>
      <c r="G637"/>
      <c r="H637"/>
      <c r="I637" s="232"/>
      <c r="J637" s="232"/>
      <c r="K637" s="232"/>
    </row>
    <row r="638" spans="4:11" s="230" customFormat="1" x14ac:dyDescent="0.5">
      <c r="D638"/>
      <c r="E638"/>
      <c r="F638"/>
      <c r="G638"/>
      <c r="H638"/>
      <c r="I638" s="232"/>
      <c r="J638" s="232"/>
      <c r="K638" s="232"/>
    </row>
    <row r="639" spans="4:11" s="230" customFormat="1" x14ac:dyDescent="0.5">
      <c r="D639"/>
      <c r="E639"/>
      <c r="F639"/>
      <c r="G639"/>
      <c r="H639"/>
      <c r="I639" s="232"/>
      <c r="J639" s="232"/>
      <c r="K639" s="232"/>
    </row>
    <row r="640" spans="4:11" s="230" customFormat="1" x14ac:dyDescent="0.5">
      <c r="D640"/>
      <c r="E640"/>
      <c r="F640"/>
      <c r="G640"/>
      <c r="H640"/>
      <c r="I640" s="232"/>
      <c r="J640" s="232"/>
      <c r="K640" s="232"/>
    </row>
    <row r="641" spans="4:11" s="230" customFormat="1" x14ac:dyDescent="0.5">
      <c r="D641"/>
      <c r="E641"/>
      <c r="F641"/>
      <c r="G641"/>
      <c r="H641"/>
      <c r="I641" s="232"/>
      <c r="J641" s="232"/>
      <c r="K641" s="232"/>
    </row>
    <row r="642" spans="4:11" s="230" customFormat="1" x14ac:dyDescent="0.5">
      <c r="D642"/>
      <c r="E642"/>
      <c r="F642"/>
      <c r="G642"/>
      <c r="H642"/>
      <c r="I642" s="232"/>
      <c r="J642" s="232"/>
      <c r="K642" s="232"/>
    </row>
    <row r="643" spans="4:11" s="230" customFormat="1" x14ac:dyDescent="0.5">
      <c r="D643"/>
      <c r="E643"/>
      <c r="F643"/>
      <c r="G643"/>
      <c r="H643"/>
      <c r="I643" s="232"/>
      <c r="J643" s="232"/>
      <c r="K643" s="232"/>
    </row>
    <row r="644" spans="4:11" s="230" customFormat="1" x14ac:dyDescent="0.5">
      <c r="D644"/>
      <c r="E644"/>
      <c r="F644"/>
      <c r="G644"/>
      <c r="H644"/>
      <c r="I644" s="232"/>
      <c r="J644" s="232"/>
      <c r="K644" s="232"/>
    </row>
    <row r="645" spans="4:11" s="230" customFormat="1" x14ac:dyDescent="0.5">
      <c r="D645"/>
      <c r="E645"/>
      <c r="F645"/>
      <c r="G645"/>
      <c r="H645"/>
      <c r="I645" s="232"/>
      <c r="J645" s="232"/>
      <c r="K645" s="232"/>
    </row>
    <row r="646" spans="4:11" s="230" customFormat="1" x14ac:dyDescent="0.5">
      <c r="D646"/>
      <c r="E646"/>
      <c r="F646"/>
      <c r="G646"/>
      <c r="H646"/>
      <c r="I646" s="232"/>
      <c r="J646" s="232"/>
      <c r="K646" s="232"/>
    </row>
    <row r="647" spans="4:11" s="230" customFormat="1" x14ac:dyDescent="0.5">
      <c r="D647"/>
      <c r="E647"/>
      <c r="F647"/>
      <c r="G647"/>
      <c r="H647"/>
      <c r="I647" s="232"/>
      <c r="J647" s="232"/>
      <c r="K647" s="232"/>
    </row>
    <row r="648" spans="4:11" s="230" customFormat="1" x14ac:dyDescent="0.5">
      <c r="D648"/>
      <c r="E648"/>
      <c r="F648"/>
      <c r="G648"/>
      <c r="H648"/>
      <c r="I648" s="232"/>
      <c r="J648" s="232"/>
      <c r="K648" s="232"/>
    </row>
    <row r="649" spans="4:11" s="230" customFormat="1" x14ac:dyDescent="0.5">
      <c r="D649"/>
      <c r="E649"/>
      <c r="F649"/>
      <c r="G649"/>
      <c r="H649"/>
      <c r="I649" s="232"/>
      <c r="J649" s="232"/>
      <c r="K649" s="232"/>
    </row>
    <row r="650" spans="4:11" s="230" customFormat="1" x14ac:dyDescent="0.5">
      <c r="D650"/>
      <c r="E650"/>
      <c r="F650"/>
      <c r="G650"/>
      <c r="H650"/>
      <c r="I650" s="232"/>
      <c r="J650" s="232"/>
      <c r="K650" s="232"/>
    </row>
    <row r="651" spans="4:11" s="230" customFormat="1" x14ac:dyDescent="0.5">
      <c r="D651"/>
      <c r="E651"/>
      <c r="F651"/>
      <c r="G651"/>
      <c r="H651"/>
      <c r="I651" s="232"/>
      <c r="J651" s="232"/>
      <c r="K651" s="232"/>
    </row>
    <row r="652" spans="4:11" s="230" customFormat="1" x14ac:dyDescent="0.5">
      <c r="D652"/>
      <c r="E652"/>
      <c r="F652"/>
      <c r="G652"/>
      <c r="H652"/>
      <c r="I652" s="232"/>
      <c r="J652" s="232"/>
      <c r="K652" s="232"/>
    </row>
    <row r="653" spans="4:11" s="230" customFormat="1" x14ac:dyDescent="0.5">
      <c r="D653"/>
      <c r="E653"/>
      <c r="F653"/>
      <c r="G653"/>
      <c r="H653"/>
      <c r="I653" s="232"/>
      <c r="J653" s="232"/>
      <c r="K653" s="232"/>
    </row>
    <row r="654" spans="4:11" s="230" customFormat="1" x14ac:dyDescent="0.5">
      <c r="D654"/>
      <c r="E654"/>
      <c r="F654"/>
      <c r="G654"/>
      <c r="H654"/>
      <c r="I654" s="232"/>
      <c r="J654" s="232"/>
      <c r="K654" s="232"/>
    </row>
    <row r="655" spans="4:11" s="230" customFormat="1" x14ac:dyDescent="0.5">
      <c r="D655"/>
      <c r="E655"/>
      <c r="F655"/>
      <c r="G655"/>
      <c r="H655"/>
      <c r="I655" s="232"/>
      <c r="J655" s="232"/>
      <c r="K655" s="232"/>
    </row>
    <row r="656" spans="4:11" s="230" customFormat="1" x14ac:dyDescent="0.5">
      <c r="D656"/>
      <c r="E656"/>
      <c r="F656"/>
      <c r="G656"/>
      <c r="H656"/>
      <c r="I656" s="232"/>
      <c r="J656" s="232"/>
      <c r="K656" s="232"/>
    </row>
    <row r="657" spans="4:11" s="230" customFormat="1" x14ac:dyDescent="0.5">
      <c r="D657"/>
      <c r="E657"/>
      <c r="F657"/>
      <c r="G657"/>
      <c r="H657"/>
      <c r="I657" s="232"/>
      <c r="J657" s="232"/>
      <c r="K657" s="232"/>
    </row>
    <row r="658" spans="4:11" s="230" customFormat="1" x14ac:dyDescent="0.5">
      <c r="D658"/>
      <c r="E658"/>
      <c r="F658"/>
      <c r="G658"/>
      <c r="H658"/>
      <c r="I658" s="232"/>
      <c r="J658" s="232"/>
      <c r="K658" s="232"/>
    </row>
    <row r="659" spans="4:11" s="230" customFormat="1" x14ac:dyDescent="0.5">
      <c r="D659"/>
      <c r="E659"/>
      <c r="F659"/>
      <c r="G659"/>
      <c r="H659"/>
      <c r="I659" s="232"/>
      <c r="J659" s="232"/>
      <c r="K659" s="232"/>
    </row>
    <row r="660" spans="4:11" s="230" customFormat="1" x14ac:dyDescent="0.5">
      <c r="D660"/>
      <c r="E660"/>
      <c r="F660"/>
      <c r="G660"/>
      <c r="H660"/>
      <c r="I660" s="232"/>
      <c r="J660" s="232"/>
      <c r="K660" s="232"/>
    </row>
    <row r="661" spans="4:11" s="230" customFormat="1" x14ac:dyDescent="0.5">
      <c r="D661"/>
      <c r="E661"/>
      <c r="F661"/>
      <c r="G661"/>
      <c r="H661"/>
      <c r="I661" s="232"/>
      <c r="J661" s="232"/>
      <c r="K661" s="232"/>
    </row>
    <row r="662" spans="4:11" s="230" customFormat="1" x14ac:dyDescent="0.5">
      <c r="D662"/>
      <c r="E662"/>
      <c r="F662"/>
      <c r="G662"/>
      <c r="H662"/>
      <c r="I662" s="232"/>
      <c r="J662" s="232"/>
      <c r="K662" s="232"/>
    </row>
    <row r="663" spans="4:11" s="230" customFormat="1" x14ac:dyDescent="0.5">
      <c r="D663"/>
      <c r="E663"/>
      <c r="F663"/>
      <c r="G663"/>
      <c r="H663"/>
      <c r="I663" s="232"/>
      <c r="J663" s="232"/>
      <c r="K663" s="232"/>
    </row>
    <row r="664" spans="4:11" s="230" customFormat="1" x14ac:dyDescent="0.5">
      <c r="D664"/>
      <c r="E664"/>
      <c r="F664"/>
      <c r="G664"/>
      <c r="H664"/>
      <c r="I664" s="232"/>
      <c r="J664" s="232"/>
      <c r="K664" s="232"/>
    </row>
    <row r="665" spans="4:11" s="230" customFormat="1" x14ac:dyDescent="0.5">
      <c r="D665"/>
      <c r="E665"/>
      <c r="F665"/>
      <c r="G665"/>
      <c r="H665"/>
      <c r="I665" s="232"/>
      <c r="J665" s="232"/>
      <c r="K665" s="232"/>
    </row>
    <row r="666" spans="4:11" s="230" customFormat="1" x14ac:dyDescent="0.5">
      <c r="D666"/>
      <c r="E666"/>
      <c r="F666"/>
      <c r="G666"/>
      <c r="H666"/>
      <c r="I666" s="232"/>
      <c r="J666" s="232"/>
      <c r="K666" s="232"/>
    </row>
    <row r="667" spans="4:11" s="230" customFormat="1" x14ac:dyDescent="0.5">
      <c r="D667"/>
      <c r="E667"/>
      <c r="F667"/>
      <c r="G667"/>
      <c r="H667"/>
      <c r="I667" s="232"/>
      <c r="J667" s="232"/>
      <c r="K667" s="232"/>
    </row>
    <row r="668" spans="4:11" s="230" customFormat="1" x14ac:dyDescent="0.5">
      <c r="D668"/>
      <c r="E668"/>
      <c r="F668"/>
      <c r="G668"/>
      <c r="H668"/>
      <c r="I668" s="232"/>
      <c r="J668" s="232"/>
      <c r="K668" s="232"/>
    </row>
    <row r="669" spans="4:11" s="230" customFormat="1" x14ac:dyDescent="0.5">
      <c r="D669"/>
      <c r="E669"/>
      <c r="F669"/>
      <c r="G669"/>
      <c r="H669"/>
      <c r="I669" s="232"/>
      <c r="J669" s="232"/>
      <c r="K669" s="232"/>
    </row>
    <row r="670" spans="4:11" s="230" customFormat="1" x14ac:dyDescent="0.5">
      <c r="D670"/>
      <c r="E670"/>
      <c r="F670"/>
      <c r="G670"/>
      <c r="H670"/>
      <c r="I670" s="232"/>
      <c r="J670" s="232"/>
      <c r="K670" s="232"/>
    </row>
    <row r="671" spans="4:11" s="230" customFormat="1" x14ac:dyDescent="0.5">
      <c r="D671"/>
      <c r="E671"/>
      <c r="F671"/>
      <c r="G671"/>
      <c r="H671"/>
      <c r="I671" s="232"/>
      <c r="J671" s="232"/>
      <c r="K671" s="232"/>
    </row>
    <row r="672" spans="4:11" s="230" customFormat="1" x14ac:dyDescent="0.5">
      <c r="D672"/>
      <c r="E672"/>
      <c r="F672"/>
      <c r="G672"/>
      <c r="H672"/>
      <c r="I672" s="232"/>
      <c r="J672" s="232"/>
      <c r="K672" s="232"/>
    </row>
    <row r="673" spans="4:11" s="230" customFormat="1" x14ac:dyDescent="0.5">
      <c r="D673"/>
      <c r="E673"/>
      <c r="F673"/>
      <c r="G673"/>
      <c r="H673"/>
      <c r="I673" s="232"/>
      <c r="J673" s="232"/>
      <c r="K673" s="232"/>
    </row>
    <row r="674" spans="4:11" x14ac:dyDescent="0.5">
      <c r="I674" s="232"/>
      <c r="J674" s="232"/>
      <c r="K674" s="232"/>
    </row>
    <row r="675" spans="4:11" x14ac:dyDescent="0.5">
      <c r="I675" s="232"/>
      <c r="J675" s="232"/>
      <c r="K675" s="232"/>
    </row>
    <row r="676" spans="4:11" x14ac:dyDescent="0.5">
      <c r="I676" s="232"/>
      <c r="J676" s="232"/>
      <c r="K676" s="232"/>
    </row>
    <row r="677" spans="4:11" x14ac:dyDescent="0.5">
      <c r="I677" s="232"/>
      <c r="J677" s="232"/>
      <c r="K677" s="232"/>
    </row>
    <row r="678" spans="4:11" x14ac:dyDescent="0.5">
      <c r="I678" s="232"/>
      <c r="J678" s="232"/>
      <c r="K678" s="232"/>
    </row>
    <row r="679" spans="4:11" x14ac:dyDescent="0.5">
      <c r="I679" s="232"/>
      <c r="J679" s="232"/>
      <c r="K679" s="232"/>
    </row>
    <row r="680" spans="4:11" x14ac:dyDescent="0.5">
      <c r="I680" s="232"/>
      <c r="J680" s="232"/>
      <c r="K680" s="232"/>
    </row>
    <row r="681" spans="4:11" x14ac:dyDescent="0.5">
      <c r="I681" s="232"/>
      <c r="J681" s="232"/>
      <c r="K681" s="232"/>
    </row>
    <row r="682" spans="4:11" x14ac:dyDescent="0.5">
      <c r="I682" s="232"/>
      <c r="J682" s="232"/>
      <c r="K682" s="232"/>
    </row>
    <row r="683" spans="4:11" x14ac:dyDescent="0.5">
      <c r="I683" s="232"/>
      <c r="J683" s="232"/>
      <c r="K683" s="232"/>
    </row>
    <row r="684" spans="4:11" x14ac:dyDescent="0.5">
      <c r="I684" s="232"/>
      <c r="J684" s="232"/>
      <c r="K684" s="232"/>
    </row>
    <row r="685" spans="4:11" x14ac:dyDescent="0.5">
      <c r="I685" s="232"/>
      <c r="J685" s="232"/>
      <c r="K685" s="232"/>
    </row>
    <row r="686" spans="4:11" x14ac:dyDescent="0.5">
      <c r="I686" s="232"/>
      <c r="J686" s="232"/>
      <c r="K686" s="232"/>
    </row>
    <row r="687" spans="4:11" x14ac:dyDescent="0.5">
      <c r="I687" s="232"/>
      <c r="J687" s="232"/>
      <c r="K687" s="232"/>
    </row>
    <row r="688" spans="4:11" x14ac:dyDescent="0.5">
      <c r="I688" s="232"/>
      <c r="J688" s="232"/>
      <c r="K688" s="232"/>
    </row>
    <row r="689" spans="9:11" x14ac:dyDescent="0.5">
      <c r="I689" s="232"/>
      <c r="J689" s="232"/>
      <c r="K689" s="232"/>
    </row>
    <row r="690" spans="9:11" x14ac:dyDescent="0.5">
      <c r="I690" s="232"/>
      <c r="J690" s="232"/>
      <c r="K690" s="232"/>
    </row>
    <row r="691" spans="9:11" x14ac:dyDescent="0.5">
      <c r="I691" s="232"/>
      <c r="J691" s="232"/>
      <c r="K691" s="232"/>
    </row>
    <row r="692" spans="9:11" x14ac:dyDescent="0.5">
      <c r="I692" s="232"/>
      <c r="J692" s="232"/>
      <c r="K692" s="232"/>
    </row>
    <row r="693" spans="9:11" x14ac:dyDescent="0.5">
      <c r="I693" s="232"/>
      <c r="J693" s="232"/>
      <c r="K693" s="232"/>
    </row>
    <row r="694" spans="9:11" x14ac:dyDescent="0.5">
      <c r="I694" s="232"/>
      <c r="J694" s="232"/>
      <c r="K694" s="232"/>
    </row>
    <row r="695" spans="9:11" x14ac:dyDescent="0.5">
      <c r="I695" s="232"/>
      <c r="J695" s="232"/>
      <c r="K695" s="232"/>
    </row>
    <row r="696" spans="9:11" x14ac:dyDescent="0.5">
      <c r="I696" s="232"/>
      <c r="J696" s="232"/>
      <c r="K696" s="232"/>
    </row>
    <row r="697" spans="9:11" x14ac:dyDescent="0.5">
      <c r="I697" s="232"/>
      <c r="J697" s="232"/>
      <c r="K697" s="232"/>
    </row>
    <row r="698" spans="9:11" x14ac:dyDescent="0.5">
      <c r="I698" s="232"/>
      <c r="J698" s="232"/>
      <c r="K698" s="232"/>
    </row>
    <row r="699" spans="9:11" x14ac:dyDescent="0.5">
      <c r="I699" s="232"/>
      <c r="J699" s="232"/>
      <c r="K699" s="232"/>
    </row>
    <row r="700" spans="9:11" x14ac:dyDescent="0.5">
      <c r="I700" s="232"/>
      <c r="J700" s="232"/>
      <c r="K700" s="232"/>
    </row>
    <row r="701" spans="9:11" x14ac:dyDescent="0.5">
      <c r="I701" s="232"/>
      <c r="J701" s="232"/>
      <c r="K701" s="232"/>
    </row>
    <row r="702" spans="9:11" x14ac:dyDescent="0.5">
      <c r="I702" s="232"/>
      <c r="J702" s="232"/>
      <c r="K702" s="232"/>
    </row>
    <row r="703" spans="9:11" x14ac:dyDescent="0.5">
      <c r="I703" s="232"/>
      <c r="J703" s="232"/>
      <c r="K703" s="232"/>
    </row>
    <row r="704" spans="9:11" x14ac:dyDescent="0.5">
      <c r="I704" s="232"/>
      <c r="J704" s="232"/>
      <c r="K704" s="232"/>
    </row>
    <row r="705" spans="9:11" x14ac:dyDescent="0.5">
      <c r="I705" s="232"/>
      <c r="J705" s="232"/>
      <c r="K705" s="232"/>
    </row>
    <row r="706" spans="9:11" x14ac:dyDescent="0.5">
      <c r="I706" s="232"/>
      <c r="J706" s="232"/>
      <c r="K706" s="232"/>
    </row>
    <row r="707" spans="9:11" x14ac:dyDescent="0.5">
      <c r="I707" s="232"/>
      <c r="J707" s="232"/>
      <c r="K707" s="232"/>
    </row>
    <row r="708" spans="9:11" x14ac:dyDescent="0.5">
      <c r="I708" s="232"/>
      <c r="J708" s="232"/>
      <c r="K708" s="232"/>
    </row>
    <row r="709" spans="9:11" x14ac:dyDescent="0.5">
      <c r="I709" s="232"/>
      <c r="J709" s="232"/>
      <c r="K709" s="232"/>
    </row>
    <row r="710" spans="9:11" x14ac:dyDescent="0.5">
      <c r="I710" s="232"/>
      <c r="J710" s="232"/>
      <c r="K710" s="232"/>
    </row>
    <row r="711" spans="9:11" x14ac:dyDescent="0.5">
      <c r="I711" s="232"/>
      <c r="J711" s="232"/>
      <c r="K711" s="232"/>
    </row>
    <row r="712" spans="9:11" x14ac:dyDescent="0.5">
      <c r="I712" s="232"/>
      <c r="J712" s="232"/>
      <c r="K712" s="232"/>
    </row>
    <row r="713" spans="9:11" x14ac:dyDescent="0.5">
      <c r="I713" s="232"/>
      <c r="J713" s="232"/>
      <c r="K713" s="232"/>
    </row>
    <row r="714" spans="9:11" x14ac:dyDescent="0.5">
      <c r="I714" s="232"/>
      <c r="J714" s="232"/>
      <c r="K714" s="232"/>
    </row>
    <row r="715" spans="9:11" x14ac:dyDescent="0.5">
      <c r="I715" s="232"/>
      <c r="J715" s="232"/>
      <c r="K715" s="232"/>
    </row>
    <row r="716" spans="9:11" x14ac:dyDescent="0.5">
      <c r="I716" s="232"/>
      <c r="J716" s="232"/>
      <c r="K716" s="232"/>
    </row>
    <row r="717" spans="9:11" x14ac:dyDescent="0.5">
      <c r="I717" s="232"/>
      <c r="J717" s="232"/>
      <c r="K717" s="232"/>
    </row>
    <row r="718" spans="9:11" x14ac:dyDescent="0.5">
      <c r="I718" s="232"/>
      <c r="J718" s="232"/>
      <c r="K718" s="232"/>
    </row>
    <row r="719" spans="9:11" x14ac:dyDescent="0.5">
      <c r="I719" s="232"/>
      <c r="J719" s="232"/>
      <c r="K719" s="232"/>
    </row>
    <row r="720" spans="9:11" x14ac:dyDescent="0.5">
      <c r="I720" s="232"/>
      <c r="J720" s="232"/>
      <c r="K720" s="232"/>
    </row>
    <row r="721" spans="9:11" x14ac:dyDescent="0.5">
      <c r="I721" s="232"/>
      <c r="J721" s="232"/>
      <c r="K721" s="232"/>
    </row>
    <row r="722" spans="9:11" x14ac:dyDescent="0.5">
      <c r="I722" s="232"/>
      <c r="J722" s="232"/>
      <c r="K722" s="232"/>
    </row>
    <row r="723" spans="9:11" x14ac:dyDescent="0.5">
      <c r="I723" s="232"/>
      <c r="J723" s="232"/>
      <c r="K723" s="232"/>
    </row>
    <row r="724" spans="9:11" x14ac:dyDescent="0.5">
      <c r="I724" s="232"/>
      <c r="J724" s="232"/>
      <c r="K724" s="232"/>
    </row>
    <row r="725" spans="9:11" x14ac:dyDescent="0.5">
      <c r="I725" s="232"/>
      <c r="J725" s="232"/>
      <c r="K725" s="232"/>
    </row>
    <row r="726" spans="9:11" x14ac:dyDescent="0.5">
      <c r="I726" s="232"/>
      <c r="J726" s="232"/>
      <c r="K726" s="232"/>
    </row>
    <row r="727" spans="9:11" x14ac:dyDescent="0.5">
      <c r="I727" s="232"/>
      <c r="J727" s="232"/>
      <c r="K727" s="232"/>
    </row>
    <row r="728" spans="9:11" x14ac:dyDescent="0.5">
      <c r="I728" s="232"/>
      <c r="J728" s="232"/>
      <c r="K728" s="232"/>
    </row>
    <row r="729" spans="9:11" x14ac:dyDescent="0.5">
      <c r="I729" s="232"/>
      <c r="J729" s="232"/>
      <c r="K729" s="232"/>
    </row>
    <row r="730" spans="9:11" x14ac:dyDescent="0.5">
      <c r="I730" s="232"/>
      <c r="J730" s="232"/>
      <c r="K730" s="232"/>
    </row>
    <row r="731" spans="9:11" x14ac:dyDescent="0.5">
      <c r="I731" s="232"/>
      <c r="J731" s="232"/>
      <c r="K731" s="232"/>
    </row>
    <row r="732" spans="9:11" x14ac:dyDescent="0.5">
      <c r="I732" s="232"/>
      <c r="J732" s="232"/>
      <c r="K732" s="232"/>
    </row>
    <row r="733" spans="9:11" x14ac:dyDescent="0.5">
      <c r="I733" s="232"/>
      <c r="J733" s="232"/>
      <c r="K733" s="232"/>
    </row>
    <row r="734" spans="9:11" x14ac:dyDescent="0.5">
      <c r="I734" s="232"/>
      <c r="J734" s="232"/>
      <c r="K734" s="232"/>
    </row>
    <row r="735" spans="9:11" x14ac:dyDescent="0.5">
      <c r="I735" s="232"/>
      <c r="J735" s="232"/>
      <c r="K735" s="232"/>
    </row>
    <row r="736" spans="9:11" x14ac:dyDescent="0.5">
      <c r="I736" s="232"/>
      <c r="J736" s="232"/>
      <c r="K736" s="232"/>
    </row>
    <row r="737" spans="9:11" x14ac:dyDescent="0.5">
      <c r="I737" s="232"/>
      <c r="J737" s="232"/>
      <c r="K737" s="232"/>
    </row>
    <row r="738" spans="9:11" x14ac:dyDescent="0.5">
      <c r="I738" s="232"/>
      <c r="J738" s="232"/>
      <c r="K738" s="232"/>
    </row>
    <row r="739" spans="9:11" x14ac:dyDescent="0.5">
      <c r="I739" s="232"/>
      <c r="J739" s="232"/>
      <c r="K739" s="232"/>
    </row>
    <row r="740" spans="9:11" x14ac:dyDescent="0.5">
      <c r="I740" s="232"/>
      <c r="J740" s="232"/>
      <c r="K740" s="232"/>
    </row>
    <row r="741" spans="9:11" x14ac:dyDescent="0.5">
      <c r="I741" s="232"/>
      <c r="J741" s="232"/>
      <c r="K741" s="232"/>
    </row>
    <row r="742" spans="9:11" x14ac:dyDescent="0.5">
      <c r="I742" s="232"/>
      <c r="J742" s="232"/>
      <c r="K742" s="232"/>
    </row>
    <row r="743" spans="9:11" x14ac:dyDescent="0.5">
      <c r="I743" s="232"/>
      <c r="J743" s="232"/>
      <c r="K743" s="232"/>
    </row>
    <row r="744" spans="9:11" x14ac:dyDescent="0.5">
      <c r="I744" s="232"/>
      <c r="J744" s="232"/>
      <c r="K744" s="232"/>
    </row>
    <row r="745" spans="9:11" x14ac:dyDescent="0.5">
      <c r="I745" s="232"/>
      <c r="J745" s="232"/>
      <c r="K745" s="232"/>
    </row>
    <row r="746" spans="9:11" x14ac:dyDescent="0.5">
      <c r="I746" s="232"/>
      <c r="J746" s="232"/>
      <c r="K746" s="232"/>
    </row>
    <row r="747" spans="9:11" x14ac:dyDescent="0.5">
      <c r="I747" s="232"/>
      <c r="J747" s="232"/>
      <c r="K747" s="232"/>
    </row>
    <row r="748" spans="9:11" x14ac:dyDescent="0.5">
      <c r="I748" s="232"/>
      <c r="J748" s="232"/>
      <c r="K748" s="232"/>
    </row>
    <row r="749" spans="9:11" x14ac:dyDescent="0.5">
      <c r="I749" s="232"/>
      <c r="J749" s="232"/>
      <c r="K749" s="232"/>
    </row>
    <row r="750" spans="9:11" x14ac:dyDescent="0.5">
      <c r="I750" s="232"/>
      <c r="J750" s="232"/>
      <c r="K750" s="232"/>
    </row>
    <row r="751" spans="9:11" x14ac:dyDescent="0.5">
      <c r="I751" s="232"/>
      <c r="J751" s="232"/>
      <c r="K751" s="232"/>
    </row>
    <row r="752" spans="9:11" x14ac:dyDescent="0.5">
      <c r="I752" s="232"/>
      <c r="J752" s="232"/>
      <c r="K752" s="232"/>
    </row>
    <row r="753" spans="9:11" x14ac:dyDescent="0.5">
      <c r="I753" s="232"/>
      <c r="J753" s="232"/>
      <c r="K753" s="232"/>
    </row>
    <row r="754" spans="9:11" x14ac:dyDescent="0.5">
      <c r="I754" s="232"/>
      <c r="J754" s="232"/>
      <c r="K754" s="232"/>
    </row>
    <row r="755" spans="9:11" x14ac:dyDescent="0.5">
      <c r="I755" s="232"/>
      <c r="J755" s="232"/>
      <c r="K755" s="232"/>
    </row>
    <row r="756" spans="9:11" x14ac:dyDescent="0.5">
      <c r="I756" s="232"/>
      <c r="J756" s="232"/>
      <c r="K756" s="232"/>
    </row>
    <row r="757" spans="9:11" x14ac:dyDescent="0.5">
      <c r="I757" s="232"/>
      <c r="J757" s="232"/>
      <c r="K757" s="232"/>
    </row>
    <row r="758" spans="9:11" x14ac:dyDescent="0.5">
      <c r="I758" s="232"/>
      <c r="J758" s="232"/>
      <c r="K758" s="232"/>
    </row>
    <row r="759" spans="9:11" x14ac:dyDescent="0.5">
      <c r="I759" s="232"/>
      <c r="J759" s="232"/>
      <c r="K759" s="232"/>
    </row>
    <row r="760" spans="9:11" x14ac:dyDescent="0.5">
      <c r="I760" s="232"/>
      <c r="J760" s="232"/>
      <c r="K760" s="232"/>
    </row>
    <row r="761" spans="9:11" x14ac:dyDescent="0.5">
      <c r="I761" s="232"/>
      <c r="J761" s="232"/>
      <c r="K761" s="232"/>
    </row>
    <row r="762" spans="9:11" x14ac:dyDescent="0.5">
      <c r="I762" s="232"/>
      <c r="J762" s="232"/>
      <c r="K762" s="232"/>
    </row>
    <row r="763" spans="9:11" x14ac:dyDescent="0.5">
      <c r="I763" s="232"/>
      <c r="J763" s="232"/>
      <c r="K763" s="232"/>
    </row>
    <row r="764" spans="9:11" x14ac:dyDescent="0.5">
      <c r="I764" s="232"/>
      <c r="J764" s="232"/>
      <c r="K764" s="232"/>
    </row>
    <row r="765" spans="9:11" x14ac:dyDescent="0.5">
      <c r="I765" s="232"/>
      <c r="J765" s="232"/>
      <c r="K765" s="232"/>
    </row>
    <row r="766" spans="9:11" x14ac:dyDescent="0.5">
      <c r="I766" s="232"/>
      <c r="J766" s="232"/>
      <c r="K766" s="232"/>
    </row>
    <row r="767" spans="9:11" x14ac:dyDescent="0.5">
      <c r="I767" s="232"/>
      <c r="J767" s="232"/>
      <c r="K767" s="232"/>
    </row>
    <row r="768" spans="9:11" x14ac:dyDescent="0.5">
      <c r="I768" s="232"/>
      <c r="J768" s="232"/>
      <c r="K768" s="232"/>
    </row>
    <row r="769" spans="9:11" x14ac:dyDescent="0.5">
      <c r="I769" s="232"/>
      <c r="J769" s="232"/>
      <c r="K769" s="232"/>
    </row>
    <row r="770" spans="9:11" x14ac:dyDescent="0.5">
      <c r="I770" s="232"/>
      <c r="J770" s="232"/>
      <c r="K770" s="232"/>
    </row>
    <row r="771" spans="9:11" x14ac:dyDescent="0.5">
      <c r="I771" s="232"/>
      <c r="J771" s="232"/>
      <c r="K771" s="232"/>
    </row>
    <row r="772" spans="9:11" x14ac:dyDescent="0.5">
      <c r="I772" s="232"/>
      <c r="J772" s="232"/>
      <c r="K772" s="232"/>
    </row>
    <row r="773" spans="9:11" x14ac:dyDescent="0.5">
      <c r="I773" s="232"/>
      <c r="J773" s="232"/>
      <c r="K773" s="232"/>
    </row>
    <row r="774" spans="9:11" x14ac:dyDescent="0.5">
      <c r="I774" s="232"/>
      <c r="J774" s="232"/>
      <c r="K774" s="232"/>
    </row>
    <row r="775" spans="9:11" x14ac:dyDescent="0.5">
      <c r="I775" s="232"/>
      <c r="J775" s="232"/>
      <c r="K775" s="232"/>
    </row>
    <row r="776" spans="9:11" x14ac:dyDescent="0.5">
      <c r="I776" s="232"/>
      <c r="J776" s="232"/>
      <c r="K776" s="232"/>
    </row>
    <row r="777" spans="9:11" x14ac:dyDescent="0.5">
      <c r="I777" s="232"/>
      <c r="J777" s="232"/>
      <c r="K777" s="232"/>
    </row>
    <row r="778" spans="9:11" x14ac:dyDescent="0.5">
      <c r="I778" s="232"/>
      <c r="J778" s="232"/>
      <c r="K778" s="232"/>
    </row>
    <row r="779" spans="9:11" x14ac:dyDescent="0.5">
      <c r="I779" s="232"/>
      <c r="J779" s="232"/>
      <c r="K779" s="232"/>
    </row>
    <row r="780" spans="9:11" x14ac:dyDescent="0.5">
      <c r="I780" s="232"/>
      <c r="J780" s="232"/>
      <c r="K780" s="232"/>
    </row>
    <row r="781" spans="9:11" x14ac:dyDescent="0.5">
      <c r="I781" s="232"/>
      <c r="J781" s="232"/>
      <c r="K781" s="232"/>
    </row>
    <row r="782" spans="9:11" x14ac:dyDescent="0.5">
      <c r="I782" s="232"/>
      <c r="J782" s="232"/>
      <c r="K782" s="232"/>
    </row>
    <row r="783" spans="9:11" x14ac:dyDescent="0.5">
      <c r="I783" s="232"/>
      <c r="J783" s="232"/>
      <c r="K783" s="232"/>
    </row>
    <row r="784" spans="9:11" x14ac:dyDescent="0.5">
      <c r="I784" s="232"/>
      <c r="J784" s="232"/>
      <c r="K784" s="232"/>
    </row>
    <row r="785" spans="9:11" x14ac:dyDescent="0.5">
      <c r="I785" s="232"/>
      <c r="J785" s="232"/>
      <c r="K785" s="232"/>
    </row>
    <row r="786" spans="9:11" x14ac:dyDescent="0.5">
      <c r="I786" s="232"/>
      <c r="J786" s="232"/>
      <c r="K786" s="232"/>
    </row>
    <row r="787" spans="9:11" x14ac:dyDescent="0.5">
      <c r="I787" s="232"/>
      <c r="J787" s="232"/>
      <c r="K787" s="232"/>
    </row>
    <row r="788" spans="9:11" x14ac:dyDescent="0.5">
      <c r="I788" s="232"/>
      <c r="J788" s="232"/>
      <c r="K788" s="232"/>
    </row>
    <row r="789" spans="9:11" x14ac:dyDescent="0.5">
      <c r="I789" s="232"/>
      <c r="J789" s="232"/>
      <c r="K789" s="232"/>
    </row>
    <row r="790" spans="9:11" x14ac:dyDescent="0.5">
      <c r="I790" s="232"/>
      <c r="J790" s="232"/>
      <c r="K790" s="232"/>
    </row>
    <row r="791" spans="9:11" x14ac:dyDescent="0.5">
      <c r="I791" s="232"/>
      <c r="J791" s="232"/>
      <c r="K791" s="232"/>
    </row>
    <row r="792" spans="9:11" x14ac:dyDescent="0.5">
      <c r="I792" s="232"/>
      <c r="J792" s="232"/>
      <c r="K792" s="232"/>
    </row>
    <row r="793" spans="9:11" x14ac:dyDescent="0.5">
      <c r="I793" s="232"/>
      <c r="J793" s="232"/>
      <c r="K793" s="232"/>
    </row>
    <row r="794" spans="9:11" x14ac:dyDescent="0.5">
      <c r="I794" s="232"/>
      <c r="J794" s="232"/>
      <c r="K794" s="232"/>
    </row>
    <row r="795" spans="9:11" x14ac:dyDescent="0.5">
      <c r="I795" s="232"/>
      <c r="J795" s="232"/>
      <c r="K795" s="232"/>
    </row>
    <row r="796" spans="9:11" x14ac:dyDescent="0.5">
      <c r="I796" s="232"/>
      <c r="J796" s="232"/>
      <c r="K796" s="232"/>
    </row>
    <row r="797" spans="9:11" x14ac:dyDescent="0.5">
      <c r="I797" s="232"/>
      <c r="J797" s="232"/>
      <c r="K797" s="232"/>
    </row>
    <row r="798" spans="9:11" x14ac:dyDescent="0.5">
      <c r="I798" s="232"/>
      <c r="J798" s="232"/>
      <c r="K798" s="232"/>
    </row>
    <row r="799" spans="9:11" x14ac:dyDescent="0.5">
      <c r="I799" s="232"/>
      <c r="J799" s="232"/>
      <c r="K799" s="232"/>
    </row>
    <row r="800" spans="9:11" x14ac:dyDescent="0.5">
      <c r="I800" s="232"/>
      <c r="J800" s="232"/>
      <c r="K800" s="232"/>
    </row>
    <row r="801" spans="9:11" x14ac:dyDescent="0.5">
      <c r="I801" s="232"/>
      <c r="J801" s="232"/>
      <c r="K801" s="232"/>
    </row>
    <row r="802" spans="9:11" x14ac:dyDescent="0.5">
      <c r="I802" s="232"/>
      <c r="J802" s="232"/>
      <c r="K802" s="232"/>
    </row>
    <row r="803" spans="9:11" x14ac:dyDescent="0.5">
      <c r="I803" s="232"/>
      <c r="J803" s="232"/>
      <c r="K803" s="232"/>
    </row>
    <row r="804" spans="9:11" x14ac:dyDescent="0.5">
      <c r="I804" s="232"/>
      <c r="J804" s="232"/>
      <c r="K804" s="232"/>
    </row>
    <row r="805" spans="9:11" x14ac:dyDescent="0.5">
      <c r="I805" s="232"/>
      <c r="J805" s="232"/>
      <c r="K805" s="232"/>
    </row>
    <row r="806" spans="9:11" x14ac:dyDescent="0.5">
      <c r="I806" s="232"/>
      <c r="J806" s="232"/>
      <c r="K806" s="232"/>
    </row>
    <row r="807" spans="9:11" x14ac:dyDescent="0.5">
      <c r="I807" s="232"/>
      <c r="J807" s="232"/>
      <c r="K807" s="232"/>
    </row>
    <row r="808" spans="9:11" x14ac:dyDescent="0.5">
      <c r="I808" s="232"/>
      <c r="J808" s="232"/>
      <c r="K808" s="232"/>
    </row>
    <row r="809" spans="9:11" x14ac:dyDescent="0.5">
      <c r="I809" s="232"/>
      <c r="J809" s="232"/>
      <c r="K809" s="232"/>
    </row>
    <row r="810" spans="9:11" x14ac:dyDescent="0.5">
      <c r="I810" s="232"/>
      <c r="J810" s="232"/>
      <c r="K810" s="232"/>
    </row>
    <row r="811" spans="9:11" x14ac:dyDescent="0.5">
      <c r="I811" s="232"/>
      <c r="J811" s="232"/>
      <c r="K811" s="232"/>
    </row>
    <row r="812" spans="9:11" x14ac:dyDescent="0.5">
      <c r="I812" s="232"/>
      <c r="J812" s="232"/>
      <c r="K812" s="232"/>
    </row>
    <row r="813" spans="9:11" x14ac:dyDescent="0.5">
      <c r="I813" s="232"/>
      <c r="J813" s="232"/>
      <c r="K813" s="232"/>
    </row>
    <row r="814" spans="9:11" x14ac:dyDescent="0.5">
      <c r="I814" s="232"/>
      <c r="J814" s="232"/>
      <c r="K814" s="232"/>
    </row>
    <row r="815" spans="9:11" x14ac:dyDescent="0.5">
      <c r="I815" s="232"/>
      <c r="J815" s="232"/>
      <c r="K815" s="232"/>
    </row>
    <row r="816" spans="9:11" x14ac:dyDescent="0.5">
      <c r="I816" s="232"/>
      <c r="J816" s="232"/>
      <c r="K816" s="232"/>
    </row>
    <row r="817" spans="9:11" x14ac:dyDescent="0.5">
      <c r="I817" s="232"/>
      <c r="J817" s="232"/>
      <c r="K817" s="232"/>
    </row>
    <row r="818" spans="9:11" x14ac:dyDescent="0.5">
      <c r="I818" s="232"/>
      <c r="J818" s="232"/>
      <c r="K818" s="232"/>
    </row>
    <row r="819" spans="9:11" x14ac:dyDescent="0.5">
      <c r="I819" s="232"/>
      <c r="J819" s="232"/>
      <c r="K819" s="232"/>
    </row>
    <row r="820" spans="9:11" x14ac:dyDescent="0.5">
      <c r="I820" s="232"/>
      <c r="J820" s="232"/>
      <c r="K820" s="232"/>
    </row>
    <row r="821" spans="9:11" x14ac:dyDescent="0.5">
      <c r="I821" s="232"/>
      <c r="J821" s="232"/>
      <c r="K821" s="232"/>
    </row>
    <row r="822" spans="9:11" x14ac:dyDescent="0.5">
      <c r="I822" s="232"/>
      <c r="J822" s="232"/>
      <c r="K822" s="232"/>
    </row>
    <row r="823" spans="9:11" x14ac:dyDescent="0.5">
      <c r="I823" s="232"/>
      <c r="J823" s="232"/>
      <c r="K823" s="232"/>
    </row>
    <row r="824" spans="9:11" x14ac:dyDescent="0.5">
      <c r="I824" s="232"/>
      <c r="J824" s="232"/>
      <c r="K824" s="232"/>
    </row>
    <row r="825" spans="9:11" x14ac:dyDescent="0.5">
      <c r="I825" s="232"/>
      <c r="J825" s="232"/>
      <c r="K825" s="232"/>
    </row>
    <row r="826" spans="9:11" x14ac:dyDescent="0.5">
      <c r="I826" s="232"/>
      <c r="J826" s="232"/>
      <c r="K826" s="232"/>
    </row>
    <row r="827" spans="9:11" x14ac:dyDescent="0.5">
      <c r="I827" s="232"/>
      <c r="J827" s="232"/>
      <c r="K827" s="232"/>
    </row>
    <row r="828" spans="9:11" x14ac:dyDescent="0.5">
      <c r="I828" s="232"/>
      <c r="J828" s="232"/>
      <c r="K828" s="232"/>
    </row>
    <row r="829" spans="9:11" x14ac:dyDescent="0.5">
      <c r="I829" s="232"/>
      <c r="J829" s="232"/>
      <c r="K829" s="232"/>
    </row>
    <row r="830" spans="9:11" x14ac:dyDescent="0.5">
      <c r="I830" s="232"/>
      <c r="J830" s="232"/>
      <c r="K830" s="232"/>
    </row>
    <row r="831" spans="9:11" x14ac:dyDescent="0.5">
      <c r="I831" s="232"/>
      <c r="J831" s="232"/>
      <c r="K831" s="232"/>
    </row>
    <row r="832" spans="9:11" x14ac:dyDescent="0.5">
      <c r="I832" s="232"/>
      <c r="J832" s="232"/>
      <c r="K832" s="232"/>
    </row>
    <row r="833" spans="9:11" x14ac:dyDescent="0.5">
      <c r="I833" s="232"/>
      <c r="J833" s="232"/>
      <c r="K833" s="232"/>
    </row>
    <row r="834" spans="9:11" x14ac:dyDescent="0.5">
      <c r="I834" s="232"/>
      <c r="J834" s="232"/>
      <c r="K834" s="232"/>
    </row>
    <row r="835" spans="9:11" x14ac:dyDescent="0.5">
      <c r="I835" s="232"/>
      <c r="J835" s="232"/>
      <c r="K835" s="232"/>
    </row>
    <row r="836" spans="9:11" x14ac:dyDescent="0.5">
      <c r="I836" s="232"/>
      <c r="J836" s="232"/>
      <c r="K836" s="232"/>
    </row>
    <row r="837" spans="9:11" x14ac:dyDescent="0.5">
      <c r="I837" s="232"/>
      <c r="J837" s="232"/>
      <c r="K837" s="232"/>
    </row>
    <row r="838" spans="9:11" x14ac:dyDescent="0.5">
      <c r="I838" s="232"/>
      <c r="J838" s="232"/>
      <c r="K838" s="232"/>
    </row>
    <row r="839" spans="9:11" x14ac:dyDescent="0.5">
      <c r="I839" s="232"/>
      <c r="J839" s="232"/>
      <c r="K839" s="232"/>
    </row>
    <row r="840" spans="9:11" x14ac:dyDescent="0.5">
      <c r="I840" s="232"/>
      <c r="J840" s="232"/>
      <c r="K840" s="232"/>
    </row>
    <row r="841" spans="9:11" x14ac:dyDescent="0.5">
      <c r="I841" s="232"/>
      <c r="J841" s="232"/>
      <c r="K841" s="232"/>
    </row>
    <row r="842" spans="9:11" x14ac:dyDescent="0.5">
      <c r="I842" s="232"/>
      <c r="J842" s="232"/>
      <c r="K842" s="232"/>
    </row>
    <row r="843" spans="9:11" x14ac:dyDescent="0.5">
      <c r="I843" s="232"/>
      <c r="J843" s="232"/>
      <c r="K843" s="232"/>
    </row>
    <row r="844" spans="9:11" x14ac:dyDescent="0.5">
      <c r="I844" s="232"/>
      <c r="J844" s="232"/>
      <c r="K844" s="232"/>
    </row>
    <row r="845" spans="9:11" x14ac:dyDescent="0.5">
      <c r="I845" s="232"/>
      <c r="J845" s="232"/>
      <c r="K845" s="232"/>
    </row>
    <row r="846" spans="9:11" x14ac:dyDescent="0.5">
      <c r="I846" s="232"/>
      <c r="J846" s="232"/>
      <c r="K846" s="232"/>
    </row>
    <row r="847" spans="9:11" x14ac:dyDescent="0.5">
      <c r="I847" s="232"/>
      <c r="J847" s="232"/>
      <c r="K847" s="232"/>
    </row>
    <row r="848" spans="9:11" x14ac:dyDescent="0.5">
      <c r="I848" s="232"/>
      <c r="J848" s="232"/>
      <c r="K848" s="232"/>
    </row>
    <row r="849" spans="9:11" x14ac:dyDescent="0.5">
      <c r="I849" s="232"/>
      <c r="J849" s="232"/>
      <c r="K849" s="232"/>
    </row>
    <row r="850" spans="9:11" x14ac:dyDescent="0.5">
      <c r="I850" s="232"/>
      <c r="J850" s="232"/>
      <c r="K850" s="232"/>
    </row>
    <row r="851" spans="9:11" x14ac:dyDescent="0.5">
      <c r="I851" s="232"/>
      <c r="J851" s="232"/>
      <c r="K851" s="232"/>
    </row>
    <row r="852" spans="9:11" x14ac:dyDescent="0.5">
      <c r="I852" s="232"/>
      <c r="J852" s="232"/>
      <c r="K852" s="232"/>
    </row>
    <row r="853" spans="9:11" x14ac:dyDescent="0.5">
      <c r="I853" s="232"/>
      <c r="J853" s="232"/>
      <c r="K853" s="232"/>
    </row>
    <row r="963" spans="1:2" x14ac:dyDescent="0.5">
      <c r="A963" s="230" t="str">
        <f t="shared" ref="A963:A983" si="24">IF(ISBLANK(D598),"",MID(D598,FIND("#",SUBSTITUTE(D598,":","#",3))+1,500))</f>
        <v/>
      </c>
      <c r="B963" s="230" t="str">
        <f t="shared" ref="B963:B983" si="25">IF(ISBLANK(D598),"",MID(D598,FIND("#",SUBSTITUTE(D598,":","#",1))+1,FIND("#",SUBSTITUTE(D598,":","#",2))-FIND("#",SUBSTITUTE(D598,":","#",1))-1))</f>
        <v/>
      </c>
    </row>
    <row r="964" spans="1:2" x14ac:dyDescent="0.5">
      <c r="A964" s="230" t="str">
        <f t="shared" si="24"/>
        <v/>
      </c>
      <c r="B964" s="230" t="str">
        <f t="shared" si="25"/>
        <v/>
      </c>
    </row>
    <row r="965" spans="1:2" x14ac:dyDescent="0.5">
      <c r="A965" s="230" t="str">
        <f t="shared" si="24"/>
        <v/>
      </c>
      <c r="B965" s="230" t="str">
        <f t="shared" si="25"/>
        <v/>
      </c>
    </row>
    <row r="966" spans="1:2" x14ac:dyDescent="0.5">
      <c r="A966" s="230" t="str">
        <f t="shared" si="24"/>
        <v/>
      </c>
      <c r="B966" s="230" t="str">
        <f t="shared" si="25"/>
        <v/>
      </c>
    </row>
    <row r="967" spans="1:2" x14ac:dyDescent="0.5">
      <c r="A967" s="230" t="str">
        <f t="shared" si="24"/>
        <v/>
      </c>
      <c r="B967" s="230" t="str">
        <f t="shared" si="25"/>
        <v/>
      </c>
    </row>
    <row r="968" spans="1:2" x14ac:dyDescent="0.5">
      <c r="A968" s="230" t="str">
        <f t="shared" si="24"/>
        <v/>
      </c>
      <c r="B968" s="230" t="str">
        <f t="shared" si="25"/>
        <v/>
      </c>
    </row>
    <row r="969" spans="1:2" x14ac:dyDescent="0.5">
      <c r="A969" s="230" t="str">
        <f t="shared" si="24"/>
        <v/>
      </c>
      <c r="B969" s="230" t="str">
        <f t="shared" si="25"/>
        <v/>
      </c>
    </row>
    <row r="970" spans="1:2" x14ac:dyDescent="0.5">
      <c r="A970" s="230" t="str">
        <f t="shared" si="24"/>
        <v/>
      </c>
      <c r="B970" s="230" t="str">
        <f t="shared" si="25"/>
        <v/>
      </c>
    </row>
    <row r="971" spans="1:2" x14ac:dyDescent="0.5">
      <c r="A971" s="230" t="str">
        <f t="shared" si="24"/>
        <v/>
      </c>
      <c r="B971" s="230" t="str">
        <f t="shared" si="25"/>
        <v/>
      </c>
    </row>
    <row r="972" spans="1:2" x14ac:dyDescent="0.5">
      <c r="A972" s="230" t="str">
        <f t="shared" si="24"/>
        <v/>
      </c>
      <c r="B972" s="230" t="str">
        <f t="shared" si="25"/>
        <v/>
      </c>
    </row>
    <row r="973" spans="1:2" x14ac:dyDescent="0.5">
      <c r="A973" s="230" t="str">
        <f t="shared" si="24"/>
        <v/>
      </c>
      <c r="B973" s="230" t="str">
        <f t="shared" si="25"/>
        <v/>
      </c>
    </row>
    <row r="974" spans="1:2" x14ac:dyDescent="0.5">
      <c r="A974" s="230" t="str">
        <f t="shared" si="24"/>
        <v/>
      </c>
      <c r="B974" s="230" t="str">
        <f t="shared" si="25"/>
        <v/>
      </c>
    </row>
    <row r="975" spans="1:2" x14ac:dyDescent="0.5">
      <c r="A975" s="230" t="str">
        <f t="shared" si="24"/>
        <v/>
      </c>
      <c r="B975" s="230" t="str">
        <f t="shared" si="25"/>
        <v/>
      </c>
    </row>
    <row r="976" spans="1:2" x14ac:dyDescent="0.5">
      <c r="A976" s="230" t="str">
        <f t="shared" si="24"/>
        <v/>
      </c>
      <c r="B976" s="230" t="str">
        <f t="shared" si="25"/>
        <v/>
      </c>
    </row>
    <row r="977" spans="1:2" x14ac:dyDescent="0.5">
      <c r="A977" s="230" t="str">
        <f t="shared" si="24"/>
        <v/>
      </c>
      <c r="B977" s="230" t="str">
        <f t="shared" si="25"/>
        <v/>
      </c>
    </row>
    <row r="978" spans="1:2" x14ac:dyDescent="0.5">
      <c r="A978" s="230" t="str">
        <f t="shared" si="24"/>
        <v/>
      </c>
      <c r="B978" s="230" t="str">
        <f t="shared" si="25"/>
        <v/>
      </c>
    </row>
    <row r="979" spans="1:2" x14ac:dyDescent="0.5">
      <c r="A979" s="230" t="str">
        <f t="shared" si="24"/>
        <v/>
      </c>
      <c r="B979" s="230" t="str">
        <f t="shared" si="25"/>
        <v/>
      </c>
    </row>
    <row r="980" spans="1:2" x14ac:dyDescent="0.5">
      <c r="A980" s="230" t="str">
        <f t="shared" si="24"/>
        <v/>
      </c>
      <c r="B980" s="230" t="str">
        <f t="shared" si="25"/>
        <v/>
      </c>
    </row>
    <row r="981" spans="1:2" x14ac:dyDescent="0.5">
      <c r="A981" s="230" t="str">
        <f t="shared" si="24"/>
        <v/>
      </c>
      <c r="B981" s="230" t="str">
        <f t="shared" si="25"/>
        <v/>
      </c>
    </row>
    <row r="982" spans="1:2" x14ac:dyDescent="0.5">
      <c r="A982" s="230" t="str">
        <f t="shared" si="24"/>
        <v/>
      </c>
      <c r="B982" s="230" t="str">
        <f t="shared" si="25"/>
        <v/>
      </c>
    </row>
    <row r="983" spans="1:2" x14ac:dyDescent="0.5">
      <c r="A983" s="230" t="str">
        <f t="shared" si="24"/>
        <v/>
      </c>
      <c r="B983" s="230" t="str">
        <f t="shared" si="25"/>
        <v/>
      </c>
    </row>
  </sheetData>
  <autoFilter ref="A1:B983" xr:uid="{00000000-0009-0000-0000-00000C000000}"/>
  <pageMargins left="0.7" right="0.7" top="0.75" bottom="0.75" header="0.3" footer="0.3"/>
  <pageSetup orientation="portrait" r:id="rId1"/>
  <customProperties>
    <customPr name="ORB_SHEETNAME" r:id="rId2"/>
  </customProperties>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3"/>
  <sheetViews>
    <sheetView topLeftCell="A22" zoomScale="92" zoomScaleNormal="92" workbookViewId="0">
      <selection activeCell="E1380" sqref="E1380"/>
    </sheetView>
  </sheetViews>
  <sheetFormatPr defaultRowHeight="15.75" x14ac:dyDescent="0.5"/>
  <cols>
    <col min="1" max="1" width="13.0625" bestFit="1" customWidth="1"/>
    <col min="2" max="2" width="11.8125" bestFit="1" customWidth="1"/>
    <col min="3" max="3" width="18.75" bestFit="1" customWidth="1"/>
    <col min="4" max="4" width="11.4375" bestFit="1" customWidth="1"/>
    <col min="5" max="5" width="14.9375" bestFit="1" customWidth="1"/>
    <col min="6" max="6" width="16.25" customWidth="1"/>
    <col min="7" max="7" width="18.375" customWidth="1"/>
    <col min="8" max="8" width="15" customWidth="1"/>
    <col min="9" max="9" width="14" customWidth="1"/>
    <col min="10" max="10" width="21.5" customWidth="1"/>
  </cols>
  <sheetData>
    <row r="1" spans="1:10" ht="31.5" x14ac:dyDescent="0.5">
      <c r="A1" t="s">
        <v>109</v>
      </c>
      <c r="B1" t="s">
        <v>110</v>
      </c>
      <c r="C1" t="s">
        <v>224</v>
      </c>
      <c r="D1" t="s">
        <v>225</v>
      </c>
      <c r="E1" t="s">
        <v>226</v>
      </c>
      <c r="F1" s="292" t="s">
        <v>1330</v>
      </c>
      <c r="G1" s="292" t="s">
        <v>137</v>
      </c>
      <c r="H1" s="292" t="s">
        <v>138</v>
      </c>
      <c r="I1" s="292" t="s">
        <v>117</v>
      </c>
      <c r="J1" s="292" t="s">
        <v>118</v>
      </c>
    </row>
    <row r="2" spans="1:10" x14ac:dyDescent="0.5">
      <c r="A2" t="s">
        <v>166</v>
      </c>
      <c r="B2">
        <v>198292</v>
      </c>
      <c r="C2">
        <v>0.67172654469166704</v>
      </c>
      <c r="D2">
        <v>0.57242853972928798</v>
      </c>
      <c r="E2">
        <v>0.53937123030681999</v>
      </c>
      <c r="F2" s="293">
        <f>IF(Data_R_Output_Dept[[#This Row],[Responses]]&gt;=30,IF(ISERROR(AVERAGE(G2,H2,I2)),"N/A",(AVERAGE(G2,H2,I2))),"")</f>
        <v>2.146124497851573E-3</v>
      </c>
      <c r="G2" s="293">
        <f>IF(Data_R_Output_Dept[[#This Row],[TaskCompletion_%]]&gt;0,1.96*SQRT((Data_R_Output_Dept[[#This Row],[TaskCompletion_%]]*(1-Data_R_Output_Dept[[#This Row],[TaskCompletion_%]]))/Data_R_Output_Dept[[#This Row],[Responses]]),"")</f>
        <v>2.0668911863965856E-3</v>
      </c>
      <c r="H2" s="293">
        <f>IF(Data_R_Output_Dept[[#This Row],[Ease_%]]&gt;0,1.96*SQRT((Data_R_Output_Dept[[#This Row],[Ease_%]]*(1-Data_R_Output_Dept[[#This Row],[Ease_%]]))/Data_R_Output_Dept[[#This Row],[Responses]]),"")</f>
        <v>2.1775516676316611E-3</v>
      </c>
      <c r="I2" s="293">
        <f>IF(Data_R_Output_Dept[[#This Row],[Satisfaction_%]]&gt;0,1.96*SQRT((Data_R_Output_Dept[[#This Row],[Satisfaction_%]]*(1-Data_R_Output_Dept[[#This Row],[Satisfaction_%]]))/Data_R_Output_Dept[[#This Row],[Responses]]),"")</f>
        <v>2.1939306395264715E-3</v>
      </c>
      <c r="J2" s="293">
        <f>IF(OR(F2&gt;=0.1,F2=0),"Insufficient data",F2)</f>
        <v>2.146124497851573E-3</v>
      </c>
    </row>
    <row r="3" spans="1:10" x14ac:dyDescent="0.5">
      <c r="A3" t="s">
        <v>120</v>
      </c>
      <c r="B3">
        <v>107399</v>
      </c>
      <c r="C3">
        <v>0.56844104693712205</v>
      </c>
      <c r="D3">
        <v>0.50070298606132302</v>
      </c>
      <c r="E3">
        <v>0.44552556355273298</v>
      </c>
      <c r="F3" s="293">
        <f>IF(Data_R_Output_Dept[[#This Row],[Responses]]&gt;=30,IF(ISERROR(AVERAGE(G3,H3,I3)),"N/A",(AVERAGE(G3,H3,I3))),"")</f>
        <v>2.9750600932387638E-3</v>
      </c>
      <c r="G3" s="293">
        <f>IF(Data_R_Output_Dept[[#This Row],[TaskCompletion_%]]&gt;0,1.96*SQRT((Data_R_Output_Dept[[#This Row],[TaskCompletion_%]]*(1-Data_R_Output_Dept[[#This Row],[TaskCompletion_%]]))/Data_R_Output_Dept[[#This Row],[Responses]]),"")</f>
        <v>2.9622297090524724E-3</v>
      </c>
      <c r="H3" s="293">
        <f>IF(Data_R_Output_Dept[[#This Row],[Ease_%]]&gt;0,1.96*SQRT((Data_R_Output_Dept[[#This Row],[Ease_%]]*(1-Data_R_Output_Dept[[#This Row],[Ease_%]]))/Data_R_Output_Dept[[#This Row],[Responses]]),"")</f>
        <v>2.9903741348036965E-3</v>
      </c>
      <c r="I3" s="293">
        <f>IF(Data_R_Output_Dept[[#This Row],[Satisfaction_%]]&gt;0,1.96*SQRT((Data_R_Output_Dept[[#This Row],[Satisfaction_%]]*(1-Data_R_Output_Dept[[#This Row],[Satisfaction_%]]))/Data_R_Output_Dept[[#This Row],[Responses]]),"")</f>
        <v>2.9725764358601225E-3</v>
      </c>
      <c r="J3" s="293">
        <f t="shared" ref="J3:J52" si="0">IF(OR(F3&gt;=0.1,F3=0),"Insufficient data",F3)</f>
        <v>2.9750600932387638E-3</v>
      </c>
    </row>
    <row r="4" spans="1:10" x14ac:dyDescent="0.5">
      <c r="A4" t="s">
        <v>167</v>
      </c>
      <c r="B4">
        <v>85249</v>
      </c>
      <c r="C4">
        <v>0.68911072270642504</v>
      </c>
      <c r="D4">
        <v>0.56420603174230799</v>
      </c>
      <c r="E4">
        <v>0.543947729592136</v>
      </c>
      <c r="F4" s="293">
        <f>IF(Data_R_Output_Dept[[#This Row],[Responses]]&gt;=30,IF(ISERROR(AVERAGE(G4,H4,I4)),"N/A",(AVERAGE(G4,H4,I4))),"")</f>
        <v>3.2597552843902275E-3</v>
      </c>
      <c r="G4" s="293">
        <f>IF(Data_R_Output_Dept[[#This Row],[TaskCompletion_%]]&gt;0,1.96*SQRT((Data_R_Output_Dept[[#This Row],[TaskCompletion_%]]*(1-Data_R_Output_Dept[[#This Row],[TaskCompletion_%]]))/Data_R_Output_Dept[[#This Row],[Responses]]),"")</f>
        <v>3.1071255357574649E-3</v>
      </c>
      <c r="H4" s="293">
        <f>IF(Data_R_Output_Dept[[#This Row],[Ease_%]]&gt;0,1.96*SQRT((Data_R_Output_Dept[[#This Row],[Ease_%]]*(1-Data_R_Output_Dept[[#This Row],[Ease_%]]))/Data_R_Output_Dept[[#This Row],[Responses]]),"")</f>
        <v>3.3286711701647838E-3</v>
      </c>
      <c r="I4" s="293">
        <f>IF(Data_R_Output_Dept[[#This Row],[Satisfaction_%]]&gt;0,1.96*SQRT((Data_R_Output_Dept[[#This Row],[Satisfaction_%]]*(1-Data_R_Output_Dept[[#This Row],[Satisfaction_%]]))/Data_R_Output_Dept[[#This Row],[Responses]]),"")</f>
        <v>3.3434691472484339E-3</v>
      </c>
      <c r="J4" s="293">
        <f t="shared" si="0"/>
        <v>3.2597552843902275E-3</v>
      </c>
    </row>
    <row r="5" spans="1:10" x14ac:dyDescent="0.5">
      <c r="A5" t="s">
        <v>168</v>
      </c>
      <c r="B5">
        <v>62749</v>
      </c>
      <c r="C5">
        <v>0.69272817096686801</v>
      </c>
      <c r="D5">
        <v>0.58471051331495305</v>
      </c>
      <c r="E5">
        <v>0.53838308180210004</v>
      </c>
      <c r="F5" s="293">
        <f>IF(Data_R_Output_Dept[[#This Row],[Responses]]&gt;=30,IF(ISERROR(AVERAGE(G5,H5,I5)),"N/A",(AVERAGE(G5,H5,I5))),"")</f>
        <v>3.7887437723188588E-3</v>
      </c>
      <c r="G5" s="293">
        <f>IF(Data_R_Output_Dept[[#This Row],[TaskCompletion_%]]&gt;0,1.96*SQRT((Data_R_Output_Dept[[#This Row],[TaskCompletion_%]]*(1-Data_R_Output_Dept[[#This Row],[TaskCompletion_%]]))/Data_R_Output_Dept[[#This Row],[Responses]]),"")</f>
        <v>3.6099024341110582E-3</v>
      </c>
      <c r="H5" s="293">
        <f>IF(Data_R_Output_Dept[[#This Row],[Ease_%]]&gt;0,1.96*SQRT((Data_R_Output_Dept[[#This Row],[Ease_%]]*(1-Data_R_Output_Dept[[#This Row],[Ease_%]]))/Data_R_Output_Dept[[#This Row],[Responses]]),"")</f>
        <v>3.8556587271421409E-3</v>
      </c>
      <c r="I5" s="293">
        <f>IF(Data_R_Output_Dept[[#This Row],[Satisfaction_%]]&gt;0,1.96*SQRT((Data_R_Output_Dept[[#This Row],[Satisfaction_%]]*(1-Data_R_Output_Dept[[#This Row],[Satisfaction_%]]))/Data_R_Output_Dept[[#This Row],[Responses]]),"")</f>
        <v>3.9006701557033783E-3</v>
      </c>
      <c r="J5" s="293">
        <f t="shared" si="0"/>
        <v>3.7887437723188588E-3</v>
      </c>
    </row>
    <row r="6" spans="1:10" x14ac:dyDescent="0.5">
      <c r="A6" t="s">
        <v>171</v>
      </c>
      <c r="B6">
        <v>14571</v>
      </c>
      <c r="C6">
        <v>0.66749022030059701</v>
      </c>
      <c r="D6">
        <v>0.58637018735845203</v>
      </c>
      <c r="E6">
        <v>0.52796650881888696</v>
      </c>
      <c r="F6" s="293">
        <f>IF(Data_R_Output_Dept[[#This Row],[Responses]]&gt;=30,IF(ISERROR(AVERAGE(G6,H6,I6)),"N/A",(AVERAGE(G6,H6,I6))),"")</f>
        <v>7.9173363759790314E-3</v>
      </c>
      <c r="G6" s="293">
        <f>IF(Data_R_Output_Dept[[#This Row],[TaskCompletion_%]]&gt;0,1.96*SQRT((Data_R_Output_Dept[[#This Row],[TaskCompletion_%]]*(1-Data_R_Output_Dept[[#This Row],[TaskCompletion_%]]))/Data_R_Output_Dept[[#This Row],[Responses]]),"")</f>
        <v>7.6495529892092635E-3</v>
      </c>
      <c r="H6" s="293">
        <f>IF(Data_R_Output_Dept[[#This Row],[Ease_%]]&gt;0,1.96*SQRT((Data_R_Output_Dept[[#This Row],[Ease_%]]*(1-Data_R_Output_Dept[[#This Row],[Ease_%]]))/Data_R_Output_Dept[[#This Row],[Responses]]),"")</f>
        <v>7.9965609103441627E-3</v>
      </c>
      <c r="I6" s="293">
        <f>IF(Data_R_Output_Dept[[#This Row],[Satisfaction_%]]&gt;0,1.96*SQRT((Data_R_Output_Dept[[#This Row],[Satisfaction_%]]*(1-Data_R_Output_Dept[[#This Row],[Satisfaction_%]]))/Data_R_Output_Dept[[#This Row],[Responses]]),"")</f>
        <v>8.1058952283836645E-3</v>
      </c>
      <c r="J6" s="293">
        <f t="shared" si="0"/>
        <v>7.9173363759790314E-3</v>
      </c>
    </row>
    <row r="7" spans="1:10" x14ac:dyDescent="0.5">
      <c r="A7" t="s">
        <v>174</v>
      </c>
      <c r="B7">
        <v>13778</v>
      </c>
      <c r="C7">
        <v>0.65219915807809503</v>
      </c>
      <c r="D7">
        <v>0.52424154449121796</v>
      </c>
      <c r="E7">
        <v>0.51604006386993795</v>
      </c>
      <c r="F7" s="293">
        <f>IF(Data_R_Output_Dept[[#This Row],[Responses]]&gt;=30,IF(ISERROR(AVERAGE(G7,H7,I7)),"N/A",(AVERAGE(G7,H7,I7))),"")</f>
        <v>8.2121991698330173E-3</v>
      </c>
      <c r="G7" s="293">
        <f>IF(Data_R_Output_Dept[[#This Row],[TaskCompletion_%]]&gt;0,1.96*SQRT((Data_R_Output_Dept[[#This Row],[TaskCompletion_%]]*(1-Data_R_Output_Dept[[#This Row],[TaskCompletion_%]]))/Data_R_Output_Dept[[#This Row],[Responses]]),"")</f>
        <v>7.9527698175250912E-3</v>
      </c>
      <c r="H7" s="293">
        <f>IF(Data_R_Output_Dept[[#This Row],[Ease_%]]&gt;0,1.96*SQRT((Data_R_Output_Dept[[#This Row],[Ease_%]]*(1-Data_R_Output_Dept[[#This Row],[Ease_%]]))/Data_R_Output_Dept[[#This Row],[Responses]]),"")</f>
        <v>8.3391532723480384E-3</v>
      </c>
      <c r="I7" s="293">
        <f>IF(Data_R_Output_Dept[[#This Row],[Satisfaction_%]]&gt;0,1.96*SQRT((Data_R_Output_Dept[[#This Row],[Satisfaction_%]]*(1-Data_R_Output_Dept[[#This Row],[Satisfaction_%]]))/Data_R_Output_Dept[[#This Row],[Responses]]),"")</f>
        <v>8.3446744196259224E-3</v>
      </c>
      <c r="J7" s="293">
        <f t="shared" si="0"/>
        <v>8.2121991698330173E-3</v>
      </c>
    </row>
    <row r="8" spans="1:10" x14ac:dyDescent="0.5">
      <c r="A8" t="s">
        <v>170</v>
      </c>
      <c r="B8">
        <v>13427</v>
      </c>
      <c r="C8">
        <v>0.70224175169434699</v>
      </c>
      <c r="D8">
        <v>0.61666790794667503</v>
      </c>
      <c r="E8">
        <v>0.58494079094362095</v>
      </c>
      <c r="F8" s="293">
        <f>IF(Data_R_Output_Dept[[#This Row],[Responses]]&gt;=30,IF(ISERROR(AVERAGE(G8,H8,I8)),"N/A",(AVERAGE(G8,H8,I8))),"")</f>
        <v>8.097690068006173E-3</v>
      </c>
      <c r="G8" s="293">
        <f>IF(Data_R_Output_Dept[[#This Row],[TaskCompletion_%]]&gt;0,1.96*SQRT((Data_R_Output_Dept[[#This Row],[TaskCompletion_%]]*(1-Data_R_Output_Dept[[#This Row],[TaskCompletion_%]]))/Data_R_Output_Dept[[#This Row],[Responses]]),"")</f>
        <v>7.7346702048350837E-3</v>
      </c>
      <c r="H8" s="293">
        <f>IF(Data_R_Output_Dept[[#This Row],[Ease_%]]&gt;0,1.96*SQRT((Data_R_Output_Dept[[#This Row],[Ease_%]]*(1-Data_R_Output_Dept[[#This Row],[Ease_%]]))/Data_R_Output_Dept[[#This Row],[Responses]]),"")</f>
        <v>8.2239382455474228E-3</v>
      </c>
      <c r="I8" s="293">
        <f>IF(Data_R_Output_Dept[[#This Row],[Satisfaction_%]]&gt;0,1.96*SQRT((Data_R_Output_Dept[[#This Row],[Satisfaction_%]]*(1-Data_R_Output_Dept[[#This Row],[Satisfaction_%]]))/Data_R_Output_Dept[[#This Row],[Responses]]),"")</f>
        <v>8.3344617536360074E-3</v>
      </c>
      <c r="J8" s="293">
        <f t="shared" si="0"/>
        <v>8.097690068006173E-3</v>
      </c>
    </row>
    <row r="9" spans="1:10" x14ac:dyDescent="0.5">
      <c r="A9" t="s">
        <v>173</v>
      </c>
      <c r="B9">
        <v>13205</v>
      </c>
      <c r="C9">
        <v>0.72889057175312399</v>
      </c>
      <c r="D9">
        <v>0.62839833396440703</v>
      </c>
      <c r="E9">
        <v>0.54645967436577103</v>
      </c>
      <c r="F9" s="293">
        <f>IF(Data_R_Output_Dept[[#This Row],[Responses]]&gt;=30,IF(ISERROR(AVERAGE(G9,H9,I9)),"N/A",(AVERAGE(G9,H9,I9))),"")</f>
        <v>8.1052032694029358E-3</v>
      </c>
      <c r="G9" s="293">
        <f>IF(Data_R_Output_Dept[[#This Row],[TaskCompletion_%]]&gt;0,1.96*SQRT((Data_R_Output_Dept[[#This Row],[TaskCompletion_%]]*(1-Data_R_Output_Dept[[#This Row],[TaskCompletion_%]]))/Data_R_Output_Dept[[#This Row],[Responses]]),"")</f>
        <v>7.5821146203027276E-3</v>
      </c>
      <c r="H9" s="293">
        <f>IF(Data_R_Output_Dept[[#This Row],[Ease_%]]&gt;0,1.96*SQRT((Data_R_Output_Dept[[#This Row],[Ease_%]]*(1-Data_R_Output_Dept[[#This Row],[Ease_%]]))/Data_R_Output_Dept[[#This Row],[Responses]]),"")</f>
        <v>8.2422011130432078E-3</v>
      </c>
      <c r="I9" s="293">
        <f>IF(Data_R_Output_Dept[[#This Row],[Satisfaction_%]]&gt;0,1.96*SQRT((Data_R_Output_Dept[[#This Row],[Satisfaction_%]]*(1-Data_R_Output_Dept[[#This Row],[Satisfaction_%]]))/Data_R_Output_Dept[[#This Row],[Responses]]),"")</f>
        <v>8.491294074862871E-3</v>
      </c>
      <c r="J9" s="293">
        <f t="shared" si="0"/>
        <v>8.1052032694029358E-3</v>
      </c>
    </row>
    <row r="10" spans="1:10" x14ac:dyDescent="0.5">
      <c r="A10" t="s">
        <v>172</v>
      </c>
      <c r="B10">
        <v>10919</v>
      </c>
      <c r="C10">
        <v>0.78084073633116602</v>
      </c>
      <c r="D10">
        <v>0.66022529535671803</v>
      </c>
      <c r="E10">
        <v>0.61003754922611997</v>
      </c>
      <c r="F10" s="293">
        <f>IF(Data_R_Output_Dept[[#This Row],[Responses]]&gt;=30,IF(ISERROR(AVERAGE(G10,H10,I10)),"N/A",(AVERAGE(G10,H10,I10))),"")</f>
        <v>8.5973012996564263E-3</v>
      </c>
      <c r="G10" s="293">
        <f>IF(Data_R_Output_Dept[[#This Row],[TaskCompletion_%]]&gt;0,1.96*SQRT((Data_R_Output_Dept[[#This Row],[TaskCompletion_%]]*(1-Data_R_Output_Dept[[#This Row],[TaskCompletion_%]]))/Data_R_Output_Dept[[#This Row],[Responses]]),"")</f>
        <v>7.7593579302149759E-3</v>
      </c>
      <c r="H10" s="293">
        <f>IF(Data_R_Output_Dept[[#This Row],[Ease_%]]&gt;0,1.96*SQRT((Data_R_Output_Dept[[#This Row],[Ease_%]]*(1-Data_R_Output_Dept[[#This Row],[Ease_%]]))/Data_R_Output_Dept[[#This Row],[Responses]]),"")</f>
        <v>8.8839527476782497E-3</v>
      </c>
      <c r="I10" s="293">
        <f>IF(Data_R_Output_Dept[[#This Row],[Satisfaction_%]]&gt;0,1.96*SQRT((Data_R_Output_Dept[[#This Row],[Satisfaction_%]]*(1-Data_R_Output_Dept[[#This Row],[Satisfaction_%]]))/Data_R_Output_Dept[[#This Row],[Responses]]),"")</f>
        <v>9.148593221076055E-3</v>
      </c>
      <c r="J10" s="293">
        <f t="shared" si="0"/>
        <v>8.5973012996564263E-3</v>
      </c>
    </row>
    <row r="11" spans="1:10" x14ac:dyDescent="0.5">
      <c r="A11" t="s">
        <v>169</v>
      </c>
      <c r="B11">
        <v>9639</v>
      </c>
      <c r="C11">
        <v>0.75204896773524199</v>
      </c>
      <c r="D11">
        <v>0.61251167133520101</v>
      </c>
      <c r="E11">
        <v>0.62423487913683995</v>
      </c>
      <c r="F11" s="293">
        <f>IF(Data_R_Output_Dept[[#This Row],[Responses]]&gt;=30,IF(ISERROR(AVERAGE(G11,H11,I11)),"N/A",(AVERAGE(G11,H11,I11))),"")</f>
        <v>9.338464401390037E-3</v>
      </c>
      <c r="G11" s="293">
        <f>IF(Data_R_Output_Dept[[#This Row],[TaskCompletion_%]]&gt;0,1.96*SQRT((Data_R_Output_Dept[[#This Row],[TaskCompletion_%]]*(1-Data_R_Output_Dept[[#This Row],[TaskCompletion_%]]))/Data_R_Output_Dept[[#This Row],[Responses]]),"")</f>
        <v>8.6207708519863147E-3</v>
      </c>
      <c r="H11" s="293">
        <f>IF(Data_R_Output_Dept[[#This Row],[Ease_%]]&gt;0,1.96*SQRT((Data_R_Output_Dept[[#This Row],[Ease_%]]*(1-Data_R_Output_Dept[[#This Row],[Ease_%]]))/Data_R_Output_Dept[[#This Row],[Responses]]),"")</f>
        <v>9.7258278560952982E-3</v>
      </c>
      <c r="I11" s="293">
        <f>IF(Data_R_Output_Dept[[#This Row],[Satisfaction_%]]&gt;0,1.96*SQRT((Data_R_Output_Dept[[#This Row],[Satisfaction_%]]*(1-Data_R_Output_Dept[[#This Row],[Satisfaction_%]]))/Data_R_Output_Dept[[#This Row],[Responses]]),"")</f>
        <v>9.6687944960884963E-3</v>
      </c>
      <c r="J11" s="293">
        <f t="shared" si="0"/>
        <v>9.338464401390037E-3</v>
      </c>
    </row>
    <row r="12" spans="1:10" x14ac:dyDescent="0.5">
      <c r="A12" t="s">
        <v>183</v>
      </c>
      <c r="B12">
        <v>6147</v>
      </c>
      <c r="C12">
        <v>0.69546120058565197</v>
      </c>
      <c r="D12">
        <v>0.56808199121522696</v>
      </c>
      <c r="E12">
        <v>0.536521880592159</v>
      </c>
      <c r="F12" s="293">
        <f>IF(Data_R_Output_Dept[[#This Row],[Responses]]&gt;=30,IF(ISERROR(AVERAGE(G12,H12,I12)),"N/A",(AVERAGE(G12,H12,I12))),"")</f>
        <v>1.2118060810089969E-2</v>
      </c>
      <c r="G12" s="293">
        <f>IF(Data_R_Output_Dept[[#This Row],[TaskCompletion_%]]&gt;0,1.96*SQRT((Data_R_Output_Dept[[#This Row],[TaskCompletion_%]]*(1-Data_R_Output_Dept[[#This Row],[TaskCompletion_%]]))/Data_R_Output_Dept[[#This Row],[Responses]]),"")</f>
        <v>1.1504883714731134E-2</v>
      </c>
      <c r="H12" s="293">
        <f>IF(Data_R_Output_Dept[[#This Row],[Ease_%]]&gt;0,1.96*SQRT((Data_R_Output_Dept[[#This Row],[Ease_%]]*(1-Data_R_Output_Dept[[#This Row],[Ease_%]]))/Data_R_Output_Dept[[#This Row],[Responses]]),"")</f>
        <v>1.2383135693024107E-2</v>
      </c>
      <c r="I12" s="293">
        <f>IF(Data_R_Output_Dept[[#This Row],[Satisfaction_%]]&gt;0,1.96*SQRT((Data_R_Output_Dept[[#This Row],[Satisfaction_%]]*(1-Data_R_Output_Dept[[#This Row],[Satisfaction_%]]))/Data_R_Output_Dept[[#This Row],[Responses]]),"")</f>
        <v>1.2466163022514666E-2</v>
      </c>
      <c r="J12" s="293">
        <f t="shared" si="0"/>
        <v>1.2118060810089969E-2</v>
      </c>
    </row>
    <row r="13" spans="1:10" x14ac:dyDescent="0.5">
      <c r="A13" t="s">
        <v>177</v>
      </c>
      <c r="B13">
        <v>5609</v>
      </c>
      <c r="C13">
        <v>0.81921911214120202</v>
      </c>
      <c r="D13">
        <v>0.71527901586735598</v>
      </c>
      <c r="E13">
        <v>0.67676947762524498</v>
      </c>
      <c r="F13" s="293">
        <f>IF(Data_R_Output_Dept[[#This Row],[Responses]]&gt;=30,IF(ISERROR(AVERAGE(G13,H13,I13)),"N/A",(AVERAGE(G13,H13,I13))),"")</f>
        <v>1.1373977410545624E-2</v>
      </c>
      <c r="G13" s="293">
        <f>IF(Data_R_Output_Dept[[#This Row],[TaskCompletion_%]]&gt;0,1.96*SQRT((Data_R_Output_Dept[[#This Row],[TaskCompletion_%]]*(1-Data_R_Output_Dept[[#This Row],[TaskCompletion_%]]))/Data_R_Output_Dept[[#This Row],[Responses]]),"")</f>
        <v>1.0071395402941353E-2</v>
      </c>
      <c r="H13" s="293">
        <f>IF(Data_R_Output_Dept[[#This Row],[Ease_%]]&gt;0,1.96*SQRT((Data_R_Output_Dept[[#This Row],[Ease_%]]*(1-Data_R_Output_Dept[[#This Row],[Ease_%]]))/Data_R_Output_Dept[[#This Row],[Responses]]),"")</f>
        <v>1.1810297337041165E-2</v>
      </c>
      <c r="I13" s="293">
        <f>IF(Data_R_Output_Dept[[#This Row],[Satisfaction_%]]&gt;0,1.96*SQRT((Data_R_Output_Dept[[#This Row],[Satisfaction_%]]*(1-Data_R_Output_Dept[[#This Row],[Satisfaction_%]]))/Data_R_Output_Dept[[#This Row],[Responses]]),"")</f>
        <v>1.2240239491654353E-2</v>
      </c>
      <c r="J13" s="293">
        <f t="shared" si="0"/>
        <v>1.1373977410545624E-2</v>
      </c>
    </row>
    <row r="14" spans="1:10" x14ac:dyDescent="0.5">
      <c r="A14" t="s">
        <v>175</v>
      </c>
      <c r="B14">
        <v>4362</v>
      </c>
      <c r="C14">
        <v>0.78312700596056894</v>
      </c>
      <c r="D14">
        <v>0.66666666666666696</v>
      </c>
      <c r="E14">
        <v>0.61737734983952297</v>
      </c>
      <c r="F14" s="293">
        <f>IF(Data_R_Output_Dept[[#This Row],[Responses]]&gt;=30,IF(ISERROR(AVERAGE(G14,H14,I14)),"N/A",(AVERAGE(G14,H14,I14))),"")</f>
        <v>1.3547807034757964E-2</v>
      </c>
      <c r="G14" s="293">
        <f>IF(Data_R_Output_Dept[[#This Row],[TaskCompletion_%]]&gt;0,1.96*SQRT((Data_R_Output_Dept[[#This Row],[TaskCompletion_%]]*(1-Data_R_Output_Dept[[#This Row],[TaskCompletion_%]]))/Data_R_Output_Dept[[#This Row],[Responses]]),"")</f>
        <v>1.2230158310587639E-2</v>
      </c>
      <c r="H14" s="293">
        <f>IF(Data_R_Output_Dept[[#This Row],[Ease_%]]&gt;0,1.96*SQRT((Data_R_Output_Dept[[#This Row],[Ease_%]]*(1-Data_R_Output_Dept[[#This Row],[Ease_%]]))/Data_R_Output_Dept[[#This Row],[Responses]]),"")</f>
        <v>1.3989654336248084E-2</v>
      </c>
      <c r="I14" s="293">
        <f>IF(Data_R_Output_Dept[[#This Row],[Satisfaction_%]]&gt;0,1.96*SQRT((Data_R_Output_Dept[[#This Row],[Satisfaction_%]]*(1-Data_R_Output_Dept[[#This Row],[Satisfaction_%]]))/Data_R_Output_Dept[[#This Row],[Responses]]),"")</f>
        <v>1.4423608457438172E-2</v>
      </c>
      <c r="J14" s="293">
        <f t="shared" si="0"/>
        <v>1.3547807034757964E-2</v>
      </c>
    </row>
    <row r="15" spans="1:10" x14ac:dyDescent="0.5">
      <c r="A15" t="s">
        <v>176</v>
      </c>
      <c r="B15">
        <v>4324</v>
      </c>
      <c r="C15">
        <v>0.71901017576318205</v>
      </c>
      <c r="D15">
        <v>0.57423681776133195</v>
      </c>
      <c r="E15">
        <v>0.55434782608695699</v>
      </c>
      <c r="F15" s="293">
        <f>IF(Data_R_Output_Dept[[#This Row],[Responses]]&gt;=30,IF(ISERROR(AVERAGE(G15,H15,I15)),"N/A",(AVERAGE(G15,H15,I15))),"")</f>
        <v>1.4316913441313023E-2</v>
      </c>
      <c r="G15" s="293">
        <f>IF(Data_R_Output_Dept[[#This Row],[TaskCompletion_%]]&gt;0,1.96*SQRT((Data_R_Output_Dept[[#This Row],[TaskCompletion_%]]*(1-Data_R_Output_Dept[[#This Row],[TaskCompletion_%]]))/Data_R_Output_Dept[[#This Row],[Responses]]),"")</f>
        <v>1.3397570264923738E-2</v>
      </c>
      <c r="H15" s="293">
        <f>IF(Data_R_Output_Dept[[#This Row],[Ease_%]]&gt;0,1.96*SQRT((Data_R_Output_Dept[[#This Row],[Ease_%]]*(1-Data_R_Output_Dept[[#This Row],[Ease_%]]))/Data_R_Output_Dept[[#This Row],[Responses]]),"")</f>
        <v>1.4738144066300796E-2</v>
      </c>
      <c r="I15" s="293">
        <f>IF(Data_R_Output_Dept[[#This Row],[Satisfaction_%]]&gt;0,1.96*SQRT((Data_R_Output_Dept[[#This Row],[Satisfaction_%]]*(1-Data_R_Output_Dept[[#This Row],[Satisfaction_%]]))/Data_R_Output_Dept[[#This Row],[Responses]]),"")</f>
        <v>1.481502599271454E-2</v>
      </c>
      <c r="J15" s="293">
        <f t="shared" si="0"/>
        <v>1.4316913441313023E-2</v>
      </c>
    </row>
    <row r="16" spans="1:10" x14ac:dyDescent="0.5">
      <c r="A16" t="s">
        <v>178</v>
      </c>
      <c r="B16">
        <v>4218</v>
      </c>
      <c r="C16">
        <v>0.69606448553817002</v>
      </c>
      <c r="D16">
        <v>0.63371266002844995</v>
      </c>
      <c r="E16">
        <v>0.54504504504504503</v>
      </c>
      <c r="F16" s="293">
        <f>IF(Data_R_Output_Dept[[#This Row],[Responses]]&gt;=30,IF(ISERROR(AVERAGE(G16,H16,I16)),"N/A",(AVERAGE(G16,H16,I16))),"")</f>
        <v>1.4482946329336105E-2</v>
      </c>
      <c r="G16" s="293">
        <f>IF(Data_R_Output_Dept[[#This Row],[TaskCompletion_%]]&gt;0,1.96*SQRT((Data_R_Output_Dept[[#This Row],[TaskCompletion_%]]*(1-Data_R_Output_Dept[[#This Row],[TaskCompletion_%]]))/Data_R_Output_Dept[[#This Row],[Responses]]),"")</f>
        <v>1.3880919846909671E-2</v>
      </c>
      <c r="H16" s="293">
        <f>IF(Data_R_Output_Dept[[#This Row],[Ease_%]]&gt;0,1.96*SQRT((Data_R_Output_Dept[[#This Row],[Ease_%]]*(1-Data_R_Output_Dept[[#This Row],[Ease_%]]))/Data_R_Output_Dept[[#This Row],[Responses]]),"")</f>
        <v>1.4539850112223567E-2</v>
      </c>
      <c r="I16" s="293">
        <f>IF(Data_R_Output_Dept[[#This Row],[Satisfaction_%]]&gt;0,1.96*SQRT((Data_R_Output_Dept[[#This Row],[Satisfaction_%]]*(1-Data_R_Output_Dept[[#This Row],[Satisfaction_%]]))/Data_R_Output_Dept[[#This Row],[Responses]]),"")</f>
        <v>1.5028069028875081E-2</v>
      </c>
      <c r="J16" s="293">
        <f t="shared" si="0"/>
        <v>1.4482946329336105E-2</v>
      </c>
    </row>
    <row r="17" spans="1:10" x14ac:dyDescent="0.5">
      <c r="A17" t="s">
        <v>179</v>
      </c>
      <c r="B17">
        <v>3862</v>
      </c>
      <c r="C17">
        <v>0.56447436561367204</v>
      </c>
      <c r="D17">
        <v>0.48783013982392498</v>
      </c>
      <c r="E17">
        <v>0.52770585189021202</v>
      </c>
      <c r="F17" s="293">
        <f>IF(Data_R_Output_Dept[[#This Row],[Responses]]&gt;=30,IF(ISERROR(AVERAGE(G17,H17,I17)),"N/A",(AVERAGE(G17,H17,I17))),"")</f>
        <v>1.5716054468814866E-2</v>
      </c>
      <c r="G17" s="293">
        <f>IF(Data_R_Output_Dept[[#This Row],[TaskCompletion_%]]&gt;0,1.96*SQRT((Data_R_Output_Dept[[#This Row],[TaskCompletion_%]]*(1-Data_R_Output_Dept[[#This Row],[TaskCompletion_%]]))/Data_R_Output_Dept[[#This Row],[Responses]]),"")</f>
        <v>1.5637917215736642E-2</v>
      </c>
      <c r="H17" s="293">
        <f>IF(Data_R_Output_Dept[[#This Row],[Ease_%]]&gt;0,1.96*SQRT((Data_R_Output_Dept[[#This Row],[Ease_%]]*(1-Data_R_Output_Dept[[#This Row],[Ease_%]]))/Data_R_Output_Dept[[#This Row],[Responses]]),"")</f>
        <v>1.5764901443902364E-2</v>
      </c>
      <c r="I17" s="293">
        <f>IF(Data_R_Output_Dept[[#This Row],[Satisfaction_%]]&gt;0,1.96*SQRT((Data_R_Output_Dept[[#This Row],[Satisfaction_%]]*(1-Data_R_Output_Dept[[#This Row],[Satisfaction_%]]))/Data_R_Output_Dept[[#This Row],[Responses]]),"")</f>
        <v>1.5745344746805584E-2</v>
      </c>
      <c r="J17" s="293">
        <f t="shared" si="0"/>
        <v>1.5716054468814866E-2</v>
      </c>
    </row>
    <row r="18" spans="1:10" x14ac:dyDescent="0.5">
      <c r="A18" t="s">
        <v>188</v>
      </c>
      <c r="B18">
        <v>3824</v>
      </c>
      <c r="C18">
        <v>0.77301255230125498</v>
      </c>
      <c r="D18">
        <v>0.62892259414225904</v>
      </c>
      <c r="E18">
        <v>0.62552301255230103</v>
      </c>
      <c r="F18" s="293">
        <f>IF(Data_R_Output_Dept[[#This Row],[Responses]]&gt;=30,IF(ISERROR(AVERAGE(G18,H18,I18)),"N/A",(AVERAGE(G18,H18,I18))),"")</f>
        <v>1.4642936219695762E-2</v>
      </c>
      <c r="G18" s="293">
        <f>IF(Data_R_Output_Dept[[#This Row],[TaskCompletion_%]]&gt;0,1.96*SQRT((Data_R_Output_Dept[[#This Row],[TaskCompletion_%]]*(1-Data_R_Output_Dept[[#This Row],[TaskCompletion_%]]))/Data_R_Output_Dept[[#This Row],[Responses]]),"")</f>
        <v>1.3276736114521319E-2</v>
      </c>
      <c r="H18" s="293">
        <f>IF(Data_R_Output_Dept[[#This Row],[Ease_%]]&gt;0,1.96*SQRT((Data_R_Output_Dept[[#This Row],[Ease_%]]*(1-Data_R_Output_Dept[[#This Row],[Ease_%]]))/Data_R_Output_Dept[[#This Row],[Responses]]),"")</f>
        <v>1.5311861214299031E-2</v>
      </c>
      <c r="I18" s="293">
        <f>IF(Data_R_Output_Dept[[#This Row],[Satisfaction_%]]&gt;0,1.96*SQRT((Data_R_Output_Dept[[#This Row],[Satisfaction_%]]*(1-Data_R_Output_Dept[[#This Row],[Satisfaction_%]]))/Data_R_Output_Dept[[#This Row],[Responses]]),"")</f>
        <v>1.5340211330266935E-2</v>
      </c>
      <c r="J18" s="293">
        <f t="shared" si="0"/>
        <v>1.4642936219695762E-2</v>
      </c>
    </row>
    <row r="19" spans="1:10" x14ac:dyDescent="0.5">
      <c r="A19" t="s">
        <v>180</v>
      </c>
      <c r="B19">
        <v>3423</v>
      </c>
      <c r="C19">
        <v>0.55828220858895705</v>
      </c>
      <c r="D19">
        <v>0.48466257668711699</v>
      </c>
      <c r="E19">
        <v>0.43704352906806898</v>
      </c>
      <c r="F19" s="293">
        <f>IF(Data_R_Output_Dept[[#This Row],[Responses]]&gt;=30,IF(ISERROR(AVERAGE(G19,H19,I19)),"N/A",(AVERAGE(G19,H19,I19))),"")</f>
        <v>1.6665175505521528E-2</v>
      </c>
      <c r="G19" s="293">
        <f>IF(Data_R_Output_Dept[[#This Row],[TaskCompletion_%]]&gt;0,1.96*SQRT((Data_R_Output_Dept[[#This Row],[TaskCompletion_%]]*(1-Data_R_Output_Dept[[#This Row],[TaskCompletion_%]]))/Data_R_Output_Dept[[#This Row],[Responses]]),"")</f>
        <v>1.6636116835678682E-2</v>
      </c>
      <c r="H19" s="293">
        <f>IF(Data_R_Output_Dept[[#This Row],[Ease_%]]&gt;0,1.96*SQRT((Data_R_Output_Dept[[#This Row],[Ease_%]]*(1-Data_R_Output_Dept[[#This Row],[Ease_%]]))/Data_R_Output_Dept[[#This Row],[Responses]]),"")</f>
        <v>1.6742418983335748E-2</v>
      </c>
      <c r="I19" s="293">
        <f>IF(Data_R_Output_Dept[[#This Row],[Satisfaction_%]]&gt;0,1.96*SQRT((Data_R_Output_Dept[[#This Row],[Satisfaction_%]]*(1-Data_R_Output_Dept[[#This Row],[Satisfaction_%]]))/Data_R_Output_Dept[[#This Row],[Responses]]),"")</f>
        <v>1.6616990697550151E-2</v>
      </c>
      <c r="J19" s="293">
        <f t="shared" si="0"/>
        <v>1.6665175505521528E-2</v>
      </c>
    </row>
    <row r="20" spans="1:10" x14ac:dyDescent="0.5">
      <c r="A20" t="s">
        <v>181</v>
      </c>
      <c r="B20">
        <v>3142</v>
      </c>
      <c r="C20">
        <v>0.64767663908338602</v>
      </c>
      <c r="D20">
        <v>0.53532781667727602</v>
      </c>
      <c r="E20">
        <v>0.52323360916613604</v>
      </c>
      <c r="F20" s="293">
        <f>IF(Data_R_Output_Dept[[#This Row],[Responses]]&gt;=30,IF(ISERROR(AVERAGE(G20,H20,I20)),"N/A",(AVERAGE(G20,H20,I20))),"")</f>
        <v>1.720243549629279E-2</v>
      </c>
      <c r="G20" s="293">
        <f>IF(Data_R_Output_Dept[[#This Row],[TaskCompletion_%]]&gt;0,1.96*SQRT((Data_R_Output_Dept[[#This Row],[TaskCompletion_%]]*(1-Data_R_Output_Dept[[#This Row],[TaskCompletion_%]]))/Data_R_Output_Dept[[#This Row],[Responses]]),"")</f>
        <v>1.6703320621940417E-2</v>
      </c>
      <c r="H20" s="293">
        <f>IF(Data_R_Output_Dept[[#This Row],[Ease_%]]&gt;0,1.96*SQRT((Data_R_Output_Dept[[#This Row],[Ease_%]]*(1-Data_R_Output_Dept[[#This Row],[Ease_%]]))/Data_R_Output_Dept[[#This Row],[Responses]]),"")</f>
        <v>1.7439588126790619E-2</v>
      </c>
      <c r="I20" s="293">
        <f>IF(Data_R_Output_Dept[[#This Row],[Satisfaction_%]]&gt;0,1.96*SQRT((Data_R_Output_Dept[[#This Row],[Satisfaction_%]]*(1-Data_R_Output_Dept[[#This Row],[Satisfaction_%]]))/Data_R_Output_Dept[[#This Row],[Responses]]),"")</f>
        <v>1.7464397740147332E-2</v>
      </c>
      <c r="J20" s="293">
        <f t="shared" si="0"/>
        <v>1.720243549629279E-2</v>
      </c>
    </row>
    <row r="21" spans="1:10" x14ac:dyDescent="0.5">
      <c r="A21" t="s">
        <v>184</v>
      </c>
      <c r="B21">
        <v>2106</v>
      </c>
      <c r="C21">
        <v>0.71320037986704699</v>
      </c>
      <c r="D21">
        <v>0.561728395061728</v>
      </c>
      <c r="E21">
        <v>0.561728395061728</v>
      </c>
      <c r="F21" s="293">
        <f>IF(Data_R_Output_Dept[[#This Row],[Responses]]&gt;=30,IF(ISERROR(AVERAGE(G21,H21,I21)),"N/A",(AVERAGE(G21,H21,I21))),"")</f>
        <v>2.0566405380382704E-2</v>
      </c>
      <c r="G21" s="293">
        <f>IF(Data_R_Output_Dept[[#This Row],[TaskCompletion_%]]&gt;0,1.96*SQRT((Data_R_Output_Dept[[#This Row],[TaskCompletion_%]]*(1-Data_R_Output_Dept[[#This Row],[TaskCompletion_%]]))/Data_R_Output_Dept[[#This Row],[Responses]]),"")</f>
        <v>1.9316211710350414E-2</v>
      </c>
      <c r="H21" s="293">
        <f>IF(Data_R_Output_Dept[[#This Row],[Ease_%]]&gt;0,1.96*SQRT((Data_R_Output_Dept[[#This Row],[Ease_%]]*(1-Data_R_Output_Dept[[#This Row],[Ease_%]]))/Data_R_Output_Dept[[#This Row],[Responses]]),"")</f>
        <v>2.1191502215398849E-2</v>
      </c>
      <c r="I21" s="293">
        <f>IF(Data_R_Output_Dept[[#This Row],[Satisfaction_%]]&gt;0,1.96*SQRT((Data_R_Output_Dept[[#This Row],[Satisfaction_%]]*(1-Data_R_Output_Dept[[#This Row],[Satisfaction_%]]))/Data_R_Output_Dept[[#This Row],[Responses]]),"")</f>
        <v>2.1191502215398849E-2</v>
      </c>
      <c r="J21" s="293">
        <f t="shared" si="0"/>
        <v>2.0566405380382704E-2</v>
      </c>
    </row>
    <row r="22" spans="1:10" x14ac:dyDescent="0.5">
      <c r="A22" t="s">
        <v>186</v>
      </c>
      <c r="B22">
        <v>1565</v>
      </c>
      <c r="C22">
        <v>0.764217252396166</v>
      </c>
      <c r="D22">
        <v>0.65047923322683698</v>
      </c>
      <c r="E22">
        <v>0.60575079872204496</v>
      </c>
      <c r="F22" s="293">
        <f>IF(Data_R_Output_Dept[[#This Row],[Responses]]&gt;=30,IF(ISERROR(AVERAGE(G22,H22,I22)),"N/A",(AVERAGE(G22,H22,I22))),"")</f>
        <v>2.2955709653256485E-2</v>
      </c>
      <c r="G22" s="293">
        <f>IF(Data_R_Output_Dept[[#This Row],[TaskCompletion_%]]&gt;0,1.96*SQRT((Data_R_Output_Dept[[#This Row],[TaskCompletion_%]]*(1-Data_R_Output_Dept[[#This Row],[TaskCompletion_%]]))/Data_R_Output_Dept[[#This Row],[Responses]]),"")</f>
        <v>2.1031165037996073E-2</v>
      </c>
      <c r="H22" s="293">
        <f>IF(Data_R_Output_Dept[[#This Row],[Ease_%]]&gt;0,1.96*SQRT((Data_R_Output_Dept[[#This Row],[Ease_%]]*(1-Data_R_Output_Dept[[#This Row],[Ease_%]]))/Data_R_Output_Dept[[#This Row],[Responses]]),"")</f>
        <v>2.3623928019855508E-2</v>
      </c>
      <c r="I22" s="293">
        <f>IF(Data_R_Output_Dept[[#This Row],[Satisfaction_%]]&gt;0,1.96*SQRT((Data_R_Output_Dept[[#This Row],[Satisfaction_%]]*(1-Data_R_Output_Dept[[#This Row],[Satisfaction_%]]))/Data_R_Output_Dept[[#This Row],[Responses]]),"")</f>
        <v>2.4212035901917887E-2</v>
      </c>
      <c r="J22" s="293">
        <f t="shared" si="0"/>
        <v>2.2955709653256485E-2</v>
      </c>
    </row>
    <row r="23" spans="1:10" x14ac:dyDescent="0.5">
      <c r="A23" t="s">
        <v>190</v>
      </c>
      <c r="B23">
        <v>1546</v>
      </c>
      <c r="C23">
        <v>0.69728331177231595</v>
      </c>
      <c r="D23">
        <v>0.661707632600259</v>
      </c>
      <c r="E23">
        <v>0.57244501940491599</v>
      </c>
      <c r="F23" s="293">
        <f>IF(Data_R_Output_Dept[[#This Row],[Responses]]&gt;=30,IF(ISERROR(AVERAGE(G23,H23,I23)),"N/A",(AVERAGE(G23,H23,I23))),"")</f>
        <v>2.3715982070287255E-2</v>
      </c>
      <c r="G23" s="293">
        <f>IF(Data_R_Output_Dept[[#This Row],[TaskCompletion_%]]&gt;0,1.96*SQRT((Data_R_Output_Dept[[#This Row],[TaskCompletion_%]]*(1-Data_R_Output_Dept[[#This Row],[TaskCompletion_%]]))/Data_R_Output_Dept[[#This Row],[Responses]]),"")</f>
        <v>2.2902038686220667E-2</v>
      </c>
      <c r="H23" s="293">
        <f>IF(Data_R_Output_Dept[[#This Row],[Ease_%]]&gt;0,1.96*SQRT((Data_R_Output_Dept[[#This Row],[Ease_%]]*(1-Data_R_Output_Dept[[#This Row],[Ease_%]]))/Data_R_Output_Dept[[#This Row],[Responses]]),"")</f>
        <v>2.3584707707612843E-2</v>
      </c>
      <c r="I23" s="293">
        <f>IF(Data_R_Output_Dept[[#This Row],[Satisfaction_%]]&gt;0,1.96*SQRT((Data_R_Output_Dept[[#This Row],[Satisfaction_%]]*(1-Data_R_Output_Dept[[#This Row],[Satisfaction_%]]))/Data_R_Output_Dept[[#This Row],[Responses]]),"")</f>
        <v>2.4661199817028252E-2</v>
      </c>
      <c r="J23" s="293">
        <f t="shared" si="0"/>
        <v>2.3715982070287255E-2</v>
      </c>
    </row>
    <row r="24" spans="1:10" x14ac:dyDescent="0.5">
      <c r="A24" t="s">
        <v>185</v>
      </c>
      <c r="B24">
        <v>1537</v>
      </c>
      <c r="C24">
        <v>0.80806766428106702</v>
      </c>
      <c r="D24">
        <v>0.75146389069616104</v>
      </c>
      <c r="E24">
        <v>0.68965517241379304</v>
      </c>
      <c r="F24" s="293">
        <f>IF(Data_R_Output_Dept[[#This Row],[Responses]]&gt;=30,IF(ISERROR(AVERAGE(G24,H24,I24)),"N/A",(AVERAGE(G24,H24,I24))),"")</f>
        <v>2.1474470106768312E-2</v>
      </c>
      <c r="G24" s="293">
        <f>IF(Data_R_Output_Dept[[#This Row],[TaskCompletion_%]]&gt;0,1.96*SQRT((Data_R_Output_Dept[[#This Row],[TaskCompletion_%]]*(1-Data_R_Output_Dept[[#This Row],[TaskCompletion_%]]))/Data_R_Output_Dept[[#This Row],[Responses]]),"")</f>
        <v>1.9688701559817785E-2</v>
      </c>
      <c r="H24" s="293">
        <f>IF(Data_R_Output_Dept[[#This Row],[Ease_%]]&gt;0,1.96*SQRT((Data_R_Output_Dept[[#This Row],[Ease_%]]*(1-Data_R_Output_Dept[[#This Row],[Ease_%]]))/Data_R_Output_Dept[[#This Row],[Responses]]),"")</f>
        <v>2.1605680207706673E-2</v>
      </c>
      <c r="I24" s="293">
        <f>IF(Data_R_Output_Dept[[#This Row],[Satisfaction_%]]&gt;0,1.96*SQRT((Data_R_Output_Dept[[#This Row],[Satisfaction_%]]*(1-Data_R_Output_Dept[[#This Row],[Satisfaction_%]]))/Data_R_Output_Dept[[#This Row],[Responses]]),"")</f>
        <v>2.3129028552780477E-2</v>
      </c>
      <c r="J24" s="293">
        <f t="shared" si="0"/>
        <v>2.1474470106768312E-2</v>
      </c>
    </row>
    <row r="25" spans="1:10" x14ac:dyDescent="0.5">
      <c r="A25" t="s">
        <v>207</v>
      </c>
      <c r="B25">
        <v>1510</v>
      </c>
      <c r="C25">
        <v>0.67748344370860902</v>
      </c>
      <c r="D25">
        <v>0.50927152317880797</v>
      </c>
      <c r="E25">
        <v>0.50927152317880797</v>
      </c>
      <c r="F25" s="293">
        <f>IF(Data_R_Output_Dept[[#This Row],[Responses]]&gt;=30,IF(ISERROR(AVERAGE(G25,H25,I25)),"N/A",(AVERAGE(G25,H25,I25))),"")</f>
        <v>2.4669232663593516E-2</v>
      </c>
      <c r="G25" s="293">
        <f>IF(Data_R_Output_Dept[[#This Row],[TaskCompletion_%]]&gt;0,1.96*SQRT((Data_R_Output_Dept[[#This Row],[TaskCompletion_%]]*(1-Data_R_Output_Dept[[#This Row],[TaskCompletion_%]]))/Data_R_Output_Dept[[#This Row],[Responses]]),"")</f>
        <v>2.3577239106793716E-2</v>
      </c>
      <c r="H25" s="293">
        <f>IF(Data_R_Output_Dept[[#This Row],[Ease_%]]&gt;0,1.96*SQRT((Data_R_Output_Dept[[#This Row],[Ease_%]]*(1-Data_R_Output_Dept[[#This Row],[Ease_%]]))/Data_R_Output_Dept[[#This Row],[Responses]]),"")</f>
        <v>2.5215229441993413E-2</v>
      </c>
      <c r="I25" s="293">
        <f>IF(Data_R_Output_Dept[[#This Row],[Satisfaction_%]]&gt;0,1.96*SQRT((Data_R_Output_Dept[[#This Row],[Satisfaction_%]]*(1-Data_R_Output_Dept[[#This Row],[Satisfaction_%]]))/Data_R_Output_Dept[[#This Row],[Responses]]),"")</f>
        <v>2.5215229441993413E-2</v>
      </c>
      <c r="J25" s="293">
        <f t="shared" si="0"/>
        <v>2.4669232663593516E-2</v>
      </c>
    </row>
    <row r="26" spans="1:10" x14ac:dyDescent="0.5">
      <c r="A26" t="s">
        <v>189</v>
      </c>
      <c r="B26">
        <v>1413</v>
      </c>
      <c r="C26">
        <v>0.74522292993630601</v>
      </c>
      <c r="D26">
        <v>0.58669497523000702</v>
      </c>
      <c r="E26">
        <v>0.59023354564755803</v>
      </c>
      <c r="F26" s="293">
        <f>IF(Data_R_Output_Dept[[#This Row],[Responses]]&gt;=30,IF(ISERROR(AVERAGE(G26,H26,I26)),"N/A",(AVERAGE(G26,H26,I26))),"")</f>
        <v>2.4679576079022828E-2</v>
      </c>
      <c r="G26" s="293">
        <f>IF(Data_R_Output_Dept[[#This Row],[TaskCompletion_%]]&gt;0,1.96*SQRT((Data_R_Output_Dept[[#This Row],[TaskCompletion_%]]*(1-Data_R_Output_Dept[[#This Row],[TaskCompletion_%]]))/Data_R_Output_Dept[[#This Row],[Responses]]),"")</f>
        <v>2.2719996731430298E-2</v>
      </c>
      <c r="H26" s="293">
        <f>IF(Data_R_Output_Dept[[#This Row],[Ease_%]]&gt;0,1.96*SQRT((Data_R_Output_Dept[[#This Row],[Ease_%]]*(1-Data_R_Output_Dept[[#This Row],[Ease_%]]))/Data_R_Output_Dept[[#This Row],[Responses]]),"")</f>
        <v>2.5675949770860636E-2</v>
      </c>
      <c r="I26" s="293">
        <f>IF(Data_R_Output_Dept[[#This Row],[Satisfaction_%]]&gt;0,1.96*SQRT((Data_R_Output_Dept[[#This Row],[Satisfaction_%]]*(1-Data_R_Output_Dept[[#This Row],[Satisfaction_%]]))/Data_R_Output_Dept[[#This Row],[Responses]]),"")</f>
        <v>2.5642781734777555E-2</v>
      </c>
      <c r="J26" s="293">
        <f t="shared" si="0"/>
        <v>2.4679576079022828E-2</v>
      </c>
    </row>
    <row r="27" spans="1:10" x14ac:dyDescent="0.5">
      <c r="A27" t="s">
        <v>182</v>
      </c>
      <c r="B27">
        <v>1372</v>
      </c>
      <c r="C27">
        <v>0.77186588921282795</v>
      </c>
      <c r="D27">
        <v>0.63702623906705502</v>
      </c>
      <c r="E27">
        <v>0.62609329446064099</v>
      </c>
      <c r="F27" s="293">
        <f>IF(Data_R_Output_Dept[[#This Row],[Responses]]&gt;=30,IF(ISERROR(AVERAGE(G27,H27,I27)),"N/A",(AVERAGE(G27,H27,I27))),"")</f>
        <v>2.4417219195539241E-2</v>
      </c>
      <c r="G27" s="293">
        <f>IF(Data_R_Output_Dept[[#This Row],[TaskCompletion_%]]&gt;0,1.96*SQRT((Data_R_Output_Dept[[#This Row],[TaskCompletion_%]]*(1-Data_R_Output_Dept[[#This Row],[TaskCompletion_%]]))/Data_R_Output_Dept[[#This Row],[Responses]]),"")</f>
        <v>2.2204707320544699E-2</v>
      </c>
      <c r="H27" s="293">
        <f>IF(Data_R_Output_Dept[[#This Row],[Ease_%]]&gt;0,1.96*SQRT((Data_R_Output_Dept[[#This Row],[Ease_%]]*(1-Data_R_Output_Dept[[#This Row],[Ease_%]]))/Data_R_Output_Dept[[#This Row],[Responses]]),"")</f>
        <v>2.5444580316051339E-2</v>
      </c>
      <c r="I27" s="293">
        <f>IF(Data_R_Output_Dept[[#This Row],[Satisfaction_%]]&gt;0,1.96*SQRT((Data_R_Output_Dept[[#This Row],[Satisfaction_%]]*(1-Data_R_Output_Dept[[#This Row],[Satisfaction_%]]))/Data_R_Output_Dept[[#This Row],[Responses]]),"")</f>
        <v>2.5602369950021693E-2</v>
      </c>
      <c r="J27" s="293">
        <f t="shared" si="0"/>
        <v>2.4417219195539241E-2</v>
      </c>
    </row>
    <row r="28" spans="1:10" x14ac:dyDescent="0.5">
      <c r="A28" t="s">
        <v>187</v>
      </c>
      <c r="B28">
        <v>1356</v>
      </c>
      <c r="C28">
        <v>0.603244837758112</v>
      </c>
      <c r="D28">
        <v>0.52728613569321503</v>
      </c>
      <c r="E28">
        <v>0.49926253687315603</v>
      </c>
      <c r="F28" s="293">
        <f>IF(Data_R_Output_Dept[[#This Row],[Responses]]&gt;=30,IF(ISERROR(AVERAGE(G28,H28,I28)),"N/A",(AVERAGE(G28,H28,I28))),"")</f>
        <v>2.6408735870271854E-2</v>
      </c>
      <c r="G28" s="293">
        <f>IF(Data_R_Output_Dept[[#This Row],[TaskCompletion_%]]&gt;0,1.96*SQRT((Data_R_Output_Dept[[#This Row],[TaskCompletion_%]]*(1-Data_R_Output_Dept[[#This Row],[TaskCompletion_%]]))/Data_R_Output_Dept[[#This Row],[Responses]]),"")</f>
        <v>2.6039601083690911E-2</v>
      </c>
      <c r="H28" s="293">
        <f>IF(Data_R_Output_Dept[[#This Row],[Ease_%]]&gt;0,1.96*SQRT((Data_R_Output_Dept[[#This Row],[Ease_%]]*(1-Data_R_Output_Dept[[#This Row],[Ease_%]]))/Data_R_Output_Dept[[#This Row],[Responses]]),"")</f>
        <v>2.6573488591274595E-2</v>
      </c>
      <c r="I28" s="293">
        <f>IF(Data_R_Output_Dept[[#This Row],[Satisfaction_%]]&gt;0,1.96*SQRT((Data_R_Output_Dept[[#This Row],[Satisfaction_%]]*(1-Data_R_Output_Dept[[#This Row],[Satisfaction_%]]))/Data_R_Output_Dept[[#This Row],[Responses]]),"")</f>
        <v>2.6613117935850059E-2</v>
      </c>
      <c r="J28" s="293">
        <f t="shared" si="0"/>
        <v>2.6408735870271854E-2</v>
      </c>
    </row>
    <row r="29" spans="1:10" x14ac:dyDescent="0.5">
      <c r="A29" t="s">
        <v>193</v>
      </c>
      <c r="B29">
        <v>1244</v>
      </c>
      <c r="C29">
        <v>0.66961414790996798</v>
      </c>
      <c r="D29">
        <v>0.57877813504823195</v>
      </c>
      <c r="E29">
        <v>0.49598070739549799</v>
      </c>
      <c r="F29" s="293">
        <f>IF(Data_R_Output_Dept[[#This Row],[Responses]]&gt;=30,IF(ISERROR(AVERAGE(G29,H29,I29)),"N/A",(AVERAGE(G29,H29,I29))),"")</f>
        <v>2.7120186060548612E-2</v>
      </c>
      <c r="G29" s="293">
        <f>IF(Data_R_Output_Dept[[#This Row],[TaskCompletion_%]]&gt;0,1.96*SQRT((Data_R_Output_Dept[[#This Row],[TaskCompletion_%]]*(1-Data_R_Output_Dept[[#This Row],[TaskCompletion_%]]))/Data_R_Output_Dept[[#This Row],[Responses]]),"")</f>
        <v>2.6137792894615024E-2</v>
      </c>
      <c r="H29" s="293">
        <f>IF(Data_R_Output_Dept[[#This Row],[Ease_%]]&gt;0,1.96*SQRT((Data_R_Output_Dept[[#This Row],[Ease_%]]*(1-Data_R_Output_Dept[[#This Row],[Ease_%]]))/Data_R_Output_Dept[[#This Row],[Responses]]),"")</f>
        <v>2.7438312151210811E-2</v>
      </c>
      <c r="I29" s="293">
        <f>IF(Data_R_Output_Dept[[#This Row],[Satisfaction_%]]&gt;0,1.96*SQRT((Data_R_Output_Dept[[#This Row],[Satisfaction_%]]*(1-Data_R_Output_Dept[[#This Row],[Satisfaction_%]]))/Data_R_Output_Dept[[#This Row],[Responses]]),"")</f>
        <v>2.7784453135820005E-2</v>
      </c>
      <c r="J29" s="293">
        <f t="shared" si="0"/>
        <v>2.7120186060548612E-2</v>
      </c>
    </row>
    <row r="30" spans="1:10" x14ac:dyDescent="0.5">
      <c r="A30" t="s">
        <v>192</v>
      </c>
      <c r="B30">
        <v>982</v>
      </c>
      <c r="C30">
        <v>0.75763747454175201</v>
      </c>
      <c r="D30">
        <v>0.61812627291242395</v>
      </c>
      <c r="E30">
        <v>0.58859470468431796</v>
      </c>
      <c r="F30" s="293">
        <f>IF(Data_R_Output_Dept[[#This Row],[Responses]]&gt;=30,IF(ISERROR(AVERAGE(G30,H30,I30)),"N/A",(AVERAGE(G30,H30,I30))),"")</f>
        <v>2.9322591399837911E-2</v>
      </c>
      <c r="G30" s="293">
        <f>IF(Data_R_Output_Dept[[#This Row],[TaskCompletion_%]]&gt;0,1.96*SQRT((Data_R_Output_Dept[[#This Row],[TaskCompletion_%]]*(1-Data_R_Output_Dept[[#This Row],[TaskCompletion_%]]))/Data_R_Output_Dept[[#This Row],[Responses]]),"")</f>
        <v>2.6801789131996764E-2</v>
      </c>
      <c r="H30" s="293">
        <f>IF(Data_R_Output_Dept[[#This Row],[Ease_%]]&gt;0,1.96*SQRT((Data_R_Output_Dept[[#This Row],[Ease_%]]*(1-Data_R_Output_Dept[[#This Row],[Ease_%]]))/Data_R_Output_Dept[[#This Row],[Responses]]),"")</f>
        <v>3.0387769190853783E-2</v>
      </c>
      <c r="I30" s="293">
        <f>IF(Data_R_Output_Dept[[#This Row],[Satisfaction_%]]&gt;0,1.96*SQRT((Data_R_Output_Dept[[#This Row],[Satisfaction_%]]*(1-Data_R_Output_Dept[[#This Row],[Satisfaction_%]]))/Data_R_Output_Dept[[#This Row],[Responses]]),"")</f>
        <v>3.0778215876663184E-2</v>
      </c>
      <c r="J30" s="293">
        <f t="shared" si="0"/>
        <v>2.9322591399837911E-2</v>
      </c>
    </row>
    <row r="31" spans="1:10" x14ac:dyDescent="0.5">
      <c r="A31" t="s">
        <v>191</v>
      </c>
      <c r="B31">
        <v>920</v>
      </c>
      <c r="C31">
        <v>0.70326086956521705</v>
      </c>
      <c r="D31">
        <v>0.63695652173912998</v>
      </c>
      <c r="E31">
        <v>0.54347826086956497</v>
      </c>
      <c r="F31" s="293">
        <f>IF(Data_R_Output_Dept[[#This Row],[Responses]]&gt;=30,IF(ISERROR(AVERAGE(G31,H31,I31)),"N/A",(AVERAGE(G31,H31,I31))),"")</f>
        <v>3.0926873159431035E-2</v>
      </c>
      <c r="G31" s="293">
        <f>IF(Data_R_Output_Dept[[#This Row],[TaskCompletion_%]]&gt;0,1.96*SQRT((Data_R_Output_Dept[[#This Row],[TaskCompletion_%]]*(1-Data_R_Output_Dept[[#This Row],[TaskCompletion_%]]))/Data_R_Output_Dept[[#This Row],[Responses]]),"")</f>
        <v>2.9519418233560562E-2</v>
      </c>
      <c r="H31" s="293">
        <f>IF(Data_R_Output_Dept[[#This Row],[Ease_%]]&gt;0,1.96*SQRT((Data_R_Output_Dept[[#This Row],[Ease_%]]*(1-Data_R_Output_Dept[[#This Row],[Ease_%]]))/Data_R_Output_Dept[[#This Row],[Responses]]),"")</f>
        <v>3.1073943500278541E-2</v>
      </c>
      <c r="I31" s="293">
        <f>IF(Data_R_Output_Dept[[#This Row],[Satisfaction_%]]&gt;0,1.96*SQRT((Data_R_Output_Dept[[#This Row],[Satisfaction_%]]*(1-Data_R_Output_Dept[[#This Row],[Satisfaction_%]]))/Data_R_Output_Dept[[#This Row],[Responses]]),"")</f>
        <v>3.2187257744454009E-2</v>
      </c>
      <c r="J31" s="293">
        <f t="shared" si="0"/>
        <v>3.0926873159431035E-2</v>
      </c>
    </row>
    <row r="32" spans="1:10" x14ac:dyDescent="0.5">
      <c r="A32" t="s">
        <v>196</v>
      </c>
      <c r="B32">
        <v>829</v>
      </c>
      <c r="C32">
        <v>0.806996381182147</v>
      </c>
      <c r="D32">
        <v>0.69722557297949295</v>
      </c>
      <c r="E32">
        <v>0.61037394451145999</v>
      </c>
      <c r="F32" s="293">
        <f>IF(Data_R_Output_Dept[[#This Row],[Responses]]&gt;=30,IF(ISERROR(AVERAGE(G32,H32,I32)),"N/A",(AVERAGE(G32,H32,I32))),"")</f>
        <v>3.0446598471137041E-2</v>
      </c>
      <c r="G32" s="293">
        <f>IF(Data_R_Output_Dept[[#This Row],[TaskCompletion_%]]&gt;0,1.96*SQRT((Data_R_Output_Dept[[#This Row],[TaskCompletion_%]]*(1-Data_R_Output_Dept[[#This Row],[TaskCompletion_%]]))/Data_R_Output_Dept[[#This Row],[Responses]]),"")</f>
        <v>2.6865648341455554E-2</v>
      </c>
      <c r="H32" s="293">
        <f>IF(Data_R_Output_Dept[[#This Row],[Ease_%]]&gt;0,1.96*SQRT((Data_R_Output_Dept[[#This Row],[Ease_%]]*(1-Data_R_Output_Dept[[#This Row],[Ease_%]]))/Data_R_Output_Dept[[#This Row],[Responses]]),"")</f>
        <v>3.1276997506423744E-2</v>
      </c>
      <c r="I32" s="293">
        <f>IF(Data_R_Output_Dept[[#This Row],[Satisfaction_%]]&gt;0,1.96*SQRT((Data_R_Output_Dept[[#This Row],[Satisfaction_%]]*(1-Data_R_Output_Dept[[#This Row],[Satisfaction_%]]))/Data_R_Output_Dept[[#This Row],[Responses]]),"")</f>
        <v>3.3197149565531825E-2</v>
      </c>
      <c r="J32" s="293">
        <f t="shared" si="0"/>
        <v>3.0446598471137041E-2</v>
      </c>
    </row>
    <row r="33" spans="1:10" x14ac:dyDescent="0.5">
      <c r="A33" t="s">
        <v>195</v>
      </c>
      <c r="B33">
        <v>762</v>
      </c>
      <c r="C33">
        <v>0.67585301837270295</v>
      </c>
      <c r="D33">
        <v>0.56430446194225703</v>
      </c>
      <c r="E33">
        <v>0.55643044619422599</v>
      </c>
      <c r="F33" s="293">
        <f>IF(Data_R_Output_Dept[[#This Row],[Responses]]&gt;=30,IF(ISERROR(AVERAGE(G33,H33,I33)),"N/A",(AVERAGE(G33,H33,I33))),"")</f>
        <v>3.4571708353696461E-2</v>
      </c>
      <c r="G33" s="293">
        <f>IF(Data_R_Output_Dept[[#This Row],[TaskCompletion_%]]&gt;0,1.96*SQRT((Data_R_Output_Dept[[#This Row],[TaskCompletion_%]]*(1-Data_R_Output_Dept[[#This Row],[TaskCompletion_%]]))/Data_R_Output_Dept[[#This Row],[Responses]]),"")</f>
        <v>3.3233471220074223E-2</v>
      </c>
      <c r="H33" s="293">
        <f>IF(Data_R_Output_Dept[[#This Row],[Ease_%]]&gt;0,1.96*SQRT((Data_R_Output_Dept[[#This Row],[Ease_%]]*(1-Data_R_Output_Dept[[#This Row],[Ease_%]]))/Data_R_Output_Dept[[#This Row],[Responses]]),"")</f>
        <v>3.5206826818142779E-2</v>
      </c>
      <c r="I33" s="293">
        <f>IF(Data_R_Output_Dept[[#This Row],[Satisfaction_%]]&gt;0,1.96*SQRT((Data_R_Output_Dept[[#This Row],[Satisfaction_%]]*(1-Data_R_Output_Dept[[#This Row],[Satisfaction_%]]))/Data_R_Output_Dept[[#This Row],[Responses]]),"")</f>
        <v>3.5274827022872386E-2</v>
      </c>
      <c r="J33" s="293">
        <f t="shared" si="0"/>
        <v>3.4571708353696461E-2</v>
      </c>
    </row>
    <row r="34" spans="1:10" x14ac:dyDescent="0.5">
      <c r="A34" t="s">
        <v>198</v>
      </c>
      <c r="B34">
        <v>647</v>
      </c>
      <c r="C34">
        <v>0.789799072642968</v>
      </c>
      <c r="D34">
        <v>0.72797527047913402</v>
      </c>
      <c r="E34">
        <v>0.65996908809891797</v>
      </c>
      <c r="F34" s="293">
        <f>IF(Data_R_Output_Dept[[#This Row],[Responses]]&gt;=30,IF(ISERROR(AVERAGE(G34,H34,I34)),"N/A",(AVERAGE(G34,H34,I34))),"")</f>
        <v>3.4062996861916293E-2</v>
      </c>
      <c r="G34" s="293">
        <f>IF(Data_R_Output_Dept[[#This Row],[TaskCompletion_%]]&gt;0,1.96*SQRT((Data_R_Output_Dept[[#This Row],[TaskCompletion_%]]*(1-Data_R_Output_Dept[[#This Row],[TaskCompletion_%]]))/Data_R_Output_Dept[[#This Row],[Responses]]),"")</f>
        <v>3.1396378392477102E-2</v>
      </c>
      <c r="H34" s="293">
        <f>IF(Data_R_Output_Dept[[#This Row],[Ease_%]]&gt;0,1.96*SQRT((Data_R_Output_Dept[[#This Row],[Ease_%]]*(1-Data_R_Output_Dept[[#This Row],[Ease_%]]))/Data_R_Output_Dept[[#This Row],[Responses]]),"")</f>
        <v>3.4289917310644867E-2</v>
      </c>
      <c r="I34" s="293">
        <f>IF(Data_R_Output_Dept[[#This Row],[Satisfaction_%]]&gt;0,1.96*SQRT((Data_R_Output_Dept[[#This Row],[Satisfaction_%]]*(1-Data_R_Output_Dept[[#This Row],[Satisfaction_%]]))/Data_R_Output_Dept[[#This Row],[Responses]]),"")</f>
        <v>3.6502694882626897E-2</v>
      </c>
      <c r="J34" s="293">
        <f t="shared" si="0"/>
        <v>3.4062996861916293E-2</v>
      </c>
    </row>
    <row r="35" spans="1:10" x14ac:dyDescent="0.5">
      <c r="A35" t="s">
        <v>194</v>
      </c>
      <c r="B35">
        <v>581</v>
      </c>
      <c r="C35">
        <v>0.67125645438898496</v>
      </c>
      <c r="D35">
        <v>0.55421686746987997</v>
      </c>
      <c r="E35">
        <v>0.48020654044750399</v>
      </c>
      <c r="F35" s="293">
        <f>IF(Data_R_Output_Dept[[#This Row],[Responses]]&gt;=30,IF(ISERROR(AVERAGE(G35,H35,I35)),"N/A",(AVERAGE(G35,H35,I35))),"")</f>
        <v>3.9746974763323513E-2</v>
      </c>
      <c r="G35" s="293">
        <f>IF(Data_R_Output_Dept[[#This Row],[TaskCompletion_%]]&gt;0,1.96*SQRT((Data_R_Output_Dept[[#This Row],[TaskCompletion_%]]*(1-Data_R_Output_Dept[[#This Row],[TaskCompletion_%]]))/Data_R_Output_Dept[[#This Row],[Responses]]),"")</f>
        <v>3.8198020715197144E-2</v>
      </c>
      <c r="H35" s="293">
        <f>IF(Data_R_Output_Dept[[#This Row],[Ease_%]]&gt;0,1.96*SQRT((Data_R_Output_Dept[[#This Row],[Ease_%]]*(1-Data_R_Output_Dept[[#This Row],[Ease_%]]))/Data_R_Output_Dept[[#This Row],[Responses]]),"")</f>
        <v>4.0417522677256977E-2</v>
      </c>
      <c r="I35" s="293">
        <f>IF(Data_R_Output_Dept[[#This Row],[Satisfaction_%]]&gt;0,1.96*SQRT((Data_R_Output_Dept[[#This Row],[Satisfaction_%]]*(1-Data_R_Output_Dept[[#This Row],[Satisfaction_%]]))/Data_R_Output_Dept[[#This Row],[Responses]]),"")</f>
        <v>4.0625380897516432E-2</v>
      </c>
      <c r="J35" s="293">
        <f t="shared" si="0"/>
        <v>3.9746974763323513E-2</v>
      </c>
    </row>
    <row r="36" spans="1:10" x14ac:dyDescent="0.5">
      <c r="A36" t="s">
        <v>197</v>
      </c>
      <c r="B36">
        <v>401</v>
      </c>
      <c r="C36">
        <v>0.74563591022443898</v>
      </c>
      <c r="D36">
        <v>0.59600997506234399</v>
      </c>
      <c r="E36">
        <v>0.553615960099751</v>
      </c>
      <c r="F36" s="293">
        <f>IF(Data_R_Output_Dept[[#This Row],[Responses]]&gt;=30,IF(ISERROR(AVERAGE(G36,H36,I36)),"N/A",(AVERAGE(G36,H36,I36))),"")</f>
        <v>4.6436969073384148E-2</v>
      </c>
      <c r="G36" s="293">
        <f>IF(Data_R_Output_Dept[[#This Row],[TaskCompletion_%]]&gt;0,1.96*SQRT((Data_R_Output_Dept[[#This Row],[TaskCompletion_%]]*(1-Data_R_Output_Dept[[#This Row],[TaskCompletion_%]]))/Data_R_Output_Dept[[#This Row],[Responses]]),"")</f>
        <v>4.2626060054242548E-2</v>
      </c>
      <c r="H36" s="293">
        <f>IF(Data_R_Output_Dept[[#This Row],[Ease_%]]&gt;0,1.96*SQRT((Data_R_Output_Dept[[#This Row],[Ease_%]]*(1-Data_R_Output_Dept[[#This Row],[Ease_%]]))/Data_R_Output_Dept[[#This Row],[Responses]]),"")</f>
        <v>4.8028162367486325E-2</v>
      </c>
      <c r="I36" s="293">
        <f>IF(Data_R_Output_Dept[[#This Row],[Satisfaction_%]]&gt;0,1.96*SQRT((Data_R_Output_Dept[[#This Row],[Satisfaction_%]]*(1-Data_R_Output_Dept[[#This Row],[Satisfaction_%]]))/Data_R_Output_Dept[[#This Row],[Responses]]),"")</f>
        <v>4.8656684798423569E-2</v>
      </c>
      <c r="J36" s="293">
        <f t="shared" si="0"/>
        <v>4.6436969073384148E-2</v>
      </c>
    </row>
    <row r="37" spans="1:10" x14ac:dyDescent="0.5">
      <c r="A37" t="s">
        <v>199</v>
      </c>
      <c r="B37">
        <v>360</v>
      </c>
      <c r="C37">
        <v>0.76944444444444404</v>
      </c>
      <c r="D37">
        <v>0.66666666666666696</v>
      </c>
      <c r="E37">
        <v>0.65277777777777801</v>
      </c>
      <c r="F37" s="293">
        <f>IF(Data_R_Output_Dept[[#This Row],[Responses]]&gt;=30,IF(ISERROR(AVERAGE(G37,H37,I37)),"N/A",(AVERAGE(G37,H37,I37))),"")</f>
        <v>4.71287054555952E-2</v>
      </c>
      <c r="G37" s="293">
        <f>IF(Data_R_Output_Dept[[#This Row],[TaskCompletion_%]]&gt;0,1.96*SQRT((Data_R_Output_Dept[[#This Row],[TaskCompletion_%]]*(1-Data_R_Output_Dept[[#This Row],[TaskCompletion_%]]))/Data_R_Output_Dept[[#This Row],[Responses]]),"")</f>
        <v>4.3509215317657723E-2</v>
      </c>
      <c r="H37" s="293">
        <f>IF(Data_R_Output_Dept[[#This Row],[Ease_%]]&gt;0,1.96*SQRT((Data_R_Output_Dept[[#This Row],[Ease_%]]*(1-Data_R_Output_Dept[[#This Row],[Ease_%]]))/Data_R_Output_Dept[[#This Row],[Responses]]),"")</f>
        <v>4.8696591509995411E-2</v>
      </c>
      <c r="I37" s="293">
        <f>IF(Data_R_Output_Dept[[#This Row],[Satisfaction_%]]&gt;0,1.96*SQRT((Data_R_Output_Dept[[#This Row],[Satisfaction_%]]*(1-Data_R_Output_Dept[[#This Row],[Satisfaction_%]]))/Data_R_Output_Dept[[#This Row],[Responses]]),"")</f>
        <v>4.9180309539132452E-2</v>
      </c>
      <c r="J37" s="293">
        <f t="shared" si="0"/>
        <v>4.71287054555952E-2</v>
      </c>
    </row>
    <row r="38" spans="1:10" x14ac:dyDescent="0.5">
      <c r="A38" t="s">
        <v>200</v>
      </c>
      <c r="B38">
        <v>242</v>
      </c>
      <c r="C38">
        <v>0.73966942148760295</v>
      </c>
      <c r="D38">
        <v>0.54958677685950397</v>
      </c>
      <c r="E38">
        <v>0.43801652892561999</v>
      </c>
      <c r="F38" s="293">
        <f>IF(Data_R_Output_Dept[[#This Row],[Responses]]&gt;=30,IF(ISERROR(AVERAGE(G38,H38,I38)),"N/A",(AVERAGE(G38,H38,I38))),"")</f>
        <v>6.0161645388857155E-2</v>
      </c>
      <c r="G38" s="293">
        <f>IF(Data_R_Output_Dept[[#This Row],[TaskCompletion_%]]&gt;0,1.96*SQRT((Data_R_Output_Dept[[#This Row],[TaskCompletion_%]]*(1-Data_R_Output_Dept[[#This Row],[TaskCompletion_%]]))/Data_R_Output_Dept[[#This Row],[Responses]]),"")</f>
        <v>5.5287864119766293E-2</v>
      </c>
      <c r="H38" s="293">
        <f>IF(Data_R_Output_Dept[[#This Row],[Ease_%]]&gt;0,1.96*SQRT((Data_R_Output_Dept[[#This Row],[Ease_%]]*(1-Data_R_Output_Dept[[#This Row],[Ease_%]]))/Data_R_Output_Dept[[#This Row],[Responses]]),"")</f>
        <v>6.2686221344309873E-2</v>
      </c>
      <c r="I38" s="293">
        <f>IF(Data_R_Output_Dept[[#This Row],[Satisfaction_%]]&gt;0,1.96*SQRT((Data_R_Output_Dept[[#This Row],[Satisfaction_%]]*(1-Data_R_Output_Dept[[#This Row],[Satisfaction_%]]))/Data_R_Output_Dept[[#This Row],[Responses]]),"")</f>
        <v>6.2510850702495277E-2</v>
      </c>
      <c r="J38" s="293">
        <f t="shared" si="0"/>
        <v>6.0161645388857155E-2</v>
      </c>
    </row>
    <row r="39" spans="1:10" x14ac:dyDescent="0.5">
      <c r="A39" t="s">
        <v>201</v>
      </c>
      <c r="B39">
        <v>230</v>
      </c>
      <c r="C39">
        <v>0.69130434782608696</v>
      </c>
      <c r="D39">
        <v>0.56086956521739095</v>
      </c>
      <c r="E39">
        <v>0.55217391304347796</v>
      </c>
      <c r="F39" s="293">
        <f>IF(Data_R_Output_Dept[[#This Row],[Responses]]&gt;=30,IF(ISERROR(AVERAGE(G39,H39,I39)),"N/A",(AVERAGE(G39,H39,I39))),"")</f>
        <v>6.2702537952708762E-2</v>
      </c>
      <c r="G39" s="293">
        <f>IF(Data_R_Output_Dept[[#This Row],[TaskCompletion_%]]&gt;0,1.96*SQRT((Data_R_Output_Dept[[#This Row],[TaskCompletion_%]]*(1-Data_R_Output_Dept[[#This Row],[TaskCompletion_%]]))/Data_R_Output_Dept[[#This Row],[Responses]]),"")</f>
        <v>5.9702436291607465E-2</v>
      </c>
      <c r="H39" s="293">
        <f>IF(Data_R_Output_Dept[[#This Row],[Ease_%]]&gt;0,1.96*SQRT((Data_R_Output_Dept[[#This Row],[Ease_%]]*(1-Data_R_Output_Dept[[#This Row],[Ease_%]]))/Data_R_Output_Dept[[#This Row],[Responses]]),"")</f>
        <v>6.4138656613071734E-2</v>
      </c>
      <c r="I39" s="293">
        <f>IF(Data_R_Output_Dept[[#This Row],[Satisfaction_%]]&gt;0,1.96*SQRT((Data_R_Output_Dept[[#This Row],[Satisfaction_%]]*(1-Data_R_Output_Dept[[#This Row],[Satisfaction_%]]))/Data_R_Output_Dept[[#This Row],[Responses]]),"")</f>
        <v>6.4266520953447079E-2</v>
      </c>
      <c r="J39" s="293">
        <f t="shared" si="0"/>
        <v>6.2702537952708762E-2</v>
      </c>
    </row>
    <row r="40" spans="1:10" x14ac:dyDescent="0.5">
      <c r="A40" t="s">
        <v>203</v>
      </c>
      <c r="B40">
        <v>175</v>
      </c>
      <c r="C40">
        <v>0.58857142857142897</v>
      </c>
      <c r="D40">
        <v>0.52</v>
      </c>
      <c r="E40">
        <v>0.502857142857143</v>
      </c>
      <c r="F40" s="293">
        <f>IF(Data_R_Output_Dept[[#This Row],[Responses]]&gt;=30,IF(ISERROR(AVERAGE(G40,H40,I40)),"N/A",(AVERAGE(G40,H40,I40))),"")</f>
        <v>7.3670343848656353E-2</v>
      </c>
      <c r="G40" s="293">
        <f>IF(Data_R_Output_Dept[[#This Row],[TaskCompletion_%]]&gt;0,1.96*SQRT((Data_R_Output_Dept[[#This Row],[TaskCompletion_%]]*(1-Data_R_Output_Dept[[#This Row],[TaskCompletion_%]]))/Data_R_Output_Dept[[#This Row],[Responses]]),"")</f>
        <v>7.2909456176822485E-2</v>
      </c>
      <c r="H40" s="293">
        <f>IF(Data_R_Output_Dept[[#This Row],[Ease_%]]&gt;0,1.96*SQRT((Data_R_Output_Dept[[#This Row],[Ease_%]]*(1-Data_R_Output_Dept[[#This Row],[Ease_%]]))/Data_R_Output_Dept[[#This Row],[Responses]]),"")</f>
        <v>7.4021748155525202E-2</v>
      </c>
      <c r="I40" s="293">
        <f>IF(Data_R_Output_Dept[[#This Row],[Satisfaction_%]]&gt;0,1.96*SQRT((Data_R_Output_Dept[[#This Row],[Satisfaction_%]]*(1-Data_R_Output_Dept[[#This Row],[Satisfaction_%]]))/Data_R_Output_Dept[[#This Row],[Responses]]),"")</f>
        <v>7.4079827213621385E-2</v>
      </c>
      <c r="J40" s="293">
        <f t="shared" si="0"/>
        <v>7.3670343848656353E-2</v>
      </c>
    </row>
    <row r="41" spans="1:10" x14ac:dyDescent="0.5">
      <c r="A41" t="s">
        <v>202</v>
      </c>
      <c r="B41">
        <v>164</v>
      </c>
      <c r="C41">
        <v>0.70121951219512202</v>
      </c>
      <c r="D41">
        <v>0.57926829268292701</v>
      </c>
      <c r="E41">
        <v>0.57926829268292701</v>
      </c>
      <c r="F41" s="293">
        <f>IF(Data_R_Output_Dept[[#This Row],[Responses]]&gt;=30,IF(ISERROR(AVERAGE(G41,H41,I41)),"N/A",(AVERAGE(G41,H41,I41))),"")</f>
        <v>7.3723124200239645E-2</v>
      </c>
      <c r="G41" s="293">
        <f>IF(Data_R_Output_Dept[[#This Row],[TaskCompletion_%]]&gt;0,1.96*SQRT((Data_R_Output_Dept[[#This Row],[TaskCompletion_%]]*(1-Data_R_Output_Dept[[#This Row],[TaskCompletion_%]]))/Data_R_Output_Dept[[#This Row],[Responses]]),"")</f>
        <v>7.005469707597016E-2</v>
      </c>
      <c r="H41" s="293">
        <f>IF(Data_R_Output_Dept[[#This Row],[Ease_%]]&gt;0,1.96*SQRT((Data_R_Output_Dept[[#This Row],[Ease_%]]*(1-Data_R_Output_Dept[[#This Row],[Ease_%]]))/Data_R_Output_Dept[[#This Row],[Responses]]),"")</f>
        <v>7.5557337762374388E-2</v>
      </c>
      <c r="I41" s="293">
        <f>IF(Data_R_Output_Dept[[#This Row],[Satisfaction_%]]&gt;0,1.96*SQRT((Data_R_Output_Dept[[#This Row],[Satisfaction_%]]*(1-Data_R_Output_Dept[[#This Row],[Satisfaction_%]]))/Data_R_Output_Dept[[#This Row],[Responses]]),"")</f>
        <v>7.5557337762374388E-2</v>
      </c>
      <c r="J41" s="293">
        <f t="shared" si="0"/>
        <v>7.3723124200239645E-2</v>
      </c>
    </row>
    <row r="42" spans="1:10" x14ac:dyDescent="0.5">
      <c r="A42" t="s">
        <v>204</v>
      </c>
      <c r="B42">
        <v>126</v>
      </c>
      <c r="C42">
        <v>0.76190476190476197</v>
      </c>
      <c r="D42">
        <v>0.60317460317460303</v>
      </c>
      <c r="E42">
        <v>0.61111111111111105</v>
      </c>
      <c r="F42" s="293">
        <f>IF(Data_R_Output_Dept[[#This Row],[Responses]]&gt;=30,IF(ISERROR(AVERAGE(G42,H42,I42)),"N/A",(AVERAGE(G42,H42,I42))),"")</f>
        <v>8.1639509937400268E-2</v>
      </c>
      <c r="G42" s="293">
        <f>IF(Data_R_Output_Dept[[#This Row],[TaskCompletion_%]]&gt;0,1.96*SQRT((Data_R_Output_Dept[[#This Row],[TaskCompletion_%]]*(1-Data_R_Output_Dept[[#This Row],[TaskCompletion_%]]))/Data_R_Output_Dept[[#This Row],[Responses]]),"")</f>
        <v>7.4369780136362265E-2</v>
      </c>
      <c r="H42" s="293">
        <f>IF(Data_R_Output_Dept[[#This Row],[Ease_%]]&gt;0,1.96*SQRT((Data_R_Output_Dept[[#This Row],[Ease_%]]*(1-Data_R_Output_Dept[[#This Row],[Ease_%]]))/Data_R_Output_Dept[[#This Row],[Responses]]),"")</f>
        <v>8.5426389590154056E-2</v>
      </c>
      <c r="I42" s="293">
        <f>IF(Data_R_Output_Dept[[#This Row],[Satisfaction_%]]&gt;0,1.96*SQRT((Data_R_Output_Dept[[#This Row],[Satisfaction_%]]*(1-Data_R_Output_Dept[[#This Row],[Satisfaction_%]]))/Data_R_Output_Dept[[#This Row],[Responses]]),"")</f>
        <v>8.5122360085684454E-2</v>
      </c>
      <c r="J42" s="293">
        <f t="shared" si="0"/>
        <v>8.1639509937400268E-2</v>
      </c>
    </row>
    <row r="43" spans="1:10" x14ac:dyDescent="0.5">
      <c r="A43" t="s">
        <v>205</v>
      </c>
      <c r="B43">
        <v>102</v>
      </c>
      <c r="C43">
        <v>0.58823529411764697</v>
      </c>
      <c r="D43">
        <v>0.480392156862745</v>
      </c>
      <c r="E43">
        <v>0.45098039215686297</v>
      </c>
      <c r="F43" s="293">
        <f>IF(Data_R_Output_Dept[[#This Row],[Responses]]&gt;=30,IF(ISERROR(AVERAGE(G43,H43,I43)),"N/A",(AVERAGE(G43,H43,I43))),"")</f>
        <v>9.6346136699990412E-2</v>
      </c>
      <c r="G43" s="293">
        <f>IF(Data_R_Output_Dept[[#This Row],[TaskCompletion_%]]&gt;0,1.96*SQRT((Data_R_Output_Dept[[#This Row],[TaskCompletion_%]]*(1-Data_R_Output_Dept[[#This Row],[TaskCompletion_%]]))/Data_R_Output_Dept[[#This Row],[Responses]]),"")</f>
        <v>9.5511592022108682E-2</v>
      </c>
      <c r="H43" s="293">
        <f>IF(Data_R_Output_Dept[[#This Row],[Ease_%]]&gt;0,1.96*SQRT((Data_R_Output_Dept[[#This Row],[Ease_%]]*(1-Data_R_Output_Dept[[#This Row],[Ease_%]]))/Data_R_Output_Dept[[#This Row],[Responses]]),"")</f>
        <v>9.6959817308966814E-2</v>
      </c>
      <c r="I43" s="293">
        <f>IF(Data_R_Output_Dept[[#This Row],[Satisfaction_%]]&gt;0,1.96*SQRT((Data_R_Output_Dept[[#This Row],[Satisfaction_%]]*(1-Data_R_Output_Dept[[#This Row],[Satisfaction_%]]))/Data_R_Output_Dept[[#This Row],[Responses]]),"")</f>
        <v>9.6567000768895725E-2</v>
      </c>
      <c r="J43" s="293">
        <f t="shared" si="0"/>
        <v>9.6346136699990412E-2</v>
      </c>
    </row>
    <row r="44" spans="1:10" x14ac:dyDescent="0.5">
      <c r="A44" t="s">
        <v>208</v>
      </c>
      <c r="B44">
        <v>80</v>
      </c>
      <c r="C44">
        <v>0.73750000000000004</v>
      </c>
      <c r="D44">
        <v>0.625</v>
      </c>
      <c r="E44">
        <v>0.625</v>
      </c>
      <c r="F44" s="293">
        <f>IF(Data_R_Output_Dept[[#This Row],[Responses]]&gt;=30,IF(ISERROR(AVERAGE(G44,H44,I44)),"N/A",(AVERAGE(G44,H44,I44))),"")</f>
        <v>0.10286463958342838</v>
      </c>
      <c r="G44" s="293">
        <f>IF(Data_R_Output_Dept[[#This Row],[TaskCompletion_%]]&gt;0,1.96*SQRT((Data_R_Output_Dept[[#This Row],[TaskCompletion_%]]*(1-Data_R_Output_Dept[[#This Row],[TaskCompletion_%]]))/Data_R_Output_Dept[[#This Row],[Responses]]),"")</f>
        <v>9.6417694823097685E-2</v>
      </c>
      <c r="H44" s="293">
        <f>IF(Data_R_Output_Dept[[#This Row],[Ease_%]]&gt;0,1.96*SQRT((Data_R_Output_Dept[[#This Row],[Ease_%]]*(1-Data_R_Output_Dept[[#This Row],[Ease_%]]))/Data_R_Output_Dept[[#This Row],[Responses]]),"")</f>
        <v>0.10608811196359373</v>
      </c>
      <c r="I44" s="293">
        <f>IF(Data_R_Output_Dept[[#This Row],[Satisfaction_%]]&gt;0,1.96*SQRT((Data_R_Output_Dept[[#This Row],[Satisfaction_%]]*(1-Data_R_Output_Dept[[#This Row],[Satisfaction_%]]))/Data_R_Output_Dept[[#This Row],[Responses]]),"")</f>
        <v>0.10608811196359373</v>
      </c>
      <c r="J44" s="293" t="str">
        <f t="shared" si="0"/>
        <v>Insufficient data</v>
      </c>
    </row>
    <row r="45" spans="1:10" x14ac:dyDescent="0.5">
      <c r="A45" t="s">
        <v>210</v>
      </c>
      <c r="B45">
        <v>37</v>
      </c>
      <c r="C45">
        <v>0.62162162162162204</v>
      </c>
      <c r="D45">
        <v>0.62162162162162204</v>
      </c>
      <c r="E45">
        <v>0.43243243243243201</v>
      </c>
      <c r="F45" s="293">
        <f>IF(Data_R_Output_Dept[[#This Row],[Responses]]&gt;=30,IF(ISERROR(AVERAGE(G45,H45,I45)),"N/A",(AVERAGE(G45,H45,I45))),"")</f>
        <v>0.15739244842984348</v>
      </c>
      <c r="G45" s="293">
        <f>IF(Data_R_Output_Dept[[#This Row],[TaskCompletion_%]]&gt;0,1.96*SQRT((Data_R_Output_Dept[[#This Row],[TaskCompletion_%]]*(1-Data_R_Output_Dept[[#This Row],[TaskCompletion_%]]))/Data_R_Output_Dept[[#This Row],[Responses]]),"")</f>
        <v>0.15627209021980673</v>
      </c>
      <c r="H45" s="293">
        <f>IF(Data_R_Output_Dept[[#This Row],[Ease_%]]&gt;0,1.96*SQRT((Data_R_Output_Dept[[#This Row],[Ease_%]]*(1-Data_R_Output_Dept[[#This Row],[Ease_%]]))/Data_R_Output_Dept[[#This Row],[Responses]]),"")</f>
        <v>0.15627209021980673</v>
      </c>
      <c r="I45" s="293">
        <f>IF(Data_R_Output_Dept[[#This Row],[Satisfaction_%]]&gt;0,1.96*SQRT((Data_R_Output_Dept[[#This Row],[Satisfaction_%]]*(1-Data_R_Output_Dept[[#This Row],[Satisfaction_%]]))/Data_R_Output_Dept[[#This Row],[Responses]]),"")</f>
        <v>0.15963316484991702</v>
      </c>
      <c r="J45" s="293" t="str">
        <f t="shared" si="0"/>
        <v>Insufficient data</v>
      </c>
    </row>
    <row r="46" spans="1:10" x14ac:dyDescent="0.5">
      <c r="A46" t="s">
        <v>206</v>
      </c>
      <c r="B46">
        <v>33</v>
      </c>
      <c r="C46">
        <v>0.84848484848484895</v>
      </c>
      <c r="D46">
        <v>0.66666666666666696</v>
      </c>
      <c r="E46">
        <v>0.72727272727272696</v>
      </c>
      <c r="F46" s="293">
        <f>IF(Data_R_Output_Dept[[#This Row],[Responses]]&gt;=30,IF(ISERROR(AVERAGE(G46,H46,I46)),"N/A",(AVERAGE(G46,H46,I46))),"")</f>
        <v>0.1450426925250623</v>
      </c>
      <c r="G46" s="293">
        <f>IF(Data_R_Output_Dept[[#This Row],[TaskCompletion_%]]&gt;0,1.96*SQRT((Data_R_Output_Dept[[#This Row],[TaskCompletion_%]]*(1-Data_R_Output_Dept[[#This Row],[TaskCompletion_%]]))/Data_R_Output_Dept[[#This Row],[Responses]]),"")</f>
        <v>0.12233456425055705</v>
      </c>
      <c r="H46" s="293">
        <f>IF(Data_R_Output_Dept[[#This Row],[Ease_%]]&gt;0,1.96*SQRT((Data_R_Output_Dept[[#This Row],[Ease_%]]*(1-Data_R_Output_Dept[[#This Row],[Ease_%]]))/Data_R_Output_Dept[[#This Row],[Responses]]),"")</f>
        <v>0.16083954821299473</v>
      </c>
      <c r="I46" s="293">
        <f>IF(Data_R_Output_Dept[[#This Row],[Satisfaction_%]]&gt;0,1.96*SQRT((Data_R_Output_Dept[[#This Row],[Satisfaction_%]]*(1-Data_R_Output_Dept[[#This Row],[Satisfaction_%]]))/Data_R_Output_Dept[[#This Row],[Responses]]),"")</f>
        <v>0.15195396511163511</v>
      </c>
      <c r="J46" s="293" t="str">
        <f t="shared" si="0"/>
        <v>Insufficient data</v>
      </c>
    </row>
    <row r="47" spans="1:10" x14ac:dyDescent="0.5">
      <c r="A47" t="s">
        <v>209</v>
      </c>
      <c r="B47">
        <v>29</v>
      </c>
      <c r="C47">
        <v>0.58620689655172398</v>
      </c>
      <c r="D47">
        <v>0.37931034482758602</v>
      </c>
      <c r="E47">
        <v>0.44827586206896602</v>
      </c>
      <c r="F47" s="293" t="str">
        <f>IF(Data_R_Output_Dept[[#This Row],[Responses]]&gt;=30,IF(ISERROR(AVERAGE(G47,H47,I47)),"N/A",(AVERAGE(G47,H47,I47))),"")</f>
        <v/>
      </c>
      <c r="G47" s="293">
        <f>IF(Data_R_Output_Dept[[#This Row],[TaskCompletion_%]]&gt;0,1.96*SQRT((Data_R_Output_Dept[[#This Row],[TaskCompletion_%]]*(1-Data_R_Output_Dept[[#This Row],[TaskCompletion_%]]))/Data_R_Output_Dept[[#This Row],[Responses]]),"")</f>
        <v>0.17925618865701615</v>
      </c>
      <c r="H47" s="293">
        <f>IF(Data_R_Output_Dept[[#This Row],[Ease_%]]&gt;0,1.96*SQRT((Data_R_Output_Dept[[#This Row],[Ease_%]]*(1-Data_R_Output_Dept[[#This Row],[Ease_%]]))/Data_R_Output_Dept[[#This Row],[Responses]]),"")</f>
        <v>0.17660039459941193</v>
      </c>
      <c r="I47" s="293">
        <f>IF(Data_R_Output_Dept[[#This Row],[Satisfaction_%]]&gt;0,1.96*SQRT((Data_R_Output_Dept[[#This Row],[Satisfaction_%]]*(1-Data_R_Output_Dept[[#This Row],[Satisfaction_%]]))/Data_R_Output_Dept[[#This Row],[Responses]]),"")</f>
        <v>0.18100507093620594</v>
      </c>
      <c r="J47" s="293" t="str">
        <f t="shared" si="0"/>
        <v>Insufficient data</v>
      </c>
    </row>
    <row r="48" spans="1:10" x14ac:dyDescent="0.5">
      <c r="A48" t="s">
        <v>211</v>
      </c>
      <c r="B48">
        <v>18</v>
      </c>
      <c r="C48">
        <v>0.66666666666666696</v>
      </c>
      <c r="D48">
        <v>0.44444444444444398</v>
      </c>
      <c r="E48">
        <v>0.5</v>
      </c>
      <c r="F48" s="293" t="str">
        <f>IF(Data_R_Output_Dept[[#This Row],[Responses]]&gt;=30,IF(ISERROR(AVERAGE(G48,H48,I48)),"N/A",(AVERAGE(G48,H48,I48))),"")</f>
        <v/>
      </c>
      <c r="G48" s="293">
        <f>IF(Data_R_Output_Dept[[#This Row],[TaskCompletion_%]]&gt;0,1.96*SQRT((Data_R_Output_Dept[[#This Row],[TaskCompletion_%]]*(1-Data_R_Output_Dept[[#This Row],[TaskCompletion_%]]))/Data_R_Output_Dept[[#This Row],[Responses]]),"")</f>
        <v>0.21777777777777774</v>
      </c>
      <c r="H48" s="293">
        <f>IF(Data_R_Output_Dept[[#This Row],[Ease_%]]&gt;0,1.96*SQRT((Data_R_Output_Dept[[#This Row],[Ease_%]]*(1-Data_R_Output_Dept[[#This Row],[Ease_%]]))/Data_R_Output_Dept[[#This Row],[Responses]]),"")</f>
        <v>0.2295579338492601</v>
      </c>
      <c r="I48" s="293">
        <f>IF(Data_R_Output_Dept[[#This Row],[Satisfaction_%]]&gt;0,1.96*SQRT((Data_R_Output_Dept[[#This Row],[Satisfaction_%]]*(1-Data_R_Output_Dept[[#This Row],[Satisfaction_%]]))/Data_R_Output_Dept[[#This Row],[Responses]]),"")</f>
        <v>0.23098821518760551</v>
      </c>
      <c r="J48" s="293" t="str">
        <f t="shared" si="0"/>
        <v>Insufficient data</v>
      </c>
    </row>
    <row r="49" spans="1:10" x14ac:dyDescent="0.5">
      <c r="A49" t="s">
        <v>212</v>
      </c>
      <c r="B49">
        <v>15</v>
      </c>
      <c r="C49">
        <v>0.93333333333333302</v>
      </c>
      <c r="D49">
        <v>0.6</v>
      </c>
      <c r="E49">
        <v>0.46666666666666701</v>
      </c>
      <c r="F49" s="293" t="str">
        <f>IF(Data_R_Output_Dept[[#This Row],[Responses]]&gt;=30,IF(ISERROR(AVERAGE(G49,H49,I49)),"N/A",(AVERAGE(G49,H49,I49))),"")</f>
        <v/>
      </c>
      <c r="G49" s="293">
        <f>IF(Data_R_Output_Dept[[#This Row],[TaskCompletion_%]]&gt;0,1.96*SQRT((Data_R_Output_Dept[[#This Row],[TaskCompletion_%]]*(1-Data_R_Output_Dept[[#This Row],[TaskCompletion_%]]))/Data_R_Output_Dept[[#This Row],[Responses]]),"")</f>
        <v>0.12623599298902827</v>
      </c>
      <c r="H49" s="293">
        <f>IF(Data_R_Output_Dept[[#This Row],[Ease_%]]&gt;0,1.96*SQRT((Data_R_Output_Dept[[#This Row],[Ease_%]]*(1-Data_R_Output_Dept[[#This Row],[Ease_%]]))/Data_R_Output_Dept[[#This Row],[Responses]]),"")</f>
        <v>0.24792256855720091</v>
      </c>
      <c r="I49" s="293">
        <f>IF(Data_R_Output_Dept[[#This Row],[Satisfaction_%]]&gt;0,1.96*SQRT((Data_R_Output_Dept[[#This Row],[Satisfaction_%]]*(1-Data_R_Output_Dept[[#This Row],[Satisfaction_%]]))/Data_R_Output_Dept[[#This Row],[Responses]]),"")</f>
        <v>0.25247198597805598</v>
      </c>
      <c r="J49" s="293" t="str">
        <f t="shared" si="0"/>
        <v>Insufficient data</v>
      </c>
    </row>
    <row r="50" spans="1:10" x14ac:dyDescent="0.5">
      <c r="A50" t="s">
        <v>213</v>
      </c>
      <c r="B50">
        <v>15</v>
      </c>
      <c r="C50">
        <v>0.66666666666666696</v>
      </c>
      <c r="D50">
        <v>0.6</v>
      </c>
      <c r="E50">
        <v>0.33333333333333298</v>
      </c>
      <c r="F50" s="293" t="str">
        <f>IF(Data_R_Output_Dept[[#This Row],[Responses]]&gt;=30,IF(ISERROR(AVERAGE(G50,H50,I50)),"N/A",(AVERAGE(G50,H50,I50))),"")</f>
        <v/>
      </c>
      <c r="G50" s="293">
        <f>IF(Data_R_Output_Dept[[#This Row],[TaskCompletion_%]]&gt;0,1.96*SQRT((Data_R_Output_Dept[[#This Row],[TaskCompletion_%]]*(1-Data_R_Output_Dept[[#This Row],[TaskCompletion_%]]))/Data_R_Output_Dept[[#This Row],[Responses]]),"")</f>
        <v>0.23856360282447228</v>
      </c>
      <c r="H50" s="293">
        <f>IF(Data_R_Output_Dept[[#This Row],[Ease_%]]&gt;0,1.96*SQRT((Data_R_Output_Dept[[#This Row],[Ease_%]]*(1-Data_R_Output_Dept[[#This Row],[Ease_%]]))/Data_R_Output_Dept[[#This Row],[Responses]]),"")</f>
        <v>0.24792256855720091</v>
      </c>
      <c r="I50" s="293">
        <f>IF(Data_R_Output_Dept[[#This Row],[Satisfaction_%]]&gt;0,1.96*SQRT((Data_R_Output_Dept[[#This Row],[Satisfaction_%]]*(1-Data_R_Output_Dept[[#This Row],[Satisfaction_%]]))/Data_R_Output_Dept[[#This Row],[Responses]]),"")</f>
        <v>0.23856360282447228</v>
      </c>
      <c r="J50" s="293" t="str">
        <f t="shared" si="0"/>
        <v>Insufficient data</v>
      </c>
    </row>
    <row r="51" spans="1:10" x14ac:dyDescent="0.5">
      <c r="A51" t="s">
        <v>1646</v>
      </c>
      <c r="B51">
        <v>7</v>
      </c>
      <c r="C51">
        <v>0.57142857142857095</v>
      </c>
      <c r="D51">
        <v>0.42857142857142899</v>
      </c>
      <c r="E51">
        <v>0.14285714285714299</v>
      </c>
      <c r="F51" s="293" t="str">
        <f>IF(Data_R_Output_Dept[[#This Row],[Responses]]&gt;=30,IF(ISERROR(AVERAGE(G51,H51,I51)),"N/A",(AVERAGE(G51,H51,I51))),"")</f>
        <v/>
      </c>
      <c r="G51" s="293">
        <f>IF(Data_R_Output_Dept[[#This Row],[TaskCompletion_%]]&gt;0,1.96*SQRT((Data_R_Output_Dept[[#This Row],[TaskCompletion_%]]*(1-Data_R_Output_Dept[[#This Row],[TaskCompletion_%]]))/Data_R_Output_Dept[[#This Row],[Responses]]),"")</f>
        <v>0.36660605559646725</v>
      </c>
      <c r="H51" s="293">
        <f>IF(Data_R_Output_Dept[[#This Row],[Ease_%]]&gt;0,1.96*SQRT((Data_R_Output_Dept[[#This Row],[Ease_%]]*(1-Data_R_Output_Dept[[#This Row],[Ease_%]]))/Data_R_Output_Dept[[#This Row],[Responses]]),"")</f>
        <v>0.36660605559646725</v>
      </c>
      <c r="I51" s="293">
        <f>IF(Data_R_Output_Dept[[#This Row],[Satisfaction_%]]&gt;0,1.96*SQRT((Data_R_Output_Dept[[#This Row],[Satisfaction_%]]*(1-Data_R_Output_Dept[[#This Row],[Satisfaction_%]]))/Data_R_Output_Dept[[#This Row],[Responses]]),"")</f>
        <v>0.25922962793631454</v>
      </c>
      <c r="J51" s="293" t="str">
        <f t="shared" si="0"/>
        <v>Insufficient data</v>
      </c>
    </row>
    <row r="52" spans="1:10" x14ac:dyDescent="0.5">
      <c r="A52" t="s">
        <v>214</v>
      </c>
      <c r="B52">
        <v>4</v>
      </c>
      <c r="C52">
        <v>0.75</v>
      </c>
      <c r="D52">
        <v>0.75</v>
      </c>
      <c r="E52">
        <v>1</v>
      </c>
      <c r="F52" s="293" t="str">
        <f>IF(Data_R_Output_Dept[[#This Row],[Responses]]&gt;=30,IF(ISERROR(AVERAGE(G52,H52,I52)),"N/A",(AVERAGE(G52,H52,I52))),"")</f>
        <v/>
      </c>
      <c r="G52" s="293">
        <f>IF(Data_R_Output_Dept[[#This Row],[TaskCompletion_%]]&gt;0,1.96*SQRT((Data_R_Output_Dept[[#This Row],[TaskCompletion_%]]*(1-Data_R_Output_Dept[[#This Row],[TaskCompletion_%]]))/Data_R_Output_Dept[[#This Row],[Responses]]),"")</f>
        <v>0.42435244785437493</v>
      </c>
      <c r="H52" s="293">
        <f>IF(Data_R_Output_Dept[[#This Row],[Ease_%]]&gt;0,1.96*SQRT((Data_R_Output_Dept[[#This Row],[Ease_%]]*(1-Data_R_Output_Dept[[#This Row],[Ease_%]]))/Data_R_Output_Dept[[#This Row],[Responses]]),"")</f>
        <v>0.42435244785437493</v>
      </c>
      <c r="I52" s="293">
        <f>IF(Data_R_Output_Dept[[#This Row],[Satisfaction_%]]&gt;0,1.96*SQRT((Data_R_Output_Dept[[#This Row],[Satisfaction_%]]*(1-Data_R_Output_Dept[[#This Row],[Satisfaction_%]]))/Data_R_Output_Dept[[#This Row],[Responses]]),"")</f>
        <v>0</v>
      </c>
      <c r="J52" s="293" t="str">
        <f t="shared" si="0"/>
        <v>Insufficient data</v>
      </c>
    </row>
    <row r="53" spans="1:10" x14ac:dyDescent="0.5">
      <c r="A53" t="s">
        <v>1331</v>
      </c>
      <c r="B53">
        <v>4</v>
      </c>
      <c r="C53">
        <v>0.5</v>
      </c>
      <c r="D53">
        <v>0.25</v>
      </c>
      <c r="E53">
        <v>0.25</v>
      </c>
    </row>
  </sheetData>
  <pageMargins left="0.7" right="0.7" top="0.75" bottom="0.75" header="0.3" footer="0.3"/>
  <customProperties>
    <customPr name="ORB_SHEETNAME" r:id="rId1"/>
  </customProperties>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0"/>
  <sheetViews>
    <sheetView zoomScale="90" zoomScaleNormal="90" workbookViewId="0">
      <selection activeCell="E1380" sqref="E1380"/>
    </sheetView>
  </sheetViews>
  <sheetFormatPr defaultRowHeight="15.75" x14ac:dyDescent="0.5"/>
  <cols>
    <col min="1" max="1" width="17.5625" bestFit="1" customWidth="1"/>
    <col min="2" max="2" width="12.0625" bestFit="1" customWidth="1"/>
    <col min="3" max="3" width="19.1875" bestFit="1" customWidth="1"/>
    <col min="4" max="4" width="11.6875" bestFit="1" customWidth="1"/>
    <col min="5" max="5" width="15.25" bestFit="1" customWidth="1"/>
    <col min="6" max="6" width="15.125" style="293" customWidth="1"/>
    <col min="7" max="7" width="18.5" style="293" customWidth="1"/>
    <col min="8" max="8" width="17.5" style="293" customWidth="1"/>
    <col min="9" max="9" width="23.875" style="293" customWidth="1"/>
    <col min="10" max="10" width="14.5" style="293" customWidth="1"/>
  </cols>
  <sheetData>
    <row r="1" spans="1:10" ht="31.5" x14ac:dyDescent="0.5">
      <c r="A1" t="s">
        <v>108</v>
      </c>
      <c r="B1" t="s">
        <v>110</v>
      </c>
      <c r="C1" t="s">
        <v>224</v>
      </c>
      <c r="D1" t="s">
        <v>225</v>
      </c>
      <c r="E1" t="s">
        <v>226</v>
      </c>
      <c r="F1" s="292" t="s">
        <v>1330</v>
      </c>
      <c r="G1" s="292" t="s">
        <v>137</v>
      </c>
      <c r="H1" s="292" t="s">
        <v>138</v>
      </c>
      <c r="I1" s="292" t="s">
        <v>117</v>
      </c>
      <c r="J1" s="292" t="s">
        <v>118</v>
      </c>
    </row>
    <row r="2" spans="1:10" x14ac:dyDescent="0.5">
      <c r="A2" t="s">
        <v>139</v>
      </c>
      <c r="B2">
        <v>165593</v>
      </c>
      <c r="C2">
        <v>0.67690059362412702</v>
      </c>
      <c r="D2">
        <v>0.581661060552076</v>
      </c>
      <c r="E2">
        <v>0.544612393035938</v>
      </c>
      <c r="F2" s="293">
        <f>IF(Data_R_Output_Theme[[#This Row],[Responses]]&gt;=30,IF(ISERROR(AVERAGE(G2,H2,I2)),"N/A",(AVERAGE(G2,H2,I2))),"")</f>
        <v>2.3423671922009029E-3</v>
      </c>
      <c r="G2" s="293">
        <f>IF(Data_R_Output_Theme[[#This Row],[TaskCompletion_%]]&gt;0,1.96*SQRT((Data_R_Output_Theme[[#This Row],[TaskCompletion_%]]*(1-Data_R_Output_Theme[[#This Row],[TaskCompletion_%]]))/Data_R_Output_Theme[[#This Row],[Responses]]),"")</f>
        <v>2.2525042121974794E-3</v>
      </c>
      <c r="H2" s="293">
        <f>IF(Data_R_Output_Theme[[#This Row],[Ease_%]]&gt;0,1.96*SQRT((Data_R_Output_Theme[[#This Row],[Ease_%]]*(1-Data_R_Output_Theme[[#This Row],[Ease_%]]))/Data_R_Output_Theme[[#This Row],[Responses]]),"")</f>
        <v>2.375933194658409E-3</v>
      </c>
      <c r="I2" s="293">
        <f>IF(Data_R_Output_Theme[[#This Row],[Satisfaction_%]]&gt;0,1.96*SQRT((Data_R_Output_Theme[[#This Row],[Satisfaction_%]]*(1-Data_R_Output_Theme[[#This Row],[Satisfaction_%]]))/Data_R_Output_Theme[[#This Row],[Responses]]),"")</f>
        <v>2.3986641697468212E-3</v>
      </c>
      <c r="J2" s="293">
        <f>IF(OR(F2&gt;=0.1,F2=0),"Insufficient data",F2)</f>
        <v>2.3423671922009029E-3</v>
      </c>
    </row>
    <row r="3" spans="1:10" x14ac:dyDescent="0.5">
      <c r="A3" t="s">
        <v>141</v>
      </c>
      <c r="B3">
        <v>107089</v>
      </c>
      <c r="C3">
        <v>0.56772404261875598</v>
      </c>
      <c r="D3">
        <v>0.50044355629429704</v>
      </c>
      <c r="E3">
        <v>0.44467685756706998</v>
      </c>
      <c r="F3" s="293">
        <f>IF(Data_R_Output_Theme[[#This Row],[Responses]]&gt;=30,IF(ISERROR(AVERAGE(G3,H3,I3)),"N/A",(AVERAGE(G3,H3,I3))),"")</f>
        <v>2.9793732353840807E-3</v>
      </c>
      <c r="G3" s="293">
        <f>IF(Data_R_Output_Theme[[#This Row],[TaskCompletion_%]]&gt;0,1.96*SQRT((Data_R_Output_Theme[[#This Row],[TaskCompletion_%]]*(1-Data_R_Output_Theme[[#This Row],[TaskCompletion_%]]))/Data_R_Output_Theme[[#This Row],[Responses]]),"")</f>
        <v>2.9671043737713554E-3</v>
      </c>
      <c r="H3" s="293">
        <f>IF(Data_R_Output_Theme[[#This Row],[Ease_%]]&gt;0,1.96*SQRT((Data_R_Output_Theme[[#This Row],[Ease_%]]*(1-Data_R_Output_Theme[[#This Row],[Ease_%]]))/Data_R_Output_Theme[[#This Row],[Responses]]),"")</f>
        <v>2.9947010387687554E-3</v>
      </c>
      <c r="I3" s="293">
        <f>IF(Data_R_Output_Theme[[#This Row],[Satisfaction_%]]&gt;0,1.96*SQRT((Data_R_Output_Theme[[#This Row],[Satisfaction_%]]*(1-Data_R_Output_Theme[[#This Row],[Satisfaction_%]]))/Data_R_Output_Theme[[#This Row],[Responses]]),"")</f>
        <v>2.9763142936121319E-3</v>
      </c>
      <c r="J3" s="293">
        <f t="shared" ref="J3:J20" si="0">IF(OR(F3&gt;=0.1,F3=0),"Insufficient data",F3)</f>
        <v>2.9793732353840807E-3</v>
      </c>
    </row>
    <row r="4" spans="1:10" x14ac:dyDescent="0.5">
      <c r="A4" s="230" t="s">
        <v>140</v>
      </c>
      <c r="B4">
        <v>83455</v>
      </c>
      <c r="C4">
        <v>0.69200167755077602</v>
      </c>
      <c r="D4">
        <v>0.56513090887304496</v>
      </c>
      <c r="E4">
        <v>0.54639027020550002</v>
      </c>
      <c r="F4" s="293">
        <f>IF(Data_R_Output_Theme[[#This Row],[Responses]]&gt;=30,IF(ISERROR(AVERAGE(G4,H4,I4)),"N/A",(AVERAGE(G4,H4,I4))),"")</f>
        <v>3.2911367814261478E-3</v>
      </c>
      <c r="G4" s="293">
        <f>IF(Data_R_Output_Theme[[#This Row],[TaskCompletion_%]]&gt;0,1.96*SQRT((Data_R_Output_Theme[[#This Row],[TaskCompletion_%]]*(1-Data_R_Output_Theme[[#This Row],[TaskCompletion_%]]))/Data_R_Output_Theme[[#This Row],[Responses]]),"")</f>
        <v>3.132258812553375E-3</v>
      </c>
      <c r="H4" s="293">
        <f>IF(Data_R_Output_Theme[[#This Row],[Ease_%]]&gt;0,1.96*SQRT((Data_R_Output_Theme[[#This Row],[Ease_%]]*(1-Data_R_Output_Theme[[#This Row],[Ease_%]]))/Data_R_Output_Theme[[#This Row],[Responses]]),"")</f>
        <v>3.3634400518540411E-3</v>
      </c>
      <c r="I4" s="293">
        <f>IF(Data_R_Output_Theme[[#This Row],[Satisfaction_%]]&gt;0,1.96*SQRT((Data_R_Output_Theme[[#This Row],[Satisfaction_%]]*(1-Data_R_Output_Theme[[#This Row],[Satisfaction_%]]))/Data_R_Output_Theme[[#This Row],[Responses]]),"")</f>
        <v>3.3777114798710273E-3</v>
      </c>
      <c r="J4" s="293">
        <f t="shared" si="0"/>
        <v>3.2911367814261478E-3</v>
      </c>
    </row>
    <row r="5" spans="1:10" x14ac:dyDescent="0.5">
      <c r="A5" t="s">
        <v>144</v>
      </c>
      <c r="B5">
        <v>48811</v>
      </c>
      <c r="C5">
        <v>0.66528036713035998</v>
      </c>
      <c r="D5">
        <v>0.53330191964925899</v>
      </c>
      <c r="E5">
        <v>0.52271004486693595</v>
      </c>
      <c r="F5" s="293">
        <f>IF(Data_R_Output_Theme[[#This Row],[Responses]]&gt;=30,IF(ISERROR(AVERAGE(G5,H5,I5)),"N/A",(AVERAGE(G5,H5,I5))),"")</f>
        <v>4.3478235164374525E-3</v>
      </c>
      <c r="G5" s="293">
        <f>IF(Data_R_Output_Theme[[#This Row],[TaskCompletion_%]]&gt;0,1.96*SQRT((Data_R_Output_Theme[[#This Row],[TaskCompletion_%]]*(1-Data_R_Output_Theme[[#This Row],[TaskCompletion_%]]))/Data_R_Output_Theme[[#This Row],[Responses]]),"")</f>
        <v>4.1863946396893626E-3</v>
      </c>
      <c r="H5" s="293">
        <f>IF(Data_R_Output_Theme[[#This Row],[Ease_%]]&gt;0,1.96*SQRT((Data_R_Output_Theme[[#This Row],[Ease_%]]*(1-Data_R_Output_Theme[[#This Row],[Ease_%]]))/Data_R_Output_Theme[[#This Row],[Responses]]),"")</f>
        <v>4.4259020621687829E-3</v>
      </c>
      <c r="I5" s="293">
        <f>IF(Data_R_Output_Theme[[#This Row],[Satisfaction_%]]&gt;0,1.96*SQRT((Data_R_Output_Theme[[#This Row],[Satisfaction_%]]*(1-Data_R_Output_Theme[[#This Row],[Satisfaction_%]]))/Data_R_Output_Theme[[#This Row],[Responses]]),"")</f>
        <v>4.4311738474542119E-3</v>
      </c>
      <c r="J5" s="293">
        <f t="shared" si="0"/>
        <v>4.3478235164374525E-3</v>
      </c>
    </row>
    <row r="6" spans="1:10" x14ac:dyDescent="0.5">
      <c r="A6" t="s">
        <v>142</v>
      </c>
      <c r="B6">
        <v>42826</v>
      </c>
      <c r="C6">
        <v>0.67477700462335999</v>
      </c>
      <c r="D6">
        <v>0.57217578106757605</v>
      </c>
      <c r="E6">
        <v>0.51870359127632704</v>
      </c>
      <c r="F6" s="293">
        <f>IF(Data_R_Output_Theme[[#This Row],[Responses]]&gt;=30,IF(ISERROR(AVERAGE(G6,H6,I6)),"N/A",(AVERAGE(G6,H6,I6))),"")</f>
        <v>4.6183538821234519E-3</v>
      </c>
      <c r="G6" s="293">
        <f>IF(Data_R_Output_Theme[[#This Row],[TaskCompletion_%]]&gt;0,1.96*SQRT((Data_R_Output_Theme[[#This Row],[TaskCompletion_%]]*(1-Data_R_Output_Theme[[#This Row],[TaskCompletion_%]]))/Data_R_Output_Theme[[#This Row],[Responses]]),"")</f>
        <v>4.4368329220510119E-3</v>
      </c>
      <c r="H6" s="293">
        <f>IF(Data_R_Output_Theme[[#This Row],[Ease_%]]&gt;0,1.96*SQRT((Data_R_Output_Theme[[#This Row],[Ease_%]]*(1-Data_R_Output_Theme[[#This Row],[Ease_%]]))/Data_R_Output_Theme[[#This Row],[Responses]]),"")</f>
        <v>4.6859724793602555E-3</v>
      </c>
      <c r="I6" s="293">
        <f>IF(Data_R_Output_Theme[[#This Row],[Satisfaction_%]]&gt;0,1.96*SQRT((Data_R_Output_Theme[[#This Row],[Satisfaction_%]]*(1-Data_R_Output_Theme[[#This Row],[Satisfaction_%]]))/Data_R_Output_Theme[[#This Row],[Responses]]),"")</f>
        <v>4.7322562449590901E-3</v>
      </c>
      <c r="J6" s="293">
        <f t="shared" si="0"/>
        <v>4.6183538821234519E-3</v>
      </c>
    </row>
    <row r="7" spans="1:10" x14ac:dyDescent="0.5">
      <c r="A7" t="s">
        <v>143</v>
      </c>
      <c r="B7">
        <v>33433</v>
      </c>
      <c r="C7">
        <v>0.74650794125564601</v>
      </c>
      <c r="D7">
        <v>0.62686567164179097</v>
      </c>
      <c r="E7">
        <v>0.58875960876977795</v>
      </c>
      <c r="F7" s="293">
        <f>IF(Data_R_Output_Theme[[#This Row],[Responses]]&gt;=30,IF(ISERROR(AVERAGE(G7,H7,I7)),"N/A",(AVERAGE(G7,H7,I7))),"")</f>
        <v>5.0406171613997025E-3</v>
      </c>
      <c r="G7" s="293">
        <f>IF(Data_R_Output_Theme[[#This Row],[TaskCompletion_%]]&gt;0,1.96*SQRT((Data_R_Output_Theme[[#This Row],[TaskCompletion_%]]*(1-Data_R_Output_Theme[[#This Row],[TaskCompletion_%]]))/Data_R_Output_Theme[[#This Row],[Responses]]),"")</f>
        <v>4.6630255222676808E-3</v>
      </c>
      <c r="H7" s="293">
        <f>IF(Data_R_Output_Theme[[#This Row],[Ease_%]]&gt;0,1.96*SQRT((Data_R_Output_Theme[[#This Row],[Ease_%]]*(1-Data_R_Output_Theme[[#This Row],[Ease_%]]))/Data_R_Output_Theme[[#This Row],[Responses]]),"")</f>
        <v>5.1842775473234185E-3</v>
      </c>
      <c r="I7" s="293">
        <f>IF(Data_R_Output_Theme[[#This Row],[Satisfaction_%]]&gt;0,1.96*SQRT((Data_R_Output_Theme[[#This Row],[Satisfaction_%]]*(1-Data_R_Output_Theme[[#This Row],[Satisfaction_%]]))/Data_R_Output_Theme[[#This Row],[Responses]]),"")</f>
        <v>5.2745484146080072E-3</v>
      </c>
      <c r="J7" s="293">
        <f t="shared" si="0"/>
        <v>5.0406171613997025E-3</v>
      </c>
    </row>
    <row r="8" spans="1:10" x14ac:dyDescent="0.5">
      <c r="A8" t="s">
        <v>145</v>
      </c>
      <c r="B8">
        <v>16252</v>
      </c>
      <c r="C8">
        <v>0.66668717696283497</v>
      </c>
      <c r="D8">
        <v>0.56786857002215096</v>
      </c>
      <c r="E8">
        <v>0.48960127984248097</v>
      </c>
      <c r="F8" s="293">
        <f>IF(Data_R_Output_Theme[[#This Row],[Responses]]&gt;=30,IF(ISERROR(AVERAGE(G8,H8,I8)),"N/A",(AVERAGE(G8,H8,I8))),"")</f>
        <v>7.5164248795767039E-3</v>
      </c>
      <c r="G8" s="293">
        <f>IF(Data_R_Output_Theme[[#This Row],[TaskCompletion_%]]&gt;0,1.96*SQRT((Data_R_Output_Theme[[#This Row],[TaskCompletion_%]]*(1-Data_R_Output_Theme[[#This Row],[TaskCompletion_%]]))/Data_R_Output_Theme[[#This Row],[Responses]]),"")</f>
        <v>7.2475250732308722E-3</v>
      </c>
      <c r="H8" s="293">
        <f>IF(Data_R_Output_Theme[[#This Row],[Ease_%]]&gt;0,1.96*SQRT((Data_R_Output_Theme[[#This Row],[Ease_%]]*(1-Data_R_Output_Theme[[#This Row],[Ease_%]]))/Data_R_Output_Theme[[#This Row],[Responses]]),"")</f>
        <v>7.6161327997228004E-3</v>
      </c>
      <c r="I8" s="293">
        <f>IF(Data_R_Output_Theme[[#This Row],[Satisfaction_%]]&gt;0,1.96*SQRT((Data_R_Output_Theme[[#This Row],[Satisfaction_%]]*(1-Data_R_Output_Theme[[#This Row],[Satisfaction_%]]))/Data_R_Output_Theme[[#This Row],[Responses]]),"")</f>
        <v>7.6856167657764398E-3</v>
      </c>
      <c r="J8" s="293">
        <f t="shared" si="0"/>
        <v>7.5164248795767039E-3</v>
      </c>
    </row>
    <row r="9" spans="1:10" x14ac:dyDescent="0.5">
      <c r="A9" t="s">
        <v>146</v>
      </c>
      <c r="B9">
        <v>4690</v>
      </c>
      <c r="C9">
        <v>0.79978678038379503</v>
      </c>
      <c r="D9">
        <v>0.70597014925373103</v>
      </c>
      <c r="E9">
        <v>0.64328358208955205</v>
      </c>
      <c r="F9" s="293">
        <f>IF(Data_R_Output_Theme[[#This Row],[Responses]]&gt;=30,IF(ISERROR(AVERAGE(G9,H9,I9)),"N/A",(AVERAGE(G9,H9,I9))),"")</f>
        <v>1.273394797687784E-2</v>
      </c>
      <c r="G9" s="293">
        <f>IF(Data_R_Output_Theme[[#This Row],[TaskCompletion_%]]&gt;0,1.96*SQRT((Data_R_Output_Theme[[#This Row],[TaskCompletion_%]]*(1-Data_R_Output_Theme[[#This Row],[TaskCompletion_%]]))/Data_R_Output_Theme[[#This Row],[Responses]]),"")</f>
        <v>1.1452574761366819E-2</v>
      </c>
      <c r="H9" s="293">
        <f>IF(Data_R_Output_Theme[[#This Row],[Ease_%]]&gt;0,1.96*SQRT((Data_R_Output_Theme[[#This Row],[Ease_%]]*(1-Data_R_Output_Theme[[#This Row],[Ease_%]]))/Data_R_Output_Theme[[#This Row],[Responses]]),"")</f>
        <v>1.3039427703074183E-2</v>
      </c>
      <c r="I9" s="293">
        <f>IF(Data_R_Output_Theme[[#This Row],[Satisfaction_%]]&gt;0,1.96*SQRT((Data_R_Output_Theme[[#This Row],[Satisfaction_%]]*(1-Data_R_Output_Theme[[#This Row],[Satisfaction_%]]))/Data_R_Output_Theme[[#This Row],[Responses]]),"")</f>
        <v>1.3709841466192517E-2</v>
      </c>
      <c r="J9" s="293">
        <f t="shared" si="0"/>
        <v>1.273394797687784E-2</v>
      </c>
    </row>
    <row r="10" spans="1:10" x14ac:dyDescent="0.5">
      <c r="A10" t="s">
        <v>147</v>
      </c>
      <c r="B10">
        <v>4088</v>
      </c>
      <c r="C10">
        <v>0.69447162426614495</v>
      </c>
      <c r="D10">
        <v>0.55870841487279799</v>
      </c>
      <c r="E10">
        <v>0.52739726027397305</v>
      </c>
      <c r="F10" s="293">
        <f>IF(Data_R_Output_Theme[[#This Row],[Responses]]&gt;=30,IF(ISERROR(AVERAGE(G10,H10,I10)),"N/A",(AVERAGE(G10,H10,I10))),"")</f>
        <v>1.4882171962269833E-2</v>
      </c>
      <c r="G10" s="293">
        <f>IF(Data_R_Output_Theme[[#This Row],[TaskCompletion_%]]&gt;0,1.96*SQRT((Data_R_Output_Theme[[#This Row],[TaskCompletion_%]]*(1-Data_R_Output_Theme[[#This Row],[TaskCompletion_%]]))/Data_R_Output_Theme[[#This Row],[Responses]]),"")</f>
        <v>1.4120616430999284E-2</v>
      </c>
      <c r="H10" s="293">
        <f>IF(Data_R_Output_Theme[[#This Row],[Ease_%]]&gt;0,1.96*SQRT((Data_R_Output_Theme[[#This Row],[Ease_%]]*(1-Data_R_Output_Theme[[#This Row],[Ease_%]]))/Data_R_Output_Theme[[#This Row],[Responses]]),"")</f>
        <v>1.5221451108432048E-2</v>
      </c>
      <c r="I10" s="293">
        <f>IF(Data_R_Output_Theme[[#This Row],[Satisfaction_%]]&gt;0,1.96*SQRT((Data_R_Output_Theme[[#This Row],[Satisfaction_%]]*(1-Data_R_Output_Theme[[#This Row],[Satisfaction_%]]))/Data_R_Output_Theme[[#This Row],[Responses]]),"")</f>
        <v>1.5304448347378168E-2</v>
      </c>
      <c r="J10" s="293">
        <f t="shared" si="0"/>
        <v>1.4882171962269833E-2</v>
      </c>
    </row>
    <row r="11" spans="1:10" x14ac:dyDescent="0.5">
      <c r="A11" t="s">
        <v>148</v>
      </c>
      <c r="B11">
        <v>3632</v>
      </c>
      <c r="C11">
        <v>0.83177312775330403</v>
      </c>
      <c r="D11">
        <v>0.71971365638766505</v>
      </c>
      <c r="E11">
        <v>0.68997797356828205</v>
      </c>
      <c r="F11" s="293">
        <f>IF(Data_R_Output_Theme[[#This Row],[Responses]]&gt;=30,IF(ISERROR(AVERAGE(G11,H11,I11)),"N/A",(AVERAGE(G11,H11,I11))),"")</f>
        <v>1.3938132207683451E-2</v>
      </c>
      <c r="G11" s="293">
        <f>IF(Data_R_Output_Theme[[#This Row],[TaskCompletion_%]]&gt;0,1.96*SQRT((Data_R_Output_Theme[[#This Row],[TaskCompletion_%]]*(1-Data_R_Output_Theme[[#This Row],[TaskCompletion_%]]))/Data_R_Output_Theme[[#This Row],[Responses]]),"")</f>
        <v>1.2165592896238258E-2</v>
      </c>
      <c r="H11" s="293">
        <f>IF(Data_R_Output_Theme[[#This Row],[Ease_%]]&gt;0,1.96*SQRT((Data_R_Output_Theme[[#This Row],[Ease_%]]*(1-Data_R_Output_Theme[[#This Row],[Ease_%]]))/Data_R_Output_Theme[[#This Row],[Responses]]),"")</f>
        <v>1.4607099655449792E-2</v>
      </c>
      <c r="I11" s="293">
        <f>IF(Data_R_Output_Theme[[#This Row],[Satisfaction_%]]&gt;0,1.96*SQRT((Data_R_Output_Theme[[#This Row],[Satisfaction_%]]*(1-Data_R_Output_Theme[[#This Row],[Satisfaction_%]]))/Data_R_Output_Theme[[#This Row],[Responses]]),"")</f>
        <v>1.5041704071362304E-2</v>
      </c>
      <c r="J11" s="293">
        <f t="shared" si="0"/>
        <v>1.3938132207683451E-2</v>
      </c>
    </row>
    <row r="12" spans="1:10" x14ac:dyDescent="0.5">
      <c r="A12" t="s">
        <v>149</v>
      </c>
      <c r="B12">
        <v>2522</v>
      </c>
      <c r="C12">
        <v>0.65622521808088796</v>
      </c>
      <c r="D12">
        <v>0.55273592386994497</v>
      </c>
      <c r="E12">
        <v>0.48889770023790602</v>
      </c>
      <c r="F12" s="293">
        <f>IF(Data_R_Output_Theme[[#This Row],[Responses]]&gt;=30,IF(ISERROR(AVERAGE(G12,H12,I12)),"N/A",(AVERAGE(G12,H12,I12))),"")</f>
        <v>1.9150771866656729E-2</v>
      </c>
      <c r="G12" s="293">
        <f>IF(Data_R_Output_Theme[[#This Row],[TaskCompletion_%]]&gt;0,1.96*SQRT((Data_R_Output_Theme[[#This Row],[TaskCompletion_%]]*(1-Data_R_Output_Theme[[#This Row],[TaskCompletion_%]]))/Data_R_Output_Theme[[#This Row],[Responses]]),"")</f>
        <v>1.8537322082916644E-2</v>
      </c>
      <c r="H12" s="293">
        <f>IF(Data_R_Output_Theme[[#This Row],[Ease_%]]&gt;0,1.96*SQRT((Data_R_Output_Theme[[#This Row],[Ease_%]]*(1-Data_R_Output_Theme[[#This Row],[Ease_%]]))/Data_R_Output_Theme[[#This Row],[Responses]]),"")</f>
        <v>1.94054797810819E-2</v>
      </c>
      <c r="I12" s="293">
        <f>IF(Data_R_Output_Theme[[#This Row],[Satisfaction_%]]&gt;0,1.96*SQRT((Data_R_Output_Theme[[#This Row],[Satisfaction_%]]*(1-Data_R_Output_Theme[[#This Row],[Satisfaction_%]]))/Data_R_Output_Theme[[#This Row],[Responses]]),"")</f>
        <v>1.9509513735971647E-2</v>
      </c>
      <c r="J12" s="293">
        <f t="shared" si="0"/>
        <v>1.9150771866656729E-2</v>
      </c>
    </row>
    <row r="13" spans="1:10" x14ac:dyDescent="0.5">
      <c r="A13" t="s">
        <v>150</v>
      </c>
      <c r="B13">
        <v>2125</v>
      </c>
      <c r="C13">
        <v>0.63858823529411801</v>
      </c>
      <c r="D13">
        <v>0.53976470588235304</v>
      </c>
      <c r="E13">
        <v>0.50870588235294101</v>
      </c>
      <c r="F13" s="293">
        <f>IF(Data_R_Output_Theme[[#This Row],[Responses]]&gt;=30,IF(ISERROR(AVERAGE(G13,H13,I13)),"N/A",(AVERAGE(G13,H13,I13))),"")</f>
        <v>2.0958012736121297E-2</v>
      </c>
      <c r="G13" s="293">
        <f>IF(Data_R_Output_Theme[[#This Row],[TaskCompletion_%]]&gt;0,1.96*SQRT((Data_R_Output_Theme[[#This Row],[TaskCompletion_%]]*(1-Data_R_Output_Theme[[#This Row],[TaskCompletion_%]]))/Data_R_Output_Theme[[#This Row],[Responses]]),"")</f>
        <v>2.042622933465487E-2</v>
      </c>
      <c r="H13" s="293">
        <f>IF(Data_R_Output_Theme[[#This Row],[Ease_%]]&gt;0,1.96*SQRT((Data_R_Output_Theme[[#This Row],[Ease_%]]*(1-Data_R_Output_Theme[[#This Row],[Ease_%]]))/Data_R_Output_Theme[[#This Row],[Responses]]),"")</f>
        <v>2.1191846820520398E-2</v>
      </c>
      <c r="I13" s="293">
        <f>IF(Data_R_Output_Theme[[#This Row],[Satisfaction_%]]&gt;0,1.96*SQRT((Data_R_Output_Theme[[#This Row],[Satisfaction_%]]*(1-Data_R_Output_Theme[[#This Row],[Satisfaction_%]]))/Data_R_Output_Theme[[#This Row],[Responses]]),"")</f>
        <v>2.1255962053188623E-2</v>
      </c>
      <c r="J13" s="293">
        <f t="shared" si="0"/>
        <v>2.0958012736121297E-2</v>
      </c>
    </row>
    <row r="14" spans="1:10" x14ac:dyDescent="0.5">
      <c r="A14" t="s">
        <v>151</v>
      </c>
      <c r="B14">
        <v>1571</v>
      </c>
      <c r="C14">
        <v>0.80012730744748595</v>
      </c>
      <c r="D14">
        <v>0.66900063653723696</v>
      </c>
      <c r="E14">
        <v>0.65054105665181405</v>
      </c>
      <c r="F14" s="293">
        <f>IF(Data_R_Output_Theme[[#This Row],[Responses]]&gt;=30,IF(ISERROR(AVERAGE(G14,H14,I14)),"N/A",(AVERAGE(G14,H14,I14))),"")</f>
        <v>2.2207692427138662E-2</v>
      </c>
      <c r="G14" s="293">
        <f>IF(Data_R_Output_Theme[[#This Row],[TaskCompletion_%]]&gt;0,1.96*SQRT((Data_R_Output_Theme[[#This Row],[TaskCompletion_%]]*(1-Data_R_Output_Theme[[#This Row],[TaskCompletion_%]]))/Data_R_Output_Theme[[#This Row],[Responses]]),"")</f>
        <v>1.9775353549245464E-2</v>
      </c>
      <c r="H14" s="293">
        <f>IF(Data_R_Output_Theme[[#This Row],[Ease_%]]&gt;0,1.96*SQRT((Data_R_Output_Theme[[#This Row],[Ease_%]]*(1-Data_R_Output_Theme[[#This Row],[Ease_%]]))/Data_R_Output_Theme[[#This Row],[Responses]]),"")</f>
        <v>2.3269916431835701E-2</v>
      </c>
      <c r="I14" s="293">
        <f>IF(Data_R_Output_Theme[[#This Row],[Satisfaction_%]]&gt;0,1.96*SQRT((Data_R_Output_Theme[[#This Row],[Satisfaction_%]]*(1-Data_R_Output_Theme[[#This Row],[Satisfaction_%]]))/Data_R_Output_Theme[[#This Row],[Responses]]),"")</f>
        <v>2.3577807300334826E-2</v>
      </c>
      <c r="J14" s="293">
        <f t="shared" si="0"/>
        <v>2.2207692427138662E-2</v>
      </c>
    </row>
    <row r="15" spans="1:10" x14ac:dyDescent="0.5">
      <c r="A15" t="s">
        <v>153</v>
      </c>
      <c r="B15">
        <v>1509</v>
      </c>
      <c r="C15">
        <v>0.77932405566600405</v>
      </c>
      <c r="D15">
        <v>0.64280980781974795</v>
      </c>
      <c r="E15">
        <v>0.64678595096090097</v>
      </c>
      <c r="F15" s="293">
        <f>IF(Data_R_Output_Theme[[#This Row],[Responses]]&gt;=30,IF(ISERROR(AVERAGE(G15,H15,I15)),"N/A",(AVERAGE(G15,H15,I15))),"")</f>
        <v>2.307248779758336E-2</v>
      </c>
      <c r="G15" s="293">
        <f>IF(Data_R_Output_Theme[[#This Row],[TaskCompletion_%]]&gt;0,1.96*SQRT((Data_R_Output_Theme[[#This Row],[TaskCompletion_%]]*(1-Data_R_Output_Theme[[#This Row],[TaskCompletion_%]]))/Data_R_Output_Theme[[#This Row],[Responses]]),"")</f>
        <v>2.0924157930427022E-2</v>
      </c>
      <c r="H15" s="293">
        <f>IF(Data_R_Output_Theme[[#This Row],[Ease_%]]&gt;0,1.96*SQRT((Data_R_Output_Theme[[#This Row],[Ease_%]]*(1-Data_R_Output_Theme[[#This Row],[Ease_%]]))/Data_R_Output_Theme[[#This Row],[Responses]]),"")</f>
        <v>2.4177002835128608E-2</v>
      </c>
      <c r="I15" s="293">
        <f>IF(Data_R_Output_Theme[[#This Row],[Satisfaction_%]]&gt;0,1.96*SQRT((Data_R_Output_Theme[[#This Row],[Satisfaction_%]]*(1-Data_R_Output_Theme[[#This Row],[Satisfaction_%]]))/Data_R_Output_Theme[[#This Row],[Responses]]),"")</f>
        <v>2.4116302627194441E-2</v>
      </c>
      <c r="J15" s="293">
        <f t="shared" si="0"/>
        <v>2.307248779758336E-2</v>
      </c>
    </row>
    <row r="16" spans="1:10" x14ac:dyDescent="0.5">
      <c r="A16" t="s">
        <v>152</v>
      </c>
      <c r="B16">
        <v>1479</v>
      </c>
      <c r="C16">
        <v>0.77349560513860705</v>
      </c>
      <c r="D16">
        <v>0.61798512508451697</v>
      </c>
      <c r="E16">
        <v>0.62068965517241403</v>
      </c>
      <c r="F16" s="293">
        <f>IF(Data_R_Output_Theme[[#This Row],[Responses]]&gt;=30,IF(ISERROR(AVERAGE(G16,H16,I16)),"N/A",(AVERAGE(G16,H16,I16))),"")</f>
        <v>2.3608085386705474E-2</v>
      </c>
      <c r="G16" s="293">
        <f>IF(Data_R_Output_Theme[[#This Row],[TaskCompletion_%]]&gt;0,1.96*SQRT((Data_R_Output_Theme[[#This Row],[TaskCompletion_%]]*(1-Data_R_Output_Theme[[#This Row],[TaskCompletion_%]]))/Data_R_Output_Theme[[#This Row],[Responses]]),"")</f>
        <v>2.133237581560548E-2</v>
      </c>
      <c r="H16" s="293">
        <f>IF(Data_R_Output_Theme[[#This Row],[Ease_%]]&gt;0,1.96*SQRT((Data_R_Output_Theme[[#This Row],[Ease_%]]*(1-Data_R_Output_Theme[[#This Row],[Ease_%]]))/Data_R_Output_Theme[[#This Row],[Responses]]),"")</f>
        <v>2.4762878805606525E-2</v>
      </c>
      <c r="I16" s="293">
        <f>IF(Data_R_Output_Theme[[#This Row],[Satisfaction_%]]&gt;0,1.96*SQRT((Data_R_Output_Theme[[#This Row],[Satisfaction_%]]*(1-Data_R_Output_Theme[[#This Row],[Satisfaction_%]]))/Data_R_Output_Theme[[#This Row],[Responses]]),"")</f>
        <v>2.4729001538904418E-2</v>
      </c>
      <c r="J16" s="293">
        <f t="shared" si="0"/>
        <v>2.3608085386705474E-2</v>
      </c>
    </row>
    <row r="17" spans="1:10" x14ac:dyDescent="0.5">
      <c r="A17" t="s">
        <v>154</v>
      </c>
      <c r="B17">
        <v>1211</v>
      </c>
      <c r="C17">
        <v>0.82741535920726705</v>
      </c>
      <c r="D17">
        <v>0.63253509496284099</v>
      </c>
      <c r="E17">
        <v>0.60693641618497096</v>
      </c>
      <c r="F17" s="293">
        <f>IF(Data_R_Output_Theme[[#This Row],[Responses]]&gt;=30,IF(ISERROR(AVERAGE(G17,H17,I17)),"N/A",(AVERAGE(G17,H17,I17))),"")</f>
        <v>2.5315828890957504E-2</v>
      </c>
      <c r="G17" s="293">
        <f>IF(Data_R_Output_Theme[[#This Row],[TaskCompletion_%]]&gt;0,1.96*SQRT((Data_R_Output_Theme[[#This Row],[TaskCompletion_%]]*(1-Data_R_Output_Theme[[#This Row],[TaskCompletion_%]]))/Data_R_Output_Theme[[#This Row],[Responses]]),"")</f>
        <v>2.1283686850079774E-2</v>
      </c>
      <c r="H17" s="293">
        <f>IF(Data_R_Output_Theme[[#This Row],[Ease_%]]&gt;0,1.96*SQRT((Data_R_Output_Theme[[#This Row],[Ease_%]]*(1-Data_R_Output_Theme[[#This Row],[Ease_%]]))/Data_R_Output_Theme[[#This Row],[Responses]]),"")</f>
        <v>2.7154027090751497E-2</v>
      </c>
      <c r="I17" s="293">
        <f>IF(Data_R_Output_Theme[[#This Row],[Satisfaction_%]]&gt;0,1.96*SQRT((Data_R_Output_Theme[[#This Row],[Satisfaction_%]]*(1-Data_R_Output_Theme[[#This Row],[Satisfaction_%]]))/Data_R_Output_Theme[[#This Row],[Responses]]),"")</f>
        <v>2.7509772732041242E-2</v>
      </c>
      <c r="J17" s="293">
        <f t="shared" si="0"/>
        <v>2.5315828890957504E-2</v>
      </c>
    </row>
    <row r="18" spans="1:10" x14ac:dyDescent="0.5">
      <c r="A18" t="s">
        <v>155</v>
      </c>
      <c r="B18">
        <v>818</v>
      </c>
      <c r="C18">
        <v>0.76894865525672396</v>
      </c>
      <c r="D18">
        <v>0.66503667481662598</v>
      </c>
      <c r="E18">
        <v>0.62102689486552598</v>
      </c>
      <c r="F18" s="293">
        <f>IF(Data_R_Output_Theme[[#This Row],[Responses]]&gt;=30,IF(ISERROR(AVERAGE(G18,H18,I18)),"N/A",(AVERAGE(G18,H18,I18))),"")</f>
        <v>3.1492049560732427E-2</v>
      </c>
      <c r="G18" s="293">
        <f>IF(Data_R_Output_Theme[[#This Row],[TaskCompletion_%]]&gt;0,1.96*SQRT((Data_R_Output_Theme[[#This Row],[TaskCompletion_%]]*(1-Data_R_Output_Theme[[#This Row],[TaskCompletion_%]]))/Data_R_Output_Theme[[#This Row],[Responses]]),"")</f>
        <v>2.8885663032953736E-2</v>
      </c>
      <c r="H18" s="293">
        <f>IF(Data_R_Output_Theme[[#This Row],[Ease_%]]&gt;0,1.96*SQRT((Data_R_Output_Theme[[#This Row],[Ease_%]]*(1-Data_R_Output_Theme[[#This Row],[Ease_%]]))/Data_R_Output_Theme[[#This Row],[Responses]]),"")</f>
        <v>3.2344530174384288E-2</v>
      </c>
      <c r="I18" s="293">
        <f>IF(Data_R_Output_Theme[[#This Row],[Satisfaction_%]]&gt;0,1.96*SQRT((Data_R_Output_Theme[[#This Row],[Satisfaction_%]]*(1-Data_R_Output_Theme[[#This Row],[Satisfaction_%]]))/Data_R_Output_Theme[[#This Row],[Responses]]),"")</f>
        <v>3.324595547485925E-2</v>
      </c>
      <c r="J18" s="293">
        <f t="shared" si="0"/>
        <v>3.1492049560732427E-2</v>
      </c>
    </row>
    <row r="19" spans="1:10" x14ac:dyDescent="0.5">
      <c r="A19" t="s">
        <v>156</v>
      </c>
      <c r="B19">
        <v>406</v>
      </c>
      <c r="C19">
        <v>0.75369458128078803</v>
      </c>
      <c r="D19">
        <v>0.600985221674877</v>
      </c>
      <c r="E19">
        <v>0.61576354679803003</v>
      </c>
      <c r="F19" s="293">
        <f>IF(Data_R_Output_Theme[[#This Row],[Responses]]&gt;=30,IF(ISERROR(AVERAGE(G19,H19,I19)),"N/A",(AVERAGE(G19,H19,I19))),"")</f>
        <v>4.5620095483764535E-2</v>
      </c>
      <c r="G19" s="293">
        <f>IF(Data_R_Output_Theme[[#This Row],[TaskCompletion_%]]&gt;0,1.96*SQRT((Data_R_Output_Theme[[#This Row],[TaskCompletion_%]]*(1-Data_R_Output_Theme[[#This Row],[TaskCompletion_%]]))/Data_R_Output_Theme[[#This Row],[Responses]]),"")</f>
        <v>4.191097210765618E-2</v>
      </c>
      <c r="H19" s="293">
        <f>IF(Data_R_Output_Theme[[#This Row],[Ease_%]]&gt;0,1.96*SQRT((Data_R_Output_Theme[[#This Row],[Ease_%]]*(1-Data_R_Output_Theme[[#This Row],[Ease_%]]))/Data_R_Output_Theme[[#This Row],[Responses]]),"")</f>
        <v>4.7634262040771959E-2</v>
      </c>
      <c r="I19" s="293">
        <f>IF(Data_R_Output_Theme[[#This Row],[Satisfaction_%]]&gt;0,1.96*SQRT((Data_R_Output_Theme[[#This Row],[Satisfaction_%]]*(1-Data_R_Output_Theme[[#This Row],[Satisfaction_%]]))/Data_R_Output_Theme[[#This Row],[Responses]]),"")</f>
        <v>4.7315052302865472E-2</v>
      </c>
      <c r="J19" s="293">
        <f t="shared" si="0"/>
        <v>4.5620095483764535E-2</v>
      </c>
    </row>
    <row r="20" spans="1:10" x14ac:dyDescent="0.5">
      <c r="A20" t="s">
        <v>157</v>
      </c>
      <c r="B20">
        <v>365</v>
      </c>
      <c r="C20">
        <v>0.66301369863013704</v>
      </c>
      <c r="D20">
        <v>0.56164383561643805</v>
      </c>
      <c r="E20">
        <v>0.50684931506849296</v>
      </c>
      <c r="F20" s="293">
        <f>IF(Data_R_Output_Theme[[#This Row],[Responses]]&gt;=30,IF(ISERROR(AVERAGE(G20,H20,I20)),"N/A",(AVERAGE(G20,H20,I20))),"")</f>
        <v>5.0229237673160877E-2</v>
      </c>
      <c r="G20" s="293">
        <f>IF(Data_R_Output_Theme[[#This Row],[TaskCompletion_%]]&gt;0,1.96*SQRT((Data_R_Output_Theme[[#This Row],[TaskCompletion_%]]*(1-Data_R_Output_Theme[[#This Row],[TaskCompletion_%]]))/Data_R_Output_Theme[[#This Row],[Responses]]),"")</f>
        <v>4.8492772325191912E-2</v>
      </c>
      <c r="H20" s="293">
        <f>IF(Data_R_Output_Theme[[#This Row],[Ease_%]]&gt;0,1.96*SQRT((Data_R_Output_Theme[[#This Row],[Ease_%]]*(1-Data_R_Output_Theme[[#This Row],[Ease_%]]))/Data_R_Output_Theme[[#This Row],[Responses]]),"")</f>
        <v>5.0904209374001433E-2</v>
      </c>
      <c r="I20" s="293">
        <f>IF(Data_R_Output_Theme[[#This Row],[Satisfaction_%]]&gt;0,1.96*SQRT((Data_R_Output_Theme[[#This Row],[Satisfaction_%]]*(1-Data_R_Output_Theme[[#This Row],[Satisfaction_%]]))/Data_R_Output_Theme[[#This Row],[Responses]]),"")</f>
        <v>5.1290731320289287E-2</v>
      </c>
      <c r="J20" s="293">
        <f t="shared" si="0"/>
        <v>5.0229237673160877E-2</v>
      </c>
    </row>
  </sheetData>
  <pageMargins left="0.7" right="0.7" top="0.75" bottom="0.75" header="0.3" footer="0.3"/>
  <customProperties>
    <customPr name="ORB_SHEETNAME" r:id="rId1"/>
  </customProperties>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093"/>
  <sheetViews>
    <sheetView workbookViewId="0">
      <selection activeCell="E1380" sqref="E1380"/>
    </sheetView>
  </sheetViews>
  <sheetFormatPr defaultRowHeight="15.75" x14ac:dyDescent="0.5"/>
  <cols>
    <col min="1" max="1" width="80.5" bestFit="1" customWidth="1"/>
    <col min="2" max="2" width="11.5" bestFit="1" customWidth="1"/>
    <col min="3" max="3" width="18.625" bestFit="1" customWidth="1"/>
    <col min="4" max="4" width="11.1875" bestFit="1" customWidth="1"/>
    <col min="5" max="5" width="14.9375" bestFit="1" customWidth="1"/>
  </cols>
  <sheetData>
    <row r="1" spans="1:5" x14ac:dyDescent="0.5">
      <c r="A1" t="s">
        <v>223</v>
      </c>
      <c r="B1" t="s">
        <v>110</v>
      </c>
      <c r="C1" t="s">
        <v>224</v>
      </c>
      <c r="D1" t="s">
        <v>225</v>
      </c>
      <c r="E1" t="s">
        <v>226</v>
      </c>
    </row>
    <row r="2" spans="1:5" x14ac:dyDescent="0.5">
      <c r="A2" t="s">
        <v>842</v>
      </c>
      <c r="B2">
        <v>42347</v>
      </c>
      <c r="C2">
        <v>0.65844097574798699</v>
      </c>
      <c r="D2">
        <v>0.56447918388551699</v>
      </c>
      <c r="E2">
        <v>0.46435402743996002</v>
      </c>
    </row>
    <row r="3" spans="1:5" x14ac:dyDescent="0.5">
      <c r="A3" t="s">
        <v>836</v>
      </c>
      <c r="B3">
        <v>29094</v>
      </c>
      <c r="C3">
        <v>0.70255035402488497</v>
      </c>
      <c r="D3">
        <v>0.586306454939163</v>
      </c>
      <c r="E3">
        <v>0.58300680552691297</v>
      </c>
    </row>
    <row r="4" spans="1:5" x14ac:dyDescent="0.5">
      <c r="A4" t="s">
        <v>876</v>
      </c>
      <c r="B4">
        <v>14206</v>
      </c>
      <c r="C4">
        <v>0.69174996480360396</v>
      </c>
      <c r="D4">
        <v>0.53688582289173603</v>
      </c>
      <c r="E4">
        <v>0.55744051809094797</v>
      </c>
    </row>
    <row r="5" spans="1:5" x14ac:dyDescent="0.5">
      <c r="A5" t="s">
        <v>341</v>
      </c>
      <c r="B5">
        <v>13703</v>
      </c>
      <c r="C5">
        <v>0.78457272130190503</v>
      </c>
      <c r="D5">
        <v>0.62891337663285396</v>
      </c>
      <c r="E5">
        <v>0.61059621980588197</v>
      </c>
    </row>
    <row r="6" spans="1:5" x14ac:dyDescent="0.5">
      <c r="A6" t="s">
        <v>335</v>
      </c>
      <c r="B6">
        <v>12973</v>
      </c>
      <c r="C6">
        <v>0.612502890618978</v>
      </c>
      <c r="D6">
        <v>0.49418022045787402</v>
      </c>
      <c r="E6">
        <v>0.48238649502813502</v>
      </c>
    </row>
    <row r="7" spans="1:5" x14ac:dyDescent="0.5">
      <c r="A7" t="s">
        <v>837</v>
      </c>
      <c r="B7">
        <v>11953</v>
      </c>
      <c r="C7">
        <v>0.71831339412699702</v>
      </c>
      <c r="D7">
        <v>0.63080398226386702</v>
      </c>
      <c r="E7">
        <v>0.614155442148415</v>
      </c>
    </row>
    <row r="8" spans="1:5" x14ac:dyDescent="0.5">
      <c r="A8" t="s">
        <v>863</v>
      </c>
      <c r="B8">
        <v>11548</v>
      </c>
      <c r="C8">
        <v>0.71475580187045396</v>
      </c>
      <c r="D8">
        <v>0.61750952545895399</v>
      </c>
      <c r="E8">
        <v>0.60824385174922102</v>
      </c>
    </row>
    <row r="9" spans="1:5" x14ac:dyDescent="0.5">
      <c r="A9" t="s">
        <v>857</v>
      </c>
      <c r="B9">
        <v>11392</v>
      </c>
      <c r="C9">
        <v>0.68188202247190999</v>
      </c>
      <c r="D9">
        <v>0.636060393258427</v>
      </c>
      <c r="E9">
        <v>0.61595856741572996</v>
      </c>
    </row>
    <row r="10" spans="1:5" x14ac:dyDescent="0.5">
      <c r="A10" t="s">
        <v>562</v>
      </c>
      <c r="B10">
        <v>10323</v>
      </c>
      <c r="C10">
        <v>0.773515450934806</v>
      </c>
      <c r="D10">
        <v>0.65659207594691504</v>
      </c>
      <c r="E10">
        <v>0.611062675578805</v>
      </c>
    </row>
    <row r="11" spans="1:5" x14ac:dyDescent="0.5">
      <c r="A11" t="s">
        <v>1138</v>
      </c>
      <c r="B11">
        <v>8483</v>
      </c>
      <c r="C11">
        <v>0.781209477779088</v>
      </c>
      <c r="D11">
        <v>0.66061534834374602</v>
      </c>
      <c r="E11">
        <v>0.60886478840032998</v>
      </c>
    </row>
    <row r="12" spans="1:5" x14ac:dyDescent="0.5">
      <c r="A12" t="s">
        <v>365</v>
      </c>
      <c r="B12">
        <v>8423</v>
      </c>
      <c r="C12">
        <v>0.67351300011872295</v>
      </c>
      <c r="D12">
        <v>0.55087261070877402</v>
      </c>
      <c r="E12">
        <v>0.53543867980529503</v>
      </c>
    </row>
    <row r="13" spans="1:5" x14ac:dyDescent="0.5">
      <c r="A13" t="s">
        <v>844</v>
      </c>
      <c r="B13">
        <v>8076</v>
      </c>
      <c r="C13">
        <v>0.581352154531947</v>
      </c>
      <c r="D13">
        <v>0.51622090143635502</v>
      </c>
      <c r="E13">
        <v>0.52563150074294196</v>
      </c>
    </row>
    <row r="14" spans="1:5" x14ac:dyDescent="0.5">
      <c r="A14" t="s">
        <v>841</v>
      </c>
      <c r="B14">
        <v>7009</v>
      </c>
      <c r="C14">
        <v>0.78613211585104903</v>
      </c>
      <c r="D14">
        <v>0.69581966043658094</v>
      </c>
      <c r="E14">
        <v>0.54216007989727499</v>
      </c>
    </row>
    <row r="15" spans="1:5" x14ac:dyDescent="0.5">
      <c r="A15" t="s">
        <v>354</v>
      </c>
      <c r="B15">
        <v>6983</v>
      </c>
      <c r="C15">
        <v>0.73091794357725903</v>
      </c>
      <c r="D15">
        <v>0.60045825576399803</v>
      </c>
      <c r="E15">
        <v>0.59258198482027802</v>
      </c>
    </row>
    <row r="16" spans="1:5" x14ac:dyDescent="0.5">
      <c r="A16" t="s">
        <v>529</v>
      </c>
      <c r="B16">
        <v>6232</v>
      </c>
      <c r="C16">
        <v>0.86954428754813895</v>
      </c>
      <c r="D16">
        <v>0.73315147625160504</v>
      </c>
      <c r="E16">
        <v>0.67105263157894701</v>
      </c>
    </row>
    <row r="17" spans="1:5" ht="31.5" x14ac:dyDescent="0.5">
      <c r="A17" t="s">
        <v>535</v>
      </c>
      <c r="B17">
        <v>5586</v>
      </c>
      <c r="C17">
        <v>0.66577157178660895</v>
      </c>
      <c r="D17">
        <v>0.57590404582885801</v>
      </c>
      <c r="E17">
        <v>0.45417114214106702</v>
      </c>
    </row>
    <row r="18" spans="1:5" x14ac:dyDescent="0.5">
      <c r="A18" t="s">
        <v>564</v>
      </c>
      <c r="B18">
        <v>5584</v>
      </c>
      <c r="C18">
        <v>0.62392550143266501</v>
      </c>
      <c r="D18">
        <v>0.51629656160458404</v>
      </c>
      <c r="E18">
        <v>0.48979226361031503</v>
      </c>
    </row>
    <row r="19" spans="1:5" ht="31.5" x14ac:dyDescent="0.5">
      <c r="A19" t="s">
        <v>840</v>
      </c>
      <c r="B19">
        <v>5357</v>
      </c>
      <c r="C19">
        <v>0.70953892103789395</v>
      </c>
      <c r="D19">
        <v>0.57793541161097595</v>
      </c>
      <c r="E19">
        <v>0.60462945678551405</v>
      </c>
    </row>
    <row r="20" spans="1:5" x14ac:dyDescent="0.5">
      <c r="A20" t="s">
        <v>253</v>
      </c>
      <c r="B20">
        <v>5272</v>
      </c>
      <c r="C20">
        <v>0.61570561456752704</v>
      </c>
      <c r="D20">
        <v>0.48330804248861903</v>
      </c>
      <c r="E20">
        <v>0.491464339908953</v>
      </c>
    </row>
    <row r="21" spans="1:5" x14ac:dyDescent="0.5">
      <c r="A21" t="s">
        <v>895</v>
      </c>
      <c r="B21">
        <v>5042</v>
      </c>
      <c r="C21">
        <v>0.55097183657278903</v>
      </c>
      <c r="D21">
        <v>0.48809996033320102</v>
      </c>
      <c r="E21">
        <v>0.43177310591035301</v>
      </c>
    </row>
    <row r="22" spans="1:5" x14ac:dyDescent="0.5">
      <c r="A22" t="s">
        <v>527</v>
      </c>
      <c r="B22">
        <v>4964</v>
      </c>
      <c r="C22">
        <v>0.73086220789685696</v>
      </c>
      <c r="D22">
        <v>0.54673650282030595</v>
      </c>
      <c r="E22">
        <v>0.55016116035455298</v>
      </c>
    </row>
    <row r="23" spans="1:5" x14ac:dyDescent="0.5">
      <c r="A23" t="s">
        <v>854</v>
      </c>
      <c r="B23">
        <v>4367</v>
      </c>
      <c r="C23">
        <v>0.68926036180444195</v>
      </c>
      <c r="D23">
        <v>0.62834898099381697</v>
      </c>
      <c r="E23">
        <v>0.61781543393634097</v>
      </c>
    </row>
    <row r="24" spans="1:5" x14ac:dyDescent="0.5">
      <c r="A24" t="s">
        <v>871</v>
      </c>
      <c r="B24">
        <v>3943</v>
      </c>
      <c r="C24">
        <v>0.55820441288359102</v>
      </c>
      <c r="D24">
        <v>0.48262744103474498</v>
      </c>
      <c r="E24">
        <v>0.41009383717981202</v>
      </c>
    </row>
    <row r="25" spans="1:5" x14ac:dyDescent="0.5">
      <c r="A25" t="s">
        <v>349</v>
      </c>
      <c r="B25">
        <v>3876</v>
      </c>
      <c r="C25">
        <v>0.65608875128999</v>
      </c>
      <c r="D25">
        <v>0.60216718266253899</v>
      </c>
      <c r="E25">
        <v>0.49380804953560398</v>
      </c>
    </row>
    <row r="26" spans="1:5" x14ac:dyDescent="0.5">
      <c r="A26" t="s">
        <v>343</v>
      </c>
      <c r="B26">
        <v>3248</v>
      </c>
      <c r="C26">
        <v>0.75831280788177302</v>
      </c>
      <c r="D26">
        <v>0.618534482758621</v>
      </c>
      <c r="E26">
        <v>0.59636699507389201</v>
      </c>
    </row>
    <row r="27" spans="1:5" x14ac:dyDescent="0.5">
      <c r="A27" t="s">
        <v>859</v>
      </c>
      <c r="B27">
        <v>2920</v>
      </c>
      <c r="C27">
        <v>0.42739726027397301</v>
      </c>
      <c r="D27">
        <v>0.35445205479452102</v>
      </c>
      <c r="E27">
        <v>0.35034246575342498</v>
      </c>
    </row>
    <row r="28" spans="1:5" x14ac:dyDescent="0.5">
      <c r="A28" t="s">
        <v>862</v>
      </c>
      <c r="B28">
        <v>2878</v>
      </c>
      <c r="C28">
        <v>0.60667129951355103</v>
      </c>
      <c r="D28">
        <v>0.54239054899235595</v>
      </c>
      <c r="E28">
        <v>0.50764419735927702</v>
      </c>
    </row>
    <row r="29" spans="1:5" x14ac:dyDescent="0.5">
      <c r="A29" t="s">
        <v>359</v>
      </c>
      <c r="B29">
        <v>2851</v>
      </c>
      <c r="C29">
        <v>0.70185899684321296</v>
      </c>
      <c r="D29">
        <v>0.55278849526481899</v>
      </c>
      <c r="E29">
        <v>0.53244475622588605</v>
      </c>
    </row>
    <row r="30" spans="1:5" x14ac:dyDescent="0.5">
      <c r="A30" t="s">
        <v>361</v>
      </c>
      <c r="B30">
        <v>2695</v>
      </c>
      <c r="C30">
        <v>0.43339517625231899</v>
      </c>
      <c r="D30">
        <v>0.34285714285714303</v>
      </c>
      <c r="E30">
        <v>0.35361781076066801</v>
      </c>
    </row>
    <row r="31" spans="1:5" x14ac:dyDescent="0.5">
      <c r="A31" t="s">
        <v>851</v>
      </c>
      <c r="B31">
        <v>2654</v>
      </c>
      <c r="C31">
        <v>0.57083647324792797</v>
      </c>
      <c r="D31">
        <v>0.45327807083647298</v>
      </c>
      <c r="E31">
        <v>0.43255463451394099</v>
      </c>
    </row>
    <row r="32" spans="1:5" x14ac:dyDescent="0.5">
      <c r="A32" t="s">
        <v>801</v>
      </c>
      <c r="B32">
        <v>2631</v>
      </c>
      <c r="C32">
        <v>0.65146332193082501</v>
      </c>
      <c r="D32">
        <v>0.60471303686811095</v>
      </c>
      <c r="E32">
        <v>0.51273280121626796</v>
      </c>
    </row>
    <row r="33" spans="1:5" x14ac:dyDescent="0.5">
      <c r="A33" t="s">
        <v>848</v>
      </c>
      <c r="B33">
        <v>2586</v>
      </c>
      <c r="C33">
        <v>0.57540603248259903</v>
      </c>
      <c r="D33">
        <v>0.46906419180201098</v>
      </c>
      <c r="E33">
        <v>0.51005413766434604</v>
      </c>
    </row>
    <row r="34" spans="1:5" x14ac:dyDescent="0.5">
      <c r="A34" t="s">
        <v>347</v>
      </c>
      <c r="B34">
        <v>2464</v>
      </c>
      <c r="C34">
        <v>0.76785714285714302</v>
      </c>
      <c r="D34">
        <v>0.60795454545454497</v>
      </c>
      <c r="E34">
        <v>0.60714285714285698</v>
      </c>
    </row>
    <row r="35" spans="1:5" x14ac:dyDescent="0.5">
      <c r="A35" t="s">
        <v>772</v>
      </c>
      <c r="B35">
        <v>2373</v>
      </c>
      <c r="C35">
        <v>0.60809102402022797</v>
      </c>
      <c r="D35">
        <v>0.61314791403286995</v>
      </c>
      <c r="E35">
        <v>0.57901390644753503</v>
      </c>
    </row>
    <row r="36" spans="1:5" x14ac:dyDescent="0.5">
      <c r="A36" t="s">
        <v>350</v>
      </c>
      <c r="B36">
        <v>2339</v>
      </c>
      <c r="C36">
        <v>0.76271911073108201</v>
      </c>
      <c r="D36">
        <v>0.62419837537409195</v>
      </c>
      <c r="E36">
        <v>0.62505344164172705</v>
      </c>
    </row>
    <row r="37" spans="1:5" x14ac:dyDescent="0.5">
      <c r="A37" t="s">
        <v>540</v>
      </c>
      <c r="B37">
        <v>2295</v>
      </c>
      <c r="C37">
        <v>0.78169934640522898</v>
      </c>
      <c r="D37">
        <v>0.66884531590413898</v>
      </c>
      <c r="E37">
        <v>0.60871459694989105</v>
      </c>
    </row>
    <row r="38" spans="1:5" x14ac:dyDescent="0.5">
      <c r="A38" t="s">
        <v>249</v>
      </c>
      <c r="B38">
        <v>2250</v>
      </c>
      <c r="C38">
        <v>0.68488888888888899</v>
      </c>
      <c r="D38">
        <v>0.56355555555555603</v>
      </c>
      <c r="E38">
        <v>0.52088888888888896</v>
      </c>
    </row>
    <row r="39" spans="1:5" x14ac:dyDescent="0.5">
      <c r="A39" t="s">
        <v>718</v>
      </c>
      <c r="B39">
        <v>1978</v>
      </c>
      <c r="C39">
        <v>0.829120323559151</v>
      </c>
      <c r="D39">
        <v>0.67896865520728</v>
      </c>
      <c r="E39">
        <v>0.666835187057634</v>
      </c>
    </row>
    <row r="40" spans="1:5" x14ac:dyDescent="0.5">
      <c r="A40" t="s">
        <v>847</v>
      </c>
      <c r="B40">
        <v>1941</v>
      </c>
      <c r="C40">
        <v>0.66202988150437903</v>
      </c>
      <c r="D40">
        <v>0.516228748068006</v>
      </c>
      <c r="E40">
        <v>0.57908294693456996</v>
      </c>
    </row>
    <row r="41" spans="1:5" x14ac:dyDescent="0.5">
      <c r="A41" t="s">
        <v>1108</v>
      </c>
      <c r="B41">
        <v>1791</v>
      </c>
      <c r="C41">
        <v>0.70184254606365204</v>
      </c>
      <c r="D41">
        <v>0.573422668900056</v>
      </c>
      <c r="E41">
        <v>0.54215522054718002</v>
      </c>
    </row>
    <row r="42" spans="1:5" x14ac:dyDescent="0.5">
      <c r="A42" t="s">
        <v>795</v>
      </c>
      <c r="B42">
        <v>1765</v>
      </c>
      <c r="C42">
        <v>0.76147308781869705</v>
      </c>
      <c r="D42">
        <v>0.52861189801699704</v>
      </c>
      <c r="E42">
        <v>0.43342776203965999</v>
      </c>
    </row>
    <row r="43" spans="1:5" x14ac:dyDescent="0.5">
      <c r="A43" t="s">
        <v>263</v>
      </c>
      <c r="B43">
        <v>1733</v>
      </c>
      <c r="C43">
        <v>0.66128101557991903</v>
      </c>
      <c r="D43">
        <v>0.54183496826312705</v>
      </c>
      <c r="E43">
        <v>0.52163877668782499</v>
      </c>
    </row>
    <row r="44" spans="1:5" x14ac:dyDescent="0.5">
      <c r="A44" t="s">
        <v>346</v>
      </c>
      <c r="B44">
        <v>1581</v>
      </c>
      <c r="C44">
        <v>0.78051865907653395</v>
      </c>
      <c r="D44">
        <v>0.624920936116382</v>
      </c>
      <c r="E44">
        <v>0.62302340290955105</v>
      </c>
    </row>
    <row r="45" spans="1:5" x14ac:dyDescent="0.5">
      <c r="A45" t="s">
        <v>538</v>
      </c>
      <c r="B45">
        <v>1538</v>
      </c>
      <c r="C45">
        <v>0.44668400520155999</v>
      </c>
      <c r="D45">
        <v>0.34590377113133902</v>
      </c>
      <c r="E45">
        <v>0.36345903771131299</v>
      </c>
    </row>
    <row r="46" spans="1:5" ht="31.5" x14ac:dyDescent="0.5">
      <c r="A46" t="s">
        <v>839</v>
      </c>
      <c r="B46">
        <v>1518</v>
      </c>
      <c r="C46">
        <v>0.77799736495388705</v>
      </c>
      <c r="D46">
        <v>0.625823451910408</v>
      </c>
      <c r="E46">
        <v>0.622529644268775</v>
      </c>
    </row>
    <row r="47" spans="1:5" x14ac:dyDescent="0.5">
      <c r="A47" t="s">
        <v>528</v>
      </c>
      <c r="B47">
        <v>1504</v>
      </c>
      <c r="C47">
        <v>0.618351063829787</v>
      </c>
      <c r="D47">
        <v>0.54122340425531901</v>
      </c>
      <c r="E47">
        <v>0.47473404255319201</v>
      </c>
    </row>
    <row r="48" spans="1:5" x14ac:dyDescent="0.5">
      <c r="A48" t="s">
        <v>952</v>
      </c>
      <c r="B48">
        <v>1490</v>
      </c>
      <c r="C48">
        <v>0.66107382550335603</v>
      </c>
      <c r="D48">
        <v>0.58993288590603998</v>
      </c>
      <c r="E48">
        <v>0.651677852348993</v>
      </c>
    </row>
    <row r="49" spans="1:5" x14ac:dyDescent="0.5">
      <c r="A49" t="s">
        <v>348</v>
      </c>
      <c r="B49">
        <v>1476</v>
      </c>
      <c r="C49">
        <v>0.776422764227642</v>
      </c>
      <c r="D49">
        <v>0.68563685636856397</v>
      </c>
      <c r="E49">
        <v>0.611788617886179</v>
      </c>
    </row>
    <row r="50" spans="1:5" x14ac:dyDescent="0.5">
      <c r="A50" t="s">
        <v>799</v>
      </c>
      <c r="B50">
        <v>1473</v>
      </c>
      <c r="C50">
        <v>0.78071961982348903</v>
      </c>
      <c r="D50">
        <v>0.71554650373387596</v>
      </c>
      <c r="E50">
        <v>0.59538357094365202</v>
      </c>
    </row>
    <row r="51" spans="1:5" x14ac:dyDescent="0.5">
      <c r="A51" t="s">
        <v>356</v>
      </c>
      <c r="B51">
        <v>1471</v>
      </c>
      <c r="C51">
        <v>0.71108089734874202</v>
      </c>
      <c r="D51">
        <v>0.57443915703602999</v>
      </c>
      <c r="E51">
        <v>0.57987763426240702</v>
      </c>
    </row>
    <row r="52" spans="1:5" x14ac:dyDescent="0.5">
      <c r="A52" t="s">
        <v>339</v>
      </c>
      <c r="B52">
        <v>1464</v>
      </c>
      <c r="C52">
        <v>0.88387978142076495</v>
      </c>
      <c r="D52">
        <v>0.77390710382513705</v>
      </c>
      <c r="E52">
        <v>0.73497267759562801</v>
      </c>
    </row>
    <row r="53" spans="1:5" x14ac:dyDescent="0.5">
      <c r="A53" t="s">
        <v>344</v>
      </c>
      <c r="B53">
        <v>1449</v>
      </c>
      <c r="C53">
        <v>0.67701863354037295</v>
      </c>
      <c r="D53">
        <v>0.52035886818495503</v>
      </c>
      <c r="E53">
        <v>0.53140096618357502</v>
      </c>
    </row>
    <row r="54" spans="1:5" x14ac:dyDescent="0.5">
      <c r="A54" t="s">
        <v>1137</v>
      </c>
      <c r="B54">
        <v>1435</v>
      </c>
      <c r="C54">
        <v>0.79233449477351903</v>
      </c>
      <c r="D54">
        <v>0.64668989547038302</v>
      </c>
      <c r="E54">
        <v>0.62439024390243902</v>
      </c>
    </row>
    <row r="55" spans="1:5" x14ac:dyDescent="0.5">
      <c r="A55" t="s">
        <v>492</v>
      </c>
      <c r="B55">
        <v>1426</v>
      </c>
      <c r="C55">
        <v>0.89060308555399703</v>
      </c>
      <c r="D55">
        <v>0.77419354838709697</v>
      </c>
      <c r="E55">
        <v>0.74053295932678798</v>
      </c>
    </row>
    <row r="56" spans="1:5" x14ac:dyDescent="0.5">
      <c r="A56" t="s">
        <v>544</v>
      </c>
      <c r="B56">
        <v>1357</v>
      </c>
      <c r="C56">
        <v>0.70523212969786297</v>
      </c>
      <c r="D56">
        <v>0.62269712601326499</v>
      </c>
      <c r="E56">
        <v>0.57184966838614604</v>
      </c>
    </row>
    <row r="57" spans="1:5" x14ac:dyDescent="0.5">
      <c r="A57" t="s">
        <v>1342</v>
      </c>
      <c r="B57">
        <v>1296</v>
      </c>
      <c r="C57">
        <v>0.67052469135802495</v>
      </c>
      <c r="D57">
        <v>0.49768518518518501</v>
      </c>
      <c r="E57">
        <v>0.500771604938272</v>
      </c>
    </row>
    <row r="58" spans="1:5" x14ac:dyDescent="0.5">
      <c r="A58" t="s">
        <v>853</v>
      </c>
      <c r="B58">
        <v>1288</v>
      </c>
      <c r="C58">
        <v>0.54968944099378902</v>
      </c>
      <c r="D58">
        <v>0.440217391304348</v>
      </c>
      <c r="E58">
        <v>0.43788819875776402</v>
      </c>
    </row>
    <row r="59" spans="1:5" x14ac:dyDescent="0.5">
      <c r="A59" t="s">
        <v>846</v>
      </c>
      <c r="B59">
        <v>1214</v>
      </c>
      <c r="C59">
        <v>0.81548599670510702</v>
      </c>
      <c r="D59">
        <v>0.71828665568368999</v>
      </c>
      <c r="E59">
        <v>0.70757825370675498</v>
      </c>
    </row>
    <row r="60" spans="1:5" x14ac:dyDescent="0.5">
      <c r="A60" t="s">
        <v>518</v>
      </c>
      <c r="B60">
        <v>1206</v>
      </c>
      <c r="C60">
        <v>0.41293532338308497</v>
      </c>
      <c r="D60">
        <v>0.351575456053068</v>
      </c>
      <c r="E60">
        <v>0.33499170812603601</v>
      </c>
    </row>
    <row r="61" spans="1:5" x14ac:dyDescent="0.5">
      <c r="A61" t="s">
        <v>1054</v>
      </c>
      <c r="B61">
        <v>1169</v>
      </c>
      <c r="C61">
        <v>0.78015397775876805</v>
      </c>
      <c r="D61">
        <v>0.593669803250642</v>
      </c>
      <c r="E61">
        <v>0.59538066723695504</v>
      </c>
    </row>
    <row r="62" spans="1:5" x14ac:dyDescent="0.5">
      <c r="A62" t="s">
        <v>850</v>
      </c>
      <c r="B62">
        <v>1129</v>
      </c>
      <c r="C62">
        <v>0.825509300265722</v>
      </c>
      <c r="D62">
        <v>0.70150575730735198</v>
      </c>
      <c r="E62">
        <v>0.70770593445526997</v>
      </c>
    </row>
    <row r="63" spans="1:5" x14ac:dyDescent="0.5">
      <c r="A63" t="s">
        <v>1189</v>
      </c>
      <c r="B63">
        <v>1095</v>
      </c>
      <c r="C63">
        <v>0.91598173515981696</v>
      </c>
      <c r="D63">
        <v>0.88493150684931499</v>
      </c>
      <c r="E63">
        <v>0.82009132420091302</v>
      </c>
    </row>
    <row r="64" spans="1:5" x14ac:dyDescent="0.5">
      <c r="A64" t="s">
        <v>532</v>
      </c>
      <c r="B64">
        <v>1061</v>
      </c>
      <c r="C64">
        <v>0.55230914231856698</v>
      </c>
      <c r="D64">
        <v>0.51272384542884097</v>
      </c>
      <c r="E64">
        <v>0.46277097078228102</v>
      </c>
    </row>
    <row r="65" spans="1:5" x14ac:dyDescent="0.5">
      <c r="A65" t="s">
        <v>534</v>
      </c>
      <c r="B65">
        <v>1056</v>
      </c>
      <c r="C65">
        <v>0.45643939393939398</v>
      </c>
      <c r="D65">
        <v>0.45833333333333298</v>
      </c>
      <c r="E65">
        <v>0.35890151515151503</v>
      </c>
    </row>
    <row r="66" spans="1:5" x14ac:dyDescent="0.5">
      <c r="A66" t="s">
        <v>561</v>
      </c>
      <c r="B66">
        <v>1055</v>
      </c>
      <c r="C66">
        <v>0.76966824644549803</v>
      </c>
      <c r="D66">
        <v>0.61706161137440796</v>
      </c>
      <c r="E66">
        <v>0.63033175355450199</v>
      </c>
    </row>
    <row r="67" spans="1:5" x14ac:dyDescent="0.5">
      <c r="A67" t="s">
        <v>351</v>
      </c>
      <c r="B67">
        <v>1032</v>
      </c>
      <c r="C67">
        <v>0.63953488372093004</v>
      </c>
      <c r="D67">
        <v>0.5</v>
      </c>
      <c r="E67">
        <v>0.50193798449612403</v>
      </c>
    </row>
    <row r="68" spans="1:5" x14ac:dyDescent="0.5">
      <c r="A68" t="s">
        <v>519</v>
      </c>
      <c r="B68">
        <v>975</v>
      </c>
      <c r="C68">
        <v>0.8</v>
      </c>
      <c r="D68">
        <v>0.73025641025640997</v>
      </c>
      <c r="E68">
        <v>0.65435897435897405</v>
      </c>
    </row>
    <row r="69" spans="1:5" x14ac:dyDescent="0.5">
      <c r="A69" t="s">
        <v>340</v>
      </c>
      <c r="B69">
        <v>964</v>
      </c>
      <c r="C69">
        <v>0.46887966804979297</v>
      </c>
      <c r="D69">
        <v>0.41390041493775898</v>
      </c>
      <c r="E69">
        <v>0.390041493775934</v>
      </c>
    </row>
    <row r="70" spans="1:5" ht="31.5" x14ac:dyDescent="0.5">
      <c r="A70" t="s">
        <v>536</v>
      </c>
      <c r="B70">
        <v>932</v>
      </c>
      <c r="C70">
        <v>0.58798283261802597</v>
      </c>
      <c r="D70">
        <v>0.51716738197424905</v>
      </c>
      <c r="E70">
        <v>0.52038626609442096</v>
      </c>
    </row>
    <row r="71" spans="1:5" x14ac:dyDescent="0.5">
      <c r="A71" t="s">
        <v>807</v>
      </c>
      <c r="B71">
        <v>921</v>
      </c>
      <c r="C71">
        <v>0.84581976112920698</v>
      </c>
      <c r="D71">
        <v>0.80130293159609101</v>
      </c>
      <c r="E71">
        <v>0.70141150922909901</v>
      </c>
    </row>
    <row r="72" spans="1:5" x14ac:dyDescent="0.5">
      <c r="A72" t="s">
        <v>852</v>
      </c>
      <c r="B72">
        <v>885</v>
      </c>
      <c r="C72">
        <v>0.72994350282485898</v>
      </c>
      <c r="D72">
        <v>0.59774011299435004</v>
      </c>
      <c r="E72">
        <v>0.63728813559321995</v>
      </c>
    </row>
    <row r="73" spans="1:5" x14ac:dyDescent="0.5">
      <c r="A73" t="s">
        <v>541</v>
      </c>
      <c r="B73">
        <v>880</v>
      </c>
      <c r="C73">
        <v>0.67727272727272703</v>
      </c>
      <c r="D73">
        <v>0.51136363636363602</v>
      </c>
      <c r="E73">
        <v>0.52272727272727304</v>
      </c>
    </row>
    <row r="74" spans="1:5" x14ac:dyDescent="0.5">
      <c r="A74" t="s">
        <v>1565</v>
      </c>
      <c r="B74">
        <v>879</v>
      </c>
      <c r="C74">
        <v>0.69510807736063696</v>
      </c>
      <c r="D74">
        <v>0.58703071672354901</v>
      </c>
      <c r="E74">
        <v>0.57224118316268502</v>
      </c>
    </row>
    <row r="75" spans="1:5" x14ac:dyDescent="0.5">
      <c r="A75" t="s">
        <v>1199</v>
      </c>
      <c r="B75">
        <v>874</v>
      </c>
      <c r="C75">
        <v>0.72082379862700197</v>
      </c>
      <c r="D75">
        <v>0.63043478260869601</v>
      </c>
      <c r="E75">
        <v>0.54347826086956497</v>
      </c>
    </row>
    <row r="76" spans="1:5" x14ac:dyDescent="0.5">
      <c r="A76" t="s">
        <v>1191</v>
      </c>
      <c r="B76">
        <v>869</v>
      </c>
      <c r="C76">
        <v>0.86996547756041398</v>
      </c>
      <c r="D76">
        <v>0.73302646720368203</v>
      </c>
      <c r="E76">
        <v>0.73762945914844602</v>
      </c>
    </row>
    <row r="77" spans="1:5" x14ac:dyDescent="0.5">
      <c r="A77" t="s">
        <v>861</v>
      </c>
      <c r="B77">
        <v>842</v>
      </c>
      <c r="C77">
        <v>0.55344418052256505</v>
      </c>
      <c r="D77">
        <v>0.45961995249406201</v>
      </c>
      <c r="E77">
        <v>0.44299287410926402</v>
      </c>
    </row>
    <row r="78" spans="1:5" x14ac:dyDescent="0.5">
      <c r="A78" t="s">
        <v>796</v>
      </c>
      <c r="B78">
        <v>841</v>
      </c>
      <c r="C78">
        <v>0.62068965517241403</v>
      </c>
      <c r="D78">
        <v>0.50297265160523197</v>
      </c>
      <c r="E78">
        <v>0.48513674197384099</v>
      </c>
    </row>
    <row r="79" spans="1:5" x14ac:dyDescent="0.5">
      <c r="A79" t="s">
        <v>342</v>
      </c>
      <c r="B79">
        <v>825</v>
      </c>
      <c r="C79">
        <v>0.75030303030303003</v>
      </c>
      <c r="D79">
        <v>0.57333333333333303</v>
      </c>
      <c r="E79">
        <v>0.55878787878787906</v>
      </c>
    </row>
    <row r="80" spans="1:5" x14ac:dyDescent="0.5">
      <c r="A80" t="s">
        <v>1556</v>
      </c>
      <c r="B80">
        <v>810</v>
      </c>
      <c r="C80">
        <v>0.60864197530864195</v>
      </c>
      <c r="D80">
        <v>0.43456790123456801</v>
      </c>
      <c r="E80">
        <v>0.38641975308642001</v>
      </c>
    </row>
    <row r="81" spans="1:5" x14ac:dyDescent="0.5">
      <c r="A81" t="s">
        <v>1107</v>
      </c>
      <c r="B81">
        <v>800</v>
      </c>
      <c r="C81">
        <v>0.78</v>
      </c>
      <c r="D81">
        <v>0.65249999999999997</v>
      </c>
      <c r="E81">
        <v>0.625</v>
      </c>
    </row>
    <row r="82" spans="1:5" x14ac:dyDescent="0.5">
      <c r="A82" t="s">
        <v>530</v>
      </c>
      <c r="B82">
        <v>782</v>
      </c>
      <c r="C82">
        <v>0.91432225063938599</v>
      </c>
      <c r="D82">
        <v>0.79795396419437303</v>
      </c>
      <c r="E82">
        <v>0.70843989769821003</v>
      </c>
    </row>
    <row r="83" spans="1:5" x14ac:dyDescent="0.5">
      <c r="A83" t="s">
        <v>547</v>
      </c>
      <c r="B83">
        <v>777</v>
      </c>
      <c r="C83">
        <v>0.75804375804375801</v>
      </c>
      <c r="D83">
        <v>0.64350064350064395</v>
      </c>
      <c r="E83">
        <v>0.61776061776061797</v>
      </c>
    </row>
    <row r="84" spans="1:5" x14ac:dyDescent="0.5">
      <c r="A84" t="s">
        <v>521</v>
      </c>
      <c r="B84">
        <v>776</v>
      </c>
      <c r="C84">
        <v>0.62628865979381398</v>
      </c>
      <c r="D84">
        <v>0.527061855670103</v>
      </c>
      <c r="E84">
        <v>0.53092783505154595</v>
      </c>
    </row>
    <row r="85" spans="1:5" x14ac:dyDescent="0.5">
      <c r="A85" t="s">
        <v>336</v>
      </c>
      <c r="B85">
        <v>747</v>
      </c>
      <c r="C85">
        <v>0.61847389558232901</v>
      </c>
      <c r="D85">
        <v>0.472556894243641</v>
      </c>
      <c r="E85">
        <v>0.472556894243641</v>
      </c>
    </row>
    <row r="86" spans="1:5" x14ac:dyDescent="0.5">
      <c r="A86" t="s">
        <v>515</v>
      </c>
      <c r="B86">
        <v>745</v>
      </c>
      <c r="C86">
        <v>0.56912751677852302</v>
      </c>
      <c r="D86">
        <v>0.50604026845637595</v>
      </c>
      <c r="E86">
        <v>0.44966442953020103</v>
      </c>
    </row>
    <row r="87" spans="1:5" x14ac:dyDescent="0.5">
      <c r="A87" t="s">
        <v>877</v>
      </c>
      <c r="B87">
        <v>739</v>
      </c>
      <c r="C87">
        <v>0.72936400541271995</v>
      </c>
      <c r="D87">
        <v>0.57780784844384303</v>
      </c>
      <c r="E87">
        <v>0.56833558863328804</v>
      </c>
    </row>
    <row r="88" spans="1:5" x14ac:dyDescent="0.5">
      <c r="A88" t="s">
        <v>426</v>
      </c>
      <c r="B88">
        <v>735</v>
      </c>
      <c r="C88">
        <v>0.81360544217687103</v>
      </c>
      <c r="D88">
        <v>0.65714285714285703</v>
      </c>
      <c r="E88">
        <v>0.64625850340136104</v>
      </c>
    </row>
    <row r="89" spans="1:5" x14ac:dyDescent="0.5">
      <c r="A89" t="s">
        <v>353</v>
      </c>
      <c r="B89">
        <v>706</v>
      </c>
      <c r="C89">
        <v>0.82152974504249299</v>
      </c>
      <c r="D89">
        <v>0.71671388101983002</v>
      </c>
      <c r="E89">
        <v>0.68271954674221003</v>
      </c>
    </row>
    <row r="90" spans="1:5" x14ac:dyDescent="0.5">
      <c r="A90" t="s">
        <v>338</v>
      </c>
      <c r="B90">
        <v>702</v>
      </c>
      <c r="C90">
        <v>0.63675213675213704</v>
      </c>
      <c r="D90">
        <v>0.51424501424501401</v>
      </c>
      <c r="E90">
        <v>0.512820512820513</v>
      </c>
    </row>
    <row r="91" spans="1:5" x14ac:dyDescent="0.5">
      <c r="A91" t="s">
        <v>570</v>
      </c>
      <c r="B91">
        <v>675</v>
      </c>
      <c r="C91">
        <v>0.72</v>
      </c>
      <c r="D91">
        <v>0.62074074074074104</v>
      </c>
      <c r="E91">
        <v>0.59555555555555595</v>
      </c>
    </row>
    <row r="92" spans="1:5" x14ac:dyDescent="0.5">
      <c r="A92" t="s">
        <v>556</v>
      </c>
      <c r="B92">
        <v>663</v>
      </c>
      <c r="C92">
        <v>0.75716440422322795</v>
      </c>
      <c r="D92">
        <v>0.60030165912518896</v>
      </c>
      <c r="E92">
        <v>0.65309200603318296</v>
      </c>
    </row>
    <row r="93" spans="1:5" x14ac:dyDescent="0.5">
      <c r="A93" t="s">
        <v>366</v>
      </c>
      <c r="B93">
        <v>648</v>
      </c>
      <c r="C93">
        <v>0.58333333333333304</v>
      </c>
      <c r="D93">
        <v>0.45679012345678999</v>
      </c>
      <c r="E93">
        <v>0.45524691358024699</v>
      </c>
    </row>
    <row r="94" spans="1:5" x14ac:dyDescent="0.5">
      <c r="A94" t="s">
        <v>262</v>
      </c>
      <c r="B94">
        <v>647</v>
      </c>
      <c r="C94">
        <v>0.68933539412673905</v>
      </c>
      <c r="D94">
        <v>0.59350850077279704</v>
      </c>
      <c r="E94">
        <v>0.61978361669242699</v>
      </c>
    </row>
    <row r="95" spans="1:5" x14ac:dyDescent="0.5">
      <c r="A95" t="s">
        <v>1465</v>
      </c>
      <c r="B95">
        <v>644</v>
      </c>
      <c r="C95">
        <v>0.68944099378881996</v>
      </c>
      <c r="D95">
        <v>0.53881987577639801</v>
      </c>
      <c r="E95">
        <v>0.50621118012422395</v>
      </c>
    </row>
    <row r="96" spans="1:5" x14ac:dyDescent="0.5">
      <c r="A96" t="s">
        <v>352</v>
      </c>
      <c r="B96">
        <v>638</v>
      </c>
      <c r="C96">
        <v>0.75235109717868298</v>
      </c>
      <c r="D96">
        <v>0.63009404388714696</v>
      </c>
      <c r="E96">
        <v>0.59247648902821304</v>
      </c>
    </row>
    <row r="97" spans="1:5" x14ac:dyDescent="0.5">
      <c r="A97" t="s">
        <v>1197</v>
      </c>
      <c r="B97">
        <v>627</v>
      </c>
      <c r="C97">
        <v>0.47687400318979301</v>
      </c>
      <c r="D97">
        <v>0.42105263157894701</v>
      </c>
      <c r="E97">
        <v>0.37958532695374803</v>
      </c>
    </row>
    <row r="98" spans="1:5" x14ac:dyDescent="0.5">
      <c r="A98" t="s">
        <v>543</v>
      </c>
      <c r="B98">
        <v>623</v>
      </c>
      <c r="C98">
        <v>0.507223113964687</v>
      </c>
      <c r="D98">
        <v>0.420545746388443</v>
      </c>
      <c r="E98">
        <v>0.406099518459069</v>
      </c>
    </row>
    <row r="99" spans="1:5" x14ac:dyDescent="0.5">
      <c r="A99" t="s">
        <v>1154</v>
      </c>
      <c r="B99">
        <v>623</v>
      </c>
      <c r="C99">
        <v>0.45746388443017699</v>
      </c>
      <c r="D99">
        <v>0.38202247191011202</v>
      </c>
      <c r="E99">
        <v>0.354735152487962</v>
      </c>
    </row>
    <row r="100" spans="1:5" x14ac:dyDescent="0.5">
      <c r="A100" t="s">
        <v>941</v>
      </c>
      <c r="B100">
        <v>589</v>
      </c>
      <c r="C100">
        <v>0.81833616298811496</v>
      </c>
      <c r="D100">
        <v>0.70458404074702896</v>
      </c>
      <c r="E100">
        <v>0.63157894736842102</v>
      </c>
    </row>
    <row r="101" spans="1:5" x14ac:dyDescent="0.5">
      <c r="A101" t="s">
        <v>873</v>
      </c>
      <c r="B101">
        <v>562</v>
      </c>
      <c r="C101">
        <v>0.709964412811388</v>
      </c>
      <c r="D101">
        <v>0.55338078291814996</v>
      </c>
      <c r="E101">
        <v>0.58185053380782903</v>
      </c>
    </row>
    <row r="102" spans="1:5" x14ac:dyDescent="0.5">
      <c r="A102" t="s">
        <v>1384</v>
      </c>
      <c r="B102">
        <v>554</v>
      </c>
      <c r="C102">
        <v>0.53971119133573997</v>
      </c>
      <c r="D102">
        <v>0.50722021660649796</v>
      </c>
      <c r="E102">
        <v>0.41335740072202198</v>
      </c>
    </row>
    <row r="103" spans="1:5" ht="31.5" x14ac:dyDescent="0.5">
      <c r="A103" t="s">
        <v>849</v>
      </c>
      <c r="B103">
        <v>543</v>
      </c>
      <c r="C103">
        <v>0.69429097605893197</v>
      </c>
      <c r="D103">
        <v>0.61325966850828695</v>
      </c>
      <c r="E103">
        <v>0.61694290976058896</v>
      </c>
    </row>
    <row r="104" spans="1:5" x14ac:dyDescent="0.5">
      <c r="A104" t="s">
        <v>513</v>
      </c>
      <c r="B104">
        <v>542</v>
      </c>
      <c r="C104">
        <v>0.61254612546125498</v>
      </c>
      <c r="D104">
        <v>0.54059040590405905</v>
      </c>
      <c r="E104">
        <v>0.47601476014760102</v>
      </c>
    </row>
    <row r="105" spans="1:5" x14ac:dyDescent="0.5">
      <c r="A105" t="s">
        <v>800</v>
      </c>
      <c r="B105">
        <v>534</v>
      </c>
      <c r="C105">
        <v>0.62172284644194797</v>
      </c>
      <c r="D105">
        <v>0.54307116104868902</v>
      </c>
      <c r="E105">
        <v>0.45692883895131098</v>
      </c>
    </row>
    <row r="106" spans="1:5" x14ac:dyDescent="0.5">
      <c r="A106" t="s">
        <v>1204</v>
      </c>
      <c r="B106">
        <v>524</v>
      </c>
      <c r="C106">
        <v>0.55343511450381699</v>
      </c>
      <c r="D106">
        <v>0.484732824427481</v>
      </c>
      <c r="E106">
        <v>0.33587786259542002</v>
      </c>
    </row>
    <row r="107" spans="1:5" x14ac:dyDescent="0.5">
      <c r="A107" t="s">
        <v>345</v>
      </c>
      <c r="B107">
        <v>523</v>
      </c>
      <c r="C107">
        <v>0.47992351816443601</v>
      </c>
      <c r="D107">
        <v>0.37667304015296399</v>
      </c>
      <c r="E107">
        <v>0.39579349904397698</v>
      </c>
    </row>
    <row r="108" spans="1:5" x14ac:dyDescent="0.5">
      <c r="A108" t="s">
        <v>956</v>
      </c>
      <c r="B108">
        <v>515</v>
      </c>
      <c r="C108">
        <v>0.56310679611650505</v>
      </c>
      <c r="D108">
        <v>0.43106796116504897</v>
      </c>
      <c r="E108">
        <v>0.50679611650485401</v>
      </c>
    </row>
    <row r="109" spans="1:5" x14ac:dyDescent="0.5">
      <c r="A109" t="s">
        <v>514</v>
      </c>
      <c r="B109">
        <v>509</v>
      </c>
      <c r="C109">
        <v>0.48919449901768203</v>
      </c>
      <c r="D109">
        <v>0.51080550098231803</v>
      </c>
      <c r="E109">
        <v>0.45383104125736701</v>
      </c>
    </row>
    <row r="110" spans="1:5" x14ac:dyDescent="0.5">
      <c r="A110" t="s">
        <v>835</v>
      </c>
      <c r="B110">
        <v>506</v>
      </c>
      <c r="C110">
        <v>0.64031620553359703</v>
      </c>
      <c r="D110">
        <v>0.48221343873517802</v>
      </c>
      <c r="E110">
        <v>0.52371541501976304</v>
      </c>
    </row>
    <row r="111" spans="1:5" x14ac:dyDescent="0.5">
      <c r="A111" t="s">
        <v>802</v>
      </c>
      <c r="B111">
        <v>503</v>
      </c>
      <c r="C111">
        <v>0.83499005964214701</v>
      </c>
      <c r="D111">
        <v>0.69980119284294195</v>
      </c>
      <c r="E111">
        <v>0.69582504970178904</v>
      </c>
    </row>
    <row r="112" spans="1:5" x14ac:dyDescent="0.5">
      <c r="A112" t="s">
        <v>542</v>
      </c>
      <c r="B112">
        <v>502</v>
      </c>
      <c r="C112">
        <v>0.37848605577689198</v>
      </c>
      <c r="D112">
        <v>0.436254980079681</v>
      </c>
      <c r="E112">
        <v>0.29681274900398402</v>
      </c>
    </row>
    <row r="113" spans="1:5" ht="31.5" x14ac:dyDescent="0.5">
      <c r="A113" t="s">
        <v>879</v>
      </c>
      <c r="B113">
        <v>501</v>
      </c>
      <c r="C113">
        <v>0.77844311377245501</v>
      </c>
      <c r="D113">
        <v>0.58483033932135697</v>
      </c>
      <c r="E113">
        <v>0.58283433133732498</v>
      </c>
    </row>
    <row r="114" spans="1:5" ht="31.5" x14ac:dyDescent="0.5">
      <c r="A114" t="s">
        <v>523</v>
      </c>
      <c r="B114">
        <v>486</v>
      </c>
      <c r="C114">
        <v>0.452674897119342</v>
      </c>
      <c r="D114">
        <v>0.44444444444444398</v>
      </c>
      <c r="E114">
        <v>0.40123456790123502</v>
      </c>
    </row>
    <row r="115" spans="1:5" x14ac:dyDescent="0.5">
      <c r="A115" t="s">
        <v>1194</v>
      </c>
      <c r="B115">
        <v>481</v>
      </c>
      <c r="C115">
        <v>0.970893970893971</v>
      </c>
      <c r="D115">
        <v>0.83575883575883603</v>
      </c>
      <c r="E115">
        <v>0.79833679833679805</v>
      </c>
    </row>
    <row r="116" spans="1:5" x14ac:dyDescent="0.5">
      <c r="A116" t="s">
        <v>834</v>
      </c>
      <c r="B116">
        <v>473</v>
      </c>
      <c r="C116">
        <v>0.72093023255813904</v>
      </c>
      <c r="D116">
        <v>0.64904862579281197</v>
      </c>
      <c r="E116">
        <v>0.6553911205074</v>
      </c>
    </row>
    <row r="117" spans="1:5" x14ac:dyDescent="0.5">
      <c r="A117" t="s">
        <v>257</v>
      </c>
      <c r="B117">
        <v>461</v>
      </c>
      <c r="C117">
        <v>0.73318872017353598</v>
      </c>
      <c r="D117">
        <v>0.57700650759219096</v>
      </c>
      <c r="E117">
        <v>0.60303687635574799</v>
      </c>
    </row>
    <row r="118" spans="1:5" x14ac:dyDescent="0.5">
      <c r="A118" t="s">
        <v>703</v>
      </c>
      <c r="B118">
        <v>449</v>
      </c>
      <c r="C118">
        <v>0.70155902004454296</v>
      </c>
      <c r="D118">
        <v>0.52338530066815103</v>
      </c>
      <c r="E118">
        <v>0.50779510022271701</v>
      </c>
    </row>
    <row r="119" spans="1:5" x14ac:dyDescent="0.5">
      <c r="A119" t="s">
        <v>1554</v>
      </c>
      <c r="B119">
        <v>391</v>
      </c>
      <c r="C119">
        <v>0.634271099744246</v>
      </c>
      <c r="D119">
        <v>0.53196930946291598</v>
      </c>
      <c r="E119">
        <v>0.56265984654731505</v>
      </c>
    </row>
    <row r="120" spans="1:5" x14ac:dyDescent="0.5">
      <c r="A120" t="s">
        <v>1028</v>
      </c>
      <c r="B120">
        <v>385</v>
      </c>
      <c r="C120">
        <v>0.66493506493506505</v>
      </c>
      <c r="D120">
        <v>0.56623376623376598</v>
      </c>
      <c r="E120">
        <v>0.574025974025974</v>
      </c>
    </row>
    <row r="121" spans="1:5" x14ac:dyDescent="0.5">
      <c r="A121" t="s">
        <v>329</v>
      </c>
      <c r="B121">
        <v>379</v>
      </c>
      <c r="C121">
        <v>0.81530343007915596</v>
      </c>
      <c r="D121">
        <v>0.70184696569920801</v>
      </c>
      <c r="E121">
        <v>0.70448548812664902</v>
      </c>
    </row>
    <row r="122" spans="1:5" x14ac:dyDescent="0.5">
      <c r="A122" t="s">
        <v>798</v>
      </c>
      <c r="B122">
        <v>374</v>
      </c>
      <c r="C122">
        <v>0.74331550802139001</v>
      </c>
      <c r="D122">
        <v>0.65775401069518702</v>
      </c>
      <c r="E122">
        <v>0.53475935828876997</v>
      </c>
    </row>
    <row r="123" spans="1:5" x14ac:dyDescent="0.5">
      <c r="A123" t="s">
        <v>886</v>
      </c>
      <c r="B123">
        <v>369</v>
      </c>
      <c r="C123">
        <v>0.56368563685636897</v>
      </c>
      <c r="D123">
        <v>0.40108401084010797</v>
      </c>
      <c r="E123">
        <v>0.41463414634146301</v>
      </c>
    </row>
    <row r="124" spans="1:5" x14ac:dyDescent="0.5">
      <c r="A124" t="s">
        <v>903</v>
      </c>
      <c r="B124">
        <v>369</v>
      </c>
      <c r="C124">
        <v>0.59349593495935005</v>
      </c>
      <c r="D124">
        <v>0.46883468834688302</v>
      </c>
      <c r="E124">
        <v>0.42818428184281798</v>
      </c>
    </row>
    <row r="125" spans="1:5" x14ac:dyDescent="0.5">
      <c r="A125" t="s">
        <v>864</v>
      </c>
      <c r="B125">
        <v>358</v>
      </c>
      <c r="C125">
        <v>0.37430167597765401</v>
      </c>
      <c r="D125">
        <v>0.32402234636871502</v>
      </c>
      <c r="E125">
        <v>0.25418994413407803</v>
      </c>
    </row>
    <row r="126" spans="1:5" x14ac:dyDescent="0.5">
      <c r="A126" t="s">
        <v>1256</v>
      </c>
      <c r="B126">
        <v>353</v>
      </c>
      <c r="C126">
        <v>0.81019830028328599</v>
      </c>
      <c r="D126">
        <v>0.62606232294617603</v>
      </c>
      <c r="E126">
        <v>0.65722379603399395</v>
      </c>
    </row>
    <row r="127" spans="1:5" x14ac:dyDescent="0.5">
      <c r="A127" t="s">
        <v>357</v>
      </c>
      <c r="B127">
        <v>350</v>
      </c>
      <c r="C127">
        <v>0.76571428571428601</v>
      </c>
      <c r="D127">
        <v>0.64</v>
      </c>
      <c r="E127">
        <v>0.59428571428571397</v>
      </c>
    </row>
    <row r="128" spans="1:5" x14ac:dyDescent="0.5">
      <c r="A128" t="s">
        <v>284</v>
      </c>
      <c r="B128">
        <v>345</v>
      </c>
      <c r="C128">
        <v>0.67826086956521703</v>
      </c>
      <c r="D128">
        <v>0.58260869565217399</v>
      </c>
      <c r="E128">
        <v>0.53333333333333299</v>
      </c>
    </row>
    <row r="129" spans="1:5" x14ac:dyDescent="0.5">
      <c r="A129" t="s">
        <v>1201</v>
      </c>
      <c r="B129">
        <v>330</v>
      </c>
      <c r="C129">
        <v>0.71212121212121204</v>
      </c>
      <c r="D129">
        <v>0.72121212121212097</v>
      </c>
      <c r="E129">
        <v>0.53333333333333299</v>
      </c>
    </row>
    <row r="130" spans="1:5" x14ac:dyDescent="0.5">
      <c r="A130" t="s">
        <v>549</v>
      </c>
      <c r="B130">
        <v>327</v>
      </c>
      <c r="C130">
        <v>0.80428134556574904</v>
      </c>
      <c r="D130">
        <v>0.60244648318042804</v>
      </c>
      <c r="E130">
        <v>0.57492354740061202</v>
      </c>
    </row>
    <row r="131" spans="1:5" x14ac:dyDescent="0.5">
      <c r="A131" t="s">
        <v>537</v>
      </c>
      <c r="B131">
        <v>326</v>
      </c>
      <c r="C131">
        <v>0.60122699386503098</v>
      </c>
      <c r="D131">
        <v>0.47546012269938598</v>
      </c>
      <c r="E131">
        <v>0.44478527607362001</v>
      </c>
    </row>
    <row r="132" spans="1:5" x14ac:dyDescent="0.5">
      <c r="A132" t="s">
        <v>1101</v>
      </c>
      <c r="B132">
        <v>324</v>
      </c>
      <c r="C132">
        <v>0.79320987654320996</v>
      </c>
      <c r="D132">
        <v>0.69753086419753096</v>
      </c>
      <c r="E132">
        <v>0.64506172839506204</v>
      </c>
    </row>
    <row r="133" spans="1:5" x14ac:dyDescent="0.5">
      <c r="A133" t="s">
        <v>520</v>
      </c>
      <c r="B133">
        <v>320</v>
      </c>
      <c r="C133">
        <v>0.49375000000000002</v>
      </c>
      <c r="D133">
        <v>0.40937499999999999</v>
      </c>
      <c r="E133">
        <v>0.35312500000000002</v>
      </c>
    </row>
    <row r="134" spans="1:5" ht="31.5" x14ac:dyDescent="0.5">
      <c r="A134" t="s">
        <v>910</v>
      </c>
      <c r="B134">
        <v>319</v>
      </c>
      <c r="C134">
        <v>0.49843260188087801</v>
      </c>
      <c r="D134">
        <v>0.40438871473354199</v>
      </c>
      <c r="E134">
        <v>0.40752351097178702</v>
      </c>
    </row>
    <row r="135" spans="1:5" x14ac:dyDescent="0.5">
      <c r="A135" t="s">
        <v>988</v>
      </c>
      <c r="B135">
        <v>314</v>
      </c>
      <c r="C135">
        <v>0.83439490445859898</v>
      </c>
      <c r="D135">
        <v>0.69745222929936301</v>
      </c>
      <c r="E135">
        <v>0.66878980891719697</v>
      </c>
    </row>
    <row r="136" spans="1:5" x14ac:dyDescent="0.5">
      <c r="A136" t="s">
        <v>754</v>
      </c>
      <c r="B136">
        <v>311</v>
      </c>
      <c r="C136">
        <v>0.78456591639871398</v>
      </c>
      <c r="D136">
        <v>0.62700964630225098</v>
      </c>
      <c r="E136">
        <v>0.63665594855305496</v>
      </c>
    </row>
    <row r="137" spans="1:5" x14ac:dyDescent="0.5">
      <c r="A137" t="s">
        <v>1156</v>
      </c>
      <c r="B137">
        <v>306</v>
      </c>
      <c r="C137">
        <v>0.428104575163399</v>
      </c>
      <c r="D137">
        <v>0.38562091503267998</v>
      </c>
      <c r="E137">
        <v>0.29411764705882398</v>
      </c>
    </row>
    <row r="138" spans="1:5" x14ac:dyDescent="0.5">
      <c r="A138" t="s">
        <v>1206</v>
      </c>
      <c r="B138">
        <v>306</v>
      </c>
      <c r="C138">
        <v>0.54575163398692805</v>
      </c>
      <c r="D138">
        <v>0.493464052287582</v>
      </c>
      <c r="E138">
        <v>0.473856209150327</v>
      </c>
    </row>
    <row r="139" spans="1:5" x14ac:dyDescent="0.5">
      <c r="A139" t="s">
        <v>755</v>
      </c>
      <c r="B139">
        <v>300</v>
      </c>
      <c r="C139">
        <v>0.74</v>
      </c>
      <c r="D139">
        <v>0.72333333333333305</v>
      </c>
      <c r="E139">
        <v>0.706666666666667</v>
      </c>
    </row>
    <row r="140" spans="1:5" x14ac:dyDescent="0.5">
      <c r="A140" t="s">
        <v>751</v>
      </c>
      <c r="B140">
        <v>295</v>
      </c>
      <c r="C140">
        <v>0.62372881355932197</v>
      </c>
      <c r="D140">
        <v>0.58983050847457597</v>
      </c>
      <c r="E140">
        <v>0.60677966101694902</v>
      </c>
    </row>
    <row r="141" spans="1:5" x14ac:dyDescent="0.5">
      <c r="A141" t="s">
        <v>337</v>
      </c>
      <c r="B141">
        <v>292</v>
      </c>
      <c r="C141">
        <v>0.602739726027397</v>
      </c>
      <c r="D141">
        <v>0.50684931506849296</v>
      </c>
      <c r="E141">
        <v>0.465753424657534</v>
      </c>
    </row>
    <row r="142" spans="1:5" x14ac:dyDescent="0.5">
      <c r="A142" t="s">
        <v>709</v>
      </c>
      <c r="B142">
        <v>287</v>
      </c>
      <c r="C142">
        <v>0.76655052264808399</v>
      </c>
      <c r="D142">
        <v>0.64111498257839705</v>
      </c>
      <c r="E142">
        <v>0.56445993031358899</v>
      </c>
    </row>
    <row r="143" spans="1:5" x14ac:dyDescent="0.5">
      <c r="A143" t="s">
        <v>950</v>
      </c>
      <c r="B143">
        <v>287</v>
      </c>
      <c r="C143">
        <v>0.393728222996516</v>
      </c>
      <c r="D143">
        <v>0.38675958188153298</v>
      </c>
      <c r="E143">
        <v>0.42857142857142899</v>
      </c>
    </row>
    <row r="144" spans="1:5" x14ac:dyDescent="0.5">
      <c r="A144" t="s">
        <v>769</v>
      </c>
      <c r="B144">
        <v>286</v>
      </c>
      <c r="C144">
        <v>0.65034965034964998</v>
      </c>
      <c r="D144">
        <v>0.63636363636363602</v>
      </c>
      <c r="E144">
        <v>0.59440559440559404</v>
      </c>
    </row>
    <row r="145" spans="1:5" x14ac:dyDescent="0.5">
      <c r="A145" t="s">
        <v>332</v>
      </c>
      <c r="B145">
        <v>274</v>
      </c>
      <c r="C145">
        <v>0.63868613138686103</v>
      </c>
      <c r="D145">
        <v>0.55839416058394198</v>
      </c>
      <c r="E145">
        <v>0.50729927007299302</v>
      </c>
    </row>
    <row r="146" spans="1:5" x14ac:dyDescent="0.5">
      <c r="A146" t="s">
        <v>1202</v>
      </c>
      <c r="B146">
        <v>272</v>
      </c>
      <c r="C146">
        <v>0.48897058823529399</v>
      </c>
      <c r="D146">
        <v>0.43014705882352899</v>
      </c>
      <c r="E146">
        <v>0.40073529411764702</v>
      </c>
    </row>
    <row r="147" spans="1:5" x14ac:dyDescent="0.5">
      <c r="A147" t="s">
        <v>1555</v>
      </c>
      <c r="B147">
        <v>269</v>
      </c>
      <c r="C147">
        <v>0.87360594795539004</v>
      </c>
      <c r="D147">
        <v>0.68401486988847604</v>
      </c>
      <c r="E147">
        <v>0.74349442379182196</v>
      </c>
    </row>
    <row r="148" spans="1:5" x14ac:dyDescent="0.5">
      <c r="A148" t="s">
        <v>360</v>
      </c>
      <c r="B148">
        <v>263</v>
      </c>
      <c r="C148">
        <v>0.52851711026616</v>
      </c>
      <c r="D148">
        <v>0.41444866920152101</v>
      </c>
      <c r="E148">
        <v>0.39923954372623599</v>
      </c>
    </row>
    <row r="149" spans="1:5" x14ac:dyDescent="0.5">
      <c r="A149" t="s">
        <v>803</v>
      </c>
      <c r="B149">
        <v>263</v>
      </c>
      <c r="C149">
        <v>0.72243346007604603</v>
      </c>
      <c r="D149">
        <v>0.57414448669201501</v>
      </c>
      <c r="E149">
        <v>0.53612167300380198</v>
      </c>
    </row>
    <row r="150" spans="1:5" x14ac:dyDescent="0.5">
      <c r="A150" t="s">
        <v>642</v>
      </c>
      <c r="B150">
        <v>261</v>
      </c>
      <c r="C150">
        <v>0.63601532567049801</v>
      </c>
      <c r="D150">
        <v>0.63601532567049801</v>
      </c>
      <c r="E150">
        <v>0.62452107279693503</v>
      </c>
    </row>
    <row r="151" spans="1:5" x14ac:dyDescent="0.5">
      <c r="A151" t="s">
        <v>1349</v>
      </c>
      <c r="B151">
        <v>258</v>
      </c>
      <c r="C151">
        <v>0.67054263565891503</v>
      </c>
      <c r="D151">
        <v>0.50775193798449603</v>
      </c>
      <c r="E151">
        <v>0.54263565891472898</v>
      </c>
    </row>
    <row r="152" spans="1:5" x14ac:dyDescent="0.5">
      <c r="A152" t="s">
        <v>1263</v>
      </c>
      <c r="B152">
        <v>258</v>
      </c>
      <c r="C152">
        <v>0.662790697674419</v>
      </c>
      <c r="D152">
        <v>0.531007751937985</v>
      </c>
      <c r="E152">
        <v>0.44961240310077499</v>
      </c>
    </row>
    <row r="153" spans="1:5" x14ac:dyDescent="0.5">
      <c r="A153" t="s">
        <v>1009</v>
      </c>
      <c r="B153">
        <v>258</v>
      </c>
      <c r="C153">
        <v>0.57364341085271298</v>
      </c>
      <c r="D153">
        <v>0.468992248062016</v>
      </c>
      <c r="E153">
        <v>0.46511627906976699</v>
      </c>
    </row>
    <row r="154" spans="1:5" x14ac:dyDescent="0.5">
      <c r="A154" t="s">
        <v>921</v>
      </c>
      <c r="B154">
        <v>255</v>
      </c>
      <c r="C154">
        <v>0.54117647058823504</v>
      </c>
      <c r="D154">
        <v>0.50196078431372504</v>
      </c>
      <c r="E154">
        <v>0.44705882352941201</v>
      </c>
    </row>
    <row r="155" spans="1:5" x14ac:dyDescent="0.5">
      <c r="A155" t="s">
        <v>566</v>
      </c>
      <c r="B155">
        <v>252</v>
      </c>
      <c r="C155">
        <v>0.82539682539682502</v>
      </c>
      <c r="D155">
        <v>0.65476190476190499</v>
      </c>
      <c r="E155">
        <v>0.60714285714285698</v>
      </c>
    </row>
    <row r="156" spans="1:5" x14ac:dyDescent="0.5">
      <c r="A156" t="s">
        <v>925</v>
      </c>
      <c r="B156">
        <v>251</v>
      </c>
      <c r="C156">
        <v>0.53386454183266896</v>
      </c>
      <c r="D156">
        <v>0.47410358565737099</v>
      </c>
      <c r="E156">
        <v>0.40239043824701198</v>
      </c>
    </row>
    <row r="157" spans="1:5" x14ac:dyDescent="0.5">
      <c r="A157" t="s">
        <v>913</v>
      </c>
      <c r="B157">
        <v>250</v>
      </c>
      <c r="C157">
        <v>0.53600000000000003</v>
      </c>
      <c r="D157">
        <v>0.38400000000000001</v>
      </c>
      <c r="E157">
        <v>0.42799999999999999</v>
      </c>
    </row>
    <row r="158" spans="1:5" x14ac:dyDescent="0.5">
      <c r="A158" t="s">
        <v>922</v>
      </c>
      <c r="B158">
        <v>248</v>
      </c>
      <c r="C158">
        <v>0.625</v>
      </c>
      <c r="D158">
        <v>0.57661290322580605</v>
      </c>
      <c r="E158">
        <v>0.55645161290322598</v>
      </c>
    </row>
    <row r="159" spans="1:5" x14ac:dyDescent="0.5">
      <c r="A159" t="s">
        <v>1151</v>
      </c>
      <c r="B159">
        <v>240</v>
      </c>
      <c r="C159">
        <v>0.84166666666666701</v>
      </c>
      <c r="D159">
        <v>0.69583333333333297</v>
      </c>
      <c r="E159">
        <v>0.66666666666666696</v>
      </c>
    </row>
    <row r="160" spans="1:5" x14ac:dyDescent="0.5">
      <c r="A160" t="s">
        <v>355</v>
      </c>
      <c r="B160">
        <v>235</v>
      </c>
      <c r="C160">
        <v>0.49361702127659601</v>
      </c>
      <c r="D160">
        <v>0.47659574468085097</v>
      </c>
      <c r="E160">
        <v>0.37021276595744701</v>
      </c>
    </row>
    <row r="161" spans="1:5" x14ac:dyDescent="0.5">
      <c r="A161" t="s">
        <v>808</v>
      </c>
      <c r="B161">
        <v>235</v>
      </c>
      <c r="C161">
        <v>0.77021276595744703</v>
      </c>
      <c r="D161">
        <v>0.680851063829787</v>
      </c>
      <c r="E161">
        <v>0.65106382978723398</v>
      </c>
    </row>
    <row r="162" spans="1:5" x14ac:dyDescent="0.5">
      <c r="A162" t="s">
        <v>780</v>
      </c>
      <c r="B162">
        <v>235</v>
      </c>
      <c r="C162">
        <v>0.74893617021276604</v>
      </c>
      <c r="D162">
        <v>0.680851063829787</v>
      </c>
      <c r="E162">
        <v>0.67659574468085104</v>
      </c>
    </row>
    <row r="163" spans="1:5" x14ac:dyDescent="0.5">
      <c r="A163" t="s">
        <v>467</v>
      </c>
      <c r="B163">
        <v>234</v>
      </c>
      <c r="C163">
        <v>0.80341880341880301</v>
      </c>
      <c r="D163">
        <v>0.683760683760684</v>
      </c>
      <c r="E163">
        <v>0.64957264957265004</v>
      </c>
    </row>
    <row r="164" spans="1:5" x14ac:dyDescent="0.5">
      <c r="A164" t="s">
        <v>370</v>
      </c>
      <c r="B164">
        <v>234</v>
      </c>
      <c r="C164">
        <v>0.90598290598290598</v>
      </c>
      <c r="D164">
        <v>0.79487179487179505</v>
      </c>
      <c r="E164">
        <v>0.76923076923076905</v>
      </c>
    </row>
    <row r="165" spans="1:5" ht="31.5" x14ac:dyDescent="0.5">
      <c r="A165" t="s">
        <v>1275</v>
      </c>
      <c r="B165">
        <v>233</v>
      </c>
      <c r="C165">
        <v>0.8068669527897</v>
      </c>
      <c r="D165">
        <v>0.643776824034335</v>
      </c>
      <c r="E165">
        <v>0.65665236051502096</v>
      </c>
    </row>
    <row r="166" spans="1:5" x14ac:dyDescent="0.5">
      <c r="A166" t="s">
        <v>539</v>
      </c>
      <c r="B166">
        <v>232</v>
      </c>
      <c r="C166">
        <v>0.71120689655172398</v>
      </c>
      <c r="D166">
        <v>0.49137931034482801</v>
      </c>
      <c r="E166">
        <v>0.50431034482758597</v>
      </c>
    </row>
    <row r="167" spans="1:5" x14ac:dyDescent="0.5">
      <c r="A167" t="s">
        <v>814</v>
      </c>
      <c r="B167">
        <v>232</v>
      </c>
      <c r="C167">
        <v>0.78448275862068995</v>
      </c>
      <c r="D167">
        <v>0.66810344827586199</v>
      </c>
      <c r="E167">
        <v>0.64655172413793105</v>
      </c>
    </row>
    <row r="168" spans="1:5" x14ac:dyDescent="0.5">
      <c r="A168" t="s">
        <v>1262</v>
      </c>
      <c r="B168">
        <v>231</v>
      </c>
      <c r="C168">
        <v>0.71428571428571397</v>
      </c>
      <c r="D168">
        <v>0.48917748917748899</v>
      </c>
      <c r="E168">
        <v>0.48484848484848497</v>
      </c>
    </row>
    <row r="169" spans="1:5" x14ac:dyDescent="0.5">
      <c r="A169" t="s">
        <v>531</v>
      </c>
      <c r="B169">
        <v>225</v>
      </c>
      <c r="C169">
        <v>0.53777777777777802</v>
      </c>
      <c r="D169">
        <v>0.44444444444444398</v>
      </c>
      <c r="E169">
        <v>0.37333333333333302</v>
      </c>
    </row>
    <row r="170" spans="1:5" x14ac:dyDescent="0.5">
      <c r="A170" t="s">
        <v>282</v>
      </c>
      <c r="B170">
        <v>224</v>
      </c>
      <c r="C170">
        <v>0.8125</v>
      </c>
      <c r="D170">
        <v>0.58928571428571397</v>
      </c>
      <c r="E170">
        <v>0.58035714285714302</v>
      </c>
    </row>
    <row r="171" spans="1:5" x14ac:dyDescent="0.5">
      <c r="A171" t="s">
        <v>1205</v>
      </c>
      <c r="B171">
        <v>219</v>
      </c>
      <c r="C171">
        <v>0.47945205479452102</v>
      </c>
      <c r="D171">
        <v>0.49315068493150699</v>
      </c>
      <c r="E171">
        <v>0.40639269406392697</v>
      </c>
    </row>
    <row r="172" spans="1:5" x14ac:dyDescent="0.5">
      <c r="A172" t="s">
        <v>826</v>
      </c>
      <c r="B172">
        <v>219</v>
      </c>
      <c r="C172">
        <v>0.75342465753424703</v>
      </c>
      <c r="D172">
        <v>0.65296803652968005</v>
      </c>
      <c r="E172">
        <v>0.61643835616438403</v>
      </c>
    </row>
    <row r="173" spans="1:5" x14ac:dyDescent="0.5">
      <c r="A173" t="s">
        <v>1030</v>
      </c>
      <c r="B173">
        <v>219</v>
      </c>
      <c r="C173">
        <v>0.70776255707762603</v>
      </c>
      <c r="D173">
        <v>0.59817351598173496</v>
      </c>
      <c r="E173">
        <v>0.602739726027397</v>
      </c>
    </row>
    <row r="174" spans="1:5" x14ac:dyDescent="0.5">
      <c r="A174" t="s">
        <v>1190</v>
      </c>
      <c r="B174">
        <v>218</v>
      </c>
      <c r="C174">
        <v>0.83944954128440397</v>
      </c>
      <c r="D174">
        <v>0.82110091743119296</v>
      </c>
      <c r="E174">
        <v>0.73394495412843996</v>
      </c>
    </row>
    <row r="175" spans="1:5" x14ac:dyDescent="0.5">
      <c r="A175" t="s">
        <v>327</v>
      </c>
      <c r="B175">
        <v>217</v>
      </c>
      <c r="C175">
        <v>0.76036866359446997</v>
      </c>
      <c r="D175">
        <v>0.64055299539170496</v>
      </c>
      <c r="E175">
        <v>0.59907834101382496</v>
      </c>
    </row>
    <row r="176" spans="1:5" x14ac:dyDescent="0.5">
      <c r="A176" t="s">
        <v>522</v>
      </c>
      <c r="B176">
        <v>216</v>
      </c>
      <c r="C176">
        <v>0.532407407407407</v>
      </c>
      <c r="D176">
        <v>0.47222222222222199</v>
      </c>
      <c r="E176">
        <v>0.44907407407407401</v>
      </c>
    </row>
    <row r="177" spans="1:5" x14ac:dyDescent="0.5">
      <c r="A177" t="s">
        <v>914</v>
      </c>
      <c r="B177">
        <v>211</v>
      </c>
      <c r="C177">
        <v>0.43601895734597201</v>
      </c>
      <c r="D177">
        <v>0.36492890995260702</v>
      </c>
      <c r="E177">
        <v>0.33175355450236999</v>
      </c>
    </row>
    <row r="178" spans="1:5" x14ac:dyDescent="0.5">
      <c r="A178" t="s">
        <v>599</v>
      </c>
      <c r="B178">
        <v>211</v>
      </c>
      <c r="C178">
        <v>0.87677725118483396</v>
      </c>
      <c r="D178">
        <v>0.71563981042654001</v>
      </c>
      <c r="E178">
        <v>0.65402843601895699</v>
      </c>
    </row>
    <row r="179" spans="1:5" x14ac:dyDescent="0.5">
      <c r="A179" t="s">
        <v>1105</v>
      </c>
      <c r="B179">
        <v>210</v>
      </c>
      <c r="C179">
        <v>0.76666666666666705</v>
      </c>
      <c r="D179">
        <v>0.70476190476190503</v>
      </c>
      <c r="E179">
        <v>0.63333333333333297</v>
      </c>
    </row>
    <row r="180" spans="1:5" x14ac:dyDescent="0.5">
      <c r="A180" t="s">
        <v>1102</v>
      </c>
      <c r="B180">
        <v>200</v>
      </c>
      <c r="C180">
        <v>0.67</v>
      </c>
      <c r="D180">
        <v>0.55000000000000004</v>
      </c>
      <c r="E180">
        <v>0.51</v>
      </c>
    </row>
    <row r="181" spans="1:5" x14ac:dyDescent="0.5">
      <c r="A181" t="s">
        <v>1352</v>
      </c>
      <c r="B181">
        <v>200</v>
      </c>
      <c r="C181">
        <v>0.8</v>
      </c>
      <c r="D181">
        <v>0.57499999999999996</v>
      </c>
      <c r="E181">
        <v>0.61</v>
      </c>
    </row>
    <row r="182" spans="1:5" x14ac:dyDescent="0.5">
      <c r="A182" t="s">
        <v>259</v>
      </c>
      <c r="B182">
        <v>199</v>
      </c>
      <c r="C182">
        <v>0.80402010050251305</v>
      </c>
      <c r="D182">
        <v>0.69849246231155804</v>
      </c>
      <c r="E182">
        <v>0.60804020100502498</v>
      </c>
    </row>
    <row r="183" spans="1:5" x14ac:dyDescent="0.5">
      <c r="A183" t="s">
        <v>1549</v>
      </c>
      <c r="B183">
        <v>198</v>
      </c>
      <c r="C183">
        <v>0.84343434343434298</v>
      </c>
      <c r="D183">
        <v>0.69696969696969702</v>
      </c>
      <c r="E183">
        <v>0.66161616161616199</v>
      </c>
    </row>
    <row r="184" spans="1:5" x14ac:dyDescent="0.5">
      <c r="A184" t="s">
        <v>1223</v>
      </c>
      <c r="B184">
        <v>197</v>
      </c>
      <c r="C184">
        <v>0.84771573604060901</v>
      </c>
      <c r="D184">
        <v>0.64974619289340096</v>
      </c>
      <c r="E184">
        <v>0.75126903553299496</v>
      </c>
    </row>
    <row r="185" spans="1:5" x14ac:dyDescent="0.5">
      <c r="A185" t="s">
        <v>379</v>
      </c>
      <c r="B185">
        <v>194</v>
      </c>
      <c r="C185">
        <v>0.87113402061855705</v>
      </c>
      <c r="D185">
        <v>0.75257731958762897</v>
      </c>
      <c r="E185">
        <v>0.731958762886598</v>
      </c>
    </row>
    <row r="186" spans="1:5" x14ac:dyDescent="0.5">
      <c r="A186" t="s">
        <v>468</v>
      </c>
      <c r="B186">
        <v>193</v>
      </c>
      <c r="C186">
        <v>0.79792746113989599</v>
      </c>
      <c r="D186">
        <v>0.66839378238341995</v>
      </c>
      <c r="E186">
        <v>0.61658031088082899</v>
      </c>
    </row>
    <row r="187" spans="1:5" x14ac:dyDescent="0.5">
      <c r="A187" t="s">
        <v>955</v>
      </c>
      <c r="B187">
        <v>190</v>
      </c>
      <c r="C187">
        <v>0.72631578947368403</v>
      </c>
      <c r="D187">
        <v>0.64736842105263204</v>
      </c>
      <c r="E187">
        <v>0.66315789473684195</v>
      </c>
    </row>
    <row r="188" spans="1:5" x14ac:dyDescent="0.5">
      <c r="A188" t="s">
        <v>730</v>
      </c>
      <c r="B188">
        <v>190</v>
      </c>
      <c r="C188">
        <v>0.84736842105263199</v>
      </c>
      <c r="D188">
        <v>0.68947368421052602</v>
      </c>
      <c r="E188">
        <v>0.64736842105263204</v>
      </c>
    </row>
    <row r="189" spans="1:5" x14ac:dyDescent="0.5">
      <c r="A189" t="s">
        <v>715</v>
      </c>
      <c r="B189">
        <v>190</v>
      </c>
      <c r="C189">
        <v>0.80526315789473701</v>
      </c>
      <c r="D189">
        <v>0.67894736842105297</v>
      </c>
      <c r="E189">
        <v>0.64210526315789496</v>
      </c>
    </row>
    <row r="190" spans="1:5" x14ac:dyDescent="0.5">
      <c r="A190" t="s">
        <v>1381</v>
      </c>
      <c r="B190">
        <v>190</v>
      </c>
      <c r="C190">
        <v>0.47894736842105301</v>
      </c>
      <c r="D190">
        <v>0.41052631578947402</v>
      </c>
      <c r="E190">
        <v>0.30526315789473701</v>
      </c>
    </row>
    <row r="191" spans="1:5" x14ac:dyDescent="0.5">
      <c r="A191" t="s">
        <v>905</v>
      </c>
      <c r="B191">
        <v>186</v>
      </c>
      <c r="C191">
        <v>0.81182795698924703</v>
      </c>
      <c r="D191">
        <v>0.70430107526881702</v>
      </c>
      <c r="E191">
        <v>0.70967741935483897</v>
      </c>
    </row>
    <row r="192" spans="1:5" x14ac:dyDescent="0.5">
      <c r="A192" t="s">
        <v>440</v>
      </c>
      <c r="B192">
        <v>185</v>
      </c>
      <c r="C192">
        <v>0.83243243243243203</v>
      </c>
      <c r="D192">
        <v>0.74594594594594599</v>
      </c>
      <c r="E192">
        <v>0.70810810810810798</v>
      </c>
    </row>
    <row r="193" spans="1:5" ht="31.5" x14ac:dyDescent="0.5">
      <c r="A193" t="s">
        <v>768</v>
      </c>
      <c r="B193">
        <v>185</v>
      </c>
      <c r="C193">
        <v>0.65405405405405403</v>
      </c>
      <c r="D193">
        <v>0.67567567567567599</v>
      </c>
      <c r="E193">
        <v>0.59459459459459496</v>
      </c>
    </row>
    <row r="194" spans="1:5" x14ac:dyDescent="0.5">
      <c r="A194" t="s">
        <v>1269</v>
      </c>
      <c r="B194">
        <v>184</v>
      </c>
      <c r="C194">
        <v>0.86956521739130399</v>
      </c>
      <c r="D194">
        <v>0.69565217391304301</v>
      </c>
      <c r="E194">
        <v>0.67934782608695699</v>
      </c>
    </row>
    <row r="195" spans="1:5" x14ac:dyDescent="0.5">
      <c r="A195" t="s">
        <v>1382</v>
      </c>
      <c r="B195">
        <v>184</v>
      </c>
      <c r="C195">
        <v>0.64673913043478304</v>
      </c>
      <c r="D195">
        <v>0.65760869565217395</v>
      </c>
      <c r="E195">
        <v>0.565217391304348</v>
      </c>
    </row>
    <row r="196" spans="1:5" x14ac:dyDescent="0.5">
      <c r="A196" t="s">
        <v>716</v>
      </c>
      <c r="B196">
        <v>183</v>
      </c>
      <c r="C196">
        <v>0.71038251366120198</v>
      </c>
      <c r="D196">
        <v>0.52459016393442603</v>
      </c>
      <c r="E196">
        <v>0.50273224043715803</v>
      </c>
    </row>
    <row r="197" spans="1:5" x14ac:dyDescent="0.5">
      <c r="A197" t="s">
        <v>882</v>
      </c>
      <c r="B197">
        <v>182</v>
      </c>
      <c r="C197">
        <v>0.63186813186813195</v>
      </c>
      <c r="D197">
        <v>0.52197802197802201</v>
      </c>
      <c r="E197">
        <v>0.42307692307692302</v>
      </c>
    </row>
    <row r="198" spans="1:5" x14ac:dyDescent="0.5">
      <c r="A198" t="s">
        <v>1284</v>
      </c>
      <c r="B198">
        <v>181</v>
      </c>
      <c r="C198">
        <v>0.81767955801104997</v>
      </c>
      <c r="D198">
        <v>0.65745856353591203</v>
      </c>
      <c r="E198">
        <v>0.624309392265193</v>
      </c>
    </row>
    <row r="199" spans="1:5" x14ac:dyDescent="0.5">
      <c r="A199" t="s">
        <v>1188</v>
      </c>
      <c r="B199">
        <v>181</v>
      </c>
      <c r="C199">
        <v>0.89502762430939198</v>
      </c>
      <c r="D199">
        <v>0.80662983425414403</v>
      </c>
      <c r="E199">
        <v>0.75690607734806603</v>
      </c>
    </row>
    <row r="200" spans="1:5" x14ac:dyDescent="0.5">
      <c r="A200" t="s">
        <v>390</v>
      </c>
      <c r="B200">
        <v>181</v>
      </c>
      <c r="C200">
        <v>0.87292817679557999</v>
      </c>
      <c r="D200">
        <v>0.79558011049723798</v>
      </c>
      <c r="E200">
        <v>0.71823204419889497</v>
      </c>
    </row>
    <row r="201" spans="1:5" x14ac:dyDescent="0.5">
      <c r="A201" t="s">
        <v>1011</v>
      </c>
      <c r="B201">
        <v>180</v>
      </c>
      <c r="C201">
        <v>0.61666666666666703</v>
      </c>
      <c r="D201">
        <v>0.55555555555555602</v>
      </c>
      <c r="E201">
        <v>0.58333333333333304</v>
      </c>
    </row>
    <row r="202" spans="1:5" x14ac:dyDescent="0.5">
      <c r="A202" t="s">
        <v>953</v>
      </c>
      <c r="B202">
        <v>178</v>
      </c>
      <c r="C202">
        <v>0.61235955056179803</v>
      </c>
      <c r="D202">
        <v>0.44382022471910099</v>
      </c>
      <c r="E202">
        <v>0.47752808988764001</v>
      </c>
    </row>
    <row r="203" spans="1:5" x14ac:dyDescent="0.5">
      <c r="A203" t="s">
        <v>431</v>
      </c>
      <c r="B203">
        <v>177</v>
      </c>
      <c r="C203">
        <v>0.79661016949152497</v>
      </c>
      <c r="D203">
        <v>0.65536723163841804</v>
      </c>
      <c r="E203">
        <v>0.60451977401129897</v>
      </c>
    </row>
    <row r="204" spans="1:5" x14ac:dyDescent="0.5">
      <c r="A204" t="s">
        <v>280</v>
      </c>
      <c r="B204">
        <v>173</v>
      </c>
      <c r="C204">
        <v>0.73410404624277503</v>
      </c>
      <c r="D204">
        <v>0.560693641618497</v>
      </c>
      <c r="E204">
        <v>0.66473988439306397</v>
      </c>
    </row>
    <row r="205" spans="1:5" x14ac:dyDescent="0.5">
      <c r="A205" t="s">
        <v>1210</v>
      </c>
      <c r="B205">
        <v>170</v>
      </c>
      <c r="C205">
        <v>0.629411764705882</v>
      </c>
      <c r="D205">
        <v>0.57058823529411795</v>
      </c>
      <c r="E205">
        <v>0.44705882352941201</v>
      </c>
    </row>
    <row r="206" spans="1:5" x14ac:dyDescent="0.5">
      <c r="A206" t="s">
        <v>911</v>
      </c>
      <c r="B206">
        <v>169</v>
      </c>
      <c r="C206">
        <v>0.57988165680473402</v>
      </c>
      <c r="D206">
        <v>0.51479289940828399</v>
      </c>
      <c r="E206">
        <v>0.46153846153846201</v>
      </c>
    </row>
    <row r="207" spans="1:5" x14ac:dyDescent="0.5">
      <c r="A207" t="s">
        <v>727</v>
      </c>
      <c r="B207">
        <v>166</v>
      </c>
      <c r="C207">
        <v>0.83734939759036098</v>
      </c>
      <c r="D207">
        <v>0.656626506024096</v>
      </c>
      <c r="E207">
        <v>0.57831325301204795</v>
      </c>
    </row>
    <row r="208" spans="1:5" x14ac:dyDescent="0.5">
      <c r="A208" t="s">
        <v>1254</v>
      </c>
      <c r="B208">
        <v>166</v>
      </c>
      <c r="C208">
        <v>0.74698795180722899</v>
      </c>
      <c r="D208">
        <v>0.66265060240963902</v>
      </c>
      <c r="E208">
        <v>0.64457831325301196</v>
      </c>
    </row>
    <row r="209" spans="1:5" x14ac:dyDescent="0.5">
      <c r="A209" t="s">
        <v>726</v>
      </c>
      <c r="B209">
        <v>164</v>
      </c>
      <c r="C209">
        <v>0.67682926829268297</v>
      </c>
      <c r="D209">
        <v>0.49390243902439002</v>
      </c>
      <c r="E209">
        <v>0.439024390243902</v>
      </c>
    </row>
    <row r="210" spans="1:5" x14ac:dyDescent="0.5">
      <c r="A210" t="s">
        <v>989</v>
      </c>
      <c r="B210">
        <v>161</v>
      </c>
      <c r="C210">
        <v>0.67701863354037295</v>
      </c>
      <c r="D210">
        <v>0.61490683229813703</v>
      </c>
      <c r="E210">
        <v>0.52173913043478304</v>
      </c>
    </row>
    <row r="211" spans="1:5" x14ac:dyDescent="0.5">
      <c r="A211" t="s">
        <v>752</v>
      </c>
      <c r="B211">
        <v>157</v>
      </c>
      <c r="C211">
        <v>0.80254777070063699</v>
      </c>
      <c r="D211">
        <v>0.78980891719745205</v>
      </c>
      <c r="E211">
        <v>0.68789808917197404</v>
      </c>
    </row>
    <row r="212" spans="1:5" x14ac:dyDescent="0.5">
      <c r="A212" t="s">
        <v>1514</v>
      </c>
      <c r="B212">
        <v>156</v>
      </c>
      <c r="C212">
        <v>0.66666666666666696</v>
      </c>
      <c r="D212">
        <v>0.38461538461538503</v>
      </c>
      <c r="E212">
        <v>0.493589743589744</v>
      </c>
    </row>
    <row r="213" spans="1:5" x14ac:dyDescent="0.5">
      <c r="A213" t="s">
        <v>700</v>
      </c>
      <c r="B213">
        <v>156</v>
      </c>
      <c r="C213">
        <v>0.64743589743589702</v>
      </c>
      <c r="D213">
        <v>0.59615384615384603</v>
      </c>
      <c r="E213">
        <v>0.51923076923076905</v>
      </c>
    </row>
    <row r="214" spans="1:5" x14ac:dyDescent="0.5">
      <c r="A214" t="s">
        <v>582</v>
      </c>
      <c r="B214">
        <v>156</v>
      </c>
      <c r="C214">
        <v>0.79487179487179505</v>
      </c>
      <c r="D214">
        <v>0.58974358974358998</v>
      </c>
      <c r="E214">
        <v>0.60897435897435903</v>
      </c>
    </row>
    <row r="215" spans="1:5" ht="31.5" x14ac:dyDescent="0.5">
      <c r="A215" t="s">
        <v>1209</v>
      </c>
      <c r="B215">
        <v>152</v>
      </c>
      <c r="C215">
        <v>0.67763157894736803</v>
      </c>
      <c r="D215">
        <v>0.52631578947368396</v>
      </c>
      <c r="E215">
        <v>0.46052631578947401</v>
      </c>
    </row>
    <row r="216" spans="1:5" x14ac:dyDescent="0.5">
      <c r="A216" t="s">
        <v>1550</v>
      </c>
      <c r="B216">
        <v>151</v>
      </c>
      <c r="C216">
        <v>0.88079470198675502</v>
      </c>
      <c r="D216">
        <v>0.69536423841059603</v>
      </c>
      <c r="E216">
        <v>0.71523178807946997</v>
      </c>
    </row>
    <row r="217" spans="1:5" x14ac:dyDescent="0.5">
      <c r="A217" t="s">
        <v>1545</v>
      </c>
      <c r="B217">
        <v>146</v>
      </c>
      <c r="C217">
        <v>0.87671232876712302</v>
      </c>
      <c r="D217">
        <v>0.80821917808219201</v>
      </c>
      <c r="E217">
        <v>0.73972602739726001</v>
      </c>
    </row>
    <row r="218" spans="1:5" x14ac:dyDescent="0.5">
      <c r="A218" t="s">
        <v>1106</v>
      </c>
      <c r="B218">
        <v>144</v>
      </c>
      <c r="C218">
        <v>0.71527777777777801</v>
      </c>
      <c r="D218">
        <v>0.57638888888888895</v>
      </c>
      <c r="E218">
        <v>0.47916666666666702</v>
      </c>
    </row>
    <row r="219" spans="1:5" x14ac:dyDescent="0.5">
      <c r="A219" t="s">
        <v>1261</v>
      </c>
      <c r="B219">
        <v>144</v>
      </c>
      <c r="C219">
        <v>0.71527777777777801</v>
      </c>
      <c r="D219">
        <v>0.50694444444444398</v>
      </c>
      <c r="E219">
        <v>0.49305555555555602</v>
      </c>
    </row>
    <row r="220" spans="1:5" x14ac:dyDescent="0.5">
      <c r="A220" t="s">
        <v>954</v>
      </c>
      <c r="B220">
        <v>143</v>
      </c>
      <c r="C220">
        <v>0.29370629370629397</v>
      </c>
      <c r="D220">
        <v>0.29370629370629397</v>
      </c>
      <c r="E220">
        <v>0.29370629370629397</v>
      </c>
    </row>
    <row r="221" spans="1:5" x14ac:dyDescent="0.5">
      <c r="A221" t="s">
        <v>919</v>
      </c>
      <c r="B221">
        <v>142</v>
      </c>
      <c r="C221">
        <v>0.76760563380281699</v>
      </c>
      <c r="D221">
        <v>0.58450704225352101</v>
      </c>
      <c r="E221">
        <v>0.61267605633802802</v>
      </c>
    </row>
    <row r="222" spans="1:5" x14ac:dyDescent="0.5">
      <c r="A222" t="s">
        <v>1051</v>
      </c>
      <c r="B222">
        <v>142</v>
      </c>
      <c r="C222">
        <v>0.83802816901408494</v>
      </c>
      <c r="D222">
        <v>0.676056338028169</v>
      </c>
      <c r="E222">
        <v>0.69718309859154903</v>
      </c>
    </row>
    <row r="223" spans="1:5" x14ac:dyDescent="0.5">
      <c r="A223" t="s">
        <v>818</v>
      </c>
      <c r="B223">
        <v>141</v>
      </c>
      <c r="C223">
        <v>0.80141843971631199</v>
      </c>
      <c r="D223">
        <v>0.76595744680851097</v>
      </c>
      <c r="E223">
        <v>0.61702127659574502</v>
      </c>
    </row>
    <row r="224" spans="1:5" x14ac:dyDescent="0.5">
      <c r="A224" t="s">
        <v>1142</v>
      </c>
      <c r="B224">
        <v>140</v>
      </c>
      <c r="C224">
        <v>0.45</v>
      </c>
      <c r="D224">
        <v>0.42857142857142899</v>
      </c>
      <c r="E224">
        <v>0.35714285714285698</v>
      </c>
    </row>
    <row r="225" spans="1:5" x14ac:dyDescent="0.5">
      <c r="A225" t="s">
        <v>816</v>
      </c>
      <c r="B225">
        <v>139</v>
      </c>
      <c r="C225">
        <v>0.82733812949640295</v>
      </c>
      <c r="D225">
        <v>0.71942446043165498</v>
      </c>
      <c r="E225">
        <v>0.71942446043165498</v>
      </c>
    </row>
    <row r="226" spans="1:5" x14ac:dyDescent="0.5">
      <c r="A226" t="s">
        <v>1153</v>
      </c>
      <c r="B226">
        <v>137</v>
      </c>
      <c r="C226">
        <v>0.66423357664233595</v>
      </c>
      <c r="D226">
        <v>0.54014598540145997</v>
      </c>
      <c r="E226">
        <v>0.55474452554744502</v>
      </c>
    </row>
    <row r="227" spans="1:5" ht="31.5" x14ac:dyDescent="0.5">
      <c r="A227" t="s">
        <v>748</v>
      </c>
      <c r="B227">
        <v>137</v>
      </c>
      <c r="C227">
        <v>0.69343065693430705</v>
      </c>
      <c r="D227">
        <v>0.63503649635036497</v>
      </c>
      <c r="E227">
        <v>0.57664233576642299</v>
      </c>
    </row>
    <row r="228" spans="1:5" x14ac:dyDescent="0.5">
      <c r="A228" t="s">
        <v>1277</v>
      </c>
      <c r="B228">
        <v>135</v>
      </c>
      <c r="C228">
        <v>0.74074074074074103</v>
      </c>
      <c r="D228">
        <v>0.61481481481481504</v>
      </c>
      <c r="E228">
        <v>0.62222222222222201</v>
      </c>
    </row>
    <row r="229" spans="1:5" x14ac:dyDescent="0.5">
      <c r="A229" t="s">
        <v>517</v>
      </c>
      <c r="B229">
        <v>134</v>
      </c>
      <c r="C229">
        <v>0.52985074626865702</v>
      </c>
      <c r="D229">
        <v>0.45522388059701502</v>
      </c>
      <c r="E229">
        <v>0.48507462686567199</v>
      </c>
    </row>
    <row r="230" spans="1:5" x14ac:dyDescent="0.5">
      <c r="A230" t="s">
        <v>261</v>
      </c>
      <c r="B230">
        <v>132</v>
      </c>
      <c r="C230">
        <v>0.72727272727272696</v>
      </c>
      <c r="D230">
        <v>0.59090909090909105</v>
      </c>
      <c r="E230">
        <v>0.63636363636363602</v>
      </c>
    </row>
    <row r="231" spans="1:5" x14ac:dyDescent="0.5">
      <c r="A231" t="s">
        <v>1180</v>
      </c>
      <c r="B231">
        <v>130</v>
      </c>
      <c r="C231">
        <v>0.73076923076923095</v>
      </c>
      <c r="D231">
        <v>0.5</v>
      </c>
      <c r="E231">
        <v>0.54615384615384599</v>
      </c>
    </row>
    <row r="232" spans="1:5" x14ac:dyDescent="0.5">
      <c r="A232" t="s">
        <v>255</v>
      </c>
      <c r="B232">
        <v>130</v>
      </c>
      <c r="C232">
        <v>0.55384615384615399</v>
      </c>
      <c r="D232">
        <v>0.41538461538461502</v>
      </c>
      <c r="E232">
        <v>0.5</v>
      </c>
    </row>
    <row r="233" spans="1:5" ht="31.5" x14ac:dyDescent="0.5">
      <c r="A233" t="s">
        <v>328</v>
      </c>
      <c r="B233">
        <v>129</v>
      </c>
      <c r="C233">
        <v>0.775193798449612</v>
      </c>
      <c r="D233">
        <v>0.72093023255813904</v>
      </c>
      <c r="E233">
        <v>0.56589147286821695</v>
      </c>
    </row>
    <row r="234" spans="1:5" x14ac:dyDescent="0.5">
      <c r="A234" t="s">
        <v>1547</v>
      </c>
      <c r="B234">
        <v>129</v>
      </c>
      <c r="C234">
        <v>0.65891472868217005</v>
      </c>
      <c r="D234">
        <v>0.54263565891472898</v>
      </c>
      <c r="E234">
        <v>0.58914728682170503</v>
      </c>
    </row>
    <row r="235" spans="1:5" x14ac:dyDescent="0.5">
      <c r="A235" t="s">
        <v>375</v>
      </c>
      <c r="B235">
        <v>128</v>
      </c>
      <c r="C235">
        <v>0.78125</v>
      </c>
      <c r="D235">
        <v>0.7578125</v>
      </c>
      <c r="E235">
        <v>0.6015625</v>
      </c>
    </row>
    <row r="236" spans="1:5" x14ac:dyDescent="0.5">
      <c r="A236" t="s">
        <v>912</v>
      </c>
      <c r="B236">
        <v>127</v>
      </c>
      <c r="C236">
        <v>0.488188976377953</v>
      </c>
      <c r="D236">
        <v>0.40944881889763801</v>
      </c>
      <c r="E236">
        <v>0.42519685039370098</v>
      </c>
    </row>
    <row r="237" spans="1:5" x14ac:dyDescent="0.5">
      <c r="A237" t="s">
        <v>392</v>
      </c>
      <c r="B237">
        <v>127</v>
      </c>
      <c r="C237">
        <v>0.90551181102362199</v>
      </c>
      <c r="D237">
        <v>0.80314960629921295</v>
      </c>
      <c r="E237">
        <v>0.70078740157480301</v>
      </c>
    </row>
    <row r="238" spans="1:5" x14ac:dyDescent="0.5">
      <c r="A238" t="s">
        <v>815</v>
      </c>
      <c r="B238">
        <v>125</v>
      </c>
      <c r="C238">
        <v>0.81599999999999995</v>
      </c>
      <c r="D238">
        <v>0.72799999999999998</v>
      </c>
      <c r="E238">
        <v>0.624</v>
      </c>
    </row>
    <row r="239" spans="1:5" x14ac:dyDescent="0.5">
      <c r="A239" t="s">
        <v>1385</v>
      </c>
      <c r="B239">
        <v>125</v>
      </c>
      <c r="C239">
        <v>0.46400000000000002</v>
      </c>
      <c r="D239">
        <v>0.51200000000000001</v>
      </c>
      <c r="E239">
        <v>0.39200000000000002</v>
      </c>
    </row>
    <row r="240" spans="1:5" x14ac:dyDescent="0.5">
      <c r="A240" t="s">
        <v>485</v>
      </c>
      <c r="B240">
        <v>124</v>
      </c>
      <c r="C240">
        <v>0.83064516129032295</v>
      </c>
      <c r="D240">
        <v>0.75</v>
      </c>
      <c r="E240">
        <v>0.61290322580645196</v>
      </c>
    </row>
    <row r="241" spans="1:5" x14ac:dyDescent="0.5">
      <c r="A241" t="s">
        <v>749</v>
      </c>
      <c r="B241">
        <v>123</v>
      </c>
      <c r="C241">
        <v>0.80487804878048796</v>
      </c>
      <c r="D241">
        <v>0.65040650406504097</v>
      </c>
      <c r="E241">
        <v>0.65040650406504097</v>
      </c>
    </row>
    <row r="242" spans="1:5" x14ac:dyDescent="0.5">
      <c r="A242" t="s">
        <v>1551</v>
      </c>
      <c r="B242">
        <v>122</v>
      </c>
      <c r="C242">
        <v>0.66393442622950805</v>
      </c>
      <c r="D242">
        <v>0.55737704918032804</v>
      </c>
      <c r="E242">
        <v>0.49180327868852503</v>
      </c>
    </row>
    <row r="243" spans="1:5" x14ac:dyDescent="0.5">
      <c r="A243" t="s">
        <v>258</v>
      </c>
      <c r="B243">
        <v>118</v>
      </c>
      <c r="C243">
        <v>0.77966101694915302</v>
      </c>
      <c r="D243">
        <v>0.677966101694915</v>
      </c>
      <c r="E243">
        <v>0.54237288135593198</v>
      </c>
    </row>
    <row r="244" spans="1:5" x14ac:dyDescent="0.5">
      <c r="A244" t="s">
        <v>810</v>
      </c>
      <c r="B244">
        <v>118</v>
      </c>
      <c r="C244">
        <v>0.81355932203389802</v>
      </c>
      <c r="D244">
        <v>0.72881355932203395</v>
      </c>
      <c r="E244">
        <v>0.58474576271186396</v>
      </c>
    </row>
    <row r="245" spans="1:5" x14ac:dyDescent="0.5">
      <c r="A245" t="s">
        <v>590</v>
      </c>
      <c r="B245">
        <v>117</v>
      </c>
      <c r="C245">
        <v>0.70085470085470103</v>
      </c>
      <c r="D245">
        <v>0.64957264957265004</v>
      </c>
      <c r="E245">
        <v>0.58119658119658102</v>
      </c>
    </row>
    <row r="246" spans="1:5" x14ac:dyDescent="0.5">
      <c r="A246" t="s">
        <v>1021</v>
      </c>
      <c r="B246">
        <v>116</v>
      </c>
      <c r="C246">
        <v>0.76724137931034497</v>
      </c>
      <c r="D246">
        <v>0.59482758620689702</v>
      </c>
      <c r="E246">
        <v>0.60344827586206895</v>
      </c>
    </row>
    <row r="247" spans="1:5" x14ac:dyDescent="0.5">
      <c r="A247" t="s">
        <v>866</v>
      </c>
      <c r="B247">
        <v>115</v>
      </c>
      <c r="C247">
        <v>0.73913043478260898</v>
      </c>
      <c r="D247">
        <v>0.53043478260869603</v>
      </c>
      <c r="E247">
        <v>0.66086956521739104</v>
      </c>
    </row>
    <row r="248" spans="1:5" x14ac:dyDescent="0.5">
      <c r="A248" t="s">
        <v>362</v>
      </c>
      <c r="B248">
        <v>115</v>
      </c>
      <c r="C248">
        <v>0.41739130434782601</v>
      </c>
      <c r="D248">
        <v>0.34782608695652201</v>
      </c>
      <c r="E248">
        <v>0.34782608695652201</v>
      </c>
    </row>
    <row r="249" spans="1:5" x14ac:dyDescent="0.5">
      <c r="A249" t="s">
        <v>505</v>
      </c>
      <c r="B249">
        <v>115</v>
      </c>
      <c r="C249">
        <v>0.81739130434782603</v>
      </c>
      <c r="D249">
        <v>0.72173913043478299</v>
      </c>
      <c r="E249">
        <v>0.73043478260869599</v>
      </c>
    </row>
    <row r="250" spans="1:5" x14ac:dyDescent="0.5">
      <c r="A250" t="s">
        <v>451</v>
      </c>
      <c r="B250">
        <v>115</v>
      </c>
      <c r="C250">
        <v>0.860869565217391</v>
      </c>
      <c r="D250">
        <v>0.71304347826087</v>
      </c>
      <c r="E250">
        <v>0.67826086956521703</v>
      </c>
    </row>
    <row r="251" spans="1:5" x14ac:dyDescent="0.5">
      <c r="A251" t="s">
        <v>1087</v>
      </c>
      <c r="B251">
        <v>114</v>
      </c>
      <c r="C251">
        <v>0.83333333333333304</v>
      </c>
      <c r="D251">
        <v>0.72807017543859698</v>
      </c>
      <c r="E251">
        <v>0.70175438596491202</v>
      </c>
    </row>
    <row r="252" spans="1:5" x14ac:dyDescent="0.5">
      <c r="A252" t="s">
        <v>762</v>
      </c>
      <c r="B252">
        <v>114</v>
      </c>
      <c r="C252">
        <v>0.90350877192982504</v>
      </c>
      <c r="D252">
        <v>0.73684210526315796</v>
      </c>
      <c r="E252">
        <v>0.78070175438596501</v>
      </c>
    </row>
    <row r="253" spans="1:5" x14ac:dyDescent="0.5">
      <c r="A253" t="s">
        <v>1224</v>
      </c>
      <c r="B253">
        <v>114</v>
      </c>
      <c r="C253">
        <v>0.86842105263157898</v>
      </c>
      <c r="D253">
        <v>0.68421052631578905</v>
      </c>
      <c r="E253">
        <v>0.71052631578947401</v>
      </c>
    </row>
    <row r="254" spans="1:5" x14ac:dyDescent="0.5">
      <c r="A254" t="s">
        <v>1181</v>
      </c>
      <c r="B254">
        <v>112</v>
      </c>
      <c r="C254">
        <v>0.74107142857142905</v>
      </c>
      <c r="D254">
        <v>0.42857142857142899</v>
      </c>
      <c r="E254">
        <v>0.50892857142857095</v>
      </c>
    </row>
    <row r="255" spans="1:5" x14ac:dyDescent="0.5">
      <c r="A255" t="s">
        <v>731</v>
      </c>
      <c r="B255">
        <v>111</v>
      </c>
      <c r="C255">
        <v>0.855855855855856</v>
      </c>
      <c r="D255">
        <v>0.72072072072072102</v>
      </c>
      <c r="E255">
        <v>0.67567567567567599</v>
      </c>
    </row>
    <row r="256" spans="1:5" ht="31.5" x14ac:dyDescent="0.5">
      <c r="A256" t="s">
        <v>480</v>
      </c>
      <c r="B256">
        <v>111</v>
      </c>
      <c r="C256">
        <v>0.83783783783783805</v>
      </c>
      <c r="D256">
        <v>0.77477477477477497</v>
      </c>
      <c r="E256">
        <v>0.71171171171171199</v>
      </c>
    </row>
    <row r="257" spans="1:5" x14ac:dyDescent="0.5">
      <c r="A257" t="s">
        <v>376</v>
      </c>
      <c r="B257">
        <v>110</v>
      </c>
      <c r="C257">
        <v>0.77272727272727304</v>
      </c>
      <c r="D257">
        <v>0.7</v>
      </c>
      <c r="E257">
        <v>0.60909090909090902</v>
      </c>
    </row>
    <row r="258" spans="1:5" x14ac:dyDescent="0.5">
      <c r="A258" t="s">
        <v>576</v>
      </c>
      <c r="B258">
        <v>109</v>
      </c>
      <c r="C258">
        <v>0.77064220183486198</v>
      </c>
      <c r="D258">
        <v>0.61467889908256901</v>
      </c>
      <c r="E258">
        <v>0.52293577981651396</v>
      </c>
    </row>
    <row r="259" spans="1:5" x14ac:dyDescent="0.5">
      <c r="A259" t="s">
        <v>434</v>
      </c>
      <c r="B259">
        <v>108</v>
      </c>
      <c r="C259">
        <v>0.71296296296296302</v>
      </c>
      <c r="D259">
        <v>0.66666666666666696</v>
      </c>
      <c r="E259">
        <v>0.58333333333333304</v>
      </c>
    </row>
    <row r="260" spans="1:5" x14ac:dyDescent="0.5">
      <c r="A260" t="s">
        <v>373</v>
      </c>
      <c r="B260">
        <v>107</v>
      </c>
      <c r="C260">
        <v>0.95327102803738295</v>
      </c>
      <c r="D260">
        <v>0.85046728971962604</v>
      </c>
      <c r="E260">
        <v>0.78504672897196304</v>
      </c>
    </row>
    <row r="261" spans="1:5" x14ac:dyDescent="0.5">
      <c r="A261" t="s">
        <v>585</v>
      </c>
      <c r="B261">
        <v>107</v>
      </c>
      <c r="C261">
        <v>0.59813084112149495</v>
      </c>
      <c r="D261">
        <v>0.53271028037383195</v>
      </c>
      <c r="E261">
        <v>0.43925233644859801</v>
      </c>
    </row>
    <row r="262" spans="1:5" x14ac:dyDescent="0.5">
      <c r="A262" t="s">
        <v>598</v>
      </c>
      <c r="B262">
        <v>102</v>
      </c>
      <c r="C262">
        <v>0.68627450980392202</v>
      </c>
      <c r="D262">
        <v>0.58823529411764697</v>
      </c>
      <c r="E262">
        <v>0.51960784313725505</v>
      </c>
    </row>
    <row r="263" spans="1:5" x14ac:dyDescent="0.5">
      <c r="A263" t="s">
        <v>1018</v>
      </c>
      <c r="B263">
        <v>101</v>
      </c>
      <c r="C263">
        <v>0.57425742574257399</v>
      </c>
      <c r="D263">
        <v>0.35643564356435598</v>
      </c>
      <c r="E263">
        <v>0.42574257425742601</v>
      </c>
    </row>
    <row r="264" spans="1:5" x14ac:dyDescent="0.5">
      <c r="A264" t="s">
        <v>548</v>
      </c>
      <c r="B264">
        <v>101</v>
      </c>
      <c r="C264">
        <v>0.59405940594059403</v>
      </c>
      <c r="D264">
        <v>0.54455445544554504</v>
      </c>
      <c r="E264">
        <v>0.48514851485148502</v>
      </c>
    </row>
    <row r="265" spans="1:5" x14ac:dyDescent="0.5">
      <c r="A265" t="s">
        <v>1075</v>
      </c>
      <c r="B265">
        <v>101</v>
      </c>
      <c r="C265">
        <v>0.94059405940594099</v>
      </c>
      <c r="D265">
        <v>0.83168316831683198</v>
      </c>
      <c r="E265">
        <v>0.79207920792079201</v>
      </c>
    </row>
    <row r="266" spans="1:5" x14ac:dyDescent="0.5">
      <c r="A266" t="s">
        <v>1255</v>
      </c>
      <c r="B266">
        <v>101</v>
      </c>
      <c r="C266">
        <v>0.80198019801980203</v>
      </c>
      <c r="D266">
        <v>0.71287128712871295</v>
      </c>
      <c r="E266">
        <v>0.683168316831683</v>
      </c>
    </row>
    <row r="267" spans="1:5" x14ac:dyDescent="0.5">
      <c r="A267" t="s">
        <v>603</v>
      </c>
      <c r="B267">
        <v>100</v>
      </c>
      <c r="C267">
        <v>0.67</v>
      </c>
      <c r="D267">
        <v>0.65</v>
      </c>
      <c r="E267">
        <v>0.52</v>
      </c>
    </row>
    <row r="268" spans="1:5" x14ac:dyDescent="0.5">
      <c r="A268" t="s">
        <v>806</v>
      </c>
      <c r="B268">
        <v>100</v>
      </c>
      <c r="C268">
        <v>0.93</v>
      </c>
      <c r="D268">
        <v>0.79</v>
      </c>
      <c r="E268">
        <v>0.71</v>
      </c>
    </row>
    <row r="269" spans="1:5" x14ac:dyDescent="0.5">
      <c r="A269" t="s">
        <v>1312</v>
      </c>
      <c r="B269">
        <v>100</v>
      </c>
      <c r="C269">
        <v>0.78</v>
      </c>
      <c r="D269">
        <v>0.51</v>
      </c>
      <c r="E269">
        <v>0.61</v>
      </c>
    </row>
    <row r="270" spans="1:5" x14ac:dyDescent="0.5">
      <c r="A270" t="s">
        <v>811</v>
      </c>
      <c r="B270">
        <v>99</v>
      </c>
      <c r="C270">
        <v>0.86868686868686895</v>
      </c>
      <c r="D270">
        <v>0.69696969696969702</v>
      </c>
      <c r="E270">
        <v>0.69696969696969702</v>
      </c>
    </row>
    <row r="271" spans="1:5" x14ac:dyDescent="0.5">
      <c r="A271" t="s">
        <v>358</v>
      </c>
      <c r="B271">
        <v>98</v>
      </c>
      <c r="C271">
        <v>0.72448979591836704</v>
      </c>
      <c r="D271">
        <v>0.62244897959183698</v>
      </c>
      <c r="E271">
        <v>0.57142857142857095</v>
      </c>
    </row>
    <row r="272" spans="1:5" x14ac:dyDescent="0.5">
      <c r="A272" t="s">
        <v>1594</v>
      </c>
      <c r="B272">
        <v>98</v>
      </c>
      <c r="C272">
        <v>0.88775510204081598</v>
      </c>
      <c r="D272">
        <v>0.71428571428571397</v>
      </c>
      <c r="E272">
        <v>0.72448979591836704</v>
      </c>
    </row>
    <row r="273" spans="1:5" x14ac:dyDescent="0.5">
      <c r="A273" t="s">
        <v>957</v>
      </c>
      <c r="B273">
        <v>97</v>
      </c>
      <c r="C273">
        <v>0.28865979381443302</v>
      </c>
      <c r="D273">
        <v>0.298969072164948</v>
      </c>
      <c r="E273">
        <v>0.185567010309278</v>
      </c>
    </row>
    <row r="274" spans="1:5" x14ac:dyDescent="0.5">
      <c r="A274" t="s">
        <v>372</v>
      </c>
      <c r="B274">
        <v>96</v>
      </c>
      <c r="C274">
        <v>0.76041666666666696</v>
      </c>
      <c r="D274">
        <v>0.69791666666666696</v>
      </c>
      <c r="E274">
        <v>0.66666666666666696</v>
      </c>
    </row>
    <row r="275" spans="1:5" x14ac:dyDescent="0.5">
      <c r="A275" t="s">
        <v>707</v>
      </c>
      <c r="B275">
        <v>96</v>
      </c>
      <c r="C275">
        <v>0.45833333333333298</v>
      </c>
      <c r="D275">
        <v>0.36458333333333298</v>
      </c>
      <c r="E275">
        <v>0.33333333333333298</v>
      </c>
    </row>
    <row r="276" spans="1:5" x14ac:dyDescent="0.5">
      <c r="A276" t="s">
        <v>1056</v>
      </c>
      <c r="B276">
        <v>96</v>
      </c>
      <c r="C276">
        <v>0.64583333333333304</v>
      </c>
      <c r="D276">
        <v>0.5</v>
      </c>
      <c r="E276">
        <v>0.46875</v>
      </c>
    </row>
    <row r="277" spans="1:5" x14ac:dyDescent="0.5">
      <c r="A277" t="s">
        <v>784</v>
      </c>
      <c r="B277">
        <v>95</v>
      </c>
      <c r="C277">
        <v>0.70526315789473704</v>
      </c>
      <c r="D277">
        <v>0.53684210526315801</v>
      </c>
      <c r="E277">
        <v>0.57894736842105299</v>
      </c>
    </row>
    <row r="278" spans="1:5" x14ac:dyDescent="0.5">
      <c r="A278" t="s">
        <v>323</v>
      </c>
      <c r="B278">
        <v>94</v>
      </c>
      <c r="C278">
        <v>0.819148936170213</v>
      </c>
      <c r="D278">
        <v>0.88297872340425498</v>
      </c>
      <c r="E278">
        <v>0.71276595744680804</v>
      </c>
    </row>
    <row r="279" spans="1:5" x14ac:dyDescent="0.5">
      <c r="A279" t="s">
        <v>916</v>
      </c>
      <c r="B279">
        <v>93</v>
      </c>
      <c r="C279">
        <v>0.32258064516128998</v>
      </c>
      <c r="D279">
        <v>0.37634408602150499</v>
      </c>
      <c r="E279">
        <v>0.39784946236559099</v>
      </c>
    </row>
    <row r="280" spans="1:5" x14ac:dyDescent="0.5">
      <c r="A280" t="s">
        <v>387</v>
      </c>
      <c r="B280">
        <v>93</v>
      </c>
      <c r="C280">
        <v>0.87096774193548399</v>
      </c>
      <c r="D280">
        <v>0.72043010752688197</v>
      </c>
      <c r="E280">
        <v>0.74193548387096797</v>
      </c>
    </row>
    <row r="281" spans="1:5" x14ac:dyDescent="0.5">
      <c r="A281" t="s">
        <v>1160</v>
      </c>
      <c r="B281">
        <v>93</v>
      </c>
      <c r="C281">
        <v>0.40860215053763399</v>
      </c>
      <c r="D281">
        <v>0.18279569892473099</v>
      </c>
      <c r="E281">
        <v>0.18279569892473099</v>
      </c>
    </row>
    <row r="282" spans="1:5" x14ac:dyDescent="0.5">
      <c r="A282" t="s">
        <v>943</v>
      </c>
      <c r="B282">
        <v>91</v>
      </c>
      <c r="C282">
        <v>0.75824175824175799</v>
      </c>
      <c r="D282">
        <v>0.67032967032966995</v>
      </c>
      <c r="E282">
        <v>0.51648351648351698</v>
      </c>
    </row>
    <row r="283" spans="1:5" x14ac:dyDescent="0.5">
      <c r="A283" t="s">
        <v>483</v>
      </c>
      <c r="B283">
        <v>90</v>
      </c>
      <c r="C283">
        <v>0.8</v>
      </c>
      <c r="D283">
        <v>0.7</v>
      </c>
      <c r="E283">
        <v>0.655555555555556</v>
      </c>
    </row>
    <row r="284" spans="1:5" x14ac:dyDescent="0.5">
      <c r="A284" t="s">
        <v>899</v>
      </c>
      <c r="B284">
        <v>89</v>
      </c>
      <c r="C284">
        <v>0.74157303370786498</v>
      </c>
      <c r="D284">
        <v>0.64044943820224698</v>
      </c>
      <c r="E284">
        <v>0.64044943820224698</v>
      </c>
    </row>
    <row r="285" spans="1:5" x14ac:dyDescent="0.5">
      <c r="A285" t="s">
        <v>1405</v>
      </c>
      <c r="B285">
        <v>89</v>
      </c>
      <c r="C285">
        <v>0.75280898876404501</v>
      </c>
      <c r="D285">
        <v>0.61797752808988804</v>
      </c>
      <c r="E285">
        <v>0.59550561797752799</v>
      </c>
    </row>
    <row r="286" spans="1:5" x14ac:dyDescent="0.5">
      <c r="A286" t="s">
        <v>1193</v>
      </c>
      <c r="B286">
        <v>89</v>
      </c>
      <c r="C286">
        <v>0.93258426966292096</v>
      </c>
      <c r="D286">
        <v>0.87640449438202295</v>
      </c>
      <c r="E286">
        <v>0.82022471910112404</v>
      </c>
    </row>
    <row r="287" spans="1:5" x14ac:dyDescent="0.5">
      <c r="A287" t="s">
        <v>918</v>
      </c>
      <c r="B287">
        <v>89</v>
      </c>
      <c r="C287">
        <v>0.58426966292134797</v>
      </c>
      <c r="D287">
        <v>0.51685393258427004</v>
      </c>
      <c r="E287">
        <v>0.47191011235955099</v>
      </c>
    </row>
    <row r="288" spans="1:5" x14ac:dyDescent="0.5">
      <c r="A288" t="s">
        <v>1271</v>
      </c>
      <c r="B288">
        <v>88</v>
      </c>
      <c r="C288">
        <v>0.78409090909090895</v>
      </c>
      <c r="D288">
        <v>0.63636363636363602</v>
      </c>
      <c r="E288">
        <v>0.67045454545454497</v>
      </c>
    </row>
    <row r="289" spans="1:5" x14ac:dyDescent="0.5">
      <c r="A289" t="s">
        <v>1244</v>
      </c>
      <c r="B289">
        <v>87</v>
      </c>
      <c r="C289">
        <v>0.82758620689655205</v>
      </c>
      <c r="D289">
        <v>0.70114942528735602</v>
      </c>
      <c r="E289">
        <v>0.73563218390804597</v>
      </c>
    </row>
    <row r="290" spans="1:5" x14ac:dyDescent="0.5">
      <c r="A290" t="s">
        <v>923</v>
      </c>
      <c r="B290">
        <v>87</v>
      </c>
      <c r="C290">
        <v>0.72413793103448298</v>
      </c>
      <c r="D290">
        <v>0.64367816091954</v>
      </c>
      <c r="E290">
        <v>0.59770114942528696</v>
      </c>
    </row>
    <row r="291" spans="1:5" x14ac:dyDescent="0.5">
      <c r="A291" t="s">
        <v>266</v>
      </c>
      <c r="B291">
        <v>86</v>
      </c>
      <c r="C291">
        <v>0.67441860465116299</v>
      </c>
      <c r="D291">
        <v>0.59302325581395399</v>
      </c>
      <c r="E291">
        <v>0.56976744186046502</v>
      </c>
    </row>
    <row r="292" spans="1:5" x14ac:dyDescent="0.5">
      <c r="A292" t="s">
        <v>389</v>
      </c>
      <c r="B292">
        <v>86</v>
      </c>
      <c r="C292">
        <v>0.82558139534883701</v>
      </c>
      <c r="D292">
        <v>0.74418604651162801</v>
      </c>
      <c r="E292">
        <v>0.63953488372093004</v>
      </c>
    </row>
    <row r="293" spans="1:5" x14ac:dyDescent="0.5">
      <c r="A293" t="s">
        <v>1552</v>
      </c>
      <c r="B293">
        <v>86</v>
      </c>
      <c r="C293">
        <v>0.662790697674419</v>
      </c>
      <c r="D293">
        <v>0.62790697674418605</v>
      </c>
      <c r="E293">
        <v>0.60465116279069797</v>
      </c>
    </row>
    <row r="294" spans="1:5" x14ac:dyDescent="0.5">
      <c r="A294" t="s">
        <v>1186</v>
      </c>
      <c r="B294">
        <v>85</v>
      </c>
      <c r="C294">
        <v>0.72941176470588198</v>
      </c>
      <c r="D294">
        <v>0.50588235294117601</v>
      </c>
      <c r="E294">
        <v>0.57647058823529396</v>
      </c>
    </row>
    <row r="295" spans="1:5" x14ac:dyDescent="0.5">
      <c r="A295" t="s">
        <v>838</v>
      </c>
      <c r="B295">
        <v>85</v>
      </c>
      <c r="C295">
        <v>0.8</v>
      </c>
      <c r="D295">
        <v>0.69411764705882395</v>
      </c>
      <c r="E295">
        <v>0.68235294117647105</v>
      </c>
    </row>
    <row r="296" spans="1:5" x14ac:dyDescent="0.5">
      <c r="A296" t="s">
        <v>770</v>
      </c>
      <c r="B296">
        <v>84</v>
      </c>
      <c r="C296">
        <v>0.547619047619048</v>
      </c>
      <c r="D296">
        <v>0.69047619047619002</v>
      </c>
      <c r="E296">
        <v>0.48809523809523803</v>
      </c>
    </row>
    <row r="297" spans="1:5" x14ac:dyDescent="0.5">
      <c r="A297" t="s">
        <v>746</v>
      </c>
      <c r="B297">
        <v>83</v>
      </c>
      <c r="C297">
        <v>0.80722891566265098</v>
      </c>
      <c r="D297">
        <v>0.65060240963855398</v>
      </c>
      <c r="E297">
        <v>0.60240963855421703</v>
      </c>
    </row>
    <row r="298" spans="1:5" x14ac:dyDescent="0.5">
      <c r="A298" t="s">
        <v>856</v>
      </c>
      <c r="B298">
        <v>82</v>
      </c>
      <c r="C298">
        <v>0.792682926829268</v>
      </c>
      <c r="D298">
        <v>0.64634146341463405</v>
      </c>
      <c r="E298">
        <v>0.64634146341463405</v>
      </c>
    </row>
    <row r="299" spans="1:5" x14ac:dyDescent="0.5">
      <c r="A299" t="s">
        <v>865</v>
      </c>
      <c r="B299">
        <v>82</v>
      </c>
      <c r="C299">
        <v>0.56097560975609795</v>
      </c>
      <c r="D299">
        <v>0.58536585365853699</v>
      </c>
      <c r="E299">
        <v>0.47560975609756101</v>
      </c>
    </row>
    <row r="300" spans="1:5" x14ac:dyDescent="0.5">
      <c r="A300" t="s">
        <v>812</v>
      </c>
      <c r="B300">
        <v>81</v>
      </c>
      <c r="C300">
        <v>0.81481481481481499</v>
      </c>
      <c r="D300">
        <v>0.69135802469135799</v>
      </c>
      <c r="E300">
        <v>0.58024691358024705</v>
      </c>
    </row>
    <row r="301" spans="1:5" x14ac:dyDescent="0.5">
      <c r="A301" t="s">
        <v>497</v>
      </c>
      <c r="B301">
        <v>81</v>
      </c>
      <c r="C301">
        <v>0.85185185185185197</v>
      </c>
      <c r="D301">
        <v>0.77777777777777801</v>
      </c>
      <c r="E301">
        <v>0.75308641975308599</v>
      </c>
    </row>
    <row r="302" spans="1:5" x14ac:dyDescent="0.5">
      <c r="A302" t="s">
        <v>316</v>
      </c>
      <c r="B302">
        <v>81</v>
      </c>
      <c r="C302">
        <v>0.76543209876543195</v>
      </c>
      <c r="D302">
        <v>0.55555555555555602</v>
      </c>
      <c r="E302">
        <v>0.358024691358025</v>
      </c>
    </row>
    <row r="303" spans="1:5" x14ac:dyDescent="0.5">
      <c r="A303" t="s">
        <v>608</v>
      </c>
      <c r="B303">
        <v>80</v>
      </c>
      <c r="C303">
        <v>0.73750000000000004</v>
      </c>
      <c r="D303">
        <v>0.55000000000000004</v>
      </c>
      <c r="E303">
        <v>0.5</v>
      </c>
    </row>
    <row r="304" spans="1:5" x14ac:dyDescent="0.5">
      <c r="A304" t="s">
        <v>580</v>
      </c>
      <c r="B304">
        <v>80</v>
      </c>
      <c r="C304">
        <v>0.6</v>
      </c>
      <c r="D304">
        <v>0.5625</v>
      </c>
      <c r="E304">
        <v>0.38750000000000001</v>
      </c>
    </row>
    <row r="305" spans="1:5" x14ac:dyDescent="0.5">
      <c r="A305" t="s">
        <v>1081</v>
      </c>
      <c r="B305">
        <v>80</v>
      </c>
      <c r="C305">
        <v>0.76249999999999996</v>
      </c>
      <c r="D305">
        <v>0.63749999999999996</v>
      </c>
      <c r="E305">
        <v>0.625</v>
      </c>
    </row>
    <row r="306" spans="1:5" x14ac:dyDescent="0.5">
      <c r="A306" t="s">
        <v>809</v>
      </c>
      <c r="B306">
        <v>80</v>
      </c>
      <c r="C306">
        <v>0.75</v>
      </c>
      <c r="D306">
        <v>0.58750000000000002</v>
      </c>
      <c r="E306">
        <v>0.5625</v>
      </c>
    </row>
    <row r="307" spans="1:5" x14ac:dyDescent="0.5">
      <c r="A307" t="s">
        <v>821</v>
      </c>
      <c r="B307">
        <v>80</v>
      </c>
      <c r="C307">
        <v>0.76249999999999996</v>
      </c>
      <c r="D307">
        <v>0.65</v>
      </c>
      <c r="E307">
        <v>0.57499999999999996</v>
      </c>
    </row>
    <row r="308" spans="1:5" ht="31.5" x14ac:dyDescent="0.5">
      <c r="A308" t="s">
        <v>326</v>
      </c>
      <c r="B308">
        <v>79</v>
      </c>
      <c r="C308">
        <v>0.822784810126582</v>
      </c>
      <c r="D308">
        <v>0.670886075949367</v>
      </c>
      <c r="E308">
        <v>0.594936708860759</v>
      </c>
    </row>
    <row r="309" spans="1:5" x14ac:dyDescent="0.5">
      <c r="A309" t="s">
        <v>1071</v>
      </c>
      <c r="B309">
        <v>79</v>
      </c>
      <c r="C309">
        <v>0.772151898734177</v>
      </c>
      <c r="D309">
        <v>0.582278481012658</v>
      </c>
      <c r="E309">
        <v>0.683544303797468</v>
      </c>
    </row>
    <row r="310" spans="1:5" x14ac:dyDescent="0.5">
      <c r="A310" t="s">
        <v>819</v>
      </c>
      <c r="B310">
        <v>78</v>
      </c>
      <c r="C310">
        <v>0.78205128205128205</v>
      </c>
      <c r="D310">
        <v>0.67948717948717996</v>
      </c>
      <c r="E310">
        <v>0.55128205128205099</v>
      </c>
    </row>
    <row r="311" spans="1:5" x14ac:dyDescent="0.5">
      <c r="A311" t="s">
        <v>444</v>
      </c>
      <c r="B311">
        <v>78</v>
      </c>
      <c r="C311">
        <v>0.83333333333333304</v>
      </c>
      <c r="D311">
        <v>0.69230769230769196</v>
      </c>
      <c r="E311">
        <v>0.69230769230769196</v>
      </c>
    </row>
    <row r="312" spans="1:5" x14ac:dyDescent="0.5">
      <c r="A312" t="s">
        <v>1033</v>
      </c>
      <c r="B312">
        <v>78</v>
      </c>
      <c r="C312">
        <v>0.84615384615384603</v>
      </c>
      <c r="D312">
        <v>0.79487179487179505</v>
      </c>
      <c r="E312">
        <v>0.66666666666666696</v>
      </c>
    </row>
    <row r="313" spans="1:5" x14ac:dyDescent="0.5">
      <c r="A313" t="s">
        <v>1357</v>
      </c>
      <c r="B313">
        <v>78</v>
      </c>
      <c r="C313">
        <v>0.80769230769230804</v>
      </c>
      <c r="D313">
        <v>0.66666666666666696</v>
      </c>
      <c r="E313">
        <v>0.62820512820512797</v>
      </c>
    </row>
    <row r="314" spans="1:5" x14ac:dyDescent="0.5">
      <c r="A314" t="s">
        <v>813</v>
      </c>
      <c r="B314">
        <v>77</v>
      </c>
      <c r="C314">
        <v>0.79220779220779203</v>
      </c>
      <c r="D314">
        <v>0.77922077922077904</v>
      </c>
      <c r="E314">
        <v>0.61038961038961004</v>
      </c>
    </row>
    <row r="315" spans="1:5" x14ac:dyDescent="0.5">
      <c r="A315" t="s">
        <v>383</v>
      </c>
      <c r="B315">
        <v>76</v>
      </c>
      <c r="C315">
        <v>0.73684210526315796</v>
      </c>
      <c r="D315">
        <v>0.61842105263157898</v>
      </c>
      <c r="E315">
        <v>0.53947368421052599</v>
      </c>
    </row>
    <row r="316" spans="1:5" x14ac:dyDescent="0.5">
      <c r="A316" t="s">
        <v>260</v>
      </c>
      <c r="B316">
        <v>76</v>
      </c>
      <c r="C316">
        <v>0.48684210526315802</v>
      </c>
      <c r="D316">
        <v>0.46052631578947401</v>
      </c>
      <c r="E316">
        <v>0.43421052631578899</v>
      </c>
    </row>
    <row r="317" spans="1:5" x14ac:dyDescent="0.5">
      <c r="A317" t="s">
        <v>279</v>
      </c>
      <c r="B317">
        <v>75</v>
      </c>
      <c r="C317">
        <v>0.77333333333333298</v>
      </c>
      <c r="D317">
        <v>0.50666666666666704</v>
      </c>
      <c r="E317">
        <v>0.53333333333333299</v>
      </c>
    </row>
    <row r="318" spans="1:5" x14ac:dyDescent="0.5">
      <c r="A318" t="s">
        <v>679</v>
      </c>
      <c r="B318">
        <v>75</v>
      </c>
      <c r="C318">
        <v>0.65333333333333299</v>
      </c>
      <c r="D318">
        <v>0.52</v>
      </c>
      <c r="E318">
        <v>0.50666666666666704</v>
      </c>
    </row>
    <row r="319" spans="1:5" x14ac:dyDescent="0.5">
      <c r="A319" t="s">
        <v>240</v>
      </c>
      <c r="B319">
        <v>75</v>
      </c>
      <c r="C319">
        <v>0.8</v>
      </c>
      <c r="D319">
        <v>0.68</v>
      </c>
      <c r="E319">
        <v>0.66666666666666696</v>
      </c>
    </row>
    <row r="320" spans="1:5" x14ac:dyDescent="0.5">
      <c r="A320" t="s">
        <v>1350</v>
      </c>
      <c r="B320">
        <v>75</v>
      </c>
      <c r="C320">
        <v>0.6</v>
      </c>
      <c r="D320">
        <v>0.42666666666666703</v>
      </c>
      <c r="E320">
        <v>0.45333333333333298</v>
      </c>
    </row>
    <row r="321" spans="1:5" x14ac:dyDescent="0.5">
      <c r="A321" t="s">
        <v>883</v>
      </c>
      <c r="B321">
        <v>74</v>
      </c>
      <c r="C321">
        <v>0.52702702702702697</v>
      </c>
      <c r="D321">
        <v>0.45945945945945899</v>
      </c>
      <c r="E321">
        <v>0.27027027027027001</v>
      </c>
    </row>
    <row r="322" spans="1:5" x14ac:dyDescent="0.5">
      <c r="A322" t="s">
        <v>1285</v>
      </c>
      <c r="B322">
        <v>73</v>
      </c>
      <c r="C322">
        <v>0.75342465753424703</v>
      </c>
      <c r="D322">
        <v>0.56164383561643805</v>
      </c>
      <c r="E322">
        <v>0.65753424657534199</v>
      </c>
    </row>
    <row r="323" spans="1:5" ht="31.5" x14ac:dyDescent="0.5">
      <c r="A323" t="s">
        <v>1053</v>
      </c>
      <c r="B323">
        <v>73</v>
      </c>
      <c r="C323">
        <v>0.69863013698630105</v>
      </c>
      <c r="D323">
        <v>0.56164383561643805</v>
      </c>
      <c r="E323">
        <v>0.52054794520547898</v>
      </c>
    </row>
    <row r="324" spans="1:5" x14ac:dyDescent="0.5">
      <c r="A324" t="s">
        <v>1057</v>
      </c>
      <c r="B324">
        <v>73</v>
      </c>
      <c r="C324">
        <v>0.78082191780821897</v>
      </c>
      <c r="D324">
        <v>0.56164383561643805</v>
      </c>
      <c r="E324">
        <v>0.64383561643835596</v>
      </c>
    </row>
    <row r="325" spans="1:5" x14ac:dyDescent="0.5">
      <c r="A325" t="s">
        <v>318</v>
      </c>
      <c r="B325">
        <v>73</v>
      </c>
      <c r="C325">
        <v>0.68493150684931503</v>
      </c>
      <c r="D325">
        <v>0.57534246575342496</v>
      </c>
      <c r="E325">
        <v>0.52054794520547898</v>
      </c>
    </row>
    <row r="326" spans="1:5" x14ac:dyDescent="0.5">
      <c r="A326" t="s">
        <v>1417</v>
      </c>
      <c r="B326">
        <v>73</v>
      </c>
      <c r="C326">
        <v>0.75342465753424703</v>
      </c>
      <c r="D326">
        <v>0.67123287671232901</v>
      </c>
      <c r="E326">
        <v>0.68493150684931503</v>
      </c>
    </row>
    <row r="327" spans="1:5" x14ac:dyDescent="0.5">
      <c r="A327" t="s">
        <v>1283</v>
      </c>
      <c r="B327">
        <v>72</v>
      </c>
      <c r="C327">
        <v>0.75</v>
      </c>
      <c r="D327">
        <v>0.59722222222222199</v>
      </c>
      <c r="E327">
        <v>0.54166666666666696</v>
      </c>
    </row>
    <row r="328" spans="1:5" x14ac:dyDescent="0.5">
      <c r="A328" t="s">
        <v>1266</v>
      </c>
      <c r="B328">
        <v>72</v>
      </c>
      <c r="C328">
        <v>0.70833333333333304</v>
      </c>
      <c r="D328">
        <v>0.625</v>
      </c>
      <c r="E328">
        <v>0.625</v>
      </c>
    </row>
    <row r="329" spans="1:5" x14ac:dyDescent="0.5">
      <c r="A329" t="s">
        <v>459</v>
      </c>
      <c r="B329">
        <v>72</v>
      </c>
      <c r="C329">
        <v>0.94444444444444398</v>
      </c>
      <c r="D329">
        <v>0.81944444444444398</v>
      </c>
      <c r="E329">
        <v>0.79166666666666696</v>
      </c>
    </row>
    <row r="330" spans="1:5" x14ac:dyDescent="0.5">
      <c r="A330" t="s">
        <v>400</v>
      </c>
      <c r="B330">
        <v>72</v>
      </c>
      <c r="C330">
        <v>0.79166666666666696</v>
      </c>
      <c r="D330">
        <v>0.70833333333333304</v>
      </c>
      <c r="E330">
        <v>0.66666666666666696</v>
      </c>
    </row>
    <row r="331" spans="1:5" x14ac:dyDescent="0.5">
      <c r="A331" t="s">
        <v>322</v>
      </c>
      <c r="B331">
        <v>71</v>
      </c>
      <c r="C331">
        <v>0.70422535211267601</v>
      </c>
      <c r="D331">
        <v>0.676056338028169</v>
      </c>
      <c r="E331">
        <v>0.647887323943662</v>
      </c>
    </row>
    <row r="332" spans="1:5" x14ac:dyDescent="0.5">
      <c r="A332" t="s">
        <v>743</v>
      </c>
      <c r="B332">
        <v>70</v>
      </c>
      <c r="C332">
        <v>0.84285714285714297</v>
      </c>
      <c r="D332">
        <v>0.75714285714285701</v>
      </c>
      <c r="E332">
        <v>0.61428571428571399</v>
      </c>
    </row>
    <row r="333" spans="1:5" x14ac:dyDescent="0.5">
      <c r="A333" t="s">
        <v>438</v>
      </c>
      <c r="B333">
        <v>70</v>
      </c>
      <c r="C333">
        <v>0.84285714285714297</v>
      </c>
      <c r="D333">
        <v>0.67142857142857104</v>
      </c>
      <c r="E333">
        <v>0.71428571428571397</v>
      </c>
    </row>
    <row r="334" spans="1:5" x14ac:dyDescent="0.5">
      <c r="A334" t="s">
        <v>1207</v>
      </c>
      <c r="B334">
        <v>69</v>
      </c>
      <c r="C334">
        <v>0.811594202898551</v>
      </c>
      <c r="D334">
        <v>0.66666666666666696</v>
      </c>
      <c r="E334">
        <v>0.57971014492753603</v>
      </c>
    </row>
    <row r="335" spans="1:5" x14ac:dyDescent="0.5">
      <c r="A335" t="s">
        <v>1060</v>
      </c>
      <c r="B335">
        <v>69</v>
      </c>
      <c r="C335">
        <v>0.72463768115941996</v>
      </c>
      <c r="D335">
        <v>0.53623188405797095</v>
      </c>
      <c r="E335">
        <v>0.65217391304347805</v>
      </c>
    </row>
    <row r="336" spans="1:5" x14ac:dyDescent="0.5">
      <c r="A336" t="s">
        <v>735</v>
      </c>
      <c r="B336">
        <v>69</v>
      </c>
      <c r="C336">
        <v>0.82608695652173902</v>
      </c>
      <c r="D336">
        <v>0.84057971014492705</v>
      </c>
      <c r="E336">
        <v>0.72463768115941996</v>
      </c>
    </row>
    <row r="337" spans="1:5" x14ac:dyDescent="0.5">
      <c r="A337" t="s">
        <v>1540</v>
      </c>
      <c r="B337">
        <v>68</v>
      </c>
      <c r="C337">
        <v>0.85294117647058798</v>
      </c>
      <c r="D337">
        <v>0.79411764705882304</v>
      </c>
      <c r="E337">
        <v>0.83823529411764697</v>
      </c>
    </row>
    <row r="338" spans="1:5" x14ac:dyDescent="0.5">
      <c r="A338" t="s">
        <v>1548</v>
      </c>
      <c r="B338">
        <v>68</v>
      </c>
      <c r="C338">
        <v>0.91176470588235303</v>
      </c>
      <c r="D338">
        <v>0.80882352941176505</v>
      </c>
      <c r="E338">
        <v>0.85294117647058798</v>
      </c>
    </row>
    <row r="339" spans="1:5" x14ac:dyDescent="0.5">
      <c r="A339" t="s">
        <v>491</v>
      </c>
      <c r="B339">
        <v>68</v>
      </c>
      <c r="C339">
        <v>0.94117647058823495</v>
      </c>
      <c r="D339">
        <v>0.89705882352941202</v>
      </c>
      <c r="E339">
        <v>0.77941176470588203</v>
      </c>
    </row>
    <row r="340" spans="1:5" x14ac:dyDescent="0.5">
      <c r="A340" t="s">
        <v>761</v>
      </c>
      <c r="B340">
        <v>68</v>
      </c>
      <c r="C340">
        <v>0.88235294117647101</v>
      </c>
      <c r="D340">
        <v>0.67647058823529405</v>
      </c>
      <c r="E340">
        <v>0.60294117647058798</v>
      </c>
    </row>
    <row r="341" spans="1:5" x14ac:dyDescent="0.5">
      <c r="A341" t="s">
        <v>461</v>
      </c>
      <c r="B341">
        <v>68</v>
      </c>
      <c r="C341">
        <v>0.82352941176470595</v>
      </c>
      <c r="D341">
        <v>0.63235294117647101</v>
      </c>
      <c r="E341">
        <v>0.69117647058823495</v>
      </c>
    </row>
    <row r="342" spans="1:5" x14ac:dyDescent="0.5">
      <c r="A342" t="s">
        <v>232</v>
      </c>
      <c r="B342">
        <v>68</v>
      </c>
      <c r="C342">
        <v>0.64705882352941202</v>
      </c>
      <c r="D342">
        <v>0.60294117647058798</v>
      </c>
      <c r="E342">
        <v>0.60294117647058798</v>
      </c>
    </row>
    <row r="343" spans="1:5" x14ac:dyDescent="0.5">
      <c r="A343" t="s">
        <v>1632</v>
      </c>
      <c r="B343">
        <v>67</v>
      </c>
      <c r="C343">
        <v>0.94029850746268695</v>
      </c>
      <c r="D343">
        <v>0.58208955223880599</v>
      </c>
      <c r="E343">
        <v>0.71641791044776104</v>
      </c>
    </row>
    <row r="344" spans="1:5" x14ac:dyDescent="0.5">
      <c r="A344" t="s">
        <v>1388</v>
      </c>
      <c r="B344">
        <v>67</v>
      </c>
      <c r="C344">
        <v>0.64179104477611904</v>
      </c>
      <c r="D344">
        <v>0.462686567164179</v>
      </c>
      <c r="E344">
        <v>0.402985074626866</v>
      </c>
    </row>
    <row r="345" spans="1:5" x14ac:dyDescent="0.5">
      <c r="A345" t="s">
        <v>1176</v>
      </c>
      <c r="B345">
        <v>67</v>
      </c>
      <c r="C345">
        <v>0.79104477611940305</v>
      </c>
      <c r="D345">
        <v>0.56716417910447803</v>
      </c>
      <c r="E345">
        <v>0.62686567164179097</v>
      </c>
    </row>
    <row r="346" spans="1:5" x14ac:dyDescent="0.5">
      <c r="A346" t="s">
        <v>783</v>
      </c>
      <c r="B346">
        <v>67</v>
      </c>
      <c r="C346">
        <v>0.64179104477611904</v>
      </c>
      <c r="D346">
        <v>0.56716417910447803</v>
      </c>
      <c r="E346">
        <v>0.59701492537313405</v>
      </c>
    </row>
    <row r="347" spans="1:5" ht="31.5" x14ac:dyDescent="0.5">
      <c r="A347" t="s">
        <v>750</v>
      </c>
      <c r="B347">
        <v>66</v>
      </c>
      <c r="C347">
        <v>0.86363636363636398</v>
      </c>
      <c r="D347">
        <v>0.72727272727272696</v>
      </c>
      <c r="E347">
        <v>0.68181818181818199</v>
      </c>
    </row>
    <row r="348" spans="1:5" x14ac:dyDescent="0.5">
      <c r="A348" t="s">
        <v>633</v>
      </c>
      <c r="B348">
        <v>66</v>
      </c>
      <c r="C348">
        <v>0.74242424242424199</v>
      </c>
      <c r="D348">
        <v>0.53030303030303005</v>
      </c>
      <c r="E348">
        <v>0.53030303030303005</v>
      </c>
    </row>
    <row r="349" spans="1:5" x14ac:dyDescent="0.5">
      <c r="A349" t="s">
        <v>1234</v>
      </c>
      <c r="B349">
        <v>66</v>
      </c>
      <c r="C349">
        <v>0.80303030303030298</v>
      </c>
      <c r="D349">
        <v>0.71212121212121204</v>
      </c>
      <c r="E349">
        <v>0.75757575757575801</v>
      </c>
    </row>
    <row r="350" spans="1:5" x14ac:dyDescent="0.5">
      <c r="A350" t="s">
        <v>1230</v>
      </c>
      <c r="B350">
        <v>66</v>
      </c>
      <c r="C350">
        <v>0.87878787878787901</v>
      </c>
      <c r="D350">
        <v>0.75757575757575801</v>
      </c>
      <c r="E350">
        <v>0.72727272727272696</v>
      </c>
    </row>
    <row r="351" spans="1:5" x14ac:dyDescent="0.5">
      <c r="A351" t="s">
        <v>393</v>
      </c>
      <c r="B351">
        <v>65</v>
      </c>
      <c r="C351">
        <v>0.86153846153846203</v>
      </c>
      <c r="D351">
        <v>0.81538461538461504</v>
      </c>
      <c r="E351">
        <v>0.70769230769230795</v>
      </c>
    </row>
    <row r="352" spans="1:5" x14ac:dyDescent="0.5">
      <c r="A352" t="s">
        <v>920</v>
      </c>
      <c r="B352">
        <v>65</v>
      </c>
      <c r="C352">
        <v>0.78461538461538505</v>
      </c>
      <c r="D352">
        <v>0.61538461538461497</v>
      </c>
      <c r="E352">
        <v>0.69230769230769196</v>
      </c>
    </row>
    <row r="353" spans="1:5" x14ac:dyDescent="0.5">
      <c r="A353" t="s">
        <v>455</v>
      </c>
      <c r="B353">
        <v>64</v>
      </c>
      <c r="C353">
        <v>0.734375</v>
      </c>
      <c r="D353">
        <v>0.609375</v>
      </c>
      <c r="E353">
        <v>0.5625</v>
      </c>
    </row>
    <row r="354" spans="1:5" x14ac:dyDescent="0.5">
      <c r="A354" t="s">
        <v>293</v>
      </c>
      <c r="B354">
        <v>64</v>
      </c>
      <c r="C354">
        <v>0.59375</v>
      </c>
      <c r="D354">
        <v>0.421875</v>
      </c>
      <c r="E354">
        <v>0.390625</v>
      </c>
    </row>
    <row r="355" spans="1:5" x14ac:dyDescent="0.5">
      <c r="A355" t="s">
        <v>419</v>
      </c>
      <c r="B355">
        <v>64</v>
      </c>
      <c r="C355">
        <v>0.765625</v>
      </c>
      <c r="D355">
        <v>0.71875</v>
      </c>
      <c r="E355">
        <v>0.703125</v>
      </c>
    </row>
    <row r="356" spans="1:5" x14ac:dyDescent="0.5">
      <c r="A356" t="s">
        <v>278</v>
      </c>
      <c r="B356">
        <v>64</v>
      </c>
      <c r="C356">
        <v>0.78125</v>
      </c>
      <c r="D356">
        <v>0.640625</v>
      </c>
      <c r="E356">
        <v>0.59375</v>
      </c>
    </row>
    <row r="357" spans="1:5" ht="31.5" x14ac:dyDescent="0.5">
      <c r="A357" t="s">
        <v>767</v>
      </c>
      <c r="B357">
        <v>63</v>
      </c>
      <c r="C357">
        <v>0.80952380952380998</v>
      </c>
      <c r="D357">
        <v>0.66666666666666696</v>
      </c>
      <c r="E357">
        <v>0.66666666666666696</v>
      </c>
    </row>
    <row r="358" spans="1:5" x14ac:dyDescent="0.5">
      <c r="A358" t="s">
        <v>297</v>
      </c>
      <c r="B358">
        <v>63</v>
      </c>
      <c r="C358">
        <v>0.77777777777777801</v>
      </c>
      <c r="D358">
        <v>0.634920634920635</v>
      </c>
      <c r="E358">
        <v>0.634920634920635</v>
      </c>
    </row>
    <row r="359" spans="1:5" x14ac:dyDescent="0.5">
      <c r="A359" t="s">
        <v>1237</v>
      </c>
      <c r="B359">
        <v>63</v>
      </c>
      <c r="C359">
        <v>0.82539682539682502</v>
      </c>
      <c r="D359">
        <v>0.57142857142857095</v>
      </c>
      <c r="E359">
        <v>0.66666666666666696</v>
      </c>
    </row>
    <row r="360" spans="1:5" x14ac:dyDescent="0.5">
      <c r="A360" t="s">
        <v>1025</v>
      </c>
      <c r="B360">
        <v>63</v>
      </c>
      <c r="C360">
        <v>0.87301587301587302</v>
      </c>
      <c r="D360">
        <v>0.682539682539683</v>
      </c>
      <c r="E360">
        <v>0.682539682539683</v>
      </c>
    </row>
    <row r="361" spans="1:5" x14ac:dyDescent="0.5">
      <c r="A361" t="s">
        <v>1147</v>
      </c>
      <c r="B361">
        <v>63</v>
      </c>
      <c r="C361">
        <v>0.85714285714285698</v>
      </c>
      <c r="D361">
        <v>0.76190476190476197</v>
      </c>
      <c r="E361">
        <v>0.80952380952380998</v>
      </c>
    </row>
    <row r="362" spans="1:5" x14ac:dyDescent="0.5">
      <c r="A362" t="s">
        <v>643</v>
      </c>
      <c r="B362">
        <v>63</v>
      </c>
      <c r="C362">
        <v>0.76190476190476197</v>
      </c>
      <c r="D362">
        <v>0.60317460317460303</v>
      </c>
      <c r="E362">
        <v>0.65079365079365104</v>
      </c>
    </row>
    <row r="363" spans="1:5" x14ac:dyDescent="0.5">
      <c r="A363" t="s">
        <v>1541</v>
      </c>
      <c r="B363">
        <v>62</v>
      </c>
      <c r="C363">
        <v>0.85483870967741904</v>
      </c>
      <c r="D363">
        <v>0.72580645161290303</v>
      </c>
      <c r="E363">
        <v>0.72580645161290303</v>
      </c>
    </row>
    <row r="364" spans="1:5" x14ac:dyDescent="0.5">
      <c r="A364" t="s">
        <v>1318</v>
      </c>
      <c r="B364">
        <v>62</v>
      </c>
      <c r="C364">
        <v>0.79032258064516103</v>
      </c>
      <c r="D364">
        <v>0.64516129032258096</v>
      </c>
      <c r="E364">
        <v>0.66129032258064502</v>
      </c>
    </row>
    <row r="365" spans="1:5" x14ac:dyDescent="0.5">
      <c r="A365" t="s">
        <v>579</v>
      </c>
      <c r="B365">
        <v>62</v>
      </c>
      <c r="C365">
        <v>0.82258064516129004</v>
      </c>
      <c r="D365">
        <v>0.66129032258064502</v>
      </c>
      <c r="E365">
        <v>0.61290322580645196</v>
      </c>
    </row>
    <row r="366" spans="1:5" x14ac:dyDescent="0.5">
      <c r="A366" t="s">
        <v>1172</v>
      </c>
      <c r="B366">
        <v>62</v>
      </c>
      <c r="C366">
        <v>0.62903225806451601</v>
      </c>
      <c r="D366">
        <v>0.58064516129032295</v>
      </c>
      <c r="E366">
        <v>0.483870967741935</v>
      </c>
    </row>
    <row r="367" spans="1:5" x14ac:dyDescent="0.5">
      <c r="A367" t="s">
        <v>1260</v>
      </c>
      <c r="B367">
        <v>62</v>
      </c>
      <c r="C367">
        <v>0.62903225806451601</v>
      </c>
      <c r="D367">
        <v>0.61290322580645196</v>
      </c>
      <c r="E367">
        <v>0.58064516129032295</v>
      </c>
    </row>
    <row r="368" spans="1:5" x14ac:dyDescent="0.5">
      <c r="A368" t="s">
        <v>430</v>
      </c>
      <c r="B368">
        <v>62</v>
      </c>
      <c r="C368">
        <v>0.88709677419354804</v>
      </c>
      <c r="D368">
        <v>0.72580645161290303</v>
      </c>
      <c r="E368">
        <v>0.67741935483870996</v>
      </c>
    </row>
    <row r="369" spans="1:5" x14ac:dyDescent="0.5">
      <c r="A369" t="s">
        <v>1272</v>
      </c>
      <c r="B369">
        <v>61</v>
      </c>
      <c r="C369">
        <v>0.81967213114754101</v>
      </c>
      <c r="D369">
        <v>0.62295081967213095</v>
      </c>
      <c r="E369">
        <v>0.60655737704918</v>
      </c>
    </row>
    <row r="370" spans="1:5" x14ac:dyDescent="0.5">
      <c r="A370" t="s">
        <v>395</v>
      </c>
      <c r="B370">
        <v>61</v>
      </c>
      <c r="C370">
        <v>0.60655737704918</v>
      </c>
      <c r="D370">
        <v>0.57377049180327899</v>
      </c>
      <c r="E370">
        <v>0.52459016393442603</v>
      </c>
    </row>
    <row r="371" spans="1:5" x14ac:dyDescent="0.5">
      <c r="A371" t="s">
        <v>324</v>
      </c>
      <c r="B371">
        <v>61</v>
      </c>
      <c r="C371">
        <v>0.49180327868852503</v>
      </c>
      <c r="D371">
        <v>0.47540983606557402</v>
      </c>
      <c r="E371">
        <v>0.44262295081967201</v>
      </c>
    </row>
    <row r="372" spans="1:5" x14ac:dyDescent="0.5">
      <c r="A372" t="s">
        <v>602</v>
      </c>
      <c r="B372">
        <v>61</v>
      </c>
      <c r="C372">
        <v>0.70491803278688503</v>
      </c>
      <c r="D372">
        <v>0.68852459016393397</v>
      </c>
      <c r="E372">
        <v>0.55737704918032804</v>
      </c>
    </row>
    <row r="373" spans="1:5" x14ac:dyDescent="0.5">
      <c r="A373" t="s">
        <v>1178</v>
      </c>
      <c r="B373">
        <v>60</v>
      </c>
      <c r="C373">
        <v>0.58333333333333304</v>
      </c>
      <c r="D373">
        <v>0.38333333333333303</v>
      </c>
      <c r="E373">
        <v>0.38333333333333303</v>
      </c>
    </row>
    <row r="374" spans="1:5" x14ac:dyDescent="0.5">
      <c r="A374" t="s">
        <v>1281</v>
      </c>
      <c r="B374">
        <v>60</v>
      </c>
      <c r="C374">
        <v>0.76666666666666705</v>
      </c>
      <c r="D374">
        <v>0.55000000000000004</v>
      </c>
      <c r="E374">
        <v>0.65</v>
      </c>
    </row>
    <row r="375" spans="1:5" x14ac:dyDescent="0.5">
      <c r="A375" t="s">
        <v>786</v>
      </c>
      <c r="B375">
        <v>59</v>
      </c>
      <c r="C375">
        <v>0.677966101694915</v>
      </c>
      <c r="D375">
        <v>0.62711864406779705</v>
      </c>
      <c r="E375">
        <v>0.72881355932203395</v>
      </c>
    </row>
    <row r="376" spans="1:5" x14ac:dyDescent="0.5">
      <c r="A376" t="s">
        <v>251</v>
      </c>
      <c r="B376">
        <v>58</v>
      </c>
      <c r="C376">
        <v>0.77586206896551702</v>
      </c>
      <c r="D376">
        <v>0.70689655172413801</v>
      </c>
      <c r="E376">
        <v>0.65517241379310298</v>
      </c>
    </row>
    <row r="377" spans="1:5" x14ac:dyDescent="0.5">
      <c r="A377" t="s">
        <v>493</v>
      </c>
      <c r="B377">
        <v>58</v>
      </c>
      <c r="C377">
        <v>0.86206896551724099</v>
      </c>
      <c r="D377">
        <v>0.63793103448275901</v>
      </c>
      <c r="E377">
        <v>0.70689655172413801</v>
      </c>
    </row>
    <row r="378" spans="1:5" x14ac:dyDescent="0.5">
      <c r="A378" t="s">
        <v>702</v>
      </c>
      <c r="B378">
        <v>58</v>
      </c>
      <c r="C378">
        <v>0.68965517241379304</v>
      </c>
      <c r="D378">
        <v>0.568965517241379</v>
      </c>
      <c r="E378">
        <v>0.58620689655172398</v>
      </c>
    </row>
    <row r="379" spans="1:5" x14ac:dyDescent="0.5">
      <c r="A379" t="s">
        <v>908</v>
      </c>
      <c r="B379">
        <v>57</v>
      </c>
      <c r="C379">
        <v>0.66666666666666696</v>
      </c>
      <c r="D379">
        <v>0.43859649122806998</v>
      </c>
      <c r="E379">
        <v>0.56140350877193002</v>
      </c>
    </row>
    <row r="380" spans="1:5" x14ac:dyDescent="0.5">
      <c r="A380" t="s">
        <v>296</v>
      </c>
      <c r="B380">
        <v>57</v>
      </c>
      <c r="C380">
        <v>0.75438596491228105</v>
      </c>
      <c r="D380">
        <v>0.59649122807017496</v>
      </c>
      <c r="E380">
        <v>0.61403508771929804</v>
      </c>
    </row>
    <row r="381" spans="1:5" x14ac:dyDescent="0.5">
      <c r="A381" t="s">
        <v>600</v>
      </c>
      <c r="B381">
        <v>57</v>
      </c>
      <c r="C381">
        <v>0.77192982456140302</v>
      </c>
      <c r="D381">
        <v>0.66666666666666696</v>
      </c>
      <c r="E381">
        <v>0.61403508771929804</v>
      </c>
    </row>
    <row r="382" spans="1:5" x14ac:dyDescent="0.5">
      <c r="A382" t="s">
        <v>1070</v>
      </c>
      <c r="B382">
        <v>57</v>
      </c>
      <c r="C382">
        <v>0.859649122807018</v>
      </c>
      <c r="D382">
        <v>0.68421052631578905</v>
      </c>
      <c r="E382">
        <v>0.63157894736842102</v>
      </c>
    </row>
    <row r="383" spans="1:5" x14ac:dyDescent="0.5">
      <c r="A383" t="s">
        <v>1129</v>
      </c>
      <c r="B383">
        <v>56</v>
      </c>
      <c r="C383">
        <v>0.78571428571428603</v>
      </c>
      <c r="D383">
        <v>0.58928571428571397</v>
      </c>
      <c r="E383">
        <v>0.48214285714285698</v>
      </c>
    </row>
    <row r="384" spans="1:5" x14ac:dyDescent="0.5">
      <c r="A384" t="s">
        <v>1383</v>
      </c>
      <c r="B384">
        <v>56</v>
      </c>
      <c r="C384">
        <v>0.60714285714285698</v>
      </c>
      <c r="D384">
        <v>0.58928571428571397</v>
      </c>
      <c r="E384">
        <v>0.53571428571428603</v>
      </c>
    </row>
    <row r="385" spans="1:5" x14ac:dyDescent="0.5">
      <c r="A385" t="s">
        <v>577</v>
      </c>
      <c r="B385">
        <v>55</v>
      </c>
      <c r="C385">
        <v>0.72727272727272696</v>
      </c>
      <c r="D385">
        <v>0.49090909090909102</v>
      </c>
      <c r="E385">
        <v>0.6</v>
      </c>
    </row>
    <row r="386" spans="1:5" x14ac:dyDescent="0.5">
      <c r="A386" t="s">
        <v>469</v>
      </c>
      <c r="B386">
        <v>54</v>
      </c>
      <c r="C386">
        <v>0.77777777777777801</v>
      </c>
      <c r="D386">
        <v>0.64814814814814803</v>
      </c>
      <c r="E386">
        <v>0.66666666666666696</v>
      </c>
    </row>
    <row r="387" spans="1:5" x14ac:dyDescent="0.5">
      <c r="A387" t="s">
        <v>1019</v>
      </c>
      <c r="B387">
        <v>54</v>
      </c>
      <c r="C387">
        <v>0.79629629629629595</v>
      </c>
      <c r="D387">
        <v>0.61111111111111105</v>
      </c>
      <c r="E387">
        <v>0.64814814814814803</v>
      </c>
    </row>
    <row r="388" spans="1:5" x14ac:dyDescent="0.5">
      <c r="A388" t="s">
        <v>736</v>
      </c>
      <c r="B388">
        <v>54</v>
      </c>
      <c r="C388">
        <v>0.66666666666666696</v>
      </c>
      <c r="D388">
        <v>0.64814814814814803</v>
      </c>
      <c r="E388">
        <v>0.64814814814814803</v>
      </c>
    </row>
    <row r="389" spans="1:5" ht="31.5" x14ac:dyDescent="0.5">
      <c r="A389" t="s">
        <v>1100</v>
      </c>
      <c r="B389">
        <v>54</v>
      </c>
      <c r="C389">
        <v>0.87037037037037002</v>
      </c>
      <c r="D389">
        <v>0.81481481481481499</v>
      </c>
      <c r="E389">
        <v>0.75925925925925897</v>
      </c>
    </row>
    <row r="390" spans="1:5" x14ac:dyDescent="0.5">
      <c r="A390" t="s">
        <v>777</v>
      </c>
      <c r="B390">
        <v>54</v>
      </c>
      <c r="C390">
        <v>0.77777777777777801</v>
      </c>
      <c r="D390">
        <v>0.77777777777777801</v>
      </c>
      <c r="E390">
        <v>0.62962962962962998</v>
      </c>
    </row>
    <row r="391" spans="1:5" x14ac:dyDescent="0.5">
      <c r="A391" t="s">
        <v>311</v>
      </c>
      <c r="B391">
        <v>54</v>
      </c>
      <c r="C391">
        <v>0.81481481481481499</v>
      </c>
      <c r="D391">
        <v>0.55555555555555602</v>
      </c>
      <c r="E391">
        <v>0.55555555555555602</v>
      </c>
    </row>
    <row r="392" spans="1:5" x14ac:dyDescent="0.5">
      <c r="A392" t="s">
        <v>907</v>
      </c>
      <c r="B392">
        <v>53</v>
      </c>
      <c r="C392">
        <v>0.79245283018867896</v>
      </c>
      <c r="D392">
        <v>0.75471698113207597</v>
      </c>
      <c r="E392">
        <v>0.54716981132075504</v>
      </c>
    </row>
    <row r="393" spans="1:5" x14ac:dyDescent="0.5">
      <c r="A393" t="s">
        <v>1543</v>
      </c>
      <c r="B393">
        <v>53</v>
      </c>
      <c r="C393">
        <v>0.86792452830188704</v>
      </c>
      <c r="D393">
        <v>0.75471698113207597</v>
      </c>
      <c r="E393">
        <v>0.79245283018867896</v>
      </c>
    </row>
    <row r="394" spans="1:5" x14ac:dyDescent="0.5">
      <c r="A394" t="s">
        <v>629</v>
      </c>
      <c r="B394">
        <v>53</v>
      </c>
      <c r="C394">
        <v>0.679245283018868</v>
      </c>
      <c r="D394">
        <v>0.58490566037735803</v>
      </c>
      <c r="E394">
        <v>0.60377358490566002</v>
      </c>
    </row>
    <row r="395" spans="1:5" x14ac:dyDescent="0.5">
      <c r="A395" t="s">
        <v>654</v>
      </c>
      <c r="B395">
        <v>53</v>
      </c>
      <c r="C395">
        <v>0.83018867924528295</v>
      </c>
      <c r="D395">
        <v>0.660377358490566</v>
      </c>
      <c r="E395">
        <v>0.69811320754716999</v>
      </c>
    </row>
    <row r="396" spans="1:5" x14ac:dyDescent="0.5">
      <c r="A396" t="s">
        <v>1132</v>
      </c>
      <c r="B396">
        <v>53</v>
      </c>
      <c r="C396">
        <v>0.75471698113207597</v>
      </c>
      <c r="D396">
        <v>0.679245283018868</v>
      </c>
      <c r="E396">
        <v>0.660377358490566</v>
      </c>
    </row>
    <row r="397" spans="1:5" x14ac:dyDescent="0.5">
      <c r="A397" t="s">
        <v>1282</v>
      </c>
      <c r="B397">
        <v>52</v>
      </c>
      <c r="C397">
        <v>0.69230769230769196</v>
      </c>
      <c r="D397">
        <v>0.46153846153846201</v>
      </c>
      <c r="E397">
        <v>0.46153846153846201</v>
      </c>
    </row>
    <row r="398" spans="1:5" x14ac:dyDescent="0.5">
      <c r="A398" t="s">
        <v>790</v>
      </c>
      <c r="B398">
        <v>52</v>
      </c>
      <c r="C398">
        <v>0.84615384615384603</v>
      </c>
      <c r="D398">
        <v>0.69230769230769196</v>
      </c>
      <c r="E398">
        <v>0.71153846153846201</v>
      </c>
    </row>
    <row r="399" spans="1:5" x14ac:dyDescent="0.5">
      <c r="A399" t="s">
        <v>805</v>
      </c>
      <c r="B399">
        <v>52</v>
      </c>
      <c r="C399">
        <v>0.67307692307692302</v>
      </c>
      <c r="D399">
        <v>0.59615384615384603</v>
      </c>
      <c r="E399">
        <v>0.53846153846153799</v>
      </c>
    </row>
    <row r="400" spans="1:5" x14ac:dyDescent="0.5">
      <c r="A400" t="s">
        <v>1157</v>
      </c>
      <c r="B400">
        <v>52</v>
      </c>
      <c r="C400">
        <v>0.92307692307692302</v>
      </c>
      <c r="D400">
        <v>0.82692307692307698</v>
      </c>
      <c r="E400">
        <v>0.80769230769230804</v>
      </c>
    </row>
    <row r="401" spans="1:5" x14ac:dyDescent="0.5">
      <c r="A401" t="s">
        <v>246</v>
      </c>
      <c r="B401">
        <v>52</v>
      </c>
      <c r="C401">
        <v>0.69230769230769196</v>
      </c>
      <c r="D401">
        <v>0.5</v>
      </c>
      <c r="E401">
        <v>0.480769230769231</v>
      </c>
    </row>
    <row r="402" spans="1:5" x14ac:dyDescent="0.5">
      <c r="A402" t="s">
        <v>1093</v>
      </c>
      <c r="B402">
        <v>51</v>
      </c>
      <c r="C402">
        <v>0.66666666666666696</v>
      </c>
      <c r="D402">
        <v>0.52941176470588203</v>
      </c>
      <c r="E402">
        <v>0.64705882352941202</v>
      </c>
    </row>
    <row r="403" spans="1:5" x14ac:dyDescent="0.5">
      <c r="A403" t="s">
        <v>1166</v>
      </c>
      <c r="B403">
        <v>51</v>
      </c>
      <c r="C403">
        <v>0.94117647058823495</v>
      </c>
      <c r="D403">
        <v>0.72549019607843102</v>
      </c>
      <c r="E403">
        <v>0.70588235294117696</v>
      </c>
    </row>
    <row r="404" spans="1:5" x14ac:dyDescent="0.5">
      <c r="A404" t="s">
        <v>1015</v>
      </c>
      <c r="B404">
        <v>51</v>
      </c>
      <c r="C404">
        <v>0.74509803921568596</v>
      </c>
      <c r="D404">
        <v>0.68627450980392202</v>
      </c>
      <c r="E404">
        <v>0.60784313725490202</v>
      </c>
    </row>
    <row r="405" spans="1:5" x14ac:dyDescent="0.5">
      <c r="A405" t="s">
        <v>511</v>
      </c>
      <c r="B405">
        <v>51</v>
      </c>
      <c r="C405">
        <v>0.70588235294117696</v>
      </c>
      <c r="D405">
        <v>0.54901960784313697</v>
      </c>
      <c r="E405">
        <v>0.56862745098039202</v>
      </c>
    </row>
    <row r="406" spans="1:5" x14ac:dyDescent="0.5">
      <c r="A406" t="s">
        <v>420</v>
      </c>
      <c r="B406">
        <v>51</v>
      </c>
      <c r="C406">
        <v>0.76470588235294101</v>
      </c>
      <c r="D406">
        <v>0.80392156862745101</v>
      </c>
      <c r="E406">
        <v>0.68627450980392202</v>
      </c>
    </row>
    <row r="407" spans="1:5" x14ac:dyDescent="0.5">
      <c r="A407" t="s">
        <v>1236</v>
      </c>
      <c r="B407">
        <v>51</v>
      </c>
      <c r="C407">
        <v>0.84313725490196101</v>
      </c>
      <c r="D407">
        <v>0.74509803921568596</v>
      </c>
      <c r="E407">
        <v>0.72549019607843102</v>
      </c>
    </row>
    <row r="408" spans="1:5" x14ac:dyDescent="0.5">
      <c r="A408" t="s">
        <v>1171</v>
      </c>
      <c r="B408">
        <v>51</v>
      </c>
      <c r="C408">
        <v>0.58823529411764697</v>
      </c>
      <c r="D408">
        <v>0.39215686274509798</v>
      </c>
      <c r="E408">
        <v>0.47058823529411797</v>
      </c>
    </row>
    <row r="409" spans="1:5" x14ac:dyDescent="0.5">
      <c r="A409" t="s">
        <v>1258</v>
      </c>
      <c r="B409">
        <v>51</v>
      </c>
      <c r="C409">
        <v>0.60784313725490202</v>
      </c>
      <c r="D409">
        <v>0.49019607843137297</v>
      </c>
      <c r="E409">
        <v>0.52941176470588203</v>
      </c>
    </row>
    <row r="410" spans="1:5" x14ac:dyDescent="0.5">
      <c r="A410" t="s">
        <v>1043</v>
      </c>
      <c r="B410">
        <v>50</v>
      </c>
      <c r="C410">
        <v>0.6</v>
      </c>
      <c r="D410">
        <v>0.54</v>
      </c>
      <c r="E410">
        <v>0.5</v>
      </c>
    </row>
    <row r="411" spans="1:5" x14ac:dyDescent="0.5">
      <c r="A411" t="s">
        <v>248</v>
      </c>
      <c r="B411">
        <v>50</v>
      </c>
      <c r="C411">
        <v>0.56000000000000005</v>
      </c>
      <c r="D411">
        <v>0.52</v>
      </c>
      <c r="E411">
        <v>0.5</v>
      </c>
    </row>
    <row r="412" spans="1:5" x14ac:dyDescent="0.5">
      <c r="A412" t="s">
        <v>909</v>
      </c>
      <c r="B412">
        <v>50</v>
      </c>
      <c r="C412">
        <v>0.64</v>
      </c>
      <c r="D412">
        <v>0.57999999999999996</v>
      </c>
      <c r="E412">
        <v>0.48</v>
      </c>
    </row>
    <row r="413" spans="1:5" x14ac:dyDescent="0.5">
      <c r="A413" t="s">
        <v>254</v>
      </c>
      <c r="B413">
        <v>50</v>
      </c>
      <c r="C413">
        <v>0.2</v>
      </c>
      <c r="D413">
        <v>0.12</v>
      </c>
      <c r="E413">
        <v>0.1</v>
      </c>
    </row>
    <row r="414" spans="1:5" x14ac:dyDescent="0.5">
      <c r="A414" t="s">
        <v>1149</v>
      </c>
      <c r="B414">
        <v>50</v>
      </c>
      <c r="C414">
        <v>0.84</v>
      </c>
      <c r="D414">
        <v>0.64</v>
      </c>
      <c r="E414">
        <v>0.7</v>
      </c>
    </row>
    <row r="415" spans="1:5" x14ac:dyDescent="0.5">
      <c r="A415" t="s">
        <v>277</v>
      </c>
      <c r="B415">
        <v>50</v>
      </c>
      <c r="C415">
        <v>0.62</v>
      </c>
      <c r="D415">
        <v>0.46</v>
      </c>
      <c r="E415">
        <v>0.4</v>
      </c>
    </row>
    <row r="416" spans="1:5" x14ac:dyDescent="0.5">
      <c r="A416" t="s">
        <v>494</v>
      </c>
      <c r="B416">
        <v>50</v>
      </c>
      <c r="C416">
        <v>0.92</v>
      </c>
      <c r="D416">
        <v>0.7</v>
      </c>
      <c r="E416">
        <v>0.82</v>
      </c>
    </row>
    <row r="417" spans="1:5" x14ac:dyDescent="0.5">
      <c r="A417" t="s">
        <v>312</v>
      </c>
      <c r="B417">
        <v>50</v>
      </c>
      <c r="C417">
        <v>0.88</v>
      </c>
      <c r="D417">
        <v>0.76</v>
      </c>
      <c r="E417">
        <v>0.66</v>
      </c>
    </row>
    <row r="418" spans="1:5" x14ac:dyDescent="0.5">
      <c r="A418" t="s">
        <v>1380</v>
      </c>
      <c r="B418">
        <v>49</v>
      </c>
      <c r="C418">
        <v>0.42857142857142899</v>
      </c>
      <c r="D418">
        <v>0.51020408163265296</v>
      </c>
      <c r="E418">
        <v>0.40816326530612201</v>
      </c>
    </row>
    <row r="419" spans="1:5" x14ac:dyDescent="0.5">
      <c r="A419" t="s">
        <v>550</v>
      </c>
      <c r="B419">
        <v>49</v>
      </c>
      <c r="C419">
        <v>0.77551020408163296</v>
      </c>
      <c r="D419">
        <v>0.51020408163265296</v>
      </c>
      <c r="E419">
        <v>0.469387755102041</v>
      </c>
    </row>
    <row r="420" spans="1:5" x14ac:dyDescent="0.5">
      <c r="A420" t="s">
        <v>791</v>
      </c>
      <c r="B420">
        <v>49</v>
      </c>
      <c r="C420">
        <v>0.73469387755102</v>
      </c>
      <c r="D420">
        <v>0.67346938775510201</v>
      </c>
      <c r="E420">
        <v>0.48979591836734698</v>
      </c>
    </row>
    <row r="421" spans="1:5" x14ac:dyDescent="0.5">
      <c r="A421" t="s">
        <v>926</v>
      </c>
      <c r="B421">
        <v>49</v>
      </c>
      <c r="C421">
        <v>0.48979591836734698</v>
      </c>
      <c r="D421">
        <v>0.530612244897959</v>
      </c>
      <c r="E421">
        <v>0.51020408163265296</v>
      </c>
    </row>
    <row r="422" spans="1:5" x14ac:dyDescent="0.5">
      <c r="A422" t="s">
        <v>948</v>
      </c>
      <c r="B422">
        <v>49</v>
      </c>
      <c r="C422">
        <v>0.469387755102041</v>
      </c>
      <c r="D422">
        <v>0.40816326530612201</v>
      </c>
      <c r="E422">
        <v>0.40816326530612201</v>
      </c>
    </row>
    <row r="423" spans="1:5" x14ac:dyDescent="0.5">
      <c r="A423" t="s">
        <v>1143</v>
      </c>
      <c r="B423">
        <v>47</v>
      </c>
      <c r="C423">
        <v>0.70212765957446799</v>
      </c>
      <c r="D423">
        <v>0.59574468085106402</v>
      </c>
      <c r="E423">
        <v>0.55319148936170204</v>
      </c>
    </row>
    <row r="424" spans="1:5" x14ac:dyDescent="0.5">
      <c r="A424" t="s">
        <v>489</v>
      </c>
      <c r="B424">
        <v>47</v>
      </c>
      <c r="C424">
        <v>0.72340425531914898</v>
      </c>
      <c r="D424">
        <v>0.63829787234042601</v>
      </c>
      <c r="E424">
        <v>0.659574468085106</v>
      </c>
    </row>
    <row r="425" spans="1:5" x14ac:dyDescent="0.5">
      <c r="A425" t="s">
        <v>729</v>
      </c>
      <c r="B425">
        <v>47</v>
      </c>
      <c r="C425">
        <v>0.80851063829787195</v>
      </c>
      <c r="D425">
        <v>0.55319148936170204</v>
      </c>
      <c r="E425">
        <v>0.61702127659574502</v>
      </c>
    </row>
    <row r="426" spans="1:5" x14ac:dyDescent="0.5">
      <c r="A426" t="s">
        <v>1103</v>
      </c>
      <c r="B426">
        <v>47</v>
      </c>
      <c r="C426">
        <v>0.76595744680851097</v>
      </c>
      <c r="D426">
        <v>0.63829787234042601</v>
      </c>
      <c r="E426">
        <v>0.59574468085106402</v>
      </c>
    </row>
    <row r="427" spans="1:5" x14ac:dyDescent="0.5">
      <c r="A427" t="s">
        <v>778</v>
      </c>
      <c r="B427">
        <v>47</v>
      </c>
      <c r="C427">
        <v>0.61702127659574502</v>
      </c>
      <c r="D427">
        <v>0.55319148936170204</v>
      </c>
      <c r="E427">
        <v>0.55319148936170204</v>
      </c>
    </row>
    <row r="428" spans="1:5" x14ac:dyDescent="0.5">
      <c r="A428" t="s">
        <v>578</v>
      </c>
      <c r="B428">
        <v>47</v>
      </c>
      <c r="C428">
        <v>0.72340425531914898</v>
      </c>
      <c r="D428">
        <v>0.46808510638297901</v>
      </c>
      <c r="E428">
        <v>0.340425531914894</v>
      </c>
    </row>
    <row r="429" spans="1:5" x14ac:dyDescent="0.5">
      <c r="A429" t="s">
        <v>1162</v>
      </c>
      <c r="B429">
        <v>47</v>
      </c>
      <c r="C429">
        <v>0.59574468085106402</v>
      </c>
      <c r="D429">
        <v>0.36170212765957399</v>
      </c>
      <c r="E429">
        <v>0.42553191489361702</v>
      </c>
    </row>
    <row r="430" spans="1:5" x14ac:dyDescent="0.5">
      <c r="A430" t="s">
        <v>1386</v>
      </c>
      <c r="B430">
        <v>47</v>
      </c>
      <c r="C430">
        <v>0.55319148936170204</v>
      </c>
      <c r="D430">
        <v>0.44680851063829802</v>
      </c>
      <c r="E430">
        <v>0.38297872340425498</v>
      </c>
    </row>
    <row r="431" spans="1:5" x14ac:dyDescent="0.5">
      <c r="A431" t="s">
        <v>1169</v>
      </c>
      <c r="B431">
        <v>47</v>
      </c>
      <c r="C431">
        <v>0.72340425531914898</v>
      </c>
      <c r="D431">
        <v>0.340425531914894</v>
      </c>
      <c r="E431">
        <v>0.61702127659574502</v>
      </c>
    </row>
    <row r="432" spans="1:5" x14ac:dyDescent="0.5">
      <c r="A432" t="s">
        <v>1241</v>
      </c>
      <c r="B432">
        <v>47</v>
      </c>
      <c r="C432">
        <v>0.72340425531914898</v>
      </c>
      <c r="D432">
        <v>0.59574468085106402</v>
      </c>
      <c r="E432">
        <v>0.55319148936170204</v>
      </c>
    </row>
    <row r="433" spans="1:5" x14ac:dyDescent="0.5">
      <c r="A433" t="s">
        <v>1466</v>
      </c>
      <c r="B433">
        <v>47</v>
      </c>
      <c r="C433">
        <v>0.78723404255319196</v>
      </c>
      <c r="D433">
        <v>0.59574468085106402</v>
      </c>
      <c r="E433">
        <v>0.61702127659574502</v>
      </c>
    </row>
    <row r="434" spans="1:5" x14ac:dyDescent="0.5">
      <c r="A434" t="s">
        <v>773</v>
      </c>
      <c r="B434">
        <v>46</v>
      </c>
      <c r="C434">
        <v>0.80434782608695699</v>
      </c>
      <c r="D434">
        <v>0.63043478260869601</v>
      </c>
      <c r="E434">
        <v>0.65217391304347805</v>
      </c>
    </row>
    <row r="435" spans="1:5" x14ac:dyDescent="0.5">
      <c r="A435" t="s">
        <v>1146</v>
      </c>
      <c r="B435">
        <v>46</v>
      </c>
      <c r="C435">
        <v>0.73913043478260898</v>
      </c>
      <c r="D435">
        <v>0.58695652173913004</v>
      </c>
      <c r="E435">
        <v>0.65217391304347805</v>
      </c>
    </row>
    <row r="436" spans="1:5" x14ac:dyDescent="0.5">
      <c r="A436" t="s">
        <v>1568</v>
      </c>
      <c r="B436">
        <v>46</v>
      </c>
      <c r="C436">
        <v>0.63043478260869601</v>
      </c>
      <c r="D436">
        <v>0.45652173913043498</v>
      </c>
      <c r="E436">
        <v>0.45652173913043498</v>
      </c>
    </row>
    <row r="437" spans="1:5" x14ac:dyDescent="0.5">
      <c r="A437" t="s">
        <v>737</v>
      </c>
      <c r="B437">
        <v>46</v>
      </c>
      <c r="C437">
        <v>0.82608695652173902</v>
      </c>
      <c r="D437">
        <v>0.63043478260869601</v>
      </c>
      <c r="E437">
        <v>0.63043478260869601</v>
      </c>
    </row>
    <row r="438" spans="1:5" x14ac:dyDescent="0.5">
      <c r="A438" t="s">
        <v>298</v>
      </c>
      <c r="B438">
        <v>45</v>
      </c>
      <c r="C438">
        <v>0.77777777777777801</v>
      </c>
      <c r="D438">
        <v>0.77777777777777801</v>
      </c>
      <c r="E438">
        <v>0.6</v>
      </c>
    </row>
    <row r="439" spans="1:5" x14ac:dyDescent="0.5">
      <c r="A439" t="s">
        <v>976</v>
      </c>
      <c r="B439">
        <v>45</v>
      </c>
      <c r="C439">
        <v>0.77777777777777801</v>
      </c>
      <c r="D439">
        <v>0.66666666666666696</v>
      </c>
      <c r="E439">
        <v>0.62222222222222201</v>
      </c>
    </row>
    <row r="440" spans="1:5" x14ac:dyDescent="0.5">
      <c r="A440" t="s">
        <v>381</v>
      </c>
      <c r="B440">
        <v>45</v>
      </c>
      <c r="C440">
        <v>0.68888888888888899</v>
      </c>
      <c r="D440">
        <v>0.64444444444444404</v>
      </c>
      <c r="E440">
        <v>0.55555555555555602</v>
      </c>
    </row>
    <row r="441" spans="1:5" x14ac:dyDescent="0.5">
      <c r="A441" t="s">
        <v>1098</v>
      </c>
      <c r="B441">
        <v>45</v>
      </c>
      <c r="C441">
        <v>0.8</v>
      </c>
      <c r="D441">
        <v>0.62222222222222201</v>
      </c>
      <c r="E441">
        <v>0.62222222222222201</v>
      </c>
    </row>
    <row r="442" spans="1:5" x14ac:dyDescent="0.5">
      <c r="A442" t="s">
        <v>606</v>
      </c>
      <c r="B442">
        <v>45</v>
      </c>
      <c r="C442">
        <v>0.77777777777777801</v>
      </c>
      <c r="D442">
        <v>0.66666666666666696</v>
      </c>
      <c r="E442">
        <v>0.62222222222222201</v>
      </c>
    </row>
    <row r="443" spans="1:5" x14ac:dyDescent="0.5">
      <c r="A443" t="s">
        <v>500</v>
      </c>
      <c r="B443">
        <v>45</v>
      </c>
      <c r="C443">
        <v>0.68888888888888899</v>
      </c>
      <c r="D443">
        <v>0.68888888888888899</v>
      </c>
      <c r="E443">
        <v>0.57777777777777795</v>
      </c>
    </row>
    <row r="444" spans="1:5" x14ac:dyDescent="0.5">
      <c r="A444" t="s">
        <v>779</v>
      </c>
      <c r="B444">
        <v>45</v>
      </c>
      <c r="C444">
        <v>0.82222222222222197</v>
      </c>
      <c r="D444">
        <v>0.64444444444444404</v>
      </c>
      <c r="E444">
        <v>0.71111111111111103</v>
      </c>
    </row>
    <row r="445" spans="1:5" ht="31.5" x14ac:dyDescent="0.5">
      <c r="A445" t="s">
        <v>1024</v>
      </c>
      <c r="B445">
        <v>44</v>
      </c>
      <c r="C445">
        <v>0.68181818181818199</v>
      </c>
      <c r="D445">
        <v>0.77272727272727304</v>
      </c>
      <c r="E445">
        <v>0.56818181818181801</v>
      </c>
    </row>
    <row r="446" spans="1:5" x14ac:dyDescent="0.5">
      <c r="A446" t="s">
        <v>1308</v>
      </c>
      <c r="B446">
        <v>44</v>
      </c>
      <c r="C446">
        <v>0.81818181818181801</v>
      </c>
      <c r="D446">
        <v>0.61363636363636398</v>
      </c>
      <c r="E446">
        <v>0.61363636363636398</v>
      </c>
    </row>
    <row r="447" spans="1:5" x14ac:dyDescent="0.5">
      <c r="A447" t="s">
        <v>1067</v>
      </c>
      <c r="B447">
        <v>44</v>
      </c>
      <c r="C447">
        <v>0.93181818181818199</v>
      </c>
      <c r="D447">
        <v>0.77272727272727304</v>
      </c>
      <c r="E447">
        <v>0.84090909090909105</v>
      </c>
    </row>
    <row r="448" spans="1:5" x14ac:dyDescent="0.5">
      <c r="A448" t="s">
        <v>738</v>
      </c>
      <c r="B448">
        <v>43</v>
      </c>
      <c r="C448">
        <v>0.74418604651162801</v>
      </c>
      <c r="D448">
        <v>0.69767441860465096</v>
      </c>
      <c r="E448">
        <v>0.62790697674418605</v>
      </c>
    </row>
    <row r="449" spans="1:5" x14ac:dyDescent="0.5">
      <c r="A449" t="s">
        <v>1317</v>
      </c>
      <c r="B449">
        <v>43</v>
      </c>
      <c r="C449">
        <v>0.51162790697674398</v>
      </c>
      <c r="D449">
        <v>0.372093023255814</v>
      </c>
      <c r="E449">
        <v>0.39534883720930197</v>
      </c>
    </row>
    <row r="450" spans="1:5" x14ac:dyDescent="0.5">
      <c r="A450" t="s">
        <v>305</v>
      </c>
      <c r="B450">
        <v>43</v>
      </c>
      <c r="C450">
        <v>0.79069767441860495</v>
      </c>
      <c r="D450">
        <v>0.60465116279069797</v>
      </c>
      <c r="E450">
        <v>0.65116279069767402</v>
      </c>
    </row>
    <row r="451" spans="1:5" x14ac:dyDescent="0.5">
      <c r="A451" t="s">
        <v>732</v>
      </c>
      <c r="B451">
        <v>42</v>
      </c>
      <c r="C451">
        <v>0.57142857142857095</v>
      </c>
      <c r="D451">
        <v>0.33333333333333298</v>
      </c>
      <c r="E451">
        <v>0.28571428571428598</v>
      </c>
    </row>
    <row r="452" spans="1:5" x14ac:dyDescent="0.5">
      <c r="A452" t="s">
        <v>734</v>
      </c>
      <c r="B452">
        <v>42</v>
      </c>
      <c r="C452">
        <v>0.66666666666666696</v>
      </c>
      <c r="D452">
        <v>0.59523809523809501</v>
      </c>
      <c r="E452">
        <v>0.547619047619048</v>
      </c>
    </row>
    <row r="453" spans="1:5" x14ac:dyDescent="0.5">
      <c r="A453" t="s">
        <v>364</v>
      </c>
      <c r="B453">
        <v>42</v>
      </c>
      <c r="C453">
        <v>0.452380952380952</v>
      </c>
      <c r="D453">
        <v>0.38095238095238099</v>
      </c>
      <c r="E453">
        <v>0.30952380952380998</v>
      </c>
    </row>
    <row r="454" spans="1:5" x14ac:dyDescent="0.5">
      <c r="A454" t="s">
        <v>843</v>
      </c>
      <c r="B454">
        <v>42</v>
      </c>
      <c r="C454">
        <v>0.5</v>
      </c>
      <c r="D454">
        <v>0.35714285714285698</v>
      </c>
      <c r="E454">
        <v>0.42857142857142899</v>
      </c>
    </row>
    <row r="455" spans="1:5" x14ac:dyDescent="0.5">
      <c r="A455" t="s">
        <v>1140</v>
      </c>
      <c r="B455">
        <v>41</v>
      </c>
      <c r="C455">
        <v>0.73170731707317105</v>
      </c>
      <c r="D455">
        <v>0.36585365853658502</v>
      </c>
      <c r="E455">
        <v>0.34146341463414598</v>
      </c>
    </row>
    <row r="456" spans="1:5" x14ac:dyDescent="0.5">
      <c r="A456" t="s">
        <v>1294</v>
      </c>
      <c r="B456">
        <v>41</v>
      </c>
      <c r="C456">
        <v>0.73170731707317105</v>
      </c>
      <c r="D456">
        <v>0.68292682926829296</v>
      </c>
      <c r="E456">
        <v>0.68292682926829296</v>
      </c>
    </row>
    <row r="457" spans="1:5" x14ac:dyDescent="0.5">
      <c r="A457" t="s">
        <v>276</v>
      </c>
      <c r="B457">
        <v>41</v>
      </c>
      <c r="C457">
        <v>0.58536585365853699</v>
      </c>
      <c r="D457">
        <v>0.48780487804877998</v>
      </c>
      <c r="E457">
        <v>0.56097560975609795</v>
      </c>
    </row>
    <row r="458" spans="1:5" x14ac:dyDescent="0.5">
      <c r="A458" t="s">
        <v>655</v>
      </c>
      <c r="B458">
        <v>41</v>
      </c>
      <c r="C458">
        <v>0.58536585365853699</v>
      </c>
      <c r="D458">
        <v>0.60975609756097604</v>
      </c>
      <c r="E458">
        <v>0.46341463414634099</v>
      </c>
    </row>
    <row r="459" spans="1:5" x14ac:dyDescent="0.5">
      <c r="A459" t="s">
        <v>1264</v>
      </c>
      <c r="B459">
        <v>41</v>
      </c>
      <c r="C459">
        <v>0.68292682926829296</v>
      </c>
      <c r="D459">
        <v>0.56097560975609795</v>
      </c>
      <c r="E459">
        <v>0.56097560975609795</v>
      </c>
    </row>
    <row r="460" spans="1:5" x14ac:dyDescent="0.5">
      <c r="A460" t="s">
        <v>845</v>
      </c>
      <c r="B460">
        <v>40</v>
      </c>
      <c r="C460">
        <v>0.75</v>
      </c>
      <c r="D460">
        <v>0.55000000000000004</v>
      </c>
      <c r="E460">
        <v>0.57499999999999996</v>
      </c>
    </row>
    <row r="461" spans="1:5" x14ac:dyDescent="0.5">
      <c r="A461" t="s">
        <v>804</v>
      </c>
      <c r="B461">
        <v>40</v>
      </c>
      <c r="C461">
        <v>0.67500000000000004</v>
      </c>
      <c r="D461">
        <v>0.67500000000000004</v>
      </c>
      <c r="E461">
        <v>0.65</v>
      </c>
    </row>
    <row r="462" spans="1:5" x14ac:dyDescent="0.5">
      <c r="A462" t="s">
        <v>1295</v>
      </c>
      <c r="B462">
        <v>40</v>
      </c>
      <c r="C462">
        <v>0.72499999999999998</v>
      </c>
      <c r="D462">
        <v>0.52500000000000002</v>
      </c>
      <c r="E462">
        <v>0.5</v>
      </c>
    </row>
    <row r="463" spans="1:5" x14ac:dyDescent="0.5">
      <c r="A463" t="s">
        <v>524</v>
      </c>
      <c r="B463">
        <v>40</v>
      </c>
      <c r="C463">
        <v>0.45</v>
      </c>
      <c r="D463">
        <v>0.4</v>
      </c>
      <c r="E463">
        <v>0.375</v>
      </c>
    </row>
    <row r="464" spans="1:5" x14ac:dyDescent="0.5">
      <c r="A464" t="s">
        <v>1276</v>
      </c>
      <c r="B464">
        <v>39</v>
      </c>
      <c r="C464">
        <v>0.82051282051282004</v>
      </c>
      <c r="D464">
        <v>0.71794871794871795</v>
      </c>
      <c r="E464">
        <v>0.512820512820513</v>
      </c>
    </row>
    <row r="465" spans="1:5" x14ac:dyDescent="0.5">
      <c r="A465" t="s">
        <v>712</v>
      </c>
      <c r="B465">
        <v>39</v>
      </c>
      <c r="C465">
        <v>0.64102564102564097</v>
      </c>
      <c r="D465">
        <v>0.46153846153846201</v>
      </c>
      <c r="E465">
        <v>0.53846153846153799</v>
      </c>
    </row>
    <row r="466" spans="1:5" x14ac:dyDescent="0.5">
      <c r="A466" t="s">
        <v>607</v>
      </c>
      <c r="B466">
        <v>39</v>
      </c>
      <c r="C466">
        <v>0.82051282051282004</v>
      </c>
      <c r="D466">
        <v>0.53846153846153799</v>
      </c>
      <c r="E466">
        <v>0.69230769230769196</v>
      </c>
    </row>
    <row r="467" spans="1:5" x14ac:dyDescent="0.5">
      <c r="A467" t="s">
        <v>753</v>
      </c>
      <c r="B467">
        <v>39</v>
      </c>
      <c r="C467">
        <v>0.66666666666666696</v>
      </c>
      <c r="D467">
        <v>0.58974358974358998</v>
      </c>
      <c r="E467">
        <v>0.58974358974358998</v>
      </c>
    </row>
    <row r="468" spans="1:5" x14ac:dyDescent="0.5">
      <c r="A468" t="s">
        <v>733</v>
      </c>
      <c r="B468">
        <v>39</v>
      </c>
      <c r="C468">
        <v>0.76923076923076905</v>
      </c>
      <c r="D468">
        <v>0.487179487179487</v>
      </c>
      <c r="E468">
        <v>0.487179487179487</v>
      </c>
    </row>
    <row r="469" spans="1:5" x14ac:dyDescent="0.5">
      <c r="A469" t="s">
        <v>945</v>
      </c>
      <c r="B469">
        <v>39</v>
      </c>
      <c r="C469">
        <v>0.58974358974358998</v>
      </c>
      <c r="D469">
        <v>0.43589743589743601</v>
      </c>
      <c r="E469">
        <v>0.53846153846153799</v>
      </c>
    </row>
    <row r="470" spans="1:5" x14ac:dyDescent="0.5">
      <c r="A470" t="s">
        <v>310</v>
      </c>
      <c r="B470">
        <v>39</v>
      </c>
      <c r="C470">
        <v>0.84615384615384603</v>
      </c>
      <c r="D470">
        <v>0.56410256410256399</v>
      </c>
      <c r="E470">
        <v>0.69230769230769196</v>
      </c>
    </row>
    <row r="471" spans="1:5" x14ac:dyDescent="0.5">
      <c r="A471" t="s">
        <v>1274</v>
      </c>
      <c r="B471">
        <v>38</v>
      </c>
      <c r="C471">
        <v>0.78947368421052599</v>
      </c>
      <c r="D471">
        <v>0.5</v>
      </c>
      <c r="E471">
        <v>0.42105263157894701</v>
      </c>
    </row>
    <row r="472" spans="1:5" x14ac:dyDescent="0.5">
      <c r="A472" t="s">
        <v>234</v>
      </c>
      <c r="B472">
        <v>38</v>
      </c>
      <c r="C472">
        <v>0.76315789473684204</v>
      </c>
      <c r="D472">
        <v>0.65789473684210498</v>
      </c>
      <c r="E472">
        <v>0.52631578947368396</v>
      </c>
    </row>
    <row r="473" spans="1:5" x14ac:dyDescent="0.5">
      <c r="A473" t="s">
        <v>1032</v>
      </c>
      <c r="B473">
        <v>38</v>
      </c>
      <c r="C473">
        <v>0.71052631578947401</v>
      </c>
      <c r="D473">
        <v>0.60526315789473695</v>
      </c>
      <c r="E473">
        <v>0.68421052631578905</v>
      </c>
    </row>
    <row r="474" spans="1:5" x14ac:dyDescent="0.5">
      <c r="A474" t="s">
        <v>230</v>
      </c>
      <c r="B474">
        <v>38</v>
      </c>
      <c r="C474">
        <v>0.84210526315789502</v>
      </c>
      <c r="D474">
        <v>0.42105263157894701</v>
      </c>
      <c r="E474">
        <v>0.55263157894736803</v>
      </c>
    </row>
    <row r="475" spans="1:5" x14ac:dyDescent="0.5">
      <c r="A475" t="s">
        <v>1534</v>
      </c>
      <c r="B475">
        <v>38</v>
      </c>
      <c r="C475">
        <v>0.86842105263157898</v>
      </c>
      <c r="D475">
        <v>0.57894736842105299</v>
      </c>
      <c r="E475">
        <v>0.55263157894736803</v>
      </c>
    </row>
    <row r="476" spans="1:5" x14ac:dyDescent="0.5">
      <c r="A476" t="s">
        <v>1355</v>
      </c>
      <c r="B476">
        <v>38</v>
      </c>
      <c r="C476">
        <v>0.76315789473684204</v>
      </c>
      <c r="D476">
        <v>0.52631578947368396</v>
      </c>
      <c r="E476">
        <v>0.52631578947368396</v>
      </c>
    </row>
    <row r="477" spans="1:5" x14ac:dyDescent="0.5">
      <c r="A477" t="s">
        <v>1082</v>
      </c>
      <c r="B477">
        <v>38</v>
      </c>
      <c r="C477">
        <v>0.81578947368421095</v>
      </c>
      <c r="D477">
        <v>0.76315789473684204</v>
      </c>
      <c r="E477">
        <v>0.60526315789473695</v>
      </c>
    </row>
    <row r="478" spans="1:5" x14ac:dyDescent="0.5">
      <c r="A478" t="s">
        <v>1279</v>
      </c>
      <c r="B478">
        <v>37</v>
      </c>
      <c r="C478">
        <v>0.86486486486486502</v>
      </c>
      <c r="D478">
        <v>0.67567567567567599</v>
      </c>
      <c r="E478">
        <v>0.59459459459459496</v>
      </c>
    </row>
    <row r="479" spans="1:5" x14ac:dyDescent="0.5">
      <c r="A479" t="s">
        <v>581</v>
      </c>
      <c r="B479">
        <v>37</v>
      </c>
      <c r="C479">
        <v>0.59459459459459496</v>
      </c>
      <c r="D479">
        <v>0.64864864864864902</v>
      </c>
      <c r="E479">
        <v>0.45945945945945899</v>
      </c>
    </row>
    <row r="480" spans="1:5" x14ac:dyDescent="0.5">
      <c r="A480" t="s">
        <v>409</v>
      </c>
      <c r="B480">
        <v>37</v>
      </c>
      <c r="C480">
        <v>0.59459459459459496</v>
      </c>
      <c r="D480">
        <v>0.32432432432432401</v>
      </c>
      <c r="E480">
        <v>0.48648648648648701</v>
      </c>
    </row>
    <row r="481" spans="1:5" x14ac:dyDescent="0.5">
      <c r="A481" t="s">
        <v>674</v>
      </c>
      <c r="B481">
        <v>37</v>
      </c>
      <c r="C481">
        <v>0.59459459459459496</v>
      </c>
      <c r="D481">
        <v>0.62162162162162204</v>
      </c>
      <c r="E481">
        <v>0.51351351351351304</v>
      </c>
    </row>
    <row r="482" spans="1:5" x14ac:dyDescent="0.5">
      <c r="A482" t="s">
        <v>1558</v>
      </c>
      <c r="B482">
        <v>37</v>
      </c>
      <c r="C482">
        <v>0.64864864864864902</v>
      </c>
      <c r="D482">
        <v>0.56756756756756799</v>
      </c>
      <c r="E482">
        <v>0.56756756756756799</v>
      </c>
    </row>
    <row r="483" spans="1:5" x14ac:dyDescent="0.5">
      <c r="A483" t="s">
        <v>1200</v>
      </c>
      <c r="B483">
        <v>36</v>
      </c>
      <c r="C483">
        <v>0.86111111111111105</v>
      </c>
      <c r="D483">
        <v>0.86111111111111105</v>
      </c>
      <c r="E483">
        <v>0.80555555555555602</v>
      </c>
    </row>
    <row r="484" spans="1:5" x14ac:dyDescent="0.5">
      <c r="A484" t="s">
        <v>1022</v>
      </c>
      <c r="B484">
        <v>36</v>
      </c>
      <c r="C484">
        <v>0.75</v>
      </c>
      <c r="D484">
        <v>0.55555555555555602</v>
      </c>
      <c r="E484">
        <v>0.61111111111111105</v>
      </c>
    </row>
    <row r="485" spans="1:5" x14ac:dyDescent="0.5">
      <c r="A485" t="s">
        <v>1629</v>
      </c>
      <c r="B485">
        <v>35</v>
      </c>
      <c r="C485">
        <v>0.68571428571428605</v>
      </c>
      <c r="D485">
        <v>0.51428571428571401</v>
      </c>
      <c r="E485">
        <v>0.6</v>
      </c>
    </row>
    <row r="486" spans="1:5" x14ac:dyDescent="0.5">
      <c r="A486" t="s">
        <v>317</v>
      </c>
      <c r="B486">
        <v>35</v>
      </c>
      <c r="C486">
        <v>0.71428571428571397</v>
      </c>
      <c r="D486">
        <v>0.54285714285714304</v>
      </c>
      <c r="E486">
        <v>0.371428571428571</v>
      </c>
    </row>
    <row r="487" spans="1:5" x14ac:dyDescent="0.5">
      <c r="A487" t="s">
        <v>1560</v>
      </c>
      <c r="B487">
        <v>35</v>
      </c>
      <c r="C487">
        <v>0.71428571428571397</v>
      </c>
      <c r="D487">
        <v>0.628571428571429</v>
      </c>
      <c r="E487">
        <v>0.6</v>
      </c>
    </row>
    <row r="488" spans="1:5" x14ac:dyDescent="0.5">
      <c r="A488" t="s">
        <v>601</v>
      </c>
      <c r="B488">
        <v>35</v>
      </c>
      <c r="C488">
        <v>0.57142857142857095</v>
      </c>
      <c r="D488">
        <v>0.54285714285714304</v>
      </c>
      <c r="E488">
        <v>0.45714285714285702</v>
      </c>
    </row>
    <row r="489" spans="1:5" x14ac:dyDescent="0.5">
      <c r="A489" t="s">
        <v>458</v>
      </c>
      <c r="B489">
        <v>35</v>
      </c>
      <c r="C489">
        <v>0.8</v>
      </c>
      <c r="D489">
        <v>0.45714285714285702</v>
      </c>
      <c r="E489">
        <v>0.6</v>
      </c>
    </row>
    <row r="490" spans="1:5" x14ac:dyDescent="0.5">
      <c r="A490" t="s">
        <v>833</v>
      </c>
      <c r="B490">
        <v>35</v>
      </c>
      <c r="C490">
        <v>0.71428571428571397</v>
      </c>
      <c r="D490">
        <v>0.65714285714285703</v>
      </c>
      <c r="E490">
        <v>0.54285714285714304</v>
      </c>
    </row>
    <row r="491" spans="1:5" x14ac:dyDescent="0.5">
      <c r="A491" t="s">
        <v>793</v>
      </c>
      <c r="B491">
        <v>34</v>
      </c>
      <c r="C491">
        <v>0.64705882352941202</v>
      </c>
      <c r="D491">
        <v>0.52941176470588203</v>
      </c>
      <c r="E491">
        <v>0.55882352941176505</v>
      </c>
    </row>
    <row r="492" spans="1:5" x14ac:dyDescent="0.5">
      <c r="A492" t="s">
        <v>384</v>
      </c>
      <c r="B492">
        <v>34</v>
      </c>
      <c r="C492">
        <v>0.61764705882352899</v>
      </c>
      <c r="D492">
        <v>0.61764705882352899</v>
      </c>
      <c r="E492">
        <v>0.55882352941176505</v>
      </c>
    </row>
    <row r="493" spans="1:5" x14ac:dyDescent="0.5">
      <c r="A493" t="s">
        <v>1023</v>
      </c>
      <c r="B493">
        <v>34</v>
      </c>
      <c r="C493">
        <v>0.73529411764705899</v>
      </c>
      <c r="D493">
        <v>0.55882352941176505</v>
      </c>
      <c r="E493">
        <v>0.64705882352941202</v>
      </c>
    </row>
    <row r="494" spans="1:5" x14ac:dyDescent="0.5">
      <c r="A494" t="s">
        <v>739</v>
      </c>
      <c r="B494">
        <v>34</v>
      </c>
      <c r="C494">
        <v>0.91176470588235303</v>
      </c>
      <c r="D494">
        <v>0.70588235294117696</v>
      </c>
      <c r="E494">
        <v>0.76470588235294101</v>
      </c>
    </row>
    <row r="495" spans="1:5" x14ac:dyDescent="0.5">
      <c r="A495" t="s">
        <v>968</v>
      </c>
      <c r="B495">
        <v>34</v>
      </c>
      <c r="C495">
        <v>0.94117647058823495</v>
      </c>
      <c r="D495">
        <v>0.82352941176470595</v>
      </c>
      <c r="E495">
        <v>0.70588235294117696</v>
      </c>
    </row>
    <row r="496" spans="1:5" x14ac:dyDescent="0.5">
      <c r="A496" t="s">
        <v>1239</v>
      </c>
      <c r="B496">
        <v>34</v>
      </c>
      <c r="C496">
        <v>0.79411764705882304</v>
      </c>
      <c r="D496">
        <v>0.47058823529411797</v>
      </c>
      <c r="E496">
        <v>0.52941176470588203</v>
      </c>
    </row>
    <row r="497" spans="1:5" x14ac:dyDescent="0.5">
      <c r="A497" t="s">
        <v>245</v>
      </c>
      <c r="B497">
        <v>34</v>
      </c>
      <c r="C497">
        <v>0.79411764705882304</v>
      </c>
      <c r="D497">
        <v>0.64705882352941202</v>
      </c>
      <c r="E497">
        <v>0.70588235294117696</v>
      </c>
    </row>
    <row r="498" spans="1:5" x14ac:dyDescent="0.5">
      <c r="A498" t="s">
        <v>307</v>
      </c>
      <c r="B498">
        <v>34</v>
      </c>
      <c r="C498">
        <v>0.82352941176470595</v>
      </c>
      <c r="D498">
        <v>0.64705882352941202</v>
      </c>
      <c r="E498">
        <v>0.67647058823529405</v>
      </c>
    </row>
    <row r="499" spans="1:5" x14ac:dyDescent="0.5">
      <c r="A499" t="s">
        <v>1013</v>
      </c>
      <c r="B499">
        <v>33</v>
      </c>
      <c r="C499">
        <v>0.939393939393939</v>
      </c>
      <c r="D499">
        <v>0.90909090909090895</v>
      </c>
      <c r="E499">
        <v>0.81818181818181801</v>
      </c>
    </row>
    <row r="500" spans="1:5" x14ac:dyDescent="0.5">
      <c r="A500" t="s">
        <v>817</v>
      </c>
      <c r="B500">
        <v>33</v>
      </c>
      <c r="C500">
        <v>0.75757575757575801</v>
      </c>
      <c r="D500">
        <v>0.63636363636363602</v>
      </c>
      <c r="E500">
        <v>0.66666666666666696</v>
      </c>
    </row>
    <row r="501" spans="1:5" x14ac:dyDescent="0.5">
      <c r="A501" t="s">
        <v>1553</v>
      </c>
      <c r="B501">
        <v>33</v>
      </c>
      <c r="C501">
        <v>0.939393939393939</v>
      </c>
      <c r="D501">
        <v>0.72727272727272696</v>
      </c>
      <c r="E501">
        <v>0.81818181818181801</v>
      </c>
    </row>
    <row r="502" spans="1:5" x14ac:dyDescent="0.5">
      <c r="A502" t="s">
        <v>374</v>
      </c>
      <c r="B502">
        <v>33</v>
      </c>
      <c r="C502">
        <v>0.87878787878787901</v>
      </c>
      <c r="D502">
        <v>0.78787878787878796</v>
      </c>
      <c r="E502">
        <v>0.66666666666666696</v>
      </c>
    </row>
    <row r="503" spans="1:5" x14ac:dyDescent="0.5">
      <c r="A503" t="s">
        <v>1273</v>
      </c>
      <c r="B503">
        <v>33</v>
      </c>
      <c r="C503">
        <v>0.939393939393939</v>
      </c>
      <c r="D503">
        <v>0.63636363636363602</v>
      </c>
      <c r="E503">
        <v>0.54545454545454497</v>
      </c>
    </row>
    <row r="504" spans="1:5" x14ac:dyDescent="0.5">
      <c r="A504" t="s">
        <v>1507</v>
      </c>
      <c r="B504">
        <v>32</v>
      </c>
      <c r="C504">
        <v>0.78125</v>
      </c>
      <c r="D504">
        <v>0.65625</v>
      </c>
      <c r="E504">
        <v>0.6875</v>
      </c>
    </row>
    <row r="505" spans="1:5" x14ac:dyDescent="0.5">
      <c r="A505" t="s">
        <v>1270</v>
      </c>
      <c r="B505">
        <v>32</v>
      </c>
      <c r="C505">
        <v>0.75</v>
      </c>
      <c r="D505">
        <v>0.46875</v>
      </c>
      <c r="E505">
        <v>0.59375</v>
      </c>
    </row>
    <row r="506" spans="1:5" x14ac:dyDescent="0.5">
      <c r="A506" t="s">
        <v>1268</v>
      </c>
      <c r="B506">
        <v>32</v>
      </c>
      <c r="C506">
        <v>0.75</v>
      </c>
      <c r="D506">
        <v>0.5</v>
      </c>
      <c r="E506">
        <v>0.59375</v>
      </c>
    </row>
    <row r="507" spans="1:5" x14ac:dyDescent="0.5">
      <c r="A507" t="s">
        <v>774</v>
      </c>
      <c r="B507">
        <v>32</v>
      </c>
      <c r="C507">
        <v>0.46875</v>
      </c>
      <c r="D507">
        <v>0.4375</v>
      </c>
      <c r="E507">
        <v>0.34375</v>
      </c>
    </row>
    <row r="508" spans="1:5" ht="31.5" x14ac:dyDescent="0.5">
      <c r="A508" t="s">
        <v>368</v>
      </c>
      <c r="B508">
        <v>32</v>
      </c>
      <c r="C508">
        <v>0.59375</v>
      </c>
      <c r="D508">
        <v>0.5625</v>
      </c>
      <c r="E508">
        <v>0.53125</v>
      </c>
    </row>
    <row r="509" spans="1:5" x14ac:dyDescent="0.5">
      <c r="A509" t="s">
        <v>407</v>
      </c>
      <c r="B509">
        <v>31</v>
      </c>
      <c r="C509">
        <v>0.483870967741935</v>
      </c>
      <c r="D509">
        <v>0.29032258064516098</v>
      </c>
      <c r="E509">
        <v>0.225806451612903</v>
      </c>
    </row>
    <row r="510" spans="1:5" x14ac:dyDescent="0.5">
      <c r="A510" t="s">
        <v>1233</v>
      </c>
      <c r="B510">
        <v>31</v>
      </c>
      <c r="C510">
        <v>0.80645161290322598</v>
      </c>
      <c r="D510">
        <v>0.64516129032258096</v>
      </c>
      <c r="E510">
        <v>0.74193548387096797</v>
      </c>
    </row>
    <row r="511" spans="1:5" x14ac:dyDescent="0.5">
      <c r="A511" t="s">
        <v>1128</v>
      </c>
      <c r="B511">
        <v>31</v>
      </c>
      <c r="C511">
        <v>0.77419354838709697</v>
      </c>
      <c r="D511">
        <v>0.51612903225806495</v>
      </c>
      <c r="E511">
        <v>0.51612903225806495</v>
      </c>
    </row>
    <row r="512" spans="1:5" x14ac:dyDescent="0.5">
      <c r="A512" t="s">
        <v>1238</v>
      </c>
      <c r="B512">
        <v>31</v>
      </c>
      <c r="C512">
        <v>0.83870967741935498</v>
      </c>
      <c r="D512">
        <v>0.51612903225806495</v>
      </c>
      <c r="E512">
        <v>0.70967741935483897</v>
      </c>
    </row>
    <row r="513" spans="1:5" x14ac:dyDescent="0.5">
      <c r="A513" t="s">
        <v>1542</v>
      </c>
      <c r="B513">
        <v>31</v>
      </c>
      <c r="C513">
        <v>0.67741935483870996</v>
      </c>
      <c r="D513">
        <v>0.61290322580645196</v>
      </c>
      <c r="E513">
        <v>0.38709677419354799</v>
      </c>
    </row>
    <row r="514" spans="1:5" x14ac:dyDescent="0.5">
      <c r="A514" t="s">
        <v>1353</v>
      </c>
      <c r="B514">
        <v>31</v>
      </c>
      <c r="C514">
        <v>0.70967741935483897</v>
      </c>
      <c r="D514">
        <v>0.45161290322580599</v>
      </c>
      <c r="E514">
        <v>0.45161290322580599</v>
      </c>
    </row>
    <row r="515" spans="1:5" x14ac:dyDescent="0.5">
      <c r="A515" t="s">
        <v>1058</v>
      </c>
      <c r="B515">
        <v>31</v>
      </c>
      <c r="C515">
        <v>0.64516129032258096</v>
      </c>
      <c r="D515">
        <v>0.54838709677419395</v>
      </c>
      <c r="E515">
        <v>0.61290322580645196</v>
      </c>
    </row>
    <row r="516" spans="1:5" x14ac:dyDescent="0.5">
      <c r="A516" t="s">
        <v>649</v>
      </c>
      <c r="B516">
        <v>31</v>
      </c>
      <c r="C516">
        <v>0.61290322580645196</v>
      </c>
      <c r="D516">
        <v>0.64516129032258096</v>
      </c>
      <c r="E516">
        <v>0.58064516129032295</v>
      </c>
    </row>
    <row r="517" spans="1:5" x14ac:dyDescent="0.5">
      <c r="A517" t="s">
        <v>291</v>
      </c>
      <c r="B517">
        <v>31</v>
      </c>
      <c r="C517">
        <v>0.80645161290322598</v>
      </c>
      <c r="D517">
        <v>0.70967741935483897</v>
      </c>
      <c r="E517">
        <v>0.58064516129032295</v>
      </c>
    </row>
    <row r="518" spans="1:5" x14ac:dyDescent="0.5">
      <c r="A518" t="s">
        <v>1184</v>
      </c>
      <c r="B518">
        <v>30</v>
      </c>
      <c r="C518">
        <v>0.83333333333333304</v>
      </c>
      <c r="D518">
        <v>0.63333333333333297</v>
      </c>
      <c r="E518">
        <v>0.6</v>
      </c>
    </row>
    <row r="519" spans="1:5" x14ac:dyDescent="0.5">
      <c r="A519" t="s">
        <v>1292</v>
      </c>
      <c r="B519">
        <v>30</v>
      </c>
      <c r="C519">
        <v>0.9</v>
      </c>
      <c r="D519">
        <v>0.6</v>
      </c>
      <c r="E519">
        <v>0.66666666666666696</v>
      </c>
    </row>
    <row r="520" spans="1:5" x14ac:dyDescent="0.5">
      <c r="A520" t="s">
        <v>828</v>
      </c>
      <c r="B520">
        <v>30</v>
      </c>
      <c r="C520">
        <v>0.63333333333333297</v>
      </c>
      <c r="D520">
        <v>0.5</v>
      </c>
      <c r="E520">
        <v>0.5</v>
      </c>
    </row>
    <row r="521" spans="1:5" x14ac:dyDescent="0.5">
      <c r="A521" t="s">
        <v>302</v>
      </c>
      <c r="B521">
        <v>30</v>
      </c>
      <c r="C521">
        <v>0.63333333333333297</v>
      </c>
      <c r="D521">
        <v>0.63333333333333297</v>
      </c>
      <c r="E521">
        <v>0.6</v>
      </c>
    </row>
    <row r="522" spans="1:5" x14ac:dyDescent="0.5">
      <c r="A522" t="s">
        <v>1313</v>
      </c>
      <c r="B522">
        <v>30</v>
      </c>
      <c r="C522">
        <v>0.73333333333333295</v>
      </c>
      <c r="D522">
        <v>0.46666666666666701</v>
      </c>
      <c r="E522">
        <v>0.63333333333333297</v>
      </c>
    </row>
    <row r="523" spans="1:5" x14ac:dyDescent="0.5">
      <c r="A523" t="s">
        <v>367</v>
      </c>
      <c r="B523">
        <v>30</v>
      </c>
      <c r="C523">
        <v>0.83333333333333304</v>
      </c>
      <c r="D523">
        <v>0.7</v>
      </c>
      <c r="E523">
        <v>0.7</v>
      </c>
    </row>
    <row r="524" spans="1:5" x14ac:dyDescent="0.5">
      <c r="A524" t="s">
        <v>1148</v>
      </c>
      <c r="B524">
        <v>30</v>
      </c>
      <c r="C524">
        <v>0.86666666666666703</v>
      </c>
      <c r="D524">
        <v>0.63333333333333297</v>
      </c>
      <c r="E524">
        <v>0.76666666666666705</v>
      </c>
    </row>
    <row r="525" spans="1:5" x14ac:dyDescent="0.5">
      <c r="A525" t="s">
        <v>300</v>
      </c>
      <c r="B525">
        <v>29</v>
      </c>
      <c r="C525">
        <v>0.75862068965517204</v>
      </c>
      <c r="D525">
        <v>0.62068965517241403</v>
      </c>
      <c r="E525">
        <v>0.58620689655172398</v>
      </c>
    </row>
    <row r="526" spans="1:5" x14ac:dyDescent="0.5">
      <c r="A526" t="s">
        <v>902</v>
      </c>
      <c r="B526">
        <v>29</v>
      </c>
      <c r="C526">
        <v>0.82758620689655205</v>
      </c>
      <c r="D526">
        <v>0.58620689655172398</v>
      </c>
      <c r="E526">
        <v>0.68965517241379304</v>
      </c>
    </row>
    <row r="527" spans="1:5" x14ac:dyDescent="0.5">
      <c r="A527" t="s">
        <v>595</v>
      </c>
      <c r="B527">
        <v>29</v>
      </c>
      <c r="C527">
        <v>0.82758620689655205</v>
      </c>
      <c r="D527">
        <v>0.55172413793103403</v>
      </c>
      <c r="E527">
        <v>0.44827586206896602</v>
      </c>
    </row>
    <row r="528" spans="1:5" ht="31.5" x14ac:dyDescent="0.5">
      <c r="A528" t="s">
        <v>325</v>
      </c>
      <c r="B528">
        <v>29</v>
      </c>
      <c r="C528">
        <v>0.65517241379310298</v>
      </c>
      <c r="D528">
        <v>0.62068965517241403</v>
      </c>
      <c r="E528">
        <v>0.44827586206896602</v>
      </c>
    </row>
    <row r="529" spans="1:5" x14ac:dyDescent="0.5">
      <c r="A529" t="s">
        <v>830</v>
      </c>
      <c r="B529">
        <v>29</v>
      </c>
      <c r="C529">
        <v>0.58620689655172398</v>
      </c>
      <c r="D529">
        <v>0.48275862068965503</v>
      </c>
      <c r="E529">
        <v>0.24137931034482801</v>
      </c>
    </row>
    <row r="530" spans="1:5" x14ac:dyDescent="0.5">
      <c r="A530" t="s">
        <v>1095</v>
      </c>
      <c r="B530">
        <v>29</v>
      </c>
      <c r="C530">
        <v>0.68965517241379304</v>
      </c>
      <c r="D530">
        <v>0.62068965517241403</v>
      </c>
      <c r="E530">
        <v>0.55172413793103403</v>
      </c>
    </row>
    <row r="531" spans="1:5" x14ac:dyDescent="0.5">
      <c r="A531" t="s">
        <v>292</v>
      </c>
      <c r="B531">
        <v>28</v>
      </c>
      <c r="C531">
        <v>0.75</v>
      </c>
      <c r="D531">
        <v>0.46428571428571402</v>
      </c>
      <c r="E531">
        <v>0.53571428571428603</v>
      </c>
    </row>
    <row r="532" spans="1:5" x14ac:dyDescent="0.5">
      <c r="A532" t="s">
        <v>408</v>
      </c>
      <c r="B532">
        <v>28</v>
      </c>
      <c r="C532">
        <v>0.82142857142857095</v>
      </c>
      <c r="D532">
        <v>0.57142857142857095</v>
      </c>
      <c r="E532">
        <v>0.57142857142857095</v>
      </c>
    </row>
    <row r="533" spans="1:5" x14ac:dyDescent="0.5">
      <c r="A533" t="s">
        <v>898</v>
      </c>
      <c r="B533">
        <v>28</v>
      </c>
      <c r="C533">
        <v>0.75</v>
      </c>
      <c r="D533">
        <v>0.75</v>
      </c>
      <c r="E533">
        <v>0.78571428571428603</v>
      </c>
    </row>
    <row r="534" spans="1:5" x14ac:dyDescent="0.5">
      <c r="A534" t="s">
        <v>1099</v>
      </c>
      <c r="B534">
        <v>28</v>
      </c>
      <c r="C534">
        <v>0.78571428571428603</v>
      </c>
      <c r="D534">
        <v>0.57142857142857095</v>
      </c>
      <c r="E534">
        <v>0.64285714285714302</v>
      </c>
    </row>
    <row r="535" spans="1:5" ht="31.5" x14ac:dyDescent="0.5">
      <c r="A535" t="s">
        <v>1566</v>
      </c>
      <c r="B535">
        <v>28</v>
      </c>
      <c r="C535">
        <v>0.71428571428571397</v>
      </c>
      <c r="D535">
        <v>0.42857142857142899</v>
      </c>
      <c r="E535">
        <v>0.60714285714285698</v>
      </c>
    </row>
    <row r="536" spans="1:5" x14ac:dyDescent="0.5">
      <c r="A536" t="s">
        <v>1537</v>
      </c>
      <c r="B536">
        <v>28</v>
      </c>
      <c r="C536">
        <v>0.89285714285714302</v>
      </c>
      <c r="D536">
        <v>0.82142857142857095</v>
      </c>
      <c r="E536">
        <v>0.60714285714285698</v>
      </c>
    </row>
    <row r="537" spans="1:5" x14ac:dyDescent="0.5">
      <c r="A537" t="s">
        <v>596</v>
      </c>
      <c r="B537">
        <v>27</v>
      </c>
      <c r="C537">
        <v>0.85185185185185197</v>
      </c>
      <c r="D537">
        <v>0.77777777777777801</v>
      </c>
      <c r="E537">
        <v>0.62962962962962998</v>
      </c>
    </row>
    <row r="538" spans="1:5" x14ac:dyDescent="0.5">
      <c r="A538" t="s">
        <v>742</v>
      </c>
      <c r="B538">
        <v>27</v>
      </c>
      <c r="C538">
        <v>0.88888888888888895</v>
      </c>
      <c r="D538">
        <v>0.70370370370370405</v>
      </c>
      <c r="E538">
        <v>0.70370370370370405</v>
      </c>
    </row>
    <row r="539" spans="1:5" x14ac:dyDescent="0.5">
      <c r="A539" t="s">
        <v>509</v>
      </c>
      <c r="B539">
        <v>27</v>
      </c>
      <c r="C539">
        <v>0.70370370370370405</v>
      </c>
      <c r="D539">
        <v>0.51851851851851805</v>
      </c>
      <c r="E539">
        <v>0.48148148148148101</v>
      </c>
    </row>
    <row r="540" spans="1:5" x14ac:dyDescent="0.5">
      <c r="A540" t="s">
        <v>1155</v>
      </c>
      <c r="B540">
        <v>27</v>
      </c>
      <c r="C540">
        <v>0.66666666666666696</v>
      </c>
      <c r="D540">
        <v>0.55555555555555602</v>
      </c>
      <c r="E540">
        <v>0.51851851851851805</v>
      </c>
    </row>
    <row r="541" spans="1:5" x14ac:dyDescent="0.5">
      <c r="A541" t="s">
        <v>1131</v>
      </c>
      <c r="B541">
        <v>27</v>
      </c>
      <c r="C541">
        <v>0.55555555555555602</v>
      </c>
      <c r="D541">
        <v>0.51851851851851805</v>
      </c>
      <c r="E541">
        <v>0.592592592592593</v>
      </c>
    </row>
    <row r="542" spans="1:5" x14ac:dyDescent="0.5">
      <c r="A542" t="s">
        <v>628</v>
      </c>
      <c r="B542">
        <v>27</v>
      </c>
      <c r="C542">
        <v>0.62962962962962998</v>
      </c>
      <c r="D542">
        <v>0.48148148148148101</v>
      </c>
      <c r="E542">
        <v>0.407407407407407</v>
      </c>
    </row>
    <row r="543" spans="1:5" x14ac:dyDescent="0.5">
      <c r="A543" t="s">
        <v>722</v>
      </c>
      <c r="B543">
        <v>26</v>
      </c>
      <c r="C543">
        <v>0.38461538461538503</v>
      </c>
      <c r="D543">
        <v>0.5</v>
      </c>
      <c r="E543">
        <v>0.38461538461538503</v>
      </c>
    </row>
    <row r="544" spans="1:5" x14ac:dyDescent="0.5">
      <c r="A544" t="s">
        <v>1379</v>
      </c>
      <c r="B544">
        <v>26</v>
      </c>
      <c r="C544">
        <v>0.53846153846153799</v>
      </c>
      <c r="D544">
        <v>0.38461538461538503</v>
      </c>
      <c r="E544">
        <v>0.30769230769230799</v>
      </c>
    </row>
    <row r="545" spans="1:5" x14ac:dyDescent="0.5">
      <c r="A545" t="s">
        <v>1121</v>
      </c>
      <c r="B545">
        <v>26</v>
      </c>
      <c r="C545">
        <v>0.80769230769230804</v>
      </c>
      <c r="D545">
        <v>0.65384615384615397</v>
      </c>
      <c r="E545">
        <v>0.65384615384615397</v>
      </c>
    </row>
    <row r="546" spans="1:5" x14ac:dyDescent="0.5">
      <c r="A546" t="s">
        <v>1036</v>
      </c>
      <c r="B546">
        <v>26</v>
      </c>
      <c r="C546">
        <v>0.65384615384615397</v>
      </c>
      <c r="D546">
        <v>0.38461538461538503</v>
      </c>
      <c r="E546">
        <v>0.5</v>
      </c>
    </row>
    <row r="547" spans="1:5" x14ac:dyDescent="0.5">
      <c r="A547" t="s">
        <v>1144</v>
      </c>
      <c r="B547">
        <v>26</v>
      </c>
      <c r="C547">
        <v>0.96153846153846201</v>
      </c>
      <c r="D547">
        <v>0.69230769230769196</v>
      </c>
      <c r="E547">
        <v>0.73076923076923095</v>
      </c>
    </row>
    <row r="548" spans="1:5" x14ac:dyDescent="0.5">
      <c r="A548" t="s">
        <v>1519</v>
      </c>
      <c r="B548">
        <v>26</v>
      </c>
      <c r="C548">
        <v>0.80769230769230804</v>
      </c>
      <c r="D548">
        <v>0.88461538461538503</v>
      </c>
      <c r="E548">
        <v>0.73076923076923095</v>
      </c>
    </row>
    <row r="549" spans="1:5" x14ac:dyDescent="0.5">
      <c r="A549" t="s">
        <v>1020</v>
      </c>
      <c r="B549">
        <v>26</v>
      </c>
      <c r="C549">
        <v>0.65384615384615397</v>
      </c>
      <c r="D549">
        <v>0.5</v>
      </c>
      <c r="E549">
        <v>0.61538461538461497</v>
      </c>
    </row>
    <row r="550" spans="1:5" x14ac:dyDescent="0.5">
      <c r="A550" t="s">
        <v>1134</v>
      </c>
      <c r="B550">
        <v>26</v>
      </c>
      <c r="C550">
        <v>0.65384615384615397</v>
      </c>
      <c r="D550">
        <v>0.53846153846153799</v>
      </c>
      <c r="E550">
        <v>0.46153846153846201</v>
      </c>
    </row>
    <row r="551" spans="1:5" x14ac:dyDescent="0.5">
      <c r="A551" t="s">
        <v>414</v>
      </c>
      <c r="B551">
        <v>26</v>
      </c>
      <c r="C551">
        <v>0.61538461538461497</v>
      </c>
      <c r="D551">
        <v>0.53846153846153799</v>
      </c>
      <c r="E551">
        <v>0.53846153846153799</v>
      </c>
    </row>
    <row r="552" spans="1:5" x14ac:dyDescent="0.5">
      <c r="A552" t="s">
        <v>610</v>
      </c>
      <c r="B552">
        <v>26</v>
      </c>
      <c r="C552">
        <v>0.69230769230769196</v>
      </c>
      <c r="D552">
        <v>0.73076923076923095</v>
      </c>
      <c r="E552">
        <v>0.42307692307692302</v>
      </c>
    </row>
    <row r="553" spans="1:5" ht="31.5" x14ac:dyDescent="0.5">
      <c r="A553" t="s">
        <v>744</v>
      </c>
      <c r="B553">
        <v>25</v>
      </c>
      <c r="C553">
        <v>0.76</v>
      </c>
      <c r="D553">
        <v>0.68</v>
      </c>
      <c r="E553">
        <v>0.64</v>
      </c>
    </row>
    <row r="554" spans="1:5" x14ac:dyDescent="0.5">
      <c r="A554" t="s">
        <v>1152</v>
      </c>
      <c r="B554">
        <v>25</v>
      </c>
      <c r="C554">
        <v>0.88</v>
      </c>
      <c r="D554">
        <v>0.84</v>
      </c>
      <c r="E554">
        <v>0.6</v>
      </c>
    </row>
    <row r="555" spans="1:5" x14ac:dyDescent="0.5">
      <c r="A555" t="s">
        <v>832</v>
      </c>
      <c r="B555">
        <v>25</v>
      </c>
      <c r="C555">
        <v>0.64</v>
      </c>
      <c r="D555">
        <v>0.72</v>
      </c>
      <c r="E555">
        <v>0.76</v>
      </c>
    </row>
    <row r="556" spans="1:5" x14ac:dyDescent="0.5">
      <c r="A556" t="s">
        <v>1227</v>
      </c>
      <c r="B556">
        <v>25</v>
      </c>
      <c r="C556">
        <v>0.6</v>
      </c>
      <c r="D556">
        <v>0.48</v>
      </c>
      <c r="E556">
        <v>0.52</v>
      </c>
    </row>
    <row r="557" spans="1:5" x14ac:dyDescent="0.5">
      <c r="A557" t="s">
        <v>1621</v>
      </c>
      <c r="B557">
        <v>25</v>
      </c>
      <c r="C557">
        <v>0.72</v>
      </c>
      <c r="D557">
        <v>0.6</v>
      </c>
      <c r="E557">
        <v>0.64</v>
      </c>
    </row>
    <row r="558" spans="1:5" x14ac:dyDescent="0.5">
      <c r="A558" t="s">
        <v>1179</v>
      </c>
      <c r="B558">
        <v>25</v>
      </c>
      <c r="C558">
        <v>0.36</v>
      </c>
      <c r="D558">
        <v>0.32</v>
      </c>
      <c r="E558">
        <v>0.28000000000000003</v>
      </c>
    </row>
    <row r="559" spans="1:5" x14ac:dyDescent="0.5">
      <c r="A559" t="s">
        <v>1510</v>
      </c>
      <c r="B559">
        <v>25</v>
      </c>
      <c r="C559">
        <v>0.68</v>
      </c>
      <c r="D559">
        <v>0.8</v>
      </c>
      <c r="E559">
        <v>0.6</v>
      </c>
    </row>
    <row r="560" spans="1:5" x14ac:dyDescent="0.5">
      <c r="A560" t="s">
        <v>1290</v>
      </c>
      <c r="B560">
        <v>25</v>
      </c>
      <c r="C560">
        <v>0.84</v>
      </c>
      <c r="D560">
        <v>0.72</v>
      </c>
      <c r="E560">
        <v>0.4</v>
      </c>
    </row>
    <row r="561" spans="1:5" x14ac:dyDescent="0.5">
      <c r="A561" t="s">
        <v>605</v>
      </c>
      <c r="B561">
        <v>25</v>
      </c>
      <c r="C561">
        <v>0.68</v>
      </c>
      <c r="D561">
        <v>0.52</v>
      </c>
      <c r="E561">
        <v>0.28000000000000003</v>
      </c>
    </row>
    <row r="562" spans="1:5" x14ac:dyDescent="0.5">
      <c r="A562" t="s">
        <v>1090</v>
      </c>
      <c r="B562">
        <v>24</v>
      </c>
      <c r="C562">
        <v>0.83333333333333304</v>
      </c>
      <c r="D562">
        <v>0.83333333333333304</v>
      </c>
      <c r="E562">
        <v>0.70833333333333304</v>
      </c>
    </row>
    <row r="563" spans="1:5" x14ac:dyDescent="0.5">
      <c r="A563" t="s">
        <v>1158</v>
      </c>
      <c r="B563">
        <v>24</v>
      </c>
      <c r="C563">
        <v>0.75</v>
      </c>
      <c r="D563">
        <v>0.5</v>
      </c>
      <c r="E563">
        <v>0.41666666666666702</v>
      </c>
    </row>
    <row r="564" spans="1:5" x14ac:dyDescent="0.5">
      <c r="A564" t="s">
        <v>747</v>
      </c>
      <c r="B564">
        <v>24</v>
      </c>
      <c r="C564">
        <v>0.66666666666666696</v>
      </c>
      <c r="D564">
        <v>0.29166666666666702</v>
      </c>
      <c r="E564">
        <v>0.41666666666666702</v>
      </c>
    </row>
    <row r="565" spans="1:5" x14ac:dyDescent="0.5">
      <c r="A565" t="s">
        <v>386</v>
      </c>
      <c r="B565">
        <v>24</v>
      </c>
      <c r="C565">
        <v>0.45833333333333298</v>
      </c>
      <c r="D565">
        <v>0.54166666666666696</v>
      </c>
      <c r="E565">
        <v>0.45833333333333298</v>
      </c>
    </row>
    <row r="566" spans="1:5" x14ac:dyDescent="0.5">
      <c r="A566" t="s">
        <v>1306</v>
      </c>
      <c r="B566">
        <v>23</v>
      </c>
      <c r="C566">
        <v>0.65217391304347805</v>
      </c>
      <c r="D566">
        <v>0.47826086956521702</v>
      </c>
      <c r="E566">
        <v>0.69565217391304301</v>
      </c>
    </row>
    <row r="567" spans="1:5" x14ac:dyDescent="0.5">
      <c r="A567" t="s">
        <v>415</v>
      </c>
      <c r="B567">
        <v>23</v>
      </c>
      <c r="C567">
        <v>0.565217391304348</v>
      </c>
      <c r="D567">
        <v>0.39130434782608697</v>
      </c>
      <c r="E567">
        <v>0.47826086956521702</v>
      </c>
    </row>
    <row r="568" spans="1:5" x14ac:dyDescent="0.5">
      <c r="A568" t="s">
        <v>653</v>
      </c>
      <c r="B568">
        <v>23</v>
      </c>
      <c r="C568">
        <v>0.65217391304347805</v>
      </c>
      <c r="D568">
        <v>0.65217391304347805</v>
      </c>
      <c r="E568">
        <v>0.52173913043478304</v>
      </c>
    </row>
    <row r="569" spans="1:5" x14ac:dyDescent="0.5">
      <c r="A569" t="s">
        <v>1203</v>
      </c>
      <c r="B569">
        <v>23</v>
      </c>
      <c r="C569">
        <v>0.65217391304347805</v>
      </c>
      <c r="D569">
        <v>0.39130434782608697</v>
      </c>
      <c r="E569">
        <v>0.47826086956521702</v>
      </c>
    </row>
    <row r="570" spans="1:5" x14ac:dyDescent="0.5">
      <c r="A570" t="s">
        <v>759</v>
      </c>
      <c r="B570">
        <v>23</v>
      </c>
      <c r="C570">
        <v>0.565217391304348</v>
      </c>
      <c r="D570">
        <v>0.565217391304348</v>
      </c>
      <c r="E570">
        <v>0.47826086956521702</v>
      </c>
    </row>
    <row r="571" spans="1:5" x14ac:dyDescent="0.5">
      <c r="A571" t="s">
        <v>1267</v>
      </c>
      <c r="B571">
        <v>23</v>
      </c>
      <c r="C571">
        <v>0.65217391304347805</v>
      </c>
      <c r="D571">
        <v>0.47826086956521702</v>
      </c>
      <c r="E571">
        <v>0.69565217391304301</v>
      </c>
    </row>
    <row r="572" spans="1:5" x14ac:dyDescent="0.5">
      <c r="A572" t="s">
        <v>1003</v>
      </c>
      <c r="B572">
        <v>23</v>
      </c>
      <c r="C572">
        <v>0.91304347826086996</v>
      </c>
      <c r="D572">
        <v>0.73913043478260898</v>
      </c>
      <c r="E572">
        <v>0.86956521739130399</v>
      </c>
    </row>
    <row r="573" spans="1:5" x14ac:dyDescent="0.5">
      <c r="A573" t="s">
        <v>1226</v>
      </c>
      <c r="B573">
        <v>23</v>
      </c>
      <c r="C573">
        <v>0.86956521739130399</v>
      </c>
      <c r="D573">
        <v>0.65217391304347805</v>
      </c>
      <c r="E573">
        <v>0.69565217391304301</v>
      </c>
    </row>
    <row r="574" spans="1:5" x14ac:dyDescent="0.5">
      <c r="A574" t="s">
        <v>1512</v>
      </c>
      <c r="B574">
        <v>23</v>
      </c>
      <c r="C574">
        <v>0.78260869565217395</v>
      </c>
      <c r="D574">
        <v>0.565217391304348</v>
      </c>
      <c r="E574">
        <v>0.60869565217391297</v>
      </c>
    </row>
    <row r="575" spans="1:5" x14ac:dyDescent="0.5">
      <c r="A575" t="s">
        <v>1517</v>
      </c>
      <c r="B575">
        <v>22</v>
      </c>
      <c r="C575">
        <v>0.68181818181818199</v>
      </c>
      <c r="D575">
        <v>0.68181818181818199</v>
      </c>
      <c r="E575">
        <v>0.54545454545454497</v>
      </c>
    </row>
    <row r="576" spans="1:5" x14ac:dyDescent="0.5">
      <c r="A576" t="s">
        <v>1518</v>
      </c>
      <c r="B576">
        <v>22</v>
      </c>
      <c r="C576">
        <v>0.77272727272727304</v>
      </c>
      <c r="D576">
        <v>0.54545454545454497</v>
      </c>
      <c r="E576">
        <v>0.59090909090909105</v>
      </c>
    </row>
    <row r="577" spans="1:5" x14ac:dyDescent="0.5">
      <c r="A577" t="s">
        <v>1177</v>
      </c>
      <c r="B577">
        <v>22</v>
      </c>
      <c r="C577">
        <v>0.86363636363636398</v>
      </c>
      <c r="D577">
        <v>0.54545454545454497</v>
      </c>
      <c r="E577">
        <v>0.63636363636363602</v>
      </c>
    </row>
    <row r="578" spans="1:5" x14ac:dyDescent="0.5">
      <c r="A578" t="s">
        <v>406</v>
      </c>
      <c r="B578">
        <v>22</v>
      </c>
      <c r="C578">
        <v>0.27272727272727298</v>
      </c>
      <c r="D578">
        <v>0.27272727272727298</v>
      </c>
      <c r="E578">
        <v>0.27272727272727298</v>
      </c>
    </row>
    <row r="579" spans="1:5" x14ac:dyDescent="0.5">
      <c r="A579" t="s">
        <v>789</v>
      </c>
      <c r="B579">
        <v>22</v>
      </c>
      <c r="C579">
        <v>0.86363636363636398</v>
      </c>
      <c r="D579">
        <v>0.72727272727272696</v>
      </c>
      <c r="E579">
        <v>0.63636363636363602</v>
      </c>
    </row>
    <row r="580" spans="1:5" x14ac:dyDescent="0.5">
      <c r="A580" t="s">
        <v>252</v>
      </c>
      <c r="B580">
        <v>22</v>
      </c>
      <c r="C580">
        <v>0.54545454545454497</v>
      </c>
      <c r="D580">
        <v>0.63636363636363602</v>
      </c>
      <c r="E580">
        <v>0.45454545454545497</v>
      </c>
    </row>
    <row r="581" spans="1:5" x14ac:dyDescent="0.5">
      <c r="A581" t="s">
        <v>516</v>
      </c>
      <c r="B581">
        <v>22</v>
      </c>
      <c r="C581">
        <v>0.77272727272727304</v>
      </c>
      <c r="D581">
        <v>0.27272727272727298</v>
      </c>
      <c r="E581">
        <v>0.22727272727272699</v>
      </c>
    </row>
    <row r="582" spans="1:5" x14ac:dyDescent="0.5">
      <c r="A582" t="s">
        <v>1393</v>
      </c>
      <c r="B582">
        <v>22</v>
      </c>
      <c r="C582">
        <v>0.81818181818181801</v>
      </c>
      <c r="D582">
        <v>0.86363636363636398</v>
      </c>
      <c r="E582">
        <v>0.68181818181818199</v>
      </c>
    </row>
    <row r="583" spans="1:5" x14ac:dyDescent="0.5">
      <c r="A583" t="s">
        <v>949</v>
      </c>
      <c r="B583">
        <v>21</v>
      </c>
      <c r="C583">
        <v>0.66666666666666696</v>
      </c>
      <c r="D583">
        <v>0.42857142857142899</v>
      </c>
      <c r="E583">
        <v>0.57142857142857095</v>
      </c>
    </row>
    <row r="584" spans="1:5" x14ac:dyDescent="0.5">
      <c r="A584" t="s">
        <v>371</v>
      </c>
      <c r="B584">
        <v>21</v>
      </c>
      <c r="C584">
        <v>0.71428571428571397</v>
      </c>
      <c r="D584">
        <v>0.61904761904761896</v>
      </c>
      <c r="E584">
        <v>0.66666666666666696</v>
      </c>
    </row>
    <row r="585" spans="1:5" x14ac:dyDescent="0.5">
      <c r="A585" t="s">
        <v>1302</v>
      </c>
      <c r="B585">
        <v>21</v>
      </c>
      <c r="C585">
        <v>0.85714285714285698</v>
      </c>
      <c r="D585">
        <v>0.71428571428571397</v>
      </c>
      <c r="E585">
        <v>0.71428571428571397</v>
      </c>
    </row>
    <row r="586" spans="1:5" x14ac:dyDescent="0.5">
      <c r="A586" t="s">
        <v>1359</v>
      </c>
      <c r="B586">
        <v>21</v>
      </c>
      <c r="C586">
        <v>0.38095238095238099</v>
      </c>
      <c r="D586">
        <v>0.33333333333333298</v>
      </c>
      <c r="E586">
        <v>0.28571428571428598</v>
      </c>
    </row>
    <row r="587" spans="1:5" x14ac:dyDescent="0.5">
      <c r="A587" t="s">
        <v>299</v>
      </c>
      <c r="B587">
        <v>21</v>
      </c>
      <c r="C587">
        <v>0.66666666666666696</v>
      </c>
      <c r="D587">
        <v>0.57142857142857095</v>
      </c>
      <c r="E587">
        <v>0.57142857142857095</v>
      </c>
    </row>
    <row r="588" spans="1:5" x14ac:dyDescent="0.5">
      <c r="A588" t="s">
        <v>1221</v>
      </c>
      <c r="B588">
        <v>21</v>
      </c>
      <c r="C588">
        <v>0.71428571428571397</v>
      </c>
      <c r="D588">
        <v>0.57142857142857095</v>
      </c>
      <c r="E588">
        <v>0.57142857142857095</v>
      </c>
    </row>
    <row r="589" spans="1:5" x14ac:dyDescent="0.5">
      <c r="A589" t="s">
        <v>1220</v>
      </c>
      <c r="B589">
        <v>20</v>
      </c>
      <c r="C589">
        <v>0.4</v>
      </c>
      <c r="D589">
        <v>0.35</v>
      </c>
      <c r="E589">
        <v>0.25</v>
      </c>
    </row>
    <row r="590" spans="1:5" x14ac:dyDescent="0.5">
      <c r="A590" t="s">
        <v>1117</v>
      </c>
      <c r="B590">
        <v>20</v>
      </c>
      <c r="C590">
        <v>0.65</v>
      </c>
      <c r="D590">
        <v>0.45</v>
      </c>
      <c r="E590">
        <v>0.55000000000000004</v>
      </c>
    </row>
    <row r="591" spans="1:5" x14ac:dyDescent="0.5">
      <c r="A591" t="s">
        <v>1135</v>
      </c>
      <c r="B591">
        <v>20</v>
      </c>
      <c r="C591">
        <v>0.8</v>
      </c>
      <c r="D591">
        <v>0.6</v>
      </c>
      <c r="E591">
        <v>0.7</v>
      </c>
    </row>
    <row r="592" spans="1:5" x14ac:dyDescent="0.5">
      <c r="A592" t="s">
        <v>1055</v>
      </c>
      <c r="B592">
        <v>20</v>
      </c>
      <c r="C592">
        <v>0.8</v>
      </c>
      <c r="D592">
        <v>0.5</v>
      </c>
      <c r="E592">
        <v>0.5</v>
      </c>
    </row>
    <row r="593" spans="1:5" x14ac:dyDescent="0.5">
      <c r="A593" t="s">
        <v>634</v>
      </c>
      <c r="B593">
        <v>20</v>
      </c>
      <c r="C593">
        <v>0.5</v>
      </c>
      <c r="D593">
        <v>0.5</v>
      </c>
      <c r="E593">
        <v>0.35</v>
      </c>
    </row>
    <row r="594" spans="1:5" x14ac:dyDescent="0.5">
      <c r="A594" t="s">
        <v>1563</v>
      </c>
      <c r="B594">
        <v>20</v>
      </c>
      <c r="C594">
        <v>0.65</v>
      </c>
      <c r="D594">
        <v>0.35</v>
      </c>
      <c r="E594">
        <v>0.35</v>
      </c>
    </row>
    <row r="595" spans="1:5" x14ac:dyDescent="0.5">
      <c r="A595" t="s">
        <v>787</v>
      </c>
      <c r="B595">
        <v>20</v>
      </c>
      <c r="C595">
        <v>0.75</v>
      </c>
      <c r="D595">
        <v>0.65</v>
      </c>
      <c r="E595">
        <v>0.55000000000000004</v>
      </c>
    </row>
    <row r="596" spans="1:5" x14ac:dyDescent="0.5">
      <c r="A596" t="s">
        <v>890</v>
      </c>
      <c r="B596">
        <v>19</v>
      </c>
      <c r="C596">
        <v>0.47368421052631599</v>
      </c>
      <c r="D596">
        <v>0.36842105263157898</v>
      </c>
      <c r="E596">
        <v>0.36842105263157898</v>
      </c>
    </row>
    <row r="597" spans="1:5" x14ac:dyDescent="0.5">
      <c r="A597" t="s">
        <v>1287</v>
      </c>
      <c r="B597">
        <v>19</v>
      </c>
      <c r="C597">
        <v>0.78947368421052599</v>
      </c>
      <c r="D597">
        <v>0.73684210526315796</v>
      </c>
      <c r="E597">
        <v>0.78947368421052599</v>
      </c>
    </row>
    <row r="598" spans="1:5" x14ac:dyDescent="0.5">
      <c r="A598" t="s">
        <v>946</v>
      </c>
      <c r="B598">
        <v>19</v>
      </c>
      <c r="C598">
        <v>0.157894736842105</v>
      </c>
      <c r="D598">
        <v>0.26315789473684198</v>
      </c>
      <c r="E598">
        <v>0.157894736842105</v>
      </c>
    </row>
    <row r="599" spans="1:5" x14ac:dyDescent="0.5">
      <c r="A599" t="s">
        <v>713</v>
      </c>
      <c r="B599">
        <v>19</v>
      </c>
      <c r="C599">
        <v>0.84210526315789502</v>
      </c>
      <c r="D599">
        <v>0.57894736842105299</v>
      </c>
      <c r="E599">
        <v>0.52631578947368396</v>
      </c>
    </row>
    <row r="600" spans="1:5" x14ac:dyDescent="0.5">
      <c r="A600" t="s">
        <v>1084</v>
      </c>
      <c r="B600">
        <v>19</v>
      </c>
      <c r="C600">
        <v>0.73684210526315796</v>
      </c>
      <c r="D600">
        <v>0.57894736842105299</v>
      </c>
      <c r="E600">
        <v>0.36842105263157898</v>
      </c>
    </row>
    <row r="601" spans="1:5" x14ac:dyDescent="0.5">
      <c r="A601" t="s">
        <v>1570</v>
      </c>
      <c r="B601">
        <v>19</v>
      </c>
      <c r="C601">
        <v>0.52631578947368396</v>
      </c>
      <c r="D601">
        <v>0.52631578947368396</v>
      </c>
      <c r="E601">
        <v>0.36842105263157898</v>
      </c>
    </row>
    <row r="602" spans="1:5" x14ac:dyDescent="0.5">
      <c r="A602" t="s">
        <v>855</v>
      </c>
      <c r="B602">
        <v>19</v>
      </c>
      <c r="C602">
        <v>0.78947368421052599</v>
      </c>
      <c r="D602">
        <v>0.57894736842105299</v>
      </c>
      <c r="E602">
        <v>0.52631578947368396</v>
      </c>
    </row>
    <row r="603" spans="1:5" x14ac:dyDescent="0.5">
      <c r="A603" t="s">
        <v>1059</v>
      </c>
      <c r="B603">
        <v>19</v>
      </c>
      <c r="C603">
        <v>0.68421052631578905</v>
      </c>
      <c r="D603">
        <v>0.63157894736842102</v>
      </c>
      <c r="E603">
        <v>0.52631578947368396</v>
      </c>
    </row>
    <row r="604" spans="1:5" ht="31.5" x14ac:dyDescent="0.5">
      <c r="A604" t="s">
        <v>410</v>
      </c>
      <c r="B604">
        <v>19</v>
      </c>
      <c r="C604">
        <v>0.63157894736842102</v>
      </c>
      <c r="D604">
        <v>0.68421052631578905</v>
      </c>
      <c r="E604">
        <v>0.57894736842105299</v>
      </c>
    </row>
    <row r="605" spans="1:5" x14ac:dyDescent="0.5">
      <c r="A605" t="s">
        <v>412</v>
      </c>
      <c r="B605">
        <v>19</v>
      </c>
      <c r="C605">
        <v>0.73684210526315796</v>
      </c>
      <c r="D605">
        <v>0.21052631578947401</v>
      </c>
      <c r="E605">
        <v>0.42105263157894701</v>
      </c>
    </row>
    <row r="606" spans="1:5" x14ac:dyDescent="0.5">
      <c r="A606" t="s">
        <v>1286</v>
      </c>
      <c r="B606">
        <v>19</v>
      </c>
      <c r="C606">
        <v>0.78947368421052599</v>
      </c>
      <c r="D606">
        <v>0.63157894736842102</v>
      </c>
      <c r="E606">
        <v>0.68421052631578905</v>
      </c>
    </row>
    <row r="607" spans="1:5" x14ac:dyDescent="0.5">
      <c r="A607" t="s">
        <v>378</v>
      </c>
      <c r="B607">
        <v>18</v>
      </c>
      <c r="C607">
        <v>0.83333333333333304</v>
      </c>
      <c r="D607">
        <v>0.5</v>
      </c>
      <c r="E607">
        <v>0.61111111111111105</v>
      </c>
    </row>
    <row r="608" spans="1:5" x14ac:dyDescent="0.5">
      <c r="A608" t="s">
        <v>313</v>
      </c>
      <c r="B608">
        <v>18</v>
      </c>
      <c r="C608">
        <v>0.88888888888888895</v>
      </c>
      <c r="D608">
        <v>0.83333333333333304</v>
      </c>
      <c r="E608">
        <v>0.88888888888888895</v>
      </c>
    </row>
    <row r="609" spans="1:5" x14ac:dyDescent="0.5">
      <c r="A609" t="s">
        <v>273</v>
      </c>
      <c r="B609">
        <v>18</v>
      </c>
      <c r="C609">
        <v>0.72222222222222199</v>
      </c>
      <c r="D609">
        <v>0.55555555555555602</v>
      </c>
      <c r="E609">
        <v>0.44444444444444398</v>
      </c>
    </row>
    <row r="610" spans="1:5" x14ac:dyDescent="0.5">
      <c r="A610" t="s">
        <v>411</v>
      </c>
      <c r="B610">
        <v>18</v>
      </c>
      <c r="C610">
        <v>0.61111111111111105</v>
      </c>
      <c r="D610">
        <v>0.5</v>
      </c>
      <c r="E610">
        <v>0.33333333333333298</v>
      </c>
    </row>
    <row r="611" spans="1:5" x14ac:dyDescent="0.5">
      <c r="A611" t="s">
        <v>1026</v>
      </c>
      <c r="B611">
        <v>18</v>
      </c>
      <c r="C611">
        <v>0.61111111111111105</v>
      </c>
      <c r="D611">
        <v>0.55555555555555602</v>
      </c>
      <c r="E611">
        <v>0.44444444444444398</v>
      </c>
    </row>
    <row r="612" spans="1:5" x14ac:dyDescent="0.5">
      <c r="A612" t="s">
        <v>765</v>
      </c>
      <c r="B612">
        <v>18</v>
      </c>
      <c r="C612">
        <v>0.83333333333333304</v>
      </c>
      <c r="D612">
        <v>0.66666666666666696</v>
      </c>
      <c r="E612">
        <v>0.61111111111111105</v>
      </c>
    </row>
    <row r="613" spans="1:5" x14ac:dyDescent="0.5">
      <c r="A613" t="s">
        <v>320</v>
      </c>
      <c r="B613">
        <v>18</v>
      </c>
      <c r="C613">
        <v>0.77777777777777801</v>
      </c>
      <c r="D613">
        <v>0.44444444444444398</v>
      </c>
      <c r="E613">
        <v>0.55555555555555602</v>
      </c>
    </row>
    <row r="614" spans="1:5" x14ac:dyDescent="0.5">
      <c r="A614" t="s">
        <v>1635</v>
      </c>
      <c r="B614">
        <v>17</v>
      </c>
      <c r="C614">
        <v>0.88235294117647101</v>
      </c>
      <c r="D614">
        <v>0.70588235294117696</v>
      </c>
      <c r="E614">
        <v>0.64705882352941202</v>
      </c>
    </row>
    <row r="615" spans="1:5" x14ac:dyDescent="0.5">
      <c r="A615" t="s">
        <v>874</v>
      </c>
      <c r="B615">
        <v>17</v>
      </c>
      <c r="C615">
        <v>0.47058823529411797</v>
      </c>
      <c r="D615">
        <v>0.47058823529411797</v>
      </c>
      <c r="E615">
        <v>0.47058823529411797</v>
      </c>
    </row>
    <row r="616" spans="1:5" x14ac:dyDescent="0.5">
      <c r="A616" t="s">
        <v>1232</v>
      </c>
      <c r="B616">
        <v>17</v>
      </c>
      <c r="C616">
        <v>0.76470588235294101</v>
      </c>
      <c r="D616">
        <v>0.58823529411764697</v>
      </c>
      <c r="E616">
        <v>0.52941176470588203</v>
      </c>
    </row>
    <row r="617" spans="1:5" x14ac:dyDescent="0.5">
      <c r="A617" t="s">
        <v>1265</v>
      </c>
      <c r="B617">
        <v>17</v>
      </c>
      <c r="C617">
        <v>0.52941176470588203</v>
      </c>
      <c r="D617">
        <v>0.35294117647058798</v>
      </c>
      <c r="E617">
        <v>0.23529411764705899</v>
      </c>
    </row>
    <row r="618" spans="1:5" x14ac:dyDescent="0.5">
      <c r="A618" t="s">
        <v>1319</v>
      </c>
      <c r="B618">
        <v>17</v>
      </c>
      <c r="C618">
        <v>0.70588235294117696</v>
      </c>
      <c r="D618">
        <v>0.58823529411764697</v>
      </c>
      <c r="E618">
        <v>0.76470588235294101</v>
      </c>
    </row>
    <row r="619" spans="1:5" x14ac:dyDescent="0.5">
      <c r="A619" t="s">
        <v>951</v>
      </c>
      <c r="B619">
        <v>17</v>
      </c>
      <c r="C619">
        <v>0.70588235294117696</v>
      </c>
      <c r="D619">
        <v>0.70588235294117696</v>
      </c>
      <c r="E619">
        <v>0.64705882352941202</v>
      </c>
    </row>
    <row r="620" spans="1:5" x14ac:dyDescent="0.5">
      <c r="A620" t="s">
        <v>1469</v>
      </c>
      <c r="B620">
        <v>17</v>
      </c>
      <c r="C620">
        <v>0.88235294117647101</v>
      </c>
      <c r="D620">
        <v>0.76470588235294101</v>
      </c>
      <c r="E620">
        <v>0.70588235294117696</v>
      </c>
    </row>
    <row r="621" spans="1:5" x14ac:dyDescent="0.5">
      <c r="A621" t="s">
        <v>382</v>
      </c>
      <c r="B621">
        <v>17</v>
      </c>
      <c r="C621">
        <v>0.52941176470588203</v>
      </c>
      <c r="D621">
        <v>0.47058823529411797</v>
      </c>
      <c r="E621">
        <v>0.17647058823529399</v>
      </c>
    </row>
    <row r="622" spans="1:5" x14ac:dyDescent="0.5">
      <c r="A622" t="s">
        <v>1579</v>
      </c>
      <c r="B622">
        <v>17</v>
      </c>
      <c r="C622">
        <v>0.64705882352941202</v>
      </c>
      <c r="D622">
        <v>0.64705882352941202</v>
      </c>
      <c r="E622">
        <v>0.41176470588235298</v>
      </c>
    </row>
    <row r="623" spans="1:5" x14ac:dyDescent="0.5">
      <c r="A623" t="s">
        <v>745</v>
      </c>
      <c r="B623">
        <v>17</v>
      </c>
      <c r="C623">
        <v>0.70588235294117696</v>
      </c>
      <c r="D623">
        <v>0.58823529411764697</v>
      </c>
      <c r="E623">
        <v>0.58823529411764697</v>
      </c>
    </row>
    <row r="624" spans="1:5" x14ac:dyDescent="0.5">
      <c r="A624" t="s">
        <v>1389</v>
      </c>
      <c r="B624">
        <v>16</v>
      </c>
      <c r="C624">
        <v>0.4375</v>
      </c>
      <c r="D624">
        <v>0.4375</v>
      </c>
      <c r="E624">
        <v>0.375</v>
      </c>
    </row>
    <row r="625" spans="1:5" x14ac:dyDescent="0.5">
      <c r="A625" t="s">
        <v>647</v>
      </c>
      <c r="B625">
        <v>16</v>
      </c>
      <c r="C625">
        <v>0.625</v>
      </c>
      <c r="D625">
        <v>0.6875</v>
      </c>
      <c r="E625">
        <v>0.4375</v>
      </c>
    </row>
    <row r="626" spans="1:5" x14ac:dyDescent="0.5">
      <c r="A626" t="s">
        <v>1609</v>
      </c>
      <c r="B626">
        <v>16</v>
      </c>
      <c r="C626">
        <v>0.6875</v>
      </c>
      <c r="D626">
        <v>0.375</v>
      </c>
      <c r="E626">
        <v>0.375</v>
      </c>
    </row>
    <row r="627" spans="1:5" x14ac:dyDescent="0.5">
      <c r="A627" t="s">
        <v>1601</v>
      </c>
      <c r="B627">
        <v>16</v>
      </c>
      <c r="C627">
        <v>0.625</v>
      </c>
      <c r="D627">
        <v>0.375</v>
      </c>
      <c r="E627">
        <v>0.4375</v>
      </c>
    </row>
    <row r="628" spans="1:5" x14ac:dyDescent="0.5">
      <c r="A628" t="s">
        <v>1288</v>
      </c>
      <c r="B628">
        <v>16</v>
      </c>
      <c r="C628">
        <v>0.4375</v>
      </c>
      <c r="D628">
        <v>0.3125</v>
      </c>
      <c r="E628">
        <v>0.3125</v>
      </c>
    </row>
    <row r="629" spans="1:5" ht="31.5" x14ac:dyDescent="0.5">
      <c r="A629" t="s">
        <v>1649</v>
      </c>
      <c r="B629">
        <v>16</v>
      </c>
      <c r="C629">
        <v>0.875</v>
      </c>
      <c r="D629">
        <v>0.4375</v>
      </c>
      <c r="E629">
        <v>0.5625</v>
      </c>
    </row>
    <row r="630" spans="1:5" x14ac:dyDescent="0.5">
      <c r="A630" t="s">
        <v>1016</v>
      </c>
      <c r="B630">
        <v>16</v>
      </c>
      <c r="C630">
        <v>0.6875</v>
      </c>
      <c r="D630">
        <v>0.5</v>
      </c>
      <c r="E630">
        <v>0.375</v>
      </c>
    </row>
    <row r="631" spans="1:5" x14ac:dyDescent="0.5">
      <c r="A631" t="s">
        <v>275</v>
      </c>
      <c r="B631">
        <v>16</v>
      </c>
      <c r="C631">
        <v>0.8125</v>
      </c>
      <c r="D631">
        <v>0.5625</v>
      </c>
      <c r="E631">
        <v>0.5625</v>
      </c>
    </row>
    <row r="632" spans="1:5" x14ac:dyDescent="0.5">
      <c r="A632" t="s">
        <v>900</v>
      </c>
      <c r="B632">
        <v>16</v>
      </c>
      <c r="C632">
        <v>0.8125</v>
      </c>
      <c r="D632">
        <v>0.625</v>
      </c>
      <c r="E632">
        <v>0.5625</v>
      </c>
    </row>
    <row r="633" spans="1:5" x14ac:dyDescent="0.5">
      <c r="A633" t="s">
        <v>295</v>
      </c>
      <c r="B633">
        <v>16</v>
      </c>
      <c r="C633">
        <v>0.75</v>
      </c>
      <c r="D633">
        <v>0.75</v>
      </c>
      <c r="E633">
        <v>0.5625</v>
      </c>
    </row>
    <row r="634" spans="1:5" x14ac:dyDescent="0.5">
      <c r="A634" t="s">
        <v>884</v>
      </c>
      <c r="B634">
        <v>16</v>
      </c>
      <c r="C634">
        <v>0.5625</v>
      </c>
      <c r="D634">
        <v>0.3125</v>
      </c>
      <c r="E634">
        <v>0.375</v>
      </c>
    </row>
    <row r="635" spans="1:5" x14ac:dyDescent="0.5">
      <c r="A635" t="s">
        <v>1309</v>
      </c>
      <c r="B635">
        <v>16</v>
      </c>
      <c r="C635">
        <v>0.9375</v>
      </c>
      <c r="D635">
        <v>0.5625</v>
      </c>
      <c r="E635">
        <v>0.875</v>
      </c>
    </row>
    <row r="636" spans="1:5" x14ac:dyDescent="0.5">
      <c r="A636" t="s">
        <v>829</v>
      </c>
      <c r="B636">
        <v>16</v>
      </c>
      <c r="C636">
        <v>0.4375</v>
      </c>
      <c r="D636">
        <v>0.4375</v>
      </c>
      <c r="E636">
        <v>0.3125</v>
      </c>
    </row>
    <row r="637" spans="1:5" x14ac:dyDescent="0.5">
      <c r="A637" t="s">
        <v>1228</v>
      </c>
      <c r="B637">
        <v>16</v>
      </c>
      <c r="C637">
        <v>0.9375</v>
      </c>
      <c r="D637">
        <v>0.5625</v>
      </c>
      <c r="E637">
        <v>0.5</v>
      </c>
    </row>
    <row r="638" spans="1:5" x14ac:dyDescent="0.5">
      <c r="A638" t="s">
        <v>704</v>
      </c>
      <c r="B638">
        <v>16</v>
      </c>
      <c r="C638">
        <v>0.5</v>
      </c>
      <c r="D638">
        <v>0.375</v>
      </c>
      <c r="E638">
        <v>0.375</v>
      </c>
    </row>
    <row r="639" spans="1:5" x14ac:dyDescent="0.5">
      <c r="A639" t="s">
        <v>1088</v>
      </c>
      <c r="B639">
        <v>15</v>
      </c>
      <c r="C639">
        <v>0.46666666666666701</v>
      </c>
      <c r="D639">
        <v>0.73333333333333295</v>
      </c>
      <c r="E639">
        <v>0.66666666666666696</v>
      </c>
    </row>
    <row r="640" spans="1:5" x14ac:dyDescent="0.5">
      <c r="A640" t="s">
        <v>1307</v>
      </c>
      <c r="B640">
        <v>15</v>
      </c>
      <c r="C640">
        <v>0.8</v>
      </c>
      <c r="D640">
        <v>0.73333333333333295</v>
      </c>
      <c r="E640">
        <v>0.46666666666666701</v>
      </c>
    </row>
    <row r="641" spans="1:5" x14ac:dyDescent="0.5">
      <c r="A641" t="s">
        <v>405</v>
      </c>
      <c r="B641">
        <v>15</v>
      </c>
      <c r="C641">
        <v>0.66666666666666696</v>
      </c>
      <c r="D641">
        <v>0.6</v>
      </c>
      <c r="E641">
        <v>0.53333333333333299</v>
      </c>
    </row>
    <row r="642" spans="1:5" x14ac:dyDescent="0.5">
      <c r="A642" t="s">
        <v>597</v>
      </c>
      <c r="B642">
        <v>15</v>
      </c>
      <c r="C642">
        <v>0.8</v>
      </c>
      <c r="D642">
        <v>0.53333333333333299</v>
      </c>
      <c r="E642">
        <v>0.73333333333333295</v>
      </c>
    </row>
    <row r="643" spans="1:5" x14ac:dyDescent="0.5">
      <c r="A643" t="s">
        <v>1643</v>
      </c>
      <c r="B643">
        <v>15</v>
      </c>
      <c r="C643">
        <v>0.66666666666666696</v>
      </c>
      <c r="D643">
        <v>0.53333333333333299</v>
      </c>
      <c r="E643">
        <v>0.66666666666666696</v>
      </c>
    </row>
    <row r="644" spans="1:5" x14ac:dyDescent="0.5">
      <c r="A644" t="s">
        <v>1602</v>
      </c>
      <c r="B644">
        <v>15</v>
      </c>
      <c r="C644">
        <v>0.4</v>
      </c>
      <c r="D644">
        <v>0.46666666666666701</v>
      </c>
      <c r="E644">
        <v>0.4</v>
      </c>
    </row>
    <row r="645" spans="1:5" x14ac:dyDescent="0.5">
      <c r="A645" t="s">
        <v>1627</v>
      </c>
      <c r="B645">
        <v>15</v>
      </c>
      <c r="C645">
        <v>0.53333333333333299</v>
      </c>
      <c r="D645">
        <v>0.46666666666666701</v>
      </c>
      <c r="E645">
        <v>0.53333333333333299</v>
      </c>
    </row>
    <row r="646" spans="1:5" x14ac:dyDescent="0.5">
      <c r="A646" t="s">
        <v>1183</v>
      </c>
      <c r="B646">
        <v>15</v>
      </c>
      <c r="C646">
        <v>0.66666666666666696</v>
      </c>
      <c r="D646">
        <v>0.53333333333333299</v>
      </c>
      <c r="E646">
        <v>0.66666666666666696</v>
      </c>
    </row>
    <row r="647" spans="1:5" x14ac:dyDescent="0.5">
      <c r="A647" t="s">
        <v>424</v>
      </c>
      <c r="B647">
        <v>15</v>
      </c>
      <c r="C647">
        <v>0.8</v>
      </c>
      <c r="D647">
        <v>0.66666666666666696</v>
      </c>
      <c r="E647">
        <v>0.4</v>
      </c>
    </row>
    <row r="648" spans="1:5" x14ac:dyDescent="0.5">
      <c r="A648" t="s">
        <v>1089</v>
      </c>
      <c r="B648">
        <v>14</v>
      </c>
      <c r="C648">
        <v>0.85714285714285698</v>
      </c>
      <c r="D648">
        <v>0.78571428571428603</v>
      </c>
      <c r="E648">
        <v>0.64285714285714302</v>
      </c>
    </row>
    <row r="649" spans="1:5" x14ac:dyDescent="0.5">
      <c r="A649" t="s">
        <v>1299</v>
      </c>
      <c r="B649">
        <v>14</v>
      </c>
      <c r="C649">
        <v>0.71428571428571397</v>
      </c>
      <c r="D649">
        <v>0.35714285714285698</v>
      </c>
      <c r="E649">
        <v>0.5</v>
      </c>
    </row>
    <row r="650" spans="1:5" x14ac:dyDescent="0.5">
      <c r="A650" t="s">
        <v>1598</v>
      </c>
      <c r="B650">
        <v>14</v>
      </c>
      <c r="C650">
        <v>0.85714285714285698</v>
      </c>
      <c r="D650">
        <v>0.71428571428571397</v>
      </c>
      <c r="E650">
        <v>0.64285714285714302</v>
      </c>
    </row>
    <row r="651" spans="1:5" ht="31.5" x14ac:dyDescent="0.5">
      <c r="A651" t="s">
        <v>1096</v>
      </c>
      <c r="B651">
        <v>14</v>
      </c>
      <c r="C651">
        <v>0.92857142857142905</v>
      </c>
      <c r="D651">
        <v>0.78571428571428603</v>
      </c>
      <c r="E651">
        <v>0.78571428571428603</v>
      </c>
    </row>
    <row r="652" spans="1:5" x14ac:dyDescent="0.5">
      <c r="A652" t="s">
        <v>1145</v>
      </c>
      <c r="B652">
        <v>14</v>
      </c>
      <c r="C652">
        <v>0.71428571428571397</v>
      </c>
      <c r="D652">
        <v>0.28571428571428598</v>
      </c>
      <c r="E652">
        <v>0.42857142857142899</v>
      </c>
    </row>
    <row r="653" spans="1:5" x14ac:dyDescent="0.5">
      <c r="A653" t="s">
        <v>1314</v>
      </c>
      <c r="B653">
        <v>14</v>
      </c>
      <c r="C653">
        <v>0.78571428571428603</v>
      </c>
      <c r="D653">
        <v>0.64285714285714302</v>
      </c>
      <c r="E653">
        <v>0.5</v>
      </c>
    </row>
    <row r="654" spans="1:5" x14ac:dyDescent="0.5">
      <c r="A654" t="s">
        <v>380</v>
      </c>
      <c r="B654">
        <v>13</v>
      </c>
      <c r="C654">
        <v>0.84615384615384603</v>
      </c>
      <c r="D654">
        <v>0.92307692307692302</v>
      </c>
      <c r="E654">
        <v>0.69230769230769196</v>
      </c>
    </row>
    <row r="655" spans="1:5" x14ac:dyDescent="0.5">
      <c r="A655" t="s">
        <v>1614</v>
      </c>
      <c r="B655">
        <v>13</v>
      </c>
      <c r="C655">
        <v>0.92307692307692302</v>
      </c>
      <c r="D655">
        <v>0.53846153846153799</v>
      </c>
      <c r="E655">
        <v>0.69230769230769196</v>
      </c>
    </row>
    <row r="656" spans="1:5" x14ac:dyDescent="0.5">
      <c r="A656" t="s">
        <v>1539</v>
      </c>
      <c r="B656">
        <v>13</v>
      </c>
      <c r="C656">
        <v>0.92307692307692302</v>
      </c>
      <c r="D656">
        <v>0.69230769230769196</v>
      </c>
      <c r="E656">
        <v>0.53846153846153799</v>
      </c>
    </row>
    <row r="657" spans="1:5" x14ac:dyDescent="0.5">
      <c r="A657" t="s">
        <v>637</v>
      </c>
      <c r="B657">
        <v>13</v>
      </c>
      <c r="C657">
        <v>0.30769230769230799</v>
      </c>
      <c r="D657">
        <v>0.30769230769230799</v>
      </c>
      <c r="E657">
        <v>0.30769230769230799</v>
      </c>
    </row>
    <row r="658" spans="1:5" x14ac:dyDescent="0.5">
      <c r="A658" t="s">
        <v>775</v>
      </c>
      <c r="B658">
        <v>13</v>
      </c>
      <c r="C658">
        <v>0.84615384615384603</v>
      </c>
      <c r="D658">
        <v>0.53846153846153799</v>
      </c>
      <c r="E658">
        <v>0.38461538461538503</v>
      </c>
    </row>
    <row r="659" spans="1:5" x14ac:dyDescent="0.5">
      <c r="A659" t="s">
        <v>264</v>
      </c>
      <c r="B659">
        <v>13</v>
      </c>
      <c r="C659">
        <v>0.53846153846153799</v>
      </c>
      <c r="D659">
        <v>0.53846153846153799</v>
      </c>
      <c r="E659">
        <v>0.30769230769230799</v>
      </c>
    </row>
    <row r="660" spans="1:5" x14ac:dyDescent="0.5">
      <c r="A660" t="s">
        <v>758</v>
      </c>
      <c r="B660">
        <v>13</v>
      </c>
      <c r="C660">
        <v>0.46153846153846201</v>
      </c>
      <c r="D660">
        <v>0.53846153846153799</v>
      </c>
      <c r="E660">
        <v>0.46153846153846201</v>
      </c>
    </row>
    <row r="661" spans="1:5" x14ac:dyDescent="0.5">
      <c r="A661" t="s">
        <v>1278</v>
      </c>
      <c r="B661">
        <v>12</v>
      </c>
      <c r="C661">
        <v>0.83333333333333304</v>
      </c>
      <c r="D661">
        <v>0.5</v>
      </c>
      <c r="E661">
        <v>0.58333333333333304</v>
      </c>
    </row>
    <row r="662" spans="1:5" x14ac:dyDescent="0.5">
      <c r="A662" t="s">
        <v>1165</v>
      </c>
      <c r="B662">
        <v>12</v>
      </c>
      <c r="C662">
        <v>0.83333333333333304</v>
      </c>
      <c r="D662">
        <v>0.58333333333333304</v>
      </c>
      <c r="E662">
        <v>0.41666666666666702</v>
      </c>
    </row>
    <row r="663" spans="1:5" x14ac:dyDescent="0.5">
      <c r="A663" t="s">
        <v>998</v>
      </c>
      <c r="B663">
        <v>12</v>
      </c>
      <c r="C663">
        <v>0.83333333333333304</v>
      </c>
      <c r="D663">
        <v>0.66666666666666696</v>
      </c>
      <c r="E663">
        <v>0.58333333333333304</v>
      </c>
    </row>
    <row r="664" spans="1:5" x14ac:dyDescent="0.5">
      <c r="A664" t="s">
        <v>1321</v>
      </c>
      <c r="B664">
        <v>12</v>
      </c>
      <c r="C664">
        <v>0.91666666666666696</v>
      </c>
      <c r="D664">
        <v>0.66666666666666696</v>
      </c>
      <c r="E664">
        <v>0.75</v>
      </c>
    </row>
    <row r="665" spans="1:5" x14ac:dyDescent="0.5">
      <c r="A665" t="s">
        <v>1017</v>
      </c>
      <c r="B665">
        <v>12</v>
      </c>
      <c r="C665">
        <v>0.66666666666666696</v>
      </c>
      <c r="D665">
        <v>0.75</v>
      </c>
      <c r="E665">
        <v>0.58333333333333304</v>
      </c>
    </row>
    <row r="666" spans="1:5" x14ac:dyDescent="0.5">
      <c r="A666" t="s">
        <v>416</v>
      </c>
      <c r="B666">
        <v>12</v>
      </c>
      <c r="C666">
        <v>0.33333333333333298</v>
      </c>
      <c r="D666">
        <v>0.25</v>
      </c>
      <c r="E666">
        <v>0.41666666666666702</v>
      </c>
    </row>
    <row r="667" spans="1:5" x14ac:dyDescent="0.5">
      <c r="A667" t="s">
        <v>1217</v>
      </c>
      <c r="B667">
        <v>12</v>
      </c>
      <c r="C667">
        <v>0.75</v>
      </c>
      <c r="D667">
        <v>0.75</v>
      </c>
      <c r="E667">
        <v>0.66666666666666696</v>
      </c>
    </row>
    <row r="668" spans="1:5" x14ac:dyDescent="0.5">
      <c r="A668" t="s">
        <v>418</v>
      </c>
      <c r="B668">
        <v>12</v>
      </c>
      <c r="C668">
        <v>0.75</v>
      </c>
      <c r="D668">
        <v>0.83333333333333304</v>
      </c>
      <c r="E668">
        <v>0.75</v>
      </c>
    </row>
    <row r="669" spans="1:5" x14ac:dyDescent="0.5">
      <c r="A669" t="s">
        <v>1126</v>
      </c>
      <c r="B669">
        <v>12</v>
      </c>
      <c r="C669">
        <v>0.75</v>
      </c>
      <c r="D669">
        <v>0.75</v>
      </c>
      <c r="E669">
        <v>0.58333333333333304</v>
      </c>
    </row>
    <row r="670" spans="1:5" x14ac:dyDescent="0.5">
      <c r="A670" t="s">
        <v>875</v>
      </c>
      <c r="B670">
        <v>12</v>
      </c>
      <c r="C670">
        <v>0.58333333333333304</v>
      </c>
      <c r="D670">
        <v>0.5</v>
      </c>
      <c r="E670">
        <v>0.41666666666666702</v>
      </c>
    </row>
    <row r="671" spans="1:5" x14ac:dyDescent="0.5">
      <c r="A671" t="s">
        <v>872</v>
      </c>
      <c r="B671">
        <v>12</v>
      </c>
      <c r="C671">
        <v>0.58333333333333304</v>
      </c>
      <c r="D671">
        <v>0.5</v>
      </c>
      <c r="E671">
        <v>0.66666666666666696</v>
      </c>
    </row>
    <row r="672" spans="1:5" x14ac:dyDescent="0.5">
      <c r="A672" t="s">
        <v>1122</v>
      </c>
      <c r="B672">
        <v>12</v>
      </c>
      <c r="C672">
        <v>0.91666666666666696</v>
      </c>
      <c r="D672">
        <v>0.83333333333333304</v>
      </c>
      <c r="E672">
        <v>0.75</v>
      </c>
    </row>
    <row r="673" spans="1:5" x14ac:dyDescent="0.5">
      <c r="A673" t="s">
        <v>721</v>
      </c>
      <c r="B673">
        <v>12</v>
      </c>
      <c r="C673">
        <v>0.5</v>
      </c>
      <c r="D673">
        <v>0.41666666666666702</v>
      </c>
      <c r="E673">
        <v>0.41666666666666702</v>
      </c>
    </row>
    <row r="674" spans="1:5" ht="31.5" x14ac:dyDescent="0.5">
      <c r="A674" t="s">
        <v>1123</v>
      </c>
      <c r="B674">
        <v>12</v>
      </c>
      <c r="C674">
        <v>0.91666666666666696</v>
      </c>
      <c r="D674">
        <v>0.83333333333333304</v>
      </c>
      <c r="E674">
        <v>0.58333333333333304</v>
      </c>
    </row>
    <row r="675" spans="1:5" x14ac:dyDescent="0.5">
      <c r="A675" t="s">
        <v>993</v>
      </c>
      <c r="B675">
        <v>11</v>
      </c>
      <c r="C675">
        <v>0.63636363636363602</v>
      </c>
      <c r="D675">
        <v>0.54545454545454497</v>
      </c>
      <c r="E675">
        <v>0.36363636363636398</v>
      </c>
    </row>
    <row r="676" spans="1:5" x14ac:dyDescent="0.5">
      <c r="A676" t="s">
        <v>1367</v>
      </c>
      <c r="B676">
        <v>11</v>
      </c>
      <c r="C676">
        <v>1</v>
      </c>
      <c r="D676">
        <v>0.72727272727272696</v>
      </c>
      <c r="E676">
        <v>0.81818181818181801</v>
      </c>
    </row>
    <row r="677" spans="1:5" x14ac:dyDescent="0.5">
      <c r="A677" t="s">
        <v>990</v>
      </c>
      <c r="B677">
        <v>11</v>
      </c>
      <c r="C677">
        <v>0.72727272727272696</v>
      </c>
      <c r="D677">
        <v>0.45454545454545497</v>
      </c>
      <c r="E677">
        <v>0.27272727272727298</v>
      </c>
    </row>
    <row r="678" spans="1:5" x14ac:dyDescent="0.5">
      <c r="A678" t="s">
        <v>1174</v>
      </c>
      <c r="B678">
        <v>11</v>
      </c>
      <c r="C678">
        <v>0.45454545454545497</v>
      </c>
      <c r="D678">
        <v>0.36363636363636398</v>
      </c>
      <c r="E678">
        <v>0.27272727272727298</v>
      </c>
    </row>
    <row r="679" spans="1:5" x14ac:dyDescent="0.5">
      <c r="A679" t="s">
        <v>1170</v>
      </c>
      <c r="B679">
        <v>11</v>
      </c>
      <c r="C679">
        <v>1</v>
      </c>
      <c r="D679">
        <v>0.81818181818181801</v>
      </c>
      <c r="E679">
        <v>0.54545454545454497</v>
      </c>
    </row>
    <row r="680" spans="1:5" x14ac:dyDescent="0.5">
      <c r="A680" t="s">
        <v>1293</v>
      </c>
      <c r="B680">
        <v>11</v>
      </c>
      <c r="C680">
        <v>0.54545454545454497</v>
      </c>
      <c r="D680">
        <v>0.45454545454545497</v>
      </c>
      <c r="E680">
        <v>0.54545454545454497</v>
      </c>
    </row>
    <row r="681" spans="1:5" x14ac:dyDescent="0.5">
      <c r="A681" t="s">
        <v>369</v>
      </c>
      <c r="B681">
        <v>11</v>
      </c>
      <c r="C681">
        <v>0.63636363636363602</v>
      </c>
      <c r="D681">
        <v>0.63636363636363602</v>
      </c>
      <c r="E681">
        <v>0.81818181818181801</v>
      </c>
    </row>
    <row r="682" spans="1:5" x14ac:dyDescent="0.5">
      <c r="A682" t="s">
        <v>1031</v>
      </c>
      <c r="B682">
        <v>11</v>
      </c>
      <c r="C682">
        <v>0.54545454545454497</v>
      </c>
      <c r="D682">
        <v>0.27272727272727298</v>
      </c>
      <c r="E682">
        <v>0.54545454545454497</v>
      </c>
    </row>
    <row r="683" spans="1:5" x14ac:dyDescent="0.5">
      <c r="A683" t="s">
        <v>1515</v>
      </c>
      <c r="B683">
        <v>11</v>
      </c>
      <c r="C683">
        <v>0.72727272727272696</v>
      </c>
      <c r="D683">
        <v>0.27272727272727298</v>
      </c>
      <c r="E683">
        <v>0.81818181818181801</v>
      </c>
    </row>
    <row r="684" spans="1:5" x14ac:dyDescent="0.5">
      <c r="A684" t="s">
        <v>1620</v>
      </c>
      <c r="B684">
        <v>11</v>
      </c>
      <c r="C684">
        <v>0.63636363636363602</v>
      </c>
      <c r="D684">
        <v>0.54545454545454497</v>
      </c>
      <c r="E684">
        <v>0.54545454545454497</v>
      </c>
    </row>
    <row r="685" spans="1:5" x14ac:dyDescent="0.5">
      <c r="A685" t="s">
        <v>885</v>
      </c>
      <c r="B685">
        <v>11</v>
      </c>
      <c r="C685">
        <v>0.63636363636363602</v>
      </c>
      <c r="D685">
        <v>0.54545454545454497</v>
      </c>
      <c r="E685">
        <v>0.63636363636363602</v>
      </c>
    </row>
    <row r="686" spans="1:5" x14ac:dyDescent="0.5">
      <c r="A686" t="s">
        <v>687</v>
      </c>
      <c r="B686">
        <v>11</v>
      </c>
      <c r="C686">
        <v>0.81818181818181801</v>
      </c>
      <c r="D686">
        <v>0.54545454545454497</v>
      </c>
      <c r="E686">
        <v>0.63636363636363602</v>
      </c>
    </row>
    <row r="687" spans="1:5" x14ac:dyDescent="0.5">
      <c r="A687" t="s">
        <v>719</v>
      </c>
      <c r="B687">
        <v>11</v>
      </c>
      <c r="C687">
        <v>0.72727272727272696</v>
      </c>
      <c r="D687">
        <v>0.63636363636363602</v>
      </c>
      <c r="E687">
        <v>0.63636363636363602</v>
      </c>
    </row>
    <row r="688" spans="1:5" x14ac:dyDescent="0.5">
      <c r="A688" t="s">
        <v>1218</v>
      </c>
      <c r="B688">
        <v>11</v>
      </c>
      <c r="C688">
        <v>0.63636363636363602</v>
      </c>
      <c r="D688">
        <v>0.45454545454545497</v>
      </c>
      <c r="E688">
        <v>0.54545454545454497</v>
      </c>
    </row>
    <row r="689" spans="1:5" x14ac:dyDescent="0.5">
      <c r="A689" t="s">
        <v>867</v>
      </c>
      <c r="B689">
        <v>10</v>
      </c>
      <c r="C689">
        <v>0.6</v>
      </c>
      <c r="D689">
        <v>0.2</v>
      </c>
      <c r="E689">
        <v>0.7</v>
      </c>
    </row>
    <row r="690" spans="1:5" x14ac:dyDescent="0.5">
      <c r="A690" t="s">
        <v>1484</v>
      </c>
      <c r="B690">
        <v>10</v>
      </c>
      <c r="C690">
        <v>0.9</v>
      </c>
      <c r="D690">
        <v>0.6</v>
      </c>
      <c r="E690">
        <v>0.5</v>
      </c>
    </row>
    <row r="691" spans="1:5" x14ac:dyDescent="0.5">
      <c r="A691" t="s">
        <v>1231</v>
      </c>
      <c r="B691">
        <v>10</v>
      </c>
      <c r="C691">
        <v>0.6</v>
      </c>
      <c r="D691">
        <v>0.7</v>
      </c>
      <c r="E691">
        <v>0.6</v>
      </c>
    </row>
    <row r="692" spans="1:5" x14ac:dyDescent="0.5">
      <c r="A692" t="s">
        <v>983</v>
      </c>
      <c r="B692">
        <v>10</v>
      </c>
      <c r="C692">
        <v>0.8</v>
      </c>
      <c r="D692">
        <v>0.6</v>
      </c>
      <c r="E692">
        <v>0.7</v>
      </c>
    </row>
    <row r="693" spans="1:5" x14ac:dyDescent="0.5">
      <c r="A693" t="s">
        <v>1027</v>
      </c>
      <c r="B693">
        <v>10</v>
      </c>
      <c r="C693">
        <v>0.7</v>
      </c>
      <c r="D693">
        <v>0.7</v>
      </c>
      <c r="E693">
        <v>0.6</v>
      </c>
    </row>
    <row r="694" spans="1:5" x14ac:dyDescent="0.5">
      <c r="A694" t="s">
        <v>981</v>
      </c>
      <c r="B694">
        <v>10</v>
      </c>
      <c r="C694">
        <v>0.8</v>
      </c>
      <c r="D694">
        <v>0.7</v>
      </c>
      <c r="E694">
        <v>0.8</v>
      </c>
    </row>
    <row r="695" spans="1:5" ht="31.5" x14ac:dyDescent="0.5">
      <c r="A695" t="s">
        <v>1304</v>
      </c>
      <c r="B695">
        <v>10</v>
      </c>
      <c r="C695">
        <v>0.8</v>
      </c>
      <c r="D695">
        <v>0.7</v>
      </c>
      <c r="E695">
        <v>0.6</v>
      </c>
    </row>
    <row r="696" spans="1:5" x14ac:dyDescent="0.5">
      <c r="A696" t="s">
        <v>880</v>
      </c>
      <c r="B696">
        <v>10</v>
      </c>
      <c r="C696">
        <v>0.3</v>
      </c>
      <c r="D696">
        <v>0.3</v>
      </c>
      <c r="E696">
        <v>0.2</v>
      </c>
    </row>
    <row r="697" spans="1:5" x14ac:dyDescent="0.5">
      <c r="A697" t="s">
        <v>1133</v>
      </c>
      <c r="B697">
        <v>10</v>
      </c>
      <c r="C697">
        <v>1</v>
      </c>
      <c r="D697">
        <v>0.8</v>
      </c>
      <c r="E697">
        <v>0.9</v>
      </c>
    </row>
    <row r="698" spans="1:5" x14ac:dyDescent="0.5">
      <c r="A698" t="s">
        <v>1366</v>
      </c>
      <c r="B698">
        <v>10</v>
      </c>
      <c r="C698">
        <v>0.3</v>
      </c>
      <c r="D698">
        <v>0.2</v>
      </c>
      <c r="E698">
        <v>0.4</v>
      </c>
    </row>
    <row r="699" spans="1:5" x14ac:dyDescent="0.5">
      <c r="A699" t="s">
        <v>1141</v>
      </c>
      <c r="B699">
        <v>10</v>
      </c>
      <c r="C699">
        <v>0.5</v>
      </c>
      <c r="D699">
        <v>0.3</v>
      </c>
      <c r="E699">
        <v>0.5</v>
      </c>
    </row>
    <row r="700" spans="1:5" x14ac:dyDescent="0.5">
      <c r="A700" t="s">
        <v>1085</v>
      </c>
      <c r="B700">
        <v>10</v>
      </c>
      <c r="C700">
        <v>0.6</v>
      </c>
      <c r="D700">
        <v>0.5</v>
      </c>
      <c r="E700">
        <v>0.7</v>
      </c>
    </row>
    <row r="701" spans="1:5" x14ac:dyDescent="0.5">
      <c r="A701" t="s">
        <v>1296</v>
      </c>
      <c r="B701">
        <v>10</v>
      </c>
      <c r="C701">
        <v>1</v>
      </c>
      <c r="D701">
        <v>0.6</v>
      </c>
      <c r="E701">
        <v>0.7</v>
      </c>
    </row>
    <row r="702" spans="1:5" x14ac:dyDescent="0.5">
      <c r="A702" t="s">
        <v>1247</v>
      </c>
      <c r="B702">
        <v>10</v>
      </c>
      <c r="C702">
        <v>0.7</v>
      </c>
      <c r="D702">
        <v>0.5</v>
      </c>
      <c r="E702">
        <v>0.5</v>
      </c>
    </row>
    <row r="703" spans="1:5" x14ac:dyDescent="0.5">
      <c r="A703" t="s">
        <v>1569</v>
      </c>
      <c r="B703">
        <v>10</v>
      </c>
      <c r="C703">
        <v>0.6</v>
      </c>
      <c r="D703">
        <v>0.6</v>
      </c>
      <c r="E703">
        <v>0.8</v>
      </c>
    </row>
    <row r="704" spans="1:5" x14ac:dyDescent="0.5">
      <c r="A704" t="s">
        <v>823</v>
      </c>
      <c r="B704">
        <v>9</v>
      </c>
      <c r="C704">
        <v>0.44444444444444398</v>
      </c>
      <c r="D704">
        <v>0.55555555555555602</v>
      </c>
      <c r="E704">
        <v>0.44444444444444398</v>
      </c>
    </row>
    <row r="705" spans="1:5" x14ac:dyDescent="0.5">
      <c r="A705" t="s">
        <v>1092</v>
      </c>
      <c r="B705">
        <v>9</v>
      </c>
      <c r="C705">
        <v>1</v>
      </c>
      <c r="D705">
        <v>0.66666666666666696</v>
      </c>
      <c r="E705">
        <v>0.77777777777777801</v>
      </c>
    </row>
    <row r="706" spans="1:5" x14ac:dyDescent="0.5">
      <c r="A706" t="s">
        <v>1390</v>
      </c>
      <c r="B706">
        <v>9</v>
      </c>
      <c r="C706">
        <v>0.88888888888888895</v>
      </c>
      <c r="D706">
        <v>0.55555555555555602</v>
      </c>
      <c r="E706">
        <v>0.55555555555555602</v>
      </c>
    </row>
    <row r="707" spans="1:5" ht="31.5" x14ac:dyDescent="0.5">
      <c r="A707" t="s">
        <v>1298</v>
      </c>
      <c r="B707">
        <v>9</v>
      </c>
      <c r="C707">
        <v>1</v>
      </c>
      <c r="D707">
        <v>0.55555555555555602</v>
      </c>
      <c r="E707">
        <v>0.77777777777777801</v>
      </c>
    </row>
    <row r="708" spans="1:5" x14ac:dyDescent="0.5">
      <c r="A708" t="s">
        <v>1398</v>
      </c>
      <c r="B708">
        <v>9</v>
      </c>
      <c r="C708">
        <v>0.88888888888888895</v>
      </c>
      <c r="D708">
        <v>0.88888888888888895</v>
      </c>
      <c r="E708">
        <v>0.77777777777777801</v>
      </c>
    </row>
    <row r="709" spans="1:5" x14ac:dyDescent="0.5">
      <c r="A709" t="s">
        <v>1257</v>
      </c>
      <c r="B709">
        <v>9</v>
      </c>
      <c r="C709">
        <v>0.55555555555555602</v>
      </c>
      <c r="D709">
        <v>0.55555555555555602</v>
      </c>
      <c r="E709">
        <v>0.55555555555555602</v>
      </c>
    </row>
    <row r="710" spans="1:5" x14ac:dyDescent="0.5">
      <c r="A710" t="s">
        <v>1216</v>
      </c>
      <c r="B710">
        <v>9</v>
      </c>
      <c r="C710">
        <v>0.55555555555555602</v>
      </c>
      <c r="D710">
        <v>0.55555555555555602</v>
      </c>
      <c r="E710">
        <v>0.55555555555555602</v>
      </c>
    </row>
    <row r="711" spans="1:5" x14ac:dyDescent="0.5">
      <c r="A711" t="s">
        <v>1125</v>
      </c>
      <c r="B711">
        <v>9</v>
      </c>
      <c r="C711">
        <v>0.77777777777777801</v>
      </c>
      <c r="D711">
        <v>0.66666666666666696</v>
      </c>
      <c r="E711">
        <v>0.66666666666666696</v>
      </c>
    </row>
    <row r="712" spans="1:5" x14ac:dyDescent="0.5">
      <c r="A712" t="s">
        <v>1628</v>
      </c>
      <c r="B712">
        <v>9</v>
      </c>
      <c r="C712">
        <v>1</v>
      </c>
      <c r="D712">
        <v>0.88888888888888895</v>
      </c>
      <c r="E712">
        <v>0.88888888888888895</v>
      </c>
    </row>
    <row r="713" spans="1:5" x14ac:dyDescent="0.5">
      <c r="A713" t="s">
        <v>756</v>
      </c>
      <c r="B713">
        <v>9</v>
      </c>
      <c r="C713">
        <v>0.55555555555555602</v>
      </c>
      <c r="D713">
        <v>0.66666666666666696</v>
      </c>
      <c r="E713">
        <v>0.22222222222222199</v>
      </c>
    </row>
    <row r="714" spans="1:5" x14ac:dyDescent="0.5">
      <c r="A714" t="s">
        <v>1559</v>
      </c>
      <c r="B714">
        <v>9</v>
      </c>
      <c r="C714">
        <v>0.77777777777777801</v>
      </c>
      <c r="D714">
        <v>0.55555555555555602</v>
      </c>
      <c r="E714">
        <v>0.55555555555555602</v>
      </c>
    </row>
    <row r="715" spans="1:5" x14ac:dyDescent="0.5">
      <c r="A715" t="s">
        <v>1564</v>
      </c>
      <c r="B715">
        <v>9</v>
      </c>
      <c r="C715">
        <v>0.66666666666666696</v>
      </c>
      <c r="D715">
        <v>0.22222222222222199</v>
      </c>
      <c r="E715">
        <v>0.55555555555555602</v>
      </c>
    </row>
    <row r="716" spans="1:5" x14ac:dyDescent="0.5">
      <c r="A716" t="s">
        <v>1351</v>
      </c>
      <c r="B716">
        <v>9</v>
      </c>
      <c r="C716">
        <v>0.55555555555555602</v>
      </c>
      <c r="D716">
        <v>0.55555555555555602</v>
      </c>
      <c r="E716">
        <v>0.55555555555555602</v>
      </c>
    </row>
    <row r="717" spans="1:5" x14ac:dyDescent="0.5">
      <c r="A717" t="s">
        <v>878</v>
      </c>
      <c r="B717">
        <v>9</v>
      </c>
      <c r="C717">
        <v>0.55555555555555602</v>
      </c>
      <c r="D717">
        <v>0.66666666666666696</v>
      </c>
      <c r="E717">
        <v>0.77777777777777801</v>
      </c>
    </row>
    <row r="718" spans="1:5" x14ac:dyDescent="0.5">
      <c r="A718" t="s">
        <v>1310</v>
      </c>
      <c r="B718">
        <v>8</v>
      </c>
      <c r="C718">
        <v>0.625</v>
      </c>
      <c r="D718">
        <v>0.375</v>
      </c>
      <c r="E718">
        <v>0.375</v>
      </c>
    </row>
    <row r="719" spans="1:5" x14ac:dyDescent="0.5">
      <c r="A719" t="s">
        <v>1639</v>
      </c>
      <c r="B719">
        <v>8</v>
      </c>
      <c r="C719">
        <v>1</v>
      </c>
      <c r="D719">
        <v>0.625</v>
      </c>
      <c r="E719">
        <v>0.625</v>
      </c>
    </row>
    <row r="720" spans="1:5" x14ac:dyDescent="0.5">
      <c r="A720" t="s">
        <v>1211</v>
      </c>
      <c r="B720">
        <v>8</v>
      </c>
      <c r="C720">
        <v>0.625</v>
      </c>
      <c r="D720">
        <v>0</v>
      </c>
      <c r="E720">
        <v>0.625</v>
      </c>
    </row>
    <row r="721" spans="1:5" x14ac:dyDescent="0.5">
      <c r="A721" t="s">
        <v>632</v>
      </c>
      <c r="B721">
        <v>8</v>
      </c>
      <c r="C721">
        <v>0.875</v>
      </c>
      <c r="D721">
        <v>0.5</v>
      </c>
      <c r="E721">
        <v>0.75</v>
      </c>
    </row>
    <row r="722" spans="1:5" x14ac:dyDescent="0.5">
      <c r="A722" t="s">
        <v>652</v>
      </c>
      <c r="B722">
        <v>8</v>
      </c>
      <c r="C722">
        <v>0.875</v>
      </c>
      <c r="D722">
        <v>0.75</v>
      </c>
      <c r="E722">
        <v>0.625</v>
      </c>
    </row>
    <row r="723" spans="1:5" x14ac:dyDescent="0.5">
      <c r="A723" t="s">
        <v>1338</v>
      </c>
      <c r="B723">
        <v>8</v>
      </c>
      <c r="C723">
        <v>0.875</v>
      </c>
      <c r="D723">
        <v>0.875</v>
      </c>
      <c r="E723">
        <v>0.875</v>
      </c>
    </row>
    <row r="724" spans="1:5" x14ac:dyDescent="0.5">
      <c r="A724" t="s">
        <v>693</v>
      </c>
      <c r="B724">
        <v>8</v>
      </c>
      <c r="C724">
        <v>0.75</v>
      </c>
      <c r="D724">
        <v>0.5</v>
      </c>
      <c r="E724">
        <v>0.5</v>
      </c>
    </row>
    <row r="725" spans="1:5" x14ac:dyDescent="0.5">
      <c r="A725" t="s">
        <v>1513</v>
      </c>
      <c r="B725">
        <v>8</v>
      </c>
      <c r="C725">
        <v>0.875</v>
      </c>
      <c r="D725">
        <v>0.875</v>
      </c>
      <c r="E725">
        <v>0.875</v>
      </c>
    </row>
    <row r="726" spans="1:5" ht="31.5" x14ac:dyDescent="0.5">
      <c r="A726" t="s">
        <v>423</v>
      </c>
      <c r="B726">
        <v>8</v>
      </c>
      <c r="C726">
        <v>0.875</v>
      </c>
      <c r="D726">
        <v>0.625</v>
      </c>
      <c r="E726">
        <v>0.5</v>
      </c>
    </row>
    <row r="727" spans="1:5" ht="31.5" x14ac:dyDescent="0.5">
      <c r="A727" t="s">
        <v>413</v>
      </c>
      <c r="B727">
        <v>8</v>
      </c>
      <c r="C727">
        <v>0.75</v>
      </c>
      <c r="D727">
        <v>0.625</v>
      </c>
      <c r="E727">
        <v>0.75</v>
      </c>
    </row>
    <row r="728" spans="1:5" x14ac:dyDescent="0.5">
      <c r="A728" t="s">
        <v>1561</v>
      </c>
      <c r="B728">
        <v>8</v>
      </c>
      <c r="C728">
        <v>0.625</v>
      </c>
      <c r="D728">
        <v>0.125</v>
      </c>
      <c r="E728">
        <v>0.25</v>
      </c>
    </row>
    <row r="729" spans="1:5" x14ac:dyDescent="0.5">
      <c r="A729" t="s">
        <v>1305</v>
      </c>
      <c r="B729">
        <v>8</v>
      </c>
      <c r="C729">
        <v>0.875</v>
      </c>
      <c r="D729">
        <v>0.875</v>
      </c>
      <c r="E729">
        <v>1</v>
      </c>
    </row>
    <row r="730" spans="1:5" x14ac:dyDescent="0.5">
      <c r="A730" t="s">
        <v>1007</v>
      </c>
      <c r="B730">
        <v>8</v>
      </c>
      <c r="C730">
        <v>0.75</v>
      </c>
      <c r="D730">
        <v>0.25</v>
      </c>
      <c r="E730">
        <v>0.125</v>
      </c>
    </row>
    <row r="731" spans="1:5" x14ac:dyDescent="0.5">
      <c r="A731" t="s">
        <v>265</v>
      </c>
      <c r="B731">
        <v>8</v>
      </c>
      <c r="C731">
        <v>0.75</v>
      </c>
      <c r="D731">
        <v>0.5</v>
      </c>
      <c r="E731">
        <v>0.5</v>
      </c>
    </row>
    <row r="732" spans="1:5" x14ac:dyDescent="0.5">
      <c r="A732" t="s">
        <v>1593</v>
      </c>
      <c r="B732">
        <v>8</v>
      </c>
      <c r="C732">
        <v>1</v>
      </c>
      <c r="D732">
        <v>1</v>
      </c>
      <c r="E732">
        <v>0.75</v>
      </c>
    </row>
    <row r="733" spans="1:5" ht="31.5" x14ac:dyDescent="0.5">
      <c r="A733" t="s">
        <v>1173</v>
      </c>
      <c r="B733">
        <v>7</v>
      </c>
      <c r="C733">
        <v>0.42857142857142899</v>
      </c>
      <c r="D733">
        <v>0.14285714285714299</v>
      </c>
      <c r="E733">
        <v>0.14285714285714299</v>
      </c>
    </row>
    <row r="734" spans="1:5" x14ac:dyDescent="0.5">
      <c r="A734" t="s">
        <v>881</v>
      </c>
      <c r="B734">
        <v>7</v>
      </c>
      <c r="C734">
        <v>0.71428571428571397</v>
      </c>
      <c r="D734">
        <v>0.71428571428571397</v>
      </c>
      <c r="E734">
        <v>0.57142857142857095</v>
      </c>
    </row>
    <row r="735" spans="1:5" x14ac:dyDescent="0.5">
      <c r="A735" t="s">
        <v>891</v>
      </c>
      <c r="B735">
        <v>7</v>
      </c>
      <c r="C735">
        <v>0.42857142857142899</v>
      </c>
      <c r="D735">
        <v>0</v>
      </c>
      <c r="E735">
        <v>0.28571428571428598</v>
      </c>
    </row>
    <row r="736" spans="1:5" ht="31.5" x14ac:dyDescent="0.5">
      <c r="A736" t="s">
        <v>969</v>
      </c>
      <c r="B736">
        <v>7</v>
      </c>
      <c r="C736">
        <v>0.42857142857142899</v>
      </c>
      <c r="D736">
        <v>0.42857142857142899</v>
      </c>
      <c r="E736">
        <v>0.14285714285714299</v>
      </c>
    </row>
    <row r="737" spans="1:5" x14ac:dyDescent="0.5">
      <c r="A737" t="s">
        <v>1638</v>
      </c>
      <c r="B737">
        <v>7</v>
      </c>
      <c r="C737">
        <v>0.42857142857142899</v>
      </c>
      <c r="D737">
        <v>0.71428571428571397</v>
      </c>
      <c r="E737">
        <v>0.57142857142857095</v>
      </c>
    </row>
    <row r="738" spans="1:5" x14ac:dyDescent="0.5">
      <c r="A738" t="s">
        <v>272</v>
      </c>
      <c r="B738">
        <v>7</v>
      </c>
      <c r="C738">
        <v>0.85714285714285698</v>
      </c>
      <c r="D738">
        <v>0.71428571428571397</v>
      </c>
      <c r="E738">
        <v>0.42857142857142899</v>
      </c>
    </row>
    <row r="739" spans="1:5" x14ac:dyDescent="0.5">
      <c r="A739" t="s">
        <v>1212</v>
      </c>
      <c r="B739">
        <v>7</v>
      </c>
      <c r="C739">
        <v>0.57142857142857095</v>
      </c>
      <c r="D739">
        <v>0.57142857142857095</v>
      </c>
      <c r="E739">
        <v>0.14285714285714299</v>
      </c>
    </row>
    <row r="740" spans="1:5" x14ac:dyDescent="0.5">
      <c r="A740" t="s">
        <v>1458</v>
      </c>
      <c r="B740">
        <v>7</v>
      </c>
      <c r="C740">
        <v>0.57142857142857095</v>
      </c>
      <c r="D740">
        <v>0.57142857142857095</v>
      </c>
      <c r="E740">
        <v>0.28571428571428598</v>
      </c>
    </row>
    <row r="741" spans="1:5" x14ac:dyDescent="0.5">
      <c r="A741" t="s">
        <v>641</v>
      </c>
      <c r="B741">
        <v>7</v>
      </c>
      <c r="C741">
        <v>0.71428571428571397</v>
      </c>
      <c r="D741">
        <v>1</v>
      </c>
      <c r="E741">
        <v>0.71428571428571397</v>
      </c>
    </row>
    <row r="742" spans="1:5" x14ac:dyDescent="0.5">
      <c r="A742" t="s">
        <v>648</v>
      </c>
      <c r="B742">
        <v>7</v>
      </c>
      <c r="C742">
        <v>0</v>
      </c>
      <c r="D742">
        <v>0.42857142857142899</v>
      </c>
      <c r="E742">
        <v>0.28571428571428598</v>
      </c>
    </row>
    <row r="743" spans="1:5" x14ac:dyDescent="0.5">
      <c r="A743" t="s">
        <v>1651</v>
      </c>
      <c r="B743">
        <v>7</v>
      </c>
      <c r="C743">
        <v>0.85714285714285698</v>
      </c>
      <c r="D743">
        <v>0.57142857142857095</v>
      </c>
      <c r="E743">
        <v>0.57142857142857095</v>
      </c>
    </row>
    <row r="744" spans="1:5" x14ac:dyDescent="0.5">
      <c r="A744" t="s">
        <v>388</v>
      </c>
      <c r="B744">
        <v>7</v>
      </c>
      <c r="C744">
        <v>1</v>
      </c>
      <c r="D744">
        <v>1</v>
      </c>
      <c r="E744">
        <v>0.57142857142857095</v>
      </c>
    </row>
    <row r="745" spans="1:5" x14ac:dyDescent="0.5">
      <c r="A745" t="s">
        <v>669</v>
      </c>
      <c r="B745">
        <v>7</v>
      </c>
      <c r="C745">
        <v>0.71428571428571397</v>
      </c>
      <c r="D745">
        <v>0.71428571428571397</v>
      </c>
      <c r="E745">
        <v>0.42857142857142899</v>
      </c>
    </row>
    <row r="746" spans="1:5" x14ac:dyDescent="0.5">
      <c r="A746" t="s">
        <v>973</v>
      </c>
      <c r="B746">
        <v>7</v>
      </c>
      <c r="C746">
        <v>0.85714285714285698</v>
      </c>
      <c r="D746">
        <v>0.71428571428571397</v>
      </c>
      <c r="E746">
        <v>0.71428571428571397</v>
      </c>
    </row>
    <row r="747" spans="1:5" x14ac:dyDescent="0.5">
      <c r="A747" t="s">
        <v>1213</v>
      </c>
      <c r="B747">
        <v>7</v>
      </c>
      <c r="C747">
        <v>0.85714285714285698</v>
      </c>
      <c r="D747">
        <v>0.85714285714285698</v>
      </c>
      <c r="E747">
        <v>0.85714285714285698</v>
      </c>
    </row>
    <row r="748" spans="1:5" x14ac:dyDescent="0.5">
      <c r="A748" t="s">
        <v>319</v>
      </c>
      <c r="B748">
        <v>7</v>
      </c>
      <c r="C748">
        <v>0.71428571428571397</v>
      </c>
      <c r="D748">
        <v>0.71428571428571397</v>
      </c>
      <c r="E748">
        <v>0.57142857142857095</v>
      </c>
    </row>
    <row r="749" spans="1:5" x14ac:dyDescent="0.5">
      <c r="A749" t="s">
        <v>1094</v>
      </c>
      <c r="B749">
        <v>7</v>
      </c>
      <c r="C749">
        <v>0.71428571428571397</v>
      </c>
      <c r="D749">
        <v>0.28571428571428598</v>
      </c>
      <c r="E749">
        <v>0.28571428571428598</v>
      </c>
    </row>
    <row r="750" spans="1:5" x14ac:dyDescent="0.5">
      <c r="A750" t="s">
        <v>711</v>
      </c>
      <c r="B750">
        <v>7</v>
      </c>
      <c r="C750">
        <v>0.57142857142857095</v>
      </c>
      <c r="D750">
        <v>0.14285714285714299</v>
      </c>
      <c r="E750">
        <v>0.28571428571428598</v>
      </c>
    </row>
    <row r="751" spans="1:5" x14ac:dyDescent="0.5">
      <c r="A751" t="s">
        <v>776</v>
      </c>
      <c r="B751">
        <v>7</v>
      </c>
      <c r="C751">
        <v>0.71428571428571397</v>
      </c>
      <c r="D751">
        <v>0.28571428571428598</v>
      </c>
      <c r="E751">
        <v>0.42857142857142899</v>
      </c>
    </row>
    <row r="752" spans="1:5" x14ac:dyDescent="0.5">
      <c r="A752" t="s">
        <v>1622</v>
      </c>
      <c r="B752">
        <v>7</v>
      </c>
      <c r="C752">
        <v>0.57142857142857095</v>
      </c>
      <c r="D752">
        <v>0.42857142857142899</v>
      </c>
      <c r="E752">
        <v>0.42857142857142899</v>
      </c>
    </row>
    <row r="753" spans="1:5" x14ac:dyDescent="0.5">
      <c r="A753" t="s">
        <v>685</v>
      </c>
      <c r="B753">
        <v>6</v>
      </c>
      <c r="C753">
        <v>1</v>
      </c>
      <c r="D753">
        <v>0.66666666666666696</v>
      </c>
      <c r="E753">
        <v>0.66666666666666696</v>
      </c>
    </row>
    <row r="754" spans="1:5" x14ac:dyDescent="0.5">
      <c r="A754" t="s">
        <v>694</v>
      </c>
      <c r="B754">
        <v>6</v>
      </c>
      <c r="C754">
        <v>0.5</v>
      </c>
      <c r="D754">
        <v>0.33333333333333298</v>
      </c>
      <c r="E754">
        <v>0.16666666666666699</v>
      </c>
    </row>
    <row r="755" spans="1:5" x14ac:dyDescent="0.5">
      <c r="A755" t="s">
        <v>1633</v>
      </c>
      <c r="B755">
        <v>6</v>
      </c>
      <c r="C755">
        <v>0.66666666666666696</v>
      </c>
      <c r="D755">
        <v>0.66666666666666696</v>
      </c>
      <c r="E755">
        <v>0.83333333333333304</v>
      </c>
    </row>
    <row r="756" spans="1:5" x14ac:dyDescent="0.5">
      <c r="A756" t="s">
        <v>1315</v>
      </c>
      <c r="B756">
        <v>6</v>
      </c>
      <c r="C756">
        <v>0.16666666666666699</v>
      </c>
      <c r="D756">
        <v>0.5</v>
      </c>
      <c r="E756">
        <v>0.5</v>
      </c>
    </row>
    <row r="757" spans="1:5" x14ac:dyDescent="0.5">
      <c r="A757" t="s">
        <v>1289</v>
      </c>
      <c r="B757">
        <v>6</v>
      </c>
      <c r="C757">
        <v>0.83333333333333304</v>
      </c>
      <c r="D757">
        <v>0.66666666666666696</v>
      </c>
      <c r="E757">
        <v>0.33333333333333298</v>
      </c>
    </row>
    <row r="758" spans="1:5" x14ac:dyDescent="0.5">
      <c r="A758" t="s">
        <v>1544</v>
      </c>
      <c r="B758">
        <v>6</v>
      </c>
      <c r="C758">
        <v>0.66666666666666696</v>
      </c>
      <c r="D758">
        <v>0.83333333333333304</v>
      </c>
      <c r="E758">
        <v>1</v>
      </c>
    </row>
    <row r="759" spans="1:5" x14ac:dyDescent="0.5">
      <c r="A759" t="s">
        <v>1636</v>
      </c>
      <c r="B759">
        <v>6</v>
      </c>
      <c r="C759">
        <v>0.66666666666666696</v>
      </c>
      <c r="D759">
        <v>0.5</v>
      </c>
      <c r="E759">
        <v>0.33333333333333298</v>
      </c>
    </row>
    <row r="760" spans="1:5" x14ac:dyDescent="0.5">
      <c r="A760" t="s">
        <v>1235</v>
      </c>
      <c r="B760">
        <v>6</v>
      </c>
      <c r="C760">
        <v>0.83333333333333304</v>
      </c>
      <c r="D760">
        <v>0.33333333333333298</v>
      </c>
      <c r="E760">
        <v>0.5</v>
      </c>
    </row>
    <row r="761" spans="1:5" ht="31.5" x14ac:dyDescent="0.5">
      <c r="A761" t="s">
        <v>1086</v>
      </c>
      <c r="B761">
        <v>6</v>
      </c>
      <c r="C761">
        <v>0.5</v>
      </c>
      <c r="D761">
        <v>0.66666666666666696</v>
      </c>
      <c r="E761">
        <v>0.66666666666666696</v>
      </c>
    </row>
    <row r="762" spans="1:5" x14ac:dyDescent="0.5">
      <c r="A762" t="s">
        <v>1487</v>
      </c>
      <c r="B762">
        <v>6</v>
      </c>
      <c r="C762">
        <v>1</v>
      </c>
      <c r="D762">
        <v>0.66666666666666696</v>
      </c>
      <c r="E762">
        <v>0.83333333333333304</v>
      </c>
    </row>
    <row r="763" spans="1:5" x14ac:dyDescent="0.5">
      <c r="A763" t="s">
        <v>1004</v>
      </c>
      <c r="B763">
        <v>6</v>
      </c>
      <c r="C763">
        <v>0.83333333333333304</v>
      </c>
      <c r="D763">
        <v>1</v>
      </c>
      <c r="E763">
        <v>0.33333333333333298</v>
      </c>
    </row>
    <row r="764" spans="1:5" x14ac:dyDescent="0.5">
      <c r="A764" t="s">
        <v>267</v>
      </c>
      <c r="B764">
        <v>6</v>
      </c>
      <c r="C764">
        <v>0.33333333333333298</v>
      </c>
      <c r="D764">
        <v>0.5</v>
      </c>
      <c r="E764">
        <v>0.33333333333333298</v>
      </c>
    </row>
    <row r="765" spans="1:5" x14ac:dyDescent="0.5">
      <c r="A765" t="s">
        <v>1301</v>
      </c>
      <c r="B765">
        <v>6</v>
      </c>
      <c r="C765">
        <v>0.5</v>
      </c>
      <c r="D765">
        <v>0.66666666666666696</v>
      </c>
      <c r="E765">
        <v>0.5</v>
      </c>
    </row>
    <row r="766" spans="1:5" x14ac:dyDescent="0.5">
      <c r="A766" t="s">
        <v>270</v>
      </c>
      <c r="B766">
        <v>6</v>
      </c>
      <c r="C766">
        <v>0.83333333333333304</v>
      </c>
      <c r="D766">
        <v>0.5</v>
      </c>
      <c r="E766">
        <v>0.33333333333333298</v>
      </c>
    </row>
    <row r="767" spans="1:5" x14ac:dyDescent="0.5">
      <c r="A767" t="s">
        <v>1395</v>
      </c>
      <c r="B767">
        <v>6</v>
      </c>
      <c r="C767">
        <v>0.5</v>
      </c>
      <c r="D767">
        <v>0.33333333333333298</v>
      </c>
      <c r="E767">
        <v>0.33333333333333298</v>
      </c>
    </row>
    <row r="768" spans="1:5" x14ac:dyDescent="0.5">
      <c r="A768" t="s">
        <v>1356</v>
      </c>
      <c r="B768">
        <v>6</v>
      </c>
      <c r="C768">
        <v>0.33333333333333298</v>
      </c>
      <c r="D768">
        <v>0.16666666666666699</v>
      </c>
      <c r="E768">
        <v>0.16666666666666699</v>
      </c>
    </row>
    <row r="769" spans="1:5" x14ac:dyDescent="0.5">
      <c r="A769" t="s">
        <v>1616</v>
      </c>
      <c r="B769">
        <v>6</v>
      </c>
      <c r="C769">
        <v>0.83333333333333304</v>
      </c>
      <c r="D769">
        <v>0.83333333333333304</v>
      </c>
      <c r="E769">
        <v>0.83333333333333304</v>
      </c>
    </row>
    <row r="770" spans="1:5" x14ac:dyDescent="0.5">
      <c r="A770" t="s">
        <v>256</v>
      </c>
      <c r="B770">
        <v>6</v>
      </c>
      <c r="C770">
        <v>1</v>
      </c>
      <c r="D770">
        <v>0.5</v>
      </c>
      <c r="E770">
        <v>0.66666666666666696</v>
      </c>
    </row>
    <row r="771" spans="1:5" x14ac:dyDescent="0.5">
      <c r="A771" t="s">
        <v>1618</v>
      </c>
      <c r="B771">
        <v>6</v>
      </c>
      <c r="C771">
        <v>0.83333333333333304</v>
      </c>
      <c r="D771">
        <v>0.5</v>
      </c>
      <c r="E771">
        <v>0.33333333333333298</v>
      </c>
    </row>
    <row r="772" spans="1:5" x14ac:dyDescent="0.5">
      <c r="A772" t="s">
        <v>1600</v>
      </c>
      <c r="B772">
        <v>6</v>
      </c>
      <c r="C772">
        <v>0.83333333333333304</v>
      </c>
      <c r="D772">
        <v>0.5</v>
      </c>
      <c r="E772">
        <v>0.5</v>
      </c>
    </row>
    <row r="773" spans="1:5" x14ac:dyDescent="0.5">
      <c r="A773" t="s">
        <v>1118</v>
      </c>
      <c r="B773">
        <v>6</v>
      </c>
      <c r="C773">
        <v>0.83333333333333304</v>
      </c>
      <c r="D773">
        <v>0.66666666666666696</v>
      </c>
      <c r="E773">
        <v>0.83333333333333304</v>
      </c>
    </row>
    <row r="774" spans="1:5" x14ac:dyDescent="0.5">
      <c r="A774" t="s">
        <v>1161</v>
      </c>
      <c r="B774">
        <v>6</v>
      </c>
      <c r="C774">
        <v>0.66666666666666696</v>
      </c>
      <c r="D774">
        <v>0.16666666666666699</v>
      </c>
      <c r="E774">
        <v>0.16666666666666699</v>
      </c>
    </row>
    <row r="775" spans="1:5" x14ac:dyDescent="0.5">
      <c r="A775" t="s">
        <v>242</v>
      </c>
      <c r="B775">
        <v>6</v>
      </c>
      <c r="C775">
        <v>1</v>
      </c>
      <c r="D775">
        <v>0.5</v>
      </c>
      <c r="E775">
        <v>0.33333333333333298</v>
      </c>
    </row>
    <row r="776" spans="1:5" x14ac:dyDescent="0.5">
      <c r="A776" t="s">
        <v>982</v>
      </c>
      <c r="B776">
        <v>6</v>
      </c>
      <c r="C776">
        <v>0.83333333333333304</v>
      </c>
      <c r="D776">
        <v>0.83333333333333304</v>
      </c>
      <c r="E776">
        <v>0.83333333333333304</v>
      </c>
    </row>
    <row r="777" spans="1:5" x14ac:dyDescent="0.5">
      <c r="A777" t="s">
        <v>1010</v>
      </c>
      <c r="B777">
        <v>6</v>
      </c>
      <c r="C777">
        <v>0.83333333333333304</v>
      </c>
      <c r="D777">
        <v>0.83333333333333304</v>
      </c>
      <c r="E777">
        <v>0.5</v>
      </c>
    </row>
    <row r="778" spans="1:5" x14ac:dyDescent="0.5">
      <c r="A778" t="s">
        <v>1650</v>
      </c>
      <c r="B778">
        <v>6</v>
      </c>
      <c r="C778">
        <v>0.83333333333333304</v>
      </c>
      <c r="D778">
        <v>0.33333333333333298</v>
      </c>
      <c r="E778">
        <v>0.5</v>
      </c>
    </row>
    <row r="779" spans="1:5" x14ac:dyDescent="0.5">
      <c r="A779" t="s">
        <v>894</v>
      </c>
      <c r="B779">
        <v>6</v>
      </c>
      <c r="C779">
        <v>0.66666666666666696</v>
      </c>
      <c r="D779">
        <v>0.66666666666666696</v>
      </c>
      <c r="E779">
        <v>0.83333333333333304</v>
      </c>
    </row>
    <row r="780" spans="1:5" x14ac:dyDescent="0.5">
      <c r="A780" t="s">
        <v>1642</v>
      </c>
      <c r="B780">
        <v>5</v>
      </c>
      <c r="C780">
        <v>0.6</v>
      </c>
      <c r="D780">
        <v>0.4</v>
      </c>
      <c r="E780">
        <v>0.4</v>
      </c>
    </row>
    <row r="781" spans="1:5" x14ac:dyDescent="0.5">
      <c r="A781" t="s">
        <v>984</v>
      </c>
      <c r="B781">
        <v>5</v>
      </c>
      <c r="C781">
        <v>0.4</v>
      </c>
      <c r="D781">
        <v>0</v>
      </c>
      <c r="E781">
        <v>0.2</v>
      </c>
    </row>
    <row r="782" spans="1:5" x14ac:dyDescent="0.5">
      <c r="A782" t="s">
        <v>858</v>
      </c>
      <c r="B782">
        <v>5</v>
      </c>
      <c r="C782">
        <v>0.6</v>
      </c>
      <c r="D782">
        <v>0.2</v>
      </c>
      <c r="E782">
        <v>0.6</v>
      </c>
    </row>
    <row r="783" spans="1:5" x14ac:dyDescent="0.5">
      <c r="A783" t="s">
        <v>1246</v>
      </c>
      <c r="B783">
        <v>5</v>
      </c>
      <c r="C783">
        <v>0.8</v>
      </c>
      <c r="D783">
        <v>0.6</v>
      </c>
      <c r="E783">
        <v>0.8</v>
      </c>
    </row>
    <row r="784" spans="1:5" x14ac:dyDescent="0.5">
      <c r="A784" t="s">
        <v>1581</v>
      </c>
      <c r="B784">
        <v>5</v>
      </c>
      <c r="C784">
        <v>0.2</v>
      </c>
      <c r="D784">
        <v>0.2</v>
      </c>
      <c r="E784">
        <v>0.2</v>
      </c>
    </row>
    <row r="785" spans="1:5" x14ac:dyDescent="0.5">
      <c r="A785" t="s">
        <v>1582</v>
      </c>
      <c r="B785">
        <v>5</v>
      </c>
      <c r="C785">
        <v>0.8</v>
      </c>
      <c r="D785">
        <v>0</v>
      </c>
      <c r="E785">
        <v>0.4</v>
      </c>
    </row>
    <row r="786" spans="1:5" x14ac:dyDescent="0.5">
      <c r="A786" t="s">
        <v>1572</v>
      </c>
      <c r="B786">
        <v>5</v>
      </c>
      <c r="C786">
        <v>1</v>
      </c>
      <c r="D786">
        <v>0.8</v>
      </c>
      <c r="E786">
        <v>0.6</v>
      </c>
    </row>
    <row r="787" spans="1:5" x14ac:dyDescent="0.5">
      <c r="A787" t="s">
        <v>771</v>
      </c>
      <c r="B787">
        <v>5</v>
      </c>
      <c r="C787">
        <v>0.6</v>
      </c>
      <c r="D787">
        <v>0.6</v>
      </c>
      <c r="E787">
        <v>0.6</v>
      </c>
    </row>
    <row r="788" spans="1:5" x14ac:dyDescent="0.5">
      <c r="A788" t="s">
        <v>1303</v>
      </c>
      <c r="B788">
        <v>5</v>
      </c>
      <c r="C788">
        <v>0.6</v>
      </c>
      <c r="D788">
        <v>0.8</v>
      </c>
      <c r="E788">
        <v>0.4</v>
      </c>
    </row>
    <row r="789" spans="1:5" x14ac:dyDescent="0.5">
      <c r="A789" t="s">
        <v>782</v>
      </c>
      <c r="B789">
        <v>5</v>
      </c>
      <c r="C789">
        <v>0.6</v>
      </c>
      <c r="D789">
        <v>0.4</v>
      </c>
      <c r="E789">
        <v>0.8</v>
      </c>
    </row>
    <row r="790" spans="1:5" x14ac:dyDescent="0.5">
      <c r="A790" t="s">
        <v>724</v>
      </c>
      <c r="B790">
        <v>5</v>
      </c>
      <c r="C790">
        <v>0.6</v>
      </c>
      <c r="D790">
        <v>0.6</v>
      </c>
      <c r="E790">
        <v>0.4</v>
      </c>
    </row>
    <row r="791" spans="1:5" x14ac:dyDescent="0.5">
      <c r="A791" t="s">
        <v>788</v>
      </c>
      <c r="B791">
        <v>5</v>
      </c>
      <c r="C791">
        <v>0.8</v>
      </c>
      <c r="D791">
        <v>0.4</v>
      </c>
      <c r="E791">
        <v>0.4</v>
      </c>
    </row>
    <row r="792" spans="1:5" x14ac:dyDescent="0.5">
      <c r="A792" t="s">
        <v>1182</v>
      </c>
      <c r="B792">
        <v>5</v>
      </c>
      <c r="C792">
        <v>0.4</v>
      </c>
      <c r="D792">
        <v>0.6</v>
      </c>
      <c r="E792">
        <v>0.4</v>
      </c>
    </row>
    <row r="793" spans="1:5" x14ac:dyDescent="0.5">
      <c r="A793" t="s">
        <v>710</v>
      </c>
      <c r="B793">
        <v>5</v>
      </c>
      <c r="C793">
        <v>0.8</v>
      </c>
      <c r="D793">
        <v>0.8</v>
      </c>
      <c r="E793">
        <v>0.6</v>
      </c>
    </row>
    <row r="794" spans="1:5" x14ac:dyDescent="0.5">
      <c r="A794" t="s">
        <v>237</v>
      </c>
      <c r="B794">
        <v>5</v>
      </c>
      <c r="C794">
        <v>0.8</v>
      </c>
      <c r="D794">
        <v>0.6</v>
      </c>
      <c r="E794">
        <v>0.4</v>
      </c>
    </row>
    <row r="795" spans="1:5" x14ac:dyDescent="0.5">
      <c r="A795" t="s">
        <v>1163</v>
      </c>
      <c r="B795">
        <v>5</v>
      </c>
      <c r="C795">
        <v>0.6</v>
      </c>
      <c r="D795">
        <v>0.4</v>
      </c>
      <c r="E795">
        <v>0.4</v>
      </c>
    </row>
    <row r="796" spans="1:5" x14ac:dyDescent="0.5">
      <c r="A796" t="s">
        <v>1185</v>
      </c>
      <c r="B796">
        <v>5</v>
      </c>
      <c r="C796">
        <v>0.6</v>
      </c>
      <c r="D796">
        <v>0.4</v>
      </c>
      <c r="E796">
        <v>0.4</v>
      </c>
    </row>
    <row r="797" spans="1:5" x14ac:dyDescent="0.5">
      <c r="A797" t="s">
        <v>686</v>
      </c>
      <c r="B797">
        <v>5</v>
      </c>
      <c r="C797">
        <v>0.8</v>
      </c>
      <c r="D797">
        <v>0.6</v>
      </c>
      <c r="E797">
        <v>0.6</v>
      </c>
    </row>
    <row r="798" spans="1:5" x14ac:dyDescent="0.5">
      <c r="A798" t="s">
        <v>1042</v>
      </c>
      <c r="B798">
        <v>5</v>
      </c>
      <c r="C798">
        <v>0.6</v>
      </c>
      <c r="D798">
        <v>0.6</v>
      </c>
      <c r="E798">
        <v>0.6</v>
      </c>
    </row>
    <row r="799" spans="1:5" x14ac:dyDescent="0.5">
      <c r="A799" t="s">
        <v>670</v>
      </c>
      <c r="B799">
        <v>5</v>
      </c>
      <c r="C799">
        <v>0.8</v>
      </c>
      <c r="D799">
        <v>0.6</v>
      </c>
      <c r="E799">
        <v>0.4</v>
      </c>
    </row>
    <row r="800" spans="1:5" x14ac:dyDescent="0.5">
      <c r="A800" t="s">
        <v>403</v>
      </c>
      <c r="B800">
        <v>5</v>
      </c>
      <c r="C800">
        <v>0.4</v>
      </c>
      <c r="D800">
        <v>0.2</v>
      </c>
      <c r="E800">
        <v>0.4</v>
      </c>
    </row>
    <row r="801" spans="1:5" x14ac:dyDescent="0.5">
      <c r="A801" t="s">
        <v>646</v>
      </c>
      <c r="B801">
        <v>5</v>
      </c>
      <c r="C801">
        <v>0.4</v>
      </c>
      <c r="D801">
        <v>0.6</v>
      </c>
      <c r="E801">
        <v>0.6</v>
      </c>
    </row>
    <row r="802" spans="1:5" x14ac:dyDescent="0.5">
      <c r="A802" t="s">
        <v>644</v>
      </c>
      <c r="B802">
        <v>5</v>
      </c>
      <c r="C802">
        <v>0.6</v>
      </c>
      <c r="D802">
        <v>0.8</v>
      </c>
      <c r="E802">
        <v>0.6</v>
      </c>
    </row>
    <row r="803" spans="1:5" x14ac:dyDescent="0.5">
      <c r="A803" t="s">
        <v>673</v>
      </c>
      <c r="B803">
        <v>5</v>
      </c>
      <c r="C803">
        <v>0</v>
      </c>
      <c r="D803">
        <v>0.2</v>
      </c>
      <c r="E803">
        <v>0.4</v>
      </c>
    </row>
    <row r="804" spans="1:5" x14ac:dyDescent="0.5">
      <c r="A804" t="s">
        <v>631</v>
      </c>
      <c r="B804">
        <v>5</v>
      </c>
      <c r="C804">
        <v>0.6</v>
      </c>
      <c r="D804">
        <v>0.4</v>
      </c>
      <c r="E804">
        <v>0.4</v>
      </c>
    </row>
    <row r="805" spans="1:5" x14ac:dyDescent="0.5">
      <c r="A805" t="s">
        <v>677</v>
      </c>
      <c r="B805">
        <v>5</v>
      </c>
      <c r="C805">
        <v>0.8</v>
      </c>
      <c r="D805">
        <v>0.8</v>
      </c>
      <c r="E805">
        <v>0.6</v>
      </c>
    </row>
    <row r="806" spans="1:5" ht="31.5" x14ac:dyDescent="0.5">
      <c r="A806" t="s">
        <v>961</v>
      </c>
      <c r="B806">
        <v>5</v>
      </c>
      <c r="C806">
        <v>0.6</v>
      </c>
      <c r="D806">
        <v>0.6</v>
      </c>
      <c r="E806">
        <v>0.4</v>
      </c>
    </row>
    <row r="807" spans="1:5" x14ac:dyDescent="0.5">
      <c r="A807" t="s">
        <v>1404</v>
      </c>
      <c r="B807">
        <v>5</v>
      </c>
      <c r="C807">
        <v>0.6</v>
      </c>
      <c r="D807">
        <v>0.4</v>
      </c>
      <c r="E807">
        <v>0.2</v>
      </c>
    </row>
    <row r="808" spans="1:5" x14ac:dyDescent="0.5">
      <c r="A808" t="s">
        <v>1535</v>
      </c>
      <c r="B808">
        <v>5</v>
      </c>
      <c r="C808">
        <v>1</v>
      </c>
      <c r="D808">
        <v>0.8</v>
      </c>
      <c r="E808">
        <v>0.6</v>
      </c>
    </row>
    <row r="809" spans="1:5" x14ac:dyDescent="0.5">
      <c r="A809" t="s">
        <v>994</v>
      </c>
      <c r="B809">
        <v>5</v>
      </c>
      <c r="C809">
        <v>1</v>
      </c>
      <c r="D809">
        <v>0.6</v>
      </c>
      <c r="E809">
        <v>0.4</v>
      </c>
    </row>
    <row r="810" spans="1:5" x14ac:dyDescent="0.5">
      <c r="A810" t="s">
        <v>399</v>
      </c>
      <c r="B810">
        <v>5</v>
      </c>
      <c r="C810">
        <v>0.6</v>
      </c>
      <c r="D810">
        <v>0.4</v>
      </c>
      <c r="E810">
        <v>0.2</v>
      </c>
    </row>
    <row r="811" spans="1:5" x14ac:dyDescent="0.5">
      <c r="A811" t="s">
        <v>964</v>
      </c>
      <c r="B811">
        <v>5</v>
      </c>
      <c r="C811">
        <v>0.6</v>
      </c>
      <c r="D811">
        <v>1</v>
      </c>
      <c r="E811">
        <v>0.6</v>
      </c>
    </row>
    <row r="812" spans="1:5" x14ac:dyDescent="0.5">
      <c r="A812" t="s">
        <v>1215</v>
      </c>
      <c r="B812">
        <v>5</v>
      </c>
      <c r="C812">
        <v>0.6</v>
      </c>
      <c r="D812">
        <v>0.6</v>
      </c>
      <c r="E812">
        <v>0.4</v>
      </c>
    </row>
    <row r="813" spans="1:5" x14ac:dyDescent="0.5">
      <c r="A813" t="s">
        <v>1248</v>
      </c>
      <c r="B813">
        <v>5</v>
      </c>
      <c r="C813">
        <v>0.4</v>
      </c>
      <c r="D813">
        <v>0.4</v>
      </c>
      <c r="E813">
        <v>0.4</v>
      </c>
    </row>
    <row r="814" spans="1:5" x14ac:dyDescent="0.5">
      <c r="A814" t="s">
        <v>1624</v>
      </c>
      <c r="B814">
        <v>5</v>
      </c>
      <c r="C814">
        <v>0.8</v>
      </c>
      <c r="D814">
        <v>0.6</v>
      </c>
      <c r="E814">
        <v>0.8</v>
      </c>
    </row>
    <row r="815" spans="1:5" x14ac:dyDescent="0.5">
      <c r="A815" t="s">
        <v>621</v>
      </c>
      <c r="B815">
        <v>5</v>
      </c>
      <c r="C815">
        <v>0.8</v>
      </c>
      <c r="D815">
        <v>0.2</v>
      </c>
      <c r="E815">
        <v>0.6</v>
      </c>
    </row>
    <row r="816" spans="1:5" x14ac:dyDescent="0.5">
      <c r="A816" t="s">
        <v>971</v>
      </c>
      <c r="B816">
        <v>4</v>
      </c>
      <c r="C816">
        <v>0.75</v>
      </c>
      <c r="D816">
        <v>0.5</v>
      </c>
      <c r="E816">
        <v>0.5</v>
      </c>
    </row>
    <row r="817" spans="1:5" x14ac:dyDescent="0.5">
      <c r="A817" t="s">
        <v>1450</v>
      </c>
      <c r="B817">
        <v>4</v>
      </c>
      <c r="C817">
        <v>0.75</v>
      </c>
      <c r="D817">
        <v>1</v>
      </c>
      <c r="E817">
        <v>0.75</v>
      </c>
    </row>
    <row r="818" spans="1:5" x14ac:dyDescent="0.5">
      <c r="A818" t="s">
        <v>1222</v>
      </c>
      <c r="B818">
        <v>4</v>
      </c>
      <c r="C818">
        <v>0.25</v>
      </c>
      <c r="D818">
        <v>0.5</v>
      </c>
      <c r="E818">
        <v>0.25</v>
      </c>
    </row>
    <row r="819" spans="1:5" x14ac:dyDescent="0.5">
      <c r="A819" t="s">
        <v>1516</v>
      </c>
      <c r="B819">
        <v>4</v>
      </c>
      <c r="C819">
        <v>0.5</v>
      </c>
      <c r="D819">
        <v>0.75</v>
      </c>
      <c r="E819">
        <v>0.5</v>
      </c>
    </row>
    <row r="820" spans="1:5" x14ac:dyDescent="0.5">
      <c r="A820" t="s">
        <v>271</v>
      </c>
      <c r="B820">
        <v>4</v>
      </c>
      <c r="C820">
        <v>0.75</v>
      </c>
      <c r="D820">
        <v>0.75</v>
      </c>
      <c r="E820">
        <v>0.75</v>
      </c>
    </row>
    <row r="821" spans="1:5" x14ac:dyDescent="0.5">
      <c r="A821" t="s">
        <v>888</v>
      </c>
      <c r="B821">
        <v>4</v>
      </c>
      <c r="C821">
        <v>1</v>
      </c>
      <c r="D821">
        <v>0.25</v>
      </c>
      <c r="E821">
        <v>0.75</v>
      </c>
    </row>
    <row r="822" spans="1:5" x14ac:dyDescent="0.5">
      <c r="A822" t="s">
        <v>692</v>
      </c>
      <c r="B822">
        <v>4</v>
      </c>
      <c r="C822">
        <v>0.5</v>
      </c>
      <c r="D822">
        <v>0.5</v>
      </c>
      <c r="E822">
        <v>0.25</v>
      </c>
    </row>
    <row r="823" spans="1:5" x14ac:dyDescent="0.5">
      <c r="A823" t="s">
        <v>889</v>
      </c>
      <c r="B823">
        <v>4</v>
      </c>
      <c r="C823">
        <v>0.75</v>
      </c>
      <c r="D823">
        <v>0.5</v>
      </c>
      <c r="E823">
        <v>0.5</v>
      </c>
    </row>
    <row r="824" spans="1:5" x14ac:dyDescent="0.5">
      <c r="A824" t="s">
        <v>987</v>
      </c>
      <c r="B824">
        <v>4</v>
      </c>
      <c r="C824">
        <v>1</v>
      </c>
      <c r="D824">
        <v>0.75</v>
      </c>
      <c r="E824">
        <v>0.75</v>
      </c>
    </row>
    <row r="825" spans="1:5" x14ac:dyDescent="0.5">
      <c r="A825" t="s">
        <v>1167</v>
      </c>
      <c r="B825">
        <v>4</v>
      </c>
      <c r="C825">
        <v>0</v>
      </c>
      <c r="D825">
        <v>0.25</v>
      </c>
      <c r="E825">
        <v>0</v>
      </c>
    </row>
    <row r="826" spans="1:5" x14ac:dyDescent="0.5">
      <c r="A826" t="s">
        <v>785</v>
      </c>
      <c r="B826">
        <v>4</v>
      </c>
      <c r="C826">
        <v>0.75</v>
      </c>
      <c r="D826">
        <v>0.5</v>
      </c>
      <c r="E826">
        <v>0.5</v>
      </c>
    </row>
    <row r="827" spans="1:5" x14ac:dyDescent="0.5">
      <c r="A827" t="s">
        <v>1492</v>
      </c>
      <c r="B827">
        <v>4</v>
      </c>
      <c r="C827">
        <v>0.5</v>
      </c>
      <c r="D827">
        <v>1</v>
      </c>
      <c r="E827">
        <v>0.75</v>
      </c>
    </row>
    <row r="828" spans="1:5" x14ac:dyDescent="0.5">
      <c r="A828" t="s">
        <v>794</v>
      </c>
      <c r="B828">
        <v>4</v>
      </c>
      <c r="C828">
        <v>0.75</v>
      </c>
      <c r="D828">
        <v>0.75</v>
      </c>
      <c r="E828">
        <v>0.75</v>
      </c>
    </row>
    <row r="829" spans="1:5" x14ac:dyDescent="0.5">
      <c r="A829" t="s">
        <v>824</v>
      </c>
      <c r="B829">
        <v>4</v>
      </c>
      <c r="C829">
        <v>1</v>
      </c>
      <c r="D829">
        <v>1</v>
      </c>
      <c r="E829">
        <v>0.75</v>
      </c>
    </row>
    <row r="830" spans="1:5" x14ac:dyDescent="0.5">
      <c r="A830" t="s">
        <v>233</v>
      </c>
      <c r="B830">
        <v>4</v>
      </c>
      <c r="C830">
        <v>0.75</v>
      </c>
      <c r="D830">
        <v>0.75</v>
      </c>
      <c r="E830">
        <v>0.5</v>
      </c>
    </row>
    <row r="831" spans="1:5" x14ac:dyDescent="0.5">
      <c r="A831" t="s">
        <v>1485</v>
      </c>
      <c r="B831">
        <v>4</v>
      </c>
      <c r="C831">
        <v>0.5</v>
      </c>
      <c r="D831">
        <v>0</v>
      </c>
      <c r="E831">
        <v>0.5</v>
      </c>
    </row>
    <row r="832" spans="1:5" x14ac:dyDescent="0.5">
      <c r="A832" t="s">
        <v>1615</v>
      </c>
      <c r="B832">
        <v>4</v>
      </c>
      <c r="C832">
        <v>1</v>
      </c>
      <c r="D832">
        <v>0.5</v>
      </c>
      <c r="E832">
        <v>0.25</v>
      </c>
    </row>
    <row r="833" spans="1:5" x14ac:dyDescent="0.5">
      <c r="A833" t="s">
        <v>639</v>
      </c>
      <c r="B833">
        <v>4</v>
      </c>
      <c r="C833">
        <v>1</v>
      </c>
      <c r="D833">
        <v>0.5</v>
      </c>
      <c r="E833">
        <v>0.75</v>
      </c>
    </row>
    <row r="834" spans="1:5" x14ac:dyDescent="0.5">
      <c r="A834" t="s">
        <v>1509</v>
      </c>
      <c r="B834">
        <v>4</v>
      </c>
      <c r="C834">
        <v>0.25</v>
      </c>
      <c r="D834">
        <v>0</v>
      </c>
      <c r="E834">
        <v>1</v>
      </c>
    </row>
    <row r="835" spans="1:5" x14ac:dyDescent="0.5">
      <c r="A835" t="s">
        <v>1440</v>
      </c>
      <c r="B835">
        <v>4</v>
      </c>
      <c r="C835">
        <v>1</v>
      </c>
      <c r="D835">
        <v>0.75</v>
      </c>
      <c r="E835">
        <v>0.5</v>
      </c>
    </row>
    <row r="836" spans="1:5" x14ac:dyDescent="0.5">
      <c r="A836" t="s">
        <v>997</v>
      </c>
      <c r="B836">
        <v>4</v>
      </c>
      <c r="C836">
        <v>0.75</v>
      </c>
      <c r="D836">
        <v>0.5</v>
      </c>
      <c r="E836">
        <v>0.5</v>
      </c>
    </row>
    <row r="837" spans="1:5" x14ac:dyDescent="0.5">
      <c r="A837" t="s">
        <v>1580</v>
      </c>
      <c r="B837">
        <v>4</v>
      </c>
      <c r="C837">
        <v>0.5</v>
      </c>
      <c r="D837">
        <v>0.75</v>
      </c>
      <c r="E837">
        <v>0.5</v>
      </c>
    </row>
    <row r="838" spans="1:5" x14ac:dyDescent="0.5">
      <c r="A838" t="s">
        <v>1187</v>
      </c>
      <c r="B838">
        <v>4</v>
      </c>
      <c r="C838">
        <v>0.75</v>
      </c>
      <c r="D838">
        <v>0.5</v>
      </c>
      <c r="E838">
        <v>0.75</v>
      </c>
    </row>
    <row r="839" spans="1:5" x14ac:dyDescent="0.5">
      <c r="A839" t="s">
        <v>1610</v>
      </c>
      <c r="B839">
        <v>4</v>
      </c>
      <c r="C839">
        <v>0.75</v>
      </c>
      <c r="D839">
        <v>0.25</v>
      </c>
      <c r="E839">
        <v>0.25</v>
      </c>
    </row>
    <row r="840" spans="1:5" x14ac:dyDescent="0.5">
      <c r="A840" t="s">
        <v>1376</v>
      </c>
      <c r="B840">
        <v>4</v>
      </c>
      <c r="C840">
        <v>0.5</v>
      </c>
      <c r="D840">
        <v>0.5</v>
      </c>
      <c r="E840">
        <v>0.5</v>
      </c>
    </row>
    <row r="841" spans="1:5" x14ac:dyDescent="0.5">
      <c r="A841" t="s">
        <v>287</v>
      </c>
      <c r="B841">
        <v>4</v>
      </c>
      <c r="C841">
        <v>1</v>
      </c>
      <c r="D841">
        <v>0.75</v>
      </c>
      <c r="E841">
        <v>0.75</v>
      </c>
    </row>
    <row r="842" spans="1:5" x14ac:dyDescent="0.5">
      <c r="A842" t="s">
        <v>314</v>
      </c>
      <c r="B842">
        <v>4</v>
      </c>
      <c r="C842">
        <v>1</v>
      </c>
      <c r="D842">
        <v>0.75</v>
      </c>
      <c r="E842">
        <v>1</v>
      </c>
    </row>
    <row r="843" spans="1:5" x14ac:dyDescent="0.5">
      <c r="A843" t="s">
        <v>1403</v>
      </c>
      <c r="B843">
        <v>4</v>
      </c>
      <c r="C843">
        <v>1</v>
      </c>
      <c r="D843">
        <v>0.5</v>
      </c>
      <c r="E843">
        <v>1</v>
      </c>
    </row>
    <row r="844" spans="1:5" x14ac:dyDescent="0.5">
      <c r="A844" t="s">
        <v>1245</v>
      </c>
      <c r="B844">
        <v>4</v>
      </c>
      <c r="C844">
        <v>0.25</v>
      </c>
      <c r="D844">
        <v>0.25</v>
      </c>
      <c r="E844">
        <v>0.25</v>
      </c>
    </row>
    <row r="845" spans="1:5" x14ac:dyDescent="0.5">
      <c r="A845" t="s">
        <v>717</v>
      </c>
      <c r="B845">
        <v>4</v>
      </c>
      <c r="C845">
        <v>0.5</v>
      </c>
      <c r="D845">
        <v>0.5</v>
      </c>
      <c r="E845">
        <v>0.5</v>
      </c>
    </row>
    <row r="846" spans="1:5" x14ac:dyDescent="0.5">
      <c r="A846" t="s">
        <v>396</v>
      </c>
      <c r="B846">
        <v>4</v>
      </c>
      <c r="C846">
        <v>0.5</v>
      </c>
      <c r="D846">
        <v>0.5</v>
      </c>
      <c r="E846">
        <v>0.75</v>
      </c>
    </row>
    <row r="847" spans="1:5" x14ac:dyDescent="0.5">
      <c r="A847" t="s">
        <v>695</v>
      </c>
      <c r="B847">
        <v>4</v>
      </c>
      <c r="C847">
        <v>0.75</v>
      </c>
      <c r="D847">
        <v>0.75</v>
      </c>
      <c r="E847">
        <v>0.75</v>
      </c>
    </row>
    <row r="848" spans="1:5" x14ac:dyDescent="0.5">
      <c r="A848" t="s">
        <v>689</v>
      </c>
      <c r="B848">
        <v>4</v>
      </c>
      <c r="C848">
        <v>1</v>
      </c>
      <c r="D848">
        <v>1</v>
      </c>
      <c r="E848">
        <v>0.75</v>
      </c>
    </row>
    <row r="849" spans="1:5" x14ac:dyDescent="0.5">
      <c r="A849" t="s">
        <v>1401</v>
      </c>
      <c r="B849">
        <v>4</v>
      </c>
      <c r="C849">
        <v>1</v>
      </c>
      <c r="D849">
        <v>0.5</v>
      </c>
      <c r="E849">
        <v>0.5</v>
      </c>
    </row>
    <row r="850" spans="1:5" x14ac:dyDescent="0.5">
      <c r="A850" t="s">
        <v>402</v>
      </c>
      <c r="B850">
        <v>4</v>
      </c>
      <c r="C850">
        <v>1</v>
      </c>
      <c r="D850">
        <v>0.75</v>
      </c>
      <c r="E850">
        <v>0.5</v>
      </c>
    </row>
    <row r="851" spans="1:5" x14ac:dyDescent="0.5">
      <c r="A851" t="s">
        <v>1520</v>
      </c>
      <c r="B851">
        <v>4</v>
      </c>
      <c r="C851">
        <v>0.75</v>
      </c>
      <c r="D851">
        <v>0.75</v>
      </c>
      <c r="E851">
        <v>0.5</v>
      </c>
    </row>
    <row r="852" spans="1:5" x14ac:dyDescent="0.5">
      <c r="A852" t="s">
        <v>965</v>
      </c>
      <c r="B852">
        <v>4</v>
      </c>
      <c r="C852">
        <v>0.75</v>
      </c>
      <c r="D852">
        <v>0.5</v>
      </c>
      <c r="E852">
        <v>0.5</v>
      </c>
    </row>
    <row r="853" spans="1:5" x14ac:dyDescent="0.5">
      <c r="A853" t="s">
        <v>623</v>
      </c>
      <c r="B853">
        <v>3</v>
      </c>
      <c r="C853">
        <v>0.66666666666666696</v>
      </c>
      <c r="D853">
        <v>1</v>
      </c>
      <c r="E853">
        <v>0.66666666666666696</v>
      </c>
    </row>
    <row r="854" spans="1:5" x14ac:dyDescent="0.5">
      <c r="A854" t="s">
        <v>1495</v>
      </c>
      <c r="B854">
        <v>3</v>
      </c>
      <c r="C854">
        <v>0.66666666666666696</v>
      </c>
      <c r="D854">
        <v>0.33333333333333298</v>
      </c>
      <c r="E854">
        <v>0.33333333333333298</v>
      </c>
    </row>
    <row r="855" spans="1:5" x14ac:dyDescent="0.5">
      <c r="A855" t="s">
        <v>917</v>
      </c>
      <c r="B855">
        <v>3</v>
      </c>
      <c r="C855">
        <v>0.33333333333333298</v>
      </c>
      <c r="D855">
        <v>0.66666666666666696</v>
      </c>
      <c r="E855">
        <v>0.33333333333333298</v>
      </c>
    </row>
    <row r="856" spans="1:5" ht="31.5" x14ac:dyDescent="0.5">
      <c r="A856" t="s">
        <v>1442</v>
      </c>
      <c r="B856">
        <v>3</v>
      </c>
      <c r="C856">
        <v>0.66666666666666696</v>
      </c>
      <c r="D856">
        <v>0.33333333333333298</v>
      </c>
      <c r="E856">
        <v>0</v>
      </c>
    </row>
    <row r="857" spans="1:5" x14ac:dyDescent="0.5">
      <c r="A857" t="s">
        <v>992</v>
      </c>
      <c r="B857">
        <v>3</v>
      </c>
      <c r="C857">
        <v>1</v>
      </c>
      <c r="D857">
        <v>1</v>
      </c>
      <c r="E857">
        <v>1</v>
      </c>
    </row>
    <row r="858" spans="1:5" x14ac:dyDescent="0.5">
      <c r="A858" t="s">
        <v>1498</v>
      </c>
      <c r="B858">
        <v>3</v>
      </c>
      <c r="C858">
        <v>0.66666666666666696</v>
      </c>
      <c r="D858">
        <v>0.33333333333333298</v>
      </c>
      <c r="E858">
        <v>0.33333333333333298</v>
      </c>
    </row>
    <row r="859" spans="1:5" x14ac:dyDescent="0.5">
      <c r="A859" t="s">
        <v>1499</v>
      </c>
      <c r="B859">
        <v>3</v>
      </c>
      <c r="C859">
        <v>0.66666666666666696</v>
      </c>
      <c r="D859">
        <v>0.66666666666666696</v>
      </c>
      <c r="E859">
        <v>0.66666666666666696</v>
      </c>
    </row>
    <row r="860" spans="1:5" x14ac:dyDescent="0.5">
      <c r="A860" t="s">
        <v>1343</v>
      </c>
      <c r="B860">
        <v>3</v>
      </c>
      <c r="C860">
        <v>0.66666666666666696</v>
      </c>
      <c r="D860">
        <v>1</v>
      </c>
      <c r="E860">
        <v>0.66666666666666696</v>
      </c>
    </row>
    <row r="861" spans="1:5" x14ac:dyDescent="0.5">
      <c r="A861" t="s">
        <v>1500</v>
      </c>
      <c r="B861">
        <v>3</v>
      </c>
      <c r="C861">
        <v>1</v>
      </c>
      <c r="D861">
        <v>1</v>
      </c>
      <c r="E861">
        <v>1</v>
      </c>
    </row>
    <row r="862" spans="1:5" x14ac:dyDescent="0.5">
      <c r="A862" t="s">
        <v>1605</v>
      </c>
      <c r="B862">
        <v>3</v>
      </c>
      <c r="C862">
        <v>0.66666666666666696</v>
      </c>
      <c r="D862">
        <v>0.33333333333333298</v>
      </c>
      <c r="E862">
        <v>0.33333333333333298</v>
      </c>
    </row>
    <row r="863" spans="1:5" x14ac:dyDescent="0.5">
      <c r="A863" t="s">
        <v>1583</v>
      </c>
      <c r="B863">
        <v>3</v>
      </c>
      <c r="C863">
        <v>1</v>
      </c>
      <c r="D863">
        <v>0.33333333333333298</v>
      </c>
      <c r="E863">
        <v>1</v>
      </c>
    </row>
    <row r="864" spans="1:5" x14ac:dyDescent="0.5">
      <c r="A864" t="s">
        <v>1588</v>
      </c>
      <c r="B864">
        <v>3</v>
      </c>
      <c r="C864">
        <v>1</v>
      </c>
      <c r="D864">
        <v>1</v>
      </c>
      <c r="E864">
        <v>1</v>
      </c>
    </row>
    <row r="865" spans="1:5" x14ac:dyDescent="0.5">
      <c r="A865" t="s">
        <v>1335</v>
      </c>
      <c r="B865">
        <v>3</v>
      </c>
      <c r="C865">
        <v>1</v>
      </c>
      <c r="D865">
        <v>1</v>
      </c>
      <c r="E865">
        <v>0</v>
      </c>
    </row>
    <row r="866" spans="1:5" x14ac:dyDescent="0.5">
      <c r="A866" t="s">
        <v>1476</v>
      </c>
      <c r="B866">
        <v>3</v>
      </c>
      <c r="C866">
        <v>1</v>
      </c>
      <c r="D866">
        <v>0.66666666666666696</v>
      </c>
      <c r="E866">
        <v>0.33333333333333298</v>
      </c>
    </row>
    <row r="867" spans="1:5" x14ac:dyDescent="0.5">
      <c r="A867" t="s">
        <v>1449</v>
      </c>
      <c r="B867">
        <v>3</v>
      </c>
      <c r="C867">
        <v>0.66666666666666696</v>
      </c>
      <c r="D867">
        <v>0.33333333333333298</v>
      </c>
      <c r="E867">
        <v>0.66666666666666696</v>
      </c>
    </row>
    <row r="868" spans="1:5" x14ac:dyDescent="0.5">
      <c r="A868" t="s">
        <v>1591</v>
      </c>
      <c r="B868">
        <v>3</v>
      </c>
      <c r="C868">
        <v>0.66666666666666696</v>
      </c>
      <c r="D868">
        <v>0.33333333333333298</v>
      </c>
      <c r="E868">
        <v>0.33333333333333298</v>
      </c>
    </row>
    <row r="869" spans="1:5" x14ac:dyDescent="0.5">
      <c r="A869" t="s">
        <v>1334</v>
      </c>
      <c r="B869">
        <v>3</v>
      </c>
      <c r="C869">
        <v>0.66666666666666696</v>
      </c>
      <c r="D869">
        <v>0.33333333333333298</v>
      </c>
      <c r="E869">
        <v>0.33333333333333298</v>
      </c>
    </row>
    <row r="870" spans="1:5" x14ac:dyDescent="0.5">
      <c r="A870" t="s">
        <v>1249</v>
      </c>
      <c r="B870">
        <v>3</v>
      </c>
      <c r="C870">
        <v>0.66666666666666696</v>
      </c>
      <c r="D870">
        <v>0.66666666666666696</v>
      </c>
      <c r="E870">
        <v>0.66666666666666696</v>
      </c>
    </row>
    <row r="871" spans="1:5" x14ac:dyDescent="0.5">
      <c r="A871" t="s">
        <v>827</v>
      </c>
      <c r="B871">
        <v>3</v>
      </c>
      <c r="C871">
        <v>0.66666666666666696</v>
      </c>
      <c r="D871">
        <v>0.33333333333333298</v>
      </c>
      <c r="E871">
        <v>0.33333333333333298</v>
      </c>
    </row>
    <row r="872" spans="1:5" x14ac:dyDescent="0.5">
      <c r="A872" t="s">
        <v>1164</v>
      </c>
      <c r="B872">
        <v>3</v>
      </c>
      <c r="C872">
        <v>0.33333333333333298</v>
      </c>
      <c r="D872">
        <v>0.33333333333333298</v>
      </c>
      <c r="E872">
        <v>0.33333333333333298</v>
      </c>
    </row>
    <row r="873" spans="1:5" x14ac:dyDescent="0.5">
      <c r="A873" t="s">
        <v>1491</v>
      </c>
      <c r="B873">
        <v>3</v>
      </c>
      <c r="C873">
        <v>1</v>
      </c>
      <c r="D873">
        <v>0.66666666666666696</v>
      </c>
      <c r="E873">
        <v>1</v>
      </c>
    </row>
    <row r="874" spans="1:5" x14ac:dyDescent="0.5">
      <c r="A874" t="s">
        <v>236</v>
      </c>
      <c r="B874">
        <v>3</v>
      </c>
      <c r="C874">
        <v>0.33333333333333298</v>
      </c>
      <c r="D874">
        <v>0.33333333333333298</v>
      </c>
      <c r="E874">
        <v>0.33333333333333298</v>
      </c>
    </row>
    <row r="875" spans="1:5" x14ac:dyDescent="0.5">
      <c r="A875" t="s">
        <v>656</v>
      </c>
      <c r="B875">
        <v>3</v>
      </c>
      <c r="C875">
        <v>0.66666666666666696</v>
      </c>
      <c r="D875">
        <v>1</v>
      </c>
      <c r="E875">
        <v>1</v>
      </c>
    </row>
    <row r="876" spans="1:5" x14ac:dyDescent="0.5">
      <c r="A876" t="s">
        <v>1608</v>
      </c>
      <c r="B876">
        <v>3</v>
      </c>
      <c r="C876">
        <v>1</v>
      </c>
      <c r="D876">
        <v>1</v>
      </c>
      <c r="E876">
        <v>0.33333333333333298</v>
      </c>
    </row>
    <row r="877" spans="1:5" x14ac:dyDescent="0.5">
      <c r="A877" t="s">
        <v>1457</v>
      </c>
      <c r="B877">
        <v>3</v>
      </c>
      <c r="C877">
        <v>1</v>
      </c>
      <c r="D877">
        <v>1</v>
      </c>
      <c r="E877">
        <v>0.66666666666666696</v>
      </c>
    </row>
    <row r="878" spans="1:5" x14ac:dyDescent="0.5">
      <c r="A878" t="s">
        <v>792</v>
      </c>
      <c r="B878">
        <v>3</v>
      </c>
      <c r="C878">
        <v>0.33333333333333298</v>
      </c>
      <c r="D878">
        <v>0.33333333333333298</v>
      </c>
      <c r="E878">
        <v>0</v>
      </c>
    </row>
    <row r="879" spans="1:5" x14ac:dyDescent="0.5">
      <c r="A879" t="s">
        <v>1464</v>
      </c>
      <c r="B879">
        <v>3</v>
      </c>
      <c r="C879">
        <v>0.33333333333333298</v>
      </c>
      <c r="D879">
        <v>0.33333333333333298</v>
      </c>
      <c r="E879">
        <v>1</v>
      </c>
    </row>
    <row r="880" spans="1:5" x14ac:dyDescent="0.5">
      <c r="A880" t="s">
        <v>676</v>
      </c>
      <c r="B880">
        <v>3</v>
      </c>
      <c r="C880">
        <v>0.33333333333333298</v>
      </c>
      <c r="D880">
        <v>1</v>
      </c>
      <c r="E880">
        <v>0.66666666666666696</v>
      </c>
    </row>
    <row r="881" spans="1:5" x14ac:dyDescent="0.5">
      <c r="A881" t="s">
        <v>1374</v>
      </c>
      <c r="B881">
        <v>3</v>
      </c>
      <c r="C881">
        <v>0.66666666666666696</v>
      </c>
      <c r="D881">
        <v>0.66666666666666696</v>
      </c>
      <c r="E881">
        <v>0.33333333333333298</v>
      </c>
    </row>
    <row r="882" spans="1:5" x14ac:dyDescent="0.5">
      <c r="A882" t="s">
        <v>963</v>
      </c>
      <c r="B882">
        <v>3</v>
      </c>
      <c r="C882">
        <v>1</v>
      </c>
      <c r="D882">
        <v>0.66666666666666696</v>
      </c>
      <c r="E882">
        <v>0.33333333333333298</v>
      </c>
    </row>
    <row r="883" spans="1:5" x14ac:dyDescent="0.5">
      <c r="A883" t="s">
        <v>627</v>
      </c>
      <c r="B883">
        <v>3</v>
      </c>
      <c r="C883">
        <v>0.66666666666666696</v>
      </c>
      <c r="D883">
        <v>0.33333333333333298</v>
      </c>
      <c r="E883">
        <v>0.66666666666666696</v>
      </c>
    </row>
    <row r="884" spans="1:5" x14ac:dyDescent="0.5">
      <c r="A884" t="s">
        <v>635</v>
      </c>
      <c r="B884">
        <v>3</v>
      </c>
      <c r="C884">
        <v>0.66666666666666696</v>
      </c>
      <c r="D884">
        <v>0</v>
      </c>
      <c r="E884">
        <v>0.33333333333333298</v>
      </c>
    </row>
    <row r="885" spans="1:5" x14ac:dyDescent="0.5">
      <c r="A885" t="s">
        <v>763</v>
      </c>
      <c r="B885">
        <v>3</v>
      </c>
      <c r="C885">
        <v>0.66666666666666696</v>
      </c>
      <c r="D885">
        <v>0.33333333333333298</v>
      </c>
      <c r="E885">
        <v>0.66666666666666696</v>
      </c>
    </row>
    <row r="886" spans="1:5" x14ac:dyDescent="0.5">
      <c r="A886" t="s">
        <v>1562</v>
      </c>
      <c r="B886">
        <v>3</v>
      </c>
      <c r="C886">
        <v>0.33333333333333298</v>
      </c>
      <c r="D886">
        <v>0</v>
      </c>
      <c r="E886">
        <v>0</v>
      </c>
    </row>
    <row r="887" spans="1:5" x14ac:dyDescent="0.5">
      <c r="A887" t="s">
        <v>893</v>
      </c>
      <c r="B887">
        <v>3</v>
      </c>
      <c r="C887">
        <v>0.66666666666666696</v>
      </c>
      <c r="D887">
        <v>0.33333333333333298</v>
      </c>
      <c r="E887">
        <v>0.33333333333333298</v>
      </c>
    </row>
    <row r="888" spans="1:5" x14ac:dyDescent="0.5">
      <c r="A888" t="s">
        <v>897</v>
      </c>
      <c r="B888">
        <v>3</v>
      </c>
      <c r="C888">
        <v>1</v>
      </c>
      <c r="D888">
        <v>0.66666666666666696</v>
      </c>
      <c r="E888">
        <v>0.66666666666666696</v>
      </c>
    </row>
    <row r="889" spans="1:5" x14ac:dyDescent="0.5">
      <c r="A889" t="s">
        <v>967</v>
      </c>
      <c r="B889">
        <v>3</v>
      </c>
      <c r="C889">
        <v>0.66666666666666696</v>
      </c>
      <c r="D889">
        <v>0.33333333333333298</v>
      </c>
      <c r="E889">
        <v>1</v>
      </c>
    </row>
    <row r="890" spans="1:5" x14ac:dyDescent="0.5">
      <c r="A890" t="s">
        <v>1623</v>
      </c>
      <c r="B890">
        <v>3</v>
      </c>
      <c r="C890">
        <v>1</v>
      </c>
      <c r="D890">
        <v>1</v>
      </c>
      <c r="E890">
        <v>1</v>
      </c>
    </row>
    <row r="891" spans="1:5" x14ac:dyDescent="0.5">
      <c r="A891" t="s">
        <v>1597</v>
      </c>
      <c r="B891">
        <v>3</v>
      </c>
      <c r="C891">
        <v>0.66666666666666696</v>
      </c>
      <c r="D891">
        <v>0.66666666666666696</v>
      </c>
      <c r="E891">
        <v>0.66666666666666696</v>
      </c>
    </row>
    <row r="892" spans="1:5" x14ac:dyDescent="0.5">
      <c r="A892" t="s">
        <v>1300</v>
      </c>
      <c r="B892">
        <v>3</v>
      </c>
      <c r="C892">
        <v>0.66666666666666696</v>
      </c>
      <c r="D892">
        <v>0.33333333333333298</v>
      </c>
      <c r="E892">
        <v>0</v>
      </c>
    </row>
    <row r="893" spans="1:5" x14ac:dyDescent="0.5">
      <c r="A893" t="s">
        <v>1297</v>
      </c>
      <c r="B893">
        <v>3</v>
      </c>
      <c r="C893">
        <v>1</v>
      </c>
      <c r="D893">
        <v>1</v>
      </c>
      <c r="E893">
        <v>0.66666666666666696</v>
      </c>
    </row>
    <row r="894" spans="1:5" x14ac:dyDescent="0.5">
      <c r="A894" t="s">
        <v>301</v>
      </c>
      <c r="B894">
        <v>3</v>
      </c>
      <c r="C894">
        <v>1</v>
      </c>
      <c r="D894">
        <v>0.66666666666666696</v>
      </c>
      <c r="E894">
        <v>1</v>
      </c>
    </row>
    <row r="895" spans="1:5" x14ac:dyDescent="0.5">
      <c r="A895" t="s">
        <v>1599</v>
      </c>
      <c r="B895">
        <v>3</v>
      </c>
      <c r="C895">
        <v>1</v>
      </c>
      <c r="D895">
        <v>0</v>
      </c>
      <c r="E895">
        <v>0.66666666666666696</v>
      </c>
    </row>
    <row r="896" spans="1:5" x14ac:dyDescent="0.5">
      <c r="A896" t="s">
        <v>1483</v>
      </c>
      <c r="B896">
        <v>3</v>
      </c>
      <c r="C896">
        <v>0</v>
      </c>
      <c r="D896">
        <v>0</v>
      </c>
      <c r="E896">
        <v>0.33333333333333298</v>
      </c>
    </row>
    <row r="897" spans="1:5" x14ac:dyDescent="0.5">
      <c r="A897" t="s">
        <v>1006</v>
      </c>
      <c r="B897">
        <v>3</v>
      </c>
      <c r="C897">
        <v>1</v>
      </c>
      <c r="D897">
        <v>1</v>
      </c>
      <c r="E897">
        <v>1</v>
      </c>
    </row>
    <row r="898" spans="1:5" x14ac:dyDescent="0.5">
      <c r="A898" t="s">
        <v>698</v>
      </c>
      <c r="B898">
        <v>3</v>
      </c>
      <c r="C898">
        <v>1</v>
      </c>
      <c r="D898">
        <v>0.33333333333333298</v>
      </c>
      <c r="E898">
        <v>0.66666666666666696</v>
      </c>
    </row>
    <row r="899" spans="1:5" x14ac:dyDescent="0.5">
      <c r="A899" t="s">
        <v>1630</v>
      </c>
      <c r="B899">
        <v>3</v>
      </c>
      <c r="C899">
        <v>0.66666666666666696</v>
      </c>
      <c r="D899">
        <v>0.33333333333333298</v>
      </c>
      <c r="E899">
        <v>0.33333333333333298</v>
      </c>
    </row>
    <row r="900" spans="1:5" x14ac:dyDescent="0.5">
      <c r="A900" t="s">
        <v>1502</v>
      </c>
      <c r="B900">
        <v>3</v>
      </c>
      <c r="C900">
        <v>0.66666666666666696</v>
      </c>
      <c r="D900">
        <v>0.66666666666666696</v>
      </c>
      <c r="E900">
        <v>0.66666666666666696</v>
      </c>
    </row>
    <row r="901" spans="1:5" x14ac:dyDescent="0.5">
      <c r="A901" t="s">
        <v>308</v>
      </c>
      <c r="B901">
        <v>3</v>
      </c>
      <c r="C901">
        <v>0.66666666666666696</v>
      </c>
      <c r="D901">
        <v>0.33333333333333298</v>
      </c>
      <c r="E901">
        <v>0.66666666666666696</v>
      </c>
    </row>
    <row r="902" spans="1:5" x14ac:dyDescent="0.5">
      <c r="A902" t="s">
        <v>678</v>
      </c>
      <c r="B902">
        <v>3</v>
      </c>
      <c r="C902">
        <v>0.66666666666666696</v>
      </c>
      <c r="D902">
        <v>0.66666666666666696</v>
      </c>
      <c r="E902">
        <v>0.66666666666666696</v>
      </c>
    </row>
    <row r="903" spans="1:5" x14ac:dyDescent="0.5">
      <c r="A903" t="s">
        <v>1617</v>
      </c>
      <c r="B903">
        <v>3</v>
      </c>
      <c r="C903">
        <v>0.33333333333333298</v>
      </c>
      <c r="D903">
        <v>1</v>
      </c>
      <c r="E903">
        <v>0.33333333333333298</v>
      </c>
    </row>
    <row r="904" spans="1:5" x14ac:dyDescent="0.5">
      <c r="A904" t="s">
        <v>1640</v>
      </c>
      <c r="B904">
        <v>3</v>
      </c>
      <c r="C904">
        <v>1</v>
      </c>
      <c r="D904">
        <v>0.33333333333333298</v>
      </c>
      <c r="E904">
        <v>0.66666666666666696</v>
      </c>
    </row>
    <row r="905" spans="1:5" x14ac:dyDescent="0.5">
      <c r="A905" t="s">
        <v>303</v>
      </c>
      <c r="B905">
        <v>3</v>
      </c>
      <c r="C905">
        <v>1</v>
      </c>
      <c r="D905">
        <v>1</v>
      </c>
      <c r="E905">
        <v>1</v>
      </c>
    </row>
    <row r="906" spans="1:5" x14ac:dyDescent="0.5">
      <c r="A906" t="s">
        <v>1626</v>
      </c>
      <c r="B906">
        <v>2</v>
      </c>
      <c r="C906">
        <v>0</v>
      </c>
      <c r="D906">
        <v>0</v>
      </c>
      <c r="E906">
        <v>0</v>
      </c>
    </row>
    <row r="907" spans="1:5" x14ac:dyDescent="0.5">
      <c r="A907" t="s">
        <v>1644</v>
      </c>
      <c r="B907">
        <v>2</v>
      </c>
      <c r="C907">
        <v>0.5</v>
      </c>
      <c r="D907">
        <v>0.5</v>
      </c>
      <c r="E907">
        <v>0.5</v>
      </c>
    </row>
    <row r="908" spans="1:5" x14ac:dyDescent="0.5">
      <c r="A908" t="s">
        <v>1595</v>
      </c>
      <c r="B908">
        <v>2</v>
      </c>
      <c r="C908">
        <v>1</v>
      </c>
      <c r="D908">
        <v>1</v>
      </c>
      <c r="E908">
        <v>0.5</v>
      </c>
    </row>
    <row r="909" spans="1:5" x14ac:dyDescent="0.5">
      <c r="A909" t="s">
        <v>1252</v>
      </c>
      <c r="B909">
        <v>2</v>
      </c>
      <c r="C909">
        <v>0.5</v>
      </c>
      <c r="D909">
        <v>1</v>
      </c>
      <c r="E909">
        <v>0.5</v>
      </c>
    </row>
    <row r="910" spans="1:5" ht="31.5" x14ac:dyDescent="0.5">
      <c r="A910" t="s">
        <v>1606</v>
      </c>
      <c r="B910">
        <v>2</v>
      </c>
      <c r="C910">
        <v>1</v>
      </c>
      <c r="D910">
        <v>1</v>
      </c>
      <c r="E910">
        <v>0.5</v>
      </c>
    </row>
    <row r="911" spans="1:5" x14ac:dyDescent="0.5">
      <c r="A911" t="s">
        <v>1592</v>
      </c>
      <c r="B911">
        <v>2</v>
      </c>
      <c r="C911">
        <v>1</v>
      </c>
      <c r="D911">
        <v>1</v>
      </c>
      <c r="E911">
        <v>1</v>
      </c>
    </row>
    <row r="912" spans="1:5" x14ac:dyDescent="0.5">
      <c r="A912" t="s">
        <v>1596</v>
      </c>
      <c r="B912">
        <v>2</v>
      </c>
      <c r="C912">
        <v>1</v>
      </c>
      <c r="D912">
        <v>1</v>
      </c>
      <c r="E912">
        <v>0.5</v>
      </c>
    </row>
    <row r="913" spans="1:5" x14ac:dyDescent="0.5">
      <c r="A913" t="s">
        <v>1214</v>
      </c>
      <c r="B913">
        <v>2</v>
      </c>
      <c r="C913">
        <v>0.5</v>
      </c>
      <c r="D913">
        <v>0.5</v>
      </c>
      <c r="E913">
        <v>0.5</v>
      </c>
    </row>
    <row r="914" spans="1:5" x14ac:dyDescent="0.5">
      <c r="A914" t="s">
        <v>1634</v>
      </c>
      <c r="B914">
        <v>2</v>
      </c>
      <c r="C914">
        <v>0.5</v>
      </c>
      <c r="D914">
        <v>0.5</v>
      </c>
      <c r="E914">
        <v>0.5</v>
      </c>
    </row>
    <row r="915" spans="1:5" x14ac:dyDescent="0.5">
      <c r="A915" t="s">
        <v>728</v>
      </c>
      <c r="B915">
        <v>2</v>
      </c>
      <c r="C915">
        <v>1</v>
      </c>
      <c r="D915">
        <v>1</v>
      </c>
      <c r="E915">
        <v>0.5</v>
      </c>
    </row>
    <row r="916" spans="1:5" x14ac:dyDescent="0.5">
      <c r="A916" t="s">
        <v>723</v>
      </c>
      <c r="B916">
        <v>2</v>
      </c>
      <c r="C916">
        <v>0.5</v>
      </c>
      <c r="D916">
        <v>1</v>
      </c>
      <c r="E916">
        <v>0.5</v>
      </c>
    </row>
    <row r="917" spans="1:5" x14ac:dyDescent="0.5">
      <c r="A917" t="s">
        <v>1377</v>
      </c>
      <c r="B917">
        <v>2</v>
      </c>
      <c r="C917">
        <v>0.5</v>
      </c>
      <c r="D917">
        <v>0.5</v>
      </c>
      <c r="E917">
        <v>0.5</v>
      </c>
    </row>
    <row r="918" spans="1:5" x14ac:dyDescent="0.5">
      <c r="A918" t="s">
        <v>227</v>
      </c>
      <c r="B918">
        <v>2</v>
      </c>
      <c r="C918">
        <v>0.5</v>
      </c>
      <c r="D918">
        <v>0.5</v>
      </c>
      <c r="E918">
        <v>1</v>
      </c>
    </row>
    <row r="919" spans="1:5" x14ac:dyDescent="0.5">
      <c r="A919" t="s">
        <v>781</v>
      </c>
      <c r="B919">
        <v>2</v>
      </c>
      <c r="C919">
        <v>0</v>
      </c>
      <c r="D919">
        <v>0.5</v>
      </c>
      <c r="E919">
        <v>0.5</v>
      </c>
    </row>
    <row r="920" spans="1:5" x14ac:dyDescent="0.5">
      <c r="A920" t="s">
        <v>1397</v>
      </c>
      <c r="B920">
        <v>2</v>
      </c>
      <c r="C920">
        <v>1</v>
      </c>
      <c r="D920">
        <v>1</v>
      </c>
      <c r="E920">
        <v>0.5</v>
      </c>
    </row>
    <row r="921" spans="1:5" x14ac:dyDescent="0.5">
      <c r="A921" t="s">
        <v>397</v>
      </c>
      <c r="B921">
        <v>2</v>
      </c>
      <c r="C921">
        <v>0.5</v>
      </c>
      <c r="D921">
        <v>0.5</v>
      </c>
      <c r="E921">
        <v>0.5</v>
      </c>
    </row>
    <row r="922" spans="1:5" x14ac:dyDescent="0.5">
      <c r="A922" t="s">
        <v>1460</v>
      </c>
      <c r="B922">
        <v>2</v>
      </c>
      <c r="C922">
        <v>1</v>
      </c>
      <c r="D922">
        <v>1</v>
      </c>
      <c r="E922">
        <v>1</v>
      </c>
    </row>
    <row r="923" spans="1:5" x14ac:dyDescent="0.5">
      <c r="A923" t="s">
        <v>705</v>
      </c>
      <c r="B923">
        <v>2</v>
      </c>
      <c r="C923">
        <v>0.5</v>
      </c>
      <c r="D923">
        <v>0.5</v>
      </c>
      <c r="E923">
        <v>0.5</v>
      </c>
    </row>
    <row r="924" spans="1:5" x14ac:dyDescent="0.5">
      <c r="A924" t="s">
        <v>1463</v>
      </c>
      <c r="B924">
        <v>2</v>
      </c>
      <c r="C924">
        <v>0.5</v>
      </c>
      <c r="D924">
        <v>0.5</v>
      </c>
      <c r="E924">
        <v>1</v>
      </c>
    </row>
    <row r="925" spans="1:5" ht="31.5" x14ac:dyDescent="0.5">
      <c r="A925" t="s">
        <v>708</v>
      </c>
      <c r="B925">
        <v>2</v>
      </c>
      <c r="C925">
        <v>1</v>
      </c>
      <c r="D925">
        <v>0.5</v>
      </c>
      <c r="E925">
        <v>1</v>
      </c>
    </row>
    <row r="926" spans="1:5" x14ac:dyDescent="0.5">
      <c r="A926" t="s">
        <v>972</v>
      </c>
      <c r="B926">
        <v>2</v>
      </c>
      <c r="C926">
        <v>1</v>
      </c>
      <c r="D926">
        <v>1</v>
      </c>
      <c r="E926">
        <v>1</v>
      </c>
    </row>
    <row r="927" spans="1:5" x14ac:dyDescent="0.5">
      <c r="A927" t="s">
        <v>970</v>
      </c>
      <c r="B927">
        <v>2</v>
      </c>
      <c r="C927">
        <v>1</v>
      </c>
      <c r="D927">
        <v>1</v>
      </c>
      <c r="E927">
        <v>0.5</v>
      </c>
    </row>
    <row r="928" spans="1:5" x14ac:dyDescent="0.5">
      <c r="A928" t="s">
        <v>977</v>
      </c>
      <c r="B928">
        <v>2</v>
      </c>
      <c r="C928">
        <v>1</v>
      </c>
      <c r="D928">
        <v>0.5</v>
      </c>
      <c r="E928">
        <v>1</v>
      </c>
    </row>
    <row r="929" spans="1:5" x14ac:dyDescent="0.5">
      <c r="A929" t="s">
        <v>289</v>
      </c>
      <c r="B929">
        <v>2</v>
      </c>
      <c r="C929">
        <v>1</v>
      </c>
      <c r="D929">
        <v>0.5</v>
      </c>
      <c r="E929">
        <v>0</v>
      </c>
    </row>
    <row r="930" spans="1:5" x14ac:dyDescent="0.5">
      <c r="A930" t="s">
        <v>294</v>
      </c>
      <c r="B930">
        <v>2</v>
      </c>
      <c r="C930">
        <v>1</v>
      </c>
      <c r="D930">
        <v>1</v>
      </c>
      <c r="E930">
        <v>1</v>
      </c>
    </row>
    <row r="931" spans="1:5" x14ac:dyDescent="0.5">
      <c r="A931" t="s">
        <v>306</v>
      </c>
      <c r="B931">
        <v>2</v>
      </c>
      <c r="C931">
        <v>0.5</v>
      </c>
      <c r="D931">
        <v>0.5</v>
      </c>
      <c r="E931">
        <v>1</v>
      </c>
    </row>
    <row r="932" spans="1:5" ht="31.5" x14ac:dyDescent="0.5">
      <c r="A932" t="s">
        <v>1475</v>
      </c>
      <c r="B932">
        <v>2</v>
      </c>
      <c r="C932">
        <v>1</v>
      </c>
      <c r="D932">
        <v>0</v>
      </c>
      <c r="E932">
        <v>0.5</v>
      </c>
    </row>
    <row r="933" spans="1:5" x14ac:dyDescent="0.5">
      <c r="A933" t="s">
        <v>870</v>
      </c>
      <c r="B933">
        <v>2</v>
      </c>
      <c r="C933">
        <v>0</v>
      </c>
      <c r="D933">
        <v>0</v>
      </c>
      <c r="E933">
        <v>0</v>
      </c>
    </row>
    <row r="934" spans="1:5" x14ac:dyDescent="0.5">
      <c r="A934" t="s">
        <v>309</v>
      </c>
      <c r="B934">
        <v>2</v>
      </c>
      <c r="C934">
        <v>1</v>
      </c>
      <c r="D934">
        <v>0.5</v>
      </c>
      <c r="E934">
        <v>0.5</v>
      </c>
    </row>
    <row r="935" spans="1:5" x14ac:dyDescent="0.5">
      <c r="A935" t="s">
        <v>962</v>
      </c>
      <c r="B935">
        <v>2</v>
      </c>
      <c r="C935">
        <v>1</v>
      </c>
      <c r="D935">
        <v>0</v>
      </c>
      <c r="E935">
        <v>1</v>
      </c>
    </row>
    <row r="936" spans="1:5" x14ac:dyDescent="0.5">
      <c r="A936" t="s">
        <v>1480</v>
      </c>
      <c r="B936">
        <v>2</v>
      </c>
      <c r="C936">
        <v>0.5</v>
      </c>
      <c r="D936">
        <v>0.5</v>
      </c>
      <c r="E936">
        <v>0.5</v>
      </c>
    </row>
    <row r="937" spans="1:5" x14ac:dyDescent="0.5">
      <c r="A937" t="s">
        <v>404</v>
      </c>
      <c r="B937">
        <v>2</v>
      </c>
      <c r="C937">
        <v>1</v>
      </c>
      <c r="D937">
        <v>0</v>
      </c>
      <c r="E937">
        <v>1</v>
      </c>
    </row>
    <row r="938" spans="1:5" x14ac:dyDescent="0.5">
      <c r="A938" t="s">
        <v>665</v>
      </c>
      <c r="B938">
        <v>2</v>
      </c>
      <c r="C938">
        <v>1</v>
      </c>
      <c r="D938">
        <v>1</v>
      </c>
      <c r="E938">
        <v>1</v>
      </c>
    </row>
    <row r="939" spans="1:5" x14ac:dyDescent="0.5">
      <c r="A939" t="s">
        <v>661</v>
      </c>
      <c r="B939">
        <v>2</v>
      </c>
      <c r="C939">
        <v>0</v>
      </c>
      <c r="D939">
        <v>0.5</v>
      </c>
      <c r="E939">
        <v>0</v>
      </c>
    </row>
    <row r="940" spans="1:5" x14ac:dyDescent="0.5">
      <c r="A940" t="s">
        <v>636</v>
      </c>
      <c r="B940">
        <v>2</v>
      </c>
      <c r="C940">
        <v>0</v>
      </c>
      <c r="D940">
        <v>0</v>
      </c>
      <c r="E940">
        <v>0.5</v>
      </c>
    </row>
    <row r="941" spans="1:5" x14ac:dyDescent="0.5">
      <c r="A941" t="s">
        <v>675</v>
      </c>
      <c r="B941">
        <v>2</v>
      </c>
      <c r="C941">
        <v>1</v>
      </c>
      <c r="D941">
        <v>1</v>
      </c>
      <c r="E941">
        <v>0.5</v>
      </c>
    </row>
    <row r="942" spans="1:5" x14ac:dyDescent="0.5">
      <c r="A942" t="s">
        <v>672</v>
      </c>
      <c r="B942">
        <v>2</v>
      </c>
      <c r="C942">
        <v>1</v>
      </c>
      <c r="D942">
        <v>1</v>
      </c>
      <c r="E942">
        <v>1</v>
      </c>
    </row>
    <row r="943" spans="1:5" x14ac:dyDescent="0.5">
      <c r="A943" t="s">
        <v>638</v>
      </c>
      <c r="B943">
        <v>2</v>
      </c>
      <c r="C943">
        <v>0.5</v>
      </c>
      <c r="D943">
        <v>1</v>
      </c>
      <c r="E943">
        <v>1</v>
      </c>
    </row>
    <row r="944" spans="1:5" x14ac:dyDescent="0.5">
      <c r="A944" t="s">
        <v>1444</v>
      </c>
      <c r="B944">
        <v>2</v>
      </c>
      <c r="C944">
        <v>0.5</v>
      </c>
      <c r="D944">
        <v>0.5</v>
      </c>
      <c r="E944">
        <v>0.5</v>
      </c>
    </row>
    <row r="945" spans="1:5" x14ac:dyDescent="0.5">
      <c r="A945" t="s">
        <v>658</v>
      </c>
      <c r="B945">
        <v>2</v>
      </c>
      <c r="C945">
        <v>0.5</v>
      </c>
      <c r="D945">
        <v>1</v>
      </c>
      <c r="E945">
        <v>1</v>
      </c>
    </row>
    <row r="946" spans="1:5" x14ac:dyDescent="0.5">
      <c r="A946" t="s">
        <v>650</v>
      </c>
      <c r="B946">
        <v>2</v>
      </c>
      <c r="C946">
        <v>0.5</v>
      </c>
      <c r="D946">
        <v>0.5</v>
      </c>
      <c r="E946">
        <v>0</v>
      </c>
    </row>
    <row r="947" spans="1:5" x14ac:dyDescent="0.5">
      <c r="A947" t="s">
        <v>640</v>
      </c>
      <c r="B947">
        <v>2</v>
      </c>
      <c r="C947">
        <v>1</v>
      </c>
      <c r="D947">
        <v>1</v>
      </c>
      <c r="E947">
        <v>1</v>
      </c>
    </row>
    <row r="948" spans="1:5" x14ac:dyDescent="0.5">
      <c r="A948" t="s">
        <v>1446</v>
      </c>
      <c r="B948">
        <v>2</v>
      </c>
      <c r="C948">
        <v>0.5</v>
      </c>
      <c r="D948">
        <v>0.5</v>
      </c>
      <c r="E948">
        <v>0.5</v>
      </c>
    </row>
    <row r="949" spans="1:5" x14ac:dyDescent="0.5">
      <c r="A949" t="s">
        <v>1456</v>
      </c>
      <c r="B949">
        <v>2</v>
      </c>
      <c r="C949">
        <v>1</v>
      </c>
      <c r="D949">
        <v>0</v>
      </c>
      <c r="E949">
        <v>0.5</v>
      </c>
    </row>
    <row r="950" spans="1:5" x14ac:dyDescent="0.5">
      <c r="A950" t="s">
        <v>618</v>
      </c>
      <c r="B950">
        <v>2</v>
      </c>
      <c r="C950">
        <v>1</v>
      </c>
      <c r="D950">
        <v>1</v>
      </c>
      <c r="E950">
        <v>1</v>
      </c>
    </row>
    <row r="951" spans="1:5" x14ac:dyDescent="0.5">
      <c r="A951" t="s">
        <v>617</v>
      </c>
      <c r="B951">
        <v>2</v>
      </c>
      <c r="C951">
        <v>1</v>
      </c>
      <c r="D951">
        <v>1</v>
      </c>
      <c r="E951">
        <v>1</v>
      </c>
    </row>
    <row r="952" spans="1:5" x14ac:dyDescent="0.5">
      <c r="A952" t="s">
        <v>691</v>
      </c>
      <c r="B952">
        <v>2</v>
      </c>
      <c r="C952">
        <v>0.5</v>
      </c>
      <c r="D952">
        <v>0.5</v>
      </c>
      <c r="E952">
        <v>0.5</v>
      </c>
    </row>
    <row r="953" spans="1:5" x14ac:dyDescent="0.5">
      <c r="A953" t="s">
        <v>690</v>
      </c>
      <c r="B953">
        <v>2</v>
      </c>
      <c r="C953">
        <v>0.5</v>
      </c>
      <c r="D953">
        <v>0.5</v>
      </c>
      <c r="E953">
        <v>0.5</v>
      </c>
    </row>
    <row r="954" spans="1:5" x14ac:dyDescent="0.5">
      <c r="A954" t="s">
        <v>684</v>
      </c>
      <c r="B954">
        <v>2</v>
      </c>
      <c r="C954">
        <v>0.5</v>
      </c>
      <c r="D954">
        <v>1</v>
      </c>
      <c r="E954">
        <v>0.5</v>
      </c>
    </row>
    <row r="955" spans="1:5" x14ac:dyDescent="0.5">
      <c r="A955" t="s">
        <v>626</v>
      </c>
      <c r="B955">
        <v>2</v>
      </c>
      <c r="C955">
        <v>1</v>
      </c>
      <c r="D955">
        <v>0.5</v>
      </c>
      <c r="E955">
        <v>1</v>
      </c>
    </row>
    <row r="956" spans="1:5" x14ac:dyDescent="0.5">
      <c r="A956" t="s">
        <v>680</v>
      </c>
      <c r="B956">
        <v>2</v>
      </c>
      <c r="C956">
        <v>0.5</v>
      </c>
      <c r="D956">
        <v>0.5</v>
      </c>
      <c r="E956">
        <v>0.5</v>
      </c>
    </row>
    <row r="957" spans="1:5" x14ac:dyDescent="0.5">
      <c r="A957" t="s">
        <v>622</v>
      </c>
      <c r="B957">
        <v>2</v>
      </c>
      <c r="C957">
        <v>1</v>
      </c>
      <c r="D957">
        <v>0.5</v>
      </c>
      <c r="E957">
        <v>1</v>
      </c>
    </row>
    <row r="958" spans="1:5" x14ac:dyDescent="0.5">
      <c r="A958" t="s">
        <v>620</v>
      </c>
      <c r="B958">
        <v>2</v>
      </c>
      <c r="C958">
        <v>0.5</v>
      </c>
      <c r="D958">
        <v>1</v>
      </c>
      <c r="E958">
        <v>0.5</v>
      </c>
    </row>
    <row r="959" spans="1:5" x14ac:dyDescent="0.5">
      <c r="A959" t="s">
        <v>1453</v>
      </c>
      <c r="B959">
        <v>2</v>
      </c>
      <c r="C959">
        <v>1</v>
      </c>
      <c r="D959">
        <v>1</v>
      </c>
      <c r="E959">
        <v>0.5</v>
      </c>
    </row>
    <row r="960" spans="1:5" x14ac:dyDescent="0.5">
      <c r="A960" t="s">
        <v>1590</v>
      </c>
      <c r="B960">
        <v>2</v>
      </c>
      <c r="C960">
        <v>0</v>
      </c>
      <c r="D960">
        <v>0</v>
      </c>
      <c r="E960">
        <v>0.5</v>
      </c>
    </row>
    <row r="961" spans="1:5" x14ac:dyDescent="0.5">
      <c r="A961" t="s">
        <v>1000</v>
      </c>
      <c r="B961">
        <v>2</v>
      </c>
      <c r="C961">
        <v>1</v>
      </c>
      <c r="D961">
        <v>1</v>
      </c>
      <c r="E961">
        <v>1</v>
      </c>
    </row>
    <row r="962" spans="1:5" x14ac:dyDescent="0.5">
      <c r="A962" t="s">
        <v>1347</v>
      </c>
      <c r="B962">
        <v>2</v>
      </c>
      <c r="C962">
        <v>0.5</v>
      </c>
      <c r="D962">
        <v>0.5</v>
      </c>
      <c r="E962">
        <v>0.5</v>
      </c>
    </row>
    <row r="963" spans="1:5" x14ac:dyDescent="0.5">
      <c r="A963" t="s">
        <v>1354</v>
      </c>
      <c r="B963">
        <v>2</v>
      </c>
      <c r="C963">
        <v>0.5</v>
      </c>
      <c r="D963">
        <v>0</v>
      </c>
      <c r="E963">
        <v>0.5</v>
      </c>
    </row>
    <row r="964" spans="1:5" x14ac:dyDescent="0.5">
      <c r="A964" t="s">
        <v>996</v>
      </c>
      <c r="B964">
        <v>2</v>
      </c>
      <c r="C964">
        <v>0.5</v>
      </c>
      <c r="D964">
        <v>1</v>
      </c>
      <c r="E964">
        <v>0.5</v>
      </c>
    </row>
    <row r="965" spans="1:5" x14ac:dyDescent="0.5">
      <c r="A965" t="s">
        <v>269</v>
      </c>
      <c r="B965">
        <v>2</v>
      </c>
      <c r="C965">
        <v>0</v>
      </c>
      <c r="D965">
        <v>0.5</v>
      </c>
      <c r="E965">
        <v>1</v>
      </c>
    </row>
    <row r="966" spans="1:5" x14ac:dyDescent="0.5">
      <c r="A966" t="s">
        <v>1503</v>
      </c>
      <c r="B966">
        <v>2</v>
      </c>
      <c r="C966">
        <v>0.5</v>
      </c>
      <c r="D966">
        <v>0</v>
      </c>
      <c r="E966">
        <v>0</v>
      </c>
    </row>
    <row r="967" spans="1:5" x14ac:dyDescent="0.5">
      <c r="A967" t="s">
        <v>1364</v>
      </c>
      <c r="B967">
        <v>2</v>
      </c>
      <c r="C967">
        <v>0.5</v>
      </c>
      <c r="D967">
        <v>0.5</v>
      </c>
      <c r="E967">
        <v>0.5</v>
      </c>
    </row>
    <row r="968" spans="1:5" x14ac:dyDescent="0.5">
      <c r="A968" t="s">
        <v>1585</v>
      </c>
      <c r="B968">
        <v>2</v>
      </c>
      <c r="C968">
        <v>0.5</v>
      </c>
      <c r="D968">
        <v>0.5</v>
      </c>
      <c r="E968">
        <v>0.5</v>
      </c>
    </row>
    <row r="969" spans="1:5" x14ac:dyDescent="0.5">
      <c r="A969" t="s">
        <v>1576</v>
      </c>
      <c r="B969">
        <v>2</v>
      </c>
      <c r="C969">
        <v>1</v>
      </c>
      <c r="D969">
        <v>1</v>
      </c>
      <c r="E969">
        <v>1</v>
      </c>
    </row>
    <row r="970" spans="1:5" x14ac:dyDescent="0.5">
      <c r="A970" t="s">
        <v>229</v>
      </c>
      <c r="B970">
        <v>2</v>
      </c>
      <c r="C970">
        <v>0.5</v>
      </c>
      <c r="D970">
        <v>0.5</v>
      </c>
      <c r="E970">
        <v>0.5</v>
      </c>
    </row>
    <row r="971" spans="1:5" x14ac:dyDescent="0.5">
      <c r="A971" t="s">
        <v>1586</v>
      </c>
      <c r="B971">
        <v>2</v>
      </c>
      <c r="C971">
        <v>0</v>
      </c>
      <c r="D971">
        <v>0.5</v>
      </c>
      <c r="E971">
        <v>0</v>
      </c>
    </row>
    <row r="972" spans="1:5" x14ac:dyDescent="0.5">
      <c r="A972" t="s">
        <v>1130</v>
      </c>
      <c r="B972">
        <v>2</v>
      </c>
      <c r="C972">
        <v>0.5</v>
      </c>
      <c r="D972">
        <v>0.5</v>
      </c>
      <c r="E972">
        <v>0</v>
      </c>
    </row>
    <row r="973" spans="1:5" x14ac:dyDescent="0.5">
      <c r="A973" t="s">
        <v>1344</v>
      </c>
      <c r="B973">
        <v>2</v>
      </c>
      <c r="C973">
        <v>1</v>
      </c>
      <c r="D973">
        <v>0</v>
      </c>
      <c r="E973">
        <v>1</v>
      </c>
    </row>
    <row r="974" spans="1:5" x14ac:dyDescent="0.5">
      <c r="A974" t="s">
        <v>1575</v>
      </c>
      <c r="B974">
        <v>2</v>
      </c>
      <c r="C974">
        <v>0.5</v>
      </c>
      <c r="D974">
        <v>0</v>
      </c>
      <c r="E974">
        <v>0</v>
      </c>
    </row>
    <row r="975" spans="1:5" x14ac:dyDescent="0.5">
      <c r="A975" t="s">
        <v>243</v>
      </c>
      <c r="B975">
        <v>2</v>
      </c>
      <c r="C975">
        <v>0.5</v>
      </c>
      <c r="D975">
        <v>0</v>
      </c>
      <c r="E975">
        <v>0.5</v>
      </c>
    </row>
    <row r="976" spans="1:5" x14ac:dyDescent="0.5">
      <c r="A976" t="s">
        <v>1497</v>
      </c>
      <c r="B976">
        <v>2</v>
      </c>
      <c r="C976">
        <v>1</v>
      </c>
      <c r="D976">
        <v>1</v>
      </c>
      <c r="E976">
        <v>1</v>
      </c>
    </row>
    <row r="977" spans="1:5" x14ac:dyDescent="0.5">
      <c r="A977" t="s">
        <v>986</v>
      </c>
      <c r="B977">
        <v>2</v>
      </c>
      <c r="C977">
        <v>1</v>
      </c>
      <c r="D977">
        <v>1</v>
      </c>
      <c r="E977">
        <v>1</v>
      </c>
    </row>
    <row r="978" spans="1:5" x14ac:dyDescent="0.5">
      <c r="A978" t="s">
        <v>1008</v>
      </c>
      <c r="B978">
        <v>2</v>
      </c>
      <c r="C978">
        <v>1</v>
      </c>
      <c r="D978">
        <v>1</v>
      </c>
      <c r="E978">
        <v>1</v>
      </c>
    </row>
    <row r="979" spans="1:5" x14ac:dyDescent="0.5">
      <c r="A979" t="s">
        <v>1496</v>
      </c>
      <c r="B979">
        <v>2</v>
      </c>
      <c r="C979">
        <v>0.5</v>
      </c>
      <c r="D979">
        <v>0</v>
      </c>
      <c r="E979">
        <v>0.5</v>
      </c>
    </row>
    <row r="980" spans="1:5" x14ac:dyDescent="0.5">
      <c r="A980" t="s">
        <v>1488</v>
      </c>
      <c r="B980">
        <v>2</v>
      </c>
      <c r="C980">
        <v>0.5</v>
      </c>
      <c r="D980">
        <v>0.5</v>
      </c>
      <c r="E980">
        <v>0.5</v>
      </c>
    </row>
    <row r="981" spans="1:5" x14ac:dyDescent="0.5">
      <c r="A981" t="s">
        <v>991</v>
      </c>
      <c r="B981">
        <v>2</v>
      </c>
      <c r="C981">
        <v>0.5</v>
      </c>
      <c r="D981">
        <v>0.5</v>
      </c>
      <c r="E981">
        <v>0.5</v>
      </c>
    </row>
    <row r="982" spans="1:5" x14ac:dyDescent="0.5">
      <c r="A982" t="s">
        <v>1490</v>
      </c>
      <c r="B982">
        <v>2</v>
      </c>
      <c r="C982">
        <v>1</v>
      </c>
      <c r="D982">
        <v>0.5</v>
      </c>
      <c r="E982">
        <v>1</v>
      </c>
    </row>
    <row r="983" spans="1:5" x14ac:dyDescent="0.5">
      <c r="A983" t="s">
        <v>1486</v>
      </c>
      <c r="B983">
        <v>2</v>
      </c>
      <c r="C983">
        <v>1</v>
      </c>
      <c r="D983">
        <v>0.5</v>
      </c>
      <c r="E983">
        <v>0.5</v>
      </c>
    </row>
    <row r="984" spans="1:5" x14ac:dyDescent="0.5">
      <c r="A984" t="s">
        <v>1368</v>
      </c>
      <c r="B984">
        <v>2</v>
      </c>
      <c r="C984">
        <v>1</v>
      </c>
      <c r="D984">
        <v>0.5</v>
      </c>
      <c r="E984">
        <v>1</v>
      </c>
    </row>
    <row r="985" spans="1:5" x14ac:dyDescent="0.5">
      <c r="A985" t="s">
        <v>1619</v>
      </c>
      <c r="B985">
        <v>1</v>
      </c>
      <c r="C985">
        <v>1</v>
      </c>
      <c r="D985">
        <v>1</v>
      </c>
      <c r="E985">
        <v>1</v>
      </c>
    </row>
    <row r="986" spans="1:5" x14ac:dyDescent="0.5">
      <c r="A986" t="s">
        <v>1340</v>
      </c>
      <c r="B986">
        <v>1</v>
      </c>
      <c r="C986">
        <v>1</v>
      </c>
      <c r="D986">
        <v>0</v>
      </c>
      <c r="E986">
        <v>1</v>
      </c>
    </row>
    <row r="987" spans="1:5" x14ac:dyDescent="0.5">
      <c r="A987" t="s">
        <v>244</v>
      </c>
      <c r="B987">
        <v>1</v>
      </c>
      <c r="C987">
        <v>1</v>
      </c>
      <c r="D987">
        <v>1</v>
      </c>
      <c r="E987">
        <v>1</v>
      </c>
    </row>
    <row r="988" spans="1:5" x14ac:dyDescent="0.5">
      <c r="A988" t="s">
        <v>304</v>
      </c>
      <c r="B988">
        <v>1</v>
      </c>
      <c r="C988">
        <v>1</v>
      </c>
      <c r="D988">
        <v>1</v>
      </c>
      <c r="E988">
        <v>1</v>
      </c>
    </row>
    <row r="989" spans="1:5" x14ac:dyDescent="0.5">
      <c r="A989" t="s">
        <v>625</v>
      </c>
      <c r="B989">
        <v>1</v>
      </c>
      <c r="C989">
        <v>1</v>
      </c>
      <c r="D989">
        <v>0</v>
      </c>
      <c r="E989">
        <v>0</v>
      </c>
    </row>
    <row r="990" spans="1:5" x14ac:dyDescent="0.5">
      <c r="A990" t="s">
        <v>1371</v>
      </c>
      <c r="B990">
        <v>1</v>
      </c>
      <c r="C990">
        <v>1</v>
      </c>
      <c r="D990">
        <v>1</v>
      </c>
      <c r="E990">
        <v>1</v>
      </c>
    </row>
    <row r="991" spans="1:5" x14ac:dyDescent="0.5">
      <c r="A991" t="s">
        <v>619</v>
      </c>
      <c r="B991">
        <v>1</v>
      </c>
      <c r="C991">
        <v>1</v>
      </c>
      <c r="D991">
        <v>1</v>
      </c>
      <c r="E991">
        <v>0</v>
      </c>
    </row>
    <row r="992" spans="1:5" x14ac:dyDescent="0.5">
      <c r="A992" t="s">
        <v>228</v>
      </c>
      <c r="B992">
        <v>1</v>
      </c>
      <c r="C992">
        <v>1</v>
      </c>
      <c r="D992">
        <v>1</v>
      </c>
      <c r="E992">
        <v>0</v>
      </c>
    </row>
    <row r="993" spans="1:5" x14ac:dyDescent="0.5">
      <c r="A993" t="s">
        <v>231</v>
      </c>
      <c r="B993">
        <v>1</v>
      </c>
      <c r="C993">
        <v>1</v>
      </c>
      <c r="D993">
        <v>1</v>
      </c>
      <c r="E993">
        <v>1</v>
      </c>
    </row>
    <row r="994" spans="1:5" x14ac:dyDescent="0.5">
      <c r="A994" t="s">
        <v>1443</v>
      </c>
      <c r="B994">
        <v>1</v>
      </c>
      <c r="C994">
        <v>0</v>
      </c>
      <c r="D994">
        <v>0</v>
      </c>
      <c r="E994">
        <v>0</v>
      </c>
    </row>
    <row r="995" spans="1:5" x14ac:dyDescent="0.5">
      <c r="A995" t="s">
        <v>1372</v>
      </c>
      <c r="B995">
        <v>1</v>
      </c>
      <c r="C995">
        <v>1</v>
      </c>
      <c r="D995">
        <v>0</v>
      </c>
      <c r="E995">
        <v>0</v>
      </c>
    </row>
    <row r="996" spans="1:5" x14ac:dyDescent="0.5">
      <c r="A996" t="s">
        <v>657</v>
      </c>
      <c r="B996">
        <v>1</v>
      </c>
      <c r="C996">
        <v>0</v>
      </c>
      <c r="D996">
        <v>1</v>
      </c>
      <c r="E996">
        <v>0</v>
      </c>
    </row>
    <row r="997" spans="1:5" x14ac:dyDescent="0.5">
      <c r="A997" t="s">
        <v>1373</v>
      </c>
      <c r="B997">
        <v>1</v>
      </c>
      <c r="C997">
        <v>0</v>
      </c>
      <c r="D997">
        <v>0</v>
      </c>
      <c r="E997">
        <v>0</v>
      </c>
    </row>
    <row r="998" spans="1:5" x14ac:dyDescent="0.5">
      <c r="A998" t="s">
        <v>1339</v>
      </c>
      <c r="B998">
        <v>1</v>
      </c>
      <c r="C998">
        <v>1</v>
      </c>
      <c r="D998">
        <v>1</v>
      </c>
      <c r="E998">
        <v>1</v>
      </c>
    </row>
    <row r="999" spans="1:5" x14ac:dyDescent="0.5">
      <c r="A999" t="s">
        <v>630</v>
      </c>
      <c r="B999">
        <v>1</v>
      </c>
      <c r="C999">
        <v>1</v>
      </c>
      <c r="D999">
        <v>1</v>
      </c>
      <c r="E999">
        <v>1</v>
      </c>
    </row>
    <row r="1000" spans="1:5" x14ac:dyDescent="0.5">
      <c r="A1000" t="s">
        <v>1337</v>
      </c>
      <c r="B1000">
        <v>1</v>
      </c>
      <c r="C1000">
        <v>1</v>
      </c>
      <c r="D1000">
        <v>0</v>
      </c>
      <c r="E1000">
        <v>0</v>
      </c>
    </row>
    <row r="1001" spans="1:5" x14ac:dyDescent="0.5">
      <c r="A1001" t="s">
        <v>1336</v>
      </c>
      <c r="B1001">
        <v>1</v>
      </c>
      <c r="C1001">
        <v>1</v>
      </c>
      <c r="D1001">
        <v>1</v>
      </c>
      <c r="E1001">
        <v>1</v>
      </c>
    </row>
    <row r="1002" spans="1:5" x14ac:dyDescent="0.5">
      <c r="A1002" t="s">
        <v>1441</v>
      </c>
      <c r="B1002">
        <v>1</v>
      </c>
      <c r="C1002">
        <v>1</v>
      </c>
      <c r="D1002">
        <v>1</v>
      </c>
      <c r="E1002">
        <v>0</v>
      </c>
    </row>
    <row r="1003" spans="1:5" ht="31.5" x14ac:dyDescent="0.5">
      <c r="A1003" t="s">
        <v>1625</v>
      </c>
      <c r="B1003">
        <v>1</v>
      </c>
      <c r="C1003">
        <v>1</v>
      </c>
      <c r="D1003">
        <v>1</v>
      </c>
      <c r="E1003">
        <v>1</v>
      </c>
    </row>
    <row r="1004" spans="1:5" x14ac:dyDescent="0.5">
      <c r="A1004" t="s">
        <v>1363</v>
      </c>
      <c r="B1004">
        <v>1</v>
      </c>
      <c r="C1004">
        <v>1</v>
      </c>
      <c r="D1004">
        <v>0</v>
      </c>
      <c r="E1004">
        <v>0</v>
      </c>
    </row>
    <row r="1005" spans="1:5" x14ac:dyDescent="0.5">
      <c r="A1005" t="s">
        <v>1637</v>
      </c>
      <c r="B1005">
        <v>1</v>
      </c>
      <c r="C1005">
        <v>1</v>
      </c>
      <c r="D1005">
        <v>1</v>
      </c>
      <c r="E1005">
        <v>1</v>
      </c>
    </row>
    <row r="1006" spans="1:5" x14ac:dyDescent="0.5">
      <c r="A1006" t="s">
        <v>391</v>
      </c>
      <c r="B1006">
        <v>1</v>
      </c>
      <c r="C1006">
        <v>1</v>
      </c>
      <c r="D1006">
        <v>1</v>
      </c>
      <c r="E1006">
        <v>0</v>
      </c>
    </row>
    <row r="1007" spans="1:5" x14ac:dyDescent="0.5">
      <c r="A1007" t="s">
        <v>1362</v>
      </c>
      <c r="B1007">
        <v>1</v>
      </c>
      <c r="C1007">
        <v>1</v>
      </c>
      <c r="D1007">
        <v>1</v>
      </c>
      <c r="E1007">
        <v>1</v>
      </c>
    </row>
    <row r="1008" spans="1:5" x14ac:dyDescent="0.5">
      <c r="A1008" t="s">
        <v>1399</v>
      </c>
      <c r="B1008">
        <v>1</v>
      </c>
      <c r="C1008">
        <v>1</v>
      </c>
      <c r="D1008">
        <v>1</v>
      </c>
      <c r="E1008">
        <v>1</v>
      </c>
    </row>
    <row r="1009" spans="1:5" x14ac:dyDescent="0.5">
      <c r="A1009" t="s">
        <v>1375</v>
      </c>
      <c r="B1009">
        <v>1</v>
      </c>
      <c r="C1009">
        <v>1</v>
      </c>
      <c r="D1009">
        <v>1</v>
      </c>
      <c r="E1009">
        <v>1</v>
      </c>
    </row>
    <row r="1010" spans="1:5" x14ac:dyDescent="0.5">
      <c r="A1010" t="s">
        <v>1365</v>
      </c>
      <c r="B1010">
        <v>1</v>
      </c>
      <c r="C1010">
        <v>1</v>
      </c>
      <c r="D1010">
        <v>0</v>
      </c>
      <c r="E1010">
        <v>0</v>
      </c>
    </row>
    <row r="1011" spans="1:5" x14ac:dyDescent="0.5">
      <c r="A1011" t="s">
        <v>1291</v>
      </c>
      <c r="B1011">
        <v>1</v>
      </c>
      <c r="C1011">
        <v>1</v>
      </c>
      <c r="D1011">
        <v>1</v>
      </c>
      <c r="E1011">
        <v>1</v>
      </c>
    </row>
    <row r="1012" spans="1:5" x14ac:dyDescent="0.5">
      <c r="A1012" t="s">
        <v>1378</v>
      </c>
      <c r="B1012">
        <v>1</v>
      </c>
      <c r="C1012">
        <v>1</v>
      </c>
      <c r="D1012">
        <v>1</v>
      </c>
      <c r="E1012">
        <v>1</v>
      </c>
    </row>
    <row r="1013" spans="1:5" x14ac:dyDescent="0.5">
      <c r="A1013" t="s">
        <v>1396</v>
      </c>
      <c r="B1013">
        <v>1</v>
      </c>
      <c r="C1013">
        <v>1</v>
      </c>
      <c r="D1013">
        <v>0</v>
      </c>
      <c r="E1013">
        <v>1</v>
      </c>
    </row>
    <row r="1014" spans="1:5" x14ac:dyDescent="0.5">
      <c r="A1014" t="s">
        <v>1394</v>
      </c>
      <c r="B1014">
        <v>1</v>
      </c>
      <c r="C1014">
        <v>1</v>
      </c>
      <c r="D1014">
        <v>1</v>
      </c>
      <c r="E1014">
        <v>1</v>
      </c>
    </row>
    <row r="1015" spans="1:5" x14ac:dyDescent="0.5">
      <c r="A1015" t="s">
        <v>1641</v>
      </c>
      <c r="B1015">
        <v>1</v>
      </c>
      <c r="C1015">
        <v>1</v>
      </c>
      <c r="D1015">
        <v>1</v>
      </c>
      <c r="E1015">
        <v>1</v>
      </c>
    </row>
    <row r="1016" spans="1:5" x14ac:dyDescent="0.5">
      <c r="A1016" t="s">
        <v>1439</v>
      </c>
      <c r="B1016">
        <v>1</v>
      </c>
      <c r="C1016">
        <v>1</v>
      </c>
      <c r="D1016">
        <v>0</v>
      </c>
      <c r="E1016">
        <v>0</v>
      </c>
    </row>
    <row r="1017" spans="1:5" x14ac:dyDescent="0.5">
      <c r="A1017" t="s">
        <v>1370</v>
      </c>
      <c r="B1017">
        <v>1</v>
      </c>
      <c r="C1017">
        <v>1</v>
      </c>
      <c r="D1017">
        <v>0</v>
      </c>
      <c r="E1017">
        <v>0</v>
      </c>
    </row>
    <row r="1018" spans="1:5" x14ac:dyDescent="0.5">
      <c r="A1018" t="s">
        <v>286</v>
      </c>
      <c r="B1018">
        <v>1</v>
      </c>
      <c r="C1018">
        <v>1</v>
      </c>
      <c r="D1018">
        <v>0</v>
      </c>
      <c r="E1018">
        <v>0</v>
      </c>
    </row>
    <row r="1019" spans="1:5" x14ac:dyDescent="0.5">
      <c r="A1019" t="s">
        <v>1345</v>
      </c>
      <c r="B1019">
        <v>1</v>
      </c>
      <c r="C1019">
        <v>1</v>
      </c>
      <c r="D1019">
        <v>1</v>
      </c>
      <c r="E1019">
        <v>1</v>
      </c>
    </row>
    <row r="1020" spans="1:5" x14ac:dyDescent="0.5">
      <c r="A1020" t="s">
        <v>1346</v>
      </c>
      <c r="B1020">
        <v>1</v>
      </c>
      <c r="C1020">
        <v>0</v>
      </c>
      <c r="D1020">
        <v>0</v>
      </c>
      <c r="E1020">
        <v>0</v>
      </c>
    </row>
    <row r="1021" spans="1:5" x14ac:dyDescent="0.5">
      <c r="A1021" t="s">
        <v>1437</v>
      </c>
      <c r="B1021">
        <v>1</v>
      </c>
      <c r="C1021">
        <v>1</v>
      </c>
      <c r="D1021">
        <v>1</v>
      </c>
      <c r="E1021">
        <v>0</v>
      </c>
    </row>
    <row r="1022" spans="1:5" x14ac:dyDescent="0.5">
      <c r="A1022" t="s">
        <v>1400</v>
      </c>
      <c r="B1022">
        <v>1</v>
      </c>
      <c r="C1022">
        <v>1</v>
      </c>
      <c r="D1022">
        <v>1</v>
      </c>
      <c r="E1022">
        <v>1</v>
      </c>
    </row>
    <row r="1023" spans="1:5" x14ac:dyDescent="0.5">
      <c r="A1023" t="s">
        <v>401</v>
      </c>
      <c r="B1023">
        <v>1</v>
      </c>
      <c r="C1023">
        <v>1</v>
      </c>
      <c r="D1023">
        <v>0</v>
      </c>
      <c r="E1023">
        <v>1</v>
      </c>
    </row>
    <row r="1024" spans="1:5" x14ac:dyDescent="0.5">
      <c r="A1024" t="s">
        <v>1361</v>
      </c>
      <c r="B1024">
        <v>1</v>
      </c>
      <c r="C1024">
        <v>1</v>
      </c>
      <c r="D1024">
        <v>1</v>
      </c>
      <c r="E1024">
        <v>1</v>
      </c>
    </row>
    <row r="1025" spans="1:5" x14ac:dyDescent="0.5">
      <c r="A1025" t="s">
        <v>1358</v>
      </c>
      <c r="B1025">
        <v>1</v>
      </c>
      <c r="C1025">
        <v>0</v>
      </c>
      <c r="D1025">
        <v>0</v>
      </c>
      <c r="E1025">
        <v>0</v>
      </c>
    </row>
    <row r="1026" spans="1:5" x14ac:dyDescent="0.5">
      <c r="A1026" t="s">
        <v>1360</v>
      </c>
      <c r="B1026">
        <v>1</v>
      </c>
      <c r="C1026">
        <v>1</v>
      </c>
      <c r="D1026">
        <v>1</v>
      </c>
      <c r="E1026">
        <v>1</v>
      </c>
    </row>
    <row r="1027" spans="1:5" x14ac:dyDescent="0.5">
      <c r="A1027" t="s">
        <v>1604</v>
      </c>
      <c r="B1027">
        <v>1</v>
      </c>
      <c r="C1027">
        <v>0</v>
      </c>
      <c r="D1027">
        <v>1</v>
      </c>
      <c r="E1027">
        <v>0</v>
      </c>
    </row>
    <row r="1028" spans="1:5" x14ac:dyDescent="0.5">
      <c r="A1028" t="s">
        <v>995</v>
      </c>
      <c r="B1028">
        <v>1</v>
      </c>
      <c r="C1028">
        <v>1</v>
      </c>
      <c r="D1028">
        <v>1</v>
      </c>
      <c r="E1028">
        <v>1</v>
      </c>
    </row>
    <row r="1029" spans="1:5" x14ac:dyDescent="0.5">
      <c r="A1029" t="s">
        <v>1494</v>
      </c>
      <c r="B1029">
        <v>1</v>
      </c>
      <c r="C1029">
        <v>1</v>
      </c>
      <c r="D1029">
        <v>1</v>
      </c>
      <c r="E1029">
        <v>1</v>
      </c>
    </row>
    <row r="1030" spans="1:5" x14ac:dyDescent="0.5">
      <c r="A1030" t="s">
        <v>1607</v>
      </c>
      <c r="B1030">
        <v>1</v>
      </c>
      <c r="C1030">
        <v>1</v>
      </c>
      <c r="D1030">
        <v>1</v>
      </c>
      <c r="E1030">
        <v>0</v>
      </c>
    </row>
    <row r="1031" spans="1:5" x14ac:dyDescent="0.5">
      <c r="A1031" t="s">
        <v>1001</v>
      </c>
      <c r="B1031">
        <v>1</v>
      </c>
      <c r="C1031">
        <v>1</v>
      </c>
      <c r="D1031">
        <v>1</v>
      </c>
      <c r="E1031">
        <v>0</v>
      </c>
    </row>
    <row r="1032" spans="1:5" ht="31.5" x14ac:dyDescent="0.5">
      <c r="A1032" t="s">
        <v>1002</v>
      </c>
      <c r="B1032">
        <v>1</v>
      </c>
      <c r="C1032">
        <v>0</v>
      </c>
      <c r="D1032">
        <v>0</v>
      </c>
      <c r="E1032">
        <v>0</v>
      </c>
    </row>
    <row r="1033" spans="1:5" ht="31.5" x14ac:dyDescent="0.5">
      <c r="A1033" t="s">
        <v>1603</v>
      </c>
      <c r="B1033">
        <v>1</v>
      </c>
      <c r="C1033">
        <v>0</v>
      </c>
      <c r="D1033">
        <v>1</v>
      </c>
      <c r="E1033">
        <v>1</v>
      </c>
    </row>
    <row r="1034" spans="1:5" x14ac:dyDescent="0.5">
      <c r="A1034" t="s">
        <v>1504</v>
      </c>
      <c r="B1034">
        <v>1</v>
      </c>
      <c r="C1034">
        <v>1</v>
      </c>
      <c r="D1034">
        <v>1</v>
      </c>
      <c r="E1034">
        <v>1</v>
      </c>
    </row>
    <row r="1035" spans="1:5" x14ac:dyDescent="0.5">
      <c r="A1035" t="s">
        <v>978</v>
      </c>
      <c r="B1035">
        <v>1</v>
      </c>
      <c r="C1035">
        <v>1</v>
      </c>
      <c r="D1035">
        <v>1</v>
      </c>
      <c r="E1035">
        <v>1</v>
      </c>
    </row>
    <row r="1036" spans="1:5" x14ac:dyDescent="0.5">
      <c r="A1036" t="s">
        <v>979</v>
      </c>
      <c r="B1036">
        <v>1</v>
      </c>
      <c r="C1036">
        <v>1</v>
      </c>
      <c r="D1036">
        <v>1</v>
      </c>
      <c r="E1036">
        <v>1</v>
      </c>
    </row>
    <row r="1037" spans="1:5" x14ac:dyDescent="0.5">
      <c r="A1037" t="s">
        <v>1481</v>
      </c>
      <c r="B1037">
        <v>1</v>
      </c>
      <c r="C1037">
        <v>1</v>
      </c>
      <c r="D1037">
        <v>0</v>
      </c>
      <c r="E1037">
        <v>1</v>
      </c>
    </row>
    <row r="1038" spans="1:5" x14ac:dyDescent="0.5">
      <c r="A1038" t="s">
        <v>1612</v>
      </c>
      <c r="B1038">
        <v>1</v>
      </c>
      <c r="C1038">
        <v>1</v>
      </c>
      <c r="D1038">
        <v>0</v>
      </c>
      <c r="E1038">
        <v>0</v>
      </c>
    </row>
    <row r="1039" spans="1:5" x14ac:dyDescent="0.5">
      <c r="A1039" t="s">
        <v>1489</v>
      </c>
      <c r="B1039">
        <v>1</v>
      </c>
      <c r="C1039">
        <v>1</v>
      </c>
      <c r="D1039">
        <v>0</v>
      </c>
      <c r="E1039">
        <v>1</v>
      </c>
    </row>
    <row r="1040" spans="1:5" x14ac:dyDescent="0.5">
      <c r="A1040" t="s">
        <v>1493</v>
      </c>
      <c r="B1040">
        <v>1</v>
      </c>
      <c r="C1040">
        <v>1</v>
      </c>
      <c r="D1040">
        <v>1</v>
      </c>
      <c r="E1040">
        <v>1</v>
      </c>
    </row>
    <row r="1041" spans="1:5" x14ac:dyDescent="0.5">
      <c r="A1041" t="s">
        <v>980</v>
      </c>
      <c r="B1041">
        <v>1</v>
      </c>
      <c r="C1041">
        <v>1</v>
      </c>
      <c r="D1041">
        <v>0</v>
      </c>
      <c r="E1041">
        <v>0</v>
      </c>
    </row>
    <row r="1042" spans="1:5" x14ac:dyDescent="0.5">
      <c r="A1042" t="s">
        <v>985</v>
      </c>
      <c r="B1042">
        <v>1</v>
      </c>
      <c r="C1042">
        <v>1</v>
      </c>
      <c r="D1042">
        <v>1</v>
      </c>
      <c r="E1042">
        <v>1</v>
      </c>
    </row>
    <row r="1043" spans="1:5" x14ac:dyDescent="0.5">
      <c r="A1043" t="s">
        <v>1511</v>
      </c>
      <c r="B1043">
        <v>1</v>
      </c>
      <c r="C1043">
        <v>1</v>
      </c>
      <c r="D1043">
        <v>1</v>
      </c>
      <c r="E1043">
        <v>1</v>
      </c>
    </row>
    <row r="1044" spans="1:5" x14ac:dyDescent="0.5">
      <c r="A1044" t="s">
        <v>1577</v>
      </c>
      <c r="B1044">
        <v>1</v>
      </c>
      <c r="C1044">
        <v>1</v>
      </c>
      <c r="D1044">
        <v>1</v>
      </c>
      <c r="E1044">
        <v>1</v>
      </c>
    </row>
    <row r="1045" spans="1:5" x14ac:dyDescent="0.5">
      <c r="A1045" t="s">
        <v>1578</v>
      </c>
      <c r="B1045">
        <v>1</v>
      </c>
      <c r="C1045">
        <v>1</v>
      </c>
      <c r="D1045">
        <v>0</v>
      </c>
      <c r="E1045">
        <v>0</v>
      </c>
    </row>
    <row r="1046" spans="1:5" x14ac:dyDescent="0.5">
      <c r="A1046" t="s">
        <v>1573</v>
      </c>
      <c r="B1046">
        <v>1</v>
      </c>
      <c r="C1046">
        <v>1</v>
      </c>
      <c r="D1046">
        <v>1</v>
      </c>
      <c r="E1046">
        <v>0</v>
      </c>
    </row>
    <row r="1047" spans="1:5" x14ac:dyDescent="0.5">
      <c r="A1047" t="s">
        <v>1574</v>
      </c>
      <c r="B1047">
        <v>1</v>
      </c>
      <c r="C1047">
        <v>1</v>
      </c>
      <c r="D1047">
        <v>1</v>
      </c>
      <c r="E1047">
        <v>1</v>
      </c>
    </row>
    <row r="1048" spans="1:5" x14ac:dyDescent="0.5">
      <c r="A1048" t="s">
        <v>1587</v>
      </c>
      <c r="B1048">
        <v>1</v>
      </c>
      <c r="C1048">
        <v>1</v>
      </c>
      <c r="D1048">
        <v>1</v>
      </c>
      <c r="E1048">
        <v>1</v>
      </c>
    </row>
    <row r="1049" spans="1:5" x14ac:dyDescent="0.5">
      <c r="A1049" t="s">
        <v>1589</v>
      </c>
      <c r="B1049">
        <v>1</v>
      </c>
      <c r="C1049">
        <v>1</v>
      </c>
      <c r="D1049">
        <v>0</v>
      </c>
      <c r="E1049">
        <v>0</v>
      </c>
    </row>
    <row r="1050" spans="1:5" x14ac:dyDescent="0.5">
      <c r="A1050" t="s">
        <v>1584</v>
      </c>
      <c r="B1050">
        <v>1</v>
      </c>
      <c r="C1050">
        <v>1</v>
      </c>
      <c r="D1050">
        <v>1</v>
      </c>
      <c r="E1050">
        <v>1</v>
      </c>
    </row>
    <row r="1051" spans="1:5" x14ac:dyDescent="0.5">
      <c r="A1051" t="s">
        <v>1168</v>
      </c>
      <c r="B1051">
        <v>1</v>
      </c>
      <c r="C1051">
        <v>1</v>
      </c>
      <c r="D1051">
        <v>0</v>
      </c>
      <c r="E1051">
        <v>1</v>
      </c>
    </row>
    <row r="1052" spans="1:5" x14ac:dyDescent="0.5">
      <c r="A1052" t="s">
        <v>1109</v>
      </c>
      <c r="B1052">
        <v>1</v>
      </c>
      <c r="C1052">
        <v>1</v>
      </c>
      <c r="D1052">
        <v>1</v>
      </c>
      <c r="E1052">
        <v>0</v>
      </c>
    </row>
    <row r="1053" spans="1:5" x14ac:dyDescent="0.5">
      <c r="A1053" t="s">
        <v>1116</v>
      </c>
      <c r="B1053">
        <v>1</v>
      </c>
      <c r="C1053">
        <v>1</v>
      </c>
      <c r="D1053">
        <v>1</v>
      </c>
      <c r="E1053">
        <v>1</v>
      </c>
    </row>
    <row r="1054" spans="1:5" x14ac:dyDescent="0.5">
      <c r="A1054" t="s">
        <v>1538</v>
      </c>
      <c r="B1054">
        <v>1</v>
      </c>
      <c r="C1054">
        <v>1</v>
      </c>
      <c r="D1054">
        <v>1</v>
      </c>
      <c r="E1054">
        <v>0</v>
      </c>
    </row>
    <row r="1055" spans="1:5" x14ac:dyDescent="0.5">
      <c r="A1055" t="s">
        <v>1567</v>
      </c>
      <c r="B1055">
        <v>1</v>
      </c>
      <c r="C1055">
        <v>1</v>
      </c>
      <c r="D1055">
        <v>1</v>
      </c>
      <c r="E1055">
        <v>0</v>
      </c>
    </row>
    <row r="1056" spans="1:5" x14ac:dyDescent="0.5">
      <c r="A1056" t="s">
        <v>1124</v>
      </c>
      <c r="B1056">
        <v>1</v>
      </c>
      <c r="C1056">
        <v>1</v>
      </c>
      <c r="D1056">
        <v>1</v>
      </c>
      <c r="E1056">
        <v>1</v>
      </c>
    </row>
    <row r="1057" spans="1:5" x14ac:dyDescent="0.5">
      <c r="A1057" t="s">
        <v>1571</v>
      </c>
      <c r="B1057">
        <v>1</v>
      </c>
      <c r="C1057">
        <v>1</v>
      </c>
      <c r="D1057">
        <v>1</v>
      </c>
      <c r="E1057">
        <v>1</v>
      </c>
    </row>
    <row r="1058" spans="1:5" ht="31.5" x14ac:dyDescent="0.5">
      <c r="A1058" t="s">
        <v>1119</v>
      </c>
      <c r="B1058">
        <v>1</v>
      </c>
      <c r="C1058">
        <v>1</v>
      </c>
      <c r="D1058">
        <v>0</v>
      </c>
      <c r="E1058">
        <v>0</v>
      </c>
    </row>
    <row r="1059" spans="1:5" x14ac:dyDescent="0.5">
      <c r="A1059" t="s">
        <v>1120</v>
      </c>
      <c r="B1059">
        <v>1</v>
      </c>
      <c r="C1059">
        <v>1</v>
      </c>
      <c r="D1059">
        <v>1</v>
      </c>
      <c r="E1059">
        <v>1</v>
      </c>
    </row>
    <row r="1060" spans="1:5" x14ac:dyDescent="0.5">
      <c r="A1060" t="s">
        <v>1477</v>
      </c>
      <c r="B1060">
        <v>1</v>
      </c>
      <c r="C1060">
        <v>0</v>
      </c>
      <c r="D1060">
        <v>1</v>
      </c>
      <c r="E1060">
        <v>1</v>
      </c>
    </row>
    <row r="1061" spans="1:5" x14ac:dyDescent="0.5">
      <c r="A1061" t="s">
        <v>1452</v>
      </c>
      <c r="B1061">
        <v>1</v>
      </c>
      <c r="C1061">
        <v>1</v>
      </c>
      <c r="D1061">
        <v>1</v>
      </c>
      <c r="E1061">
        <v>1</v>
      </c>
    </row>
    <row r="1062" spans="1:5" x14ac:dyDescent="0.5">
      <c r="A1062" t="s">
        <v>681</v>
      </c>
      <c r="B1062">
        <v>1</v>
      </c>
      <c r="C1062">
        <v>0</v>
      </c>
      <c r="D1062">
        <v>1</v>
      </c>
      <c r="E1062">
        <v>0</v>
      </c>
    </row>
    <row r="1063" spans="1:5" x14ac:dyDescent="0.5">
      <c r="A1063" t="s">
        <v>671</v>
      </c>
      <c r="B1063">
        <v>1</v>
      </c>
      <c r="C1063">
        <v>1</v>
      </c>
      <c r="D1063">
        <v>1</v>
      </c>
      <c r="E1063">
        <v>1</v>
      </c>
    </row>
    <row r="1064" spans="1:5" x14ac:dyDescent="0.5">
      <c r="A1064" t="s">
        <v>1451</v>
      </c>
      <c r="B1064">
        <v>1</v>
      </c>
      <c r="C1064">
        <v>1</v>
      </c>
      <c r="D1064">
        <v>0</v>
      </c>
      <c r="E1064">
        <v>0</v>
      </c>
    </row>
    <row r="1065" spans="1:5" x14ac:dyDescent="0.5">
      <c r="A1065" t="s">
        <v>1454</v>
      </c>
      <c r="B1065">
        <v>1</v>
      </c>
      <c r="C1065">
        <v>0</v>
      </c>
      <c r="D1065">
        <v>0</v>
      </c>
      <c r="E1065">
        <v>0</v>
      </c>
    </row>
    <row r="1066" spans="1:5" x14ac:dyDescent="0.5">
      <c r="A1066" t="s">
        <v>1455</v>
      </c>
      <c r="B1066">
        <v>1</v>
      </c>
      <c r="C1066">
        <v>1</v>
      </c>
      <c r="D1066">
        <v>1</v>
      </c>
      <c r="E1066">
        <v>1</v>
      </c>
    </row>
    <row r="1067" spans="1:5" x14ac:dyDescent="0.5">
      <c r="A1067" t="s">
        <v>682</v>
      </c>
      <c r="B1067">
        <v>1</v>
      </c>
      <c r="C1067">
        <v>0</v>
      </c>
      <c r="D1067">
        <v>0</v>
      </c>
      <c r="E1067">
        <v>0</v>
      </c>
    </row>
    <row r="1068" spans="1:5" x14ac:dyDescent="0.5">
      <c r="A1068" t="s">
        <v>683</v>
      </c>
      <c r="B1068">
        <v>1</v>
      </c>
      <c r="C1068">
        <v>1</v>
      </c>
      <c r="D1068">
        <v>1</v>
      </c>
      <c r="E1068">
        <v>1</v>
      </c>
    </row>
    <row r="1069" spans="1:5" x14ac:dyDescent="0.5">
      <c r="A1069" t="s">
        <v>1445</v>
      </c>
      <c r="B1069">
        <v>1</v>
      </c>
      <c r="C1069">
        <v>1</v>
      </c>
      <c r="D1069">
        <v>1</v>
      </c>
      <c r="E1069">
        <v>0</v>
      </c>
    </row>
    <row r="1070" spans="1:5" x14ac:dyDescent="0.5">
      <c r="A1070" t="s">
        <v>1447</v>
      </c>
      <c r="B1070">
        <v>1</v>
      </c>
      <c r="C1070">
        <v>0</v>
      </c>
      <c r="D1070">
        <v>0</v>
      </c>
      <c r="E1070">
        <v>0</v>
      </c>
    </row>
    <row r="1071" spans="1:5" x14ac:dyDescent="0.5">
      <c r="A1071" t="s">
        <v>659</v>
      </c>
      <c r="B1071">
        <v>1</v>
      </c>
      <c r="C1071">
        <v>1</v>
      </c>
      <c r="D1071">
        <v>1</v>
      </c>
      <c r="E1071">
        <v>1</v>
      </c>
    </row>
    <row r="1072" spans="1:5" x14ac:dyDescent="0.5">
      <c r="A1072" t="s">
        <v>660</v>
      </c>
      <c r="B1072">
        <v>1</v>
      </c>
      <c r="C1072">
        <v>1</v>
      </c>
      <c r="D1072">
        <v>1</v>
      </c>
      <c r="E1072">
        <v>1</v>
      </c>
    </row>
    <row r="1073" spans="1:5" x14ac:dyDescent="0.5">
      <c r="A1073" t="s">
        <v>1647</v>
      </c>
      <c r="B1073">
        <v>1</v>
      </c>
      <c r="C1073">
        <v>0</v>
      </c>
      <c r="D1073">
        <v>0</v>
      </c>
      <c r="E1073">
        <v>0</v>
      </c>
    </row>
    <row r="1074" spans="1:5" x14ac:dyDescent="0.5">
      <c r="A1074" t="s">
        <v>668</v>
      </c>
      <c r="B1074">
        <v>1</v>
      </c>
      <c r="C1074">
        <v>0</v>
      </c>
      <c r="D1074">
        <v>0</v>
      </c>
      <c r="E1074">
        <v>0</v>
      </c>
    </row>
    <row r="1075" spans="1:5" x14ac:dyDescent="0.5">
      <c r="A1075" t="s">
        <v>1448</v>
      </c>
      <c r="B1075">
        <v>1</v>
      </c>
      <c r="C1075">
        <v>1</v>
      </c>
      <c r="D1075">
        <v>1</v>
      </c>
      <c r="E1075">
        <v>1</v>
      </c>
    </row>
    <row r="1076" spans="1:5" x14ac:dyDescent="0.5">
      <c r="A1076" t="s">
        <v>664</v>
      </c>
      <c r="B1076">
        <v>1</v>
      </c>
      <c r="C1076">
        <v>1</v>
      </c>
      <c r="D1076">
        <v>1</v>
      </c>
      <c r="E1076">
        <v>1</v>
      </c>
    </row>
    <row r="1077" spans="1:5" x14ac:dyDescent="0.5">
      <c r="A1077" t="s">
        <v>1250</v>
      </c>
      <c r="B1077">
        <v>1</v>
      </c>
      <c r="C1077">
        <v>0</v>
      </c>
      <c r="D1077">
        <v>0</v>
      </c>
      <c r="E1077">
        <v>0</v>
      </c>
    </row>
    <row r="1078" spans="1:5" x14ac:dyDescent="0.5">
      <c r="A1078" t="s">
        <v>741</v>
      </c>
      <c r="B1078">
        <v>1</v>
      </c>
      <c r="C1078">
        <v>0</v>
      </c>
      <c r="D1078">
        <v>0</v>
      </c>
      <c r="E1078">
        <v>0</v>
      </c>
    </row>
    <row r="1079" spans="1:5" x14ac:dyDescent="0.5">
      <c r="A1079" t="s">
        <v>1229</v>
      </c>
      <c r="B1079">
        <v>1</v>
      </c>
      <c r="C1079">
        <v>1</v>
      </c>
      <c r="D1079">
        <v>1</v>
      </c>
      <c r="E1079">
        <v>1</v>
      </c>
    </row>
    <row r="1080" spans="1:5" x14ac:dyDescent="0.5">
      <c r="A1080" t="s">
        <v>720</v>
      </c>
      <c r="B1080">
        <v>1</v>
      </c>
      <c r="C1080">
        <v>1</v>
      </c>
      <c r="D1080">
        <v>1</v>
      </c>
      <c r="E1080">
        <v>0</v>
      </c>
    </row>
    <row r="1081" spans="1:5" x14ac:dyDescent="0.5">
      <c r="A1081" t="s">
        <v>725</v>
      </c>
      <c r="B1081">
        <v>1</v>
      </c>
      <c r="C1081">
        <v>1</v>
      </c>
      <c r="D1081">
        <v>1</v>
      </c>
      <c r="E1081">
        <v>0</v>
      </c>
    </row>
    <row r="1082" spans="1:5" x14ac:dyDescent="0.5">
      <c r="A1082" t="s">
        <v>887</v>
      </c>
      <c r="B1082">
        <v>1</v>
      </c>
      <c r="C1082">
        <v>1</v>
      </c>
      <c r="D1082">
        <v>0</v>
      </c>
      <c r="E1082">
        <v>1</v>
      </c>
    </row>
    <row r="1083" spans="1:5" x14ac:dyDescent="0.5">
      <c r="A1083" t="s">
        <v>1470</v>
      </c>
      <c r="B1083">
        <v>1</v>
      </c>
      <c r="C1083">
        <v>0</v>
      </c>
      <c r="D1083">
        <v>1</v>
      </c>
      <c r="E1083">
        <v>1</v>
      </c>
    </row>
    <row r="1084" spans="1:5" x14ac:dyDescent="0.5">
      <c r="A1084" t="s">
        <v>766</v>
      </c>
      <c r="B1084">
        <v>1</v>
      </c>
      <c r="C1084">
        <v>0</v>
      </c>
      <c r="D1084">
        <v>0</v>
      </c>
      <c r="E1084">
        <v>0</v>
      </c>
    </row>
    <row r="1085" spans="1:5" x14ac:dyDescent="0.5">
      <c r="A1085" t="s">
        <v>1468</v>
      </c>
      <c r="B1085">
        <v>1</v>
      </c>
      <c r="C1085">
        <v>1</v>
      </c>
      <c r="D1085">
        <v>1</v>
      </c>
      <c r="E1085">
        <v>1</v>
      </c>
    </row>
    <row r="1086" spans="1:5" x14ac:dyDescent="0.5">
      <c r="A1086" t="s">
        <v>697</v>
      </c>
      <c r="B1086">
        <v>1</v>
      </c>
      <c r="C1086">
        <v>0</v>
      </c>
      <c r="D1086">
        <v>1</v>
      </c>
      <c r="E1086">
        <v>1</v>
      </c>
    </row>
    <row r="1087" spans="1:5" ht="31.5" x14ac:dyDescent="0.5">
      <c r="A1087" t="s">
        <v>1242</v>
      </c>
      <c r="B1087">
        <v>1</v>
      </c>
      <c r="C1087">
        <v>0</v>
      </c>
      <c r="D1087">
        <v>0</v>
      </c>
      <c r="E1087">
        <v>0</v>
      </c>
    </row>
    <row r="1088" spans="1:5" x14ac:dyDescent="0.5">
      <c r="A1088" t="s">
        <v>1459</v>
      </c>
      <c r="B1088">
        <v>1</v>
      </c>
      <c r="C1088">
        <v>0</v>
      </c>
      <c r="D1088">
        <v>0</v>
      </c>
      <c r="E1088">
        <v>1</v>
      </c>
    </row>
    <row r="1089" spans="1:5" x14ac:dyDescent="0.5">
      <c r="A1089" t="s">
        <v>688</v>
      </c>
      <c r="B1089">
        <v>1</v>
      </c>
      <c r="C1089">
        <v>0</v>
      </c>
      <c r="D1089">
        <v>0</v>
      </c>
      <c r="E1089">
        <v>0</v>
      </c>
    </row>
    <row r="1090" spans="1:5" x14ac:dyDescent="0.5">
      <c r="A1090" t="s">
        <v>706</v>
      </c>
      <c r="B1090">
        <v>1</v>
      </c>
      <c r="C1090">
        <v>0</v>
      </c>
      <c r="D1090">
        <v>0</v>
      </c>
      <c r="E1090">
        <v>0</v>
      </c>
    </row>
    <row r="1091" spans="1:5" x14ac:dyDescent="0.5">
      <c r="A1091" t="s">
        <v>1462</v>
      </c>
      <c r="B1091">
        <v>1</v>
      </c>
      <c r="C1091">
        <v>0</v>
      </c>
      <c r="D1091">
        <v>0</v>
      </c>
      <c r="E1091">
        <v>0</v>
      </c>
    </row>
    <row r="1092" spans="1:5" x14ac:dyDescent="0.5">
      <c r="A1092" t="s">
        <v>701</v>
      </c>
      <c r="B1092">
        <v>1</v>
      </c>
      <c r="C1092">
        <v>0</v>
      </c>
      <c r="D1092">
        <v>0</v>
      </c>
      <c r="E1092">
        <v>1</v>
      </c>
    </row>
    <row r="1093" spans="1:5" x14ac:dyDescent="0.5">
      <c r="A1093" t="s">
        <v>1240</v>
      </c>
      <c r="B1093">
        <v>1</v>
      </c>
      <c r="C1093">
        <v>0</v>
      </c>
      <c r="D1093">
        <v>1</v>
      </c>
      <c r="E1093">
        <v>1</v>
      </c>
    </row>
  </sheetData>
  <pageMargins left="0.7" right="0.7" top="0.75" bottom="0.75" header="0.3" footer="0.3"/>
  <customProperties>
    <customPr name="ORB_SHEETNAME" r:id="rId1"/>
  </customProperties>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363"/>
  <sheetViews>
    <sheetView zoomScale="39" zoomScaleNormal="39" workbookViewId="0">
      <selection activeCell="E1380" sqref="E1380"/>
    </sheetView>
  </sheetViews>
  <sheetFormatPr defaultRowHeight="15.75" x14ac:dyDescent="0.5"/>
  <cols>
    <col min="1" max="1" width="22.25" style="308" customWidth="1"/>
    <col min="2" max="2" width="8.375" style="308" customWidth="1"/>
    <col min="3" max="3" width="22.25" style="230" customWidth="1"/>
    <col min="4" max="4" width="80.5" bestFit="1" customWidth="1"/>
    <col min="5" max="5" width="19.9375" bestFit="1" customWidth="1"/>
    <col min="6" max="6" width="12.4375" bestFit="1" customWidth="1"/>
    <col min="7" max="7" width="18.9375" bestFit="1" customWidth="1"/>
    <col min="8" max="8" width="9.5625" bestFit="1" customWidth="1"/>
    <col min="9" max="9" width="14.5" style="426" customWidth="1"/>
    <col min="10" max="11" width="13.5" style="426" customWidth="1"/>
  </cols>
  <sheetData>
    <row r="1" spans="1:11" ht="31.5" x14ac:dyDescent="0.5">
      <c r="A1" s="307" t="s">
        <v>1322</v>
      </c>
      <c r="B1" s="307" t="s">
        <v>220</v>
      </c>
      <c r="C1" s="233" t="s">
        <v>130</v>
      </c>
      <c r="D1" t="s">
        <v>223</v>
      </c>
      <c r="E1" t="s">
        <v>1323</v>
      </c>
      <c r="F1" t="s">
        <v>1324</v>
      </c>
      <c r="G1" t="s">
        <v>1325</v>
      </c>
      <c r="H1" t="s">
        <v>110</v>
      </c>
      <c r="I1" s="424" t="s">
        <v>1326</v>
      </c>
      <c r="J1" s="424" t="s">
        <v>1327</v>
      </c>
      <c r="K1" s="424" t="s">
        <v>1328</v>
      </c>
    </row>
    <row r="2" spans="1:11" x14ac:dyDescent="0.5">
      <c r="A2" s="230" t="str">
        <f>IF(ISBLANK(D2),"",MID(D2,FIND("#",SUBSTITUTE(D2,":","#",2))+1,500))</f>
        <v>N/A</v>
      </c>
      <c r="B2" s="230" t="str">
        <f>IF(ISBLANK(D2),"",LEFT(D2,FIND("#",SUBSTITUTE(D2,":","#"))-1))</f>
        <v>N/A</v>
      </c>
      <c r="C2" s="230">
        <f>VLOOKUP(B2,'Data-Dept'!A:J,10,)</f>
        <v>2.9750600932387638E-3</v>
      </c>
      <c r="D2" t="s">
        <v>1329</v>
      </c>
      <c r="E2">
        <v>42532</v>
      </c>
      <c r="F2">
        <v>49202</v>
      </c>
      <c r="G2">
        <v>54625</v>
      </c>
      <c r="H2">
        <v>98328</v>
      </c>
      <c r="I2" s="425">
        <f>IF(ISBLANK(D2),"",(E2/'Tasks to improve GC score'!$C$10))</f>
        <v>8.0584165094089388E-2</v>
      </c>
      <c r="J2" s="425">
        <f>IF(ISBLANK(D2),"",(F2/'Tasks to improve GC score'!$C$10))</f>
        <v>9.3221623506051579E-2</v>
      </c>
      <c r="K2" s="425">
        <f>IF(ISBLANK(D2),"",(G2/'Tasks to improve GC score'!$C$10))</f>
        <v>0.10349642664969042</v>
      </c>
    </row>
    <row r="3" spans="1:11" x14ac:dyDescent="0.5">
      <c r="A3" s="230" t="str">
        <f t="shared" ref="A3:A66" si="0">IF(ISBLANK(D3),"",MID(D3,FIND("#",SUBSTITUTE(D3,":","#",2))+1,500))</f>
        <v>Check your application status</v>
      </c>
      <c r="B3" s="230" t="str">
        <f t="shared" ref="B3:B66" si="1">IF(ISBLANK(D3),"",LEFT(D3,FIND("#",SUBSTITUTE(D3,":","#"))-1))</f>
        <v>IRCC</v>
      </c>
      <c r="C3" s="230">
        <f>VLOOKUP(B3,'Data-Dept'!A:J,10,)</f>
        <v>2.146124497851573E-3</v>
      </c>
      <c r="D3" t="s">
        <v>842</v>
      </c>
      <c r="E3">
        <v>14464</v>
      </c>
      <c r="F3">
        <v>18443</v>
      </c>
      <c r="G3">
        <v>22683</v>
      </c>
      <c r="H3">
        <v>42347</v>
      </c>
      <c r="I3" s="425">
        <f>IF(ISBLANK(D3),"",(E3/'Tasks to improve GC score'!$C$10))</f>
        <v>2.7404527506839763E-2</v>
      </c>
      <c r="J3" s="425">
        <f>IF(ISBLANK(D3),"",(F3/'Tasks to improve GC score'!$C$10))</f>
        <v>3.4943425111217216E-2</v>
      </c>
      <c r="K3" s="425">
        <f>IF(ISBLANK(D3),"",(G3/'Tasks to improve GC score'!$C$10))</f>
        <v>4.297683195780188E-2</v>
      </c>
    </row>
    <row r="4" spans="1:11" x14ac:dyDescent="0.5">
      <c r="A4" s="230" t="str">
        <f t="shared" si="0"/>
        <v>Apply for a work permit</v>
      </c>
      <c r="B4" s="230" t="str">
        <f t="shared" si="1"/>
        <v>IRCC</v>
      </c>
      <c r="C4" s="230">
        <f>VLOOKUP(B4,'Data-Dept'!A:J,10,)</f>
        <v>2.146124497851573E-3</v>
      </c>
      <c r="D4" t="s">
        <v>836</v>
      </c>
      <c r="E4">
        <v>8654</v>
      </c>
      <c r="F4">
        <v>12036</v>
      </c>
      <c r="G4">
        <v>12132</v>
      </c>
      <c r="H4">
        <v>29094</v>
      </c>
      <c r="I4" s="425">
        <f>IF(ISBLANK(D4),"",(E4/'Tasks to improve GC score'!$C$10))</f>
        <v>1.6396486521307475E-2</v>
      </c>
      <c r="J4" s="425">
        <f>IF(ISBLANK(D4),"",(F4/'Tasks to improve GC score'!$C$10))</f>
        <v>2.2804265284314396E-2</v>
      </c>
      <c r="K4" s="425">
        <f>IF(ISBLANK(D4),"",(G4/'Tasks to improve GC score'!$C$10))</f>
        <v>2.2986153741218197E-2</v>
      </c>
    </row>
    <row r="5" spans="1:11" x14ac:dyDescent="0.5">
      <c r="A5" s="230" t="str">
        <f t="shared" si="0"/>
        <v>Access My Account</v>
      </c>
      <c r="B5" s="230" t="str">
        <f t="shared" si="1"/>
        <v>CRA</v>
      </c>
      <c r="C5" s="230">
        <f>VLOOKUP(B5,'Data-Dept'!A:J,10,)</f>
        <v>3.2597552843902275E-3</v>
      </c>
      <c r="D5" t="s">
        <v>335</v>
      </c>
      <c r="E5">
        <v>5027</v>
      </c>
      <c r="F5">
        <v>6562</v>
      </c>
      <c r="G5">
        <v>6715</v>
      </c>
      <c r="H5">
        <v>12973</v>
      </c>
      <c r="I5" s="425">
        <f>IF(ISBLANK(D5),"",(E5/'Tasks to improve GC score'!$C$10))</f>
        <v>9.5245132589106395E-3</v>
      </c>
      <c r="J5" s="425">
        <f>IF(ISBLANK(D5),"",(F5/'Tasks to improve GC score'!$C$10))</f>
        <v>1.2432833897945418E-2</v>
      </c>
      <c r="K5" s="425">
        <f>IF(ISBLANK(D5),"",(G5/'Tasks to improve GC score'!$C$10))</f>
        <v>1.2722718626135856E-2</v>
      </c>
    </row>
    <row r="6" spans="1:11" x14ac:dyDescent="0.5">
      <c r="A6" s="230" t="str">
        <f t="shared" si="0"/>
        <v>Apply for a visitor visa to Canada</v>
      </c>
      <c r="B6" s="230" t="str">
        <f t="shared" si="1"/>
        <v>IRCC</v>
      </c>
      <c r="C6" s="230">
        <f>VLOOKUP(B6,'Data-Dept'!A:J,10,)</f>
        <v>2.146124497851573E-3</v>
      </c>
      <c r="D6" t="s">
        <v>876</v>
      </c>
      <c r="E6">
        <v>4379</v>
      </c>
      <c r="F6">
        <v>6579</v>
      </c>
      <c r="G6">
        <v>6287</v>
      </c>
      <c r="H6">
        <v>14206</v>
      </c>
      <c r="I6" s="425">
        <f>IF(ISBLANK(D6),"",(E6/'Tasks to improve GC score'!$C$10))</f>
        <v>8.2967661748099639E-3</v>
      </c>
      <c r="J6" s="425">
        <f>IF(ISBLANK(D6),"",(F6/'Tasks to improve GC score'!$C$10))</f>
        <v>1.2465043312188799E-2</v>
      </c>
      <c r="K6" s="425">
        <f>IF(ISBLANK(D6),"",(G6/'Tasks to improve GC score'!$C$10))</f>
        <v>1.1911799255773063E-2</v>
      </c>
    </row>
    <row r="7" spans="1:11" x14ac:dyDescent="0.5">
      <c r="A7" s="230" t="str">
        <f t="shared" si="0"/>
        <v>Immigrate through Express Entry</v>
      </c>
      <c r="B7" s="230" t="str">
        <f t="shared" si="1"/>
        <v>IRCC</v>
      </c>
      <c r="C7" s="230">
        <f>VLOOKUP(B7,'Data-Dept'!A:J,10,)</f>
        <v>2.146124497851573E-3</v>
      </c>
      <c r="D7" t="s">
        <v>857</v>
      </c>
      <c r="E7">
        <v>3624</v>
      </c>
      <c r="F7">
        <v>4146</v>
      </c>
      <c r="G7">
        <v>4375</v>
      </c>
      <c r="H7">
        <v>11392</v>
      </c>
      <c r="I7" s="425">
        <f>IF(ISBLANK(D7),"",(E7/'Tasks to improve GC score'!$C$10))</f>
        <v>6.866289248118591E-3</v>
      </c>
      <c r="J7" s="425">
        <f>IF(ISBLANK(D7),"",(F7/'Tasks to improve GC score'!$C$10))</f>
        <v>7.8553077325330244E-3</v>
      </c>
      <c r="K7" s="425">
        <f>IF(ISBLANK(D7),"",(G7/'Tasks to improve GC score'!$C$10))</f>
        <v>8.2891874891056396E-3</v>
      </c>
    </row>
    <row r="8" spans="1:11" x14ac:dyDescent="0.5">
      <c r="A8" s="230" t="str">
        <f t="shared" si="0"/>
        <v>Contact Immigration, Refugees and Citizenship Canada</v>
      </c>
      <c r="B8" s="230" t="str">
        <f t="shared" si="1"/>
        <v>IRCC</v>
      </c>
      <c r="C8" s="230">
        <f>VLOOKUP(B8,'Data-Dept'!A:J,10,)</f>
        <v>2.146124497851573E-3</v>
      </c>
      <c r="D8" t="s">
        <v>844</v>
      </c>
      <c r="E8">
        <v>3381</v>
      </c>
      <c r="F8">
        <v>3907</v>
      </c>
      <c r="G8">
        <v>3831</v>
      </c>
      <c r="H8">
        <v>8076</v>
      </c>
      <c r="I8" s="425">
        <f>IF(ISBLANK(D8),"",(E8/'Tasks to improve GC score'!$C$10))</f>
        <v>6.4058840915808381E-3</v>
      </c>
      <c r="J8" s="425">
        <f>IF(ISBLANK(D8),"",(F8/'Tasks to improve GC score'!$C$10))</f>
        <v>7.4024812616995958E-3</v>
      </c>
      <c r="K8" s="425">
        <f>IF(ISBLANK(D8),"",(G8/'Tasks to improve GC score'!$C$10))</f>
        <v>7.2584862333174181E-3</v>
      </c>
    </row>
    <row r="9" spans="1:11" x14ac:dyDescent="0.5">
      <c r="A9" s="230" t="str">
        <f t="shared" si="0"/>
        <v>Apply for Canadian citizenship</v>
      </c>
      <c r="B9" s="230" t="str">
        <f t="shared" si="1"/>
        <v>IRCC</v>
      </c>
      <c r="C9" s="230">
        <f>VLOOKUP(B9,'Data-Dept'!A:J,10,)</f>
        <v>2.146124497851573E-3</v>
      </c>
      <c r="D9" t="s">
        <v>837</v>
      </c>
      <c r="E9">
        <v>3367</v>
      </c>
      <c r="F9">
        <v>4413</v>
      </c>
      <c r="G9">
        <v>4612</v>
      </c>
      <c r="H9">
        <v>11953</v>
      </c>
      <c r="I9" s="425">
        <f>IF(ISBLANK(D9),"",(E9/'Tasks to improve GC score'!$C$10))</f>
        <v>6.3793586916157004E-3</v>
      </c>
      <c r="J9" s="425">
        <f>IF(ISBLANK(D9),"",(F9/'Tasks to improve GC score'!$C$10))</f>
        <v>8.3611850032967276E-3</v>
      </c>
      <c r="K9" s="425">
        <f>IF(ISBLANK(D9),"",(G9/'Tasks to improve GC score'!$C$10))</f>
        <v>8.7382246170869052E-3</v>
      </c>
    </row>
    <row r="10" spans="1:11" x14ac:dyDescent="0.5">
      <c r="A10" s="230" t="str">
        <f t="shared" si="0"/>
        <v>Study in Canada – for non-Canadians</v>
      </c>
      <c r="B10" s="230" t="str">
        <f t="shared" si="1"/>
        <v>IRCC</v>
      </c>
      <c r="C10" s="230">
        <f>VLOOKUP(B10,'Data-Dept'!A:J,10,)</f>
        <v>2.146124497851573E-3</v>
      </c>
      <c r="D10" t="s">
        <v>863</v>
      </c>
      <c r="E10">
        <v>3294</v>
      </c>
      <c r="F10">
        <v>4417</v>
      </c>
      <c r="G10">
        <v>4524</v>
      </c>
      <c r="H10">
        <v>11548</v>
      </c>
      <c r="I10" s="425">
        <f>IF(ISBLANK(D10),"",(E10/'Tasks to improve GC score'!$C$10))</f>
        <v>6.2410476775117659E-3</v>
      </c>
      <c r="J10" s="425">
        <f>IF(ISBLANK(D10),"",(F10/'Tasks to improve GC score'!$C$10))</f>
        <v>8.3687636890010537E-3</v>
      </c>
      <c r="K10" s="425">
        <f>IF(ISBLANK(D10),"",(G10/'Tasks to improve GC score'!$C$10))</f>
        <v>8.571493531591751E-3</v>
      </c>
    </row>
    <row r="11" spans="1:11" x14ac:dyDescent="0.5">
      <c r="A11" s="230" t="str">
        <f t="shared" si="0"/>
        <v>Check online mail</v>
      </c>
      <c r="B11" s="230" t="str">
        <f t="shared" si="1"/>
        <v>CRA</v>
      </c>
      <c r="C11" s="230">
        <f>VLOOKUP(B11,'Data-Dept'!A:J,10,)</f>
        <v>3.2597552843902275E-3</v>
      </c>
      <c r="D11" t="s">
        <v>341</v>
      </c>
      <c r="E11">
        <v>2952</v>
      </c>
      <c r="F11">
        <v>5085</v>
      </c>
      <c r="G11">
        <v>5336</v>
      </c>
      <c r="H11">
        <v>13703</v>
      </c>
      <c r="I11" s="425">
        <f>IF(ISBLANK(D11),"",(E11/'Tasks to improve GC score'!$C$10))</f>
        <v>5.5930700497919652E-3</v>
      </c>
      <c r="J11" s="425">
        <f>IF(ISBLANK(D11),"",(F11/'Tasks to improve GC score'!$C$10))</f>
        <v>9.6344042016233544E-3</v>
      </c>
      <c r="K11" s="425">
        <f>IF(ISBLANK(D11),"",(G11/'Tasks to improve GC score'!$C$10))</f>
        <v>1.0109966729569759E-2</v>
      </c>
    </row>
    <row r="12" spans="1:11" x14ac:dyDescent="0.5">
      <c r="A12" s="230" t="str">
        <f t="shared" si="0"/>
        <v>See my T4 information</v>
      </c>
      <c r="B12" s="230" t="str">
        <f t="shared" si="1"/>
        <v>CRA</v>
      </c>
      <c r="C12" s="230">
        <f>VLOOKUP(B12,'Data-Dept'!A:J,10,)</f>
        <v>3.2597552843902275E-3</v>
      </c>
      <c r="D12" t="s">
        <v>365</v>
      </c>
      <c r="E12">
        <v>2750</v>
      </c>
      <c r="F12">
        <v>3783</v>
      </c>
      <c r="G12">
        <v>3913</v>
      </c>
      <c r="H12">
        <v>8423</v>
      </c>
      <c r="I12" s="425">
        <f>IF(ISBLANK(D12),"",(E12/'Tasks to improve GC score'!$C$10))</f>
        <v>5.2103464217235444E-3</v>
      </c>
      <c r="J12" s="425">
        <f>IF(ISBLANK(D12),"",(F12/'Tasks to improve GC score'!$C$10))</f>
        <v>7.1675420048655158E-3</v>
      </c>
      <c r="K12" s="425">
        <f>IF(ISBLANK(D12),"",(G12/'Tasks to improve GC score'!$C$10))</f>
        <v>7.4138492902560841E-3</v>
      </c>
    </row>
    <row r="13" spans="1:11" x14ac:dyDescent="0.5">
      <c r="A13" s="230" t="str">
        <f t="shared" si="0"/>
        <v>Jobs in the private sector</v>
      </c>
      <c r="B13" s="230" t="str">
        <f t="shared" si="1"/>
        <v>ESDC</v>
      </c>
      <c r="C13" s="230">
        <f>VLOOKUP(B13,'Data-Dept'!A:J,10,)</f>
        <v>3.7887437723188588E-3</v>
      </c>
      <c r="D13" t="s">
        <v>562</v>
      </c>
      <c r="E13">
        <v>2338</v>
      </c>
      <c r="F13">
        <v>3545</v>
      </c>
      <c r="G13">
        <v>4015</v>
      </c>
      <c r="H13">
        <v>10323</v>
      </c>
      <c r="I13" s="425">
        <f>IF(ISBLANK(D13),"",(E13/'Tasks to improve GC score'!$C$10))</f>
        <v>4.4297417941780532E-3</v>
      </c>
      <c r="J13" s="425">
        <f>IF(ISBLANK(D13),"",(F13/'Tasks to improve GC score'!$C$10))</f>
        <v>6.7166102054581692E-3</v>
      </c>
      <c r="K13" s="425">
        <f>IF(ISBLANK(D13),"",(G13/'Tasks to improve GC score'!$C$10))</f>
        <v>7.6071057757163751E-3</v>
      </c>
    </row>
    <row r="14" spans="1:11" x14ac:dyDescent="0.5">
      <c r="A14" s="230" t="str">
        <f t="shared" si="0"/>
        <v>Renew a Canadian passport</v>
      </c>
      <c r="B14" s="230" t="str">
        <f t="shared" si="1"/>
        <v>IRCC</v>
      </c>
      <c r="C14" s="230">
        <f>VLOOKUP(B14,'Data-Dept'!A:J,10,)</f>
        <v>2.146124497851573E-3</v>
      </c>
      <c r="D14" t="s">
        <v>895</v>
      </c>
      <c r="E14">
        <v>2264</v>
      </c>
      <c r="F14">
        <v>2581</v>
      </c>
      <c r="G14">
        <v>2865</v>
      </c>
      <c r="H14">
        <v>5042</v>
      </c>
      <c r="I14" s="425">
        <f>IF(ISBLANK(D14),"",(E14/'Tasks to improve GC score'!$C$10))</f>
        <v>4.2895361086480385E-3</v>
      </c>
      <c r="J14" s="425">
        <f>IF(ISBLANK(D14),"",(F14/'Tasks to improve GC score'!$C$10))</f>
        <v>4.890146950715807E-3</v>
      </c>
      <c r="K14" s="425">
        <f>IF(ISBLANK(D14),"",(G14/'Tasks to improve GC score'!$C$10))</f>
        <v>5.4282336357228929E-3</v>
      </c>
    </row>
    <row r="15" spans="1:11" x14ac:dyDescent="0.5">
      <c r="A15" s="230" t="str">
        <f t="shared" si="0"/>
        <v>My Service Canada Account (MSCA) - Sign in</v>
      </c>
      <c r="B15" s="230" t="str">
        <f t="shared" si="1"/>
        <v>ESDC</v>
      </c>
      <c r="C15" s="230">
        <f>VLOOKUP(B15,'Data-Dept'!A:J,10,)</f>
        <v>3.7887437723188588E-3</v>
      </c>
      <c r="D15" t="s">
        <v>564</v>
      </c>
      <c r="E15">
        <v>2100</v>
      </c>
      <c r="F15">
        <v>2701</v>
      </c>
      <c r="G15">
        <v>2849</v>
      </c>
      <c r="H15">
        <v>5584</v>
      </c>
      <c r="I15" s="425">
        <f>IF(ISBLANK(D15),"",(E15/'Tasks to improve GC score'!$C$10))</f>
        <v>3.9788099947707066E-3</v>
      </c>
      <c r="J15" s="425">
        <f>IF(ISBLANK(D15),"",(F15/'Tasks to improve GC score'!$C$10))</f>
        <v>5.1175075218455619E-3</v>
      </c>
      <c r="K15" s="425">
        <f>IF(ISBLANK(D15),"",(G15/'Tasks to improve GC score'!$C$10))</f>
        <v>5.3979188929055922E-3</v>
      </c>
    </row>
    <row r="16" spans="1:11" x14ac:dyDescent="0.5">
      <c r="A16" s="230" t="str">
        <f t="shared" si="0"/>
        <v>ArriveCAN - Make a customs and immigration declaration before flying into Canada</v>
      </c>
      <c r="B16" s="230" t="str">
        <f t="shared" si="1"/>
        <v>CBSA</v>
      </c>
      <c r="C16" s="230">
        <f>VLOOKUP(B16,'Data-Dept'!A:J,10,)</f>
        <v>8.2121991698330173E-3</v>
      </c>
      <c r="D16" t="s">
        <v>253</v>
      </c>
      <c r="E16">
        <v>2026</v>
      </c>
      <c r="F16">
        <v>2724</v>
      </c>
      <c r="G16">
        <v>2681</v>
      </c>
      <c r="H16">
        <v>5272</v>
      </c>
      <c r="I16" s="425">
        <f>IF(ISBLANK(D16),"",(E16/'Tasks to improve GC score'!$C$10))</f>
        <v>3.8386043092406914E-3</v>
      </c>
      <c r="J16" s="425">
        <f>IF(ISBLANK(D16),"",(F16/'Tasks to improve GC score'!$C$10))</f>
        <v>5.1610849646454311E-3</v>
      </c>
      <c r="K16" s="425">
        <f>IF(ISBLANK(D16),"",(G16/'Tasks to improve GC score'!$C$10))</f>
        <v>5.0796140933239359E-3</v>
      </c>
    </row>
    <row r="17" spans="1:11" x14ac:dyDescent="0.5">
      <c r="A17" s="230" t="str">
        <f t="shared" si="0"/>
        <v>Get a copy of a notice of assessment or reassessment</v>
      </c>
      <c r="B17" s="230" t="str">
        <f t="shared" si="1"/>
        <v>CRA</v>
      </c>
      <c r="C17" s="230">
        <f>VLOOKUP(B17,'Data-Dept'!A:J,10,)</f>
        <v>3.2597552843902275E-3</v>
      </c>
      <c r="D17" t="s">
        <v>354</v>
      </c>
      <c r="E17">
        <v>1879</v>
      </c>
      <c r="F17">
        <v>2790</v>
      </c>
      <c r="G17">
        <v>2845</v>
      </c>
      <c r="H17">
        <v>6983</v>
      </c>
      <c r="I17" s="425">
        <f>IF(ISBLANK(D17),"",(E17/'Tasks to improve GC score'!$C$10))</f>
        <v>3.5600876096067418E-3</v>
      </c>
      <c r="J17" s="425">
        <f>IF(ISBLANK(D17),"",(F17/'Tasks to improve GC score'!$C$10))</f>
        <v>5.2861332787667963E-3</v>
      </c>
      <c r="K17" s="425">
        <f>IF(ISBLANK(D17),"",(G17/'Tasks to improve GC score'!$C$10))</f>
        <v>5.390340207201267E-3</v>
      </c>
    </row>
    <row r="18" spans="1:11" ht="31.5" x14ac:dyDescent="0.5">
      <c r="A18" s="230" t="str">
        <f t="shared" si="0"/>
        <v>My Service Canada Account (MSCA) - Check your Employment Insurance (EI) claim status and correspondence</v>
      </c>
      <c r="B18" s="230" t="str">
        <f t="shared" si="1"/>
        <v>ESDC</v>
      </c>
      <c r="C18" s="230">
        <f>VLOOKUP(B18,'Data-Dept'!A:J,10,)</f>
        <v>3.7887437723188588E-3</v>
      </c>
      <c r="D18" t="s">
        <v>535</v>
      </c>
      <c r="E18">
        <v>1867</v>
      </c>
      <c r="F18">
        <v>2369</v>
      </c>
      <c r="G18">
        <v>3049</v>
      </c>
      <c r="H18">
        <v>5586</v>
      </c>
      <c r="I18" s="425">
        <f>IF(ISBLANK(D18),"",(E18/'Tasks to improve GC score'!$C$10))</f>
        <v>3.5373515524937667E-3</v>
      </c>
      <c r="J18" s="425">
        <f>IF(ISBLANK(D18),"",(F18/'Tasks to improve GC score'!$C$10))</f>
        <v>4.4884766083865737E-3</v>
      </c>
      <c r="K18" s="425">
        <f>IF(ISBLANK(D18),"",(G18/'Tasks to improve GC score'!$C$10))</f>
        <v>5.7768531781218499E-3</v>
      </c>
    </row>
    <row r="19" spans="1:11" x14ac:dyDescent="0.5">
      <c r="A19" s="230" t="str">
        <f t="shared" si="0"/>
        <v>Jobs in the federal public service</v>
      </c>
      <c r="B19" s="230" t="str">
        <f t="shared" si="1"/>
        <v>PSC</v>
      </c>
      <c r="C19" s="230">
        <f>VLOOKUP(B19,'Data-Dept'!A:J,10,)</f>
        <v>8.5973012996564263E-3</v>
      </c>
      <c r="D19" t="s">
        <v>1138</v>
      </c>
      <c r="E19">
        <v>1856</v>
      </c>
      <c r="F19">
        <v>2879</v>
      </c>
      <c r="G19">
        <v>3318</v>
      </c>
      <c r="H19">
        <v>8483</v>
      </c>
      <c r="I19" s="425">
        <f>IF(ISBLANK(D19),"",(E19/'Tasks to improve GC score'!$C$10))</f>
        <v>3.5165101668068722E-3</v>
      </c>
      <c r="J19" s="425">
        <f>IF(ISBLANK(D19),"",(F19/'Tasks to improve GC score'!$C$10))</f>
        <v>5.4547590356880307E-3</v>
      </c>
      <c r="K19" s="425">
        <f>IF(ISBLANK(D19),"",(G19/'Tasks to improve GC score'!$C$10))</f>
        <v>6.286519791737717E-3</v>
      </c>
    </row>
    <row r="20" spans="1:11" x14ac:dyDescent="0.5">
      <c r="A20" s="230" t="str">
        <f t="shared" si="0"/>
        <v>Apply for a new Canadian passport</v>
      </c>
      <c r="B20" s="230" t="str">
        <f t="shared" si="1"/>
        <v>IRCC</v>
      </c>
      <c r="C20" s="230">
        <f>VLOOKUP(B20,'Data-Dept'!A:J,10,)</f>
        <v>2.146124497851573E-3</v>
      </c>
      <c r="D20" t="s">
        <v>871</v>
      </c>
      <c r="E20">
        <v>1742</v>
      </c>
      <c r="F20">
        <v>2040</v>
      </c>
      <c r="G20">
        <v>2326</v>
      </c>
      <c r="H20">
        <v>3943</v>
      </c>
      <c r="I20" s="425">
        <f>IF(ISBLANK(D20),"",(E20/'Tasks to improve GC score'!$C$10))</f>
        <v>3.3005176242336056E-3</v>
      </c>
      <c r="J20" s="425">
        <f>IF(ISBLANK(D20),"",(F20/'Tasks to improve GC score'!$C$10))</f>
        <v>3.8651297092058296E-3</v>
      </c>
      <c r="K20" s="425">
        <f>IF(ISBLANK(D20),"",(G20/'Tasks to improve GC score'!$C$10))</f>
        <v>4.4070057370650785E-3</v>
      </c>
    </row>
    <row r="21" spans="1:11" x14ac:dyDescent="0.5">
      <c r="A21" s="230" t="str">
        <f t="shared" si="0"/>
        <v>IRCC secure account - register, sign in, help</v>
      </c>
      <c r="B21" s="230" t="str">
        <f t="shared" si="1"/>
        <v>IRCC</v>
      </c>
      <c r="C21" s="230">
        <f>VLOOKUP(B21,'Data-Dept'!A:J,10,)</f>
        <v>2.146124497851573E-3</v>
      </c>
      <c r="D21" t="s">
        <v>859</v>
      </c>
      <c r="E21">
        <v>1672</v>
      </c>
      <c r="F21">
        <v>1885</v>
      </c>
      <c r="G21">
        <v>1897</v>
      </c>
      <c r="H21">
        <v>2920</v>
      </c>
      <c r="I21" s="425">
        <f>IF(ISBLANK(D21),"",(E21/'Tasks to improve GC score'!$C$10))</f>
        <v>3.1678906244079152E-3</v>
      </c>
      <c r="J21" s="425">
        <f>IF(ISBLANK(D21),"",(F21/'Tasks to improve GC score'!$C$10))</f>
        <v>3.5714556381632296E-3</v>
      </c>
      <c r="K21" s="425">
        <f>IF(ISBLANK(D21),"",(G21/'Tasks to improve GC score'!$C$10))</f>
        <v>3.5941916952762052E-3</v>
      </c>
    </row>
    <row r="22" spans="1:11" ht="31.5" x14ac:dyDescent="0.5">
      <c r="A22" s="230" t="str">
        <f t="shared" si="0"/>
        <v>Check if you need a visa or electronic travel authorization (eTA) to travel to Canada</v>
      </c>
      <c r="B22" s="230" t="str">
        <f t="shared" si="1"/>
        <v>IRCC</v>
      </c>
      <c r="C22" s="230">
        <f>VLOOKUP(B22,'Data-Dept'!A:J,10,)</f>
        <v>2.146124497851573E-3</v>
      </c>
      <c r="D22" t="s">
        <v>840</v>
      </c>
      <c r="E22">
        <v>1556</v>
      </c>
      <c r="F22">
        <v>2261</v>
      </c>
      <c r="G22">
        <v>2118</v>
      </c>
      <c r="H22">
        <v>5357</v>
      </c>
      <c r="I22" s="425">
        <f>IF(ISBLANK(D22),"",(E22/'Tasks to improve GC score'!$C$10))</f>
        <v>2.9481087389824855E-3</v>
      </c>
      <c r="J22" s="425">
        <f>IF(ISBLANK(D22),"",(F22/'Tasks to improve GC score'!$C$10))</f>
        <v>4.2838520943697944E-3</v>
      </c>
      <c r="K22" s="425">
        <f>IF(ISBLANK(D22),"",(G22/'Tasks to improve GC score'!$C$10))</f>
        <v>4.0129140804401704E-3</v>
      </c>
    </row>
    <row r="23" spans="1:11" x14ac:dyDescent="0.5">
      <c r="A23" s="230" t="str">
        <f t="shared" si="0"/>
        <v>Open a My Account</v>
      </c>
      <c r="B23" s="230" t="str">
        <f t="shared" si="1"/>
        <v>CRA</v>
      </c>
      <c r="C23" s="230">
        <f>VLOOKUP(B23,'Data-Dept'!A:J,10,)</f>
        <v>3.2597552843902275E-3</v>
      </c>
      <c r="D23" t="s">
        <v>361</v>
      </c>
      <c r="E23">
        <v>1527</v>
      </c>
      <c r="F23">
        <v>1771</v>
      </c>
      <c r="G23">
        <v>1742</v>
      </c>
      <c r="H23">
        <v>2695</v>
      </c>
      <c r="I23" s="425">
        <f>IF(ISBLANK(D23),"",(E23/'Tasks to improve GC score'!$C$10))</f>
        <v>2.8931632676261281E-3</v>
      </c>
      <c r="J23" s="425">
        <f>IF(ISBLANK(D23),"",(F23/'Tasks to improve GC score'!$C$10))</f>
        <v>3.355463095589963E-3</v>
      </c>
      <c r="K23" s="425">
        <f>IF(ISBLANK(D23),"",(G23/'Tasks to improve GC score'!$C$10))</f>
        <v>3.3005176242336056E-3</v>
      </c>
    </row>
    <row r="24" spans="1:11" x14ac:dyDescent="0.5">
      <c r="A24" s="230" t="str">
        <f t="shared" si="0"/>
        <v>Check processing times</v>
      </c>
      <c r="B24" s="230" t="str">
        <f t="shared" si="1"/>
        <v>IRCC</v>
      </c>
      <c r="C24" s="230">
        <f>VLOOKUP(B24,'Data-Dept'!A:J,10,)</f>
        <v>2.146124497851573E-3</v>
      </c>
      <c r="D24" t="s">
        <v>841</v>
      </c>
      <c r="E24">
        <v>1499</v>
      </c>
      <c r="F24">
        <v>2132</v>
      </c>
      <c r="G24">
        <v>3209</v>
      </c>
      <c r="H24">
        <v>7009</v>
      </c>
      <c r="I24" s="425">
        <f>IF(ISBLANK(D24),"",(E24/'Tasks to improve GC score'!$C$10))</f>
        <v>2.8401124676958522E-3</v>
      </c>
      <c r="J24" s="425">
        <f>IF(ISBLANK(D24),"",(F24/'Tasks to improve GC score'!$C$10))</f>
        <v>4.0394394804053081E-3</v>
      </c>
      <c r="K24" s="425">
        <f>IF(ISBLANK(D24),"",(G24/'Tasks to improve GC score'!$C$10))</f>
        <v>6.0800006062948567E-3</v>
      </c>
    </row>
    <row r="25" spans="1:11" x14ac:dyDescent="0.5">
      <c r="A25" s="230" t="str">
        <f t="shared" si="0"/>
        <v>Immigrate as a provincial nominee</v>
      </c>
      <c r="B25" s="230" t="str">
        <f t="shared" si="1"/>
        <v>IRCC</v>
      </c>
      <c r="C25" s="230">
        <f>VLOOKUP(B25,'Data-Dept'!A:J,10,)</f>
        <v>2.146124497851573E-3</v>
      </c>
      <c r="D25" t="s">
        <v>854</v>
      </c>
      <c r="E25">
        <v>1357</v>
      </c>
      <c r="F25">
        <v>1623</v>
      </c>
      <c r="G25">
        <v>1669</v>
      </c>
      <c r="H25">
        <v>4367</v>
      </c>
      <c r="I25" s="425">
        <f>IF(ISBLANK(D25),"",(E25/'Tasks to improve GC score'!$C$10))</f>
        <v>2.5710691251923093E-3</v>
      </c>
      <c r="J25" s="425">
        <f>IF(ISBLANK(D25),"",(F25/'Tasks to improve GC score'!$C$10))</f>
        <v>3.0750517245299322E-3</v>
      </c>
      <c r="K25" s="425">
        <f>IF(ISBLANK(D25),"",(G25/'Tasks to improve GC score'!$C$10))</f>
        <v>3.1622066101296715E-3</v>
      </c>
    </row>
    <row r="26" spans="1:11" x14ac:dyDescent="0.5">
      <c r="A26" s="230" t="str">
        <f t="shared" si="0"/>
        <v>Employment Insurance (EI) - Apply for Employment Insurance</v>
      </c>
      <c r="B26" s="230" t="str">
        <f t="shared" si="1"/>
        <v>ESDC</v>
      </c>
      <c r="C26" s="230">
        <f>VLOOKUP(B26,'Data-Dept'!A:J,10,)</f>
        <v>3.7887437723188588E-3</v>
      </c>
      <c r="D26" t="s">
        <v>527</v>
      </c>
      <c r="E26">
        <v>1336</v>
      </c>
      <c r="F26">
        <v>2250</v>
      </c>
      <c r="G26">
        <v>2233</v>
      </c>
      <c r="H26">
        <v>4964</v>
      </c>
      <c r="I26" s="425">
        <f>IF(ISBLANK(D26),"",(E26/'Tasks to improve GC score'!$C$10))</f>
        <v>2.5312810252446022E-3</v>
      </c>
      <c r="J26" s="425">
        <f>IF(ISBLANK(D26),"",(F26/'Tasks to improve GC score'!$C$10))</f>
        <v>4.2630107086828999E-3</v>
      </c>
      <c r="K26" s="425">
        <f>IF(ISBLANK(D26),"",(G26/'Tasks to improve GC score'!$C$10))</f>
        <v>4.2308012944395181E-3</v>
      </c>
    </row>
    <row r="27" spans="1:11" x14ac:dyDescent="0.5">
      <c r="A27" s="230" t="str">
        <f t="shared" si="0"/>
        <v>Find out when I can expect my tax refund</v>
      </c>
      <c r="B27" s="230" t="str">
        <f t="shared" si="1"/>
        <v>CRA</v>
      </c>
      <c r="C27" s="230">
        <f>VLOOKUP(B27,'Data-Dept'!A:J,10,)</f>
        <v>3.2597552843902275E-3</v>
      </c>
      <c r="D27" t="s">
        <v>349</v>
      </c>
      <c r="E27">
        <v>1333</v>
      </c>
      <c r="F27">
        <v>1542</v>
      </c>
      <c r="G27">
        <v>1962</v>
      </c>
      <c r="H27">
        <v>3876</v>
      </c>
      <c r="I27" s="425">
        <f>IF(ISBLANK(D27),"",(E27/'Tasks to improve GC score'!$C$10))</f>
        <v>2.5255970109663581E-3</v>
      </c>
      <c r="J27" s="425">
        <f>IF(ISBLANK(D27),"",(F27/'Tasks to improve GC score'!$C$10))</f>
        <v>2.9215833390173478E-3</v>
      </c>
      <c r="K27" s="425">
        <f>IF(ISBLANK(D27),"",(G27/'Tasks to improve GC score'!$C$10))</f>
        <v>3.7173453379714888E-3</v>
      </c>
    </row>
    <row r="28" spans="1:11" x14ac:dyDescent="0.5">
      <c r="A28" s="230" t="str">
        <f t="shared" si="0"/>
        <v>Get, renew or replace a permanent resident card</v>
      </c>
      <c r="B28" s="230" t="str">
        <f t="shared" si="1"/>
        <v>IRCC</v>
      </c>
      <c r="C28" s="230">
        <f>VLOOKUP(B28,'Data-Dept'!A:J,10,)</f>
        <v>2.146124497851573E-3</v>
      </c>
      <c r="D28" t="s">
        <v>851</v>
      </c>
      <c r="E28">
        <v>1139</v>
      </c>
      <c r="F28">
        <v>1451</v>
      </c>
      <c r="G28">
        <v>1506</v>
      </c>
      <c r="H28">
        <v>2654</v>
      </c>
      <c r="I28" s="425">
        <f>IF(ISBLANK(D28),"",(E28/'Tasks to improve GC score'!$C$10))</f>
        <v>2.1580307543065881E-3</v>
      </c>
      <c r="J28" s="425">
        <f>IF(ISBLANK(D28),"",(F28/'Tasks to improve GC score'!$C$10))</f>
        <v>2.7491682392439504E-3</v>
      </c>
      <c r="K28" s="425">
        <f>IF(ISBLANK(D28),"",(G28/'Tasks to improve GC score'!$C$10))</f>
        <v>2.8533751676784211E-3</v>
      </c>
    </row>
    <row r="29" spans="1:11" x14ac:dyDescent="0.5">
      <c r="A29" s="230" t="str">
        <f t="shared" si="0"/>
        <v>Sponsor your family members to immigrate to Canada</v>
      </c>
      <c r="B29" s="230" t="str">
        <f t="shared" si="1"/>
        <v>IRCC</v>
      </c>
      <c r="C29" s="230">
        <f>VLOOKUP(B29,'Data-Dept'!A:J,10,)</f>
        <v>2.146124497851573E-3</v>
      </c>
      <c r="D29" t="s">
        <v>862</v>
      </c>
      <c r="E29">
        <v>1132</v>
      </c>
      <c r="F29">
        <v>1317</v>
      </c>
      <c r="G29">
        <v>1417</v>
      </c>
      <c r="H29">
        <v>2878</v>
      </c>
      <c r="I29" s="425">
        <f>IF(ISBLANK(D29),"",(E29/'Tasks to improve GC score'!$C$10))</f>
        <v>2.1447680543240193E-3</v>
      </c>
      <c r="J29" s="425">
        <f>IF(ISBLANK(D29),"",(F29/'Tasks to improve GC score'!$C$10))</f>
        <v>2.4952822681490578E-3</v>
      </c>
      <c r="K29" s="425">
        <f>IF(ISBLANK(D29),"",(G29/'Tasks to improve GC score'!$C$10))</f>
        <v>2.6847494107571867E-3</v>
      </c>
    </row>
    <row r="30" spans="1:11" x14ac:dyDescent="0.5">
      <c r="A30" s="230" t="str">
        <f t="shared" si="0"/>
        <v>Find an IRCC application package or form</v>
      </c>
      <c r="B30" s="230" t="str">
        <f t="shared" si="1"/>
        <v>IRCC</v>
      </c>
      <c r="C30" s="230">
        <f>VLOOKUP(B30,'Data-Dept'!A:J,10,)</f>
        <v>2.146124497851573E-3</v>
      </c>
      <c r="D30" t="s">
        <v>848</v>
      </c>
      <c r="E30">
        <v>1098</v>
      </c>
      <c r="F30">
        <v>1373</v>
      </c>
      <c r="G30">
        <v>1266</v>
      </c>
      <c r="H30">
        <v>2586</v>
      </c>
      <c r="I30" s="425">
        <f>IF(ISBLANK(D30),"",(E30/'Tasks to improve GC score'!$C$10))</f>
        <v>2.0803492258372551E-3</v>
      </c>
      <c r="J30" s="425">
        <f>IF(ISBLANK(D30),"",(F30/'Tasks to improve GC score'!$C$10))</f>
        <v>2.6013838680096096E-3</v>
      </c>
      <c r="K30" s="425">
        <f>IF(ISBLANK(D30),"",(G30/'Tasks to improve GC score'!$C$10))</f>
        <v>2.3986540254189118E-3</v>
      </c>
    </row>
    <row r="31" spans="1:11" x14ac:dyDescent="0.5">
      <c r="A31" s="230" t="str">
        <f t="shared" si="0"/>
        <v>Other - Reason for my visit is not in this list</v>
      </c>
      <c r="B31" s="230" t="str">
        <f t="shared" si="1"/>
        <v>PSPC</v>
      </c>
      <c r="C31" s="230">
        <f>VLOOKUP(B31,'Data-Dept'!A:J,10,)</f>
        <v>7.9173363759790314E-3</v>
      </c>
      <c r="D31" t="s">
        <v>1150</v>
      </c>
      <c r="E31">
        <v>1059</v>
      </c>
      <c r="F31">
        <v>1149</v>
      </c>
      <c r="G31">
        <v>1388</v>
      </c>
      <c r="H31">
        <v>2542</v>
      </c>
      <c r="I31" s="425">
        <f>IF(ISBLANK(D31),"",(E31/'Tasks to improve GC score'!$C$10))</f>
        <v>2.0064570402200852E-3</v>
      </c>
      <c r="J31" s="425">
        <f>IF(ISBLANK(D31),"",(F31/'Tasks to improve GC score'!$C$10))</f>
        <v>2.1769774685674011E-3</v>
      </c>
      <c r="K31" s="425">
        <f>IF(ISBLANK(D31),"",(G31/'Tasks to improve GC score'!$C$10))</f>
        <v>2.6298039394008293E-3</v>
      </c>
    </row>
    <row r="32" spans="1:11" x14ac:dyDescent="0.5">
      <c r="A32" s="230" t="str">
        <f t="shared" si="0"/>
        <v>Scholarships to study in Canada</v>
      </c>
      <c r="B32" s="230" t="str">
        <f t="shared" si="1"/>
        <v>GAC</v>
      </c>
      <c r="C32" s="230">
        <f>VLOOKUP(B32,'Data-Dept'!A:J,10,)</f>
        <v>8.097690068006173E-3</v>
      </c>
      <c r="D32" t="s">
        <v>772</v>
      </c>
      <c r="E32">
        <v>930</v>
      </c>
      <c r="F32">
        <v>918</v>
      </c>
      <c r="G32">
        <v>999</v>
      </c>
      <c r="H32">
        <v>2373</v>
      </c>
      <c r="I32" s="425">
        <f>IF(ISBLANK(D32),"",(E32/'Tasks to improve GC score'!$C$10))</f>
        <v>1.7620444262555987E-3</v>
      </c>
      <c r="J32" s="425">
        <f>IF(ISBLANK(D32),"",(F32/'Tasks to improve GC score'!$C$10))</f>
        <v>1.7393083691426233E-3</v>
      </c>
      <c r="K32" s="425">
        <f>IF(ISBLANK(D32),"",(G32/'Tasks to improve GC score'!$C$10))</f>
        <v>1.8927767546552078E-3</v>
      </c>
    </row>
    <row r="33" spans="1:11" x14ac:dyDescent="0.5">
      <c r="A33" s="230" t="str">
        <f t="shared" si="0"/>
        <v>Vaccines and treatment</v>
      </c>
      <c r="B33" s="230" t="str">
        <f t="shared" si="1"/>
        <v>HC</v>
      </c>
      <c r="C33" s="230">
        <f>VLOOKUP(B33,'Data-Dept'!A:J,10,)</f>
        <v>8.1052032694029358E-3</v>
      </c>
      <c r="D33" t="s">
        <v>801</v>
      </c>
      <c r="E33">
        <v>917</v>
      </c>
      <c r="F33">
        <v>1040</v>
      </c>
      <c r="G33">
        <v>1282</v>
      </c>
      <c r="H33">
        <v>2631</v>
      </c>
      <c r="I33" s="425">
        <f>IF(ISBLANK(D33),"",(E33/'Tasks to improve GC score'!$C$10))</f>
        <v>1.737413697716542E-3</v>
      </c>
      <c r="J33" s="425">
        <f>IF(ISBLANK(D33),"",(F33/'Tasks to improve GC score'!$C$10))</f>
        <v>1.9704582831245408E-3</v>
      </c>
      <c r="K33" s="425">
        <f>IF(ISBLANK(D33),"",(G33/'Tasks to improve GC score'!$C$10))</f>
        <v>2.4289687682362126E-3</v>
      </c>
    </row>
    <row r="34" spans="1:11" x14ac:dyDescent="0.5">
      <c r="A34" s="230" t="str">
        <f t="shared" si="0"/>
        <v>Other - Reason for my visit is not in this list</v>
      </c>
      <c r="B34" s="230" t="str">
        <f t="shared" si="1"/>
        <v>CRA</v>
      </c>
      <c r="C34" s="230">
        <f>VLOOKUP(B34,'Data-Dept'!A:J,10,)</f>
        <v>3.2597552843902275E-3</v>
      </c>
      <c r="D34" t="s">
        <v>363</v>
      </c>
      <c r="E34">
        <v>864</v>
      </c>
      <c r="F34">
        <v>1073</v>
      </c>
      <c r="G34">
        <v>1114</v>
      </c>
      <c r="H34">
        <v>1967</v>
      </c>
      <c r="I34" s="425">
        <f>IF(ISBLANK(D34),"",(E34/'Tasks to improve GC score'!$C$10))</f>
        <v>1.6369961121342337E-3</v>
      </c>
      <c r="J34" s="425">
        <f>IF(ISBLANK(D34),"",(F34/'Tasks to improve GC score'!$C$10))</f>
        <v>2.0329824401852229E-3</v>
      </c>
      <c r="K34" s="425">
        <f>IF(ISBLANK(D34),"",(G34/'Tasks to improve GC score'!$C$10))</f>
        <v>2.1106639686545559E-3</v>
      </c>
    </row>
    <row r="35" spans="1:11" x14ac:dyDescent="0.5">
      <c r="A35" s="230" t="str">
        <f t="shared" si="0"/>
        <v>My Service Canada Account (MSCA) - Register for an account</v>
      </c>
      <c r="B35" s="230" t="str">
        <f t="shared" si="1"/>
        <v>ESDC</v>
      </c>
      <c r="C35" s="230">
        <f>VLOOKUP(B35,'Data-Dept'!A:J,10,)</f>
        <v>3.7887437723188588E-3</v>
      </c>
      <c r="D35" t="s">
        <v>538</v>
      </c>
      <c r="E35">
        <v>851</v>
      </c>
      <c r="F35">
        <v>1006</v>
      </c>
      <c r="G35">
        <v>979</v>
      </c>
      <c r="H35">
        <v>1538</v>
      </c>
      <c r="I35" s="425">
        <f>IF(ISBLANK(D35),"",(E35/'Tasks to improve GC score'!$C$10))</f>
        <v>1.6123653835951768E-3</v>
      </c>
      <c r="J35" s="425">
        <f>IF(ISBLANK(D35),"",(F35/'Tasks to improve GC score'!$C$10))</f>
        <v>1.9060394546377766E-3</v>
      </c>
      <c r="K35" s="425">
        <f>IF(ISBLANK(D35),"",(G35/'Tasks to improve GC score'!$C$10))</f>
        <v>1.8548833261335818E-3</v>
      </c>
    </row>
    <row r="36" spans="1:11" x14ac:dyDescent="0.5">
      <c r="A36" s="230" t="str">
        <f t="shared" si="0"/>
        <v>Make a payment to the Canada Revenue Agency</v>
      </c>
      <c r="B36" s="230" t="str">
        <f t="shared" si="1"/>
        <v>CRA</v>
      </c>
      <c r="C36" s="230">
        <f>VLOOKUP(B36,'Data-Dept'!A:J,10,)</f>
        <v>3.2597552843902275E-3</v>
      </c>
      <c r="D36" t="s">
        <v>359</v>
      </c>
      <c r="E36">
        <v>850</v>
      </c>
      <c r="F36">
        <v>1275</v>
      </c>
      <c r="G36">
        <v>1333</v>
      </c>
      <c r="H36">
        <v>2851</v>
      </c>
      <c r="I36" s="425">
        <f>IF(ISBLANK(D36),"",(E36/'Tasks to improve GC score'!$C$10))</f>
        <v>1.6104707121690955E-3</v>
      </c>
      <c r="J36" s="425">
        <f>IF(ISBLANK(D36),"",(F36/'Tasks to improve GC score'!$C$10))</f>
        <v>2.4157060682536433E-3</v>
      </c>
      <c r="K36" s="425">
        <f>IF(ISBLANK(D36),"",(G36/'Tasks to improve GC score'!$C$10))</f>
        <v>2.5255970109663581E-3</v>
      </c>
    </row>
    <row r="37" spans="1:11" x14ac:dyDescent="0.5">
      <c r="A37" s="230" t="str">
        <f t="shared" si="0"/>
        <v>Employment Insurance (EI) - Submit an Employment Insurance Report</v>
      </c>
      <c r="B37" s="230" t="str">
        <f t="shared" si="1"/>
        <v>ESDC</v>
      </c>
      <c r="C37" s="230">
        <f>VLOOKUP(B37,'Data-Dept'!A:J,10,)</f>
        <v>3.7887437723188588E-3</v>
      </c>
      <c r="D37" t="s">
        <v>529</v>
      </c>
      <c r="E37">
        <v>813</v>
      </c>
      <c r="F37">
        <v>1663</v>
      </c>
      <c r="G37">
        <v>2050</v>
      </c>
      <c r="H37">
        <v>6232</v>
      </c>
      <c r="I37" s="425">
        <f>IF(ISBLANK(D37),"",(E37/'Tasks to improve GC score'!$C$10))</f>
        <v>1.540367869404088E-3</v>
      </c>
      <c r="J37" s="425">
        <f>IF(ISBLANK(D37),"",(F37/'Tasks to improve GC score'!$C$10))</f>
        <v>3.1508385815731837E-3</v>
      </c>
      <c r="K37" s="425">
        <f>IF(ISBLANK(D37),"",(G37/'Tasks to improve GC score'!$C$10))</f>
        <v>3.8840764234666426E-3</v>
      </c>
    </row>
    <row r="38" spans="1:11" x14ac:dyDescent="0.5">
      <c r="A38" s="230" t="str">
        <f t="shared" si="0"/>
        <v>Other - Reason for my visit is not in this list</v>
      </c>
      <c r="B38" s="230" t="str">
        <f t="shared" si="1"/>
        <v>IRCC</v>
      </c>
      <c r="C38" s="230">
        <f>VLOOKUP(B38,'Data-Dept'!A:J,10,)</f>
        <v>2.146124497851573E-3</v>
      </c>
      <c r="D38" t="s">
        <v>860</v>
      </c>
      <c r="E38">
        <v>793</v>
      </c>
      <c r="F38">
        <v>947</v>
      </c>
      <c r="G38">
        <v>910</v>
      </c>
      <c r="H38">
        <v>1781</v>
      </c>
      <c r="I38" s="425">
        <f>IF(ISBLANK(D38),"",(E38/'Tasks to improve GC score'!$C$10))</f>
        <v>1.5024744408824622E-3</v>
      </c>
      <c r="J38" s="425">
        <f>IF(ISBLANK(D38),"",(F38/'Tasks to improve GC score'!$C$10))</f>
        <v>1.7942538404989807E-3</v>
      </c>
      <c r="K38" s="425">
        <f>IF(ISBLANK(D38),"",(G38/'Tasks to improve GC score'!$C$10))</f>
        <v>1.7241509977339729E-3</v>
      </c>
    </row>
    <row r="39" spans="1:11" x14ac:dyDescent="0.5">
      <c r="A39" s="230" t="str">
        <f t="shared" si="0"/>
        <v>File a GST/HST return</v>
      </c>
      <c r="B39" s="230" t="str">
        <f t="shared" si="1"/>
        <v>CRA</v>
      </c>
      <c r="C39" s="230">
        <f>VLOOKUP(B39,'Data-Dept'!A:J,10,)</f>
        <v>3.2597552843902275E-3</v>
      </c>
      <c r="D39" t="s">
        <v>343</v>
      </c>
      <c r="E39">
        <v>785</v>
      </c>
      <c r="F39">
        <v>1239</v>
      </c>
      <c r="G39">
        <v>1311</v>
      </c>
      <c r="H39">
        <v>3248</v>
      </c>
      <c r="I39" s="425">
        <f>IF(ISBLANK(D39),"",(E39/'Tasks to improve GC score'!$C$10))</f>
        <v>1.4873170694738118E-3</v>
      </c>
      <c r="J39" s="425">
        <f>IF(ISBLANK(D39),"",(F39/'Tasks to improve GC score'!$C$10))</f>
        <v>2.347497896914717E-3</v>
      </c>
      <c r="K39" s="425">
        <f>IF(ISBLANK(D39),"",(G39/'Tasks to improve GC score'!$C$10))</f>
        <v>2.48391423959257E-3</v>
      </c>
    </row>
    <row r="40" spans="1:11" x14ac:dyDescent="0.5">
      <c r="A40" s="230" t="str">
        <f t="shared" si="0"/>
        <v>COVID-19 requirements for travellers</v>
      </c>
      <c r="B40" s="230" t="str">
        <f t="shared" si="1"/>
        <v>CBSA</v>
      </c>
      <c r="C40" s="230">
        <f>VLOOKUP(B40,'Data-Dept'!A:J,10,)</f>
        <v>8.2121991698330173E-3</v>
      </c>
      <c r="D40" t="s">
        <v>249</v>
      </c>
      <c r="E40">
        <v>708</v>
      </c>
      <c r="F40">
        <v>982</v>
      </c>
      <c r="G40">
        <v>1078</v>
      </c>
      <c r="H40">
        <v>2250</v>
      </c>
      <c r="I40" s="425">
        <f>IF(ISBLANK(D40),"",(E40/'Tasks to improve GC score'!$C$10))</f>
        <v>1.3414273696655526E-3</v>
      </c>
      <c r="J40" s="425">
        <f>IF(ISBLANK(D40),"",(F40/'Tasks to improve GC score'!$C$10))</f>
        <v>1.8605673404118257E-3</v>
      </c>
      <c r="K40" s="425">
        <f>IF(ISBLANK(D40),"",(G40/'Tasks to improve GC score'!$C$10))</f>
        <v>2.0424557973156296E-3</v>
      </c>
    </row>
    <row r="41" spans="1:11" x14ac:dyDescent="0.5">
      <c r="A41" s="230" t="str">
        <f t="shared" si="0"/>
        <v>Canada Pension Plan (CPP) - Apply for Canada Pension Plan</v>
      </c>
      <c r="B41" s="230" t="str">
        <f t="shared" si="1"/>
        <v>ESDC</v>
      </c>
      <c r="C41" s="230">
        <f>VLOOKUP(B41,'Data-Dept'!A:J,10,)</f>
        <v>3.7887437723188588E-3</v>
      </c>
      <c r="D41" t="s">
        <v>518</v>
      </c>
      <c r="E41">
        <v>708</v>
      </c>
      <c r="F41">
        <v>782</v>
      </c>
      <c r="G41">
        <v>802</v>
      </c>
      <c r="H41">
        <v>1206</v>
      </c>
      <c r="I41" s="425">
        <f>IF(ISBLANK(D41),"",(E41/'Tasks to improve GC score'!$C$10))</f>
        <v>1.3414273696655526E-3</v>
      </c>
      <c r="J41" s="425">
        <f>IF(ISBLANK(D41),"",(F41/'Tasks to improve GC score'!$C$10))</f>
        <v>1.4816330551955679E-3</v>
      </c>
      <c r="K41" s="425">
        <f>IF(ISBLANK(D41),"",(G41/'Tasks to improve GC score'!$C$10))</f>
        <v>1.5195264837171937E-3</v>
      </c>
    </row>
    <row r="42" spans="1:11" x14ac:dyDescent="0.5">
      <c r="A42" s="230" t="str">
        <f t="shared" si="0"/>
        <v>Find a visa application centre</v>
      </c>
      <c r="B42" s="230" t="str">
        <f t="shared" si="1"/>
        <v>IRCC</v>
      </c>
      <c r="C42" s="230">
        <f>VLOOKUP(B42,'Data-Dept'!A:J,10,)</f>
        <v>2.146124497851573E-3</v>
      </c>
      <c r="D42" t="s">
        <v>847</v>
      </c>
      <c r="E42">
        <v>656</v>
      </c>
      <c r="F42">
        <v>939</v>
      </c>
      <c r="G42">
        <v>817</v>
      </c>
      <c r="H42">
        <v>1941</v>
      </c>
      <c r="I42" s="425">
        <f>IF(ISBLANK(D42),"",(E42/'Tasks to improve GC score'!$C$10))</f>
        <v>1.2429044555093255E-3</v>
      </c>
      <c r="J42" s="425">
        <f>IF(ISBLANK(D42),"",(F42/'Tasks to improve GC score'!$C$10))</f>
        <v>1.7790964690903304E-3</v>
      </c>
      <c r="K42" s="425">
        <f>IF(ISBLANK(D42),"",(G42/'Tasks to improve GC score'!$C$10))</f>
        <v>1.5479465551084131E-3</v>
      </c>
    </row>
    <row r="43" spans="1:11" x14ac:dyDescent="0.5">
      <c r="A43" s="230" t="str">
        <f t="shared" si="0"/>
        <v>Other - Reason for my visit is not in this list</v>
      </c>
      <c r="B43" s="230" t="str">
        <f t="shared" si="1"/>
        <v>ISC</v>
      </c>
      <c r="C43" s="230">
        <f>VLOOKUP(B43,'Data-Dept'!A:J,10,)</f>
        <v>1.6665175505521528E-2</v>
      </c>
      <c r="D43" t="s">
        <v>915</v>
      </c>
      <c r="E43">
        <v>653</v>
      </c>
      <c r="F43">
        <v>715</v>
      </c>
      <c r="G43">
        <v>851</v>
      </c>
      <c r="H43">
        <v>1450</v>
      </c>
      <c r="I43" s="425">
        <f>IF(ISBLANK(D43),"",(E43/'Tasks to improve GC score'!$C$10))</f>
        <v>1.2372204412310816E-3</v>
      </c>
      <c r="J43" s="425">
        <f>IF(ISBLANK(D43),"",(F43/'Tasks to improve GC score'!$C$10))</f>
        <v>1.3546900696481217E-3</v>
      </c>
      <c r="K43" s="425">
        <f>IF(ISBLANK(D43),"",(G43/'Tasks to improve GC score'!$C$10))</f>
        <v>1.6123653835951768E-3</v>
      </c>
    </row>
    <row r="44" spans="1:11" x14ac:dyDescent="0.5">
      <c r="A44" s="230" t="str">
        <f t="shared" si="0"/>
        <v>Find out if you can enter Canada</v>
      </c>
      <c r="B44" s="230" t="str">
        <f t="shared" si="1"/>
        <v>CBSA</v>
      </c>
      <c r="C44" s="230">
        <f>VLOOKUP(B44,'Data-Dept'!A:J,10,)</f>
        <v>8.2121991698330173E-3</v>
      </c>
      <c r="D44" t="s">
        <v>263</v>
      </c>
      <c r="E44">
        <v>587</v>
      </c>
      <c r="F44">
        <v>794</v>
      </c>
      <c r="G44">
        <v>829</v>
      </c>
      <c r="H44">
        <v>1733</v>
      </c>
      <c r="I44" s="425">
        <f>IF(ISBLANK(D44),"",(E44/'Tasks to improve GC score'!$C$10))</f>
        <v>1.1121721271097167E-3</v>
      </c>
      <c r="J44" s="425">
        <f>IF(ISBLANK(D44),"",(F44/'Tasks to improve GC score'!$C$10))</f>
        <v>1.5043691123085435E-3</v>
      </c>
      <c r="K44" s="425">
        <f>IF(ISBLANK(D44),"",(G44/'Tasks to improve GC score'!$C$10))</f>
        <v>1.5706826122213885E-3</v>
      </c>
    </row>
    <row r="45" spans="1:11" x14ac:dyDescent="0.5">
      <c r="A45" s="230" t="str">
        <f t="shared" si="0"/>
        <v>How to extend your stay in Canada</v>
      </c>
      <c r="B45" s="230" t="str">
        <f t="shared" si="1"/>
        <v>IRCC</v>
      </c>
      <c r="C45" s="230">
        <f>VLOOKUP(B45,'Data-Dept'!A:J,10,)</f>
        <v>2.146124497851573E-3</v>
      </c>
      <c r="D45" t="s">
        <v>853</v>
      </c>
      <c r="E45">
        <v>580</v>
      </c>
      <c r="F45">
        <v>721</v>
      </c>
      <c r="G45">
        <v>724</v>
      </c>
      <c r="H45">
        <v>1288</v>
      </c>
      <c r="I45" s="425">
        <f>IF(ISBLANK(D45),"",(E45/'Tasks to improve GC score'!$C$10))</f>
        <v>1.0989094271271476E-3</v>
      </c>
      <c r="J45" s="425">
        <f>IF(ISBLANK(D45),"",(F45/'Tasks to improve GC score'!$C$10))</f>
        <v>1.3660580982046094E-3</v>
      </c>
      <c r="K45" s="425">
        <f>IF(ISBLANK(D45),"",(G45/'Tasks to improve GC score'!$C$10))</f>
        <v>1.3717421124828531E-3</v>
      </c>
    </row>
    <row r="46" spans="1:11" x14ac:dyDescent="0.5">
      <c r="A46" s="230" t="str">
        <f t="shared" si="0"/>
        <v>Employment Insurance (EI) - Check eligibility</v>
      </c>
      <c r="B46" s="230" t="str">
        <f t="shared" si="1"/>
        <v>ESDC</v>
      </c>
      <c r="C46" s="230">
        <f>VLOOKUP(B46,'Data-Dept'!A:J,10,)</f>
        <v>3.7887437723188588E-3</v>
      </c>
      <c r="D46" t="s">
        <v>528</v>
      </c>
      <c r="E46">
        <v>574</v>
      </c>
      <c r="F46">
        <v>690</v>
      </c>
      <c r="G46">
        <v>790</v>
      </c>
      <c r="H46">
        <v>1504</v>
      </c>
      <c r="I46" s="425">
        <f>IF(ISBLANK(D46),"",(E46/'Tasks to improve GC score'!$C$10))</f>
        <v>1.0875413985706598E-3</v>
      </c>
      <c r="J46" s="425">
        <f>IF(ISBLANK(D46),"",(F46/'Tasks to improve GC score'!$C$10))</f>
        <v>1.3073232839960894E-3</v>
      </c>
      <c r="K46" s="425">
        <f>IF(ISBLANK(D46),"",(G46/'Tasks to improve GC score'!$C$10))</f>
        <v>1.4967904266042183E-3</v>
      </c>
    </row>
    <row r="47" spans="1:11" x14ac:dyDescent="0.5">
      <c r="A47" s="230" t="str">
        <f t="shared" si="0"/>
        <v>My Service Canada Account (MSCA) - Check your CPP/OAS application status</v>
      </c>
      <c r="B47" s="230" t="str">
        <f t="shared" si="1"/>
        <v>ESDC</v>
      </c>
      <c r="C47" s="230">
        <f>VLOOKUP(B47,'Data-Dept'!A:J,10,)</f>
        <v>3.7887437723188588E-3</v>
      </c>
      <c r="D47" t="s">
        <v>534</v>
      </c>
      <c r="E47">
        <v>574</v>
      </c>
      <c r="F47">
        <v>572</v>
      </c>
      <c r="G47">
        <v>677</v>
      </c>
      <c r="H47">
        <v>1056</v>
      </c>
      <c r="I47" s="425">
        <f>IF(ISBLANK(D47),"",(E47/'Tasks to improve GC score'!$C$10))</f>
        <v>1.0875413985706598E-3</v>
      </c>
      <c r="J47" s="425">
        <f>IF(ISBLANK(D47),"",(F47/'Tasks to improve GC score'!$C$10))</f>
        <v>1.0837520557184972E-3</v>
      </c>
      <c r="K47" s="425">
        <f>IF(ISBLANK(D47),"",(G47/'Tasks to improve GC score'!$C$10))</f>
        <v>1.2826925554570326E-3</v>
      </c>
    </row>
    <row r="48" spans="1:11" x14ac:dyDescent="0.5">
      <c r="A48" s="230" t="str">
        <f t="shared" si="0"/>
        <v>Find my Tax-free savings Account (TFSA) contribution limit</v>
      </c>
      <c r="B48" s="230" t="str">
        <f t="shared" si="1"/>
        <v>CRA</v>
      </c>
      <c r="C48" s="230">
        <f>VLOOKUP(B48,'Data-Dept'!A:J,10,)</f>
        <v>3.2597552843902275E-3</v>
      </c>
      <c r="D48" t="s">
        <v>347</v>
      </c>
      <c r="E48">
        <v>572</v>
      </c>
      <c r="F48">
        <v>966</v>
      </c>
      <c r="G48">
        <v>968</v>
      </c>
      <c r="H48">
        <v>2464</v>
      </c>
      <c r="I48" s="425">
        <f>IF(ISBLANK(D48),"",(E48/'Tasks to improve GC score'!$C$10))</f>
        <v>1.0837520557184972E-3</v>
      </c>
      <c r="J48" s="425">
        <f>IF(ISBLANK(D48),"",(F48/'Tasks to improve GC score'!$C$10))</f>
        <v>1.8302525975945252E-3</v>
      </c>
      <c r="K48" s="425">
        <f>IF(ISBLANK(D48),"",(G48/'Tasks to improve GC score'!$C$10))</f>
        <v>1.8340419404466878E-3</v>
      </c>
    </row>
    <row r="49" spans="1:11" x14ac:dyDescent="0.5">
      <c r="A49" s="230" t="str">
        <f t="shared" si="0"/>
        <v>Find out which tax deductions, credits, or expenses I can claim</v>
      </c>
      <c r="B49" s="230" t="str">
        <f t="shared" si="1"/>
        <v>CRA</v>
      </c>
      <c r="C49" s="230">
        <f>VLOOKUP(B49,'Data-Dept'!A:J,10,)</f>
        <v>3.2597552843902275E-3</v>
      </c>
      <c r="D49" t="s">
        <v>350</v>
      </c>
      <c r="E49">
        <v>555</v>
      </c>
      <c r="F49">
        <v>879</v>
      </c>
      <c r="G49">
        <v>877</v>
      </c>
      <c r="H49">
        <v>2339</v>
      </c>
      <c r="I49" s="425">
        <f>IF(ISBLANK(D49),"",(E49/'Tasks to improve GC score'!$C$10))</f>
        <v>1.0515426414751154E-3</v>
      </c>
      <c r="J49" s="425">
        <f>IF(ISBLANK(D49),"",(F49/'Tasks to improve GC score'!$C$10))</f>
        <v>1.6654161835254529E-3</v>
      </c>
      <c r="K49" s="425">
        <f>IF(ISBLANK(D49),"",(G49/'Tasks to improve GC score'!$C$10))</f>
        <v>1.6616268406732903E-3</v>
      </c>
    </row>
    <row r="50" spans="1:11" x14ac:dyDescent="0.5">
      <c r="A50" s="230" t="str">
        <f t="shared" si="0"/>
        <v>COVID-19 requirements for travellers</v>
      </c>
      <c r="B50" s="230" t="str">
        <f t="shared" si="1"/>
        <v>PHAC</v>
      </c>
      <c r="C50" s="230">
        <f>VLOOKUP(B50,'Data-Dept'!A:J,10,)</f>
        <v>1.2118060810089969E-2</v>
      </c>
      <c r="D50" t="s">
        <v>1108</v>
      </c>
      <c r="E50">
        <v>534</v>
      </c>
      <c r="F50">
        <v>764</v>
      </c>
      <c r="G50">
        <v>820</v>
      </c>
      <c r="H50">
        <v>1791</v>
      </c>
      <c r="I50" s="425">
        <f>IF(ISBLANK(D50),"",(E50/'Tasks to improve GC score'!$C$10))</f>
        <v>1.0117545415274083E-3</v>
      </c>
      <c r="J50" s="425">
        <f>IF(ISBLANK(D50),"",(F50/'Tasks to improve GC score'!$C$10))</f>
        <v>1.4475289695261048E-3</v>
      </c>
      <c r="K50" s="425">
        <f>IF(ISBLANK(D50),"",(G50/'Tasks to improve GC score'!$C$10))</f>
        <v>1.553630569386657E-3</v>
      </c>
    </row>
    <row r="51" spans="1:11" x14ac:dyDescent="0.5">
      <c r="A51" s="230" t="str">
        <f t="shared" si="0"/>
        <v>Change my address with the Canada Revenue Agency</v>
      </c>
      <c r="B51" s="230" t="str">
        <f t="shared" si="1"/>
        <v>CRA</v>
      </c>
      <c r="C51" s="230">
        <f>VLOOKUP(B51,'Data-Dept'!A:J,10,)</f>
        <v>3.2597552843902275E-3</v>
      </c>
      <c r="D51" t="s">
        <v>340</v>
      </c>
      <c r="E51">
        <v>512</v>
      </c>
      <c r="F51">
        <v>565</v>
      </c>
      <c r="G51">
        <v>588</v>
      </c>
      <c r="H51">
        <v>964</v>
      </c>
      <c r="I51" s="425">
        <f>IF(ISBLANK(D51),"",(E51/'Tasks to improve GC score'!$C$10))</f>
        <v>9.7007177015362E-4</v>
      </c>
      <c r="J51" s="425">
        <f>IF(ISBLANK(D51),"",(F51/'Tasks to improve GC score'!$C$10))</f>
        <v>1.0704893557359283E-3</v>
      </c>
      <c r="K51" s="425">
        <f>IF(ISBLANK(D51),"",(G51/'Tasks to improve GC score'!$C$10))</f>
        <v>1.114066798535798E-3</v>
      </c>
    </row>
    <row r="52" spans="1:11" x14ac:dyDescent="0.5">
      <c r="A52" s="230" t="str">
        <f t="shared" si="0"/>
        <v>Search censuses</v>
      </c>
      <c r="B52" s="230" t="str">
        <f t="shared" si="1"/>
        <v>LAC</v>
      </c>
      <c r="C52" s="230">
        <f>VLOOKUP(B52,'Data-Dept'!A:J,10,)</f>
        <v>1.5716054468814866E-2</v>
      </c>
      <c r="D52" t="s">
        <v>952</v>
      </c>
      <c r="E52">
        <v>505</v>
      </c>
      <c r="F52">
        <v>611</v>
      </c>
      <c r="G52">
        <v>519</v>
      </c>
      <c r="H52">
        <v>1490</v>
      </c>
      <c r="I52" s="425">
        <f>IF(ISBLANK(D52),"",(E52/'Tasks to improve GC score'!$C$10))</f>
        <v>9.5680907017105092E-4</v>
      </c>
      <c r="J52" s="425">
        <f>IF(ISBLANK(D52),"",(F52/'Tasks to improve GC score'!$C$10))</f>
        <v>1.1576442413356676E-3</v>
      </c>
      <c r="K52" s="425">
        <f>IF(ISBLANK(D52),"",(G52/'Tasks to improve GC score'!$C$10))</f>
        <v>9.8333447013618908E-4</v>
      </c>
    </row>
    <row r="53" spans="1:11" x14ac:dyDescent="0.5">
      <c r="A53" s="230" t="str">
        <f t="shared" si="0"/>
        <v>My Service Canada Account (MSCA) - View payment information</v>
      </c>
      <c r="B53" s="230" t="str">
        <f t="shared" si="1"/>
        <v>ESDC</v>
      </c>
      <c r="C53" s="230">
        <f>VLOOKUP(B53,'Data-Dept'!A:J,10,)</f>
        <v>3.7887437723188588E-3</v>
      </c>
      <c r="D53" t="s">
        <v>540</v>
      </c>
      <c r="E53">
        <v>501</v>
      </c>
      <c r="F53">
        <v>760</v>
      </c>
      <c r="G53">
        <v>898</v>
      </c>
      <c r="H53">
        <v>2295</v>
      </c>
      <c r="I53" s="425">
        <f>IF(ISBLANK(D53),"",(E53/'Tasks to improve GC score'!$C$10))</f>
        <v>9.4923038446672583E-4</v>
      </c>
      <c r="J53" s="425">
        <f>IF(ISBLANK(D53),"",(F53/'Tasks to improve GC score'!$C$10))</f>
        <v>1.4399502838217796E-3</v>
      </c>
      <c r="K53" s="425">
        <f>IF(ISBLANK(D53),"",(G53/'Tasks to improve GC score'!$C$10))</f>
        <v>1.7014149406209976E-3</v>
      </c>
    </row>
    <row r="54" spans="1:11" x14ac:dyDescent="0.5">
      <c r="A54" s="230" t="str">
        <f t="shared" si="0"/>
        <v>Other - Reason for my visit is not in this list</v>
      </c>
      <c r="B54" s="230" t="str">
        <f t="shared" si="1"/>
        <v>TBS</v>
      </c>
      <c r="C54" s="230">
        <f>VLOOKUP(B54,'Data-Dept'!A:J,10,)</f>
        <v>1.4316913441313023E-2</v>
      </c>
      <c r="D54" t="s">
        <v>1280</v>
      </c>
      <c r="E54">
        <v>478</v>
      </c>
      <c r="F54">
        <v>578</v>
      </c>
      <c r="G54">
        <v>646</v>
      </c>
      <c r="H54">
        <v>1273</v>
      </c>
      <c r="I54" s="425">
        <f>IF(ISBLANK(D54),"",(E54/'Tasks to improve GC score'!$C$10))</f>
        <v>9.056529416668561E-4</v>
      </c>
      <c r="J54" s="425">
        <f>IF(ISBLANK(D54),"",(F54/'Tasks to improve GC score'!$C$10))</f>
        <v>1.095120084274985E-3</v>
      </c>
      <c r="K54" s="425">
        <f>IF(ISBLANK(D54),"",(G54/'Tasks to improve GC score'!$C$10))</f>
        <v>1.2239577412485128E-3</v>
      </c>
    </row>
    <row r="55" spans="1:11" x14ac:dyDescent="0.5">
      <c r="A55" s="230" t="str">
        <f t="shared" si="0"/>
        <v>Learn about benefits for people with disabilities</v>
      </c>
      <c r="B55" s="230" t="str">
        <f t="shared" si="1"/>
        <v>ESDC</v>
      </c>
      <c r="C55" s="230">
        <f>VLOOKUP(B55,'Data-Dept'!A:J,10,)</f>
        <v>3.7887437723188588E-3</v>
      </c>
      <c r="D55" t="s">
        <v>532</v>
      </c>
      <c r="E55">
        <v>475</v>
      </c>
      <c r="F55">
        <v>517</v>
      </c>
      <c r="G55">
        <v>570</v>
      </c>
      <c r="H55">
        <v>1061</v>
      </c>
      <c r="I55" s="425">
        <f>IF(ISBLANK(D55),"",(E55/'Tasks to improve GC score'!$C$10))</f>
        <v>8.9996892738861232E-4</v>
      </c>
      <c r="J55" s="425">
        <f>IF(ISBLANK(D55),"",(F55/'Tasks to improve GC score'!$C$10))</f>
        <v>9.7954512728402649E-4</v>
      </c>
      <c r="K55" s="425">
        <f>IF(ISBLANK(D55),"",(G55/'Tasks to improve GC score'!$C$10))</f>
        <v>1.0799627128663348E-3</v>
      </c>
    </row>
    <row r="56" spans="1:11" x14ac:dyDescent="0.5">
      <c r="A56" s="230" t="str">
        <f t="shared" si="0"/>
        <v>File an employer information return, such as a T4 Summary</v>
      </c>
      <c r="B56" s="230" t="str">
        <f t="shared" si="1"/>
        <v>CRA</v>
      </c>
      <c r="C56" s="230">
        <f>VLOOKUP(B56,'Data-Dept'!A:J,10,)</f>
        <v>3.2597552843902275E-3</v>
      </c>
      <c r="D56" t="s">
        <v>344</v>
      </c>
      <c r="E56">
        <v>468</v>
      </c>
      <c r="F56">
        <v>695</v>
      </c>
      <c r="G56">
        <v>679</v>
      </c>
      <c r="H56">
        <v>1449</v>
      </c>
      <c r="I56" s="425">
        <f>IF(ISBLANK(D56),"",(E56/'Tasks to improve GC score'!$C$10))</f>
        <v>8.8670622740604323E-4</v>
      </c>
      <c r="J56" s="425">
        <f>IF(ISBLANK(D56),"",(F56/'Tasks to improve GC score'!$C$10))</f>
        <v>1.3167966411264959E-3</v>
      </c>
      <c r="K56" s="425">
        <f>IF(ISBLANK(D56),"",(G56/'Tasks to improve GC score'!$C$10))</f>
        <v>1.2864818983091952E-3</v>
      </c>
    </row>
    <row r="57" spans="1:11" x14ac:dyDescent="0.5">
      <c r="A57" s="230" t="str">
        <f t="shared" si="0"/>
        <v>Boarding flights to and within Canada</v>
      </c>
      <c r="B57" s="230" t="str">
        <f t="shared" si="1"/>
        <v>CATSA</v>
      </c>
      <c r="C57" s="230">
        <f>VLOOKUP(B57,'Data-Dept'!A:J,10,)</f>
        <v>2.4669232663593516E-2</v>
      </c>
      <c r="D57" t="s">
        <v>1342</v>
      </c>
      <c r="E57">
        <v>427</v>
      </c>
      <c r="F57">
        <v>651</v>
      </c>
      <c r="G57">
        <v>647</v>
      </c>
      <c r="H57">
        <v>1296</v>
      </c>
      <c r="I57" s="425">
        <f>IF(ISBLANK(D57),"",(E57/'Tasks to improve GC score'!$C$10))</f>
        <v>8.0902469893671036E-4</v>
      </c>
      <c r="J57" s="425">
        <f>IF(ISBLANK(D57),"",(F57/'Tasks to improve GC score'!$C$10))</f>
        <v>1.2334310983789191E-3</v>
      </c>
      <c r="K57" s="425">
        <f>IF(ISBLANK(D57),"",(G57/'Tasks to improve GC score'!$C$10))</f>
        <v>1.2258524126745939E-3</v>
      </c>
    </row>
    <row r="58" spans="1:11" x14ac:dyDescent="0.5">
      <c r="A58" s="230" t="str">
        <f t="shared" si="0"/>
        <v>Get an income tax form and guide</v>
      </c>
      <c r="B58" s="230" t="str">
        <f t="shared" si="1"/>
        <v>CRA</v>
      </c>
      <c r="C58" s="230">
        <f>VLOOKUP(B58,'Data-Dept'!A:J,10,)</f>
        <v>3.2597552843902275E-3</v>
      </c>
      <c r="D58" t="s">
        <v>356</v>
      </c>
      <c r="E58">
        <v>425</v>
      </c>
      <c r="F58">
        <v>626</v>
      </c>
      <c r="G58">
        <v>618</v>
      </c>
      <c r="H58">
        <v>1471</v>
      </c>
      <c r="I58" s="425">
        <f>IF(ISBLANK(D58),"",(E58/'Tasks to improve GC score'!$C$10))</f>
        <v>8.0523535608454776E-4</v>
      </c>
      <c r="J58" s="425">
        <f>IF(ISBLANK(D58),"",(F58/'Tasks to improve GC score'!$C$10))</f>
        <v>1.1860643127268868E-3</v>
      </c>
      <c r="K58" s="425">
        <f>IF(ISBLANK(D58),"",(G58/'Tasks to improve GC score'!$C$10))</f>
        <v>1.1709069413182367E-3</v>
      </c>
    </row>
    <row r="59" spans="1:11" x14ac:dyDescent="0.5">
      <c r="A59" s="230" t="str">
        <f t="shared" si="0"/>
        <v>COVID-19 cases, statistics</v>
      </c>
      <c r="B59" s="230" t="str">
        <f t="shared" si="1"/>
        <v>HC</v>
      </c>
      <c r="C59" s="230">
        <f>VLOOKUP(B59,'Data-Dept'!A:J,10,)</f>
        <v>8.1052032694029358E-3</v>
      </c>
      <c r="D59" t="s">
        <v>795</v>
      </c>
      <c r="E59">
        <v>421</v>
      </c>
      <c r="F59">
        <v>832</v>
      </c>
      <c r="G59">
        <v>1000</v>
      </c>
      <c r="H59">
        <v>1765</v>
      </c>
      <c r="I59" s="425">
        <f>IF(ISBLANK(D59),"",(E59/'Tasks to improve GC score'!$C$10))</f>
        <v>7.9765667038022268E-4</v>
      </c>
      <c r="J59" s="425">
        <f>IF(ISBLANK(D59),"",(F59/'Tasks to improve GC score'!$C$10))</f>
        <v>1.5763666264996324E-3</v>
      </c>
      <c r="K59" s="425">
        <f>IF(ISBLANK(D59),"",(G59/'Tasks to improve GC score'!$C$10))</f>
        <v>1.8946714260812891E-3</v>
      </c>
    </row>
    <row r="60" spans="1:11" x14ac:dyDescent="0.5">
      <c r="A60" s="230" t="str">
        <f t="shared" si="0"/>
        <v>Other - Reason for my visit is not in this list</v>
      </c>
      <c r="B60" s="230" t="str">
        <f t="shared" si="1"/>
        <v>PSPC</v>
      </c>
      <c r="C60" s="230">
        <f>VLOOKUP(B60,'Data-Dept'!A:J,10,)</f>
        <v>7.9173363759790314E-3</v>
      </c>
      <c r="D60" t="s">
        <v>1208</v>
      </c>
      <c r="E60">
        <v>403</v>
      </c>
      <c r="F60">
        <v>409</v>
      </c>
      <c r="G60">
        <v>483</v>
      </c>
      <c r="H60">
        <v>805</v>
      </c>
      <c r="I60" s="425">
        <f>IF(ISBLANK(D60),"",(E60/'Tasks to improve GC score'!$C$10))</f>
        <v>7.6355258471075944E-4</v>
      </c>
      <c r="J60" s="425">
        <f>IF(ISBLANK(D60),"",(F60/'Tasks to improve GC score'!$C$10))</f>
        <v>7.7492061326724722E-4</v>
      </c>
      <c r="K60" s="425">
        <f>IF(ISBLANK(D60),"",(G60/'Tasks to improve GC score'!$C$10))</f>
        <v>9.1512629879726259E-4</v>
      </c>
    </row>
    <row r="61" spans="1:11" x14ac:dyDescent="0.5">
      <c r="A61" s="230" t="str">
        <f t="shared" si="0"/>
        <v>Old Age Security (OAS) - View payment amounts</v>
      </c>
      <c r="B61" s="230" t="str">
        <f t="shared" si="1"/>
        <v>ESDC</v>
      </c>
      <c r="C61" s="230">
        <f>VLOOKUP(B61,'Data-Dept'!A:J,10,)</f>
        <v>3.7887437723188588E-3</v>
      </c>
      <c r="D61" t="s">
        <v>544</v>
      </c>
      <c r="E61">
        <v>400</v>
      </c>
      <c r="F61">
        <v>512</v>
      </c>
      <c r="G61">
        <v>581</v>
      </c>
      <c r="H61">
        <v>1357</v>
      </c>
      <c r="I61" s="425">
        <f>IF(ISBLANK(D61),"",(E61/'Tasks to improve GC score'!$C$10))</f>
        <v>7.5786857043251554E-4</v>
      </c>
      <c r="J61" s="425">
        <f>IF(ISBLANK(D61),"",(F61/'Tasks to improve GC score'!$C$10))</f>
        <v>9.7007177015362E-4</v>
      </c>
      <c r="K61" s="425">
        <f>IF(ISBLANK(D61),"",(G61/'Tasks to improve GC score'!$C$10))</f>
        <v>1.1008040985532289E-3</v>
      </c>
    </row>
    <row r="62" spans="1:11" x14ac:dyDescent="0.5">
      <c r="A62" s="230" t="str">
        <f t="shared" si="0"/>
        <v>Other - Reason for my visit is not in this list</v>
      </c>
      <c r="B62" s="230" t="str">
        <f t="shared" si="1"/>
        <v>ESDC</v>
      </c>
      <c r="C62" s="230">
        <f>VLOOKUP(B62,'Data-Dept'!A:J,10,)</f>
        <v>3.7887437723188588E-3</v>
      </c>
      <c r="D62" t="s">
        <v>545</v>
      </c>
      <c r="E62">
        <v>385</v>
      </c>
      <c r="F62">
        <v>418</v>
      </c>
      <c r="G62">
        <v>488</v>
      </c>
      <c r="H62">
        <v>782</v>
      </c>
      <c r="I62" s="425">
        <f>IF(ISBLANK(D62),"",(E62/'Tasks to improve GC score'!$C$10))</f>
        <v>7.294484990412963E-4</v>
      </c>
      <c r="J62" s="425">
        <f>IF(ISBLANK(D62),"",(F62/'Tasks to improve GC score'!$C$10))</f>
        <v>7.9197265610197879E-4</v>
      </c>
      <c r="K62" s="425">
        <f>IF(ISBLANK(D62),"",(G62/'Tasks to improve GC score'!$C$10))</f>
        <v>9.2459965592766907E-4</v>
      </c>
    </row>
    <row r="63" spans="1:11" ht="31.5" x14ac:dyDescent="0.5">
      <c r="A63" s="230" t="str">
        <f t="shared" si="0"/>
        <v>My Service Canada Account (MSCA) - Check your estimated monthly Canada Pension Plan (CPP) benefits</v>
      </c>
      <c r="B63" s="230" t="str">
        <f t="shared" si="1"/>
        <v>ESDC</v>
      </c>
      <c r="C63" s="230">
        <f>VLOOKUP(B63,'Data-Dept'!A:J,10,)</f>
        <v>3.7887437723188588E-3</v>
      </c>
      <c r="D63" t="s">
        <v>536</v>
      </c>
      <c r="E63">
        <v>384</v>
      </c>
      <c r="F63">
        <v>450</v>
      </c>
      <c r="G63">
        <v>447</v>
      </c>
      <c r="H63">
        <v>932</v>
      </c>
      <c r="I63" s="425">
        <f>IF(ISBLANK(D63),"",(E63/'Tasks to improve GC score'!$C$10))</f>
        <v>7.27553827615215E-4</v>
      </c>
      <c r="J63" s="425">
        <f>IF(ISBLANK(D63),"",(F63/'Tasks to improve GC score'!$C$10))</f>
        <v>8.5260214173658009E-4</v>
      </c>
      <c r="K63" s="425">
        <f>IF(ISBLANK(D63),"",(G63/'Tasks to improve GC score'!$C$10))</f>
        <v>8.469181274583362E-4</v>
      </c>
    </row>
    <row r="64" spans="1:11" x14ac:dyDescent="0.5">
      <c r="A64" s="230" t="str">
        <f t="shared" si="0"/>
        <v>Pay your fees online</v>
      </c>
      <c r="B64" s="230" t="str">
        <f t="shared" si="1"/>
        <v>IRCC</v>
      </c>
      <c r="C64" s="230">
        <f>VLOOKUP(B64,'Data-Dept'!A:J,10,)</f>
        <v>2.146124497851573E-3</v>
      </c>
      <c r="D64" t="s">
        <v>861</v>
      </c>
      <c r="E64">
        <v>376</v>
      </c>
      <c r="F64">
        <v>455</v>
      </c>
      <c r="G64">
        <v>469</v>
      </c>
      <c r="H64">
        <v>842</v>
      </c>
      <c r="I64" s="425">
        <f>IF(ISBLANK(D64),"",(E64/'Tasks to improve GC score'!$C$10))</f>
        <v>7.1239645620656462E-4</v>
      </c>
      <c r="J64" s="425">
        <f>IF(ISBLANK(D64),"",(F64/'Tasks to improve GC score'!$C$10))</f>
        <v>8.6207549886698647E-4</v>
      </c>
      <c r="K64" s="425">
        <f>IF(ISBLANK(D64),"",(G64/'Tasks to improve GC score'!$C$10))</f>
        <v>8.8860089883212453E-4</v>
      </c>
    </row>
    <row r="65" spans="1:11" x14ac:dyDescent="0.5">
      <c r="A65" s="230" t="str">
        <f t="shared" si="0"/>
        <v>Find tax software</v>
      </c>
      <c r="B65" s="230" t="str">
        <f t="shared" si="1"/>
        <v>CRA</v>
      </c>
      <c r="C65" s="230">
        <f>VLOOKUP(B65,'Data-Dept'!A:J,10,)</f>
        <v>3.2597552843902275E-3</v>
      </c>
      <c r="D65" t="s">
        <v>351</v>
      </c>
      <c r="E65">
        <v>372</v>
      </c>
      <c r="F65">
        <v>516</v>
      </c>
      <c r="G65">
        <v>514</v>
      </c>
      <c r="H65">
        <v>1032</v>
      </c>
      <c r="I65" s="425">
        <f>IF(ISBLANK(D65),"",(E65/'Tasks to improve GC score'!$C$10))</f>
        <v>7.0481777050223954E-4</v>
      </c>
      <c r="J65" s="425">
        <f>IF(ISBLANK(D65),"",(F65/'Tasks to improve GC score'!$C$10))</f>
        <v>9.7765045585794519E-4</v>
      </c>
      <c r="K65" s="425">
        <f>IF(ISBLANK(D65),"",(G65/'Tasks to improve GC score'!$C$10))</f>
        <v>9.7386111300578249E-4</v>
      </c>
    </row>
    <row r="66" spans="1:11" x14ac:dyDescent="0.5">
      <c r="A66" s="230" t="str">
        <f t="shared" si="0"/>
        <v>Other - Reason for my visit is not in this list</v>
      </c>
      <c r="B66" s="230" t="str">
        <f t="shared" si="1"/>
        <v>PSPC</v>
      </c>
      <c r="C66" s="230">
        <f>VLOOKUP(B66,'Data-Dept'!A:J,10,)</f>
        <v>7.9173363759790314E-3</v>
      </c>
      <c r="D66" t="s">
        <v>1198</v>
      </c>
      <c r="E66">
        <v>369</v>
      </c>
      <c r="F66">
        <v>502</v>
      </c>
      <c r="G66">
        <v>555</v>
      </c>
      <c r="H66">
        <v>1115</v>
      </c>
      <c r="I66" s="425">
        <f>IF(ISBLANK(D66),"",(E66/'Tasks to improve GC score'!$C$10))</f>
        <v>6.9913375622399564E-4</v>
      </c>
      <c r="J66" s="425">
        <f>IF(ISBLANK(D66),"",(F66/'Tasks to improve GC score'!$C$10))</f>
        <v>9.5112505589280702E-4</v>
      </c>
      <c r="K66" s="425">
        <f>IF(ISBLANK(D66),"",(G66/'Tasks to improve GC score'!$C$10))</f>
        <v>1.0515426414751154E-3</v>
      </c>
    </row>
    <row r="67" spans="1:11" x14ac:dyDescent="0.5">
      <c r="A67" s="230" t="str">
        <f t="shared" ref="A67:A130" si="2">IF(ISBLANK(D67),"",MID(D67,FIND("#",SUBSTITUTE(D67,":","#",2))+1,500))</f>
        <v>Find my Registered Retirement Savings Plan (RRSP) contribution limit</v>
      </c>
      <c r="B67" s="230" t="str">
        <f t="shared" ref="B67:B130" si="3">IF(ISBLANK(D67),"",LEFT(D67,FIND("#",SUBSTITUTE(D67,":","#"))-1))</f>
        <v>CRA</v>
      </c>
      <c r="C67" s="230">
        <f>VLOOKUP(B67,'Data-Dept'!A:J,10,)</f>
        <v>3.2597552843902275E-3</v>
      </c>
      <c r="D67" t="s">
        <v>346</v>
      </c>
      <c r="E67">
        <v>347</v>
      </c>
      <c r="F67">
        <v>593</v>
      </c>
      <c r="G67">
        <v>596</v>
      </c>
      <c r="H67">
        <v>1581</v>
      </c>
      <c r="I67" s="425">
        <f>IF(ISBLANK(D67),"",(E67/'Tasks to improve GC score'!$C$10))</f>
        <v>6.5745098485020732E-4</v>
      </c>
      <c r="J67" s="425">
        <f>IF(ISBLANK(D67),"",(F67/'Tasks to improve GC score'!$C$10))</f>
        <v>1.1235401556662044E-3</v>
      </c>
      <c r="K67" s="425">
        <f>IF(ISBLANK(D67),"",(G67/'Tasks to improve GC score'!$C$10))</f>
        <v>1.1292241699444483E-3</v>
      </c>
    </row>
    <row r="68" spans="1:11" x14ac:dyDescent="0.5">
      <c r="A68" s="230" t="str">
        <f t="shared" si="2"/>
        <v>Other - Reason for my visit is not in this list</v>
      </c>
      <c r="B68" s="230" t="str">
        <f t="shared" si="3"/>
        <v>NRCan</v>
      </c>
      <c r="C68" s="230">
        <f>VLOOKUP(B68,'Data-Dept'!A:J,10,)</f>
        <v>1.720243549629279E-2</v>
      </c>
      <c r="D68" t="s">
        <v>1035</v>
      </c>
      <c r="E68">
        <v>346</v>
      </c>
      <c r="F68">
        <v>408</v>
      </c>
      <c r="G68">
        <v>452</v>
      </c>
      <c r="H68">
        <v>758</v>
      </c>
      <c r="I68" s="425">
        <f>IF(ISBLANK(D68),"",(E68/'Tasks to improve GC score'!$C$10))</f>
        <v>6.5555631342412602E-4</v>
      </c>
      <c r="J68" s="425">
        <f>IF(ISBLANK(D68),"",(F68/'Tasks to improve GC score'!$C$10))</f>
        <v>7.7302594184116592E-4</v>
      </c>
      <c r="K68" s="425">
        <f>IF(ISBLANK(D68),"",(G68/'Tasks to improve GC score'!$C$10))</f>
        <v>8.5639148458874258E-4</v>
      </c>
    </row>
    <row r="69" spans="1:11" x14ac:dyDescent="0.5">
      <c r="A69" s="230" t="str">
        <f t="shared" si="2"/>
        <v>Travel advice and advisories</v>
      </c>
      <c r="B69" s="230" t="str">
        <f t="shared" si="3"/>
        <v>GAC</v>
      </c>
      <c r="C69" s="230">
        <f>VLOOKUP(B69,'Data-Dept'!A:J,10,)</f>
        <v>8.097690068006173E-3</v>
      </c>
      <c r="D69" t="s">
        <v>718</v>
      </c>
      <c r="E69">
        <v>338</v>
      </c>
      <c r="F69">
        <v>635</v>
      </c>
      <c r="G69">
        <v>659</v>
      </c>
      <c r="H69">
        <v>1978</v>
      </c>
      <c r="I69" s="425">
        <f>IF(ISBLANK(D69),"",(E69/'Tasks to improve GC score'!$C$10))</f>
        <v>6.4039894201547564E-4</v>
      </c>
      <c r="J69" s="425">
        <f>IF(ISBLANK(D69),"",(F69/'Tasks to improve GC score'!$C$10))</f>
        <v>1.2031163555616185E-3</v>
      </c>
      <c r="K69" s="425">
        <f>IF(ISBLANK(D69),"",(G69/'Tasks to improve GC score'!$C$10))</f>
        <v>1.2485884697875694E-3</v>
      </c>
    </row>
    <row r="70" spans="1:11" x14ac:dyDescent="0.5">
      <c r="A70" s="230" t="str">
        <f t="shared" si="2"/>
        <v>Sign up for direct deposit for government payments</v>
      </c>
      <c r="B70" s="230" t="str">
        <f t="shared" si="3"/>
        <v>PSPC</v>
      </c>
      <c r="C70" s="230">
        <f>VLOOKUP(B70,'Data-Dept'!A:J,10,)</f>
        <v>7.9173363759790314E-3</v>
      </c>
      <c r="D70" t="s">
        <v>1154</v>
      </c>
      <c r="E70">
        <v>338</v>
      </c>
      <c r="F70">
        <v>385</v>
      </c>
      <c r="G70">
        <v>402</v>
      </c>
      <c r="H70">
        <v>623</v>
      </c>
      <c r="I70" s="425">
        <f>IF(ISBLANK(D70),"",(E70/'Tasks to improve GC score'!$C$10))</f>
        <v>6.4039894201547564E-4</v>
      </c>
      <c r="J70" s="425">
        <f>IF(ISBLANK(D70),"",(F70/'Tasks to improve GC score'!$C$10))</f>
        <v>7.294484990412963E-4</v>
      </c>
      <c r="K70" s="425">
        <f>IF(ISBLANK(D70),"",(G70/'Tasks to improve GC score'!$C$10))</f>
        <v>7.6165791328467814E-4</v>
      </c>
    </row>
    <row r="71" spans="1:11" ht="31.5" x14ac:dyDescent="0.5">
      <c r="A71" s="230" t="str">
        <f t="shared" si="2"/>
        <v>Apply to work and travel abroad with International Experience Canada (IEC) as a Canadian</v>
      </c>
      <c r="B71" s="230" t="str">
        <f t="shared" si="3"/>
        <v>IRCC</v>
      </c>
      <c r="C71" s="230">
        <f>VLOOKUP(B71,'Data-Dept'!A:J,10,)</f>
        <v>2.146124497851573E-3</v>
      </c>
      <c r="D71" t="s">
        <v>839</v>
      </c>
      <c r="E71">
        <v>337</v>
      </c>
      <c r="F71">
        <v>568</v>
      </c>
      <c r="G71">
        <v>573</v>
      </c>
      <c r="H71">
        <v>1518</v>
      </c>
      <c r="I71" s="425">
        <f>IF(ISBLANK(D71),"",(E71/'Tasks to improve GC score'!$C$10))</f>
        <v>6.3850427058939434E-4</v>
      </c>
      <c r="J71" s="425">
        <f>IF(ISBLANK(D71),"",(F71/'Tasks to improve GC score'!$C$10))</f>
        <v>1.0761733700141722E-3</v>
      </c>
      <c r="K71" s="425">
        <f>IF(ISBLANK(D71),"",(G71/'Tasks to improve GC score'!$C$10))</f>
        <v>1.0856467271445785E-3</v>
      </c>
    </row>
    <row r="72" spans="1:11" x14ac:dyDescent="0.5">
      <c r="A72" s="230" t="str">
        <f t="shared" si="2"/>
        <v>Find out how much my benefit payment will be</v>
      </c>
      <c r="B72" s="230" t="str">
        <f t="shared" si="3"/>
        <v>CRA</v>
      </c>
      <c r="C72" s="230">
        <f>VLOOKUP(B72,'Data-Dept'!A:J,10,)</f>
        <v>3.2597552843902275E-3</v>
      </c>
      <c r="D72" t="s">
        <v>348</v>
      </c>
      <c r="E72">
        <v>330</v>
      </c>
      <c r="F72">
        <v>464</v>
      </c>
      <c r="G72">
        <v>573</v>
      </c>
      <c r="H72">
        <v>1476</v>
      </c>
      <c r="I72" s="425">
        <f>IF(ISBLANK(D72),"",(E72/'Tasks to improve GC score'!$C$10))</f>
        <v>6.2524157060682537E-4</v>
      </c>
      <c r="J72" s="425">
        <f>IF(ISBLANK(D72),"",(F72/'Tasks to improve GC score'!$C$10))</f>
        <v>8.7912754170171804E-4</v>
      </c>
      <c r="K72" s="425">
        <f>IF(ISBLANK(D72),"",(G72/'Tasks to improve GC score'!$C$10))</f>
        <v>1.0856467271445785E-3</v>
      </c>
    </row>
    <row r="73" spans="1:11" x14ac:dyDescent="0.5">
      <c r="A73" s="230" t="str">
        <f t="shared" si="2"/>
        <v>Sign up for direct deposit or update your banking information</v>
      </c>
      <c r="B73" s="230" t="str">
        <f t="shared" si="3"/>
        <v>PSPC</v>
      </c>
      <c r="C73" s="230">
        <f>VLOOKUP(B73,'Data-Dept'!A:J,10,)</f>
        <v>7.9173363759790314E-3</v>
      </c>
      <c r="D73" t="s">
        <v>1197</v>
      </c>
      <c r="E73">
        <v>328</v>
      </c>
      <c r="F73">
        <v>363</v>
      </c>
      <c r="G73">
        <v>389</v>
      </c>
      <c r="H73">
        <v>627</v>
      </c>
      <c r="I73" s="425">
        <f>IF(ISBLANK(D73),"",(E73/'Tasks to improve GC score'!$C$10))</f>
        <v>6.2145222775466277E-4</v>
      </c>
      <c r="J73" s="425">
        <f>IF(ISBLANK(D73),"",(F73/'Tasks to improve GC score'!$C$10))</f>
        <v>6.8776572766750786E-4</v>
      </c>
      <c r="K73" s="425">
        <f>IF(ISBLANK(D73),"",(G73/'Tasks to improve GC score'!$C$10))</f>
        <v>7.3702718474562138E-4</v>
      </c>
    </row>
    <row r="74" spans="1:11" x14ac:dyDescent="0.5">
      <c r="A74" s="230" t="str">
        <f t="shared" si="2"/>
        <v>Symptoms of COVID-19</v>
      </c>
      <c r="B74" s="230" t="str">
        <f t="shared" si="3"/>
        <v>HC</v>
      </c>
      <c r="C74" s="230">
        <f>VLOOKUP(B74,'Data-Dept'!A:J,10,)</f>
        <v>8.1052032694029358E-3</v>
      </c>
      <c r="D74" t="s">
        <v>799</v>
      </c>
      <c r="E74">
        <v>323</v>
      </c>
      <c r="F74">
        <v>419</v>
      </c>
      <c r="G74">
        <v>596</v>
      </c>
      <c r="H74">
        <v>1473</v>
      </c>
      <c r="I74" s="425">
        <f>IF(ISBLANK(D74),"",(E74/'Tasks to improve GC score'!$C$10))</f>
        <v>6.1197887062425639E-4</v>
      </c>
      <c r="J74" s="425">
        <f>IF(ISBLANK(D74),"",(F74/'Tasks to improve GC score'!$C$10))</f>
        <v>7.9386732752806009E-4</v>
      </c>
      <c r="K74" s="425">
        <f>IF(ISBLANK(D74),"",(G74/'Tasks to improve GC score'!$C$10))</f>
        <v>1.1292241699444483E-3</v>
      </c>
    </row>
    <row r="75" spans="1:11" x14ac:dyDescent="0.5">
      <c r="A75" s="230" t="str">
        <f t="shared" si="2"/>
        <v>Apply for the Canada Child Benefit (CCB)</v>
      </c>
      <c r="B75" s="230" t="str">
        <f t="shared" si="3"/>
        <v>ESDC</v>
      </c>
      <c r="C75" s="230">
        <f>VLOOKUP(B75,'Data-Dept'!A:J,10,)</f>
        <v>3.7887437723188588E-3</v>
      </c>
      <c r="D75" t="s">
        <v>515</v>
      </c>
      <c r="E75">
        <v>321</v>
      </c>
      <c r="F75">
        <v>368</v>
      </c>
      <c r="G75">
        <v>410</v>
      </c>
      <c r="H75">
        <v>745</v>
      </c>
      <c r="I75" s="425">
        <f>IF(ISBLANK(D75),"",(E75/'Tasks to improve GC score'!$C$10))</f>
        <v>6.081895277720938E-4</v>
      </c>
      <c r="J75" s="425">
        <f>IF(ISBLANK(D75),"",(F75/'Tasks to improve GC score'!$C$10))</f>
        <v>6.9723908479791435E-4</v>
      </c>
      <c r="K75" s="425">
        <f>IF(ISBLANK(D75),"",(G75/'Tasks to improve GC score'!$C$10))</f>
        <v>7.7681528469332852E-4</v>
      </c>
    </row>
    <row r="76" spans="1:11" x14ac:dyDescent="0.5">
      <c r="A76" s="230" t="str">
        <f t="shared" si="2"/>
        <v>Get your Canadian COVID-19 proof of vaccination</v>
      </c>
      <c r="B76" s="230" t="str">
        <f t="shared" si="3"/>
        <v>HC</v>
      </c>
      <c r="C76" s="230">
        <f>VLOOKUP(B76,'Data-Dept'!A:J,10,)</f>
        <v>8.1052032694029358E-3</v>
      </c>
      <c r="D76" t="s">
        <v>796</v>
      </c>
      <c r="E76">
        <v>319</v>
      </c>
      <c r="F76">
        <v>418</v>
      </c>
      <c r="G76">
        <v>433</v>
      </c>
      <c r="H76">
        <v>841</v>
      </c>
      <c r="I76" s="425">
        <f>IF(ISBLANK(D76),"",(E76/'Tasks to improve GC score'!$C$10))</f>
        <v>6.044001849199312E-4</v>
      </c>
      <c r="J76" s="425">
        <f>IF(ISBLANK(D76),"",(F76/'Tasks to improve GC score'!$C$10))</f>
        <v>7.9197265610197879E-4</v>
      </c>
      <c r="K76" s="425">
        <f>IF(ISBLANK(D76),"",(G76/'Tasks to improve GC score'!$C$10))</f>
        <v>8.2039272749319814E-4</v>
      </c>
    </row>
    <row r="77" spans="1:11" x14ac:dyDescent="0.5">
      <c r="A77" s="230" t="str">
        <f t="shared" si="2"/>
        <v>Check health advice before travelling</v>
      </c>
      <c r="B77" s="230" t="str">
        <f t="shared" si="3"/>
        <v>PHAC</v>
      </c>
      <c r="C77" s="230">
        <f>VLOOKUP(B77,'Data-Dept'!A:J,10,)</f>
        <v>1.2118060810089969E-2</v>
      </c>
      <c r="D77" t="s">
        <v>1556</v>
      </c>
      <c r="E77">
        <v>317</v>
      </c>
      <c r="F77">
        <v>458</v>
      </c>
      <c r="G77">
        <v>497</v>
      </c>
      <c r="H77">
        <v>810</v>
      </c>
      <c r="I77" s="425">
        <f>IF(ISBLANK(D77),"",(E77/'Tasks to improve GC score'!$C$10))</f>
        <v>6.0061084206776861E-4</v>
      </c>
      <c r="J77" s="425">
        <f>IF(ISBLANK(D77),"",(F77/'Tasks to improve GC score'!$C$10))</f>
        <v>8.6775951314523037E-4</v>
      </c>
      <c r="K77" s="425">
        <f>IF(ISBLANK(D77),"",(G77/'Tasks to improve GC score'!$C$10))</f>
        <v>9.4165169876240064E-4</v>
      </c>
    </row>
    <row r="78" spans="1:11" x14ac:dyDescent="0.5">
      <c r="A78" s="230" t="str">
        <f t="shared" si="2"/>
        <v>Other - Reason for my visit is not in this list</v>
      </c>
      <c r="B78" s="230" t="str">
        <f t="shared" si="3"/>
        <v>CFIA</v>
      </c>
      <c r="C78" s="230">
        <f>VLOOKUP(B78,'Data-Dept'!A:J,10,)</f>
        <v>2.0566405380382704E-2</v>
      </c>
      <c r="D78" t="s">
        <v>283</v>
      </c>
      <c r="E78">
        <v>316</v>
      </c>
      <c r="F78">
        <v>458</v>
      </c>
      <c r="G78">
        <v>460</v>
      </c>
      <c r="H78">
        <v>1041</v>
      </c>
      <c r="I78" s="425">
        <f>IF(ISBLANK(D78),"",(E78/'Tasks to improve GC score'!$C$10))</f>
        <v>5.9871617064168731E-4</v>
      </c>
      <c r="J78" s="425">
        <f>IF(ISBLANK(D78),"",(F78/'Tasks to improve GC score'!$C$10))</f>
        <v>8.6775951314523037E-4</v>
      </c>
      <c r="K78" s="425">
        <f>IF(ISBLANK(D78),"",(G78/'Tasks to improve GC score'!$C$10))</f>
        <v>8.7154885599739296E-4</v>
      </c>
    </row>
    <row r="79" spans="1:11" x14ac:dyDescent="0.5">
      <c r="A79" s="230" t="str">
        <f t="shared" si="2"/>
        <v>My Service Canada Account (MSCA) - View/Change your personal information</v>
      </c>
      <c r="B79" s="230" t="str">
        <f t="shared" si="3"/>
        <v>ESDC</v>
      </c>
      <c r="C79" s="230">
        <f>VLOOKUP(B79,'Data-Dept'!A:J,10,)</f>
        <v>3.7887437723188588E-3</v>
      </c>
      <c r="D79" t="s">
        <v>542</v>
      </c>
      <c r="E79">
        <v>312</v>
      </c>
      <c r="F79">
        <v>283</v>
      </c>
      <c r="G79">
        <v>353</v>
      </c>
      <c r="H79">
        <v>502</v>
      </c>
      <c r="I79" s="425">
        <f>IF(ISBLANK(D79),"",(E79/'Tasks to improve GC score'!$C$10))</f>
        <v>5.9113748493736212E-4</v>
      </c>
      <c r="J79" s="425">
        <f>IF(ISBLANK(D79),"",(F79/'Tasks to improve GC score'!$C$10))</f>
        <v>5.3619201358100482E-4</v>
      </c>
      <c r="K79" s="425">
        <f>IF(ISBLANK(D79),"",(G79/'Tasks to improve GC score'!$C$10))</f>
        <v>6.6881901340669499E-4</v>
      </c>
    </row>
    <row r="80" spans="1:11" x14ac:dyDescent="0.5">
      <c r="A80" s="230" t="str">
        <f t="shared" si="2"/>
        <v>Old Age Security (OAS) - Apply for Old Age Security</v>
      </c>
      <c r="B80" s="230" t="str">
        <f t="shared" si="3"/>
        <v>ESDC</v>
      </c>
      <c r="C80" s="230">
        <f>VLOOKUP(B80,'Data-Dept'!A:J,10,)</f>
        <v>3.7887437723188588E-3</v>
      </c>
      <c r="D80" t="s">
        <v>543</v>
      </c>
      <c r="E80">
        <v>307</v>
      </c>
      <c r="F80">
        <v>361</v>
      </c>
      <c r="G80">
        <v>370</v>
      </c>
      <c r="H80">
        <v>623</v>
      </c>
      <c r="I80" s="425">
        <f>IF(ISBLANK(D80),"",(E80/'Tasks to improve GC score'!$C$10))</f>
        <v>5.8166412780695574E-4</v>
      </c>
      <c r="J80" s="425">
        <f>IF(ISBLANK(D80),"",(F80/'Tasks to improve GC score'!$C$10))</f>
        <v>6.8397638481534537E-4</v>
      </c>
      <c r="K80" s="425">
        <f>IF(ISBLANK(D80),"",(G80/'Tasks to improve GC score'!$C$10))</f>
        <v>7.0102842765007694E-4</v>
      </c>
    </row>
    <row r="81" spans="1:11" x14ac:dyDescent="0.5">
      <c r="A81" s="230" t="str">
        <f t="shared" si="2"/>
        <v>Other - Reason for my visit is not in this list</v>
      </c>
      <c r="B81" s="230" t="str">
        <f t="shared" si="3"/>
        <v>GAC</v>
      </c>
      <c r="C81" s="230">
        <f>VLOOKUP(B81,'Data-Dept'!A:J,10,)</f>
        <v>8.097690068006173E-3</v>
      </c>
      <c r="D81" t="s">
        <v>714</v>
      </c>
      <c r="E81">
        <v>306</v>
      </c>
      <c r="F81">
        <v>381</v>
      </c>
      <c r="G81">
        <v>416</v>
      </c>
      <c r="H81">
        <v>714</v>
      </c>
      <c r="I81" s="425">
        <f>IF(ISBLANK(D81),"",(E81/'Tasks to improve GC score'!$C$10))</f>
        <v>5.7976945638087444E-4</v>
      </c>
      <c r="J81" s="425">
        <f>IF(ISBLANK(D81),"",(F81/'Tasks to improve GC score'!$C$10))</f>
        <v>7.2186981333697111E-4</v>
      </c>
      <c r="K81" s="425">
        <f>IF(ISBLANK(D81),"",(G81/'Tasks to improve GC score'!$C$10))</f>
        <v>7.8818331324981619E-4</v>
      </c>
    </row>
    <row r="82" spans="1:11" x14ac:dyDescent="0.5">
      <c r="A82" s="230" t="str">
        <f t="shared" si="2"/>
        <v>Find a student job in the federal public service</v>
      </c>
      <c r="B82" s="230" t="str">
        <f t="shared" si="3"/>
        <v>PSC</v>
      </c>
      <c r="C82" s="230">
        <f>VLOOKUP(B82,'Data-Dept'!A:J,10,)</f>
        <v>8.5973012996564263E-3</v>
      </c>
      <c r="D82" t="s">
        <v>1137</v>
      </c>
      <c r="E82">
        <v>297</v>
      </c>
      <c r="F82">
        <v>507</v>
      </c>
      <c r="G82">
        <v>539</v>
      </c>
      <c r="H82">
        <v>1435</v>
      </c>
      <c r="I82" s="425">
        <f>IF(ISBLANK(D82),"",(E82/'Tasks to improve GC score'!$C$10))</f>
        <v>5.6271741354614287E-4</v>
      </c>
      <c r="J82" s="425">
        <f>IF(ISBLANK(D82),"",(F82/'Tasks to improve GC score'!$C$10))</f>
        <v>9.6059841302321351E-4</v>
      </c>
      <c r="K82" s="425">
        <f>IF(ISBLANK(D82),"",(G82/'Tasks to improve GC score'!$C$10))</f>
        <v>1.0212278986578148E-3</v>
      </c>
    </row>
    <row r="83" spans="1:11" x14ac:dyDescent="0.5">
      <c r="A83" s="230" t="str">
        <f t="shared" si="2"/>
        <v>Canada Pension Plan (CPP) - Estimate monthly benefits</v>
      </c>
      <c r="B83" s="230" t="str">
        <f t="shared" si="3"/>
        <v>ESDC</v>
      </c>
      <c r="C83" s="230">
        <f>VLOOKUP(B83,'Data-Dept'!A:J,10,)</f>
        <v>3.7887437723188588E-3</v>
      </c>
      <c r="D83" t="s">
        <v>521</v>
      </c>
      <c r="E83">
        <v>290</v>
      </c>
      <c r="F83">
        <v>367</v>
      </c>
      <c r="G83">
        <v>364</v>
      </c>
      <c r="H83">
        <v>776</v>
      </c>
      <c r="I83" s="425">
        <f>IF(ISBLANK(D83),"",(E83/'Tasks to improve GC score'!$C$10))</f>
        <v>5.4945471356357379E-4</v>
      </c>
      <c r="J83" s="425">
        <f>IF(ISBLANK(D83),"",(F83/'Tasks to improve GC score'!$C$10))</f>
        <v>6.9534441337183305E-4</v>
      </c>
      <c r="K83" s="425">
        <f>IF(ISBLANK(D83),"",(G83/'Tasks to improve GC score'!$C$10))</f>
        <v>6.8966039909358916E-4</v>
      </c>
    </row>
    <row r="84" spans="1:11" x14ac:dyDescent="0.5">
      <c r="A84" s="230" t="str">
        <f t="shared" si="2"/>
        <v>Access My Business Account</v>
      </c>
      <c r="B84" s="230" t="str">
        <f t="shared" si="3"/>
        <v>CRA</v>
      </c>
      <c r="C84" s="230">
        <f>VLOOKUP(B84,'Data-Dept'!A:J,10,)</f>
        <v>3.2597552843902275E-3</v>
      </c>
      <c r="D84" t="s">
        <v>336</v>
      </c>
      <c r="E84">
        <v>285</v>
      </c>
      <c r="F84">
        <v>394</v>
      </c>
      <c r="G84">
        <v>394</v>
      </c>
      <c r="H84">
        <v>747</v>
      </c>
      <c r="I84" s="425">
        <f>IF(ISBLANK(D84),"",(E84/'Tasks to improve GC score'!$C$10))</f>
        <v>5.3998135643316741E-4</v>
      </c>
      <c r="J84" s="425">
        <f>IF(ISBLANK(D84),"",(F84/'Tasks to improve GC score'!$C$10))</f>
        <v>7.4650054187602787E-4</v>
      </c>
      <c r="K84" s="425">
        <f>IF(ISBLANK(D84),"",(G84/'Tasks to improve GC score'!$C$10))</f>
        <v>7.4650054187602787E-4</v>
      </c>
    </row>
    <row r="85" spans="1:11" x14ac:dyDescent="0.5">
      <c r="A85" s="230" t="str">
        <f t="shared" si="2"/>
        <v>My Service Canada Account (MSCA) - View Records of Employment (ROE)</v>
      </c>
      <c r="B85" s="230" t="str">
        <f t="shared" si="3"/>
        <v>ESDC</v>
      </c>
      <c r="C85" s="230">
        <f>VLOOKUP(B85,'Data-Dept'!A:J,10,)</f>
        <v>3.7887437723188588E-3</v>
      </c>
      <c r="D85" t="s">
        <v>541</v>
      </c>
      <c r="E85">
        <v>284</v>
      </c>
      <c r="F85">
        <v>430</v>
      </c>
      <c r="G85">
        <v>420</v>
      </c>
      <c r="H85">
        <v>880</v>
      </c>
      <c r="I85" s="425">
        <f>IF(ISBLANK(D85),"",(E85/'Tasks to improve GC score'!$C$10))</f>
        <v>5.3808668500708611E-4</v>
      </c>
      <c r="J85" s="425">
        <f>IF(ISBLANK(D85),"",(F85/'Tasks to improve GC score'!$C$10))</f>
        <v>8.1470871321495425E-4</v>
      </c>
      <c r="K85" s="425">
        <f>IF(ISBLANK(D85),"",(G85/'Tasks to improve GC score'!$C$10))</f>
        <v>7.9576199895414138E-4</v>
      </c>
    </row>
    <row r="86" spans="1:11" x14ac:dyDescent="0.5">
      <c r="A86" s="230" t="str">
        <f t="shared" si="2"/>
        <v>Find a Canada Revenue Agency telephone number</v>
      </c>
      <c r="B86" s="230" t="str">
        <f t="shared" si="3"/>
        <v>CRA</v>
      </c>
      <c r="C86" s="230">
        <f>VLOOKUP(B86,'Data-Dept'!A:J,10,)</f>
        <v>3.2597552843902275E-3</v>
      </c>
      <c r="D86" t="s">
        <v>345</v>
      </c>
      <c r="E86">
        <v>272</v>
      </c>
      <c r="F86">
        <v>326</v>
      </c>
      <c r="G86">
        <v>316</v>
      </c>
      <c r="H86">
        <v>523</v>
      </c>
      <c r="I86" s="425">
        <f>IF(ISBLANK(D86),"",(E86/'Tasks to improve GC score'!$C$10))</f>
        <v>5.1535062789411065E-4</v>
      </c>
      <c r="J86" s="425">
        <f>IF(ISBLANK(D86),"",(F86/'Tasks to improve GC score'!$C$10))</f>
        <v>6.1766288490250018E-4</v>
      </c>
      <c r="K86" s="425">
        <f>IF(ISBLANK(D86),"",(G86/'Tasks to improve GC score'!$C$10))</f>
        <v>5.9871617064168731E-4</v>
      </c>
    </row>
    <row r="87" spans="1:11" x14ac:dyDescent="0.5">
      <c r="A87" s="230" t="str">
        <f t="shared" si="2"/>
        <v>Sign up for direct deposit or update your banking information</v>
      </c>
      <c r="B87" s="230" t="str">
        <f t="shared" si="3"/>
        <v>CRA</v>
      </c>
      <c r="C87" s="230">
        <f>VLOOKUP(B87,'Data-Dept'!A:J,10,)</f>
        <v>3.2597552843902275E-3</v>
      </c>
      <c r="D87" t="s">
        <v>366</v>
      </c>
      <c r="E87">
        <v>270</v>
      </c>
      <c r="F87">
        <v>352</v>
      </c>
      <c r="G87">
        <v>353</v>
      </c>
      <c r="H87">
        <v>648</v>
      </c>
      <c r="I87" s="425">
        <f>IF(ISBLANK(D87),"",(E87/'Tasks to improve GC score'!$C$10))</f>
        <v>5.1156128504194806E-4</v>
      </c>
      <c r="J87" s="425">
        <f>IF(ISBLANK(D87),"",(F87/'Tasks to improve GC score'!$C$10))</f>
        <v>6.6692434198061369E-4</v>
      </c>
      <c r="K87" s="425">
        <f>IF(ISBLANK(D87),"",(G87/'Tasks to improve GC score'!$C$10))</f>
        <v>6.6881901340669499E-4</v>
      </c>
    </row>
    <row r="88" spans="1:11" x14ac:dyDescent="0.5">
      <c r="A88" s="230" t="str">
        <f t="shared" si="2"/>
        <v>Check vaccination requirements to enter Canada</v>
      </c>
      <c r="B88" s="230" t="str">
        <f t="shared" si="3"/>
        <v>PHAC</v>
      </c>
      <c r="C88" s="230">
        <f>VLOOKUP(B88,'Data-Dept'!A:J,10,)</f>
        <v>1.2118060810089969E-2</v>
      </c>
      <c r="D88" t="s">
        <v>1565</v>
      </c>
      <c r="E88">
        <v>268</v>
      </c>
      <c r="F88">
        <v>363</v>
      </c>
      <c r="G88">
        <v>376</v>
      </c>
      <c r="H88">
        <v>879</v>
      </c>
      <c r="I88" s="425">
        <f>IF(ISBLANK(D88),"",(E88/'Tasks to improve GC score'!$C$10))</f>
        <v>5.0777194218978546E-4</v>
      </c>
      <c r="J88" s="425">
        <f>IF(ISBLANK(D88),"",(F88/'Tasks to improve GC score'!$C$10))</f>
        <v>6.8776572766750786E-4</v>
      </c>
      <c r="K88" s="425">
        <f>IF(ISBLANK(D88),"",(G88/'Tasks to improve GC score'!$C$10))</f>
        <v>7.1239645620656462E-4</v>
      </c>
    </row>
    <row r="89" spans="1:11" ht="31.5" x14ac:dyDescent="0.5">
      <c r="A89" s="230" t="str">
        <f t="shared" si="2"/>
        <v>Canada Pension Plan Disability (CPPD) - Apply for Canada Pension Plan Disability benefits</v>
      </c>
      <c r="B89" s="230" t="str">
        <f t="shared" si="3"/>
        <v>ESDC</v>
      </c>
      <c r="C89" s="230">
        <f>VLOOKUP(B89,'Data-Dept'!A:J,10,)</f>
        <v>3.7887437723188588E-3</v>
      </c>
      <c r="D89" t="s">
        <v>523</v>
      </c>
      <c r="E89">
        <v>266</v>
      </c>
      <c r="F89">
        <v>270</v>
      </c>
      <c r="G89">
        <v>291</v>
      </c>
      <c r="H89">
        <v>486</v>
      </c>
      <c r="I89" s="425">
        <f>IF(ISBLANK(D89),"",(E89/'Tasks to improve GC score'!$C$10))</f>
        <v>5.0398259933762287E-4</v>
      </c>
      <c r="J89" s="425">
        <f>IF(ISBLANK(D89),"",(F89/'Tasks to improve GC score'!$C$10))</f>
        <v>5.1156128504194806E-4</v>
      </c>
      <c r="K89" s="425">
        <f>IF(ISBLANK(D89),"",(G89/'Tasks to improve GC score'!$C$10))</f>
        <v>5.5134938498965509E-4</v>
      </c>
    </row>
    <row r="90" spans="1:11" x14ac:dyDescent="0.5">
      <c r="A90" s="230" t="str">
        <f t="shared" si="2"/>
        <v>Apply for Guaranteed Income Supplement (GIS)</v>
      </c>
      <c r="B90" s="230" t="str">
        <f t="shared" si="3"/>
        <v>ESDC</v>
      </c>
      <c r="C90" s="230">
        <f>VLOOKUP(B90,'Data-Dept'!A:J,10,)</f>
        <v>3.7887437723188588E-3</v>
      </c>
      <c r="D90" t="s">
        <v>514</v>
      </c>
      <c r="E90">
        <v>260</v>
      </c>
      <c r="F90">
        <v>249</v>
      </c>
      <c r="G90">
        <v>278</v>
      </c>
      <c r="H90">
        <v>509</v>
      </c>
      <c r="I90" s="425">
        <f>IF(ISBLANK(D90),"",(E90/'Tasks to improve GC score'!$C$10))</f>
        <v>4.9261457078113519E-4</v>
      </c>
      <c r="J90" s="425">
        <f>IF(ISBLANK(D90),"",(F90/'Tasks to improve GC score'!$C$10))</f>
        <v>4.7177318509424097E-4</v>
      </c>
      <c r="K90" s="425">
        <f>IF(ISBLANK(D90),"",(G90/'Tasks to improve GC score'!$C$10))</f>
        <v>5.2671865645059833E-4</v>
      </c>
    </row>
    <row r="91" spans="1:11" x14ac:dyDescent="0.5">
      <c r="A91" s="230" t="str">
        <f t="shared" si="2"/>
        <v>Visit a national park or historic site</v>
      </c>
      <c r="B91" s="230" t="str">
        <f t="shared" si="3"/>
        <v>PC</v>
      </c>
      <c r="C91" s="230">
        <f>VLOOKUP(B91,'Data-Dept'!A:J,10,)</f>
        <v>1.4642936219695762E-2</v>
      </c>
      <c r="D91" t="s">
        <v>1054</v>
      </c>
      <c r="E91">
        <v>257</v>
      </c>
      <c r="F91">
        <v>475</v>
      </c>
      <c r="G91">
        <v>473</v>
      </c>
      <c r="H91">
        <v>1169</v>
      </c>
      <c r="I91" s="425">
        <f>IF(ISBLANK(D91),"",(E91/'Tasks to improve GC score'!$C$10))</f>
        <v>4.8693055650289124E-4</v>
      </c>
      <c r="J91" s="425">
        <f>IF(ISBLANK(D91),"",(F91/'Tasks to improve GC score'!$C$10))</f>
        <v>8.9996892738861232E-4</v>
      </c>
      <c r="K91" s="425">
        <f>IF(ISBLANK(D91),"",(G91/'Tasks to improve GC score'!$C$10))</f>
        <v>8.9617958453644972E-4</v>
      </c>
    </row>
    <row r="92" spans="1:11" x14ac:dyDescent="0.5">
      <c r="A92" s="230" t="str">
        <f t="shared" si="2"/>
        <v>Canada Recovery Sickness Benefit (CRSB)</v>
      </c>
      <c r="B92" s="230" t="str">
        <f t="shared" si="3"/>
        <v>CRA</v>
      </c>
      <c r="C92" s="230">
        <f>VLOOKUP(B92,'Data-Dept'!A:J,10,)</f>
        <v>3.2597552843902275E-3</v>
      </c>
      <c r="D92" t="s">
        <v>1384</v>
      </c>
      <c r="E92">
        <v>255</v>
      </c>
      <c r="F92">
        <v>273</v>
      </c>
      <c r="G92">
        <v>325</v>
      </c>
      <c r="H92">
        <v>554</v>
      </c>
      <c r="I92" s="425">
        <f>IF(ISBLANK(D92),"",(E92/'Tasks to improve GC score'!$C$10))</f>
        <v>4.831412136507287E-4</v>
      </c>
      <c r="J92" s="425">
        <f>IF(ISBLANK(D92),"",(F92/'Tasks to improve GC score'!$C$10))</f>
        <v>5.1724529932019184E-4</v>
      </c>
      <c r="K92" s="425">
        <f>IF(ISBLANK(D92),"",(G92/'Tasks to improve GC score'!$C$10))</f>
        <v>6.1576821347641888E-4</v>
      </c>
    </row>
    <row r="93" spans="1:11" x14ac:dyDescent="0.5">
      <c r="A93" s="230" t="str">
        <f t="shared" si="2"/>
        <v>Apply for the disability tax credit</v>
      </c>
      <c r="B93" s="230" t="str">
        <f t="shared" si="3"/>
        <v>CRA</v>
      </c>
      <c r="C93" s="230">
        <f>VLOOKUP(B93,'Data-Dept'!A:J,10,)</f>
        <v>3.2597552843902275E-3</v>
      </c>
      <c r="D93" t="s">
        <v>338</v>
      </c>
      <c r="E93">
        <v>255</v>
      </c>
      <c r="F93">
        <v>341</v>
      </c>
      <c r="G93">
        <v>342</v>
      </c>
      <c r="H93">
        <v>702</v>
      </c>
      <c r="I93" s="425">
        <f>IF(ISBLANK(D93),"",(E93/'Tasks to improve GC score'!$C$10))</f>
        <v>4.831412136507287E-4</v>
      </c>
      <c r="J93" s="425">
        <f>IF(ISBLANK(D93),"",(F93/'Tasks to improve GC score'!$C$10))</f>
        <v>6.4608295629371953E-4</v>
      </c>
      <c r="K93" s="425">
        <f>IF(ISBLANK(D93),"",(G93/'Tasks to improve GC score'!$C$10))</f>
        <v>6.4797762771980083E-4</v>
      </c>
    </row>
    <row r="94" spans="1:11" x14ac:dyDescent="0.5">
      <c r="A94" s="230" t="str">
        <f t="shared" si="2"/>
        <v>Other - Reason for my visit is not in this list</v>
      </c>
      <c r="B94" s="230" t="str">
        <f t="shared" si="3"/>
        <v>IRCC</v>
      </c>
      <c r="C94" s="230">
        <f>VLOOKUP(B94,'Data-Dept'!A:J,10,)</f>
        <v>2.146124497851573E-3</v>
      </c>
      <c r="D94" t="s">
        <v>892</v>
      </c>
      <c r="E94">
        <v>252</v>
      </c>
      <c r="F94">
        <v>291</v>
      </c>
      <c r="G94">
        <v>330</v>
      </c>
      <c r="H94">
        <v>478</v>
      </c>
      <c r="I94" s="425">
        <f>IF(ISBLANK(D94),"",(E94/'Tasks to improve GC score'!$C$10))</f>
        <v>4.7745719937248481E-4</v>
      </c>
      <c r="J94" s="425">
        <f>IF(ISBLANK(D94),"",(F94/'Tasks to improve GC score'!$C$10))</f>
        <v>5.5134938498965509E-4</v>
      </c>
      <c r="K94" s="425">
        <f>IF(ISBLANK(D94),"",(G94/'Tasks to improve GC score'!$C$10))</f>
        <v>6.2524157060682537E-4</v>
      </c>
    </row>
    <row r="95" spans="1:11" x14ac:dyDescent="0.5">
      <c r="A95" s="230" t="str">
        <f t="shared" si="2"/>
        <v>Access your pay (MyGCPay, CWA, Phoenix)</v>
      </c>
      <c r="B95" s="230" t="str">
        <f t="shared" si="3"/>
        <v>PSPC</v>
      </c>
      <c r="C95" s="230">
        <f>VLOOKUP(B95,'Data-Dept'!A:J,10,)</f>
        <v>7.9173363759790314E-3</v>
      </c>
      <c r="D95" t="s">
        <v>1199</v>
      </c>
      <c r="E95">
        <v>244</v>
      </c>
      <c r="F95">
        <v>323</v>
      </c>
      <c r="G95">
        <v>399</v>
      </c>
      <c r="H95">
        <v>874</v>
      </c>
      <c r="I95" s="425">
        <f>IF(ISBLANK(D95),"",(E95/'Tasks to improve GC score'!$C$10))</f>
        <v>4.6229982796383454E-4</v>
      </c>
      <c r="J95" s="425">
        <f>IF(ISBLANK(D95),"",(F95/'Tasks to improve GC score'!$C$10))</f>
        <v>6.1197887062425639E-4</v>
      </c>
      <c r="K95" s="425">
        <f>IF(ISBLANK(D95),"",(G95/'Tasks to improve GC score'!$C$10))</f>
        <v>7.5597389900643435E-4</v>
      </c>
    </row>
    <row r="96" spans="1:11" x14ac:dyDescent="0.5">
      <c r="A96" s="230" t="str">
        <f t="shared" si="2"/>
        <v>Get job training</v>
      </c>
      <c r="B96" s="230" t="str">
        <f t="shared" si="3"/>
        <v>ESDC</v>
      </c>
      <c r="C96" s="230">
        <f>VLOOKUP(B96,'Data-Dept'!A:J,10,)</f>
        <v>3.7887437723188588E-3</v>
      </c>
      <c r="D96" t="s">
        <v>561</v>
      </c>
      <c r="E96">
        <v>243</v>
      </c>
      <c r="F96">
        <v>404</v>
      </c>
      <c r="G96">
        <v>390</v>
      </c>
      <c r="H96">
        <v>1055</v>
      </c>
      <c r="I96" s="425">
        <f>IF(ISBLANK(D96),"",(E96/'Tasks to improve GC score'!$C$10))</f>
        <v>4.6040515653775324E-4</v>
      </c>
      <c r="J96" s="425">
        <f>IF(ISBLANK(D96),"",(F96/'Tasks to improve GC score'!$C$10))</f>
        <v>7.6544725613684073E-4</v>
      </c>
      <c r="K96" s="425">
        <f>IF(ISBLANK(D96),"",(G96/'Tasks to improve GC score'!$C$10))</f>
        <v>7.3892185617170268E-4</v>
      </c>
    </row>
    <row r="97" spans="1:11" x14ac:dyDescent="0.5">
      <c r="A97" s="230" t="str">
        <f t="shared" si="2"/>
        <v>Hire a foreign worker</v>
      </c>
      <c r="B97" s="230" t="str">
        <f t="shared" si="3"/>
        <v>IRCC</v>
      </c>
      <c r="C97" s="230">
        <f>VLOOKUP(B97,'Data-Dept'!A:J,10,)</f>
        <v>2.146124497851573E-3</v>
      </c>
      <c r="D97" t="s">
        <v>852</v>
      </c>
      <c r="E97">
        <v>239</v>
      </c>
      <c r="F97">
        <v>356</v>
      </c>
      <c r="G97">
        <v>321</v>
      </c>
      <c r="H97">
        <v>885</v>
      </c>
      <c r="I97" s="425">
        <f>IF(ISBLANK(D97),"",(E97/'Tasks to improve GC score'!$C$10))</f>
        <v>4.5282647083342805E-4</v>
      </c>
      <c r="J97" s="425">
        <f>IF(ISBLANK(D97),"",(F97/'Tasks to improve GC score'!$C$10))</f>
        <v>6.7450302768493888E-4</v>
      </c>
      <c r="K97" s="425">
        <f>IF(ISBLANK(D97),"",(G97/'Tasks to improve GC score'!$C$10))</f>
        <v>6.081895277720938E-4</v>
      </c>
    </row>
    <row r="98" spans="1:11" x14ac:dyDescent="0.5">
      <c r="A98" s="230" t="str">
        <f t="shared" si="2"/>
        <v>Help with pay issues (pay action requests, pay enquiry)</v>
      </c>
      <c r="B98" s="230" t="str">
        <f t="shared" si="3"/>
        <v>PSPC</v>
      </c>
      <c r="C98" s="230">
        <f>VLOOKUP(B98,'Data-Dept'!A:J,10,)</f>
        <v>7.9173363759790314E-3</v>
      </c>
      <c r="D98" t="s">
        <v>1204</v>
      </c>
      <c r="E98">
        <v>234</v>
      </c>
      <c r="F98">
        <v>270</v>
      </c>
      <c r="G98">
        <v>348</v>
      </c>
      <c r="H98">
        <v>524</v>
      </c>
      <c r="I98" s="425">
        <f>IF(ISBLANK(D98),"",(E98/'Tasks to improve GC score'!$C$10))</f>
        <v>4.4335311370302162E-4</v>
      </c>
      <c r="J98" s="425">
        <f>IF(ISBLANK(D98),"",(F98/'Tasks to improve GC score'!$C$10))</f>
        <v>5.1156128504194806E-4</v>
      </c>
      <c r="K98" s="425">
        <f>IF(ISBLANK(D98),"",(G98/'Tasks to improve GC score'!$C$10))</f>
        <v>6.5934565627628861E-4</v>
      </c>
    </row>
    <row r="99" spans="1:11" x14ac:dyDescent="0.5">
      <c r="A99" s="230" t="str">
        <f t="shared" si="2"/>
        <v>Search records</v>
      </c>
      <c r="B99" s="230" t="str">
        <f t="shared" si="3"/>
        <v>LAC</v>
      </c>
      <c r="C99" s="230">
        <f>VLOOKUP(B99,'Data-Dept'!A:J,10,)</f>
        <v>1.5716054468814866E-2</v>
      </c>
      <c r="D99" t="s">
        <v>956</v>
      </c>
      <c r="E99">
        <v>225</v>
      </c>
      <c r="F99">
        <v>293</v>
      </c>
      <c r="G99">
        <v>254</v>
      </c>
      <c r="H99">
        <v>515</v>
      </c>
      <c r="I99" s="425">
        <f>IF(ISBLANK(D99),"",(E99/'Tasks to improve GC score'!$C$10))</f>
        <v>4.2630107086829005E-4</v>
      </c>
      <c r="J99" s="425">
        <f>IF(ISBLANK(D99),"",(F99/'Tasks to improve GC score'!$C$10))</f>
        <v>5.5513872784181768E-4</v>
      </c>
      <c r="K99" s="425">
        <f>IF(ISBLANK(D99),"",(G99/'Tasks to improve GC score'!$C$10))</f>
        <v>4.812465422246474E-4</v>
      </c>
    </row>
    <row r="100" spans="1:11" x14ac:dyDescent="0.5">
      <c r="A100" s="230" t="str">
        <f t="shared" si="2"/>
        <v>Find a designated learning institution</v>
      </c>
      <c r="B100" s="230" t="str">
        <f t="shared" si="3"/>
        <v>IRCC</v>
      </c>
      <c r="C100" s="230">
        <f>VLOOKUP(B100,'Data-Dept'!A:J,10,)</f>
        <v>2.146124497851573E-3</v>
      </c>
      <c r="D100" t="s">
        <v>846</v>
      </c>
      <c r="E100">
        <v>224</v>
      </c>
      <c r="F100">
        <v>342</v>
      </c>
      <c r="G100">
        <v>355</v>
      </c>
      <c r="H100">
        <v>1214</v>
      </c>
      <c r="I100" s="425">
        <f>IF(ISBLANK(D100),"",(E100/'Tasks to improve GC score'!$C$10))</f>
        <v>4.2440639944220875E-4</v>
      </c>
      <c r="J100" s="425">
        <f>IF(ISBLANK(D100),"",(F100/'Tasks to improve GC score'!$C$10))</f>
        <v>6.4797762771980083E-4</v>
      </c>
      <c r="K100" s="425">
        <f>IF(ISBLANK(D100),"",(G100/'Tasks to improve GC score'!$C$10))</f>
        <v>6.7260835625885759E-4</v>
      </c>
    </row>
    <row r="101" spans="1:11" x14ac:dyDescent="0.5">
      <c r="A101" s="230" t="str">
        <f t="shared" si="2"/>
        <v>Use the Authorized Paid Representatives Portal</v>
      </c>
      <c r="B101" s="230" t="str">
        <f t="shared" si="3"/>
        <v>IRCC</v>
      </c>
      <c r="C101" s="230">
        <f>VLOOKUP(B101,'Data-Dept'!A:J,10,)</f>
        <v>2.146124497851573E-3</v>
      </c>
      <c r="D101" t="s">
        <v>864</v>
      </c>
      <c r="E101">
        <v>224</v>
      </c>
      <c r="F101">
        <v>242</v>
      </c>
      <c r="G101">
        <v>267</v>
      </c>
      <c r="H101">
        <v>358</v>
      </c>
      <c r="I101" s="425">
        <f>IF(ISBLANK(D101),"",(E101/'Tasks to improve GC score'!$C$10))</f>
        <v>4.2440639944220875E-4</v>
      </c>
      <c r="J101" s="425">
        <f>IF(ISBLANK(D101),"",(F101/'Tasks to improve GC score'!$C$10))</f>
        <v>4.5851048511167194E-4</v>
      </c>
      <c r="K101" s="425">
        <f>IF(ISBLANK(D101),"",(G101/'Tasks to improve GC score'!$C$10))</f>
        <v>5.0587727076370416E-4</v>
      </c>
    </row>
    <row r="102" spans="1:11" x14ac:dyDescent="0.5">
      <c r="A102" s="230" t="str">
        <f t="shared" si="2"/>
        <v>Other - Reason for my visit is not in this list</v>
      </c>
      <c r="B102" s="230" t="str">
        <f t="shared" si="3"/>
        <v>LAC</v>
      </c>
      <c r="C102" s="230">
        <f>VLOOKUP(B102,'Data-Dept'!A:J,10,)</f>
        <v>1.5716054468814866E-2</v>
      </c>
      <c r="D102" t="s">
        <v>947</v>
      </c>
      <c r="E102">
        <v>218</v>
      </c>
      <c r="F102">
        <v>246</v>
      </c>
      <c r="G102">
        <v>229</v>
      </c>
      <c r="H102">
        <v>403</v>
      </c>
      <c r="I102" s="425">
        <f>IF(ISBLANK(D102),"",(E102/'Tasks to improve GC score'!$C$10))</f>
        <v>4.1303837088572102E-4</v>
      </c>
      <c r="J102" s="425">
        <f>IF(ISBLANK(D102),"",(F102/'Tasks to improve GC score'!$C$10))</f>
        <v>4.6608917081599708E-4</v>
      </c>
      <c r="K102" s="425">
        <f>IF(ISBLANK(D102),"",(G102/'Tasks to improve GC score'!$C$10))</f>
        <v>4.3387975657261518E-4</v>
      </c>
    </row>
    <row r="103" spans="1:11" x14ac:dyDescent="0.5">
      <c r="A103" s="230" t="str">
        <f t="shared" si="2"/>
        <v>Other - Reason for my visit is not in this list</v>
      </c>
      <c r="B103" s="230" t="str">
        <f t="shared" si="3"/>
        <v>StatCan</v>
      </c>
      <c r="C103" s="230">
        <f>VLOOKUP(B103,'Data-Dept'!A:J,10,)</f>
        <v>9.338464401390037E-3</v>
      </c>
      <c r="D103" t="s">
        <v>1243</v>
      </c>
      <c r="E103">
        <v>216</v>
      </c>
      <c r="F103">
        <v>288</v>
      </c>
      <c r="G103">
        <v>301</v>
      </c>
      <c r="H103">
        <v>652</v>
      </c>
      <c r="I103" s="425">
        <f>IF(ISBLANK(D103),"",(E103/'Tasks to improve GC score'!$C$10))</f>
        <v>4.0924902803355842E-4</v>
      </c>
      <c r="J103" s="425">
        <f>IF(ISBLANK(D103),"",(F103/'Tasks to improve GC score'!$C$10))</f>
        <v>5.4566537071141119E-4</v>
      </c>
      <c r="K103" s="425">
        <f>IF(ISBLANK(D103),"",(G103/'Tasks to improve GC score'!$C$10))</f>
        <v>5.7029609925046795E-4</v>
      </c>
    </row>
    <row r="104" spans="1:11" x14ac:dyDescent="0.5">
      <c r="A104" s="230" t="str">
        <f t="shared" si="2"/>
        <v>Apply for a student grant or loan</v>
      </c>
      <c r="B104" s="230" t="str">
        <f t="shared" si="3"/>
        <v>ESDC</v>
      </c>
      <c r="C104" s="230">
        <f>VLOOKUP(B104,'Data-Dept'!A:J,10,)</f>
        <v>3.7887437723188588E-3</v>
      </c>
      <c r="D104" t="s">
        <v>513</v>
      </c>
      <c r="E104">
        <v>210</v>
      </c>
      <c r="F104">
        <v>249</v>
      </c>
      <c r="G104">
        <v>284</v>
      </c>
      <c r="H104">
        <v>542</v>
      </c>
      <c r="I104" s="425">
        <f>IF(ISBLANK(D104),"",(E104/'Tasks to improve GC score'!$C$10))</f>
        <v>3.9788099947707069E-4</v>
      </c>
      <c r="J104" s="425">
        <f>IF(ISBLANK(D104),"",(F104/'Tasks to improve GC score'!$C$10))</f>
        <v>4.7177318509424097E-4</v>
      </c>
      <c r="K104" s="425">
        <f>IF(ISBLANK(D104),"",(G104/'Tasks to improve GC score'!$C$10))</f>
        <v>5.3808668500708611E-4</v>
      </c>
    </row>
    <row r="105" spans="1:11" x14ac:dyDescent="0.5">
      <c r="A105" s="230" t="str">
        <f t="shared" si="2"/>
        <v>Check the balance owing on a corporate income tax account</v>
      </c>
      <c r="B105" s="230" t="str">
        <f t="shared" si="3"/>
        <v>CRA</v>
      </c>
      <c r="C105" s="230">
        <f>VLOOKUP(B105,'Data-Dept'!A:J,10,)</f>
        <v>3.2597552843902275E-3</v>
      </c>
      <c r="D105" t="s">
        <v>342</v>
      </c>
      <c r="E105">
        <v>206</v>
      </c>
      <c r="F105">
        <v>352</v>
      </c>
      <c r="G105">
        <v>364</v>
      </c>
      <c r="H105">
        <v>825</v>
      </c>
      <c r="I105" s="425">
        <f>IF(ISBLANK(D105),"",(E105/'Tasks to improve GC score'!$C$10))</f>
        <v>3.9030231377274556E-4</v>
      </c>
      <c r="J105" s="425">
        <f>IF(ISBLANK(D105),"",(F105/'Tasks to improve GC score'!$C$10))</f>
        <v>6.6692434198061369E-4</v>
      </c>
      <c r="K105" s="425">
        <f>IF(ISBLANK(D105),"",(G105/'Tasks to improve GC score'!$C$10))</f>
        <v>6.8966039909358916E-4</v>
      </c>
    </row>
    <row r="106" spans="1:11" x14ac:dyDescent="0.5">
      <c r="A106" s="230" t="str">
        <f t="shared" si="2"/>
        <v>Testing for COVID-19</v>
      </c>
      <c r="B106" s="230" t="str">
        <f t="shared" si="3"/>
        <v>HC</v>
      </c>
      <c r="C106" s="230">
        <f>VLOOKUP(B106,'Data-Dept'!A:J,10,)</f>
        <v>8.1052032694029358E-3</v>
      </c>
      <c r="D106" t="s">
        <v>800</v>
      </c>
      <c r="E106">
        <v>202</v>
      </c>
      <c r="F106">
        <v>244</v>
      </c>
      <c r="G106">
        <v>290</v>
      </c>
      <c r="H106">
        <v>534</v>
      </c>
      <c r="I106" s="425">
        <f>IF(ISBLANK(D106),"",(E106/'Tasks to improve GC score'!$C$10))</f>
        <v>3.8272362806842037E-4</v>
      </c>
      <c r="J106" s="425">
        <f>IF(ISBLANK(D106),"",(F106/'Tasks to improve GC score'!$C$10))</f>
        <v>4.6229982796383454E-4</v>
      </c>
      <c r="K106" s="425">
        <f>IF(ISBLANK(D106),"",(G106/'Tasks to improve GC score'!$C$10))</f>
        <v>5.4945471356357379E-4</v>
      </c>
    </row>
    <row r="107" spans="1:11" x14ac:dyDescent="0.5">
      <c r="A107" s="230" t="str">
        <f t="shared" si="2"/>
        <v>Find out about identification requirements for crossing the Canadian border</v>
      </c>
      <c r="B107" s="230" t="str">
        <f t="shared" si="3"/>
        <v>CBSA</v>
      </c>
      <c r="C107" s="230">
        <f>VLOOKUP(B107,'Data-Dept'!A:J,10,)</f>
        <v>8.2121991698330173E-3</v>
      </c>
      <c r="D107" t="s">
        <v>262</v>
      </c>
      <c r="E107">
        <v>201</v>
      </c>
      <c r="F107">
        <v>263</v>
      </c>
      <c r="G107">
        <v>246</v>
      </c>
      <c r="H107">
        <v>647</v>
      </c>
      <c r="I107" s="425">
        <f>IF(ISBLANK(D107),"",(E107/'Tasks to improve GC score'!$C$10))</f>
        <v>3.8082895664233907E-4</v>
      </c>
      <c r="J107" s="425">
        <f>IF(ISBLANK(D107),"",(F107/'Tasks to improve GC score'!$C$10))</f>
        <v>4.9829858505937897E-4</v>
      </c>
      <c r="K107" s="425">
        <f>IF(ISBLANK(D107),"",(G107/'Tasks to improve GC score'!$C$10))</f>
        <v>4.6608917081599708E-4</v>
      </c>
    </row>
    <row r="108" spans="1:11" x14ac:dyDescent="0.5">
      <c r="A108" s="230" t="str">
        <f t="shared" si="2"/>
        <v>Travel inside Canada</v>
      </c>
      <c r="B108" s="230" t="str">
        <f t="shared" si="3"/>
        <v>HC</v>
      </c>
      <c r="C108" s="230">
        <f>VLOOKUP(B108,'Data-Dept'!A:J,10,)</f>
        <v>8.1052032694029358E-3</v>
      </c>
      <c r="D108" t="s">
        <v>1465</v>
      </c>
      <c r="E108">
        <v>200</v>
      </c>
      <c r="F108">
        <v>297</v>
      </c>
      <c r="G108">
        <v>318</v>
      </c>
      <c r="H108">
        <v>644</v>
      </c>
      <c r="I108" s="425">
        <f>IF(ISBLANK(D108),"",(E108/'Tasks to improve GC score'!$C$10))</f>
        <v>3.7893428521625777E-4</v>
      </c>
      <c r="J108" s="425">
        <f>IF(ISBLANK(D108),"",(F108/'Tasks to improve GC score'!$C$10))</f>
        <v>5.6271741354614287E-4</v>
      </c>
      <c r="K108" s="425">
        <f>IF(ISBLANK(D108),"",(G108/'Tasks to improve GC score'!$C$10))</f>
        <v>6.025055134938499E-4</v>
      </c>
    </row>
    <row r="109" spans="1:11" x14ac:dyDescent="0.5">
      <c r="A109" s="230" t="str">
        <f t="shared" si="2"/>
        <v>Apply for a work permit</v>
      </c>
      <c r="B109" s="230" t="str">
        <f t="shared" si="3"/>
        <v>IRCC</v>
      </c>
      <c r="C109" s="230">
        <f>VLOOKUP(B109,'Data-Dept'!A:J,10,)</f>
        <v>2.146124497851573E-3</v>
      </c>
      <c r="D109" t="s">
        <v>877</v>
      </c>
      <c r="E109">
        <v>200</v>
      </c>
      <c r="F109">
        <v>312</v>
      </c>
      <c r="G109">
        <v>319</v>
      </c>
      <c r="H109">
        <v>739</v>
      </c>
      <c r="I109" s="425">
        <f>IF(ISBLANK(D109),"",(E109/'Tasks to improve GC score'!$C$10))</f>
        <v>3.7893428521625777E-4</v>
      </c>
      <c r="J109" s="425">
        <f>IF(ISBLANK(D109),"",(F109/'Tasks to improve GC score'!$C$10))</f>
        <v>5.9113748493736212E-4</v>
      </c>
      <c r="K109" s="425">
        <f>IF(ISBLANK(D109),"",(G109/'Tasks to improve GC score'!$C$10))</f>
        <v>6.044001849199312E-4</v>
      </c>
    </row>
    <row r="110" spans="1:11" x14ac:dyDescent="0.5">
      <c r="A110" s="230" t="str">
        <f t="shared" si="2"/>
        <v>Find your National Occupational Classification (NOC)</v>
      </c>
      <c r="B110" s="230" t="str">
        <f t="shared" si="3"/>
        <v>IRCC</v>
      </c>
      <c r="C110" s="230">
        <f>VLOOKUP(B110,'Data-Dept'!A:J,10,)</f>
        <v>2.146124497851573E-3</v>
      </c>
      <c r="D110" t="s">
        <v>850</v>
      </c>
      <c r="E110">
        <v>197</v>
      </c>
      <c r="F110">
        <v>337</v>
      </c>
      <c r="G110">
        <v>330</v>
      </c>
      <c r="H110">
        <v>1129</v>
      </c>
      <c r="I110" s="425">
        <f>IF(ISBLANK(D110),"",(E110/'Tasks to improve GC score'!$C$10))</f>
        <v>3.7325027093801393E-4</v>
      </c>
      <c r="J110" s="425">
        <f>IF(ISBLANK(D110),"",(F110/'Tasks to improve GC score'!$C$10))</f>
        <v>6.3850427058939434E-4</v>
      </c>
      <c r="K110" s="425">
        <f>IF(ISBLANK(D110),"",(G110/'Tasks to improve GC score'!$C$10))</f>
        <v>6.2524157060682537E-4</v>
      </c>
    </row>
    <row r="111" spans="1:11" x14ac:dyDescent="0.5">
      <c r="A111" s="230" t="str">
        <f t="shared" si="2"/>
        <v>Other - Reason for my visit is not in this list</v>
      </c>
      <c r="B111" s="230" t="str">
        <f t="shared" si="3"/>
        <v>LAC</v>
      </c>
      <c r="C111" s="230">
        <f>VLOOKUP(B111,'Data-Dept'!A:J,10,)</f>
        <v>1.5716054468814866E-2</v>
      </c>
      <c r="D111" t="s">
        <v>958</v>
      </c>
      <c r="E111">
        <v>196</v>
      </c>
      <c r="F111">
        <v>231</v>
      </c>
      <c r="G111">
        <v>239</v>
      </c>
      <c r="H111">
        <v>410</v>
      </c>
      <c r="I111" s="425">
        <f>IF(ISBLANK(D111),"",(E111/'Tasks to improve GC score'!$C$10))</f>
        <v>3.7135559951193264E-4</v>
      </c>
      <c r="J111" s="425">
        <f>IF(ISBLANK(D111),"",(F111/'Tasks to improve GC score'!$C$10))</f>
        <v>4.3766909942477778E-4</v>
      </c>
      <c r="K111" s="425">
        <f>IF(ISBLANK(D111),"",(G111/'Tasks to improve GC score'!$C$10))</f>
        <v>4.5282647083342805E-4</v>
      </c>
    </row>
    <row r="112" spans="1:11" x14ac:dyDescent="0.5">
      <c r="A112" s="230" t="str">
        <f t="shared" si="2"/>
        <v>Canada Pension Plan (CPP) - Check payment information</v>
      </c>
      <c r="B112" s="230" t="str">
        <f t="shared" si="3"/>
        <v>ESDC</v>
      </c>
      <c r="C112" s="230">
        <f>VLOOKUP(B112,'Data-Dept'!A:J,10,)</f>
        <v>3.7887437723188588E-3</v>
      </c>
      <c r="D112" t="s">
        <v>519</v>
      </c>
      <c r="E112">
        <v>195</v>
      </c>
      <c r="F112">
        <v>263</v>
      </c>
      <c r="G112">
        <v>337</v>
      </c>
      <c r="H112">
        <v>975</v>
      </c>
      <c r="I112" s="425">
        <f>IF(ISBLANK(D112),"",(E112/'Tasks to improve GC score'!$C$10))</f>
        <v>3.6946092808585134E-4</v>
      </c>
      <c r="J112" s="425">
        <f>IF(ISBLANK(D112),"",(F112/'Tasks to improve GC score'!$C$10))</f>
        <v>4.9829858505937897E-4</v>
      </c>
      <c r="K112" s="425">
        <f>IF(ISBLANK(D112),"",(G112/'Tasks to improve GC score'!$C$10))</f>
        <v>6.3850427058939434E-4</v>
      </c>
    </row>
    <row r="113" spans="1:11" x14ac:dyDescent="0.5">
      <c r="A113" s="230" t="str">
        <f t="shared" si="2"/>
        <v>Other - Reason for my visit is not in this list</v>
      </c>
      <c r="B113" s="230" t="str">
        <f t="shared" si="3"/>
        <v>GAC</v>
      </c>
      <c r="C113" s="230">
        <f>VLOOKUP(B113,'Data-Dept'!A:J,10,)</f>
        <v>8.097690068006173E-3</v>
      </c>
      <c r="D113" t="s">
        <v>760</v>
      </c>
      <c r="E113">
        <v>192</v>
      </c>
      <c r="F113">
        <v>209</v>
      </c>
      <c r="G113">
        <v>237</v>
      </c>
      <c r="H113">
        <v>527</v>
      </c>
      <c r="I113" s="425">
        <f>IF(ISBLANK(D113),"",(E113/'Tasks to improve GC score'!$C$10))</f>
        <v>3.637769138076075E-4</v>
      </c>
      <c r="J113" s="425">
        <f>IF(ISBLANK(D113),"",(F113/'Tasks to improve GC score'!$C$10))</f>
        <v>3.9598632805098939E-4</v>
      </c>
      <c r="K113" s="425">
        <f>IF(ISBLANK(D113),"",(G113/'Tasks to improve GC score'!$C$10))</f>
        <v>4.4903712798126551E-4</v>
      </c>
    </row>
    <row r="114" spans="1:11" x14ac:dyDescent="0.5">
      <c r="A114" s="230" t="str">
        <f t="shared" si="2"/>
        <v>Support for Temporary Foreign Workers</v>
      </c>
      <c r="B114" s="230" t="str">
        <f t="shared" si="3"/>
        <v>ESDC</v>
      </c>
      <c r="C114" s="230">
        <f>VLOOKUP(B114,'Data-Dept'!A:J,10,)</f>
        <v>3.7887437723188588E-3</v>
      </c>
      <c r="D114" t="s">
        <v>570</v>
      </c>
      <c r="E114">
        <v>189</v>
      </c>
      <c r="F114">
        <v>256</v>
      </c>
      <c r="G114">
        <v>273</v>
      </c>
      <c r="H114">
        <v>675</v>
      </c>
      <c r="I114" s="425">
        <f>IF(ISBLANK(D114),"",(E114/'Tasks to improve GC score'!$C$10))</f>
        <v>3.5809289952936361E-4</v>
      </c>
      <c r="J114" s="425">
        <f>IF(ISBLANK(D114),"",(F114/'Tasks to improve GC score'!$C$10))</f>
        <v>4.8503588507681E-4</v>
      </c>
      <c r="K114" s="425">
        <f>IF(ISBLANK(D114),"",(G114/'Tasks to improve GC score'!$C$10))</f>
        <v>5.1724529932019184E-4</v>
      </c>
    </row>
    <row r="115" spans="1:11" x14ac:dyDescent="0.5">
      <c r="A115" s="230" t="str">
        <f t="shared" si="2"/>
        <v>Apply for a Social Insurance Number (SIN)</v>
      </c>
      <c r="B115" s="230" t="str">
        <f t="shared" si="3"/>
        <v>ESDC</v>
      </c>
      <c r="C115" s="230">
        <f>VLOOKUP(B115,'Data-Dept'!A:J,10,)</f>
        <v>3.7887437723188588E-3</v>
      </c>
      <c r="D115" t="s">
        <v>547</v>
      </c>
      <c r="E115">
        <v>188</v>
      </c>
      <c r="F115">
        <v>277</v>
      </c>
      <c r="G115">
        <v>297</v>
      </c>
      <c r="H115">
        <v>777</v>
      </c>
      <c r="I115" s="425">
        <f>IF(ISBLANK(D115),"",(E115/'Tasks to improve GC score'!$C$10))</f>
        <v>3.5619822810328231E-4</v>
      </c>
      <c r="J115" s="425">
        <f>IF(ISBLANK(D115),"",(F115/'Tasks to improve GC score'!$C$10))</f>
        <v>5.2482398502451703E-4</v>
      </c>
      <c r="K115" s="425">
        <f>IF(ISBLANK(D115),"",(G115/'Tasks to improve GC score'!$C$10))</f>
        <v>5.6271741354614287E-4</v>
      </c>
    </row>
    <row r="116" spans="1:11" x14ac:dyDescent="0.5">
      <c r="A116" s="230" t="str">
        <f t="shared" si="2"/>
        <v>Other - Reason for my visit is not in this list</v>
      </c>
      <c r="B116" s="230" t="str">
        <f t="shared" si="3"/>
        <v>CBSA</v>
      </c>
      <c r="C116" s="230">
        <f>VLOOKUP(B116,'Data-Dept'!A:J,10,)</f>
        <v>8.2121991698330173E-3</v>
      </c>
      <c r="D116" t="s">
        <v>268</v>
      </c>
      <c r="E116">
        <v>185</v>
      </c>
      <c r="F116">
        <v>222</v>
      </c>
      <c r="G116">
        <v>251</v>
      </c>
      <c r="H116">
        <v>445</v>
      </c>
      <c r="I116" s="425">
        <f>IF(ISBLANK(D116),"",(E116/'Tasks to improve GC score'!$C$10))</f>
        <v>3.5051421382503847E-4</v>
      </c>
      <c r="J116" s="425">
        <f>IF(ISBLANK(D116),"",(F116/'Tasks to improve GC score'!$C$10))</f>
        <v>4.2061705659004615E-4</v>
      </c>
      <c r="K116" s="425">
        <f>IF(ISBLANK(D116),"",(G116/'Tasks to improve GC score'!$C$10))</f>
        <v>4.7556252794640351E-4</v>
      </c>
    </row>
    <row r="117" spans="1:11" x14ac:dyDescent="0.5">
      <c r="A117" s="230" t="str">
        <f t="shared" si="2"/>
        <v>Other - Reason for my visit is not in this list</v>
      </c>
      <c r="B117" s="230" t="str">
        <f t="shared" si="3"/>
        <v>IRCC</v>
      </c>
      <c r="C117" s="230">
        <f>VLOOKUP(B117,'Data-Dept'!A:J,10,)</f>
        <v>2.146124497851573E-3</v>
      </c>
      <c r="D117" t="s">
        <v>869</v>
      </c>
      <c r="E117">
        <v>184</v>
      </c>
      <c r="F117">
        <v>192</v>
      </c>
      <c r="G117">
        <v>219</v>
      </c>
      <c r="H117">
        <v>416</v>
      </c>
      <c r="I117" s="425">
        <f>IF(ISBLANK(D117),"",(E117/'Tasks to improve GC score'!$C$10))</f>
        <v>3.4861954239895717E-4</v>
      </c>
      <c r="J117" s="425">
        <f>IF(ISBLANK(D117),"",(F117/'Tasks to improve GC score'!$C$10))</f>
        <v>3.637769138076075E-4</v>
      </c>
      <c r="K117" s="425">
        <f>IF(ISBLANK(D117),"",(G117/'Tasks to improve GC score'!$C$10))</f>
        <v>4.1493304231180226E-4</v>
      </c>
    </row>
    <row r="118" spans="1:11" x14ac:dyDescent="0.5">
      <c r="A118" s="230" t="str">
        <f t="shared" si="2"/>
        <v>Apply for a visitor visa to Canada</v>
      </c>
      <c r="B118" s="230" t="str">
        <f t="shared" si="3"/>
        <v>IRCC</v>
      </c>
      <c r="C118" s="230">
        <f>VLOOKUP(B118,'Data-Dept'!A:J,10,)</f>
        <v>2.146124497851573E-3</v>
      </c>
      <c r="D118" t="s">
        <v>835</v>
      </c>
      <c r="E118">
        <v>182</v>
      </c>
      <c r="F118">
        <v>262</v>
      </c>
      <c r="G118">
        <v>241</v>
      </c>
      <c r="H118">
        <v>506</v>
      </c>
      <c r="I118" s="425">
        <f>IF(ISBLANK(D118),"",(E118/'Tasks to improve GC score'!$C$10))</f>
        <v>3.4483019954679458E-4</v>
      </c>
      <c r="J118" s="425">
        <f>IF(ISBLANK(D118),"",(F118/'Tasks to improve GC score'!$C$10))</f>
        <v>4.9640391363329768E-4</v>
      </c>
      <c r="K118" s="425">
        <f>IF(ISBLANK(D118),"",(G118/'Tasks to improve GC score'!$C$10))</f>
        <v>4.5661581368559064E-4</v>
      </c>
    </row>
    <row r="119" spans="1:11" x14ac:dyDescent="0.5">
      <c r="A119" s="230" t="str">
        <f t="shared" si="2"/>
        <v>Other - Reason for my visit is not in this list</v>
      </c>
      <c r="B119" s="230" t="str">
        <f t="shared" si="3"/>
        <v>CIRNAC</v>
      </c>
      <c r="C119" s="230">
        <f>VLOOKUP(B119,'Data-Dept'!A:J,10,)</f>
        <v>2.3715982070287255E-2</v>
      </c>
      <c r="D119" t="s">
        <v>331</v>
      </c>
      <c r="E119">
        <v>179</v>
      </c>
      <c r="F119">
        <v>156</v>
      </c>
      <c r="G119">
        <v>225</v>
      </c>
      <c r="H119">
        <v>392</v>
      </c>
      <c r="I119" s="425">
        <f>IF(ISBLANK(D119),"",(E119/'Tasks to improve GC score'!$C$10))</f>
        <v>3.3914618526855074E-4</v>
      </c>
      <c r="J119" s="425">
        <f>IF(ISBLANK(D119),"",(F119/'Tasks to improve GC score'!$C$10))</f>
        <v>2.9556874246868106E-4</v>
      </c>
      <c r="K119" s="425">
        <f>IF(ISBLANK(D119),"",(G119/'Tasks to improve GC score'!$C$10))</f>
        <v>4.2630107086829005E-4</v>
      </c>
    </row>
    <row r="120" spans="1:11" x14ac:dyDescent="0.5">
      <c r="A120" s="230" t="str">
        <f t="shared" si="2"/>
        <v>Check rules for vaccinated travellers entering Canada</v>
      </c>
      <c r="B120" s="230" t="str">
        <f t="shared" si="3"/>
        <v>PHAC</v>
      </c>
      <c r="C120" s="230">
        <f>VLOOKUP(B120,'Data-Dept'!A:J,10,)</f>
        <v>1.2118060810089969E-2</v>
      </c>
      <c r="D120" t="s">
        <v>1107</v>
      </c>
      <c r="E120">
        <v>176</v>
      </c>
      <c r="F120">
        <v>278</v>
      </c>
      <c r="G120">
        <v>300</v>
      </c>
      <c r="H120">
        <v>800</v>
      </c>
      <c r="I120" s="425">
        <f>IF(ISBLANK(D120),"",(E120/'Tasks to improve GC score'!$C$10))</f>
        <v>3.3346217099030685E-4</v>
      </c>
      <c r="J120" s="425">
        <f>IF(ISBLANK(D120),"",(F120/'Tasks to improve GC score'!$C$10))</f>
        <v>5.2671865645059833E-4</v>
      </c>
      <c r="K120" s="425">
        <f>IF(ISBLANK(D120),"",(G120/'Tasks to improve GC score'!$C$10))</f>
        <v>5.6840142782438666E-4</v>
      </c>
    </row>
    <row r="121" spans="1:11" x14ac:dyDescent="0.5">
      <c r="A121" s="230" t="str">
        <f t="shared" si="2"/>
        <v>Other - Reason for my visit is not in this list</v>
      </c>
      <c r="B121" s="230" t="str">
        <f t="shared" si="3"/>
        <v>CSC</v>
      </c>
      <c r="C121" s="230">
        <f>VLOOKUP(B121,'Data-Dept'!A:J,10,)</f>
        <v>3.0926873159431035E-2</v>
      </c>
      <c r="D121" t="s">
        <v>385</v>
      </c>
      <c r="E121">
        <v>175</v>
      </c>
      <c r="F121">
        <v>203</v>
      </c>
      <c r="G121">
        <v>260</v>
      </c>
      <c r="H121">
        <v>528</v>
      </c>
      <c r="I121" s="425">
        <f>IF(ISBLANK(D121),"",(E121/'Tasks to improve GC score'!$C$10))</f>
        <v>3.3156749956422555E-4</v>
      </c>
      <c r="J121" s="425">
        <f>IF(ISBLANK(D121),"",(F121/'Tasks to improve GC score'!$C$10))</f>
        <v>3.8461829949450166E-4</v>
      </c>
      <c r="K121" s="425">
        <f>IF(ISBLANK(D121),"",(G121/'Tasks to improve GC score'!$C$10))</f>
        <v>4.9261457078113519E-4</v>
      </c>
    </row>
    <row r="122" spans="1:11" x14ac:dyDescent="0.5">
      <c r="A122" s="230" t="str">
        <f t="shared" si="2"/>
        <v>Update my direct deposit information</v>
      </c>
      <c r="B122" s="230" t="str">
        <f t="shared" si="3"/>
        <v>PSPC</v>
      </c>
      <c r="C122" s="230">
        <f>VLOOKUP(B122,'Data-Dept'!A:J,10,)</f>
        <v>7.9173363759790314E-3</v>
      </c>
      <c r="D122" t="s">
        <v>1156</v>
      </c>
      <c r="E122">
        <v>175</v>
      </c>
      <c r="F122">
        <v>188</v>
      </c>
      <c r="G122">
        <v>216</v>
      </c>
      <c r="H122">
        <v>306</v>
      </c>
      <c r="I122" s="425">
        <f>IF(ISBLANK(D122),"",(E122/'Tasks to improve GC score'!$C$10))</f>
        <v>3.3156749956422555E-4</v>
      </c>
      <c r="J122" s="425">
        <f>IF(ISBLANK(D122),"",(F122/'Tasks to improve GC score'!$C$10))</f>
        <v>3.5619822810328231E-4</v>
      </c>
      <c r="K122" s="425">
        <f>IF(ISBLANK(D122),"",(G122/'Tasks to improve GC score'!$C$10))</f>
        <v>4.0924902803355842E-4</v>
      </c>
    </row>
    <row r="123" spans="1:11" x14ac:dyDescent="0.5">
      <c r="A123" s="230" t="str">
        <f t="shared" si="2"/>
        <v>Search births, marriages and deaths recorded</v>
      </c>
      <c r="B123" s="230" t="str">
        <f t="shared" si="3"/>
        <v>LAC</v>
      </c>
      <c r="C123" s="230">
        <f>VLOOKUP(B123,'Data-Dept'!A:J,10,)</f>
        <v>1.5716054468814866E-2</v>
      </c>
      <c r="D123" t="s">
        <v>950</v>
      </c>
      <c r="E123">
        <v>174</v>
      </c>
      <c r="F123">
        <v>176</v>
      </c>
      <c r="G123">
        <v>164</v>
      </c>
      <c r="H123">
        <v>287</v>
      </c>
      <c r="I123" s="425">
        <f>IF(ISBLANK(D123),"",(E123/'Tasks to improve GC score'!$C$10))</f>
        <v>3.2967282813814431E-4</v>
      </c>
      <c r="J123" s="425">
        <f>IF(ISBLANK(D123),"",(F123/'Tasks to improve GC score'!$C$10))</f>
        <v>3.3346217099030685E-4</v>
      </c>
      <c r="K123" s="425">
        <f>IF(ISBLANK(D123),"",(G123/'Tasks to improve GC score'!$C$10))</f>
        <v>3.1072611387733139E-4</v>
      </c>
    </row>
    <row r="124" spans="1:11" x14ac:dyDescent="0.5">
      <c r="A124" s="230" t="str">
        <f t="shared" si="2"/>
        <v>Calculate payroll deductions</v>
      </c>
      <c r="B124" s="230" t="str">
        <f t="shared" si="3"/>
        <v>CRA</v>
      </c>
      <c r="C124" s="230">
        <f>VLOOKUP(B124,'Data-Dept'!A:J,10,)</f>
        <v>3.2597552843902275E-3</v>
      </c>
      <c r="D124" t="s">
        <v>339</v>
      </c>
      <c r="E124">
        <v>170</v>
      </c>
      <c r="F124">
        <v>331</v>
      </c>
      <c r="G124">
        <v>388</v>
      </c>
      <c r="H124">
        <v>1464</v>
      </c>
      <c r="I124" s="425">
        <f>IF(ISBLANK(D124),"",(E124/'Tasks to improve GC score'!$C$10))</f>
        <v>3.2209414243381912E-4</v>
      </c>
      <c r="J124" s="425">
        <f>IF(ISBLANK(D124),"",(F124/'Tasks to improve GC score'!$C$10))</f>
        <v>6.2713624203290666E-4</v>
      </c>
      <c r="K124" s="425">
        <f>IF(ISBLANK(D124),"",(G124/'Tasks to improve GC score'!$C$10))</f>
        <v>7.3513251331954008E-4</v>
      </c>
    </row>
    <row r="125" spans="1:11" ht="31.5" x14ac:dyDescent="0.5">
      <c r="A125" s="230" t="str">
        <f t="shared" si="2"/>
        <v>Find out if you need to give your fingerprints and photo (biometrics) and where to do that</v>
      </c>
      <c r="B125" s="230" t="str">
        <f t="shared" si="3"/>
        <v>IRCC</v>
      </c>
      <c r="C125" s="230">
        <f>VLOOKUP(B125,'Data-Dept'!A:J,10,)</f>
        <v>2.146124497851573E-3</v>
      </c>
      <c r="D125" t="s">
        <v>849</v>
      </c>
      <c r="E125">
        <v>166</v>
      </c>
      <c r="F125">
        <v>210</v>
      </c>
      <c r="G125">
        <v>208</v>
      </c>
      <c r="H125">
        <v>543</v>
      </c>
      <c r="I125" s="425">
        <f>IF(ISBLANK(D125),"",(E125/'Tasks to improve GC score'!$C$10))</f>
        <v>3.1451545672949398E-4</v>
      </c>
      <c r="J125" s="425">
        <f>IF(ISBLANK(D125),"",(F125/'Tasks to improve GC score'!$C$10))</f>
        <v>3.9788099947707069E-4</v>
      </c>
      <c r="K125" s="425">
        <f>IF(ISBLANK(D125),"",(G125/'Tasks to improve GC score'!$C$10))</f>
        <v>3.940916566249081E-4</v>
      </c>
    </row>
    <row r="126" spans="1:11" x14ac:dyDescent="0.5">
      <c r="A126" s="230" t="str">
        <f t="shared" si="2"/>
        <v>Apply for a study permit</v>
      </c>
      <c r="B126" s="230" t="str">
        <f t="shared" si="3"/>
        <v>IRCC</v>
      </c>
      <c r="C126" s="230">
        <f>VLOOKUP(B126,'Data-Dept'!A:J,10,)</f>
        <v>2.146124497851573E-3</v>
      </c>
      <c r="D126" t="s">
        <v>873</v>
      </c>
      <c r="E126">
        <v>163</v>
      </c>
      <c r="F126">
        <v>251</v>
      </c>
      <c r="G126">
        <v>235</v>
      </c>
      <c r="H126">
        <v>562</v>
      </c>
      <c r="I126" s="425">
        <f>IF(ISBLANK(D126),"",(E126/'Tasks to improve GC score'!$C$10))</f>
        <v>3.0883144245125009E-4</v>
      </c>
      <c r="J126" s="425">
        <f>IF(ISBLANK(D126),"",(F126/'Tasks to improve GC score'!$C$10))</f>
        <v>4.7556252794640351E-4</v>
      </c>
      <c r="K126" s="425">
        <f>IF(ISBLANK(D126),"",(G126/'Tasks to improve GC score'!$C$10))</f>
        <v>4.4524778512910291E-4</v>
      </c>
    </row>
    <row r="127" spans="1:11" x14ac:dyDescent="0.5">
      <c r="A127" s="230" t="str">
        <f t="shared" si="2"/>
        <v>Canada Pension Plan (CPP) - Check status of application</v>
      </c>
      <c r="B127" s="230" t="str">
        <f t="shared" si="3"/>
        <v>ESDC</v>
      </c>
      <c r="C127" s="230">
        <f>VLOOKUP(B127,'Data-Dept'!A:J,10,)</f>
        <v>3.7887437723188588E-3</v>
      </c>
      <c r="D127" t="s">
        <v>520</v>
      </c>
      <c r="E127">
        <v>162</v>
      </c>
      <c r="F127">
        <v>189</v>
      </c>
      <c r="G127">
        <v>207</v>
      </c>
      <c r="H127">
        <v>320</v>
      </c>
      <c r="I127" s="425">
        <f>IF(ISBLANK(D127),"",(E127/'Tasks to improve GC score'!$C$10))</f>
        <v>3.0693677102516879E-4</v>
      </c>
      <c r="J127" s="425">
        <f>IF(ISBLANK(D127),"",(F127/'Tasks to improve GC score'!$C$10))</f>
        <v>3.5809289952936361E-4</v>
      </c>
      <c r="K127" s="425">
        <f>IF(ISBLANK(D127),"",(G127/'Tasks to improve GC score'!$C$10))</f>
        <v>3.921969851988268E-4</v>
      </c>
    </row>
    <row r="128" spans="1:11" x14ac:dyDescent="0.5">
      <c r="A128" s="230" t="str">
        <f t="shared" si="2"/>
        <v>Find an apprenticeship</v>
      </c>
      <c r="B128" s="230" t="str">
        <f t="shared" si="3"/>
        <v>ESDC</v>
      </c>
      <c r="C128" s="230">
        <f>VLOOKUP(B128,'Data-Dept'!A:J,10,)</f>
        <v>3.7887437723188588E-3</v>
      </c>
      <c r="D128" t="s">
        <v>556</v>
      </c>
      <c r="E128">
        <v>161</v>
      </c>
      <c r="F128">
        <v>265</v>
      </c>
      <c r="G128">
        <v>230</v>
      </c>
      <c r="H128">
        <v>663</v>
      </c>
      <c r="I128" s="425">
        <f>IF(ISBLANK(D128),"",(E128/'Tasks to improve GC score'!$C$10))</f>
        <v>3.0504209959908755E-4</v>
      </c>
      <c r="J128" s="425">
        <f>IF(ISBLANK(D128),"",(F128/'Tasks to improve GC score'!$C$10))</f>
        <v>5.0208792791154157E-4</v>
      </c>
      <c r="K128" s="425">
        <f>IF(ISBLANK(D128),"",(G128/'Tasks to improve GC score'!$C$10))</f>
        <v>4.3577442799869648E-4</v>
      </c>
    </row>
    <row r="129" spans="1:11" x14ac:dyDescent="0.5">
      <c r="A129" s="230" t="str">
        <f t="shared" si="2"/>
        <v>Contact Immigration, Refugees and Citizenship Canada</v>
      </c>
      <c r="B129" s="230" t="str">
        <f t="shared" si="3"/>
        <v>IRCC</v>
      </c>
      <c r="C129" s="230">
        <f>VLOOKUP(B129,'Data-Dept'!A:J,10,)</f>
        <v>2.146124497851573E-3</v>
      </c>
      <c r="D129" t="s">
        <v>886</v>
      </c>
      <c r="E129">
        <v>161</v>
      </c>
      <c r="F129">
        <v>221</v>
      </c>
      <c r="G129">
        <v>216</v>
      </c>
      <c r="H129">
        <v>369</v>
      </c>
      <c r="I129" s="425">
        <f>IF(ISBLANK(D129),"",(E129/'Tasks to improve GC score'!$C$10))</f>
        <v>3.0504209959908755E-4</v>
      </c>
      <c r="J129" s="425">
        <f>IF(ISBLANK(D129),"",(F129/'Tasks to improve GC score'!$C$10))</f>
        <v>4.1872238516396486E-4</v>
      </c>
      <c r="K129" s="425">
        <f>IF(ISBLANK(D129),"",(G129/'Tasks to improve GC score'!$C$10))</f>
        <v>4.0924902803355842E-4</v>
      </c>
    </row>
    <row r="130" spans="1:11" ht="31.5" x14ac:dyDescent="0.5">
      <c r="A130" s="230" t="str">
        <f t="shared" si="2"/>
        <v>Find benefits and services under the Non-Insured Health Benefits (NIHB) program</v>
      </c>
      <c r="B130" s="230" t="str">
        <f t="shared" si="3"/>
        <v>ISC</v>
      </c>
      <c r="C130" s="230">
        <f>VLOOKUP(B130,'Data-Dept'!A:J,10,)</f>
        <v>1.6665175505521528E-2</v>
      </c>
      <c r="D130" t="s">
        <v>910</v>
      </c>
      <c r="E130">
        <v>160</v>
      </c>
      <c r="F130">
        <v>190</v>
      </c>
      <c r="G130">
        <v>189</v>
      </c>
      <c r="H130">
        <v>319</v>
      </c>
      <c r="I130" s="425">
        <f>IF(ISBLANK(D130),"",(E130/'Tasks to improve GC score'!$C$10))</f>
        <v>3.0314742817300625E-4</v>
      </c>
      <c r="J130" s="425">
        <f>IF(ISBLANK(D130),"",(F130/'Tasks to improve GC score'!$C$10))</f>
        <v>3.599875709554449E-4</v>
      </c>
      <c r="K130" s="425">
        <f>IF(ISBLANK(D130),"",(G130/'Tasks to improve GC score'!$C$10))</f>
        <v>3.5809289952936361E-4</v>
      </c>
    </row>
    <row r="131" spans="1:11" x14ac:dyDescent="0.5">
      <c r="A131" s="230" t="str">
        <f t="shared" ref="A131:A194" si="4">IF(ISBLANK(D131),"",MID(D131,FIND("#",SUBSTITUTE(D131,":","#",2))+1,500))</f>
        <v>Find the income tax rates</v>
      </c>
      <c r="B131" s="230" t="str">
        <f t="shared" ref="B131:B194" si="5">IF(ISBLANK(D131),"",LEFT(D131,FIND("#",SUBSTITUTE(D131,":","#"))-1))</f>
        <v>CRA</v>
      </c>
      <c r="C131" s="230">
        <f>VLOOKUP(B131,'Data-Dept'!A:J,10,)</f>
        <v>3.2597552843902275E-3</v>
      </c>
      <c r="D131" t="s">
        <v>352</v>
      </c>
      <c r="E131">
        <v>158</v>
      </c>
      <c r="F131">
        <v>236</v>
      </c>
      <c r="G131">
        <v>260</v>
      </c>
      <c r="H131">
        <v>638</v>
      </c>
      <c r="I131" s="425">
        <f>IF(ISBLANK(D131),"",(E131/'Tasks to improve GC score'!$C$10))</f>
        <v>2.9935808532084365E-4</v>
      </c>
      <c r="J131" s="425">
        <f>IF(ISBLANK(D131),"",(F131/'Tasks to improve GC score'!$C$10))</f>
        <v>4.4714245655518421E-4</v>
      </c>
      <c r="K131" s="425">
        <f>IF(ISBLANK(D131),"",(G131/'Tasks to improve GC score'!$C$10))</f>
        <v>4.9261457078113519E-4</v>
      </c>
    </row>
    <row r="132" spans="1:11" x14ac:dyDescent="0.5">
      <c r="A132" s="230" t="str">
        <f t="shared" si="4"/>
        <v>Get current and forecasted weather for your location</v>
      </c>
      <c r="B132" s="230" t="str">
        <f t="shared" si="5"/>
        <v>ECCC</v>
      </c>
      <c r="C132" s="230">
        <f>VLOOKUP(B132,'Data-Dept'!A:J,10,)</f>
        <v>1.1373977410545624E-2</v>
      </c>
      <c r="D132" t="s">
        <v>492</v>
      </c>
      <c r="E132">
        <v>156</v>
      </c>
      <c r="F132">
        <v>322</v>
      </c>
      <c r="G132">
        <v>370</v>
      </c>
      <c r="H132">
        <v>1426</v>
      </c>
      <c r="I132" s="425">
        <f>IF(ISBLANK(D132),"",(E132/'Tasks to improve GC score'!$C$10))</f>
        <v>2.9556874246868106E-4</v>
      </c>
      <c r="J132" s="425">
        <f>IF(ISBLANK(D132),"",(F132/'Tasks to improve GC score'!$C$10))</f>
        <v>6.1008419919817509E-4</v>
      </c>
      <c r="K132" s="425">
        <f>IF(ISBLANK(D132),"",(G132/'Tasks to improve GC score'!$C$10))</f>
        <v>7.0102842765007694E-4</v>
      </c>
    </row>
    <row r="133" spans="1:11" x14ac:dyDescent="0.5">
      <c r="A133" s="230" t="str">
        <f t="shared" si="4"/>
        <v>Apply for a benefit for Indigenous people</v>
      </c>
      <c r="B133" s="230" t="str">
        <f t="shared" si="5"/>
        <v>ISC</v>
      </c>
      <c r="C133" s="230">
        <f>VLOOKUP(B133,'Data-Dept'!A:J,10,)</f>
        <v>1.6665175505521528E-2</v>
      </c>
      <c r="D133" t="s">
        <v>903</v>
      </c>
      <c r="E133">
        <v>150</v>
      </c>
      <c r="F133">
        <v>196</v>
      </c>
      <c r="G133">
        <v>211</v>
      </c>
      <c r="H133">
        <v>369</v>
      </c>
      <c r="I133" s="425">
        <f>IF(ISBLANK(D133),"",(E133/'Tasks to improve GC score'!$C$10))</f>
        <v>2.8420071391219333E-4</v>
      </c>
      <c r="J133" s="425">
        <f>IF(ISBLANK(D133),"",(F133/'Tasks to improve GC score'!$C$10))</f>
        <v>3.7135559951193264E-4</v>
      </c>
      <c r="K133" s="425">
        <f>IF(ISBLANK(D133),"",(G133/'Tasks to improve GC score'!$C$10))</f>
        <v>3.9977567090315199E-4</v>
      </c>
    </row>
    <row r="134" spans="1:11" x14ac:dyDescent="0.5">
      <c r="A134" s="230" t="str">
        <f t="shared" si="4"/>
        <v>Other - Reason for my visit is not in this list</v>
      </c>
      <c r="B134" s="230" t="str">
        <f t="shared" si="5"/>
        <v>CSA</v>
      </c>
      <c r="C134" s="230">
        <f>VLOOKUP(B134,'Data-Dept'!A:J,10,)</f>
        <v>2.1474470106768312E-2</v>
      </c>
      <c r="D134" t="s">
        <v>377</v>
      </c>
      <c r="E134">
        <v>143</v>
      </c>
      <c r="F134">
        <v>144</v>
      </c>
      <c r="G134">
        <v>181</v>
      </c>
      <c r="H134">
        <v>546</v>
      </c>
      <c r="I134" s="425">
        <f>IF(ISBLANK(D134),"",(E134/'Tasks to improve GC score'!$C$10))</f>
        <v>2.709380139296243E-4</v>
      </c>
      <c r="J134" s="425">
        <f>IF(ISBLANK(D134),"",(F134/'Tasks to improve GC score'!$C$10))</f>
        <v>2.728326853557056E-4</v>
      </c>
      <c r="K134" s="425">
        <f>IF(ISBLANK(D134),"",(G134/'Tasks to improve GC score'!$C$10))</f>
        <v>3.4293552812071328E-4</v>
      </c>
    </row>
    <row r="135" spans="1:11" x14ac:dyDescent="0.5">
      <c r="A135" s="230" t="str">
        <f t="shared" si="4"/>
        <v>Reserve a campsite or other accommodation</v>
      </c>
      <c r="B135" s="230" t="str">
        <f t="shared" si="5"/>
        <v>PC</v>
      </c>
      <c r="C135" s="230">
        <f>VLOOKUP(B135,'Data-Dept'!A:J,10,)</f>
        <v>1.4642936219695762E-2</v>
      </c>
      <c r="D135" t="s">
        <v>1554</v>
      </c>
      <c r="E135">
        <v>143</v>
      </c>
      <c r="F135">
        <v>183</v>
      </c>
      <c r="G135">
        <v>171</v>
      </c>
      <c r="H135">
        <v>391</v>
      </c>
      <c r="I135" s="425">
        <f>IF(ISBLANK(D135),"",(E135/'Tasks to improve GC score'!$C$10))</f>
        <v>2.709380139296243E-4</v>
      </c>
      <c r="J135" s="425">
        <f>IF(ISBLANK(D135),"",(F135/'Tasks to improve GC score'!$C$10))</f>
        <v>3.4672487097287588E-4</v>
      </c>
      <c r="K135" s="425">
        <f>IF(ISBLANK(D135),"",(G135/'Tasks to improve GC score'!$C$10))</f>
        <v>3.2398881385990041E-4</v>
      </c>
    </row>
    <row r="136" spans="1:11" x14ac:dyDescent="0.5">
      <c r="A136" s="230" t="str">
        <f t="shared" si="4"/>
        <v>Find out the symptoms or risks for a disease or condition</v>
      </c>
      <c r="B136" s="230" t="str">
        <f t="shared" si="5"/>
        <v>HC</v>
      </c>
      <c r="C136" s="230">
        <f>VLOOKUP(B136,'Data-Dept'!A:J,10,)</f>
        <v>8.1052032694029358E-3</v>
      </c>
      <c r="D136" t="s">
        <v>807</v>
      </c>
      <c r="E136">
        <v>142</v>
      </c>
      <c r="F136">
        <v>183</v>
      </c>
      <c r="G136">
        <v>275</v>
      </c>
      <c r="H136">
        <v>921</v>
      </c>
      <c r="I136" s="425">
        <f>IF(ISBLANK(D136),"",(E136/'Tasks to improve GC score'!$C$10))</f>
        <v>2.6904334250354306E-4</v>
      </c>
      <c r="J136" s="425">
        <f>IF(ISBLANK(D136),"",(F136/'Tasks to improve GC score'!$C$10))</f>
        <v>3.4672487097287588E-4</v>
      </c>
      <c r="K136" s="425">
        <f>IF(ISBLANK(D136),"",(G136/'Tasks to improve GC score'!$C$10))</f>
        <v>5.2103464217235444E-4</v>
      </c>
    </row>
    <row r="137" spans="1:11" x14ac:dyDescent="0.5">
      <c r="A137" s="230" t="str">
        <f t="shared" si="4"/>
        <v>Contact the Government of Canada Pension Centre</v>
      </c>
      <c r="B137" s="230" t="str">
        <f t="shared" si="5"/>
        <v>PSPC</v>
      </c>
      <c r="C137" s="230">
        <f>VLOOKUP(B137,'Data-Dept'!A:J,10,)</f>
        <v>7.9173363759790314E-3</v>
      </c>
      <c r="D137" t="s">
        <v>1202</v>
      </c>
      <c r="E137">
        <v>139</v>
      </c>
      <c r="F137">
        <v>155</v>
      </c>
      <c r="G137">
        <v>163</v>
      </c>
      <c r="H137">
        <v>272</v>
      </c>
      <c r="I137" s="425">
        <f>IF(ISBLANK(D137),"",(E137/'Tasks to improve GC score'!$C$10))</f>
        <v>2.6335932822529916E-4</v>
      </c>
      <c r="J137" s="425">
        <f>IF(ISBLANK(D137),"",(F137/'Tasks to improve GC score'!$C$10))</f>
        <v>2.9367407104259982E-4</v>
      </c>
      <c r="K137" s="425">
        <f>IF(ISBLANK(D137),"",(G137/'Tasks to improve GC score'!$C$10))</f>
        <v>3.0883144245125009E-4</v>
      </c>
    </row>
    <row r="138" spans="1:11" x14ac:dyDescent="0.5">
      <c r="A138" s="230" t="str">
        <f t="shared" si="4"/>
        <v>Issues related to the public service pension plan</v>
      </c>
      <c r="B138" s="230" t="str">
        <f t="shared" si="5"/>
        <v>PSPC</v>
      </c>
      <c r="C138" s="230">
        <f>VLOOKUP(B138,'Data-Dept'!A:J,10,)</f>
        <v>7.9173363759790314E-3</v>
      </c>
      <c r="D138" t="s">
        <v>1206</v>
      </c>
      <c r="E138">
        <v>139</v>
      </c>
      <c r="F138">
        <v>155</v>
      </c>
      <c r="G138">
        <v>161</v>
      </c>
      <c r="H138">
        <v>306</v>
      </c>
      <c r="I138" s="425">
        <f>IF(ISBLANK(D138),"",(E138/'Tasks to improve GC score'!$C$10))</f>
        <v>2.6335932822529916E-4</v>
      </c>
      <c r="J138" s="425">
        <f>IF(ISBLANK(D138),"",(F138/'Tasks to improve GC score'!$C$10))</f>
        <v>2.9367407104259982E-4</v>
      </c>
      <c r="K138" s="425">
        <f>IF(ISBLANK(D138),"",(G138/'Tasks to improve GC score'!$C$10))</f>
        <v>3.0504209959908755E-4</v>
      </c>
    </row>
    <row r="139" spans="1:11" x14ac:dyDescent="0.5">
      <c r="A139" s="230" t="str">
        <f t="shared" si="4"/>
        <v>Jobs in the military (Canadian Armed Forces)</v>
      </c>
      <c r="B139" s="230" t="str">
        <f t="shared" si="5"/>
        <v>DND</v>
      </c>
      <c r="C139" s="230">
        <f>VLOOKUP(B139,'Data-Dept'!A:J,10,)</f>
        <v>1.3547807034757964E-2</v>
      </c>
      <c r="D139" t="s">
        <v>426</v>
      </c>
      <c r="E139">
        <v>137</v>
      </c>
      <c r="F139">
        <v>252</v>
      </c>
      <c r="G139">
        <v>260</v>
      </c>
      <c r="H139">
        <v>735</v>
      </c>
      <c r="I139" s="425">
        <f>IF(ISBLANK(D139),"",(E139/'Tasks to improve GC score'!$C$10))</f>
        <v>2.5956998537313657E-4</v>
      </c>
      <c r="J139" s="425">
        <f>IF(ISBLANK(D139),"",(F139/'Tasks to improve GC score'!$C$10))</f>
        <v>4.7745719937248481E-4</v>
      </c>
      <c r="K139" s="425">
        <f>IF(ISBLANK(D139),"",(G139/'Tasks to improve GC score'!$C$10))</f>
        <v>4.9261457078113519E-4</v>
      </c>
    </row>
    <row r="140" spans="1:11" x14ac:dyDescent="0.5">
      <c r="A140" s="230" t="str">
        <f t="shared" si="4"/>
        <v>Apply for a visa when travelling outside Canada</v>
      </c>
      <c r="B140" s="230" t="str">
        <f t="shared" si="5"/>
        <v>GAC</v>
      </c>
      <c r="C140" s="230">
        <f>VLOOKUP(B140,'Data-Dept'!A:J,10,)</f>
        <v>8.097690068006173E-3</v>
      </c>
      <c r="D140" t="s">
        <v>703</v>
      </c>
      <c r="E140">
        <v>134</v>
      </c>
      <c r="F140">
        <v>214</v>
      </c>
      <c r="G140">
        <v>221</v>
      </c>
      <c r="H140">
        <v>449</v>
      </c>
      <c r="I140" s="425">
        <f>IF(ISBLANK(D140),"",(E140/'Tasks to improve GC score'!$C$10))</f>
        <v>2.5388597109489273E-4</v>
      </c>
      <c r="J140" s="425">
        <f>IF(ISBLANK(D140),"",(F140/'Tasks to improve GC score'!$C$10))</f>
        <v>4.0545968518139583E-4</v>
      </c>
      <c r="K140" s="425">
        <f>IF(ISBLANK(D140),"",(G140/'Tasks to improve GC score'!$C$10))</f>
        <v>4.1872238516396486E-4</v>
      </c>
    </row>
    <row r="141" spans="1:11" x14ac:dyDescent="0.5">
      <c r="A141" s="230" t="str">
        <f t="shared" si="4"/>
        <v>Apply for a study permit</v>
      </c>
      <c r="B141" s="230" t="str">
        <f t="shared" si="5"/>
        <v>IRCC</v>
      </c>
      <c r="C141" s="230">
        <f>VLOOKUP(B141,'Data-Dept'!A:J,10,)</f>
        <v>2.146124497851573E-3</v>
      </c>
      <c r="D141" t="s">
        <v>834</v>
      </c>
      <c r="E141">
        <v>132</v>
      </c>
      <c r="F141">
        <v>166</v>
      </c>
      <c r="G141">
        <v>163</v>
      </c>
      <c r="H141">
        <v>473</v>
      </c>
      <c r="I141" s="425">
        <f>IF(ISBLANK(D141),"",(E141/'Tasks to improve GC score'!$C$10))</f>
        <v>2.5009662824273014E-4</v>
      </c>
      <c r="J141" s="425">
        <f>IF(ISBLANK(D141),"",(F141/'Tasks to improve GC score'!$C$10))</f>
        <v>3.1451545672949398E-4</v>
      </c>
      <c r="K141" s="425">
        <f>IF(ISBLANK(D141),"",(G141/'Tasks to improve GC score'!$C$10))</f>
        <v>3.0883144245125009E-4</v>
      </c>
    </row>
    <row r="142" spans="1:11" x14ac:dyDescent="0.5">
      <c r="A142" s="230" t="str">
        <f t="shared" si="4"/>
        <v>My Service Canada Account (MSCA) - Get your T4E, T4A or NR4 tax slips</v>
      </c>
      <c r="B142" s="230" t="str">
        <f t="shared" si="5"/>
        <v>ESDC</v>
      </c>
      <c r="C142" s="230">
        <f>VLOOKUP(B142,'Data-Dept'!A:J,10,)</f>
        <v>3.7887437723188588E-3</v>
      </c>
      <c r="D142" t="s">
        <v>537</v>
      </c>
      <c r="E142">
        <v>130</v>
      </c>
      <c r="F142">
        <v>171</v>
      </c>
      <c r="G142">
        <v>181</v>
      </c>
      <c r="H142">
        <v>326</v>
      </c>
      <c r="I142" s="425">
        <f>IF(ISBLANK(D142),"",(E142/'Tasks to improve GC score'!$C$10))</f>
        <v>2.4630728539056759E-4</v>
      </c>
      <c r="J142" s="425">
        <f>IF(ISBLANK(D142),"",(F142/'Tasks to improve GC score'!$C$10))</f>
        <v>3.2398881385990041E-4</v>
      </c>
      <c r="K142" s="425">
        <f>IF(ISBLANK(D142),"",(G142/'Tasks to improve GC score'!$C$10))</f>
        <v>3.4293552812071328E-4</v>
      </c>
    </row>
    <row r="143" spans="1:11" x14ac:dyDescent="0.5">
      <c r="A143" s="230" t="str">
        <f t="shared" si="4"/>
        <v>Make buildings and homes more energy efficient</v>
      </c>
      <c r="B143" s="230" t="str">
        <f t="shared" si="5"/>
        <v>NRCan</v>
      </c>
      <c r="C143" s="230">
        <f>VLOOKUP(B143,'Data-Dept'!A:J,10,)</f>
        <v>1.720243549629279E-2</v>
      </c>
      <c r="D143" t="s">
        <v>1028</v>
      </c>
      <c r="E143">
        <v>129</v>
      </c>
      <c r="F143">
        <v>167</v>
      </c>
      <c r="G143">
        <v>164</v>
      </c>
      <c r="H143">
        <v>385</v>
      </c>
      <c r="I143" s="425">
        <f>IF(ISBLANK(D143),"",(E143/'Tasks to improve GC score'!$C$10))</f>
        <v>2.444126139644863E-4</v>
      </c>
      <c r="J143" s="425">
        <f>IF(ISBLANK(D143),"",(F143/'Tasks to improve GC score'!$C$10))</f>
        <v>3.1641012815557528E-4</v>
      </c>
      <c r="K143" s="425">
        <f>IF(ISBLANK(D143),"",(G143/'Tasks to improve GC score'!$C$10))</f>
        <v>3.1072611387733139E-4</v>
      </c>
    </row>
    <row r="144" spans="1:11" x14ac:dyDescent="0.5">
      <c r="A144" s="230" t="str">
        <f t="shared" si="4"/>
        <v>Find the next benefit payment date</v>
      </c>
      <c r="B144" s="230" t="str">
        <f t="shared" si="5"/>
        <v>CRA</v>
      </c>
      <c r="C144" s="230">
        <f>VLOOKUP(B144,'Data-Dept'!A:J,10,)</f>
        <v>3.2597552843902275E-3</v>
      </c>
      <c r="D144" t="s">
        <v>353</v>
      </c>
      <c r="E144">
        <v>126</v>
      </c>
      <c r="F144">
        <v>200</v>
      </c>
      <c r="G144">
        <v>224</v>
      </c>
      <c r="H144">
        <v>706</v>
      </c>
      <c r="I144" s="425">
        <f>IF(ISBLANK(D144),"",(E144/'Tasks to improve GC score'!$C$10))</f>
        <v>2.387285996862424E-4</v>
      </c>
      <c r="J144" s="425">
        <f>IF(ISBLANK(D144),"",(F144/'Tasks to improve GC score'!$C$10))</f>
        <v>3.7893428521625777E-4</v>
      </c>
      <c r="K144" s="425">
        <f>IF(ISBLANK(D144),"",(G144/'Tasks to improve GC score'!$C$10))</f>
        <v>4.2440639944220875E-4</v>
      </c>
    </row>
    <row r="145" spans="1:11" x14ac:dyDescent="0.5">
      <c r="A145" s="230" t="str">
        <f t="shared" si="4"/>
        <v>Open a GST/HST account</v>
      </c>
      <c r="B145" s="230" t="str">
        <f t="shared" si="5"/>
        <v>CRA</v>
      </c>
      <c r="C145" s="230">
        <f>VLOOKUP(B145,'Data-Dept'!A:J,10,)</f>
        <v>3.2597552843902275E-3</v>
      </c>
      <c r="D145" t="s">
        <v>360</v>
      </c>
      <c r="E145">
        <v>124</v>
      </c>
      <c r="F145">
        <v>154</v>
      </c>
      <c r="G145">
        <v>158</v>
      </c>
      <c r="H145">
        <v>263</v>
      </c>
      <c r="I145" s="425">
        <f>IF(ISBLANK(D145),"",(E145/'Tasks to improve GC score'!$C$10))</f>
        <v>2.3493925683407984E-4</v>
      </c>
      <c r="J145" s="425">
        <f>IF(ISBLANK(D145),"",(F145/'Tasks to improve GC score'!$C$10))</f>
        <v>2.9177939961651852E-4</v>
      </c>
      <c r="K145" s="425">
        <f>IF(ISBLANK(D145),"",(G145/'Tasks to improve GC score'!$C$10))</f>
        <v>2.9935808532084365E-4</v>
      </c>
    </row>
    <row r="146" spans="1:11" x14ac:dyDescent="0.5">
      <c r="A146" s="230" t="str">
        <f t="shared" si="4"/>
        <v>Check documents required to enter Canada</v>
      </c>
      <c r="B146" s="230" t="str">
        <f t="shared" si="5"/>
        <v>CBSA</v>
      </c>
      <c r="C146" s="230">
        <f>VLOOKUP(B146,'Data-Dept'!A:J,10,)</f>
        <v>8.2121991698330173E-3</v>
      </c>
      <c r="D146" t="s">
        <v>257</v>
      </c>
      <c r="E146">
        <v>123</v>
      </c>
      <c r="F146">
        <v>195</v>
      </c>
      <c r="G146">
        <v>183</v>
      </c>
      <c r="H146">
        <v>461</v>
      </c>
      <c r="I146" s="425">
        <f>IF(ISBLANK(D146),"",(E146/'Tasks to improve GC score'!$C$10))</f>
        <v>2.3304458540799854E-4</v>
      </c>
      <c r="J146" s="425">
        <f>IF(ISBLANK(D146),"",(F146/'Tasks to improve GC score'!$C$10))</f>
        <v>3.6946092808585134E-4</v>
      </c>
      <c r="K146" s="425">
        <f>IF(ISBLANK(D146),"",(G146/'Tasks to improve GC score'!$C$10))</f>
        <v>3.4672487097287588E-4</v>
      </c>
    </row>
    <row r="147" spans="1:11" x14ac:dyDescent="0.5">
      <c r="A147" s="230" t="str">
        <f t="shared" si="4"/>
        <v>Other - Reason for my visit is not in this list</v>
      </c>
      <c r="B147" s="230" t="str">
        <f t="shared" si="5"/>
        <v>PHAC</v>
      </c>
      <c r="C147" s="230">
        <f>VLOOKUP(B147,'Data-Dept'!A:J,10,)</f>
        <v>1.2118060810089969E-2</v>
      </c>
      <c r="D147" t="s">
        <v>1110</v>
      </c>
      <c r="E147">
        <v>121</v>
      </c>
      <c r="F147">
        <v>142</v>
      </c>
      <c r="G147">
        <v>149</v>
      </c>
      <c r="H147">
        <v>228</v>
      </c>
      <c r="I147" s="425">
        <f>IF(ISBLANK(D147),"",(E147/'Tasks to improve GC score'!$C$10))</f>
        <v>2.2925524255583597E-4</v>
      </c>
      <c r="J147" s="425">
        <f>IF(ISBLANK(D147),"",(F147/'Tasks to improve GC score'!$C$10))</f>
        <v>2.6904334250354306E-4</v>
      </c>
      <c r="K147" s="425">
        <f>IF(ISBLANK(D147),"",(G147/'Tasks to improve GC score'!$C$10))</f>
        <v>2.8230604248611209E-4</v>
      </c>
    </row>
    <row r="148" spans="1:11" x14ac:dyDescent="0.5">
      <c r="A148" s="230" t="str">
        <f t="shared" si="4"/>
        <v>Get a GST/HST access code</v>
      </c>
      <c r="B148" s="230" t="str">
        <f t="shared" si="5"/>
        <v>CRA</v>
      </c>
      <c r="C148" s="230">
        <f>VLOOKUP(B148,'Data-Dept'!A:J,10,)</f>
        <v>3.2597552843902275E-3</v>
      </c>
      <c r="D148" t="s">
        <v>355</v>
      </c>
      <c r="E148">
        <v>119</v>
      </c>
      <c r="F148">
        <v>123</v>
      </c>
      <c r="G148">
        <v>148</v>
      </c>
      <c r="H148">
        <v>235</v>
      </c>
      <c r="I148" s="425">
        <f>IF(ISBLANK(D148),"",(E148/'Tasks to improve GC score'!$C$10))</f>
        <v>2.2546589970367338E-4</v>
      </c>
      <c r="J148" s="425">
        <f>IF(ISBLANK(D148),"",(F148/'Tasks to improve GC score'!$C$10))</f>
        <v>2.3304458540799854E-4</v>
      </c>
      <c r="K148" s="425">
        <f>IF(ISBLANK(D148),"",(G148/'Tasks to improve GC score'!$C$10))</f>
        <v>2.8041137106003079E-4</v>
      </c>
    </row>
    <row r="149" spans="1:11" x14ac:dyDescent="0.5">
      <c r="A149" s="230" t="str">
        <f t="shared" si="4"/>
        <v>Open an application form for Indian status or a status card</v>
      </c>
      <c r="B149" s="230" t="str">
        <f t="shared" si="5"/>
        <v>ISC</v>
      </c>
      <c r="C149" s="230">
        <f>VLOOKUP(B149,'Data-Dept'!A:J,10,)</f>
        <v>1.6665175505521528E-2</v>
      </c>
      <c r="D149" t="s">
        <v>914</v>
      </c>
      <c r="E149">
        <v>119</v>
      </c>
      <c r="F149">
        <v>134</v>
      </c>
      <c r="G149">
        <v>141</v>
      </c>
      <c r="H149">
        <v>211</v>
      </c>
      <c r="I149" s="425">
        <f>IF(ISBLANK(D149),"",(E149/'Tasks to improve GC score'!$C$10))</f>
        <v>2.2546589970367338E-4</v>
      </c>
      <c r="J149" s="425">
        <f>IF(ISBLANK(D149),"",(F149/'Tasks to improve GC score'!$C$10))</f>
        <v>2.5388597109489273E-4</v>
      </c>
      <c r="K149" s="425">
        <f>IF(ISBLANK(D149),"",(G149/'Tasks to improve GC score'!$C$10))</f>
        <v>2.6714867107746176E-4</v>
      </c>
    </row>
    <row r="150" spans="1:11" x14ac:dyDescent="0.5">
      <c r="A150" s="230" t="str">
        <f t="shared" si="4"/>
        <v>Find government grants, loans and financing</v>
      </c>
      <c r="B150" s="230" t="str">
        <f t="shared" si="5"/>
        <v>ISED</v>
      </c>
      <c r="C150" s="230">
        <f>VLOOKUP(B150,'Data-Dept'!A:J,10,)</f>
        <v>2.6408735870271854E-2</v>
      </c>
      <c r="D150" t="s">
        <v>921</v>
      </c>
      <c r="E150">
        <v>117</v>
      </c>
      <c r="F150">
        <v>127</v>
      </c>
      <c r="G150">
        <v>141</v>
      </c>
      <c r="H150">
        <v>255</v>
      </c>
      <c r="I150" s="425">
        <f>IF(ISBLANK(D150),"",(E150/'Tasks to improve GC score'!$C$10))</f>
        <v>2.2167655685151081E-4</v>
      </c>
      <c r="J150" s="425">
        <f>IF(ISBLANK(D150),"",(F150/'Tasks to improve GC score'!$C$10))</f>
        <v>2.406232711123237E-4</v>
      </c>
      <c r="K150" s="425">
        <f>IF(ISBLANK(D150),"",(G150/'Tasks to improve GC score'!$C$10))</f>
        <v>2.6714867107746176E-4</v>
      </c>
    </row>
    <row r="151" spans="1:11" x14ac:dyDescent="0.5">
      <c r="A151" s="230" t="str">
        <f t="shared" si="4"/>
        <v>Register a sole-proprietorship or partnership (not incorporated)</v>
      </c>
      <c r="B151" s="230" t="str">
        <f t="shared" si="5"/>
        <v>ISED</v>
      </c>
      <c r="C151" s="230">
        <f>VLOOKUP(B151,'Data-Dept'!A:J,10,)</f>
        <v>2.6408735870271854E-2</v>
      </c>
      <c r="D151" t="s">
        <v>925</v>
      </c>
      <c r="E151">
        <v>117</v>
      </c>
      <c r="F151">
        <v>132</v>
      </c>
      <c r="G151">
        <v>150</v>
      </c>
      <c r="H151">
        <v>251</v>
      </c>
      <c r="I151" s="425">
        <f>IF(ISBLANK(D151),"",(E151/'Tasks to improve GC score'!$C$10))</f>
        <v>2.2167655685151081E-4</v>
      </c>
      <c r="J151" s="425">
        <f>IF(ISBLANK(D151),"",(F151/'Tasks to improve GC score'!$C$10))</f>
        <v>2.5009662824273014E-4</v>
      </c>
      <c r="K151" s="425">
        <f>IF(ISBLANK(D151),"",(G151/'Tasks to improve GC score'!$C$10))</f>
        <v>2.8420071391219333E-4</v>
      </c>
    </row>
    <row r="152" spans="1:11" x14ac:dyDescent="0.5">
      <c r="A152" s="230" t="str">
        <f t="shared" si="4"/>
        <v>Apply for the Canada Child Benefit (CCB)</v>
      </c>
      <c r="B152" s="230" t="str">
        <f t="shared" si="5"/>
        <v>CRA</v>
      </c>
      <c r="C152" s="230">
        <f>VLOOKUP(B152,'Data-Dept'!A:J,10,)</f>
        <v>3.2597552843902275E-3</v>
      </c>
      <c r="D152" t="s">
        <v>337</v>
      </c>
      <c r="E152">
        <v>116</v>
      </c>
      <c r="F152">
        <v>144</v>
      </c>
      <c r="G152">
        <v>156</v>
      </c>
      <c r="H152">
        <v>292</v>
      </c>
      <c r="I152" s="425">
        <f>IF(ISBLANK(D152),"",(E152/'Tasks to improve GC score'!$C$10))</f>
        <v>2.1978188542542951E-4</v>
      </c>
      <c r="J152" s="425">
        <f>IF(ISBLANK(D152),"",(F152/'Tasks to improve GC score'!$C$10))</f>
        <v>2.728326853557056E-4</v>
      </c>
      <c r="K152" s="425">
        <f>IF(ISBLANK(D152),"",(G152/'Tasks to improve GC score'!$C$10))</f>
        <v>2.9556874246868106E-4</v>
      </c>
    </row>
    <row r="153" spans="1:11" x14ac:dyDescent="0.5">
      <c r="A153" s="230" t="str">
        <f t="shared" si="4"/>
        <v>How to apply for Indian status</v>
      </c>
      <c r="B153" s="230" t="str">
        <f t="shared" si="5"/>
        <v>ISC</v>
      </c>
      <c r="C153" s="230">
        <f>VLOOKUP(B153,'Data-Dept'!A:J,10,)</f>
        <v>1.6665175505521528E-2</v>
      </c>
      <c r="D153" t="s">
        <v>913</v>
      </c>
      <c r="E153">
        <v>116</v>
      </c>
      <c r="F153">
        <v>154</v>
      </c>
      <c r="G153">
        <v>143</v>
      </c>
      <c r="H153">
        <v>250</v>
      </c>
      <c r="I153" s="425">
        <f>IF(ISBLANK(D153),"",(E153/'Tasks to improve GC score'!$C$10))</f>
        <v>2.1978188542542951E-4</v>
      </c>
      <c r="J153" s="425">
        <f>IF(ISBLANK(D153),"",(F153/'Tasks to improve GC score'!$C$10))</f>
        <v>2.9177939961651852E-4</v>
      </c>
      <c r="K153" s="425">
        <f>IF(ISBLANK(D153),"",(G153/'Tasks to improve GC score'!$C$10))</f>
        <v>2.709380139296243E-4</v>
      </c>
    </row>
    <row r="154" spans="1:11" x14ac:dyDescent="0.5">
      <c r="A154" s="230" t="str">
        <f t="shared" si="4"/>
        <v>Issues related to the Canadian Armed Forces pension plan</v>
      </c>
      <c r="B154" s="230" t="str">
        <f t="shared" si="5"/>
        <v>PSPC</v>
      </c>
      <c r="C154" s="230">
        <f>VLOOKUP(B154,'Data-Dept'!A:J,10,)</f>
        <v>7.9173363759790314E-3</v>
      </c>
      <c r="D154" t="s">
        <v>1205</v>
      </c>
      <c r="E154">
        <v>114</v>
      </c>
      <c r="F154">
        <v>111</v>
      </c>
      <c r="G154">
        <v>130</v>
      </c>
      <c r="H154">
        <v>219</v>
      </c>
      <c r="I154" s="425">
        <f>IF(ISBLANK(D154),"",(E154/'Tasks to improve GC score'!$C$10))</f>
        <v>2.1599254257326694E-4</v>
      </c>
      <c r="J154" s="425">
        <f>IF(ISBLANK(D154),"",(F154/'Tasks to improve GC score'!$C$10))</f>
        <v>2.1030852829502308E-4</v>
      </c>
      <c r="K154" s="425">
        <f>IF(ISBLANK(D154),"",(G154/'Tasks to improve GC score'!$C$10))</f>
        <v>2.4630728539056759E-4</v>
      </c>
    </row>
    <row r="155" spans="1:11" x14ac:dyDescent="0.5">
      <c r="A155" s="230" t="str">
        <f t="shared" si="4"/>
        <v>Find language information</v>
      </c>
      <c r="B155" s="230" t="str">
        <f t="shared" si="5"/>
        <v>PSPC</v>
      </c>
      <c r="C155" s="230">
        <f>VLOOKUP(B155,'Data-Dept'!A:J,10,)</f>
        <v>7.9173363759790314E-3</v>
      </c>
      <c r="D155" t="s">
        <v>1191</v>
      </c>
      <c r="E155">
        <v>113</v>
      </c>
      <c r="F155">
        <v>232</v>
      </c>
      <c r="G155">
        <v>228</v>
      </c>
      <c r="H155">
        <v>869</v>
      </c>
      <c r="I155" s="425">
        <f>IF(ISBLANK(D155),"",(E155/'Tasks to improve GC score'!$C$10))</f>
        <v>2.1409787114718565E-4</v>
      </c>
      <c r="J155" s="425">
        <f>IF(ISBLANK(D155),"",(F155/'Tasks to improve GC score'!$C$10))</f>
        <v>4.3956377085085902E-4</v>
      </c>
      <c r="K155" s="425">
        <f>IF(ISBLANK(D155),"",(G155/'Tasks to improve GC score'!$C$10))</f>
        <v>4.3198508514653389E-4</v>
      </c>
    </row>
    <row r="156" spans="1:11" x14ac:dyDescent="0.5">
      <c r="A156" s="230" t="str">
        <f t="shared" si="4"/>
        <v>Importing and travelling with pets</v>
      </c>
      <c r="B156" s="230" t="str">
        <f t="shared" si="5"/>
        <v>CFIA</v>
      </c>
      <c r="C156" s="230">
        <f>VLOOKUP(B156,'Data-Dept'!A:J,10,)</f>
        <v>2.0566405380382704E-2</v>
      </c>
      <c r="D156" t="s">
        <v>284</v>
      </c>
      <c r="E156">
        <v>111</v>
      </c>
      <c r="F156">
        <v>144</v>
      </c>
      <c r="G156">
        <v>161</v>
      </c>
      <c r="H156">
        <v>345</v>
      </c>
      <c r="I156" s="425">
        <f>IF(ISBLANK(D156),"",(E156/'Tasks to improve GC score'!$C$10))</f>
        <v>2.1030852829502308E-4</v>
      </c>
      <c r="J156" s="425">
        <f>IF(ISBLANK(D156),"",(F156/'Tasks to improve GC score'!$C$10))</f>
        <v>2.728326853557056E-4</v>
      </c>
      <c r="K156" s="425">
        <f>IF(ISBLANK(D156),"",(G156/'Tasks to improve GC score'!$C$10))</f>
        <v>3.0504209959908755E-4</v>
      </c>
    </row>
    <row r="157" spans="1:11" x14ac:dyDescent="0.5">
      <c r="A157" s="230" t="str">
        <f t="shared" si="4"/>
        <v>Latest news – International education and scholarships</v>
      </c>
      <c r="B157" s="230" t="str">
        <f t="shared" si="5"/>
        <v>GAC</v>
      </c>
      <c r="C157" s="230">
        <f>VLOOKUP(B157,'Data-Dept'!A:J,10,)</f>
        <v>8.097690068006173E-3</v>
      </c>
      <c r="D157" t="s">
        <v>751</v>
      </c>
      <c r="E157">
        <v>111</v>
      </c>
      <c r="F157">
        <v>121</v>
      </c>
      <c r="G157">
        <v>116</v>
      </c>
      <c r="H157">
        <v>295</v>
      </c>
      <c r="I157" s="425">
        <f>IF(ISBLANK(D157),"",(E157/'Tasks to improve GC score'!$C$10))</f>
        <v>2.1030852829502308E-4</v>
      </c>
      <c r="J157" s="425">
        <f>IF(ISBLANK(D157),"",(F157/'Tasks to improve GC score'!$C$10))</f>
        <v>2.2925524255583597E-4</v>
      </c>
      <c r="K157" s="425">
        <f>IF(ISBLANK(D157),"",(G157/'Tasks to improve GC score'!$C$10))</f>
        <v>2.1978188542542951E-4</v>
      </c>
    </row>
    <row r="158" spans="1:11" x14ac:dyDescent="0.5">
      <c r="A158" s="230" t="str">
        <f t="shared" si="4"/>
        <v>Other - Reason for my visit is not in this list</v>
      </c>
      <c r="B158" s="230" t="str">
        <f t="shared" si="5"/>
        <v>HC</v>
      </c>
      <c r="C158" s="230">
        <f>VLOOKUP(B158,'Data-Dept'!A:J,10,)</f>
        <v>8.1052032694029358E-3</v>
      </c>
      <c r="D158" t="s">
        <v>797</v>
      </c>
      <c r="E158">
        <v>111</v>
      </c>
      <c r="F158">
        <v>104</v>
      </c>
      <c r="G158">
        <v>138</v>
      </c>
      <c r="H158">
        <v>215</v>
      </c>
      <c r="I158" s="425">
        <f>IF(ISBLANK(D158),"",(E158/'Tasks to improve GC score'!$C$10))</f>
        <v>2.1030852829502308E-4</v>
      </c>
      <c r="J158" s="425">
        <f>IF(ISBLANK(D158),"",(F158/'Tasks to improve GC score'!$C$10))</f>
        <v>1.9704582831245405E-4</v>
      </c>
      <c r="K158" s="425">
        <f>IF(ISBLANK(D158),"",(G158/'Tasks to improve GC score'!$C$10))</f>
        <v>2.6146465679921787E-4</v>
      </c>
    </row>
    <row r="159" spans="1:11" ht="31.5" x14ac:dyDescent="0.5">
      <c r="A159" s="230" t="str">
        <f t="shared" si="4"/>
        <v>Apply to work and travel abroad with International Experience Canada (IEC) as a Canadian</v>
      </c>
      <c r="B159" s="230" t="str">
        <f t="shared" si="5"/>
        <v>IRCC</v>
      </c>
      <c r="C159" s="230">
        <f>VLOOKUP(B159,'Data-Dept'!A:J,10,)</f>
        <v>2.146124497851573E-3</v>
      </c>
      <c r="D159" t="s">
        <v>879</v>
      </c>
      <c r="E159">
        <v>111</v>
      </c>
      <c r="F159">
        <v>208</v>
      </c>
      <c r="G159">
        <v>209</v>
      </c>
      <c r="H159">
        <v>501</v>
      </c>
      <c r="I159" s="425">
        <f>IF(ISBLANK(D159),"",(E159/'Tasks to improve GC score'!$C$10))</f>
        <v>2.1030852829502308E-4</v>
      </c>
      <c r="J159" s="425">
        <f>IF(ISBLANK(D159),"",(F159/'Tasks to improve GC score'!$C$10))</f>
        <v>3.940916566249081E-4</v>
      </c>
      <c r="K159" s="425">
        <f>IF(ISBLANK(D159),"",(G159/'Tasks to improve GC score'!$C$10))</f>
        <v>3.9598632805098939E-4</v>
      </c>
    </row>
    <row r="160" spans="1:11" x14ac:dyDescent="0.5">
      <c r="A160" s="230" t="str">
        <f t="shared" si="4"/>
        <v>Other - Reason for my visit is not in this list</v>
      </c>
      <c r="B160" s="230" t="str">
        <f t="shared" si="5"/>
        <v>PC</v>
      </c>
      <c r="C160" s="230">
        <f>VLOOKUP(B160,'Data-Dept'!A:J,10,)</f>
        <v>1.4642936219695762E-2</v>
      </c>
      <c r="D160" t="s">
        <v>1546</v>
      </c>
      <c r="E160">
        <v>111</v>
      </c>
      <c r="F160">
        <v>149</v>
      </c>
      <c r="G160">
        <v>167</v>
      </c>
      <c r="H160">
        <v>371</v>
      </c>
      <c r="I160" s="425">
        <f>IF(ISBLANK(D160),"",(E160/'Tasks to improve GC score'!$C$10))</f>
        <v>2.1030852829502308E-4</v>
      </c>
      <c r="J160" s="425">
        <f>IF(ISBLANK(D160),"",(F160/'Tasks to improve GC score'!$C$10))</f>
        <v>2.8230604248611209E-4</v>
      </c>
      <c r="K160" s="425">
        <f>IF(ISBLANK(D160),"",(G160/'Tasks to improve GC score'!$C$10))</f>
        <v>3.1641012815557528E-4</v>
      </c>
    </row>
    <row r="161" spans="1:11" x14ac:dyDescent="0.5">
      <c r="A161" s="230" t="str">
        <f t="shared" si="4"/>
        <v>Apply for grants and incentives for your home</v>
      </c>
      <c r="B161" s="230" t="str">
        <f t="shared" si="5"/>
        <v>NRCan</v>
      </c>
      <c r="C161" s="230">
        <f>VLOOKUP(B161,'Data-Dept'!A:J,10,)</f>
        <v>1.720243549629279E-2</v>
      </c>
      <c r="D161" t="s">
        <v>1009</v>
      </c>
      <c r="E161">
        <v>110</v>
      </c>
      <c r="F161">
        <v>137</v>
      </c>
      <c r="G161">
        <v>138</v>
      </c>
      <c r="H161">
        <v>258</v>
      </c>
      <c r="I161" s="425">
        <f>IF(ISBLANK(D161),"",(E161/'Tasks to improve GC score'!$C$10))</f>
        <v>2.0841385686894178E-4</v>
      </c>
      <c r="J161" s="425">
        <f>IF(ISBLANK(D161),"",(F161/'Tasks to improve GC score'!$C$10))</f>
        <v>2.5956998537313657E-4</v>
      </c>
      <c r="K161" s="425">
        <f>IF(ISBLANK(D161),"",(G161/'Tasks to improve GC score'!$C$10))</f>
        <v>2.6146465679921787E-4</v>
      </c>
    </row>
    <row r="162" spans="1:11" x14ac:dyDescent="0.5">
      <c r="A162" s="230" t="str">
        <f t="shared" si="4"/>
        <v>Look up expected child support payments</v>
      </c>
      <c r="B162" s="230" t="str">
        <f t="shared" si="5"/>
        <v>JUS</v>
      </c>
      <c r="C162" s="230">
        <f>VLOOKUP(B162,'Data-Dept'!A:J,10,)</f>
        <v>3.0446598471137041E-2</v>
      </c>
      <c r="D162" t="s">
        <v>941</v>
      </c>
      <c r="E162">
        <v>107</v>
      </c>
      <c r="F162">
        <v>174</v>
      </c>
      <c r="G162">
        <v>217</v>
      </c>
      <c r="H162">
        <v>589</v>
      </c>
      <c r="I162" s="425">
        <f>IF(ISBLANK(D162),"",(E162/'Tasks to improve GC score'!$C$10))</f>
        <v>2.0272984259069791E-4</v>
      </c>
      <c r="J162" s="425">
        <f>IF(ISBLANK(D162),"",(F162/'Tasks to improve GC score'!$C$10))</f>
        <v>3.2967282813814431E-4</v>
      </c>
      <c r="K162" s="425">
        <f>IF(ISBLANK(D162),"",(G162/'Tasks to improve GC score'!$C$10))</f>
        <v>4.1114369945963972E-4</v>
      </c>
    </row>
    <row r="163" spans="1:11" x14ac:dyDescent="0.5">
      <c r="A163" s="230" t="str">
        <f t="shared" si="4"/>
        <v>Other - Reason for my visit is not in this list</v>
      </c>
      <c r="B163" s="230" t="str">
        <f t="shared" si="5"/>
        <v>GAC</v>
      </c>
      <c r="C163" s="230">
        <f>VLOOKUP(B163,'Data-Dept'!A:J,10,)</f>
        <v>8.097690068006173E-3</v>
      </c>
      <c r="D163" t="s">
        <v>667</v>
      </c>
      <c r="E163">
        <v>105</v>
      </c>
      <c r="F163">
        <v>112</v>
      </c>
      <c r="G163">
        <v>145</v>
      </c>
      <c r="H163">
        <v>262</v>
      </c>
      <c r="I163" s="425">
        <f>IF(ISBLANK(D163),"",(E163/'Tasks to improve GC score'!$C$10))</f>
        <v>1.9894049973853535E-4</v>
      </c>
      <c r="J163" s="425">
        <f>IF(ISBLANK(D163),"",(F163/'Tasks to improve GC score'!$C$10))</f>
        <v>2.1220319972110437E-4</v>
      </c>
      <c r="K163" s="425">
        <f>IF(ISBLANK(D163),"",(G163/'Tasks to improve GC score'!$C$10))</f>
        <v>2.747273567817869E-4</v>
      </c>
    </row>
    <row r="164" spans="1:11" x14ac:dyDescent="0.5">
      <c r="A164" s="230" t="str">
        <f t="shared" si="4"/>
        <v>Get student loan repayment assistance</v>
      </c>
      <c r="B164" s="230" t="str">
        <f t="shared" si="5"/>
        <v>ESDC</v>
      </c>
      <c r="C164" s="230">
        <f>VLOOKUP(B164,'Data-Dept'!A:J,10,)</f>
        <v>3.7887437723188588E-3</v>
      </c>
      <c r="D164" t="s">
        <v>531</v>
      </c>
      <c r="E164">
        <v>104</v>
      </c>
      <c r="F164">
        <v>125</v>
      </c>
      <c r="G164">
        <v>141</v>
      </c>
      <c r="H164">
        <v>225</v>
      </c>
      <c r="I164" s="425">
        <f>IF(ISBLANK(D164),"",(E164/'Tasks to improve GC score'!$C$10))</f>
        <v>1.9704582831245405E-4</v>
      </c>
      <c r="J164" s="425">
        <f>IF(ISBLANK(D164),"",(F164/'Tasks to improve GC score'!$C$10))</f>
        <v>2.3683392826016113E-4</v>
      </c>
      <c r="K164" s="425">
        <f>IF(ISBLANK(D164),"",(G164/'Tasks to improve GC score'!$C$10))</f>
        <v>2.6714867107746176E-4</v>
      </c>
    </row>
    <row r="165" spans="1:11" x14ac:dyDescent="0.5">
      <c r="A165" s="230" t="str">
        <f t="shared" si="4"/>
        <v>Canada Pension Plan (CPP) - Get statement of benefits</v>
      </c>
      <c r="B165" s="230" t="str">
        <f t="shared" si="5"/>
        <v>ESDC</v>
      </c>
      <c r="C165" s="230">
        <f>VLOOKUP(B165,'Data-Dept'!A:J,10,)</f>
        <v>3.7887437723188588E-3</v>
      </c>
      <c r="D165" t="s">
        <v>522</v>
      </c>
      <c r="E165">
        <v>101</v>
      </c>
      <c r="F165">
        <v>114</v>
      </c>
      <c r="G165">
        <v>119</v>
      </c>
      <c r="H165">
        <v>216</v>
      </c>
      <c r="I165" s="425">
        <f>IF(ISBLANK(D165),"",(E165/'Tasks to improve GC score'!$C$10))</f>
        <v>1.9136181403421018E-4</v>
      </c>
      <c r="J165" s="425">
        <f>IF(ISBLANK(D165),"",(F165/'Tasks to improve GC score'!$C$10))</f>
        <v>2.1599254257326694E-4</v>
      </c>
      <c r="K165" s="425">
        <f>IF(ISBLANK(D165),"",(G165/'Tasks to improve GC score'!$C$10))</f>
        <v>2.2546589970367338E-4</v>
      </c>
    </row>
    <row r="166" spans="1:11" x14ac:dyDescent="0.5">
      <c r="A166" s="230" t="str">
        <f t="shared" si="4"/>
        <v>Search immigration passenger lists</v>
      </c>
      <c r="B166" s="230" t="str">
        <f t="shared" si="5"/>
        <v>LAC</v>
      </c>
      <c r="C166" s="230">
        <f>VLOOKUP(B166,'Data-Dept'!A:J,10,)</f>
        <v>1.5716054468814866E-2</v>
      </c>
      <c r="D166" t="s">
        <v>954</v>
      </c>
      <c r="E166">
        <v>101</v>
      </c>
      <c r="F166">
        <v>101</v>
      </c>
      <c r="G166">
        <v>101</v>
      </c>
      <c r="H166">
        <v>143</v>
      </c>
      <c r="I166" s="425">
        <f>IF(ISBLANK(D166),"",(E166/'Tasks to improve GC score'!$C$10))</f>
        <v>1.9136181403421018E-4</v>
      </c>
      <c r="J166" s="425">
        <f>IF(ISBLANK(D166),"",(F166/'Tasks to improve GC score'!$C$10))</f>
        <v>1.9136181403421018E-4</v>
      </c>
      <c r="K166" s="425">
        <f>IF(ISBLANK(D166),"",(G166/'Tasks to improve GC score'!$C$10))</f>
        <v>1.9136181403421018E-4</v>
      </c>
    </row>
    <row r="167" spans="1:11" x14ac:dyDescent="0.5">
      <c r="A167" s="230" t="str">
        <f t="shared" si="4"/>
        <v>Scholarships for non-Canadian faculty members and researchers to study in Canada</v>
      </c>
      <c r="B167" s="230" t="str">
        <f t="shared" si="5"/>
        <v>GAC</v>
      </c>
      <c r="C167" s="230">
        <f>VLOOKUP(B167,'Data-Dept'!A:J,10,)</f>
        <v>8.097690068006173E-3</v>
      </c>
      <c r="D167" t="s">
        <v>769</v>
      </c>
      <c r="E167">
        <v>100</v>
      </c>
      <c r="F167">
        <v>104</v>
      </c>
      <c r="G167">
        <v>116</v>
      </c>
      <c r="H167">
        <v>286</v>
      </c>
      <c r="I167" s="425">
        <f>IF(ISBLANK(D167),"",(E167/'Tasks to improve GC score'!$C$10))</f>
        <v>1.8946714260812889E-4</v>
      </c>
      <c r="J167" s="425">
        <f>IF(ISBLANK(D167),"",(F167/'Tasks to improve GC score'!$C$10))</f>
        <v>1.9704582831245405E-4</v>
      </c>
      <c r="K167" s="425">
        <f>IF(ISBLANK(D167),"",(G167/'Tasks to improve GC score'!$C$10))</f>
        <v>2.1978188542542951E-4</v>
      </c>
    </row>
    <row r="168" spans="1:11" x14ac:dyDescent="0.5">
      <c r="A168" s="230" t="str">
        <f t="shared" si="4"/>
        <v>Canada Dental Benefit</v>
      </c>
      <c r="B168" s="230" t="str">
        <f t="shared" si="5"/>
        <v>CRA</v>
      </c>
      <c r="C168" s="230">
        <f>VLOOKUP(B168,'Data-Dept'!A:J,10,)</f>
        <v>3.2597552843902275E-3</v>
      </c>
      <c r="D168" t="s">
        <v>332</v>
      </c>
      <c r="E168">
        <v>99</v>
      </c>
      <c r="F168">
        <v>121</v>
      </c>
      <c r="G168">
        <v>135</v>
      </c>
      <c r="H168">
        <v>274</v>
      </c>
      <c r="I168" s="425">
        <f>IF(ISBLANK(D168),"",(E168/'Tasks to improve GC score'!$C$10))</f>
        <v>1.8757247118204762E-4</v>
      </c>
      <c r="J168" s="425">
        <f>IF(ISBLANK(D168),"",(F168/'Tasks to improve GC score'!$C$10))</f>
        <v>2.2925524255583597E-4</v>
      </c>
      <c r="K168" s="425">
        <f>IF(ISBLANK(D168),"",(G168/'Tasks to improve GC score'!$C$10))</f>
        <v>2.5578064252097403E-4</v>
      </c>
    </row>
    <row r="169" spans="1:11" x14ac:dyDescent="0.5">
      <c r="A169" s="230" t="str">
        <f t="shared" si="4"/>
        <v>Canada Recovery Benefit (CRB)</v>
      </c>
      <c r="B169" s="230" t="str">
        <f t="shared" si="5"/>
        <v>CRA</v>
      </c>
      <c r="C169" s="230">
        <f>VLOOKUP(B169,'Data-Dept'!A:J,10,)</f>
        <v>3.2597552843902275E-3</v>
      </c>
      <c r="D169" t="s">
        <v>1381</v>
      </c>
      <c r="E169">
        <v>99</v>
      </c>
      <c r="F169">
        <v>112</v>
      </c>
      <c r="G169">
        <v>132</v>
      </c>
      <c r="H169">
        <v>190</v>
      </c>
      <c r="I169" s="425">
        <f>IF(ISBLANK(D169),"",(E169/'Tasks to improve GC score'!$C$10))</f>
        <v>1.8757247118204762E-4</v>
      </c>
      <c r="J169" s="425">
        <f>IF(ISBLANK(D169),"",(F169/'Tasks to improve GC score'!$C$10))</f>
        <v>2.1220319972110437E-4</v>
      </c>
      <c r="K169" s="425">
        <f>IF(ISBLANK(D169),"",(G169/'Tasks to improve GC score'!$C$10))</f>
        <v>2.5009662824273014E-4</v>
      </c>
    </row>
    <row r="170" spans="1:11" x14ac:dyDescent="0.5">
      <c r="A170" s="230" t="str">
        <f t="shared" si="4"/>
        <v>Prevention, masks</v>
      </c>
      <c r="B170" s="230" t="str">
        <f t="shared" si="5"/>
        <v>HC</v>
      </c>
      <c r="C170" s="230">
        <f>VLOOKUP(B170,'Data-Dept'!A:J,10,)</f>
        <v>8.1052032694029358E-3</v>
      </c>
      <c r="D170" t="s">
        <v>798</v>
      </c>
      <c r="E170">
        <v>96</v>
      </c>
      <c r="F170">
        <v>128</v>
      </c>
      <c r="G170">
        <v>174</v>
      </c>
      <c r="H170">
        <v>374</v>
      </c>
      <c r="I170" s="425">
        <f>IF(ISBLANK(D170),"",(E170/'Tasks to improve GC score'!$C$10))</f>
        <v>1.8188845690380375E-4</v>
      </c>
      <c r="J170" s="425">
        <f>IF(ISBLANK(D170),"",(F170/'Tasks to improve GC score'!$C$10))</f>
        <v>2.42517942538405E-4</v>
      </c>
      <c r="K170" s="425">
        <f>IF(ISBLANK(D170),"",(G170/'Tasks to improve GC score'!$C$10))</f>
        <v>3.2967282813814431E-4</v>
      </c>
    </row>
    <row r="171" spans="1:11" x14ac:dyDescent="0.5">
      <c r="A171" s="230" t="str">
        <f t="shared" si="4"/>
        <v>Establish or expand your business in Canada as a foreign investor</v>
      </c>
      <c r="B171" s="230" t="str">
        <f t="shared" si="5"/>
        <v>GAC</v>
      </c>
      <c r="C171" s="230">
        <f>VLOOKUP(B171,'Data-Dept'!A:J,10,)</f>
        <v>8.097690068006173E-3</v>
      </c>
      <c r="D171" t="s">
        <v>642</v>
      </c>
      <c r="E171">
        <v>95</v>
      </c>
      <c r="F171">
        <v>95</v>
      </c>
      <c r="G171">
        <v>98</v>
      </c>
      <c r="H171">
        <v>261</v>
      </c>
      <c r="I171" s="425">
        <f>IF(ISBLANK(D171),"",(E171/'Tasks to improve GC score'!$C$10))</f>
        <v>1.7999378547772245E-4</v>
      </c>
      <c r="J171" s="425">
        <f>IF(ISBLANK(D171),"",(F171/'Tasks to improve GC score'!$C$10))</f>
        <v>1.7999378547772245E-4</v>
      </c>
      <c r="K171" s="425">
        <f>IF(ISBLANK(D171),"",(G171/'Tasks to improve GC score'!$C$10))</f>
        <v>1.8567779975596632E-4</v>
      </c>
    </row>
    <row r="172" spans="1:11" x14ac:dyDescent="0.5">
      <c r="A172" s="230" t="str">
        <f t="shared" si="4"/>
        <v>Consult the public service pension calendar</v>
      </c>
      <c r="B172" s="230" t="str">
        <f t="shared" si="5"/>
        <v>PSPC</v>
      </c>
      <c r="C172" s="230">
        <f>VLOOKUP(B172,'Data-Dept'!A:J,10,)</f>
        <v>7.9173363759790314E-3</v>
      </c>
      <c r="D172" t="s">
        <v>1201</v>
      </c>
      <c r="E172">
        <v>95</v>
      </c>
      <c r="F172">
        <v>92</v>
      </c>
      <c r="G172">
        <v>154</v>
      </c>
      <c r="H172">
        <v>330</v>
      </c>
      <c r="I172" s="425">
        <f>IF(ISBLANK(D172),"",(E172/'Tasks to improve GC score'!$C$10))</f>
        <v>1.7999378547772245E-4</v>
      </c>
      <c r="J172" s="425">
        <f>IF(ISBLANK(D172),"",(F172/'Tasks to improve GC score'!$C$10))</f>
        <v>1.7430977119947859E-4</v>
      </c>
      <c r="K172" s="425">
        <f>IF(ISBLANK(D172),"",(G172/'Tasks to improve GC score'!$C$10))</f>
        <v>2.9177939961651852E-4</v>
      </c>
    </row>
    <row r="173" spans="1:11" x14ac:dyDescent="0.5">
      <c r="A173" s="230" t="str">
        <f t="shared" si="4"/>
        <v>Incorporate a business</v>
      </c>
      <c r="B173" s="230" t="str">
        <f t="shared" si="5"/>
        <v>ISED</v>
      </c>
      <c r="C173" s="230">
        <f>VLOOKUP(B173,'Data-Dept'!A:J,10,)</f>
        <v>2.6408735870271854E-2</v>
      </c>
      <c r="D173" t="s">
        <v>922</v>
      </c>
      <c r="E173">
        <v>93</v>
      </c>
      <c r="F173">
        <v>105</v>
      </c>
      <c r="G173">
        <v>110</v>
      </c>
      <c r="H173">
        <v>248</v>
      </c>
      <c r="I173" s="425">
        <f>IF(ISBLANK(D173),"",(E173/'Tasks to improve GC score'!$C$10))</f>
        <v>1.7620444262555988E-4</v>
      </c>
      <c r="J173" s="425">
        <f>IF(ISBLANK(D173),"",(F173/'Tasks to improve GC score'!$C$10))</f>
        <v>1.9894049973853535E-4</v>
      </c>
      <c r="K173" s="425">
        <f>IF(ISBLANK(D173),"",(G173/'Tasks to improve GC score'!$C$10))</f>
        <v>2.0841385686894178E-4</v>
      </c>
    </row>
    <row r="174" spans="1:11" x14ac:dyDescent="0.5">
      <c r="A174" s="230" t="str">
        <f t="shared" si="4"/>
        <v>Find a term or abbreviation in another language</v>
      </c>
      <c r="B174" s="230" t="str">
        <f t="shared" si="5"/>
        <v>PSPC</v>
      </c>
      <c r="C174" s="230">
        <f>VLOOKUP(B174,'Data-Dept'!A:J,10,)</f>
        <v>7.9173363759790314E-3</v>
      </c>
      <c r="D174" t="s">
        <v>1189</v>
      </c>
      <c r="E174">
        <v>92</v>
      </c>
      <c r="F174">
        <v>126</v>
      </c>
      <c r="G174">
        <v>197</v>
      </c>
      <c r="H174">
        <v>1095</v>
      </c>
      <c r="I174" s="425">
        <f>IF(ISBLANK(D174),"",(E174/'Tasks to improve GC score'!$C$10))</f>
        <v>1.7430977119947859E-4</v>
      </c>
      <c r="J174" s="425">
        <f>IF(ISBLANK(D174),"",(F174/'Tasks to improve GC score'!$C$10))</f>
        <v>2.387285996862424E-4</v>
      </c>
      <c r="K174" s="425">
        <f>IF(ISBLANK(D174),"",(G174/'Tasks to improve GC score'!$C$10))</f>
        <v>3.7325027093801393E-4</v>
      </c>
    </row>
    <row r="175" spans="1:11" x14ac:dyDescent="0.5">
      <c r="A175" s="230" t="str">
        <f t="shared" si="4"/>
        <v>Find a benefits form</v>
      </c>
      <c r="B175" s="230" t="str">
        <f t="shared" si="5"/>
        <v>TBS</v>
      </c>
      <c r="C175" s="230">
        <f>VLOOKUP(B175,'Data-Dept'!A:J,10,)</f>
        <v>1.4316913441313023E-2</v>
      </c>
      <c r="D175" t="s">
        <v>1263</v>
      </c>
      <c r="E175">
        <v>87</v>
      </c>
      <c r="F175">
        <v>121</v>
      </c>
      <c r="G175">
        <v>142</v>
      </c>
      <c r="H175">
        <v>258</v>
      </c>
      <c r="I175" s="425">
        <f>IF(ISBLANK(D175),"",(E175/'Tasks to improve GC score'!$C$10))</f>
        <v>1.6483641406907215E-4</v>
      </c>
      <c r="J175" s="425">
        <f>IF(ISBLANK(D175),"",(F175/'Tasks to improve GC score'!$C$10))</f>
        <v>2.2925524255583597E-4</v>
      </c>
      <c r="K175" s="425">
        <f>IF(ISBLANK(D175),"",(G175/'Tasks to improve GC score'!$C$10))</f>
        <v>2.6904334250354306E-4</v>
      </c>
    </row>
    <row r="176" spans="1:11" x14ac:dyDescent="0.5">
      <c r="A176" s="230" t="str">
        <f t="shared" si="4"/>
        <v>Other - Reason for my visit is not in this list</v>
      </c>
      <c r="B176" s="230" t="str">
        <f t="shared" si="5"/>
        <v>CIHR</v>
      </c>
      <c r="C176" s="230">
        <f>VLOOKUP(B176,'Data-Dept'!A:J,10,)</f>
        <v>2.9322591399837911E-2</v>
      </c>
      <c r="D176" t="s">
        <v>315</v>
      </c>
      <c r="E176">
        <v>86</v>
      </c>
      <c r="F176">
        <v>127</v>
      </c>
      <c r="G176">
        <v>147</v>
      </c>
      <c r="H176">
        <v>328</v>
      </c>
      <c r="I176" s="425">
        <f>IF(ISBLANK(D176),"",(E176/'Tasks to improve GC score'!$C$10))</f>
        <v>1.6294174264299086E-4</v>
      </c>
      <c r="J176" s="425">
        <f>IF(ISBLANK(D176),"",(F176/'Tasks to improve GC score'!$C$10))</f>
        <v>2.406232711123237E-4</v>
      </c>
      <c r="K176" s="425">
        <f>IF(ISBLANK(D176),"",(G176/'Tasks to improve GC score'!$C$10))</f>
        <v>2.7851669963394949E-4</v>
      </c>
    </row>
    <row r="177" spans="1:11" x14ac:dyDescent="0.5">
      <c r="A177" s="230" t="str">
        <f t="shared" si="4"/>
        <v>ArriveCAN – Create an account</v>
      </c>
      <c r="B177" s="230" t="str">
        <f t="shared" si="5"/>
        <v>CBSA</v>
      </c>
      <c r="C177" s="230">
        <f>VLOOKUP(B177,'Data-Dept'!A:J,10,)</f>
        <v>8.2121991698330173E-3</v>
      </c>
      <c r="D177" t="s">
        <v>1349</v>
      </c>
      <c r="E177">
        <v>85</v>
      </c>
      <c r="F177">
        <v>127</v>
      </c>
      <c r="G177">
        <v>118</v>
      </c>
      <c r="H177">
        <v>258</v>
      </c>
      <c r="I177" s="425">
        <f>IF(ISBLANK(D177),"",(E177/'Tasks to improve GC score'!$C$10))</f>
        <v>1.6104707121690956E-4</v>
      </c>
      <c r="J177" s="425">
        <f>IF(ISBLANK(D177),"",(F177/'Tasks to improve GC score'!$C$10))</f>
        <v>2.406232711123237E-4</v>
      </c>
      <c r="K177" s="425">
        <f>IF(ISBLANK(D177),"",(G177/'Tasks to improve GC score'!$C$10))</f>
        <v>2.2357122827759211E-4</v>
      </c>
    </row>
    <row r="178" spans="1:11" x14ac:dyDescent="0.5">
      <c r="A178" s="230" t="str">
        <f t="shared" si="4"/>
        <v>Other - Reason for my visit is not in this list</v>
      </c>
      <c r="B178" s="230" t="str">
        <f t="shared" si="5"/>
        <v>TC</v>
      </c>
      <c r="C178" s="230">
        <f>VLOOKUP(B178,'Data-Dept'!A:J,10,)</f>
        <v>2.4679576079022828E-2</v>
      </c>
      <c r="D178" t="s">
        <v>1311</v>
      </c>
      <c r="E178">
        <v>85</v>
      </c>
      <c r="F178">
        <v>109</v>
      </c>
      <c r="G178">
        <v>134</v>
      </c>
      <c r="H178">
        <v>289</v>
      </c>
      <c r="I178" s="425">
        <f>IF(ISBLANK(D178),"",(E178/'Tasks to improve GC score'!$C$10))</f>
        <v>1.6104707121690956E-4</v>
      </c>
      <c r="J178" s="425">
        <f>IF(ISBLANK(D178),"",(F178/'Tasks to improve GC score'!$C$10))</f>
        <v>2.0651918544286051E-4</v>
      </c>
      <c r="K178" s="425">
        <f>IF(ISBLANK(D178),"",(G178/'Tasks to improve GC score'!$C$10))</f>
        <v>2.5388597109489273E-4</v>
      </c>
    </row>
    <row r="179" spans="1:11" x14ac:dyDescent="0.5">
      <c r="A179" s="230" t="str">
        <f t="shared" si="4"/>
        <v>Consult Canada's Food Guide</v>
      </c>
      <c r="B179" s="230" t="str">
        <f t="shared" si="5"/>
        <v>HC</v>
      </c>
      <c r="C179" s="230">
        <f>VLOOKUP(B179,'Data-Dept'!A:J,10,)</f>
        <v>8.1052032694029358E-3</v>
      </c>
      <c r="D179" t="s">
        <v>802</v>
      </c>
      <c r="E179">
        <v>83</v>
      </c>
      <c r="F179">
        <v>151</v>
      </c>
      <c r="G179">
        <v>153</v>
      </c>
      <c r="H179">
        <v>503</v>
      </c>
      <c r="I179" s="425">
        <f>IF(ISBLANK(D179),"",(E179/'Tasks to improve GC score'!$C$10))</f>
        <v>1.5725772836474699E-4</v>
      </c>
      <c r="J179" s="425">
        <f>IF(ISBLANK(D179),"",(F179/'Tasks to improve GC score'!$C$10))</f>
        <v>2.8609538533827463E-4</v>
      </c>
      <c r="K179" s="425">
        <f>IF(ISBLANK(D179),"",(G179/'Tasks to improve GC score'!$C$10))</f>
        <v>2.8988472819043722E-4</v>
      </c>
    </row>
    <row r="180" spans="1:11" x14ac:dyDescent="0.5">
      <c r="A180" s="230" t="str">
        <f t="shared" si="4"/>
        <v>Get the TD1 Personal Tax Credits Return form</v>
      </c>
      <c r="B180" s="230" t="str">
        <f t="shared" si="5"/>
        <v>CRA</v>
      </c>
      <c r="C180" s="230">
        <f>VLOOKUP(B180,'Data-Dept'!A:J,10,)</f>
        <v>3.2597552843902275E-3</v>
      </c>
      <c r="D180" t="s">
        <v>357</v>
      </c>
      <c r="E180">
        <v>82</v>
      </c>
      <c r="F180">
        <v>126</v>
      </c>
      <c r="G180">
        <v>142</v>
      </c>
      <c r="H180">
        <v>350</v>
      </c>
      <c r="I180" s="425">
        <f>IF(ISBLANK(D180),"",(E180/'Tasks to improve GC score'!$C$10))</f>
        <v>1.5536305693866569E-4</v>
      </c>
      <c r="J180" s="425">
        <f>IF(ISBLANK(D180),"",(F180/'Tasks to improve GC score'!$C$10))</f>
        <v>2.387285996862424E-4</v>
      </c>
      <c r="K180" s="425">
        <f>IF(ISBLANK(D180),"",(G180/'Tasks to improve GC score'!$C$10))</f>
        <v>2.6904334250354306E-4</v>
      </c>
    </row>
    <row r="181" spans="1:11" x14ac:dyDescent="0.5">
      <c r="A181" s="230" t="str">
        <f t="shared" si="4"/>
        <v>Master's or PhD studies in Canada</v>
      </c>
      <c r="B181" s="230" t="str">
        <f t="shared" si="5"/>
        <v>GAC</v>
      </c>
      <c r="C181" s="230">
        <f>VLOOKUP(B181,'Data-Dept'!A:J,10,)</f>
        <v>8.097690068006173E-3</v>
      </c>
      <c r="D181" t="s">
        <v>755</v>
      </c>
      <c r="E181">
        <v>78</v>
      </c>
      <c r="F181">
        <v>83</v>
      </c>
      <c r="G181">
        <v>88</v>
      </c>
      <c r="H181">
        <v>300</v>
      </c>
      <c r="I181" s="425">
        <f>IF(ISBLANK(D181),"",(E181/'Tasks to improve GC score'!$C$10))</f>
        <v>1.4778437123434053E-4</v>
      </c>
      <c r="J181" s="425">
        <f>IF(ISBLANK(D181),"",(F181/'Tasks to improve GC score'!$C$10))</f>
        <v>1.5725772836474699E-4</v>
      </c>
      <c r="K181" s="425">
        <f>IF(ISBLANK(D181),"",(G181/'Tasks to improve GC score'!$C$10))</f>
        <v>1.6673108549515342E-4</v>
      </c>
    </row>
    <row r="182" spans="1:11" x14ac:dyDescent="0.5">
      <c r="A182" s="230" t="str">
        <f t="shared" si="4"/>
        <v>Direct deposit issues related to CPP, OAS, EI, or other government payments</v>
      </c>
      <c r="B182" s="230" t="str">
        <f t="shared" si="5"/>
        <v>PSPC</v>
      </c>
      <c r="C182" s="230">
        <f>VLOOKUP(B182,'Data-Dept'!A:J,10,)</f>
        <v>7.9173363759790314E-3</v>
      </c>
      <c r="D182" t="s">
        <v>1142</v>
      </c>
      <c r="E182">
        <v>77</v>
      </c>
      <c r="F182">
        <v>80</v>
      </c>
      <c r="G182">
        <v>90</v>
      </c>
      <c r="H182">
        <v>140</v>
      </c>
      <c r="I182" s="425">
        <f>IF(ISBLANK(D182),"",(E182/'Tasks to improve GC score'!$C$10))</f>
        <v>1.4588969980825926E-4</v>
      </c>
      <c r="J182" s="425">
        <f>IF(ISBLANK(D182),"",(F182/'Tasks to improve GC score'!$C$10))</f>
        <v>1.5157371408650312E-4</v>
      </c>
      <c r="K182" s="425">
        <f>IF(ISBLANK(D182),"",(G182/'Tasks to improve GC score'!$C$10))</f>
        <v>1.7052042834731602E-4</v>
      </c>
    </row>
    <row r="183" spans="1:11" x14ac:dyDescent="0.5">
      <c r="A183" s="230" t="str">
        <f t="shared" si="4"/>
        <v>Contact Health Canada or the Public Health Agency of Canada</v>
      </c>
      <c r="B183" s="230" t="str">
        <f t="shared" si="5"/>
        <v>HC</v>
      </c>
      <c r="C183" s="230">
        <f>VLOOKUP(B183,'Data-Dept'!A:J,10,)</f>
        <v>8.1052032694029358E-3</v>
      </c>
      <c r="D183" t="s">
        <v>803</v>
      </c>
      <c r="E183">
        <v>73</v>
      </c>
      <c r="F183">
        <v>112</v>
      </c>
      <c r="G183">
        <v>122</v>
      </c>
      <c r="H183">
        <v>263</v>
      </c>
      <c r="I183" s="425">
        <f>IF(ISBLANK(D183),"",(E183/'Tasks to improve GC score'!$C$10))</f>
        <v>1.383110141039341E-4</v>
      </c>
      <c r="J183" s="425">
        <f>IF(ISBLANK(D183),"",(F183/'Tasks to improve GC score'!$C$10))</f>
        <v>2.1220319972110437E-4</v>
      </c>
      <c r="K183" s="425">
        <f>IF(ISBLANK(D183),"",(G183/'Tasks to improve GC score'!$C$10))</f>
        <v>2.3114991398191727E-4</v>
      </c>
    </row>
    <row r="184" spans="1:11" x14ac:dyDescent="0.5">
      <c r="A184" s="230" t="str">
        <f t="shared" si="4"/>
        <v>Get information about Jordan's Principle</v>
      </c>
      <c r="B184" s="230" t="str">
        <f t="shared" si="5"/>
        <v>ISC</v>
      </c>
      <c r="C184" s="230">
        <f>VLOOKUP(B184,'Data-Dept'!A:J,10,)</f>
        <v>1.6665175505521528E-2</v>
      </c>
      <c r="D184" t="s">
        <v>911</v>
      </c>
      <c r="E184">
        <v>71</v>
      </c>
      <c r="F184">
        <v>82</v>
      </c>
      <c r="G184">
        <v>91</v>
      </c>
      <c r="H184">
        <v>169</v>
      </c>
      <c r="I184" s="425">
        <f>IF(ISBLANK(D184),"",(E184/'Tasks to improve GC score'!$C$10))</f>
        <v>1.3452167125177153E-4</v>
      </c>
      <c r="J184" s="425">
        <f>IF(ISBLANK(D184),"",(F184/'Tasks to improve GC score'!$C$10))</f>
        <v>1.5536305693866569E-4</v>
      </c>
      <c r="K184" s="425">
        <f>IF(ISBLANK(D184),"",(G184/'Tasks to improve GC score'!$C$10))</f>
        <v>1.7241509977339729E-4</v>
      </c>
    </row>
    <row r="185" spans="1:11" x14ac:dyDescent="0.5">
      <c r="A185" s="230" t="str">
        <f t="shared" si="4"/>
        <v>Information about First Nations in Canada</v>
      </c>
      <c r="B185" s="230" t="str">
        <f t="shared" si="5"/>
        <v>CIRNAC</v>
      </c>
      <c r="C185" s="230">
        <f>VLOOKUP(B185,'Data-Dept'!A:J,10,)</f>
        <v>2.3715982070287255E-2</v>
      </c>
      <c r="D185" t="s">
        <v>329</v>
      </c>
      <c r="E185">
        <v>70</v>
      </c>
      <c r="F185">
        <v>113</v>
      </c>
      <c r="G185">
        <v>112</v>
      </c>
      <c r="H185">
        <v>379</v>
      </c>
      <c r="I185" s="425">
        <f>IF(ISBLANK(D185),"",(E185/'Tasks to improve GC score'!$C$10))</f>
        <v>1.3262699982569023E-4</v>
      </c>
      <c r="J185" s="425">
        <f>IF(ISBLANK(D185),"",(F185/'Tasks to improve GC score'!$C$10))</f>
        <v>2.1409787114718565E-4</v>
      </c>
      <c r="K185" s="425">
        <f>IF(ISBLANK(D185),"",(G185/'Tasks to improve GC score'!$C$10))</f>
        <v>2.1220319972110437E-4</v>
      </c>
    </row>
    <row r="186" spans="1:11" x14ac:dyDescent="0.5">
      <c r="A186" s="230" t="str">
        <f t="shared" si="4"/>
        <v>Other - Reason for my visit is not in this list</v>
      </c>
      <c r="B186" s="230" t="str">
        <f t="shared" si="5"/>
        <v>ESDC</v>
      </c>
      <c r="C186" s="230">
        <f>VLOOKUP(B186,'Data-Dept'!A:J,10,)</f>
        <v>3.7887437723188588E-3</v>
      </c>
      <c r="D186" t="s">
        <v>565</v>
      </c>
      <c r="E186">
        <v>70</v>
      </c>
      <c r="F186">
        <v>76</v>
      </c>
      <c r="G186">
        <v>86</v>
      </c>
      <c r="H186">
        <v>175</v>
      </c>
      <c r="I186" s="425">
        <f>IF(ISBLANK(D186),"",(E186/'Tasks to improve GC score'!$C$10))</f>
        <v>1.3262699982569023E-4</v>
      </c>
      <c r="J186" s="425">
        <f>IF(ISBLANK(D186),"",(F186/'Tasks to improve GC score'!$C$10))</f>
        <v>1.4399502838217796E-4</v>
      </c>
      <c r="K186" s="425">
        <f>IF(ISBLANK(D186),"",(G186/'Tasks to improve GC score'!$C$10))</f>
        <v>1.6294174264299086E-4</v>
      </c>
    </row>
    <row r="187" spans="1:11" x14ac:dyDescent="0.5">
      <c r="A187" s="230" t="str">
        <f t="shared" si="4"/>
        <v>Search images</v>
      </c>
      <c r="B187" s="230" t="str">
        <f t="shared" si="5"/>
        <v>LAC</v>
      </c>
      <c r="C187" s="230">
        <f>VLOOKUP(B187,'Data-Dept'!A:J,10,)</f>
        <v>1.5716054468814866E-2</v>
      </c>
      <c r="D187" t="s">
        <v>953</v>
      </c>
      <c r="E187">
        <v>69</v>
      </c>
      <c r="F187">
        <v>99</v>
      </c>
      <c r="G187">
        <v>93</v>
      </c>
      <c r="H187">
        <v>178</v>
      </c>
      <c r="I187" s="425">
        <f>IF(ISBLANK(D187),"",(E187/'Tasks to improve GC score'!$C$10))</f>
        <v>1.3073232839960893E-4</v>
      </c>
      <c r="J187" s="425">
        <f>IF(ISBLANK(D187),"",(F187/'Tasks to improve GC score'!$C$10))</f>
        <v>1.8757247118204762E-4</v>
      </c>
      <c r="K187" s="425">
        <f>IF(ISBLANK(D187),"",(G187/'Tasks to improve GC score'!$C$10))</f>
        <v>1.7620444262555988E-4</v>
      </c>
    </row>
    <row r="188" spans="1:11" x14ac:dyDescent="0.5">
      <c r="A188" s="230" t="str">
        <f t="shared" si="4"/>
        <v>Search service files of the Second World War</v>
      </c>
      <c r="B188" s="230" t="str">
        <f t="shared" si="5"/>
        <v>LAC</v>
      </c>
      <c r="C188" s="230">
        <f>VLOOKUP(B188,'Data-Dept'!A:J,10,)</f>
        <v>1.5716054468814866E-2</v>
      </c>
      <c r="D188" t="s">
        <v>957</v>
      </c>
      <c r="E188">
        <v>69</v>
      </c>
      <c r="F188">
        <v>68</v>
      </c>
      <c r="G188">
        <v>79</v>
      </c>
      <c r="H188">
        <v>97</v>
      </c>
      <c r="I188" s="425">
        <f>IF(ISBLANK(D188),"",(E188/'Tasks to improve GC score'!$C$10))</f>
        <v>1.3073232839960893E-4</v>
      </c>
      <c r="J188" s="425">
        <f>IF(ISBLANK(D188),"",(F188/'Tasks to improve GC score'!$C$10))</f>
        <v>1.2883765697352766E-4</v>
      </c>
      <c r="K188" s="425">
        <f>IF(ISBLANK(D188),"",(G188/'Tasks to improve GC score'!$C$10))</f>
        <v>1.4967904266042183E-4</v>
      </c>
    </row>
    <row r="189" spans="1:11" x14ac:dyDescent="0.5">
      <c r="A189" s="230" t="str">
        <f t="shared" si="4"/>
        <v>Find funding opportunities</v>
      </c>
      <c r="B189" s="230" t="str">
        <f t="shared" si="5"/>
        <v>NRCan</v>
      </c>
      <c r="C189" s="230">
        <f>VLOOKUP(B189,'Data-Dept'!A:J,10,)</f>
        <v>1.720243549629279E-2</v>
      </c>
      <c r="D189" t="s">
        <v>1011</v>
      </c>
      <c r="E189">
        <v>69</v>
      </c>
      <c r="F189">
        <v>80</v>
      </c>
      <c r="G189">
        <v>75</v>
      </c>
      <c r="H189">
        <v>180</v>
      </c>
      <c r="I189" s="425">
        <f>IF(ISBLANK(D189),"",(E189/'Tasks to improve GC score'!$C$10))</f>
        <v>1.3073232839960893E-4</v>
      </c>
      <c r="J189" s="425">
        <f>IF(ISBLANK(D189),"",(F189/'Tasks to improve GC score'!$C$10))</f>
        <v>1.5157371408650312E-4</v>
      </c>
      <c r="K189" s="425">
        <f>IF(ISBLANK(D189),"",(G189/'Tasks to improve GC score'!$C$10))</f>
        <v>1.4210035695609666E-4</v>
      </c>
    </row>
    <row r="190" spans="1:11" x14ac:dyDescent="0.5">
      <c r="A190" s="230" t="str">
        <f t="shared" si="4"/>
        <v>Canada Worker Lockdown Benefit (CWLB)</v>
      </c>
      <c r="B190" s="230" t="str">
        <f t="shared" si="5"/>
        <v>CRA</v>
      </c>
      <c r="C190" s="230">
        <f>VLOOKUP(B190,'Data-Dept'!A:J,10,)</f>
        <v>3.2597552843902275E-3</v>
      </c>
      <c r="D190" t="s">
        <v>1385</v>
      </c>
      <c r="E190">
        <v>67</v>
      </c>
      <c r="F190">
        <v>61</v>
      </c>
      <c r="G190">
        <v>76</v>
      </c>
      <c r="H190">
        <v>125</v>
      </c>
      <c r="I190" s="425">
        <f>IF(ISBLANK(D190),"",(E190/'Tasks to improve GC score'!$C$10))</f>
        <v>1.2694298554744637E-4</v>
      </c>
      <c r="J190" s="425">
        <f>IF(ISBLANK(D190),"",(F190/'Tasks to improve GC score'!$C$10))</f>
        <v>1.1557495699095863E-4</v>
      </c>
      <c r="K190" s="425">
        <f>IF(ISBLANK(D190),"",(G190/'Tasks to improve GC score'!$C$10))</f>
        <v>1.4399502838217796E-4</v>
      </c>
    </row>
    <row r="191" spans="1:11" x14ac:dyDescent="0.5">
      <c r="A191" s="230" t="str">
        <f t="shared" si="4"/>
        <v>Open a My Business Account</v>
      </c>
      <c r="B191" s="230" t="str">
        <f t="shared" si="5"/>
        <v>CRA</v>
      </c>
      <c r="C191" s="230">
        <f>VLOOKUP(B191,'Data-Dept'!A:J,10,)</f>
        <v>3.2597552843902275E-3</v>
      </c>
      <c r="D191" t="s">
        <v>362</v>
      </c>
      <c r="E191">
        <v>67</v>
      </c>
      <c r="F191">
        <v>75</v>
      </c>
      <c r="G191">
        <v>75</v>
      </c>
      <c r="H191">
        <v>115</v>
      </c>
      <c r="I191" s="425">
        <f>IF(ISBLANK(D191),"",(E191/'Tasks to improve GC score'!$C$10))</f>
        <v>1.2694298554744637E-4</v>
      </c>
      <c r="J191" s="425">
        <f>IF(ISBLANK(D191),"",(F191/'Tasks to improve GC score'!$C$10))</f>
        <v>1.4210035695609666E-4</v>
      </c>
      <c r="K191" s="425">
        <f>IF(ISBLANK(D191),"",(G191/'Tasks to improve GC score'!$C$10))</f>
        <v>1.4210035695609666E-4</v>
      </c>
    </row>
    <row r="192" spans="1:11" x14ac:dyDescent="0.5">
      <c r="A192" s="230" t="str">
        <f t="shared" si="4"/>
        <v>Find a pension payment date</v>
      </c>
      <c r="B192" s="230" t="str">
        <f t="shared" si="5"/>
        <v>ESDC</v>
      </c>
      <c r="C192" s="230">
        <f>VLOOKUP(B192,'Data-Dept'!A:J,10,)</f>
        <v>3.7887437723188588E-3</v>
      </c>
      <c r="D192" t="s">
        <v>530</v>
      </c>
      <c r="E192">
        <v>67</v>
      </c>
      <c r="F192">
        <v>158</v>
      </c>
      <c r="G192">
        <v>228</v>
      </c>
      <c r="H192">
        <v>782</v>
      </c>
      <c r="I192" s="425">
        <f>IF(ISBLANK(D192),"",(E192/'Tasks to improve GC score'!$C$10))</f>
        <v>1.2694298554744637E-4</v>
      </c>
      <c r="J192" s="425">
        <f>IF(ISBLANK(D192),"",(F192/'Tasks to improve GC score'!$C$10))</f>
        <v>2.9935808532084365E-4</v>
      </c>
      <c r="K192" s="425">
        <f>IF(ISBLANK(D192),"",(G192/'Tasks to improve GC score'!$C$10))</f>
        <v>4.3198508514653389E-4</v>
      </c>
    </row>
    <row r="193" spans="1:11" x14ac:dyDescent="0.5">
      <c r="A193" s="230" t="str">
        <f t="shared" si="4"/>
        <v>My Service Canada Account (MSCA) - Sign in</v>
      </c>
      <c r="B193" s="230" t="str">
        <f t="shared" si="5"/>
        <v>ESDC</v>
      </c>
      <c r="C193" s="230">
        <f>VLOOKUP(B193,'Data-Dept'!A:J,10,)</f>
        <v>3.7887437723188588E-3</v>
      </c>
      <c r="D193" t="s">
        <v>539</v>
      </c>
      <c r="E193">
        <v>67</v>
      </c>
      <c r="F193">
        <v>118</v>
      </c>
      <c r="G193">
        <v>115</v>
      </c>
      <c r="H193">
        <v>232</v>
      </c>
      <c r="I193" s="425">
        <f>IF(ISBLANK(D193),"",(E193/'Tasks to improve GC score'!$C$10))</f>
        <v>1.2694298554744637E-4</v>
      </c>
      <c r="J193" s="425">
        <f>IF(ISBLANK(D193),"",(F193/'Tasks to improve GC score'!$C$10))</f>
        <v>2.2357122827759211E-4</v>
      </c>
      <c r="K193" s="425">
        <f>IF(ISBLANK(D193),"",(G193/'Tasks to improve GC score'!$C$10))</f>
        <v>2.1788721399934824E-4</v>
      </c>
    </row>
    <row r="194" spans="1:11" x14ac:dyDescent="0.5">
      <c r="A194" s="230" t="str">
        <f t="shared" si="4"/>
        <v>Latest news – Travel and emergency assistance</v>
      </c>
      <c r="B194" s="230" t="str">
        <f t="shared" si="5"/>
        <v>GAC</v>
      </c>
      <c r="C194" s="230">
        <f>VLOOKUP(B194,'Data-Dept'!A:J,10,)</f>
        <v>8.097690068006173E-3</v>
      </c>
      <c r="D194" t="s">
        <v>709</v>
      </c>
      <c r="E194">
        <v>67</v>
      </c>
      <c r="F194">
        <v>103</v>
      </c>
      <c r="G194">
        <v>125</v>
      </c>
      <c r="H194">
        <v>287</v>
      </c>
      <c r="I194" s="425">
        <f>IF(ISBLANK(D194),"",(E194/'Tasks to improve GC score'!$C$10))</f>
        <v>1.2694298554744637E-4</v>
      </c>
      <c r="J194" s="425">
        <f>IF(ISBLANK(D194),"",(F194/'Tasks to improve GC score'!$C$10))</f>
        <v>1.9515115688637278E-4</v>
      </c>
      <c r="K194" s="425">
        <f>IF(ISBLANK(D194),"",(G194/'Tasks to improve GC score'!$C$10))</f>
        <v>2.3683392826016113E-4</v>
      </c>
    </row>
    <row r="195" spans="1:11" x14ac:dyDescent="0.5">
      <c r="A195" s="230" t="str">
        <f t="shared" ref="A195:A258" si="6">IF(ISBLANK(D195),"",MID(D195,FIND("#",SUBSTITUTE(D195,":","#",2))+1,500))</f>
        <v>Map of colleges and universities in Canada</v>
      </c>
      <c r="B195" s="230" t="str">
        <f t="shared" ref="B195:B258" si="7">IF(ISBLANK(D195),"",LEFT(D195,FIND("#",SUBSTITUTE(D195,":","#"))-1))</f>
        <v>GAC</v>
      </c>
      <c r="C195" s="230">
        <f>VLOOKUP(B195,'Data-Dept'!A:J,10,)</f>
        <v>8.097690068006173E-3</v>
      </c>
      <c r="D195" t="s">
        <v>754</v>
      </c>
      <c r="E195">
        <v>67</v>
      </c>
      <c r="F195">
        <v>116</v>
      </c>
      <c r="G195">
        <v>113</v>
      </c>
      <c r="H195">
        <v>311</v>
      </c>
      <c r="I195" s="425">
        <f>IF(ISBLANK(D195),"",(E195/'Tasks to improve GC score'!$C$10))</f>
        <v>1.2694298554744637E-4</v>
      </c>
      <c r="J195" s="425">
        <f>IF(ISBLANK(D195),"",(F195/'Tasks to improve GC score'!$C$10))</f>
        <v>2.1978188542542951E-4</v>
      </c>
      <c r="K195" s="425">
        <f>IF(ISBLANK(D195),"",(G195/'Tasks to improve GC score'!$C$10))</f>
        <v>2.1409787114718565E-4</v>
      </c>
    </row>
    <row r="196" spans="1:11" x14ac:dyDescent="0.5">
      <c r="A196" s="230" t="str">
        <f t="shared" si="6"/>
        <v>Check the status of a passport application</v>
      </c>
      <c r="B196" s="230" t="str">
        <f t="shared" si="7"/>
        <v>IRCC</v>
      </c>
      <c r="C196" s="230">
        <f>VLOOKUP(B196,'Data-Dept'!A:J,10,)</f>
        <v>2.146124497851573E-3</v>
      </c>
      <c r="D196" t="s">
        <v>882</v>
      </c>
      <c r="E196">
        <v>67</v>
      </c>
      <c r="F196">
        <v>87</v>
      </c>
      <c r="G196">
        <v>105</v>
      </c>
      <c r="H196">
        <v>182</v>
      </c>
      <c r="I196" s="425">
        <f>IF(ISBLANK(D196),"",(E196/'Tasks to improve GC score'!$C$10))</f>
        <v>1.2694298554744637E-4</v>
      </c>
      <c r="J196" s="425">
        <f>IF(ISBLANK(D196),"",(F196/'Tasks to improve GC score'!$C$10))</f>
        <v>1.6483641406907215E-4</v>
      </c>
      <c r="K196" s="425">
        <f>IF(ISBLANK(D196),"",(G196/'Tasks to improve GC score'!$C$10))</f>
        <v>1.9894049973853535E-4</v>
      </c>
    </row>
    <row r="197" spans="1:11" x14ac:dyDescent="0.5">
      <c r="A197" s="230" t="str">
        <f t="shared" si="6"/>
        <v>Get guidelines for immunization and vaccination practices</v>
      </c>
      <c r="B197" s="230" t="str">
        <f t="shared" si="7"/>
        <v>PHAC</v>
      </c>
      <c r="C197" s="230">
        <f>VLOOKUP(B197,'Data-Dept'!A:J,10,)</f>
        <v>1.2118060810089969E-2</v>
      </c>
      <c r="D197" t="s">
        <v>1101</v>
      </c>
      <c r="E197">
        <v>67</v>
      </c>
      <c r="F197">
        <v>98</v>
      </c>
      <c r="G197">
        <v>115</v>
      </c>
      <c r="H197">
        <v>324</v>
      </c>
      <c r="I197" s="425">
        <f>IF(ISBLANK(D197),"",(E197/'Tasks to improve GC score'!$C$10))</f>
        <v>1.2694298554744637E-4</v>
      </c>
      <c r="J197" s="425">
        <f>IF(ISBLANK(D197),"",(F197/'Tasks to improve GC score'!$C$10))</f>
        <v>1.8567779975596632E-4</v>
      </c>
      <c r="K197" s="425">
        <f>IF(ISBLANK(D197),"",(G197/'Tasks to improve GC score'!$C$10))</f>
        <v>2.1788721399934824E-4</v>
      </c>
    </row>
    <row r="198" spans="1:11" x14ac:dyDescent="0.5">
      <c r="A198" s="230" t="str">
        <f t="shared" si="6"/>
        <v>Find a government policy, directive, standard or guideline</v>
      </c>
      <c r="B198" s="230" t="str">
        <f t="shared" si="7"/>
        <v>TBS</v>
      </c>
      <c r="C198" s="230">
        <f>VLOOKUP(B198,'Data-Dept'!A:J,10,)</f>
        <v>1.4316913441313023E-2</v>
      </c>
      <c r="D198" t="s">
        <v>1256</v>
      </c>
      <c r="E198">
        <v>67</v>
      </c>
      <c r="F198">
        <v>132</v>
      </c>
      <c r="G198">
        <v>121</v>
      </c>
      <c r="H198">
        <v>353</v>
      </c>
      <c r="I198" s="425">
        <f>IF(ISBLANK(D198),"",(E198/'Tasks to improve GC score'!$C$10))</f>
        <v>1.2694298554744637E-4</v>
      </c>
      <c r="J198" s="425">
        <f>IF(ISBLANK(D198),"",(F198/'Tasks to improve GC score'!$C$10))</f>
        <v>2.5009662824273014E-4</v>
      </c>
      <c r="K198" s="425">
        <f>IF(ISBLANK(D198),"",(G198/'Tasks to improve GC score'!$C$10))</f>
        <v>2.2925524255583597E-4</v>
      </c>
    </row>
    <row r="199" spans="1:11" x14ac:dyDescent="0.5">
      <c r="A199" s="230" t="str">
        <f t="shared" si="6"/>
        <v>Learn about mental health support and how to get help</v>
      </c>
      <c r="B199" s="230" t="str">
        <f t="shared" si="7"/>
        <v>PHAC</v>
      </c>
      <c r="C199" s="230">
        <f>VLOOKUP(B199,'Data-Dept'!A:J,10,)</f>
        <v>1.2118060810089969E-2</v>
      </c>
      <c r="D199" t="s">
        <v>1102</v>
      </c>
      <c r="E199">
        <v>66</v>
      </c>
      <c r="F199">
        <v>90</v>
      </c>
      <c r="G199">
        <v>98</v>
      </c>
      <c r="H199">
        <v>200</v>
      </c>
      <c r="I199" s="425">
        <f>IF(ISBLANK(D199),"",(E199/'Tasks to improve GC score'!$C$10))</f>
        <v>1.2504831412136507E-4</v>
      </c>
      <c r="J199" s="425">
        <f>IF(ISBLANK(D199),"",(F199/'Tasks to improve GC score'!$C$10))</f>
        <v>1.7052042834731602E-4</v>
      </c>
      <c r="K199" s="425">
        <f>IF(ISBLANK(D199),"",(G199/'Tasks to improve GC score'!$C$10))</f>
        <v>1.8567779975596632E-4</v>
      </c>
    </row>
    <row r="200" spans="1:11" x14ac:dyDescent="0.5">
      <c r="A200" s="230" t="str">
        <f t="shared" si="6"/>
        <v>Calculate my expected pension as a public servant</v>
      </c>
      <c r="B200" s="230" t="str">
        <f t="shared" si="7"/>
        <v>TBS</v>
      </c>
      <c r="C200" s="230">
        <f>VLOOKUP(B200,'Data-Dept'!A:J,10,)</f>
        <v>1.4316913441313023E-2</v>
      </c>
      <c r="D200" t="s">
        <v>1262</v>
      </c>
      <c r="E200">
        <v>66</v>
      </c>
      <c r="F200">
        <v>118</v>
      </c>
      <c r="G200">
        <v>119</v>
      </c>
      <c r="H200">
        <v>231</v>
      </c>
      <c r="I200" s="425">
        <f>IF(ISBLANK(D200),"",(E200/'Tasks to improve GC score'!$C$10))</f>
        <v>1.2504831412136507E-4</v>
      </c>
      <c r="J200" s="425">
        <f>IF(ISBLANK(D200),"",(F200/'Tasks to improve GC score'!$C$10))</f>
        <v>2.2357122827759211E-4</v>
      </c>
      <c r="K200" s="425">
        <f>IF(ISBLANK(D200),"",(G200/'Tasks to improve GC score'!$C$10))</f>
        <v>2.2546589970367338E-4</v>
      </c>
    </row>
    <row r="201" spans="1:11" x14ac:dyDescent="0.5">
      <c r="A201" s="230" t="str">
        <f t="shared" si="6"/>
        <v>Canada Recovery Caregiving Benefit (CRCB)</v>
      </c>
      <c r="B201" s="230" t="str">
        <f t="shared" si="7"/>
        <v>CRA</v>
      </c>
      <c r="C201" s="230">
        <f>VLOOKUP(B201,'Data-Dept'!A:J,10,)</f>
        <v>3.2597552843902275E-3</v>
      </c>
      <c r="D201" t="s">
        <v>1382</v>
      </c>
      <c r="E201">
        <v>65</v>
      </c>
      <c r="F201">
        <v>63</v>
      </c>
      <c r="G201">
        <v>80</v>
      </c>
      <c r="H201">
        <v>184</v>
      </c>
      <c r="I201" s="425">
        <f>IF(ISBLANK(D201),"",(E201/'Tasks to improve GC score'!$C$10))</f>
        <v>1.231536426952838E-4</v>
      </c>
      <c r="J201" s="425">
        <f>IF(ISBLANK(D201),"",(F201/'Tasks to improve GC score'!$C$10))</f>
        <v>1.193642998431212E-4</v>
      </c>
      <c r="K201" s="425">
        <f>IF(ISBLANK(D201),"",(G201/'Tasks to improve GC score'!$C$10))</f>
        <v>1.5157371408650312E-4</v>
      </c>
    </row>
    <row r="202" spans="1:11" x14ac:dyDescent="0.5">
      <c r="A202" s="230" t="str">
        <f t="shared" si="6"/>
        <v>How to apply for a status card</v>
      </c>
      <c r="B202" s="230" t="str">
        <f t="shared" si="7"/>
        <v>ISC</v>
      </c>
      <c r="C202" s="230">
        <f>VLOOKUP(B202,'Data-Dept'!A:J,10,)</f>
        <v>1.6665175505521528E-2</v>
      </c>
      <c r="D202" t="s">
        <v>912</v>
      </c>
      <c r="E202">
        <v>65</v>
      </c>
      <c r="F202">
        <v>75</v>
      </c>
      <c r="G202">
        <v>73</v>
      </c>
      <c r="H202">
        <v>127</v>
      </c>
      <c r="I202" s="425">
        <f>IF(ISBLANK(D202),"",(E202/'Tasks to improve GC score'!$C$10))</f>
        <v>1.231536426952838E-4</v>
      </c>
      <c r="J202" s="425">
        <f>IF(ISBLANK(D202),"",(F202/'Tasks to improve GC score'!$C$10))</f>
        <v>1.4210035695609666E-4</v>
      </c>
      <c r="K202" s="425">
        <f>IF(ISBLANK(D202),"",(G202/'Tasks to improve GC score'!$C$10))</f>
        <v>1.383110141039341E-4</v>
      </c>
    </row>
    <row r="203" spans="1:11" x14ac:dyDescent="0.5">
      <c r="A203" s="230" t="str">
        <f t="shared" si="6"/>
        <v>Other - Reason for my visit is not in this list</v>
      </c>
      <c r="B203" s="230" t="str">
        <f t="shared" si="7"/>
        <v>CSEC</v>
      </c>
      <c r="C203" s="230">
        <f>VLOOKUP(B203,'Data-Dept'!A:J,10,)</f>
        <v>3.4062996861916293E-2</v>
      </c>
      <c r="D203" t="s">
        <v>394</v>
      </c>
      <c r="E203">
        <v>64</v>
      </c>
      <c r="F203">
        <v>72</v>
      </c>
      <c r="G203">
        <v>78</v>
      </c>
      <c r="H203">
        <v>196</v>
      </c>
      <c r="I203" s="425">
        <f>IF(ISBLANK(D203),"",(E203/'Tasks to improve GC score'!$C$10))</f>
        <v>1.212589712692025E-4</v>
      </c>
      <c r="J203" s="425">
        <f>IF(ISBLANK(D203),"",(F203/'Tasks to improve GC score'!$C$10))</f>
        <v>1.364163426778528E-4</v>
      </c>
      <c r="K203" s="425">
        <f>IF(ISBLANK(D203),"",(G203/'Tasks to improve GC score'!$C$10))</f>
        <v>1.4778437123434053E-4</v>
      </c>
    </row>
    <row r="204" spans="1:11" x14ac:dyDescent="0.5">
      <c r="A204" s="230" t="str">
        <f t="shared" si="6"/>
        <v>Apply for funding for Canada summer jobs</v>
      </c>
      <c r="B204" s="230" t="str">
        <f t="shared" si="7"/>
        <v>ESDC</v>
      </c>
      <c r="C204" s="230">
        <f>VLOOKUP(B204,'Data-Dept'!A:J,10,)</f>
        <v>3.7887437723188588E-3</v>
      </c>
      <c r="D204" t="s">
        <v>549</v>
      </c>
      <c r="E204">
        <v>64</v>
      </c>
      <c r="F204">
        <v>130</v>
      </c>
      <c r="G204">
        <v>139</v>
      </c>
      <c r="H204">
        <v>327</v>
      </c>
      <c r="I204" s="425">
        <f>IF(ISBLANK(D204),"",(E204/'Tasks to improve GC score'!$C$10))</f>
        <v>1.212589712692025E-4</v>
      </c>
      <c r="J204" s="425">
        <f>IF(ISBLANK(D204),"",(F204/'Tasks to improve GC score'!$C$10))</f>
        <v>2.4630728539056759E-4</v>
      </c>
      <c r="K204" s="425">
        <f>IF(ISBLANK(D204),"",(G204/'Tasks to improve GC score'!$C$10))</f>
        <v>2.6335932822529916E-4</v>
      </c>
    </row>
    <row r="205" spans="1:11" ht="31.5" x14ac:dyDescent="0.5">
      <c r="A205" s="230" t="str">
        <f t="shared" si="6"/>
        <v>Scholarships for non-Canadian academic institutions to facilitate collaboration with Canadian post-secondary institutions</v>
      </c>
      <c r="B205" s="230" t="str">
        <f t="shared" si="7"/>
        <v>GAC</v>
      </c>
      <c r="C205" s="230">
        <f>VLOOKUP(B205,'Data-Dept'!A:J,10,)</f>
        <v>8.097690068006173E-3</v>
      </c>
      <c r="D205" t="s">
        <v>768</v>
      </c>
      <c r="E205">
        <v>64</v>
      </c>
      <c r="F205">
        <v>60</v>
      </c>
      <c r="G205">
        <v>75</v>
      </c>
      <c r="H205">
        <v>185</v>
      </c>
      <c r="I205" s="425">
        <f>IF(ISBLANK(D205),"",(E205/'Tasks to improve GC score'!$C$10))</f>
        <v>1.212589712692025E-4</v>
      </c>
      <c r="J205" s="425">
        <f>IF(ISBLANK(D205),"",(F205/'Tasks to improve GC score'!$C$10))</f>
        <v>1.1368028556487734E-4</v>
      </c>
      <c r="K205" s="425">
        <f>IF(ISBLANK(D205),"",(G205/'Tasks to improve GC score'!$C$10))</f>
        <v>1.4210035695609666E-4</v>
      </c>
    </row>
    <row r="206" spans="1:11" x14ac:dyDescent="0.5">
      <c r="A206" s="230" t="str">
        <f t="shared" si="6"/>
        <v>Renewable energy in Canada</v>
      </c>
      <c r="B206" s="230" t="str">
        <f t="shared" si="7"/>
        <v>NRCan</v>
      </c>
      <c r="C206" s="230">
        <f>VLOOKUP(B206,'Data-Dept'!A:J,10,)</f>
        <v>1.720243549629279E-2</v>
      </c>
      <c r="D206" t="s">
        <v>1030</v>
      </c>
      <c r="E206">
        <v>64</v>
      </c>
      <c r="F206">
        <v>88</v>
      </c>
      <c r="G206">
        <v>87</v>
      </c>
      <c r="H206">
        <v>219</v>
      </c>
      <c r="I206" s="425">
        <f>IF(ISBLANK(D206),"",(E206/'Tasks to improve GC score'!$C$10))</f>
        <v>1.212589712692025E-4</v>
      </c>
      <c r="J206" s="425">
        <f>IF(ISBLANK(D206),"",(F206/'Tasks to improve GC score'!$C$10))</f>
        <v>1.6673108549515342E-4</v>
      </c>
      <c r="K206" s="425">
        <f>IF(ISBLANK(D206),"",(G206/'Tasks to improve GC score'!$C$10))</f>
        <v>1.6483641406907215E-4</v>
      </c>
    </row>
    <row r="207" spans="1:11" x14ac:dyDescent="0.5">
      <c r="A207" s="230" t="str">
        <f t="shared" si="6"/>
        <v>Canada Pension Plan (CPP) - Apply for a Survivors Pension</v>
      </c>
      <c r="B207" s="230" t="str">
        <f t="shared" si="7"/>
        <v>ESDC</v>
      </c>
      <c r="C207" s="230">
        <f>VLOOKUP(B207,'Data-Dept'!A:J,10,)</f>
        <v>3.7887437723188588E-3</v>
      </c>
      <c r="D207" t="s">
        <v>517</v>
      </c>
      <c r="E207">
        <v>63</v>
      </c>
      <c r="F207">
        <v>73</v>
      </c>
      <c r="G207">
        <v>69</v>
      </c>
      <c r="H207">
        <v>134</v>
      </c>
      <c r="I207" s="425">
        <f>IF(ISBLANK(D207),"",(E207/'Tasks to improve GC score'!$C$10))</f>
        <v>1.193642998431212E-4</v>
      </c>
      <c r="J207" s="425">
        <f>IF(ISBLANK(D207),"",(F207/'Tasks to improve GC score'!$C$10))</f>
        <v>1.383110141039341E-4</v>
      </c>
      <c r="K207" s="425">
        <f>IF(ISBLANK(D207),"",(G207/'Tasks to improve GC score'!$C$10))</f>
        <v>1.3073232839960893E-4</v>
      </c>
    </row>
    <row r="208" spans="1:11" x14ac:dyDescent="0.5">
      <c r="A208" s="230" t="str">
        <f t="shared" si="6"/>
        <v>Other - Reason for my visit is not in this list</v>
      </c>
      <c r="B208" s="230" t="str">
        <f t="shared" si="7"/>
        <v>GAC</v>
      </c>
      <c r="C208" s="230">
        <f>VLOOKUP(B208,'Data-Dept'!A:J,10,)</f>
        <v>8.097690068006173E-3</v>
      </c>
      <c r="D208" t="s">
        <v>699</v>
      </c>
      <c r="E208">
        <v>63</v>
      </c>
      <c r="F208">
        <v>71</v>
      </c>
      <c r="G208">
        <v>63</v>
      </c>
      <c r="H208">
        <v>126</v>
      </c>
      <c r="I208" s="425">
        <f>IF(ISBLANK(D208),"",(E208/'Tasks to improve GC score'!$C$10))</f>
        <v>1.193642998431212E-4</v>
      </c>
      <c r="J208" s="425">
        <f>IF(ISBLANK(D208),"",(F208/'Tasks to improve GC score'!$C$10))</f>
        <v>1.3452167125177153E-4</v>
      </c>
      <c r="K208" s="425">
        <f>IF(ISBLANK(D208),"",(G208/'Tasks to improve GC score'!$C$10))</f>
        <v>1.193642998431212E-4</v>
      </c>
    </row>
    <row r="209" spans="1:11" x14ac:dyDescent="0.5">
      <c r="A209" s="230" t="str">
        <f t="shared" si="6"/>
        <v>Submit a request under Jordan's Principle</v>
      </c>
      <c r="B209" s="230" t="str">
        <f t="shared" si="7"/>
        <v>ISC</v>
      </c>
      <c r="C209" s="230">
        <f>VLOOKUP(B209,'Data-Dept'!A:J,10,)</f>
        <v>1.6665175505521528E-2</v>
      </c>
      <c r="D209" t="s">
        <v>916</v>
      </c>
      <c r="E209">
        <v>63</v>
      </c>
      <c r="F209">
        <v>58</v>
      </c>
      <c r="G209">
        <v>56</v>
      </c>
      <c r="H209">
        <v>93</v>
      </c>
      <c r="I209" s="425">
        <f>IF(ISBLANK(D209),"",(E209/'Tasks to improve GC score'!$C$10))</f>
        <v>1.193642998431212E-4</v>
      </c>
      <c r="J209" s="425">
        <f>IF(ISBLANK(D209),"",(F209/'Tasks to improve GC score'!$C$10))</f>
        <v>1.0989094271271476E-4</v>
      </c>
      <c r="K209" s="425">
        <f>IF(ISBLANK(D209),"",(G209/'Tasks to improve GC score'!$C$10))</f>
        <v>1.0610159986055219E-4</v>
      </c>
    </row>
    <row r="210" spans="1:11" x14ac:dyDescent="0.5">
      <c r="A210" s="230" t="str">
        <f t="shared" si="6"/>
        <v>Other - Reason for my visit is not in this list</v>
      </c>
      <c r="B210" s="230" t="str">
        <f t="shared" si="7"/>
        <v>NRCan</v>
      </c>
      <c r="C210" s="230">
        <f>VLOOKUP(B210,'Data-Dept'!A:J,10,)</f>
        <v>1.720243549629279E-2</v>
      </c>
      <c r="D210" t="s">
        <v>1029</v>
      </c>
      <c r="E210">
        <v>63</v>
      </c>
      <c r="F210">
        <v>78</v>
      </c>
      <c r="G210">
        <v>84</v>
      </c>
      <c r="H210">
        <v>141</v>
      </c>
      <c r="I210" s="425">
        <f>IF(ISBLANK(D210),"",(E210/'Tasks to improve GC score'!$C$10))</f>
        <v>1.193642998431212E-4</v>
      </c>
      <c r="J210" s="425">
        <f>IF(ISBLANK(D210),"",(F210/'Tasks to improve GC score'!$C$10))</f>
        <v>1.4778437123434053E-4</v>
      </c>
      <c r="K210" s="425">
        <f>IF(ISBLANK(D210),"",(G210/'Tasks to improve GC score'!$C$10))</f>
        <v>1.5915239979082829E-4</v>
      </c>
    </row>
    <row r="211" spans="1:11" x14ac:dyDescent="0.5">
      <c r="A211" s="230" t="str">
        <f t="shared" si="6"/>
        <v>Tax-related issue (tax slips, overpayments)</v>
      </c>
      <c r="B211" s="230" t="str">
        <f t="shared" si="7"/>
        <v>PSPC</v>
      </c>
      <c r="C211" s="230">
        <f>VLOOKUP(B211,'Data-Dept'!A:J,10,)</f>
        <v>7.9173363759790314E-3</v>
      </c>
      <c r="D211" t="s">
        <v>1210</v>
      </c>
      <c r="E211">
        <v>63</v>
      </c>
      <c r="F211">
        <v>73</v>
      </c>
      <c r="G211">
        <v>94</v>
      </c>
      <c r="H211">
        <v>170</v>
      </c>
      <c r="I211" s="425">
        <f>IF(ISBLANK(D211),"",(E211/'Tasks to improve GC score'!$C$10))</f>
        <v>1.193642998431212E-4</v>
      </c>
      <c r="J211" s="425">
        <f>IF(ISBLANK(D211),"",(F211/'Tasks to improve GC score'!$C$10))</f>
        <v>1.383110141039341E-4</v>
      </c>
      <c r="K211" s="425">
        <f>IF(ISBLANK(D211),"",(G211/'Tasks to improve GC score'!$C$10))</f>
        <v>1.7809911405164115E-4</v>
      </c>
    </row>
    <row r="212" spans="1:11" x14ac:dyDescent="0.5">
      <c r="A212" s="230" t="str">
        <f t="shared" si="6"/>
        <v>Study costs for international students in Canada</v>
      </c>
      <c r="B212" s="230" t="str">
        <f t="shared" si="7"/>
        <v>GAC</v>
      </c>
      <c r="C212" s="230">
        <f>VLOOKUP(B212,'Data-Dept'!A:J,10,)</f>
        <v>8.097690068006173E-3</v>
      </c>
      <c r="D212" t="s">
        <v>780</v>
      </c>
      <c r="E212">
        <v>59</v>
      </c>
      <c r="F212">
        <v>75</v>
      </c>
      <c r="G212">
        <v>76</v>
      </c>
      <c r="H212">
        <v>235</v>
      </c>
      <c r="I212" s="425">
        <f>IF(ISBLANK(D212),"",(E212/'Tasks to improve GC score'!$C$10))</f>
        <v>1.1178561413879605E-4</v>
      </c>
      <c r="J212" s="425">
        <f>IF(ISBLANK(D212),"",(F212/'Tasks to improve GC score'!$C$10))</f>
        <v>1.4210035695609666E-4</v>
      </c>
      <c r="K212" s="425">
        <f>IF(ISBLANK(D212),"",(G212/'Tasks to improve GC score'!$C$10))</f>
        <v>1.4399502838217796E-4</v>
      </c>
    </row>
    <row r="213" spans="1:11" x14ac:dyDescent="0.5">
      <c r="A213" s="230" t="str">
        <f t="shared" si="6"/>
        <v>Other - Reason for my visit is not in this list</v>
      </c>
      <c r="B213" s="230" t="str">
        <f t="shared" si="7"/>
        <v>TC</v>
      </c>
      <c r="C213" s="230">
        <f>VLOOKUP(B213,'Data-Dept'!A:J,10,)</f>
        <v>2.4679576079022828E-2</v>
      </c>
      <c r="D213" t="s">
        <v>1631</v>
      </c>
      <c r="E213">
        <v>59</v>
      </c>
      <c r="F213">
        <v>83</v>
      </c>
      <c r="G213">
        <v>84</v>
      </c>
      <c r="H213">
        <v>180</v>
      </c>
      <c r="I213" s="425">
        <f>IF(ISBLANK(D213),"",(E213/'Tasks to improve GC score'!$C$10))</f>
        <v>1.1178561413879605E-4</v>
      </c>
      <c r="J213" s="425">
        <f>IF(ISBLANK(D213),"",(F213/'Tasks to improve GC score'!$C$10))</f>
        <v>1.5725772836474699E-4</v>
      </c>
      <c r="K213" s="425">
        <f>IF(ISBLANK(D213),"",(G213/'Tasks to improve GC score'!$C$10))</f>
        <v>1.5915239979082829E-4</v>
      </c>
    </row>
    <row r="214" spans="1:11" x14ac:dyDescent="0.5">
      <c r="A214" s="230" t="str">
        <f t="shared" si="6"/>
        <v>ArriveCAN – Report your travel information before you enter Canada</v>
      </c>
      <c r="B214" s="230" t="str">
        <f t="shared" si="7"/>
        <v>CBSA</v>
      </c>
      <c r="C214" s="230">
        <f>VLOOKUP(B214,'Data-Dept'!A:J,10,)</f>
        <v>8.2121991698330173E-3</v>
      </c>
      <c r="D214" t="s">
        <v>255</v>
      </c>
      <c r="E214">
        <v>58</v>
      </c>
      <c r="F214">
        <v>76</v>
      </c>
      <c r="G214">
        <v>65</v>
      </c>
      <c r="H214">
        <v>130</v>
      </c>
      <c r="I214" s="425">
        <f>IF(ISBLANK(D214),"",(E214/'Tasks to improve GC score'!$C$10))</f>
        <v>1.0989094271271476E-4</v>
      </c>
      <c r="J214" s="425">
        <f>IF(ISBLANK(D214),"",(F214/'Tasks to improve GC score'!$C$10))</f>
        <v>1.4399502838217796E-4</v>
      </c>
      <c r="K214" s="425">
        <f>IF(ISBLANK(D214),"",(G214/'Tasks to improve GC score'!$C$10))</f>
        <v>1.231536426952838E-4</v>
      </c>
    </row>
    <row r="215" spans="1:11" x14ac:dyDescent="0.5">
      <c r="A215" s="230" t="str">
        <f t="shared" si="6"/>
        <v>Study in Canada – for non-Canadians</v>
      </c>
      <c r="B215" s="230" t="str">
        <f t="shared" si="7"/>
        <v>GAC</v>
      </c>
      <c r="C215" s="230">
        <f>VLOOKUP(B215,'Data-Dept'!A:J,10,)</f>
        <v>8.097690068006173E-3</v>
      </c>
      <c r="D215" t="s">
        <v>700</v>
      </c>
      <c r="E215">
        <v>55</v>
      </c>
      <c r="F215">
        <v>63</v>
      </c>
      <c r="G215">
        <v>75</v>
      </c>
      <c r="H215">
        <v>156</v>
      </c>
      <c r="I215" s="425">
        <f>IF(ISBLANK(D215),"",(E215/'Tasks to improve GC score'!$C$10))</f>
        <v>1.0420692843447089E-4</v>
      </c>
      <c r="J215" s="425">
        <f>IF(ISBLANK(D215),"",(F215/'Tasks to improve GC score'!$C$10))</f>
        <v>1.193642998431212E-4</v>
      </c>
      <c r="K215" s="425">
        <f>IF(ISBLANK(D215),"",(G215/'Tasks to improve GC score'!$C$10))</f>
        <v>1.4210035695609666E-4</v>
      </c>
    </row>
    <row r="216" spans="1:11" x14ac:dyDescent="0.5">
      <c r="A216" s="230" t="str">
        <f t="shared" si="6"/>
        <v>Access the Standing Offers and Supply Arrangements Application (SOSA App)</v>
      </c>
      <c r="B216" s="230" t="str">
        <f t="shared" si="7"/>
        <v>PSPC</v>
      </c>
      <c r="C216" s="230">
        <f>VLOOKUP(B216,'Data-Dept'!A:J,10,)</f>
        <v>7.9173363759790314E-3</v>
      </c>
      <c r="D216" t="s">
        <v>1160</v>
      </c>
      <c r="E216">
        <v>55</v>
      </c>
      <c r="F216">
        <v>76</v>
      </c>
      <c r="G216">
        <v>76</v>
      </c>
      <c r="H216">
        <v>93</v>
      </c>
      <c r="I216" s="425">
        <f>IF(ISBLANK(D216),"",(E216/'Tasks to improve GC score'!$C$10))</f>
        <v>1.0420692843447089E-4</v>
      </c>
      <c r="J216" s="425">
        <f>IF(ISBLANK(D216),"",(F216/'Tasks to improve GC score'!$C$10))</f>
        <v>1.4399502838217796E-4</v>
      </c>
      <c r="K216" s="425">
        <f>IF(ISBLANK(D216),"",(G216/'Tasks to improve GC score'!$C$10))</f>
        <v>1.4399502838217796E-4</v>
      </c>
    </row>
    <row r="217" spans="1:11" x14ac:dyDescent="0.5">
      <c r="A217" s="230" t="str">
        <f t="shared" si="6"/>
        <v>Find out whether a drug is approved for use and sale in Canada</v>
      </c>
      <c r="B217" s="230" t="str">
        <f t="shared" si="7"/>
        <v>HC</v>
      </c>
      <c r="C217" s="230">
        <f>VLOOKUP(B217,'Data-Dept'!A:J,10,)</f>
        <v>8.1052032694029358E-3</v>
      </c>
      <c r="D217" t="s">
        <v>808</v>
      </c>
      <c r="E217">
        <v>54</v>
      </c>
      <c r="F217">
        <v>75</v>
      </c>
      <c r="G217">
        <v>82</v>
      </c>
      <c r="H217">
        <v>235</v>
      </c>
      <c r="I217" s="425">
        <f>IF(ISBLANK(D217),"",(E217/'Tasks to improve GC score'!$C$10))</f>
        <v>1.0231225700838961E-4</v>
      </c>
      <c r="J217" s="425">
        <f>IF(ISBLANK(D217),"",(F217/'Tasks to improve GC score'!$C$10))</f>
        <v>1.4210035695609666E-4</v>
      </c>
      <c r="K217" s="425">
        <f>IF(ISBLANK(D217),"",(G217/'Tasks to improve GC score'!$C$10))</f>
        <v>1.5536305693866569E-4</v>
      </c>
    </row>
    <row r="218" spans="1:11" x14ac:dyDescent="0.5">
      <c r="A218" s="230" t="str">
        <f t="shared" si="6"/>
        <v>Program information</v>
      </c>
      <c r="B218" s="230" t="str">
        <f t="shared" si="7"/>
        <v>INFC</v>
      </c>
      <c r="C218" s="230">
        <f>VLOOKUP(B218,'Data-Dept'!A:J,10,)</f>
        <v>3.9746974763323513E-2</v>
      </c>
      <c r="D218" t="s">
        <v>826</v>
      </c>
      <c r="E218">
        <v>54</v>
      </c>
      <c r="F218">
        <v>76</v>
      </c>
      <c r="G218">
        <v>84</v>
      </c>
      <c r="H218">
        <v>219</v>
      </c>
      <c r="I218" s="425">
        <f>IF(ISBLANK(D218),"",(E218/'Tasks to improve GC score'!$C$10))</f>
        <v>1.0231225700838961E-4</v>
      </c>
      <c r="J218" s="425">
        <f>IF(ISBLANK(D218),"",(F218/'Tasks to improve GC score'!$C$10))</f>
        <v>1.4399502838217796E-4</v>
      </c>
      <c r="K218" s="425">
        <f>IF(ISBLANK(D218),"",(G218/'Tasks to improve GC score'!$C$10))</f>
        <v>1.5915239979082829E-4</v>
      </c>
    </row>
    <row r="219" spans="1:11" x14ac:dyDescent="0.5">
      <c r="A219" s="230" t="str">
        <f t="shared" si="6"/>
        <v>Register as a Canadian living or travelling outside Canada</v>
      </c>
      <c r="B219" s="230" t="str">
        <f t="shared" si="7"/>
        <v>GAC</v>
      </c>
      <c r="C219" s="230">
        <f>VLOOKUP(B219,'Data-Dept'!A:J,10,)</f>
        <v>8.097690068006173E-3</v>
      </c>
      <c r="D219" t="s">
        <v>716</v>
      </c>
      <c r="E219">
        <v>53</v>
      </c>
      <c r="F219">
        <v>87</v>
      </c>
      <c r="G219">
        <v>91</v>
      </c>
      <c r="H219">
        <v>183</v>
      </c>
      <c r="I219" s="425">
        <f>IF(ISBLANK(D219),"",(E219/'Tasks to improve GC score'!$C$10))</f>
        <v>1.0041758558230832E-4</v>
      </c>
      <c r="J219" s="425">
        <f>IF(ISBLANK(D219),"",(F219/'Tasks to improve GC score'!$C$10))</f>
        <v>1.6483641406907215E-4</v>
      </c>
      <c r="K219" s="425">
        <f>IF(ISBLANK(D219),"",(G219/'Tasks to improve GC score'!$C$10))</f>
        <v>1.7241509977339729E-4</v>
      </c>
    </row>
    <row r="220" spans="1:11" x14ac:dyDescent="0.5">
      <c r="A220" s="230" t="str">
        <f t="shared" si="6"/>
        <v>Authenticate documents so that they can be recognized outside Canada</v>
      </c>
      <c r="B220" s="230" t="str">
        <f t="shared" si="7"/>
        <v>GAC</v>
      </c>
      <c r="C220" s="230">
        <f>VLOOKUP(B220,'Data-Dept'!A:J,10,)</f>
        <v>8.097690068006173E-3</v>
      </c>
      <c r="D220" t="s">
        <v>726</v>
      </c>
      <c r="E220">
        <v>53</v>
      </c>
      <c r="F220">
        <v>83</v>
      </c>
      <c r="G220">
        <v>92</v>
      </c>
      <c r="H220">
        <v>164</v>
      </c>
      <c r="I220" s="425">
        <f>IF(ISBLANK(D220),"",(E220/'Tasks to improve GC score'!$C$10))</f>
        <v>1.0041758558230832E-4</v>
      </c>
      <c r="J220" s="425">
        <f>IF(ISBLANK(D220),"",(F220/'Tasks to improve GC score'!$C$10))</f>
        <v>1.5725772836474699E-4</v>
      </c>
      <c r="K220" s="425">
        <f>IF(ISBLANK(D220),"",(G220/'Tasks to improve GC score'!$C$10))</f>
        <v>1.7430977119947859E-4</v>
      </c>
    </row>
    <row r="221" spans="1:11" x14ac:dyDescent="0.5">
      <c r="A221" s="230" t="str">
        <f t="shared" si="6"/>
        <v>Historic and modern treaties and agreements</v>
      </c>
      <c r="B221" s="230" t="str">
        <f t="shared" si="7"/>
        <v>CIRNAC</v>
      </c>
      <c r="C221" s="230">
        <f>VLOOKUP(B221,'Data-Dept'!A:J,10,)</f>
        <v>2.3715982070287255E-2</v>
      </c>
      <c r="D221" t="s">
        <v>327</v>
      </c>
      <c r="E221">
        <v>52</v>
      </c>
      <c r="F221">
        <v>78</v>
      </c>
      <c r="G221">
        <v>87</v>
      </c>
      <c r="H221">
        <v>217</v>
      </c>
      <c r="I221" s="425">
        <f>IF(ISBLANK(D221),"",(E221/'Tasks to improve GC score'!$C$10))</f>
        <v>9.8522914156227024E-5</v>
      </c>
      <c r="J221" s="425">
        <f>IF(ISBLANK(D221),"",(F221/'Tasks to improve GC score'!$C$10))</f>
        <v>1.4778437123434053E-4</v>
      </c>
      <c r="K221" s="425">
        <f>IF(ISBLANK(D221),"",(G221/'Tasks to improve GC score'!$C$10))</f>
        <v>1.6483641406907215E-4</v>
      </c>
    </row>
    <row r="222" spans="1:11" x14ac:dyDescent="0.5">
      <c r="A222" s="230" t="str">
        <f t="shared" si="6"/>
        <v>Contact a federal office – outside Canada (embassy, consulate, trade office)</v>
      </c>
      <c r="B222" s="230" t="str">
        <f t="shared" si="7"/>
        <v>GAC</v>
      </c>
      <c r="C222" s="230">
        <f>VLOOKUP(B222,'Data-Dept'!A:J,10,)</f>
        <v>8.097690068006173E-3</v>
      </c>
      <c r="D222" t="s">
        <v>707</v>
      </c>
      <c r="E222">
        <v>52</v>
      </c>
      <c r="F222">
        <v>61</v>
      </c>
      <c r="G222">
        <v>64</v>
      </c>
      <c r="H222">
        <v>96</v>
      </c>
      <c r="I222" s="425">
        <f>IF(ISBLANK(D222),"",(E222/'Tasks to improve GC score'!$C$10))</f>
        <v>9.8522914156227024E-5</v>
      </c>
      <c r="J222" s="425">
        <f>IF(ISBLANK(D222),"",(F222/'Tasks to improve GC score'!$C$10))</f>
        <v>1.1557495699095863E-4</v>
      </c>
      <c r="K222" s="425">
        <f>IF(ISBLANK(D222),"",(G222/'Tasks to improve GC score'!$C$10))</f>
        <v>1.212589712692025E-4</v>
      </c>
    </row>
    <row r="223" spans="1:11" x14ac:dyDescent="0.5">
      <c r="A223" s="230" t="str">
        <f t="shared" si="6"/>
        <v>Search Personnel Records of the First World War</v>
      </c>
      <c r="B223" s="230" t="str">
        <f t="shared" si="7"/>
        <v>LAC</v>
      </c>
      <c r="C223" s="230">
        <f>VLOOKUP(B223,'Data-Dept'!A:J,10,)</f>
        <v>1.5716054468814866E-2</v>
      </c>
      <c r="D223" t="s">
        <v>955</v>
      </c>
      <c r="E223">
        <v>52</v>
      </c>
      <c r="F223">
        <v>67</v>
      </c>
      <c r="G223">
        <v>64</v>
      </c>
      <c r="H223">
        <v>190</v>
      </c>
      <c r="I223" s="425">
        <f>IF(ISBLANK(D223),"",(E223/'Tasks to improve GC score'!$C$10))</f>
        <v>9.8522914156227024E-5</v>
      </c>
      <c r="J223" s="425">
        <f>IF(ISBLANK(D223),"",(F223/'Tasks to improve GC score'!$C$10))</f>
        <v>1.2694298554744637E-4</v>
      </c>
      <c r="K223" s="425">
        <f>IF(ISBLANK(D223),"",(G223/'Tasks to improve GC score'!$C$10))</f>
        <v>1.212589712692025E-4</v>
      </c>
    </row>
    <row r="224" spans="1:11" x14ac:dyDescent="0.5">
      <c r="A224" s="230" t="str">
        <f t="shared" si="6"/>
        <v>Find a scientific, technical or medical journal</v>
      </c>
      <c r="B224" s="230" t="str">
        <f t="shared" si="7"/>
        <v>NRC</v>
      </c>
      <c r="C224" s="230">
        <f>VLOOKUP(B224,'Data-Dept'!A:J,10,)</f>
        <v>2.2955709653256485E-2</v>
      </c>
      <c r="D224" t="s">
        <v>988</v>
      </c>
      <c r="E224">
        <v>52</v>
      </c>
      <c r="F224">
        <v>95</v>
      </c>
      <c r="G224">
        <v>104</v>
      </c>
      <c r="H224">
        <v>314</v>
      </c>
      <c r="I224" s="425">
        <f>IF(ISBLANK(D224),"",(E224/'Tasks to improve GC score'!$C$10))</f>
        <v>9.8522914156227024E-5</v>
      </c>
      <c r="J224" s="425">
        <f>IF(ISBLANK(D224),"",(F224/'Tasks to improve GC score'!$C$10))</f>
        <v>1.7999378547772245E-4</v>
      </c>
      <c r="K224" s="425">
        <f>IF(ISBLANK(D224),"",(G224/'Tasks to improve GC score'!$C$10))</f>
        <v>1.9704582831245405E-4</v>
      </c>
    </row>
    <row r="225" spans="1:11" x14ac:dyDescent="0.5">
      <c r="A225" s="230" t="str">
        <f t="shared" si="6"/>
        <v>Grants for technological innovation - Industrial Research Assistance Program (IRAP)</v>
      </c>
      <c r="B225" s="230" t="str">
        <f t="shared" si="7"/>
        <v>NRC</v>
      </c>
      <c r="C225" s="230">
        <f>VLOOKUP(B225,'Data-Dept'!A:J,10,)</f>
        <v>2.2955709653256485E-2</v>
      </c>
      <c r="D225" t="s">
        <v>989</v>
      </c>
      <c r="E225">
        <v>52</v>
      </c>
      <c r="F225">
        <v>62</v>
      </c>
      <c r="G225">
        <v>77</v>
      </c>
      <c r="H225">
        <v>161</v>
      </c>
      <c r="I225" s="425">
        <f>IF(ISBLANK(D225),"",(E225/'Tasks to improve GC score'!$C$10))</f>
        <v>9.8522914156227024E-5</v>
      </c>
      <c r="J225" s="425">
        <f>IF(ISBLANK(D225),"",(F225/'Tasks to improve GC score'!$C$10))</f>
        <v>1.1746962841703992E-4</v>
      </c>
      <c r="K225" s="425">
        <f>IF(ISBLANK(D225),"",(G225/'Tasks to improve GC score'!$C$10))</f>
        <v>1.4588969980825926E-4</v>
      </c>
    </row>
    <row r="226" spans="1:11" x14ac:dyDescent="0.5">
      <c r="A226" s="230" t="str">
        <f t="shared" si="6"/>
        <v>Information on Canada's green infrastructure programs</v>
      </c>
      <c r="B226" s="230" t="str">
        <f t="shared" si="7"/>
        <v>NRCan</v>
      </c>
      <c r="C226" s="230">
        <f>VLOOKUP(B226,'Data-Dept'!A:J,10,)</f>
        <v>1.720243549629279E-2</v>
      </c>
      <c r="D226" t="s">
        <v>1514</v>
      </c>
      <c r="E226">
        <v>52</v>
      </c>
      <c r="F226">
        <v>96</v>
      </c>
      <c r="G226">
        <v>79</v>
      </c>
      <c r="H226">
        <v>156</v>
      </c>
      <c r="I226" s="425">
        <f>IF(ISBLANK(D226),"",(E226/'Tasks to improve GC score'!$C$10))</f>
        <v>9.8522914156227024E-5</v>
      </c>
      <c r="J226" s="425">
        <f>IF(ISBLANK(D226),"",(F226/'Tasks to improve GC score'!$C$10))</f>
        <v>1.8188845690380375E-4</v>
      </c>
      <c r="K226" s="425">
        <f>IF(ISBLANK(D226),"",(G226/'Tasks to improve GC score'!$C$10))</f>
        <v>1.4967904266042183E-4</v>
      </c>
    </row>
    <row r="227" spans="1:11" x14ac:dyDescent="0.5">
      <c r="A227" s="230" t="str">
        <f t="shared" si="6"/>
        <v>Other - Reason for my visit is not in this list</v>
      </c>
      <c r="B227" s="230" t="str">
        <f t="shared" si="7"/>
        <v>PSPC</v>
      </c>
      <c r="C227" s="230">
        <f>VLOOKUP(B227,'Data-Dept'!A:J,10,)</f>
        <v>7.9173363759790314E-3</v>
      </c>
      <c r="D227" t="s">
        <v>1175</v>
      </c>
      <c r="E227">
        <v>52</v>
      </c>
      <c r="F227">
        <v>69</v>
      </c>
      <c r="G227">
        <v>73</v>
      </c>
      <c r="H227">
        <v>137</v>
      </c>
      <c r="I227" s="425">
        <f>IF(ISBLANK(D227),"",(E227/'Tasks to improve GC score'!$C$10))</f>
        <v>9.8522914156227024E-5</v>
      </c>
      <c r="J227" s="425">
        <f>IF(ISBLANK(D227),"",(F227/'Tasks to improve GC score'!$C$10))</f>
        <v>1.3073232839960893E-4</v>
      </c>
      <c r="K227" s="425">
        <f>IF(ISBLANK(D227),"",(G227/'Tasks to improve GC score'!$C$10))</f>
        <v>1.383110141039341E-4</v>
      </c>
    </row>
    <row r="228" spans="1:11" x14ac:dyDescent="0.5">
      <c r="A228" s="230" t="str">
        <f t="shared" si="6"/>
        <v>Learn about Canada's health care system</v>
      </c>
      <c r="B228" s="230" t="str">
        <f t="shared" si="7"/>
        <v>HC</v>
      </c>
      <c r="C228" s="230">
        <f>VLOOKUP(B228,'Data-Dept'!A:J,10,)</f>
        <v>8.1052032694029358E-3</v>
      </c>
      <c r="D228" t="s">
        <v>814</v>
      </c>
      <c r="E228">
        <v>50</v>
      </c>
      <c r="F228">
        <v>77</v>
      </c>
      <c r="G228">
        <v>82</v>
      </c>
      <c r="H228">
        <v>232</v>
      </c>
      <c r="I228" s="425">
        <f>IF(ISBLANK(D228),"",(E228/'Tasks to improve GC score'!$C$10))</f>
        <v>9.4733571304064443E-5</v>
      </c>
      <c r="J228" s="425">
        <f>IF(ISBLANK(D228),"",(F228/'Tasks to improve GC score'!$C$10))</f>
        <v>1.4588969980825926E-4</v>
      </c>
      <c r="K228" s="425">
        <f>IF(ISBLANK(D228),"",(G228/'Tasks to improve GC score'!$C$10))</f>
        <v>1.5536305693866569E-4</v>
      </c>
    </row>
    <row r="229" spans="1:11" x14ac:dyDescent="0.5">
      <c r="A229" s="230" t="str">
        <f t="shared" si="6"/>
        <v>Check health advice before travelling</v>
      </c>
      <c r="B229" s="230" t="str">
        <f t="shared" si="7"/>
        <v>PHAC</v>
      </c>
      <c r="C229" s="230">
        <f>VLOOKUP(B229,'Data-Dept'!A:J,10,)</f>
        <v>1.2118060810089969E-2</v>
      </c>
      <c r="D229" t="s">
        <v>1105</v>
      </c>
      <c r="E229">
        <v>49</v>
      </c>
      <c r="F229">
        <v>62</v>
      </c>
      <c r="G229">
        <v>77</v>
      </c>
      <c r="H229">
        <v>210</v>
      </c>
      <c r="I229" s="425">
        <f>IF(ISBLANK(D229),"",(E229/'Tasks to improve GC score'!$C$10))</f>
        <v>9.2838899877983159E-5</v>
      </c>
      <c r="J229" s="425">
        <f>IF(ISBLANK(D229),"",(F229/'Tasks to improve GC score'!$C$10))</f>
        <v>1.1746962841703992E-4</v>
      </c>
      <c r="K229" s="425">
        <f>IF(ISBLANK(D229),"",(G229/'Tasks to improve GC score'!$C$10))</f>
        <v>1.4588969980825926E-4</v>
      </c>
    </row>
    <row r="230" spans="1:11" ht="31.5" x14ac:dyDescent="0.5">
      <c r="A230" s="230" t="str">
        <f t="shared" si="6"/>
        <v>Pension contribution rates and indexation (Superannuation administration manual)</v>
      </c>
      <c r="B230" s="230" t="str">
        <f t="shared" si="7"/>
        <v>PSPC</v>
      </c>
      <c r="C230" s="230">
        <f>VLOOKUP(B230,'Data-Dept'!A:J,10,)</f>
        <v>7.9173363759790314E-3</v>
      </c>
      <c r="D230" t="s">
        <v>1209</v>
      </c>
      <c r="E230">
        <v>49</v>
      </c>
      <c r="F230">
        <v>72</v>
      </c>
      <c r="G230">
        <v>82</v>
      </c>
      <c r="H230">
        <v>152</v>
      </c>
      <c r="I230" s="425">
        <f>IF(ISBLANK(D230),"",(E230/'Tasks to improve GC score'!$C$10))</f>
        <v>9.2838899877983159E-5</v>
      </c>
      <c r="J230" s="425">
        <f>IF(ISBLANK(D230),"",(F230/'Tasks to improve GC score'!$C$10))</f>
        <v>1.364163426778528E-4</v>
      </c>
      <c r="K230" s="425">
        <f>IF(ISBLANK(D230),"",(G230/'Tasks to improve GC score'!$C$10))</f>
        <v>1.5536305693866569E-4</v>
      </c>
    </row>
    <row r="231" spans="1:11" x14ac:dyDescent="0.5">
      <c r="A231" s="230" t="str">
        <f t="shared" si="6"/>
        <v>Other - Reason for my visit is not in this list</v>
      </c>
      <c r="B231" s="230" t="str">
        <f t="shared" si="7"/>
        <v>DFO</v>
      </c>
      <c r="C231" s="230">
        <f>VLOOKUP(B231,'Data-Dept'!A:J,10,)</f>
        <v>3.4571708353696461E-2</v>
      </c>
      <c r="D231" t="s">
        <v>417</v>
      </c>
      <c r="E231">
        <v>48</v>
      </c>
      <c r="F231">
        <v>67</v>
      </c>
      <c r="G231">
        <v>64</v>
      </c>
      <c r="H231">
        <v>135</v>
      </c>
      <c r="I231" s="425">
        <f>IF(ISBLANK(D231),"",(E231/'Tasks to improve GC score'!$C$10))</f>
        <v>9.0944228451901875E-5</v>
      </c>
      <c r="J231" s="425">
        <f>IF(ISBLANK(D231),"",(F231/'Tasks to improve GC score'!$C$10))</f>
        <v>1.2694298554744637E-4</v>
      </c>
      <c r="K231" s="425">
        <f>IF(ISBLANK(D231),"",(G231/'Tasks to improve GC score'!$C$10))</f>
        <v>1.212589712692025E-4</v>
      </c>
    </row>
    <row r="232" spans="1:11" x14ac:dyDescent="0.5">
      <c r="A232" s="230" t="str">
        <f t="shared" si="6"/>
        <v>Labelling a food product</v>
      </c>
      <c r="B232" s="230" t="str">
        <f t="shared" si="7"/>
        <v>CFIA</v>
      </c>
      <c r="C232" s="230">
        <f>VLOOKUP(B232,'Data-Dept'!A:J,10,)</f>
        <v>2.0566405380382704E-2</v>
      </c>
      <c r="D232" t="s">
        <v>280</v>
      </c>
      <c r="E232">
        <v>46</v>
      </c>
      <c r="F232">
        <v>76</v>
      </c>
      <c r="G232">
        <v>58</v>
      </c>
      <c r="H232">
        <v>173</v>
      </c>
      <c r="I232" s="425">
        <f>IF(ISBLANK(D232),"",(E232/'Tasks to improve GC score'!$C$10))</f>
        <v>8.7154885599739293E-5</v>
      </c>
      <c r="J232" s="425">
        <f>IF(ISBLANK(D232),"",(F232/'Tasks to improve GC score'!$C$10))</f>
        <v>1.4399502838217796E-4</v>
      </c>
      <c r="K232" s="425">
        <f>IF(ISBLANK(D232),"",(G232/'Tasks to improve GC score'!$C$10))</f>
        <v>1.0989094271271476E-4</v>
      </c>
    </row>
    <row r="233" spans="1:11" x14ac:dyDescent="0.5">
      <c r="A233" s="230" t="str">
        <f t="shared" si="6"/>
        <v>Other - Reason for my visit is not in this list</v>
      </c>
      <c r="B233" s="230" t="str">
        <f t="shared" si="7"/>
        <v>DFO</v>
      </c>
      <c r="C233" s="230">
        <f>VLOOKUP(B233,'Data-Dept'!A:J,10,)</f>
        <v>3.4571708353696461E-2</v>
      </c>
      <c r="D233" t="s">
        <v>422</v>
      </c>
      <c r="E233">
        <v>46</v>
      </c>
      <c r="F233">
        <v>63</v>
      </c>
      <c r="G233">
        <v>67</v>
      </c>
      <c r="H233">
        <v>187</v>
      </c>
      <c r="I233" s="425">
        <f>IF(ISBLANK(D233),"",(E233/'Tasks to improve GC score'!$C$10))</f>
        <v>8.7154885599739293E-5</v>
      </c>
      <c r="J233" s="425">
        <f>IF(ISBLANK(D233),"",(F233/'Tasks to improve GC score'!$C$10))</f>
        <v>1.193642998431212E-4</v>
      </c>
      <c r="K233" s="425">
        <f>IF(ISBLANK(D233),"",(G233/'Tasks to improve GC score'!$C$10))</f>
        <v>1.2694298554744637E-4</v>
      </c>
    </row>
    <row r="234" spans="1:11" x14ac:dyDescent="0.5">
      <c r="A234" s="230" t="str">
        <f t="shared" si="6"/>
        <v>Check past weather conditions</v>
      </c>
      <c r="B234" s="230" t="str">
        <f t="shared" si="7"/>
        <v>ECCC</v>
      </c>
      <c r="C234" s="230">
        <f>VLOOKUP(B234,'Data-Dept'!A:J,10,)</f>
        <v>1.1373977410545624E-2</v>
      </c>
      <c r="D234" t="s">
        <v>467</v>
      </c>
      <c r="E234">
        <v>46</v>
      </c>
      <c r="F234">
        <v>74</v>
      </c>
      <c r="G234">
        <v>82</v>
      </c>
      <c r="H234">
        <v>234</v>
      </c>
      <c r="I234" s="425">
        <f>IF(ISBLANK(D234),"",(E234/'Tasks to improve GC score'!$C$10))</f>
        <v>8.7154885599739293E-5</v>
      </c>
      <c r="J234" s="425">
        <f>IF(ISBLANK(D234),"",(F234/'Tasks to improve GC score'!$C$10))</f>
        <v>1.4020568553001539E-4</v>
      </c>
      <c r="K234" s="425">
        <f>IF(ISBLANK(D234),"",(G234/'Tasks to improve GC score'!$C$10))</f>
        <v>1.5536305693866569E-4</v>
      </c>
    </row>
    <row r="235" spans="1:11" x14ac:dyDescent="0.5">
      <c r="A235" s="230" t="str">
        <f t="shared" si="6"/>
        <v>Security screening and clearance processes</v>
      </c>
      <c r="B235" s="230" t="str">
        <f t="shared" si="7"/>
        <v>PSPC</v>
      </c>
      <c r="C235" s="230">
        <f>VLOOKUP(B235,'Data-Dept'!A:J,10,)</f>
        <v>7.9173363759790314E-3</v>
      </c>
      <c r="D235" t="s">
        <v>1153</v>
      </c>
      <c r="E235">
        <v>46</v>
      </c>
      <c r="F235">
        <v>63</v>
      </c>
      <c r="G235">
        <v>61</v>
      </c>
      <c r="H235">
        <v>137</v>
      </c>
      <c r="I235" s="425">
        <f>IF(ISBLANK(D235),"",(E235/'Tasks to improve GC score'!$C$10))</f>
        <v>8.7154885599739293E-5</v>
      </c>
      <c r="J235" s="425">
        <f>IF(ISBLANK(D235),"",(F235/'Tasks to improve GC score'!$C$10))</f>
        <v>1.193642998431212E-4</v>
      </c>
      <c r="K235" s="425">
        <f>IF(ISBLANK(D235),"",(G235/'Tasks to improve GC score'!$C$10))</f>
        <v>1.1557495699095863E-4</v>
      </c>
    </row>
    <row r="236" spans="1:11" x14ac:dyDescent="0.5">
      <c r="A236" s="230" t="str">
        <f t="shared" si="6"/>
        <v>Other - Reason for my visit is not in this list</v>
      </c>
      <c r="B236" s="230" t="str">
        <f t="shared" si="7"/>
        <v>CIRNAC</v>
      </c>
      <c r="C236" s="230">
        <f>VLOOKUP(B236,'Data-Dept'!A:J,10,)</f>
        <v>2.3715982070287255E-2</v>
      </c>
      <c r="D236" t="s">
        <v>330</v>
      </c>
      <c r="E236">
        <v>45</v>
      </c>
      <c r="F236">
        <v>37</v>
      </c>
      <c r="G236">
        <v>47</v>
      </c>
      <c r="H236">
        <v>95</v>
      </c>
      <c r="I236" s="425">
        <f>IF(ISBLANK(D236),"",(E236/'Tasks to improve GC score'!$C$10))</f>
        <v>8.5260214173658009E-5</v>
      </c>
      <c r="J236" s="425">
        <f>IF(ISBLANK(D236),"",(F236/'Tasks to improve GC score'!$C$10))</f>
        <v>7.0102842765007697E-5</v>
      </c>
      <c r="K236" s="425">
        <f>IF(ISBLANK(D236),"",(G236/'Tasks to improve GC score'!$C$10))</f>
        <v>8.9049557025820577E-5</v>
      </c>
    </row>
    <row r="237" spans="1:11" x14ac:dyDescent="0.5">
      <c r="A237" s="230" t="str">
        <f t="shared" si="6"/>
        <v>Other - Reason for my visit is not in this list</v>
      </c>
      <c r="B237" s="230" t="str">
        <f t="shared" si="7"/>
        <v>HC</v>
      </c>
      <c r="C237" s="230">
        <f>VLOOKUP(B237,'Data-Dept'!A:J,10,)</f>
        <v>8.1052032694029358E-3</v>
      </c>
      <c r="D237" t="s">
        <v>820</v>
      </c>
      <c r="E237">
        <v>45</v>
      </c>
      <c r="F237">
        <v>50</v>
      </c>
      <c r="G237">
        <v>66</v>
      </c>
      <c r="H237">
        <v>151</v>
      </c>
      <c r="I237" s="425">
        <f>IF(ISBLANK(D237),"",(E237/'Tasks to improve GC score'!$C$10))</f>
        <v>8.5260214173658009E-5</v>
      </c>
      <c r="J237" s="425">
        <f>IF(ISBLANK(D237),"",(F237/'Tasks to improve GC score'!$C$10))</f>
        <v>9.4733571304064443E-5</v>
      </c>
      <c r="K237" s="425">
        <f>IF(ISBLANK(D237),"",(G237/'Tasks to improve GC score'!$C$10))</f>
        <v>1.2504831412136507E-4</v>
      </c>
    </row>
    <row r="238" spans="1:11" ht="31.5" x14ac:dyDescent="0.5">
      <c r="A238" s="230" t="str">
        <f t="shared" si="6"/>
        <v>Learn about qualifications, competencies and classifications for public service jobs</v>
      </c>
      <c r="B238" s="230" t="str">
        <f t="shared" si="7"/>
        <v>TBS</v>
      </c>
      <c r="C238" s="230">
        <f>VLOOKUP(B238,'Data-Dept'!A:J,10,)</f>
        <v>1.4316913441313023E-2</v>
      </c>
      <c r="D238" t="s">
        <v>1275</v>
      </c>
      <c r="E238">
        <v>45</v>
      </c>
      <c r="F238">
        <v>83</v>
      </c>
      <c r="G238">
        <v>80</v>
      </c>
      <c r="H238">
        <v>233</v>
      </c>
      <c r="I238" s="425">
        <f>IF(ISBLANK(D238),"",(E238/'Tasks to improve GC score'!$C$10))</f>
        <v>8.5260214173658009E-5</v>
      </c>
      <c r="J238" s="425">
        <f>IF(ISBLANK(D238),"",(F238/'Tasks to improve GC score'!$C$10))</f>
        <v>1.5725772836474699E-4</v>
      </c>
      <c r="K238" s="425">
        <f>IF(ISBLANK(D238),"",(G238/'Tasks to improve GC score'!$C$10))</f>
        <v>1.5157371408650312E-4</v>
      </c>
    </row>
    <row r="239" spans="1:11" x14ac:dyDescent="0.5">
      <c r="A239" s="230" t="str">
        <f t="shared" si="6"/>
        <v>Post a job in the Job Bank</v>
      </c>
      <c r="B239" s="230" t="str">
        <f t="shared" si="7"/>
        <v>ESDC</v>
      </c>
      <c r="C239" s="230">
        <f>VLOOKUP(B239,'Data-Dept'!A:J,10,)</f>
        <v>3.7887437723188588E-3</v>
      </c>
      <c r="D239" t="s">
        <v>566</v>
      </c>
      <c r="E239">
        <v>44</v>
      </c>
      <c r="F239">
        <v>87</v>
      </c>
      <c r="G239">
        <v>99</v>
      </c>
      <c r="H239">
        <v>252</v>
      </c>
      <c r="I239" s="425">
        <f>IF(ISBLANK(D239),"",(E239/'Tasks to improve GC score'!$C$10))</f>
        <v>8.3365542747576712E-5</v>
      </c>
      <c r="J239" s="425">
        <f>IF(ISBLANK(D239),"",(F239/'Tasks to improve GC score'!$C$10))</f>
        <v>1.6483641406907215E-4</v>
      </c>
      <c r="K239" s="425">
        <f>IF(ISBLANK(D239),"",(G239/'Tasks to improve GC score'!$C$10))</f>
        <v>1.8757247118204762E-4</v>
      </c>
    </row>
    <row r="240" spans="1:11" x14ac:dyDescent="0.5">
      <c r="A240" s="230" t="str">
        <f t="shared" si="6"/>
        <v>Reserve a campsite or other accommodation</v>
      </c>
      <c r="B240" s="230" t="str">
        <f t="shared" si="7"/>
        <v>PC</v>
      </c>
      <c r="C240" s="230">
        <f>VLOOKUP(B240,'Data-Dept'!A:J,10,)</f>
        <v>1.4642936219695762E-2</v>
      </c>
      <c r="D240" t="s">
        <v>1547</v>
      </c>
      <c r="E240">
        <v>44</v>
      </c>
      <c r="F240">
        <v>59</v>
      </c>
      <c r="G240">
        <v>53</v>
      </c>
      <c r="H240">
        <v>129</v>
      </c>
      <c r="I240" s="425">
        <f>IF(ISBLANK(D240),"",(E240/'Tasks to improve GC score'!$C$10))</f>
        <v>8.3365542747576712E-5</v>
      </c>
      <c r="J240" s="425">
        <f>IF(ISBLANK(D240),"",(F240/'Tasks to improve GC score'!$C$10))</f>
        <v>1.1178561413879605E-4</v>
      </c>
      <c r="K240" s="425">
        <f>IF(ISBLANK(D240),"",(G240/'Tasks to improve GC score'!$C$10))</f>
        <v>1.0041758558230832E-4</v>
      </c>
    </row>
    <row r="241" spans="1:11" x14ac:dyDescent="0.5">
      <c r="A241" s="230" t="str">
        <f t="shared" si="6"/>
        <v>Find available disability benefits</v>
      </c>
      <c r="B241" s="230" t="str">
        <f t="shared" si="7"/>
        <v>FCAC</v>
      </c>
      <c r="C241" s="230">
        <f>VLOOKUP(B241,'Data-Dept'!A:J,10,)</f>
        <v>1.4482946329336105E-2</v>
      </c>
      <c r="D241" t="s">
        <v>585</v>
      </c>
      <c r="E241">
        <v>43</v>
      </c>
      <c r="F241">
        <v>50</v>
      </c>
      <c r="G241">
        <v>60</v>
      </c>
      <c r="H241">
        <v>107</v>
      </c>
      <c r="I241" s="425">
        <f>IF(ISBLANK(D241),"",(E241/'Tasks to improve GC score'!$C$10))</f>
        <v>8.1470871321495428E-5</v>
      </c>
      <c r="J241" s="425">
        <f>IF(ISBLANK(D241),"",(F241/'Tasks to improve GC score'!$C$10))</f>
        <v>9.4733571304064443E-5</v>
      </c>
      <c r="K241" s="425">
        <f>IF(ISBLANK(D241),"",(G241/'Tasks to improve GC score'!$C$10))</f>
        <v>1.1368028556487734E-4</v>
      </c>
    </row>
    <row r="242" spans="1:11" x14ac:dyDescent="0.5">
      <c r="A242" s="230" t="str">
        <f t="shared" si="6"/>
        <v>Find Canadian maps and geographic tools</v>
      </c>
      <c r="B242" s="230" t="str">
        <f t="shared" si="7"/>
        <v>NRCan</v>
      </c>
      <c r="C242" s="230">
        <f>VLOOKUP(B242,'Data-Dept'!A:J,10,)</f>
        <v>1.720243549629279E-2</v>
      </c>
      <c r="D242" t="s">
        <v>1018</v>
      </c>
      <c r="E242">
        <v>43</v>
      </c>
      <c r="F242">
        <v>65</v>
      </c>
      <c r="G242">
        <v>58</v>
      </c>
      <c r="H242">
        <v>101</v>
      </c>
      <c r="I242" s="425">
        <f>IF(ISBLANK(D242),"",(E242/'Tasks to improve GC score'!$C$10))</f>
        <v>8.1470871321495428E-5</v>
      </c>
      <c r="J242" s="425">
        <f>IF(ISBLANK(D242),"",(F242/'Tasks to improve GC score'!$C$10))</f>
        <v>1.231536426952838E-4</v>
      </c>
      <c r="K242" s="425">
        <f>IF(ISBLANK(D242),"",(G242/'Tasks to improve GC score'!$C$10))</f>
        <v>1.0989094271271476E-4</v>
      </c>
    </row>
    <row r="243" spans="1:11" x14ac:dyDescent="0.5">
      <c r="A243" s="230" t="str">
        <f t="shared" si="6"/>
        <v>Regulatory requirements as a regulated party</v>
      </c>
      <c r="B243" s="230" t="str">
        <f t="shared" si="7"/>
        <v>CFIA</v>
      </c>
      <c r="C243" s="230">
        <f>VLOOKUP(B243,'Data-Dept'!A:J,10,)</f>
        <v>2.0566405380382704E-2</v>
      </c>
      <c r="D243" t="s">
        <v>282</v>
      </c>
      <c r="E243">
        <v>42</v>
      </c>
      <c r="F243">
        <v>92</v>
      </c>
      <c r="G243">
        <v>94</v>
      </c>
      <c r="H243">
        <v>224</v>
      </c>
      <c r="I243" s="425">
        <f>IF(ISBLANK(D243),"",(E243/'Tasks to improve GC score'!$C$10))</f>
        <v>7.9576199895414144E-5</v>
      </c>
      <c r="J243" s="425">
        <f>IF(ISBLANK(D243),"",(F243/'Tasks to improve GC score'!$C$10))</f>
        <v>1.7430977119947859E-4</v>
      </c>
      <c r="K243" s="425">
        <f>IF(ISBLANK(D243),"",(G243/'Tasks to improve GC score'!$C$10))</f>
        <v>1.7809911405164115E-4</v>
      </c>
    </row>
    <row r="244" spans="1:11" ht="31.5" x14ac:dyDescent="0.5">
      <c r="A244" s="230" t="str">
        <f t="shared" si="6"/>
        <v>Jobs with Global Affairs Canada (embassies/consulate, trade offices and partnership organizations)</v>
      </c>
      <c r="B244" s="230" t="str">
        <f t="shared" si="7"/>
        <v>GAC</v>
      </c>
      <c r="C244" s="230">
        <f>VLOOKUP(B244,'Data-Dept'!A:J,10,)</f>
        <v>8.097690068006173E-3</v>
      </c>
      <c r="D244" t="s">
        <v>748</v>
      </c>
      <c r="E244">
        <v>42</v>
      </c>
      <c r="F244">
        <v>50</v>
      </c>
      <c r="G244">
        <v>58</v>
      </c>
      <c r="H244">
        <v>137</v>
      </c>
      <c r="I244" s="425">
        <f>IF(ISBLANK(D244),"",(E244/'Tasks to improve GC score'!$C$10))</f>
        <v>7.9576199895414144E-5</v>
      </c>
      <c r="J244" s="425">
        <f>IF(ISBLANK(D244),"",(F244/'Tasks to improve GC score'!$C$10))</f>
        <v>9.4733571304064443E-5</v>
      </c>
      <c r="K244" s="425">
        <f>IF(ISBLANK(D244),"",(G244/'Tasks to improve GC score'!$C$10))</f>
        <v>1.0989094271271476E-4</v>
      </c>
    </row>
    <row r="245" spans="1:11" x14ac:dyDescent="0.5">
      <c r="A245" s="230" t="str">
        <f t="shared" si="6"/>
        <v>View statistical data</v>
      </c>
      <c r="B245" s="230" t="str">
        <f t="shared" si="7"/>
        <v>StatCan</v>
      </c>
      <c r="C245" s="230">
        <f>VLOOKUP(B245,'Data-Dept'!A:J,10,)</f>
        <v>9.338464401390037E-3</v>
      </c>
      <c r="D245" t="s">
        <v>1254</v>
      </c>
      <c r="E245">
        <v>42</v>
      </c>
      <c r="F245">
        <v>56</v>
      </c>
      <c r="G245">
        <v>59</v>
      </c>
      <c r="H245">
        <v>166</v>
      </c>
      <c r="I245" s="425">
        <f>IF(ISBLANK(D245),"",(E245/'Tasks to improve GC score'!$C$10))</f>
        <v>7.9576199895414144E-5</v>
      </c>
      <c r="J245" s="425">
        <f>IF(ISBLANK(D245),"",(F245/'Tasks to improve GC score'!$C$10))</f>
        <v>1.0610159986055219E-4</v>
      </c>
      <c r="K245" s="425">
        <f>IF(ISBLANK(D245),"",(G245/'Tasks to improve GC score'!$C$10))</f>
        <v>1.1178561413879605E-4</v>
      </c>
    </row>
    <row r="246" spans="1:11" x14ac:dyDescent="0.5">
      <c r="A246" s="230" t="str">
        <f t="shared" si="6"/>
        <v>Apply for an apprenticeship grant or loan</v>
      </c>
      <c r="B246" s="230" t="str">
        <f t="shared" si="7"/>
        <v>ESDC</v>
      </c>
      <c r="C246" s="230">
        <f>VLOOKUP(B246,'Data-Dept'!A:J,10,)</f>
        <v>3.7887437723188588E-3</v>
      </c>
      <c r="D246" t="s">
        <v>548</v>
      </c>
      <c r="E246">
        <v>41</v>
      </c>
      <c r="F246">
        <v>46</v>
      </c>
      <c r="G246">
        <v>52</v>
      </c>
      <c r="H246">
        <v>101</v>
      </c>
      <c r="I246" s="425">
        <f>IF(ISBLANK(D246),"",(E246/'Tasks to improve GC score'!$C$10))</f>
        <v>7.7681528469332846E-5</v>
      </c>
      <c r="J246" s="425">
        <f>IF(ISBLANK(D246),"",(F246/'Tasks to improve GC score'!$C$10))</f>
        <v>8.7154885599739293E-5</v>
      </c>
      <c r="K246" s="425">
        <f>IF(ISBLANK(D246),"",(G246/'Tasks to improve GC score'!$C$10))</f>
        <v>9.8522914156227024E-5</v>
      </c>
    </row>
    <row r="247" spans="1:11" x14ac:dyDescent="0.5">
      <c r="A247" s="230" t="str">
        <f t="shared" si="6"/>
        <v>Find out when reservations become available</v>
      </c>
      <c r="B247" s="230" t="str">
        <f t="shared" si="7"/>
        <v>PC</v>
      </c>
      <c r="C247" s="230">
        <f>VLOOKUP(B247,'Data-Dept'!A:J,10,)</f>
        <v>1.4642936219695762E-2</v>
      </c>
      <c r="D247" t="s">
        <v>1551</v>
      </c>
      <c r="E247">
        <v>41</v>
      </c>
      <c r="F247">
        <v>54</v>
      </c>
      <c r="G247">
        <v>62</v>
      </c>
      <c r="H247">
        <v>122</v>
      </c>
      <c r="I247" s="425">
        <f>IF(ISBLANK(D247),"",(E247/'Tasks to improve GC score'!$C$10))</f>
        <v>7.7681528469332846E-5</v>
      </c>
      <c r="J247" s="425">
        <f>IF(ISBLANK(D247),"",(F247/'Tasks to improve GC score'!$C$10))</f>
        <v>1.0231225700838961E-4</v>
      </c>
      <c r="K247" s="425">
        <f>IF(ISBLANK(D247),"",(G247/'Tasks to improve GC score'!$C$10))</f>
        <v>1.1746962841703992E-4</v>
      </c>
    </row>
    <row r="248" spans="1:11" x14ac:dyDescent="0.5">
      <c r="A248" s="230" t="str">
        <f t="shared" si="6"/>
        <v>Check provincial and territorial restrictions</v>
      </c>
      <c r="B248" s="230" t="str">
        <f t="shared" si="7"/>
        <v>PHAC</v>
      </c>
      <c r="C248" s="230">
        <f>VLOOKUP(B248,'Data-Dept'!A:J,10,)</f>
        <v>1.2118060810089969E-2</v>
      </c>
      <c r="D248" t="s">
        <v>1106</v>
      </c>
      <c r="E248">
        <v>41</v>
      </c>
      <c r="F248">
        <v>61</v>
      </c>
      <c r="G248">
        <v>75</v>
      </c>
      <c r="H248">
        <v>144</v>
      </c>
      <c r="I248" s="425">
        <f>IF(ISBLANK(D248),"",(E248/'Tasks to improve GC score'!$C$10))</f>
        <v>7.7681528469332846E-5</v>
      </c>
      <c r="J248" s="425">
        <f>IF(ISBLANK(D248),"",(F248/'Tasks to improve GC score'!$C$10))</f>
        <v>1.1557495699095863E-4</v>
      </c>
      <c r="K248" s="425">
        <f>IF(ISBLANK(D248),"",(G248/'Tasks to improve GC score'!$C$10))</f>
        <v>1.4210035695609666E-4</v>
      </c>
    </row>
    <row r="249" spans="1:11" x14ac:dyDescent="0.5">
      <c r="A249" s="230" t="str">
        <f t="shared" si="6"/>
        <v>Access your pay (MyGCPay, CWA, Phoenix)</v>
      </c>
      <c r="B249" s="230" t="str">
        <f t="shared" si="7"/>
        <v>TBS</v>
      </c>
      <c r="C249" s="230">
        <f>VLOOKUP(B249,'Data-Dept'!A:J,10,)</f>
        <v>1.4316913441313023E-2</v>
      </c>
      <c r="D249" t="s">
        <v>1261</v>
      </c>
      <c r="E249">
        <v>41</v>
      </c>
      <c r="F249">
        <v>71</v>
      </c>
      <c r="G249">
        <v>73</v>
      </c>
      <c r="H249">
        <v>144</v>
      </c>
      <c r="I249" s="425">
        <f>IF(ISBLANK(D249),"",(E249/'Tasks to improve GC score'!$C$10))</f>
        <v>7.7681528469332846E-5</v>
      </c>
      <c r="J249" s="425">
        <f>IF(ISBLANK(D249),"",(F249/'Tasks to improve GC score'!$C$10))</f>
        <v>1.3452167125177153E-4</v>
      </c>
      <c r="K249" s="425">
        <f>IF(ISBLANK(D249),"",(G249/'Tasks to improve GC score'!$C$10))</f>
        <v>1.383110141039341E-4</v>
      </c>
    </row>
    <row r="250" spans="1:11" x14ac:dyDescent="0.5">
      <c r="A250" s="230" t="str">
        <f t="shared" si="6"/>
        <v>ArriveCAN – Assistance or contact</v>
      </c>
      <c r="B250" s="230" t="str">
        <f t="shared" si="7"/>
        <v>CBSA</v>
      </c>
      <c r="C250" s="230">
        <f>VLOOKUP(B250,'Data-Dept'!A:J,10,)</f>
        <v>8.2121991698330173E-3</v>
      </c>
      <c r="D250" t="s">
        <v>254</v>
      </c>
      <c r="E250">
        <v>40</v>
      </c>
      <c r="F250">
        <v>44</v>
      </c>
      <c r="G250">
        <v>45</v>
      </c>
      <c r="H250">
        <v>50</v>
      </c>
      <c r="I250" s="425">
        <f>IF(ISBLANK(D250),"",(E250/'Tasks to improve GC score'!$C$10))</f>
        <v>7.5786857043251562E-5</v>
      </c>
      <c r="J250" s="425">
        <f>IF(ISBLANK(D250),"",(F250/'Tasks to improve GC score'!$C$10))</f>
        <v>8.3365542747576712E-5</v>
      </c>
      <c r="K250" s="425">
        <f>IF(ISBLANK(D250),"",(G250/'Tasks to improve GC score'!$C$10))</f>
        <v>8.5260214173658009E-5</v>
      </c>
    </row>
    <row r="251" spans="1:11" x14ac:dyDescent="0.5">
      <c r="A251" s="230" t="str">
        <f t="shared" si="6"/>
        <v>ArriveCAN – Learn more about it, what it is, how and when to use it</v>
      </c>
      <c r="B251" s="230" t="str">
        <f t="shared" si="7"/>
        <v>CBSA</v>
      </c>
      <c r="C251" s="230">
        <f>VLOOKUP(B251,'Data-Dept'!A:J,10,)</f>
        <v>8.2121991698330173E-3</v>
      </c>
      <c r="D251" t="s">
        <v>1352</v>
      </c>
      <c r="E251">
        <v>40</v>
      </c>
      <c r="F251">
        <v>85</v>
      </c>
      <c r="G251">
        <v>78</v>
      </c>
      <c r="H251">
        <v>200</v>
      </c>
      <c r="I251" s="425">
        <f>IF(ISBLANK(D251),"",(E251/'Tasks to improve GC score'!$C$10))</f>
        <v>7.5786857043251562E-5</v>
      </c>
      <c r="J251" s="425">
        <f>IF(ISBLANK(D251),"",(F251/'Tasks to improve GC score'!$C$10))</f>
        <v>1.6104707121690956E-4</v>
      </c>
      <c r="K251" s="425">
        <f>IF(ISBLANK(D251),"",(G251/'Tasks to improve GC score'!$C$10))</f>
        <v>1.4778437123434053E-4</v>
      </c>
    </row>
    <row r="252" spans="1:11" x14ac:dyDescent="0.5">
      <c r="A252" s="230" t="str">
        <f t="shared" si="6"/>
        <v>Check the United States-Canada border wait times – from the United States</v>
      </c>
      <c r="B252" s="230" t="str">
        <f t="shared" si="7"/>
        <v>CBSA</v>
      </c>
      <c r="C252" s="230">
        <f>VLOOKUP(B252,'Data-Dept'!A:J,10,)</f>
        <v>8.2121991698330173E-3</v>
      </c>
      <c r="D252" t="s">
        <v>259</v>
      </c>
      <c r="E252">
        <v>39</v>
      </c>
      <c r="F252">
        <v>60</v>
      </c>
      <c r="G252">
        <v>78</v>
      </c>
      <c r="H252">
        <v>199</v>
      </c>
      <c r="I252" s="425">
        <f>IF(ISBLANK(D252),"",(E252/'Tasks to improve GC score'!$C$10))</f>
        <v>7.3892185617170265E-5</v>
      </c>
      <c r="J252" s="425">
        <f>IF(ISBLANK(D252),"",(F252/'Tasks to improve GC score'!$C$10))</f>
        <v>1.1368028556487734E-4</v>
      </c>
      <c r="K252" s="425">
        <f>IF(ISBLANK(D252),"",(G252/'Tasks to improve GC score'!$C$10))</f>
        <v>1.4778437123434053E-4</v>
      </c>
    </row>
    <row r="253" spans="1:11" x14ac:dyDescent="0.5">
      <c r="A253" s="230" t="str">
        <f t="shared" si="6"/>
        <v>Contact the Canada Border Services Agency (CBSA)</v>
      </c>
      <c r="B253" s="230" t="str">
        <f t="shared" si="7"/>
        <v>CBSA</v>
      </c>
      <c r="C253" s="230">
        <f>VLOOKUP(B253,'Data-Dept'!A:J,10,)</f>
        <v>8.2121991698330173E-3</v>
      </c>
      <c r="D253" t="s">
        <v>260</v>
      </c>
      <c r="E253">
        <v>39</v>
      </c>
      <c r="F253">
        <v>41</v>
      </c>
      <c r="G253">
        <v>43</v>
      </c>
      <c r="H253">
        <v>76</v>
      </c>
      <c r="I253" s="425">
        <f>IF(ISBLANK(D253),"",(E253/'Tasks to improve GC score'!$C$10))</f>
        <v>7.3892185617170265E-5</v>
      </c>
      <c r="J253" s="425">
        <f>IF(ISBLANK(D253),"",(F253/'Tasks to improve GC score'!$C$10))</f>
        <v>7.7681528469332846E-5</v>
      </c>
      <c r="K253" s="425">
        <f>IF(ISBLANK(D253),"",(G253/'Tasks to improve GC score'!$C$10))</f>
        <v>8.1470871321495428E-5</v>
      </c>
    </row>
    <row r="254" spans="1:11" x14ac:dyDescent="0.5">
      <c r="A254" s="230" t="str">
        <f t="shared" si="6"/>
        <v>Consult Canada's plan to fight climate change</v>
      </c>
      <c r="B254" s="230" t="str">
        <f t="shared" si="7"/>
        <v>ECCC</v>
      </c>
      <c r="C254" s="230">
        <f>VLOOKUP(B254,'Data-Dept'!A:J,10,)</f>
        <v>1.1373977410545624E-2</v>
      </c>
      <c r="D254" t="s">
        <v>468</v>
      </c>
      <c r="E254">
        <v>39</v>
      </c>
      <c r="F254">
        <v>64</v>
      </c>
      <c r="G254">
        <v>74</v>
      </c>
      <c r="H254">
        <v>193</v>
      </c>
      <c r="I254" s="425">
        <f>IF(ISBLANK(D254),"",(E254/'Tasks to improve GC score'!$C$10))</f>
        <v>7.3892185617170265E-5</v>
      </c>
      <c r="J254" s="425">
        <f>IF(ISBLANK(D254),"",(F254/'Tasks to improve GC score'!$C$10))</f>
        <v>1.212589712692025E-4</v>
      </c>
      <c r="K254" s="425">
        <f>IF(ISBLANK(D254),"",(G254/'Tasks to improve GC score'!$C$10))</f>
        <v>1.4020568553001539E-4</v>
      </c>
    </row>
    <row r="255" spans="1:11" x14ac:dyDescent="0.5">
      <c r="A255" s="230" t="str">
        <f t="shared" si="6"/>
        <v>Scholarships in Canada – for non-Canadians</v>
      </c>
      <c r="B255" s="230" t="str">
        <f t="shared" si="7"/>
        <v>GAC</v>
      </c>
      <c r="C255" s="230">
        <f>VLOOKUP(B255,'Data-Dept'!A:J,10,)</f>
        <v>8.097690068006173E-3</v>
      </c>
      <c r="D255" t="s">
        <v>770</v>
      </c>
      <c r="E255">
        <v>38</v>
      </c>
      <c r="F255">
        <v>26</v>
      </c>
      <c r="G255">
        <v>43</v>
      </c>
      <c r="H255">
        <v>84</v>
      </c>
      <c r="I255" s="425">
        <f>IF(ISBLANK(D255),"",(E255/'Tasks to improve GC score'!$C$10))</f>
        <v>7.1997514191088981E-5</v>
      </c>
      <c r="J255" s="425">
        <f>IF(ISBLANK(D255),"",(F255/'Tasks to improve GC score'!$C$10))</f>
        <v>4.9261457078113512E-5</v>
      </c>
      <c r="K255" s="425">
        <f>IF(ISBLANK(D255),"",(G255/'Tasks to improve GC score'!$C$10))</f>
        <v>8.1470871321495428E-5</v>
      </c>
    </row>
    <row r="256" spans="1:11" x14ac:dyDescent="0.5">
      <c r="A256" s="230" t="str">
        <f t="shared" si="6"/>
        <v>Read a report or a publication</v>
      </c>
      <c r="B256" s="230" t="str">
        <f t="shared" si="7"/>
        <v>PSPC</v>
      </c>
      <c r="C256" s="230">
        <f>VLOOKUP(B256,'Data-Dept'!A:J,10,)</f>
        <v>7.9173363759790314E-3</v>
      </c>
      <c r="D256" t="s">
        <v>1151</v>
      </c>
      <c r="E256">
        <v>38</v>
      </c>
      <c r="F256">
        <v>73</v>
      </c>
      <c r="G256">
        <v>80</v>
      </c>
      <c r="H256">
        <v>240</v>
      </c>
      <c r="I256" s="425">
        <f>IF(ISBLANK(D256),"",(E256/'Tasks to improve GC score'!$C$10))</f>
        <v>7.1997514191088981E-5</v>
      </c>
      <c r="J256" s="425">
        <f>IF(ISBLANK(D256),"",(F256/'Tasks to improve GC score'!$C$10))</f>
        <v>1.383110141039341E-4</v>
      </c>
      <c r="K256" s="425">
        <f>IF(ISBLANK(D256),"",(G256/'Tasks to improve GC score'!$C$10))</f>
        <v>1.5157371408650312E-4</v>
      </c>
    </row>
    <row r="257" spans="1:11" x14ac:dyDescent="0.5">
      <c r="A257" s="230" t="str">
        <f t="shared" si="6"/>
        <v>Publications and guides</v>
      </c>
      <c r="B257" s="230" t="str">
        <f t="shared" si="7"/>
        <v>GAC</v>
      </c>
      <c r="C257" s="230">
        <f>VLOOKUP(B257,'Data-Dept'!A:J,10,)</f>
        <v>8.097690068006173E-3</v>
      </c>
      <c r="D257" t="s">
        <v>715</v>
      </c>
      <c r="E257">
        <v>37</v>
      </c>
      <c r="F257">
        <v>61</v>
      </c>
      <c r="G257">
        <v>68</v>
      </c>
      <c r="H257">
        <v>190</v>
      </c>
      <c r="I257" s="425">
        <f>IF(ISBLANK(D257),"",(E257/'Tasks to improve GC score'!$C$10))</f>
        <v>7.0102842765007697E-5</v>
      </c>
      <c r="J257" s="425">
        <f>IF(ISBLANK(D257),"",(F257/'Tasks to improve GC score'!$C$10))</f>
        <v>1.1557495699095863E-4</v>
      </c>
      <c r="K257" s="425">
        <f>IF(ISBLANK(D257),"",(G257/'Tasks to improve GC score'!$C$10))</f>
        <v>1.2883765697352766E-4</v>
      </c>
    </row>
    <row r="258" spans="1:11" x14ac:dyDescent="0.5">
      <c r="A258" s="230" t="str">
        <f t="shared" si="6"/>
        <v>File an annual corporate return</v>
      </c>
      <c r="B258" s="230" t="str">
        <f t="shared" si="7"/>
        <v>ISED</v>
      </c>
      <c r="C258" s="230">
        <f>VLOOKUP(B258,'Data-Dept'!A:J,10,)</f>
        <v>2.6408735870271854E-2</v>
      </c>
      <c r="D258" t="s">
        <v>918</v>
      </c>
      <c r="E258">
        <v>37</v>
      </c>
      <c r="F258">
        <v>43</v>
      </c>
      <c r="G258">
        <v>47</v>
      </c>
      <c r="H258">
        <v>89</v>
      </c>
      <c r="I258" s="425">
        <f>IF(ISBLANK(D258),"",(E258/'Tasks to improve GC score'!$C$10))</f>
        <v>7.0102842765007697E-5</v>
      </c>
      <c r="J258" s="425">
        <f>IF(ISBLANK(D258),"",(F258/'Tasks to improve GC score'!$C$10))</f>
        <v>8.1470871321495428E-5</v>
      </c>
      <c r="K258" s="425">
        <f>IF(ISBLANK(D258),"",(G258/'Tasks to improve GC score'!$C$10))</f>
        <v>8.9049557025820577E-5</v>
      </c>
    </row>
    <row r="259" spans="1:11" x14ac:dyDescent="0.5">
      <c r="A259" s="230" t="str">
        <f t="shared" ref="A259:A322" si="8">IF(ISBLANK(D259),"",MID(D259,FIND("#",SUBSTITUTE(D259,":","#",2))+1,500))</f>
        <v>Customs - Bring goods into Canada for personal use (restrictions, duties and taxes)</v>
      </c>
      <c r="B259" s="230" t="str">
        <f t="shared" ref="B259:B322" si="9">IF(ISBLANK(D259),"",LEFT(D259,FIND("#",SUBSTITUTE(D259,":","#"))-1))</f>
        <v>CBSA</v>
      </c>
      <c r="C259" s="230">
        <f>VLOOKUP(B259,'Data-Dept'!A:J,10,)</f>
        <v>8.2121991698330173E-3</v>
      </c>
      <c r="D259" t="s">
        <v>261</v>
      </c>
      <c r="E259">
        <v>36</v>
      </c>
      <c r="F259">
        <v>54</v>
      </c>
      <c r="G259">
        <v>48</v>
      </c>
      <c r="H259">
        <v>132</v>
      </c>
      <c r="I259" s="425">
        <f>IF(ISBLANK(D259),"",(E259/'Tasks to improve GC score'!$C$10))</f>
        <v>6.8208171338926399E-5</v>
      </c>
      <c r="J259" s="425">
        <f>IF(ISBLANK(D259),"",(F259/'Tasks to improve GC score'!$C$10))</f>
        <v>1.0231225700838961E-4</v>
      </c>
      <c r="K259" s="425">
        <f>IF(ISBLANK(D259),"",(G259/'Tasks to improve GC score'!$C$10))</f>
        <v>9.0944228451901875E-5</v>
      </c>
    </row>
    <row r="260" spans="1:11" x14ac:dyDescent="0.5">
      <c r="A260" s="230" t="str">
        <f t="shared" si="8"/>
        <v>Canada's defence policy (Strong, Secure, Engaged)</v>
      </c>
      <c r="B260" s="230" t="str">
        <f t="shared" si="9"/>
        <v>DND</v>
      </c>
      <c r="C260" s="230">
        <f>VLOOKUP(B260,'Data-Dept'!A:J,10,)</f>
        <v>1.3547807034757964E-2</v>
      </c>
      <c r="D260" t="s">
        <v>431</v>
      </c>
      <c r="E260">
        <v>36</v>
      </c>
      <c r="F260">
        <v>61</v>
      </c>
      <c r="G260">
        <v>70</v>
      </c>
      <c r="H260">
        <v>177</v>
      </c>
      <c r="I260" s="425">
        <f>IF(ISBLANK(D260),"",(E260/'Tasks to improve GC score'!$C$10))</f>
        <v>6.8208171338926399E-5</v>
      </c>
      <c r="J260" s="425">
        <f>IF(ISBLANK(D260),"",(F260/'Tasks to improve GC score'!$C$10))</f>
        <v>1.1557495699095863E-4</v>
      </c>
      <c r="K260" s="425">
        <f>IF(ISBLANK(D260),"",(G260/'Tasks to improve GC score'!$C$10))</f>
        <v>1.3262699982569023E-4</v>
      </c>
    </row>
    <row r="261" spans="1:11" x14ac:dyDescent="0.5">
      <c r="A261" s="230" t="str">
        <f t="shared" si="8"/>
        <v>Other - Reason for my visit is not in this list</v>
      </c>
      <c r="B261" s="230" t="str">
        <f t="shared" si="9"/>
        <v>INFC</v>
      </c>
      <c r="C261" s="230">
        <f>VLOOKUP(B261,'Data-Dept'!A:J,10,)</f>
        <v>3.9746974763323513E-2</v>
      </c>
      <c r="D261" t="s">
        <v>822</v>
      </c>
      <c r="E261">
        <v>36</v>
      </c>
      <c r="F261">
        <v>52</v>
      </c>
      <c r="G261">
        <v>60</v>
      </c>
      <c r="H261">
        <v>83</v>
      </c>
      <c r="I261" s="425">
        <f>IF(ISBLANK(D261),"",(E261/'Tasks to improve GC score'!$C$10))</f>
        <v>6.8208171338926399E-5</v>
      </c>
      <c r="J261" s="425">
        <f>IF(ISBLANK(D261),"",(F261/'Tasks to improve GC score'!$C$10))</f>
        <v>9.8522914156227024E-5</v>
      </c>
      <c r="K261" s="425">
        <f>IF(ISBLANK(D261),"",(G261/'Tasks to improve GC score'!$C$10))</f>
        <v>1.1368028556487734E-4</v>
      </c>
    </row>
    <row r="262" spans="1:11" x14ac:dyDescent="0.5">
      <c r="A262" s="230" t="str">
        <f t="shared" si="8"/>
        <v>Visa and immigration services</v>
      </c>
      <c r="B262" s="230" t="str">
        <f t="shared" si="9"/>
        <v>IRCC</v>
      </c>
      <c r="C262" s="230">
        <f>VLOOKUP(B262,'Data-Dept'!A:J,10,)</f>
        <v>2.146124497851573E-3</v>
      </c>
      <c r="D262" t="s">
        <v>865</v>
      </c>
      <c r="E262">
        <v>36</v>
      </c>
      <c r="F262">
        <v>34</v>
      </c>
      <c r="G262">
        <v>43</v>
      </c>
      <c r="H262">
        <v>82</v>
      </c>
      <c r="I262" s="425">
        <f>IF(ISBLANK(D262),"",(E262/'Tasks to improve GC score'!$C$10))</f>
        <v>6.8208171338926399E-5</v>
      </c>
      <c r="J262" s="425">
        <f>IF(ISBLANK(D262),"",(F262/'Tasks to improve GC score'!$C$10))</f>
        <v>6.4418828486763831E-5</v>
      </c>
      <c r="K262" s="425">
        <f>IF(ISBLANK(D262),"",(G262/'Tasks to improve GC score'!$C$10))</f>
        <v>8.1470871321495428E-5</v>
      </c>
    </row>
    <row r="263" spans="1:11" x14ac:dyDescent="0.5">
      <c r="A263" s="230" t="str">
        <f t="shared" si="8"/>
        <v>Other - Reason for my visit is not in this list</v>
      </c>
      <c r="B263" s="230" t="str">
        <f t="shared" si="9"/>
        <v>NRC</v>
      </c>
      <c r="C263" s="230">
        <f>VLOOKUP(B263,'Data-Dept'!A:J,10,)</f>
        <v>2.2955709653256485E-2</v>
      </c>
      <c r="D263" t="s">
        <v>975</v>
      </c>
      <c r="E263">
        <v>36</v>
      </c>
      <c r="F263">
        <v>55</v>
      </c>
      <c r="G263">
        <v>59</v>
      </c>
      <c r="H263">
        <v>127</v>
      </c>
      <c r="I263" s="425">
        <f>IF(ISBLANK(D263),"",(E263/'Tasks to improve GC score'!$C$10))</f>
        <v>6.8208171338926399E-5</v>
      </c>
      <c r="J263" s="425">
        <f>IF(ISBLANK(D263),"",(F263/'Tasks to improve GC score'!$C$10))</f>
        <v>1.0420692843447089E-4</v>
      </c>
      <c r="K263" s="425">
        <f>IF(ISBLANK(D263),"",(G263/'Tasks to improve GC score'!$C$10))</f>
        <v>1.1178561413879605E-4</v>
      </c>
    </row>
    <row r="264" spans="1:11" x14ac:dyDescent="0.5">
      <c r="A264" s="230" t="str">
        <f t="shared" si="8"/>
        <v>Find information on loans and lines of credit</v>
      </c>
      <c r="B264" s="230" t="str">
        <f t="shared" si="9"/>
        <v>FCAC</v>
      </c>
      <c r="C264" s="230">
        <f>VLOOKUP(B264,'Data-Dept'!A:J,10,)</f>
        <v>1.4482946329336105E-2</v>
      </c>
      <c r="D264" t="s">
        <v>590</v>
      </c>
      <c r="E264">
        <v>35</v>
      </c>
      <c r="F264">
        <v>41</v>
      </c>
      <c r="G264">
        <v>49</v>
      </c>
      <c r="H264">
        <v>117</v>
      </c>
      <c r="I264" s="425">
        <f>IF(ISBLANK(D264),"",(E264/'Tasks to improve GC score'!$C$10))</f>
        <v>6.6313499912845115E-5</v>
      </c>
      <c r="J264" s="425">
        <f>IF(ISBLANK(D264),"",(F264/'Tasks to improve GC score'!$C$10))</f>
        <v>7.7681528469332846E-5</v>
      </c>
      <c r="K264" s="425">
        <f>IF(ISBLANK(D264),"",(G264/'Tasks to improve GC score'!$C$10))</f>
        <v>9.2838899877983159E-5</v>
      </c>
    </row>
    <row r="265" spans="1:11" x14ac:dyDescent="0.5">
      <c r="A265" s="230" t="str">
        <f t="shared" si="8"/>
        <v>Check your application status</v>
      </c>
      <c r="B265" s="230" t="str">
        <f t="shared" si="9"/>
        <v>IRCC</v>
      </c>
      <c r="C265" s="230">
        <f>VLOOKUP(B265,'Data-Dept'!A:J,10,)</f>
        <v>2.146124497851573E-3</v>
      </c>
      <c r="D265" t="s">
        <v>883</v>
      </c>
      <c r="E265">
        <v>35</v>
      </c>
      <c r="F265">
        <v>40</v>
      </c>
      <c r="G265">
        <v>54</v>
      </c>
      <c r="H265">
        <v>74</v>
      </c>
      <c r="I265" s="425">
        <f>IF(ISBLANK(D265),"",(E265/'Tasks to improve GC score'!$C$10))</f>
        <v>6.6313499912845115E-5</v>
      </c>
      <c r="J265" s="425">
        <f>IF(ISBLANK(D265),"",(F265/'Tasks to improve GC score'!$C$10))</f>
        <v>7.5786857043251562E-5</v>
      </c>
      <c r="K265" s="425">
        <f>IF(ISBLANK(D265),"",(G265/'Tasks to improve GC score'!$C$10))</f>
        <v>1.0231225700838961E-4</v>
      </c>
    </row>
    <row r="266" spans="1:11" x14ac:dyDescent="0.5">
      <c r="A266" s="230" t="str">
        <f t="shared" si="8"/>
        <v>Learn about Indigenous history in Canada</v>
      </c>
      <c r="B266" s="230" t="str">
        <f t="shared" si="9"/>
        <v>ISC</v>
      </c>
      <c r="C266" s="230">
        <f>VLOOKUP(B266,'Data-Dept'!A:J,10,)</f>
        <v>1.6665175505521528E-2</v>
      </c>
      <c r="D266" t="s">
        <v>905</v>
      </c>
      <c r="E266">
        <v>35</v>
      </c>
      <c r="F266">
        <v>55</v>
      </c>
      <c r="G266">
        <v>54</v>
      </c>
      <c r="H266">
        <v>186</v>
      </c>
      <c r="I266" s="425">
        <f>IF(ISBLANK(D266),"",(E266/'Tasks to improve GC score'!$C$10))</f>
        <v>6.6313499912845115E-5</v>
      </c>
      <c r="J266" s="425">
        <f>IF(ISBLANK(D266),"",(F266/'Tasks to improve GC score'!$C$10))</f>
        <v>1.0420692843447089E-4</v>
      </c>
      <c r="K266" s="425">
        <f>IF(ISBLANK(D266),"",(G266/'Tasks to improve GC score'!$C$10))</f>
        <v>1.0231225700838961E-4</v>
      </c>
    </row>
    <row r="267" spans="1:11" x14ac:dyDescent="0.5">
      <c r="A267" s="230" t="str">
        <f t="shared" si="8"/>
        <v>Search for opportunities</v>
      </c>
      <c r="B267" s="230" t="str">
        <f t="shared" si="9"/>
        <v>PSPC</v>
      </c>
      <c r="C267" s="230">
        <f>VLOOKUP(B267,'Data-Dept'!A:J,10,)</f>
        <v>7.9173363759790314E-3</v>
      </c>
      <c r="D267" t="s">
        <v>1180</v>
      </c>
      <c r="E267">
        <v>35</v>
      </c>
      <c r="F267">
        <v>65</v>
      </c>
      <c r="G267">
        <v>59</v>
      </c>
      <c r="H267">
        <v>130</v>
      </c>
      <c r="I267" s="425">
        <f>IF(ISBLANK(D267),"",(E267/'Tasks to improve GC score'!$C$10))</f>
        <v>6.6313499912845115E-5</v>
      </c>
      <c r="J267" s="425">
        <f>IF(ISBLANK(D267),"",(F267/'Tasks to improve GC score'!$C$10))</f>
        <v>1.231536426952838E-4</v>
      </c>
      <c r="K267" s="425">
        <f>IF(ISBLANK(D267),"",(G267/'Tasks to improve GC score'!$C$10))</f>
        <v>1.1178561413879605E-4</v>
      </c>
    </row>
    <row r="268" spans="1:11" x14ac:dyDescent="0.5">
      <c r="A268" s="230" t="str">
        <f t="shared" si="8"/>
        <v>Find definitions for terms and abbreviations in specialized fields</v>
      </c>
      <c r="B268" s="230" t="str">
        <f t="shared" si="9"/>
        <v>PSPC</v>
      </c>
      <c r="C268" s="230">
        <f>VLOOKUP(B268,'Data-Dept'!A:J,10,)</f>
        <v>7.9173363759790314E-3</v>
      </c>
      <c r="D268" t="s">
        <v>1190</v>
      </c>
      <c r="E268">
        <v>35</v>
      </c>
      <c r="F268">
        <v>39</v>
      </c>
      <c r="G268">
        <v>58</v>
      </c>
      <c r="H268">
        <v>218</v>
      </c>
      <c r="I268" s="425">
        <f>IF(ISBLANK(D268),"",(E268/'Tasks to improve GC score'!$C$10))</f>
        <v>6.6313499912845115E-5</v>
      </c>
      <c r="J268" s="425">
        <f>IF(ISBLANK(D268),"",(F268/'Tasks to improve GC score'!$C$10))</f>
        <v>7.3892185617170265E-5</v>
      </c>
      <c r="K268" s="425">
        <f>IF(ISBLANK(D268),"",(G268/'Tasks to improve GC score'!$C$10))</f>
        <v>1.0989094271271476E-4</v>
      </c>
    </row>
    <row r="269" spans="1:11" x14ac:dyDescent="0.5">
      <c r="A269" s="230" t="str">
        <f t="shared" si="8"/>
        <v>Learn about the public service pension plan</v>
      </c>
      <c r="B269" s="230" t="str">
        <f t="shared" si="9"/>
        <v>TBS</v>
      </c>
      <c r="C269" s="230">
        <f>VLOOKUP(B269,'Data-Dept'!A:J,10,)</f>
        <v>1.4316913441313023E-2</v>
      </c>
      <c r="D269" t="s">
        <v>1277</v>
      </c>
      <c r="E269">
        <v>35</v>
      </c>
      <c r="F269">
        <v>52</v>
      </c>
      <c r="G269">
        <v>51</v>
      </c>
      <c r="H269">
        <v>135</v>
      </c>
      <c r="I269" s="425">
        <f>IF(ISBLANK(D269),"",(E269/'Tasks to improve GC score'!$C$10))</f>
        <v>6.6313499912845115E-5</v>
      </c>
      <c r="J269" s="425">
        <f>IF(ISBLANK(D269),"",(F269/'Tasks to improve GC score'!$C$10))</f>
        <v>9.8522914156227024E-5</v>
      </c>
      <c r="K269" s="425">
        <f>IF(ISBLANK(D269),"",(G269/'Tasks to improve GC score'!$C$10))</f>
        <v>9.662824273014574E-5</v>
      </c>
    </row>
    <row r="270" spans="1:11" x14ac:dyDescent="0.5">
      <c r="A270" s="230" t="str">
        <f t="shared" si="8"/>
        <v>Trails, waterways, and routes (maps, conditions, reports)</v>
      </c>
      <c r="B270" s="230" t="str">
        <f t="shared" si="9"/>
        <v>PC</v>
      </c>
      <c r="C270" s="230">
        <f>VLOOKUP(B270,'Data-Dept'!A:J,10,)</f>
        <v>1.4642936219695762E-2</v>
      </c>
      <c r="D270" t="s">
        <v>1555</v>
      </c>
      <c r="E270">
        <v>34</v>
      </c>
      <c r="F270">
        <v>85</v>
      </c>
      <c r="G270">
        <v>69</v>
      </c>
      <c r="H270">
        <v>269</v>
      </c>
      <c r="I270" s="425">
        <f>IF(ISBLANK(D270),"",(E270/'Tasks to improve GC score'!$C$10))</f>
        <v>6.4418828486763831E-5</v>
      </c>
      <c r="J270" s="425">
        <f>IF(ISBLANK(D270),"",(F270/'Tasks to improve GC score'!$C$10))</f>
        <v>1.6104707121690956E-4</v>
      </c>
      <c r="K270" s="425">
        <f>IF(ISBLANK(D270),"",(G270/'Tasks to improve GC score'!$C$10))</f>
        <v>1.3073232839960893E-4</v>
      </c>
    </row>
    <row r="271" spans="1:11" x14ac:dyDescent="0.5">
      <c r="A271" s="230" t="str">
        <f t="shared" si="8"/>
        <v>Apply to a grant or funding program — arts</v>
      </c>
      <c r="B271" s="230" t="str">
        <f t="shared" si="9"/>
        <v>PCH</v>
      </c>
      <c r="C271" s="230">
        <f>VLOOKUP(B271,'Data-Dept'!A:J,10,)</f>
        <v>2.4417219195539241E-2</v>
      </c>
      <c r="D271" t="s">
        <v>1056</v>
      </c>
      <c r="E271">
        <v>34</v>
      </c>
      <c r="F271">
        <v>48</v>
      </c>
      <c r="G271">
        <v>51</v>
      </c>
      <c r="H271">
        <v>96</v>
      </c>
      <c r="I271" s="425">
        <f>IF(ISBLANK(D271),"",(E271/'Tasks to improve GC score'!$C$10))</f>
        <v>6.4418828486763831E-5</v>
      </c>
      <c r="J271" s="425">
        <f>IF(ISBLANK(D271),"",(F271/'Tasks to improve GC score'!$C$10))</f>
        <v>9.0944228451901875E-5</v>
      </c>
      <c r="K271" s="425">
        <f>IF(ISBLANK(D271),"",(G271/'Tasks to improve GC score'!$C$10))</f>
        <v>9.662824273014574E-5</v>
      </c>
    </row>
    <row r="272" spans="1:11" x14ac:dyDescent="0.5">
      <c r="A272" s="230" t="str">
        <f t="shared" si="8"/>
        <v>Ordering your credit report and score</v>
      </c>
      <c r="B272" s="230" t="str">
        <f t="shared" si="9"/>
        <v>FCAC</v>
      </c>
      <c r="C272" s="230">
        <f>VLOOKUP(B272,'Data-Dept'!A:J,10,)</f>
        <v>1.4482946329336105E-2</v>
      </c>
      <c r="D272" t="s">
        <v>603</v>
      </c>
      <c r="E272">
        <v>33</v>
      </c>
      <c r="F272">
        <v>35</v>
      </c>
      <c r="G272">
        <v>48</v>
      </c>
      <c r="H272">
        <v>100</v>
      </c>
      <c r="I272" s="425">
        <f>IF(ISBLANK(D272),"",(E272/'Tasks to improve GC score'!$C$10))</f>
        <v>6.2524157060682534E-5</v>
      </c>
      <c r="J272" s="425">
        <f>IF(ISBLANK(D272),"",(F272/'Tasks to improve GC score'!$C$10))</f>
        <v>6.6313499912845115E-5</v>
      </c>
      <c r="K272" s="425">
        <f>IF(ISBLANK(D272),"",(G272/'Tasks to improve GC score'!$C$10))</f>
        <v>9.0944228451901875E-5</v>
      </c>
    </row>
    <row r="273" spans="1:11" x14ac:dyDescent="0.5">
      <c r="A273" s="230" t="str">
        <f t="shared" si="8"/>
        <v>Find a corporation</v>
      </c>
      <c r="B273" s="230" t="str">
        <f t="shared" si="9"/>
        <v>ISED</v>
      </c>
      <c r="C273" s="230">
        <f>VLOOKUP(B273,'Data-Dept'!A:J,10,)</f>
        <v>2.6408735870271854E-2</v>
      </c>
      <c r="D273" t="s">
        <v>919</v>
      </c>
      <c r="E273">
        <v>33</v>
      </c>
      <c r="F273">
        <v>59</v>
      </c>
      <c r="G273">
        <v>55</v>
      </c>
      <c r="H273">
        <v>142</v>
      </c>
      <c r="I273" s="425">
        <f>IF(ISBLANK(D273),"",(E273/'Tasks to improve GC score'!$C$10))</f>
        <v>6.2524157060682534E-5</v>
      </c>
      <c r="J273" s="425">
        <f>IF(ISBLANK(D273),"",(F273/'Tasks to improve GC score'!$C$10))</f>
        <v>1.1178561413879605E-4</v>
      </c>
      <c r="K273" s="425">
        <f>IF(ISBLANK(D273),"",(G273/'Tasks to improve GC score'!$C$10))</f>
        <v>1.0420692843447089E-4</v>
      </c>
    </row>
    <row r="274" spans="1:11" x14ac:dyDescent="0.5">
      <c r="A274" s="230" t="str">
        <f t="shared" si="8"/>
        <v>Other - Reason for my visit is not in this list</v>
      </c>
      <c r="B274" s="230" t="str">
        <f t="shared" si="9"/>
        <v>PSPC</v>
      </c>
      <c r="C274" s="230">
        <f>VLOOKUP(B274,'Data-Dept'!A:J,10,)</f>
        <v>7.9173363759790314E-3</v>
      </c>
      <c r="D274" t="s">
        <v>1159</v>
      </c>
      <c r="E274">
        <v>33</v>
      </c>
      <c r="F274">
        <v>34</v>
      </c>
      <c r="G274">
        <v>37</v>
      </c>
      <c r="H274">
        <v>67</v>
      </c>
      <c r="I274" s="425">
        <f>IF(ISBLANK(D274),"",(E274/'Tasks to improve GC score'!$C$10))</f>
        <v>6.2524157060682534E-5</v>
      </c>
      <c r="J274" s="425">
        <f>IF(ISBLANK(D274),"",(F274/'Tasks to improve GC score'!$C$10))</f>
        <v>6.4418828486763831E-5</v>
      </c>
      <c r="K274" s="425">
        <f>IF(ISBLANK(D274),"",(G274/'Tasks to improve GC score'!$C$10))</f>
        <v>7.0102842765007697E-5</v>
      </c>
    </row>
    <row r="275" spans="1:11" x14ac:dyDescent="0.5">
      <c r="A275" s="230" t="str">
        <f t="shared" si="8"/>
        <v>See what's covered by health insurance in the public service</v>
      </c>
      <c r="B275" s="230" t="str">
        <f t="shared" si="9"/>
        <v>TBS</v>
      </c>
      <c r="C275" s="230">
        <f>VLOOKUP(B275,'Data-Dept'!A:J,10,)</f>
        <v>1.4316913441313023E-2</v>
      </c>
      <c r="D275" t="s">
        <v>1284</v>
      </c>
      <c r="E275">
        <v>33</v>
      </c>
      <c r="F275">
        <v>62</v>
      </c>
      <c r="G275">
        <v>68</v>
      </c>
      <c r="H275">
        <v>181</v>
      </c>
      <c r="I275" s="425">
        <f>IF(ISBLANK(D275),"",(E275/'Tasks to improve GC score'!$C$10))</f>
        <v>6.2524157060682534E-5</v>
      </c>
      <c r="J275" s="425">
        <f>IF(ISBLANK(D275),"",(F275/'Tasks to improve GC score'!$C$10))</f>
        <v>1.1746962841703992E-4</v>
      </c>
      <c r="K275" s="425">
        <f>IF(ISBLANK(D275),"",(G275/'Tasks to improve GC score'!$C$10))</f>
        <v>1.2883765697352766E-4</v>
      </c>
    </row>
    <row r="276" spans="1:11" x14ac:dyDescent="0.5">
      <c r="A276" s="230" t="str">
        <f t="shared" si="8"/>
        <v>Cashing a Government of Canada cheque</v>
      </c>
      <c r="B276" s="230" t="str">
        <f t="shared" si="9"/>
        <v>FCAC</v>
      </c>
      <c r="C276" s="230">
        <f>VLOOKUP(B276,'Data-Dept'!A:J,10,)</f>
        <v>1.4482946329336105E-2</v>
      </c>
      <c r="D276" t="s">
        <v>580</v>
      </c>
      <c r="E276">
        <v>32</v>
      </c>
      <c r="F276">
        <v>35</v>
      </c>
      <c r="G276">
        <v>49</v>
      </c>
      <c r="H276">
        <v>80</v>
      </c>
      <c r="I276" s="425">
        <f>IF(ISBLANK(D276),"",(E276/'Tasks to improve GC score'!$C$10))</f>
        <v>6.062948563460125E-5</v>
      </c>
      <c r="J276" s="425">
        <f>IF(ISBLANK(D276),"",(F276/'Tasks to improve GC score'!$C$10))</f>
        <v>6.6313499912845115E-5</v>
      </c>
      <c r="K276" s="425">
        <f>IF(ISBLANK(D276),"",(G276/'Tasks to improve GC score'!$C$10))</f>
        <v>9.2838899877983159E-5</v>
      </c>
    </row>
    <row r="277" spans="1:11" x14ac:dyDescent="0.5">
      <c r="A277" s="230" t="str">
        <f t="shared" si="8"/>
        <v>Create a plan to get out of debt and/or savings goals</v>
      </c>
      <c r="B277" s="230" t="str">
        <f t="shared" si="9"/>
        <v>FCAC</v>
      </c>
      <c r="C277" s="230">
        <f>VLOOKUP(B277,'Data-Dept'!A:J,10,)</f>
        <v>1.4482946329336105E-2</v>
      </c>
      <c r="D277" t="s">
        <v>582</v>
      </c>
      <c r="E277">
        <v>32</v>
      </c>
      <c r="F277">
        <v>64</v>
      </c>
      <c r="G277">
        <v>61</v>
      </c>
      <c r="H277">
        <v>156</v>
      </c>
      <c r="I277" s="425">
        <f>IF(ISBLANK(D277),"",(E277/'Tasks to improve GC score'!$C$10))</f>
        <v>6.062948563460125E-5</v>
      </c>
      <c r="J277" s="425">
        <f>IF(ISBLANK(D277),"",(F277/'Tasks to improve GC score'!$C$10))</f>
        <v>1.212589712692025E-4</v>
      </c>
      <c r="K277" s="425">
        <f>IF(ISBLANK(D277),"",(G277/'Tasks to improve GC score'!$C$10))</f>
        <v>1.1557495699095863E-4</v>
      </c>
    </row>
    <row r="278" spans="1:11" x14ac:dyDescent="0.5">
      <c r="A278" s="230" t="str">
        <f t="shared" si="8"/>
        <v>Improving your credit score</v>
      </c>
      <c r="B278" s="230" t="str">
        <f t="shared" si="9"/>
        <v>FCAC</v>
      </c>
      <c r="C278" s="230">
        <f>VLOOKUP(B278,'Data-Dept'!A:J,10,)</f>
        <v>1.4482946329336105E-2</v>
      </c>
      <c r="D278" t="s">
        <v>598</v>
      </c>
      <c r="E278">
        <v>32</v>
      </c>
      <c r="F278">
        <v>42</v>
      </c>
      <c r="G278">
        <v>49</v>
      </c>
      <c r="H278">
        <v>102</v>
      </c>
      <c r="I278" s="425">
        <f>IF(ISBLANK(D278),"",(E278/'Tasks to improve GC score'!$C$10))</f>
        <v>6.062948563460125E-5</v>
      </c>
      <c r="J278" s="425">
        <f>IF(ISBLANK(D278),"",(F278/'Tasks to improve GC score'!$C$10))</f>
        <v>7.9576199895414144E-5</v>
      </c>
      <c r="K278" s="425">
        <f>IF(ISBLANK(D278),"",(G278/'Tasks to improve GC score'!$C$10))</f>
        <v>9.2838899877983159E-5</v>
      </c>
    </row>
    <row r="279" spans="1:11" x14ac:dyDescent="0.5">
      <c r="A279" s="230" t="str">
        <f t="shared" si="8"/>
        <v>Find out about Indian residential schools (compensation, health supports)</v>
      </c>
      <c r="B279" s="230" t="str">
        <f t="shared" si="9"/>
        <v>CIRNAC</v>
      </c>
      <c r="C279" s="230">
        <f>VLOOKUP(B279,'Data-Dept'!A:J,10,)</f>
        <v>2.3715982070287255E-2</v>
      </c>
      <c r="D279" t="s">
        <v>324</v>
      </c>
      <c r="E279">
        <v>31</v>
      </c>
      <c r="F279">
        <v>32</v>
      </c>
      <c r="G279">
        <v>34</v>
      </c>
      <c r="H279">
        <v>61</v>
      </c>
      <c r="I279" s="425">
        <f>IF(ISBLANK(D279),"",(E279/'Tasks to improve GC score'!$C$10))</f>
        <v>5.8734814208519959E-5</v>
      </c>
      <c r="J279" s="425">
        <f>IF(ISBLANK(D279),"",(F279/'Tasks to improve GC score'!$C$10))</f>
        <v>6.062948563460125E-5</v>
      </c>
      <c r="K279" s="425">
        <f>IF(ISBLANK(D279),"",(G279/'Tasks to improve GC score'!$C$10))</f>
        <v>6.4418828486763831E-5</v>
      </c>
    </row>
    <row r="280" spans="1:11" x14ac:dyDescent="0.5">
      <c r="A280" s="230" t="str">
        <f t="shared" si="8"/>
        <v>Civilian jobs with National Defence</v>
      </c>
      <c r="B280" s="230" t="str">
        <f t="shared" si="9"/>
        <v>DND</v>
      </c>
      <c r="C280" s="230">
        <f>VLOOKUP(B280,'Data-Dept'!A:J,10,)</f>
        <v>1.3547807034757964E-2</v>
      </c>
      <c r="D280" t="s">
        <v>434</v>
      </c>
      <c r="E280">
        <v>31</v>
      </c>
      <c r="F280">
        <v>36</v>
      </c>
      <c r="G280">
        <v>45</v>
      </c>
      <c r="H280">
        <v>108</v>
      </c>
      <c r="I280" s="425">
        <f>IF(ISBLANK(D280),"",(E280/'Tasks to improve GC score'!$C$10))</f>
        <v>5.8734814208519959E-5</v>
      </c>
      <c r="J280" s="425">
        <f>IF(ISBLANK(D280),"",(F280/'Tasks to improve GC score'!$C$10))</f>
        <v>6.8208171338926399E-5</v>
      </c>
      <c r="K280" s="425">
        <f>IF(ISBLANK(D280),"",(G280/'Tasks to improve GC score'!$C$10))</f>
        <v>8.5260214173658009E-5</v>
      </c>
    </row>
    <row r="281" spans="1:11" x14ac:dyDescent="0.5">
      <c r="A281" s="230" t="str">
        <f t="shared" si="8"/>
        <v>Find information on a specific unit, squadron or ship</v>
      </c>
      <c r="B281" s="230" t="str">
        <f t="shared" si="9"/>
        <v>DND</v>
      </c>
      <c r="C281" s="230">
        <f>VLOOKUP(B281,'Data-Dept'!A:J,10,)</f>
        <v>1.3547807034757964E-2</v>
      </c>
      <c r="D281" t="s">
        <v>440</v>
      </c>
      <c r="E281">
        <v>31</v>
      </c>
      <c r="F281">
        <v>47</v>
      </c>
      <c r="G281">
        <v>54</v>
      </c>
      <c r="H281">
        <v>185</v>
      </c>
      <c r="I281" s="425">
        <f>IF(ISBLANK(D281),"",(E281/'Tasks to improve GC score'!$C$10))</f>
        <v>5.8734814208519959E-5</v>
      </c>
      <c r="J281" s="425">
        <f>IF(ISBLANK(D281),"",(F281/'Tasks to improve GC score'!$C$10))</f>
        <v>8.9049557025820577E-5</v>
      </c>
      <c r="K281" s="425">
        <f>IF(ISBLANK(D281),"",(G281/'Tasks to improve GC score'!$C$10))</f>
        <v>1.0231225700838961E-4</v>
      </c>
    </row>
    <row r="282" spans="1:11" x14ac:dyDescent="0.5">
      <c r="A282" s="230" t="str">
        <f t="shared" si="8"/>
        <v>Learn about Canada's education system</v>
      </c>
      <c r="B282" s="230" t="str">
        <f t="shared" si="9"/>
        <v>GAC</v>
      </c>
      <c r="C282" s="230">
        <f>VLOOKUP(B282,'Data-Dept'!A:J,10,)</f>
        <v>8.097690068006173E-3</v>
      </c>
      <c r="D282" t="s">
        <v>752</v>
      </c>
      <c r="E282">
        <v>31</v>
      </c>
      <c r="F282">
        <v>33</v>
      </c>
      <c r="G282">
        <v>49</v>
      </c>
      <c r="H282">
        <v>157</v>
      </c>
      <c r="I282" s="425">
        <f>IF(ISBLANK(D282),"",(E282/'Tasks to improve GC score'!$C$10))</f>
        <v>5.8734814208519959E-5</v>
      </c>
      <c r="J282" s="425">
        <f>IF(ISBLANK(D282),"",(F282/'Tasks to improve GC score'!$C$10))</f>
        <v>6.2524157060682534E-5</v>
      </c>
      <c r="K282" s="425">
        <f>IF(ISBLANK(D282),"",(G282/'Tasks to improve GC score'!$C$10))</f>
        <v>9.2838899877983159E-5</v>
      </c>
    </row>
    <row r="283" spans="1:11" x14ac:dyDescent="0.5">
      <c r="A283" s="230" t="str">
        <f t="shared" si="8"/>
        <v>Discover things to do (activities, camping, experiences)</v>
      </c>
      <c r="B283" s="230" t="str">
        <f t="shared" si="9"/>
        <v>PC</v>
      </c>
      <c r="C283" s="230">
        <f>VLOOKUP(B283,'Data-Dept'!A:J,10,)</f>
        <v>1.4642936219695762E-2</v>
      </c>
      <c r="D283" t="s">
        <v>1549</v>
      </c>
      <c r="E283">
        <v>31</v>
      </c>
      <c r="F283">
        <v>60</v>
      </c>
      <c r="G283">
        <v>67</v>
      </c>
      <c r="H283">
        <v>198</v>
      </c>
      <c r="I283" s="425">
        <f>IF(ISBLANK(D283),"",(E283/'Tasks to improve GC score'!$C$10))</f>
        <v>5.8734814208519959E-5</v>
      </c>
      <c r="J283" s="425">
        <f>IF(ISBLANK(D283),"",(F283/'Tasks to improve GC score'!$C$10))</f>
        <v>1.1368028556487734E-4</v>
      </c>
      <c r="K283" s="425">
        <f>IF(ISBLANK(D283),"",(G283/'Tasks to improve GC score'!$C$10))</f>
        <v>1.2694298554744637E-4</v>
      </c>
    </row>
    <row r="284" spans="1:11" x14ac:dyDescent="0.5">
      <c r="A284" s="230" t="str">
        <f t="shared" si="8"/>
        <v>ArriveCAN – Download the mobile app</v>
      </c>
      <c r="B284" s="230" t="str">
        <f t="shared" si="9"/>
        <v>CBSA</v>
      </c>
      <c r="C284" s="230">
        <f>VLOOKUP(B284,'Data-Dept'!A:J,10,)</f>
        <v>8.2121991698330173E-3</v>
      </c>
      <c r="D284" t="s">
        <v>1350</v>
      </c>
      <c r="E284">
        <v>30</v>
      </c>
      <c r="F284">
        <v>43</v>
      </c>
      <c r="G284">
        <v>41</v>
      </c>
      <c r="H284">
        <v>75</v>
      </c>
      <c r="I284" s="425">
        <f>IF(ISBLANK(D284),"",(E284/'Tasks to improve GC score'!$C$10))</f>
        <v>5.6840142782438668E-5</v>
      </c>
      <c r="J284" s="425">
        <f>IF(ISBLANK(D284),"",(F284/'Tasks to improve GC score'!$C$10))</f>
        <v>8.1470871321495428E-5</v>
      </c>
      <c r="K284" s="425">
        <f>IF(ISBLANK(D284),"",(G284/'Tasks to improve GC score'!$C$10))</f>
        <v>7.7681528469332846E-5</v>
      </c>
    </row>
    <row r="285" spans="1:11" x14ac:dyDescent="0.5">
      <c r="A285" s="230" t="str">
        <f t="shared" si="8"/>
        <v>Work and travel in Canada as a youth (International Experience Canada)</v>
      </c>
      <c r="B285" s="230" t="str">
        <f t="shared" si="9"/>
        <v>IRCC</v>
      </c>
      <c r="C285" s="230">
        <f>VLOOKUP(B285,'Data-Dept'!A:J,10,)</f>
        <v>2.146124497851573E-3</v>
      </c>
      <c r="D285" t="s">
        <v>866</v>
      </c>
      <c r="E285">
        <v>30</v>
      </c>
      <c r="F285">
        <v>54</v>
      </c>
      <c r="G285">
        <v>39</v>
      </c>
      <c r="H285">
        <v>115</v>
      </c>
      <c r="I285" s="425">
        <f>IF(ISBLANK(D285),"",(E285/'Tasks to improve GC score'!$C$10))</f>
        <v>5.6840142782438668E-5</v>
      </c>
      <c r="J285" s="425">
        <f>IF(ISBLANK(D285),"",(F285/'Tasks to improve GC score'!$C$10))</f>
        <v>1.0231225700838961E-4</v>
      </c>
      <c r="K285" s="425">
        <f>IF(ISBLANK(D285),"",(G285/'Tasks to improve GC score'!$C$10))</f>
        <v>7.3892185617170265E-5</v>
      </c>
    </row>
    <row r="286" spans="1:11" x14ac:dyDescent="0.5">
      <c r="A286" s="230" t="str">
        <f t="shared" si="8"/>
        <v>Census</v>
      </c>
      <c r="B286" s="230" t="str">
        <f t="shared" si="9"/>
        <v>StatCan</v>
      </c>
      <c r="C286" s="230">
        <f>VLOOKUP(B286,'Data-Dept'!A:J,10,)</f>
        <v>9.338464401390037E-3</v>
      </c>
      <c r="D286" t="s">
        <v>1223</v>
      </c>
      <c r="E286">
        <v>30</v>
      </c>
      <c r="F286">
        <v>69</v>
      </c>
      <c r="G286">
        <v>49</v>
      </c>
      <c r="H286">
        <v>197</v>
      </c>
      <c r="I286" s="425">
        <f>IF(ISBLANK(D286),"",(E286/'Tasks to improve GC score'!$C$10))</f>
        <v>5.6840142782438668E-5</v>
      </c>
      <c r="J286" s="425">
        <f>IF(ISBLANK(D286),"",(F286/'Tasks to improve GC score'!$C$10))</f>
        <v>1.3073232839960893E-4</v>
      </c>
      <c r="K286" s="425">
        <f>IF(ISBLANK(D286),"",(G286/'Tasks to improve GC score'!$C$10))</f>
        <v>9.2838899877983159E-5</v>
      </c>
    </row>
    <row r="287" spans="1:11" ht="31.5" x14ac:dyDescent="0.5">
      <c r="A287" s="230" t="str">
        <f t="shared" si="8"/>
        <v>How the Government of Canada is working to advance reconciliation and renew the relationship with Indigenous Peoples</v>
      </c>
      <c r="B287" s="230" t="str">
        <f t="shared" si="9"/>
        <v>CIRNAC</v>
      </c>
      <c r="C287" s="230">
        <f>VLOOKUP(B287,'Data-Dept'!A:J,10,)</f>
        <v>2.3715982070287255E-2</v>
      </c>
      <c r="D287" t="s">
        <v>328</v>
      </c>
      <c r="E287">
        <v>29</v>
      </c>
      <c r="F287">
        <v>36</v>
      </c>
      <c r="G287">
        <v>56</v>
      </c>
      <c r="H287">
        <v>129</v>
      </c>
      <c r="I287" s="425">
        <f>IF(ISBLANK(D287),"",(E287/'Tasks to improve GC score'!$C$10))</f>
        <v>5.4945471356357378E-5</v>
      </c>
      <c r="J287" s="425">
        <f>IF(ISBLANK(D287),"",(F287/'Tasks to improve GC score'!$C$10))</f>
        <v>6.8208171338926399E-5</v>
      </c>
      <c r="K287" s="425">
        <f>IF(ISBLANK(D287),"",(G287/'Tasks to improve GC score'!$C$10))</f>
        <v>1.0610159986055219E-4</v>
      </c>
    </row>
    <row r="288" spans="1:11" x14ac:dyDescent="0.5">
      <c r="A288" s="230" t="str">
        <f t="shared" si="8"/>
        <v>Other - Reason for my visit is not in this list</v>
      </c>
      <c r="B288" s="230" t="str">
        <f t="shared" si="9"/>
        <v>ECCC</v>
      </c>
      <c r="C288" s="230">
        <f>VLOOKUP(B288,'Data-Dept'!A:J,10,)</f>
        <v>1.1373977410545624E-2</v>
      </c>
      <c r="D288" t="s">
        <v>507</v>
      </c>
      <c r="E288">
        <v>29</v>
      </c>
      <c r="F288">
        <v>34</v>
      </c>
      <c r="G288">
        <v>37</v>
      </c>
      <c r="H288">
        <v>95</v>
      </c>
      <c r="I288" s="425">
        <f>IF(ISBLANK(D288),"",(E288/'Tasks to improve GC score'!$C$10))</f>
        <v>5.4945471356357378E-5</v>
      </c>
      <c r="J288" s="425">
        <f>IF(ISBLANK(D288),"",(F288/'Tasks to improve GC score'!$C$10))</f>
        <v>6.4418828486763831E-5</v>
      </c>
      <c r="K288" s="425">
        <f>IF(ISBLANK(D288),"",(G288/'Tasks to improve GC score'!$C$10))</f>
        <v>7.0102842765007697E-5</v>
      </c>
    </row>
    <row r="289" spans="1:11" x14ac:dyDescent="0.5">
      <c r="A289" s="230" t="str">
        <f t="shared" si="8"/>
        <v>Canada's foreign policy and international relations</v>
      </c>
      <c r="B289" s="230" t="str">
        <f t="shared" si="9"/>
        <v>GAC</v>
      </c>
      <c r="C289" s="230">
        <f>VLOOKUP(B289,'Data-Dept'!A:J,10,)</f>
        <v>8.097690068006173E-3</v>
      </c>
      <c r="D289" t="s">
        <v>730</v>
      </c>
      <c r="E289">
        <v>29</v>
      </c>
      <c r="F289">
        <v>59</v>
      </c>
      <c r="G289">
        <v>67</v>
      </c>
      <c r="H289">
        <v>190</v>
      </c>
      <c r="I289" s="425">
        <f>IF(ISBLANK(D289),"",(E289/'Tasks to improve GC score'!$C$10))</f>
        <v>5.4945471356357378E-5</v>
      </c>
      <c r="J289" s="425">
        <f>IF(ISBLANK(D289),"",(F289/'Tasks to improve GC score'!$C$10))</f>
        <v>1.1178561413879605E-4</v>
      </c>
      <c r="K289" s="425">
        <f>IF(ISBLANK(D289),"",(G289/'Tasks to improve GC score'!$C$10))</f>
        <v>1.2694298554744637E-4</v>
      </c>
    </row>
    <row r="290" spans="1:11" x14ac:dyDescent="0.5">
      <c r="A290" s="230" t="str">
        <f t="shared" si="8"/>
        <v>Get an entry pass, permit, or merchandise</v>
      </c>
      <c r="B290" s="230" t="str">
        <f t="shared" si="9"/>
        <v>PC</v>
      </c>
      <c r="C290" s="230">
        <f>VLOOKUP(B290,'Data-Dept'!A:J,10,)</f>
        <v>1.4642936219695762E-2</v>
      </c>
      <c r="D290" t="s">
        <v>1552</v>
      </c>
      <c r="E290">
        <v>29</v>
      </c>
      <c r="F290">
        <v>32</v>
      </c>
      <c r="G290">
        <v>34</v>
      </c>
      <c r="H290">
        <v>86</v>
      </c>
      <c r="I290" s="425">
        <f>IF(ISBLANK(D290),"",(E290/'Tasks to improve GC score'!$C$10))</f>
        <v>5.4945471356357378E-5</v>
      </c>
      <c r="J290" s="425">
        <f>IF(ISBLANK(D290),"",(F290/'Tasks to improve GC score'!$C$10))</f>
        <v>6.062948563460125E-5</v>
      </c>
      <c r="K290" s="425">
        <f>IF(ISBLANK(D290),"",(G290/'Tasks to improve GC score'!$C$10))</f>
        <v>6.4418828486763831E-5</v>
      </c>
    </row>
    <row r="291" spans="1:11" x14ac:dyDescent="0.5">
      <c r="A291" s="230" t="str">
        <f t="shared" si="8"/>
        <v>Search tenders</v>
      </c>
      <c r="B291" s="230" t="str">
        <f t="shared" si="9"/>
        <v>PSPC</v>
      </c>
      <c r="C291" s="230">
        <f>VLOOKUP(B291,'Data-Dept'!A:J,10,)</f>
        <v>7.9173363759790314E-3</v>
      </c>
      <c r="D291" t="s">
        <v>1181</v>
      </c>
      <c r="E291">
        <v>29</v>
      </c>
      <c r="F291">
        <v>64</v>
      </c>
      <c r="G291">
        <v>55</v>
      </c>
      <c r="H291">
        <v>112</v>
      </c>
      <c r="I291" s="425">
        <f>IF(ISBLANK(D291),"",(E291/'Tasks to improve GC score'!$C$10))</f>
        <v>5.4945471356357378E-5</v>
      </c>
      <c r="J291" s="425">
        <f>IF(ISBLANK(D291),"",(F291/'Tasks to improve GC score'!$C$10))</f>
        <v>1.212589712692025E-4</v>
      </c>
      <c r="K291" s="425">
        <f>IF(ISBLANK(D291),"",(G291/'Tasks to improve GC score'!$C$10))</f>
        <v>1.0420692843447089E-4</v>
      </c>
    </row>
    <row r="292" spans="1:11" x14ac:dyDescent="0.5">
      <c r="A292" s="230" t="str">
        <f t="shared" si="8"/>
        <v>Identify what you can bring to Canada</v>
      </c>
      <c r="B292" s="230" t="str">
        <f t="shared" si="9"/>
        <v>CBSA</v>
      </c>
      <c r="C292" s="230">
        <f>VLOOKUP(B292,'Data-Dept'!A:J,10,)</f>
        <v>8.2121991698330173E-3</v>
      </c>
      <c r="D292" t="s">
        <v>266</v>
      </c>
      <c r="E292">
        <v>28</v>
      </c>
      <c r="F292">
        <v>35</v>
      </c>
      <c r="G292">
        <v>37</v>
      </c>
      <c r="H292">
        <v>86</v>
      </c>
      <c r="I292" s="425">
        <f>IF(ISBLANK(D292),"",(E292/'Tasks to improve GC score'!$C$10))</f>
        <v>5.3050799930276094E-5</v>
      </c>
      <c r="J292" s="425">
        <f>IF(ISBLANK(D292),"",(F292/'Tasks to improve GC score'!$C$10))</f>
        <v>6.6313499912845115E-5</v>
      </c>
      <c r="K292" s="425">
        <f>IF(ISBLANK(D292),"",(G292/'Tasks to improve GC score'!$C$10))</f>
        <v>7.0102842765007697E-5</v>
      </c>
    </row>
    <row r="293" spans="1:11" x14ac:dyDescent="0.5">
      <c r="A293" s="230" t="str">
        <f t="shared" si="8"/>
        <v>Canada Emergency Wage Subsidy (CEWS)</v>
      </c>
      <c r="B293" s="230" t="str">
        <f t="shared" si="9"/>
        <v>CRA</v>
      </c>
      <c r="C293" s="230">
        <f>VLOOKUP(B293,'Data-Dept'!A:J,10,)</f>
        <v>3.2597552843902275E-3</v>
      </c>
      <c r="D293" t="s">
        <v>1380</v>
      </c>
      <c r="E293">
        <v>28</v>
      </c>
      <c r="F293">
        <v>24</v>
      </c>
      <c r="G293">
        <v>29</v>
      </c>
      <c r="H293">
        <v>49</v>
      </c>
      <c r="I293" s="425">
        <f>IF(ISBLANK(D293),"",(E293/'Tasks to improve GC score'!$C$10))</f>
        <v>5.3050799930276094E-5</v>
      </c>
      <c r="J293" s="425">
        <f>IF(ISBLANK(D293),"",(F293/'Tasks to improve GC score'!$C$10))</f>
        <v>4.5472114225950937E-5</v>
      </c>
      <c r="K293" s="425">
        <f>IF(ISBLANK(D293),"",(G293/'Tasks to improve GC score'!$C$10))</f>
        <v>5.4945471356357378E-5</v>
      </c>
    </row>
    <row r="294" spans="1:11" x14ac:dyDescent="0.5">
      <c r="A294" s="230" t="str">
        <f t="shared" si="8"/>
        <v>Get more information on auroras and the AuroraMAX observatory</v>
      </c>
      <c r="B294" s="230" t="str">
        <f t="shared" si="9"/>
        <v>CSA</v>
      </c>
      <c r="C294" s="230">
        <f>VLOOKUP(B294,'Data-Dept'!A:J,10,)</f>
        <v>2.1474470106768312E-2</v>
      </c>
      <c r="D294" t="s">
        <v>375</v>
      </c>
      <c r="E294">
        <v>28</v>
      </c>
      <c r="F294">
        <v>31</v>
      </c>
      <c r="G294">
        <v>51</v>
      </c>
      <c r="H294">
        <v>128</v>
      </c>
      <c r="I294" s="425">
        <f>IF(ISBLANK(D294),"",(E294/'Tasks to improve GC score'!$C$10))</f>
        <v>5.3050799930276094E-5</v>
      </c>
      <c r="J294" s="425">
        <f>IF(ISBLANK(D294),"",(F294/'Tasks to improve GC score'!$C$10))</f>
        <v>5.8734814208519959E-5</v>
      </c>
      <c r="K294" s="425">
        <f>IF(ISBLANK(D294),"",(G294/'Tasks to improve GC score'!$C$10))</f>
        <v>9.662824273014574E-5</v>
      </c>
    </row>
    <row r="295" spans="1:11" x14ac:dyDescent="0.5">
      <c r="A295" s="230" t="str">
        <f t="shared" si="8"/>
        <v>Other - Reason for my visit is not in this list</v>
      </c>
      <c r="B295" s="230" t="str">
        <f t="shared" si="9"/>
        <v>FCAC</v>
      </c>
      <c r="C295" s="230">
        <f>VLOOKUP(B295,'Data-Dept'!A:J,10,)</f>
        <v>1.4482946329336105E-2</v>
      </c>
      <c r="D295" t="s">
        <v>604</v>
      </c>
      <c r="E295">
        <v>28</v>
      </c>
      <c r="F295">
        <v>33</v>
      </c>
      <c r="G295">
        <v>35</v>
      </c>
      <c r="H295">
        <v>76</v>
      </c>
      <c r="I295" s="425">
        <f>IF(ISBLANK(D295),"",(E295/'Tasks to improve GC score'!$C$10))</f>
        <v>5.3050799930276094E-5</v>
      </c>
      <c r="J295" s="425">
        <f>IF(ISBLANK(D295),"",(F295/'Tasks to improve GC score'!$C$10))</f>
        <v>6.2524157060682534E-5</v>
      </c>
      <c r="K295" s="425">
        <f>IF(ISBLANK(D295),"",(G295/'Tasks to improve GC score'!$C$10))</f>
        <v>6.6313499912845115E-5</v>
      </c>
    </row>
    <row r="296" spans="1:11" x14ac:dyDescent="0.5">
      <c r="A296" s="230" t="str">
        <f t="shared" si="8"/>
        <v>Study in French</v>
      </c>
      <c r="B296" s="230" t="str">
        <f t="shared" si="9"/>
        <v>GAC</v>
      </c>
      <c r="C296" s="230">
        <f>VLOOKUP(B296,'Data-Dept'!A:J,10,)</f>
        <v>8.097690068006173E-3</v>
      </c>
      <c r="D296" t="s">
        <v>784</v>
      </c>
      <c r="E296">
        <v>28</v>
      </c>
      <c r="F296">
        <v>44</v>
      </c>
      <c r="G296">
        <v>40</v>
      </c>
      <c r="H296">
        <v>95</v>
      </c>
      <c r="I296" s="425">
        <f>IF(ISBLANK(D296),"",(E296/'Tasks to improve GC score'!$C$10))</f>
        <v>5.3050799930276094E-5</v>
      </c>
      <c r="J296" s="425">
        <f>IF(ISBLANK(D296),"",(F296/'Tasks to improve GC score'!$C$10))</f>
        <v>8.3365542747576712E-5</v>
      </c>
      <c r="K296" s="425">
        <f>IF(ISBLANK(D296),"",(G296/'Tasks to improve GC score'!$C$10))</f>
        <v>7.5786857043251562E-5</v>
      </c>
    </row>
    <row r="297" spans="1:11" x14ac:dyDescent="0.5">
      <c r="A297" s="230" t="str">
        <f t="shared" si="8"/>
        <v>Learn about the problematic use of drugs (such as opioids) and how to get help</v>
      </c>
      <c r="B297" s="230" t="str">
        <f t="shared" si="9"/>
        <v>HC</v>
      </c>
      <c r="C297" s="230">
        <f>VLOOKUP(B297,'Data-Dept'!A:J,10,)</f>
        <v>8.1052032694029358E-3</v>
      </c>
      <c r="D297" t="s">
        <v>818</v>
      </c>
      <c r="E297">
        <v>28</v>
      </c>
      <c r="F297">
        <v>33</v>
      </c>
      <c r="G297">
        <v>54</v>
      </c>
      <c r="H297">
        <v>141</v>
      </c>
      <c r="I297" s="425">
        <f>IF(ISBLANK(D297),"",(E297/'Tasks to improve GC score'!$C$10))</f>
        <v>5.3050799930276094E-5</v>
      </c>
      <c r="J297" s="425">
        <f>IF(ISBLANK(D297),"",(F297/'Tasks to improve GC score'!$C$10))</f>
        <v>6.2524157060682534E-5</v>
      </c>
      <c r="K297" s="425">
        <f>IF(ISBLANK(D297),"",(G297/'Tasks to improve GC score'!$C$10))</f>
        <v>1.0231225700838961E-4</v>
      </c>
    </row>
    <row r="298" spans="1:11" x14ac:dyDescent="0.5">
      <c r="A298" s="230" t="str">
        <f t="shared" si="8"/>
        <v>Other - Reason for my visit is not in this list</v>
      </c>
      <c r="B298" s="230" t="str">
        <f t="shared" si="9"/>
        <v>CBSA</v>
      </c>
      <c r="C298" s="230">
        <f>VLOOKUP(B298,'Data-Dept'!A:J,10,)</f>
        <v>8.2121991698330173E-3</v>
      </c>
      <c r="D298" t="s">
        <v>1348</v>
      </c>
      <c r="E298">
        <v>27</v>
      </c>
      <c r="F298">
        <v>30</v>
      </c>
      <c r="G298">
        <v>35</v>
      </c>
      <c r="H298">
        <v>41</v>
      </c>
      <c r="I298" s="425">
        <f>IF(ISBLANK(D298),"",(E298/'Tasks to improve GC score'!$C$10))</f>
        <v>5.1156128504194803E-5</v>
      </c>
      <c r="J298" s="425">
        <f>IF(ISBLANK(D298),"",(F298/'Tasks to improve GC score'!$C$10))</f>
        <v>5.6840142782438668E-5</v>
      </c>
      <c r="K298" s="425">
        <f>IF(ISBLANK(D298),"",(G298/'Tasks to improve GC score'!$C$10))</f>
        <v>6.6313499912845115E-5</v>
      </c>
    </row>
    <row r="299" spans="1:11" x14ac:dyDescent="0.5">
      <c r="A299" s="230" t="str">
        <f t="shared" si="8"/>
        <v>Look up a charitable organization</v>
      </c>
      <c r="B299" s="230" t="str">
        <f t="shared" si="9"/>
        <v>CRA</v>
      </c>
      <c r="C299" s="230">
        <f>VLOOKUP(B299,'Data-Dept'!A:J,10,)</f>
        <v>3.2597552843902275E-3</v>
      </c>
      <c r="D299" t="s">
        <v>358</v>
      </c>
      <c r="E299">
        <v>27</v>
      </c>
      <c r="F299">
        <v>37</v>
      </c>
      <c r="G299">
        <v>42</v>
      </c>
      <c r="H299">
        <v>98</v>
      </c>
      <c r="I299" s="425">
        <f>IF(ISBLANK(D299),"",(E299/'Tasks to improve GC score'!$C$10))</f>
        <v>5.1156128504194803E-5</v>
      </c>
      <c r="J299" s="425">
        <f>IF(ISBLANK(D299),"",(F299/'Tasks to improve GC score'!$C$10))</f>
        <v>7.0102842765007697E-5</v>
      </c>
      <c r="K299" s="425">
        <f>IF(ISBLANK(D299),"",(G299/'Tasks to improve GC score'!$C$10))</f>
        <v>7.9576199895414144E-5</v>
      </c>
    </row>
    <row r="300" spans="1:11" x14ac:dyDescent="0.5">
      <c r="A300" s="230" t="str">
        <f t="shared" si="8"/>
        <v>Canada's actions in a specific country or region</v>
      </c>
      <c r="B300" s="230" t="str">
        <f t="shared" si="9"/>
        <v>GAC</v>
      </c>
      <c r="C300" s="230">
        <f>VLOOKUP(B300,'Data-Dept'!A:J,10,)</f>
        <v>8.097690068006173E-3</v>
      </c>
      <c r="D300" t="s">
        <v>727</v>
      </c>
      <c r="E300">
        <v>27</v>
      </c>
      <c r="F300">
        <v>57</v>
      </c>
      <c r="G300">
        <v>70</v>
      </c>
      <c r="H300">
        <v>166</v>
      </c>
      <c r="I300" s="425">
        <f>IF(ISBLANK(D300),"",(E300/'Tasks to improve GC score'!$C$10))</f>
        <v>5.1156128504194803E-5</v>
      </c>
      <c r="J300" s="425">
        <f>IF(ISBLANK(D300),"",(F300/'Tasks to improve GC score'!$C$10))</f>
        <v>1.0799627128663347E-4</v>
      </c>
      <c r="K300" s="425">
        <f>IF(ISBLANK(D300),"",(G300/'Tasks to improve GC score'!$C$10))</f>
        <v>1.3262699982569023E-4</v>
      </c>
    </row>
    <row r="301" spans="1:11" x14ac:dyDescent="0.5">
      <c r="A301" s="230" t="str">
        <f t="shared" si="8"/>
        <v>Get satellite and air imagery</v>
      </c>
      <c r="B301" s="230" t="str">
        <f t="shared" si="9"/>
        <v>NRCan</v>
      </c>
      <c r="C301" s="230">
        <f>VLOOKUP(B301,'Data-Dept'!A:J,10,)</f>
        <v>1.720243549629279E-2</v>
      </c>
      <c r="D301" t="s">
        <v>1021</v>
      </c>
      <c r="E301">
        <v>27</v>
      </c>
      <c r="F301">
        <v>47</v>
      </c>
      <c r="G301">
        <v>46</v>
      </c>
      <c r="H301">
        <v>116</v>
      </c>
      <c r="I301" s="425">
        <f>IF(ISBLANK(D301),"",(E301/'Tasks to improve GC score'!$C$10))</f>
        <v>5.1156128504194803E-5</v>
      </c>
      <c r="J301" s="425">
        <f>IF(ISBLANK(D301),"",(F301/'Tasks to improve GC score'!$C$10))</f>
        <v>8.9049557025820577E-5</v>
      </c>
      <c r="K301" s="425">
        <f>IF(ISBLANK(D301),"",(G301/'Tasks to improve GC score'!$C$10))</f>
        <v>8.7154885599739293E-5</v>
      </c>
    </row>
    <row r="302" spans="1:11" x14ac:dyDescent="0.5">
      <c r="A302" s="230" t="str">
        <f t="shared" si="8"/>
        <v>Other - Reason for my visit is not in this list</v>
      </c>
      <c r="B302" s="230" t="str">
        <f t="shared" si="9"/>
        <v>CBSA</v>
      </c>
      <c r="C302" s="230">
        <f>VLOOKUP(B302,'Data-Dept'!A:J,10,)</f>
        <v>8.2121991698330173E-3</v>
      </c>
      <c r="D302" t="s">
        <v>247</v>
      </c>
      <c r="E302">
        <v>26</v>
      </c>
      <c r="F302">
        <v>33</v>
      </c>
      <c r="G302">
        <v>37</v>
      </c>
      <c r="H302">
        <v>66</v>
      </c>
      <c r="I302" s="425">
        <f>IF(ISBLANK(D302),"",(E302/'Tasks to improve GC score'!$C$10))</f>
        <v>4.9261457078113512E-5</v>
      </c>
      <c r="J302" s="425">
        <f>IF(ISBLANK(D302),"",(F302/'Tasks to improve GC score'!$C$10))</f>
        <v>6.2524157060682534E-5</v>
      </c>
      <c r="K302" s="425">
        <f>IF(ISBLANK(D302),"",(G302/'Tasks to improve GC score'!$C$10))</f>
        <v>7.0102842765007697E-5</v>
      </c>
    </row>
    <row r="303" spans="1:11" x14ac:dyDescent="0.5">
      <c r="A303" s="230" t="str">
        <f t="shared" si="8"/>
        <v>Check the Canada-United States border wait times – from Canada</v>
      </c>
      <c r="B303" s="230" t="str">
        <f t="shared" si="9"/>
        <v>CBSA</v>
      </c>
      <c r="C303" s="230">
        <f>VLOOKUP(B303,'Data-Dept'!A:J,10,)</f>
        <v>8.2121991698330173E-3</v>
      </c>
      <c r="D303" t="s">
        <v>258</v>
      </c>
      <c r="E303">
        <v>26</v>
      </c>
      <c r="F303">
        <v>38</v>
      </c>
      <c r="G303">
        <v>54</v>
      </c>
      <c r="H303">
        <v>118</v>
      </c>
      <c r="I303" s="425">
        <f>IF(ISBLANK(D303),"",(E303/'Tasks to improve GC score'!$C$10))</f>
        <v>4.9261457078113512E-5</v>
      </c>
      <c r="J303" s="425">
        <f>IF(ISBLANK(D303),"",(F303/'Tasks to improve GC score'!$C$10))</f>
        <v>7.1997514191088981E-5</v>
      </c>
      <c r="K303" s="425">
        <f>IF(ISBLANK(D303),"",(G303/'Tasks to improve GC score'!$C$10))</f>
        <v>1.0231225700838961E-4</v>
      </c>
    </row>
    <row r="304" spans="1:11" x14ac:dyDescent="0.5">
      <c r="A304" s="230" t="str">
        <f t="shared" si="8"/>
        <v>Apply for funding</v>
      </c>
      <c r="B304" s="230" t="str">
        <f t="shared" si="9"/>
        <v>CIHR</v>
      </c>
      <c r="C304" s="230">
        <f>VLOOKUP(B304,'Data-Dept'!A:J,10,)</f>
        <v>2.9322591399837911E-2</v>
      </c>
      <c r="D304" t="s">
        <v>293</v>
      </c>
      <c r="E304">
        <v>26</v>
      </c>
      <c r="F304">
        <v>37</v>
      </c>
      <c r="G304">
        <v>39</v>
      </c>
      <c r="H304">
        <v>64</v>
      </c>
      <c r="I304" s="425">
        <f>IF(ISBLANK(D304),"",(E304/'Tasks to improve GC score'!$C$10))</f>
        <v>4.9261457078113512E-5</v>
      </c>
      <c r="J304" s="425">
        <f>IF(ISBLANK(D304),"",(F304/'Tasks to improve GC score'!$C$10))</f>
        <v>7.0102842765007697E-5</v>
      </c>
      <c r="K304" s="425">
        <f>IF(ISBLANK(D304),"",(G304/'Tasks to improve GC score'!$C$10))</f>
        <v>7.3892185617170265E-5</v>
      </c>
    </row>
    <row r="305" spans="1:11" x14ac:dyDescent="0.5">
      <c r="A305" s="230" t="str">
        <f t="shared" si="8"/>
        <v>Make a budget</v>
      </c>
      <c r="B305" s="230" t="str">
        <f t="shared" si="9"/>
        <v>FCAC</v>
      </c>
      <c r="C305" s="230">
        <f>VLOOKUP(B305,'Data-Dept'!A:J,10,)</f>
        <v>1.4482946329336105E-2</v>
      </c>
      <c r="D305" t="s">
        <v>599</v>
      </c>
      <c r="E305">
        <v>26</v>
      </c>
      <c r="F305">
        <v>60</v>
      </c>
      <c r="G305">
        <v>73</v>
      </c>
      <c r="H305">
        <v>211</v>
      </c>
      <c r="I305" s="425">
        <f>IF(ISBLANK(D305),"",(E305/'Tasks to improve GC score'!$C$10))</f>
        <v>4.9261457078113512E-5</v>
      </c>
      <c r="J305" s="425">
        <f>IF(ISBLANK(D305),"",(F305/'Tasks to improve GC score'!$C$10))</f>
        <v>1.1368028556487734E-4</v>
      </c>
      <c r="K305" s="425">
        <f>IF(ISBLANK(D305),"",(G305/'Tasks to improve GC score'!$C$10))</f>
        <v>1.383110141039341E-4</v>
      </c>
    </row>
    <row r="306" spans="1:11" x14ac:dyDescent="0.5">
      <c r="A306" s="230" t="str">
        <f t="shared" si="8"/>
        <v>Trade negotiations and agreements</v>
      </c>
      <c r="B306" s="230" t="str">
        <f t="shared" si="9"/>
        <v>GAC</v>
      </c>
      <c r="C306" s="230">
        <f>VLOOKUP(B306,'Data-Dept'!A:J,10,)</f>
        <v>8.097690068006173E-3</v>
      </c>
      <c r="D306" t="s">
        <v>679</v>
      </c>
      <c r="E306">
        <v>26</v>
      </c>
      <c r="F306">
        <v>36</v>
      </c>
      <c r="G306">
        <v>37</v>
      </c>
      <c r="H306">
        <v>75</v>
      </c>
      <c r="I306" s="425">
        <f>IF(ISBLANK(D306),"",(E306/'Tasks to improve GC score'!$C$10))</f>
        <v>4.9261457078113512E-5</v>
      </c>
      <c r="J306" s="425">
        <f>IF(ISBLANK(D306),"",(F306/'Tasks to improve GC score'!$C$10))</f>
        <v>6.8208171338926399E-5</v>
      </c>
      <c r="K306" s="425">
        <f>IF(ISBLANK(D306),"",(G306/'Tasks to improve GC score'!$C$10))</f>
        <v>7.0102842765007697E-5</v>
      </c>
    </row>
    <row r="307" spans="1:11" x14ac:dyDescent="0.5">
      <c r="A307" s="230" t="str">
        <f t="shared" si="8"/>
        <v>Research your genealogy and family history</v>
      </c>
      <c r="B307" s="230" t="str">
        <f t="shared" si="9"/>
        <v>LAC</v>
      </c>
      <c r="C307" s="230">
        <f>VLOOKUP(B307,'Data-Dept'!A:J,10,)</f>
        <v>1.5716054468814866E-2</v>
      </c>
      <c r="D307" t="s">
        <v>948</v>
      </c>
      <c r="E307">
        <v>26</v>
      </c>
      <c r="F307">
        <v>29</v>
      </c>
      <c r="G307">
        <v>29</v>
      </c>
      <c r="H307">
        <v>49</v>
      </c>
      <c r="I307" s="425">
        <f>IF(ISBLANK(D307),"",(E307/'Tasks to improve GC score'!$C$10))</f>
        <v>4.9261457078113512E-5</v>
      </c>
      <c r="J307" s="425">
        <f>IF(ISBLANK(D307),"",(F307/'Tasks to improve GC score'!$C$10))</f>
        <v>5.4945471356357378E-5</v>
      </c>
      <c r="K307" s="425">
        <f>IF(ISBLANK(D307),"",(G307/'Tasks to improve GC score'!$C$10))</f>
        <v>5.4945471356357378E-5</v>
      </c>
    </row>
    <row r="308" spans="1:11" x14ac:dyDescent="0.5">
      <c r="A308" s="230" t="str">
        <f t="shared" si="8"/>
        <v>Other - Reason for my visit is not in this list</v>
      </c>
      <c r="B308" s="230" t="str">
        <f t="shared" si="9"/>
        <v>PSC</v>
      </c>
      <c r="C308" s="230">
        <f>VLOOKUP(B308,'Data-Dept'!A:J,10,)</f>
        <v>8.5973012996564263E-3</v>
      </c>
      <c r="D308" t="s">
        <v>1139</v>
      </c>
      <c r="E308">
        <v>26</v>
      </c>
      <c r="F308">
        <v>29</v>
      </c>
      <c r="G308">
        <v>29</v>
      </c>
      <c r="H308">
        <v>61</v>
      </c>
      <c r="I308" s="425">
        <f>IF(ISBLANK(D308),"",(E308/'Tasks to improve GC score'!$C$10))</f>
        <v>4.9261457078113512E-5</v>
      </c>
      <c r="J308" s="425">
        <f>IF(ISBLANK(D308),"",(F308/'Tasks to improve GC score'!$C$10))</f>
        <v>5.4945471356357378E-5</v>
      </c>
      <c r="K308" s="425">
        <f>IF(ISBLANK(D308),"",(G308/'Tasks to improve GC score'!$C$10))</f>
        <v>5.4945471356357378E-5</v>
      </c>
    </row>
    <row r="309" spans="1:11" x14ac:dyDescent="0.5">
      <c r="A309" s="230" t="str">
        <f t="shared" si="8"/>
        <v>Jobs at the Canada Space Agency</v>
      </c>
      <c r="B309" s="230" t="str">
        <f t="shared" si="9"/>
        <v>CSA</v>
      </c>
      <c r="C309" s="230">
        <f>VLOOKUP(B309,'Data-Dept'!A:J,10,)</f>
        <v>2.1474470106768312E-2</v>
      </c>
      <c r="D309" t="s">
        <v>376</v>
      </c>
      <c r="E309">
        <v>25</v>
      </c>
      <c r="F309">
        <v>33</v>
      </c>
      <c r="G309">
        <v>43</v>
      </c>
      <c r="H309">
        <v>110</v>
      </c>
      <c r="I309" s="425">
        <f>IF(ISBLANK(D309),"",(E309/'Tasks to improve GC score'!$C$10))</f>
        <v>4.7366785652032221E-5</v>
      </c>
      <c r="J309" s="425">
        <f>IF(ISBLANK(D309),"",(F309/'Tasks to improve GC score'!$C$10))</f>
        <v>6.2524157060682534E-5</v>
      </c>
      <c r="K309" s="425">
        <f>IF(ISBLANK(D309),"",(G309/'Tasks to improve GC score'!$C$10))</f>
        <v>8.1470871321495428E-5</v>
      </c>
    </row>
    <row r="310" spans="1:11" x14ac:dyDescent="0.5">
      <c r="A310" s="230" t="str">
        <f t="shared" si="8"/>
        <v>Searching in resources and activities for students</v>
      </c>
      <c r="B310" s="230" t="str">
        <f t="shared" si="9"/>
        <v>CSA</v>
      </c>
      <c r="C310" s="230">
        <f>VLOOKUP(B310,'Data-Dept'!A:J,10,)</f>
        <v>2.1474470106768312E-2</v>
      </c>
      <c r="D310" t="s">
        <v>379</v>
      </c>
      <c r="E310">
        <v>25</v>
      </c>
      <c r="F310">
        <v>48</v>
      </c>
      <c r="G310">
        <v>52</v>
      </c>
      <c r="H310">
        <v>194</v>
      </c>
      <c r="I310" s="425">
        <f>IF(ISBLANK(D310),"",(E310/'Tasks to improve GC score'!$C$10))</f>
        <v>4.7366785652032221E-5</v>
      </c>
      <c r="J310" s="425">
        <f>IF(ISBLANK(D310),"",(F310/'Tasks to improve GC score'!$C$10))</f>
        <v>9.0944228451901875E-5</v>
      </c>
      <c r="K310" s="425">
        <f>IF(ISBLANK(D310),"",(G310/'Tasks to improve GC score'!$C$10))</f>
        <v>9.8522914156227024E-5</v>
      </c>
    </row>
    <row r="311" spans="1:11" x14ac:dyDescent="0.5">
      <c r="A311" s="230" t="str">
        <f t="shared" si="8"/>
        <v>Buying a home</v>
      </c>
      <c r="B311" s="230" t="str">
        <f t="shared" si="9"/>
        <v>FCAC</v>
      </c>
      <c r="C311" s="230">
        <f>VLOOKUP(B311,'Data-Dept'!A:J,10,)</f>
        <v>1.4482946329336105E-2</v>
      </c>
      <c r="D311" t="s">
        <v>576</v>
      </c>
      <c r="E311">
        <v>25</v>
      </c>
      <c r="F311">
        <v>42</v>
      </c>
      <c r="G311">
        <v>52</v>
      </c>
      <c r="H311">
        <v>109</v>
      </c>
      <c r="I311" s="425">
        <f>IF(ISBLANK(D311),"",(E311/'Tasks to improve GC score'!$C$10))</f>
        <v>4.7366785652032221E-5</v>
      </c>
      <c r="J311" s="425">
        <f>IF(ISBLANK(D311),"",(F311/'Tasks to improve GC score'!$C$10))</f>
        <v>7.9576199895414144E-5</v>
      </c>
      <c r="K311" s="425">
        <f>IF(ISBLANK(D311),"",(G311/'Tasks to improve GC score'!$C$10))</f>
        <v>9.8522914156227024E-5</v>
      </c>
    </row>
    <row r="312" spans="1:11" x14ac:dyDescent="0.5">
      <c r="A312" s="230" t="str">
        <f t="shared" si="8"/>
        <v>Other - Reason for my visit is not in this list</v>
      </c>
      <c r="B312" s="230" t="str">
        <f t="shared" si="9"/>
        <v>IRCC</v>
      </c>
      <c r="C312" s="230">
        <f>VLOOKUP(B312,'Data-Dept'!A:J,10,)</f>
        <v>2.146124497851573E-3</v>
      </c>
      <c r="D312" t="s">
        <v>868</v>
      </c>
      <c r="E312">
        <v>25</v>
      </c>
      <c r="F312">
        <v>35</v>
      </c>
      <c r="G312">
        <v>34</v>
      </c>
      <c r="H312">
        <v>74</v>
      </c>
      <c r="I312" s="425">
        <f>IF(ISBLANK(D312),"",(E312/'Tasks to improve GC score'!$C$10))</f>
        <v>4.7366785652032221E-5</v>
      </c>
      <c r="J312" s="425">
        <f>IF(ISBLANK(D312),"",(F312/'Tasks to improve GC score'!$C$10))</f>
        <v>6.6313499912845115E-5</v>
      </c>
      <c r="K312" s="425">
        <f>IF(ISBLANK(D312),"",(G312/'Tasks to improve GC score'!$C$10))</f>
        <v>6.4418828486763831E-5</v>
      </c>
    </row>
    <row r="313" spans="1:11" x14ac:dyDescent="0.5">
      <c r="A313" s="230" t="str">
        <f t="shared" si="8"/>
        <v>Set up a not-for-profit corporation</v>
      </c>
      <c r="B313" s="230" t="str">
        <f t="shared" si="9"/>
        <v>ISED</v>
      </c>
      <c r="C313" s="230">
        <f>VLOOKUP(B313,'Data-Dept'!A:J,10,)</f>
        <v>2.6408735870271854E-2</v>
      </c>
      <c r="D313" t="s">
        <v>926</v>
      </c>
      <c r="E313">
        <v>25</v>
      </c>
      <c r="F313">
        <v>23</v>
      </c>
      <c r="G313">
        <v>24</v>
      </c>
      <c r="H313">
        <v>49</v>
      </c>
      <c r="I313" s="425">
        <f>IF(ISBLANK(D313),"",(E313/'Tasks to improve GC score'!$C$10))</f>
        <v>4.7366785652032221E-5</v>
      </c>
      <c r="J313" s="425">
        <f>IF(ISBLANK(D313),"",(F313/'Tasks to improve GC score'!$C$10))</f>
        <v>4.3577442799869647E-5</v>
      </c>
      <c r="K313" s="425">
        <f>IF(ISBLANK(D313),"",(G313/'Tasks to improve GC score'!$C$10))</f>
        <v>4.5472114225950937E-5</v>
      </c>
    </row>
    <row r="314" spans="1:11" x14ac:dyDescent="0.5">
      <c r="A314" s="230" t="str">
        <f t="shared" si="8"/>
        <v>Other - Reason for my visit is not in this list</v>
      </c>
      <c r="B314" s="230" t="str">
        <f t="shared" si="9"/>
        <v>NRC</v>
      </c>
      <c r="C314" s="230">
        <f>VLOOKUP(B314,'Data-Dept'!A:J,10,)</f>
        <v>2.2955709653256485E-2</v>
      </c>
      <c r="D314" t="s">
        <v>1005</v>
      </c>
      <c r="E314">
        <v>25</v>
      </c>
      <c r="F314">
        <v>27</v>
      </c>
      <c r="G314">
        <v>36</v>
      </c>
      <c r="H314">
        <v>84</v>
      </c>
      <c r="I314" s="425">
        <f>IF(ISBLANK(D314),"",(E314/'Tasks to improve GC score'!$C$10))</f>
        <v>4.7366785652032221E-5</v>
      </c>
      <c r="J314" s="425">
        <f>IF(ISBLANK(D314),"",(F314/'Tasks to improve GC score'!$C$10))</f>
        <v>5.1156128504194803E-5</v>
      </c>
      <c r="K314" s="425">
        <f>IF(ISBLANK(D314),"",(G314/'Tasks to improve GC score'!$C$10))</f>
        <v>6.8208171338926399E-5</v>
      </c>
    </row>
    <row r="315" spans="1:11" x14ac:dyDescent="0.5">
      <c r="A315" s="230" t="str">
        <f t="shared" si="8"/>
        <v>Register as a supplier (SRI)</v>
      </c>
      <c r="B315" s="230" t="str">
        <f t="shared" si="9"/>
        <v>PSPC</v>
      </c>
      <c r="C315" s="230">
        <f>VLOOKUP(B315,'Data-Dept'!A:J,10,)</f>
        <v>7.9173363759790314E-3</v>
      </c>
      <c r="D315" t="s">
        <v>1178</v>
      </c>
      <c r="E315">
        <v>25</v>
      </c>
      <c r="F315">
        <v>37</v>
      </c>
      <c r="G315">
        <v>37</v>
      </c>
      <c r="H315">
        <v>60</v>
      </c>
      <c r="I315" s="425">
        <f>IF(ISBLANK(D315),"",(E315/'Tasks to improve GC score'!$C$10))</f>
        <v>4.7366785652032221E-5</v>
      </c>
      <c r="J315" s="425">
        <f>IF(ISBLANK(D315),"",(F315/'Tasks to improve GC score'!$C$10))</f>
        <v>7.0102842765007697E-5</v>
      </c>
      <c r="K315" s="425">
        <f>IF(ISBLANK(D315),"",(G315/'Tasks to improve GC score'!$C$10))</f>
        <v>7.0102842765007697E-5</v>
      </c>
    </row>
    <row r="316" spans="1:11" x14ac:dyDescent="0.5">
      <c r="A316" s="230" t="str">
        <f t="shared" si="8"/>
        <v>Find information about programs and services</v>
      </c>
      <c r="B316" s="230" t="str">
        <f t="shared" si="9"/>
        <v>AAFC</v>
      </c>
      <c r="C316" s="230">
        <f>VLOOKUP(B316,'Data-Dept'!A:J,10,)</f>
        <v>6.2702537952708762E-2</v>
      </c>
      <c r="D316" t="s">
        <v>232</v>
      </c>
      <c r="E316">
        <v>24</v>
      </c>
      <c r="F316">
        <v>27</v>
      </c>
      <c r="G316">
        <v>27</v>
      </c>
      <c r="H316">
        <v>68</v>
      </c>
      <c r="I316" s="425">
        <f>IF(ISBLANK(D316),"",(E316/'Tasks to improve GC score'!$C$10))</f>
        <v>4.5472114225950937E-5</v>
      </c>
      <c r="J316" s="425">
        <f>IF(ISBLANK(D316),"",(F316/'Tasks to improve GC score'!$C$10))</f>
        <v>5.1156128504194803E-5</v>
      </c>
      <c r="K316" s="425">
        <f>IF(ISBLANK(D316),"",(G316/'Tasks to improve GC score'!$C$10))</f>
        <v>5.1156128504194803E-5</v>
      </c>
    </row>
    <row r="317" spans="1:11" x14ac:dyDescent="0.5">
      <c r="A317" s="230" t="str">
        <f t="shared" si="8"/>
        <v>Tourism and Hospitality Recovery Program (THRP)</v>
      </c>
      <c r="B317" s="230" t="str">
        <f t="shared" si="9"/>
        <v>CRA</v>
      </c>
      <c r="C317" s="230">
        <f>VLOOKUP(B317,'Data-Dept'!A:J,10,)</f>
        <v>3.2597552843902275E-3</v>
      </c>
      <c r="D317" t="s">
        <v>1388</v>
      </c>
      <c r="E317">
        <v>24</v>
      </c>
      <c r="F317">
        <v>36</v>
      </c>
      <c r="G317">
        <v>40</v>
      </c>
      <c r="H317">
        <v>67</v>
      </c>
      <c r="I317" s="425">
        <f>IF(ISBLANK(D317),"",(E317/'Tasks to improve GC score'!$C$10))</f>
        <v>4.5472114225950937E-5</v>
      </c>
      <c r="J317" s="425">
        <f>IF(ISBLANK(D317),"",(F317/'Tasks to improve GC score'!$C$10))</f>
        <v>6.8208171338926399E-5</v>
      </c>
      <c r="K317" s="425">
        <f>IF(ISBLANK(D317),"",(G317/'Tasks to improve GC score'!$C$10))</f>
        <v>7.5786857043251562E-5</v>
      </c>
    </row>
    <row r="318" spans="1:11" x14ac:dyDescent="0.5">
      <c r="A318" s="230" t="str">
        <f t="shared" si="8"/>
        <v>Secure your accounts, connections and devices (phone, Wi-Fi, router, etc.)</v>
      </c>
      <c r="B318" s="230" t="str">
        <f t="shared" si="9"/>
        <v>CSEC</v>
      </c>
      <c r="C318" s="230">
        <f>VLOOKUP(B318,'Data-Dept'!A:J,10,)</f>
        <v>3.4062996861916293E-2</v>
      </c>
      <c r="D318" t="s">
        <v>395</v>
      </c>
      <c r="E318">
        <v>24</v>
      </c>
      <c r="F318">
        <v>26</v>
      </c>
      <c r="G318">
        <v>29</v>
      </c>
      <c r="H318">
        <v>61</v>
      </c>
      <c r="I318" s="425">
        <f>IF(ISBLANK(D318),"",(E318/'Tasks to improve GC score'!$C$10))</f>
        <v>4.5472114225950937E-5</v>
      </c>
      <c r="J318" s="425">
        <f>IF(ISBLANK(D318),"",(F318/'Tasks to improve GC score'!$C$10))</f>
        <v>4.9261457078113512E-5</v>
      </c>
      <c r="K318" s="425">
        <f>IF(ISBLANK(D318),"",(G318/'Tasks to improve GC score'!$C$10))</f>
        <v>5.4945471356357378E-5</v>
      </c>
    </row>
    <row r="319" spans="1:11" x14ac:dyDescent="0.5">
      <c r="A319" s="230" t="str">
        <f t="shared" si="8"/>
        <v>Latest news – Foreign affairs (international relations and global issues)</v>
      </c>
      <c r="B319" s="230" t="str">
        <f t="shared" si="9"/>
        <v>GAC</v>
      </c>
      <c r="C319" s="230">
        <f>VLOOKUP(B319,'Data-Dept'!A:J,10,)</f>
        <v>8.097690068006173E-3</v>
      </c>
      <c r="D319" t="s">
        <v>749</v>
      </c>
      <c r="E319">
        <v>24</v>
      </c>
      <c r="F319">
        <v>43</v>
      </c>
      <c r="G319">
        <v>43</v>
      </c>
      <c r="H319">
        <v>123</v>
      </c>
      <c r="I319" s="425">
        <f>IF(ISBLANK(D319),"",(E319/'Tasks to improve GC score'!$C$10))</f>
        <v>4.5472114225950937E-5</v>
      </c>
      <c r="J319" s="425">
        <f>IF(ISBLANK(D319),"",(F319/'Tasks to improve GC score'!$C$10))</f>
        <v>8.1470871321495428E-5</v>
      </c>
      <c r="K319" s="425">
        <f>IF(ISBLANK(D319),"",(G319/'Tasks to improve GC score'!$C$10))</f>
        <v>8.1470871321495428E-5</v>
      </c>
    </row>
    <row r="320" spans="1:11" x14ac:dyDescent="0.5">
      <c r="A320" s="230" t="str">
        <f t="shared" si="8"/>
        <v>Study in Canada – for non-Canadians</v>
      </c>
      <c r="B320" s="230" t="str">
        <f t="shared" si="9"/>
        <v>GAC</v>
      </c>
      <c r="C320" s="230">
        <f>VLOOKUP(B320,'Data-Dept'!A:J,10,)</f>
        <v>8.097690068006173E-3</v>
      </c>
      <c r="D320" t="s">
        <v>783</v>
      </c>
      <c r="E320">
        <v>24</v>
      </c>
      <c r="F320">
        <v>29</v>
      </c>
      <c r="G320">
        <v>27</v>
      </c>
      <c r="H320">
        <v>67</v>
      </c>
      <c r="I320" s="425">
        <f>IF(ISBLANK(D320),"",(E320/'Tasks to improve GC score'!$C$10))</f>
        <v>4.5472114225950937E-5</v>
      </c>
      <c r="J320" s="425">
        <f>IF(ISBLANK(D320),"",(F320/'Tasks to improve GC score'!$C$10))</f>
        <v>5.4945471356357378E-5</v>
      </c>
      <c r="K320" s="425">
        <f>IF(ISBLANK(D320),"",(G320/'Tasks to improve GC score'!$C$10))</f>
        <v>5.1156128504194803E-5</v>
      </c>
    </row>
    <row r="321" spans="1:11" x14ac:dyDescent="0.5">
      <c r="A321" s="230" t="str">
        <f t="shared" si="8"/>
        <v>Learn about food labels</v>
      </c>
      <c r="B321" s="230" t="str">
        <f t="shared" si="9"/>
        <v>HC</v>
      </c>
      <c r="C321" s="230">
        <f>VLOOKUP(B321,'Data-Dept'!A:J,10,)</f>
        <v>8.1052032694029358E-3</v>
      </c>
      <c r="D321" t="s">
        <v>816</v>
      </c>
      <c r="E321">
        <v>24</v>
      </c>
      <c r="F321">
        <v>38</v>
      </c>
      <c r="G321">
        <v>39</v>
      </c>
      <c r="H321">
        <v>139</v>
      </c>
      <c r="I321" s="425">
        <f>IF(ISBLANK(D321),"",(E321/'Tasks to improve GC score'!$C$10))</f>
        <v>4.5472114225950937E-5</v>
      </c>
      <c r="J321" s="425">
        <f>IF(ISBLANK(D321),"",(F321/'Tasks to improve GC score'!$C$10))</f>
        <v>7.1997514191088981E-5</v>
      </c>
      <c r="K321" s="425">
        <f>IF(ISBLANK(D321),"",(G321/'Tasks to improve GC score'!$C$10))</f>
        <v>7.3892185617170265E-5</v>
      </c>
    </row>
    <row r="322" spans="1:11" x14ac:dyDescent="0.5">
      <c r="A322" s="230" t="str">
        <f t="shared" si="8"/>
        <v>Look up industry statistics</v>
      </c>
      <c r="B322" s="230" t="str">
        <f t="shared" si="9"/>
        <v>ISED</v>
      </c>
      <c r="C322" s="230">
        <f>VLOOKUP(B322,'Data-Dept'!A:J,10,)</f>
        <v>2.6408735870271854E-2</v>
      </c>
      <c r="D322" t="s">
        <v>923</v>
      </c>
      <c r="E322">
        <v>24</v>
      </c>
      <c r="F322">
        <v>31</v>
      </c>
      <c r="G322">
        <v>35</v>
      </c>
      <c r="H322">
        <v>87</v>
      </c>
      <c r="I322" s="425">
        <f>IF(ISBLANK(D322),"",(E322/'Tasks to improve GC score'!$C$10))</f>
        <v>4.5472114225950937E-5</v>
      </c>
      <c r="J322" s="425">
        <f>IF(ISBLANK(D322),"",(F322/'Tasks to improve GC score'!$C$10))</f>
        <v>5.8734814208519959E-5</v>
      </c>
      <c r="K322" s="425">
        <f>IF(ISBLANK(D322),"",(G322/'Tasks to improve GC score'!$C$10))</f>
        <v>6.6313499912845115E-5</v>
      </c>
    </row>
    <row r="323" spans="1:11" x14ac:dyDescent="0.5">
      <c r="A323" s="230" t="str">
        <f t="shared" ref="A323:A386" si="10">IF(ISBLANK(D323),"",MID(D323,FIND("#",SUBSTITUTE(D323,":","#",2))+1,500))</f>
        <v>Find public service employees rates of pay</v>
      </c>
      <c r="B323" s="230" t="str">
        <f t="shared" ref="B323:B386" si="11">IF(ISBLANK(D323),"",LEFT(D323,FIND("#",SUBSTITUTE(D323,":","#"))-1))</f>
        <v>TBS</v>
      </c>
      <c r="C323" s="230">
        <f>VLOOKUP(B323,'Data-Dept'!A:J,10,)</f>
        <v>1.4316913441313023E-2</v>
      </c>
      <c r="D323" t="s">
        <v>1269</v>
      </c>
      <c r="E323">
        <v>24</v>
      </c>
      <c r="F323">
        <v>56</v>
      </c>
      <c r="G323">
        <v>59</v>
      </c>
      <c r="H323">
        <v>184</v>
      </c>
      <c r="I323" s="425">
        <f>IF(ISBLANK(D323),"",(E323/'Tasks to improve GC score'!$C$10))</f>
        <v>4.5472114225950937E-5</v>
      </c>
      <c r="J323" s="425">
        <f>IF(ISBLANK(D323),"",(F323/'Tasks to improve GC score'!$C$10))</f>
        <v>1.0610159986055219E-4</v>
      </c>
      <c r="K323" s="425">
        <f>IF(ISBLANK(D323),"",(G323/'Tasks to improve GC score'!$C$10))</f>
        <v>1.1178561413879605E-4</v>
      </c>
    </row>
    <row r="324" spans="1:11" x14ac:dyDescent="0.5">
      <c r="A324" s="230" t="str">
        <f t="shared" si="10"/>
        <v>Apply for a trademark</v>
      </c>
      <c r="B324" s="230" t="str">
        <f t="shared" si="11"/>
        <v>CIPO</v>
      </c>
      <c r="C324" s="230">
        <f>VLOOKUP(B324,'Data-Dept'!A:J,10,)</f>
        <v>6.0161645388857155E-2</v>
      </c>
      <c r="D324" t="s">
        <v>318</v>
      </c>
      <c r="E324">
        <v>23</v>
      </c>
      <c r="F324">
        <v>31</v>
      </c>
      <c r="G324">
        <v>35</v>
      </c>
      <c r="H324">
        <v>73</v>
      </c>
      <c r="I324" s="425">
        <f>IF(ISBLANK(D324),"",(E324/'Tasks to improve GC score'!$C$10))</f>
        <v>4.3577442799869647E-5</v>
      </c>
      <c r="J324" s="425">
        <f>IF(ISBLANK(D324),"",(F324/'Tasks to improve GC score'!$C$10))</f>
        <v>5.8734814208519959E-5</v>
      </c>
      <c r="K324" s="425">
        <f>IF(ISBLANK(D324),"",(G324/'Tasks to improve GC score'!$C$10))</f>
        <v>6.6313499912845115E-5</v>
      </c>
    </row>
    <row r="325" spans="1:11" x14ac:dyDescent="0.5">
      <c r="A325" s="230" t="str">
        <f t="shared" si="10"/>
        <v>Report suspected fraud</v>
      </c>
      <c r="B325" s="230" t="str">
        <f t="shared" si="11"/>
        <v>CRA</v>
      </c>
      <c r="C325" s="230">
        <f>VLOOKUP(B325,'Data-Dept'!A:J,10,)</f>
        <v>3.2597552843902275E-3</v>
      </c>
      <c r="D325" t="s">
        <v>364</v>
      </c>
      <c r="E325">
        <v>23</v>
      </c>
      <c r="F325">
        <v>26</v>
      </c>
      <c r="G325">
        <v>29</v>
      </c>
      <c r="H325">
        <v>42</v>
      </c>
      <c r="I325" s="425">
        <f>IF(ISBLANK(D325),"",(E325/'Tasks to improve GC score'!$C$10))</f>
        <v>4.3577442799869647E-5</v>
      </c>
      <c r="J325" s="425">
        <f>IF(ISBLANK(D325),"",(F325/'Tasks to improve GC score'!$C$10))</f>
        <v>4.9261457078113512E-5</v>
      </c>
      <c r="K325" s="425">
        <f>IF(ISBLANK(D325),"",(G325/'Tasks to improve GC score'!$C$10))</f>
        <v>5.4945471356357378E-5</v>
      </c>
    </row>
    <row r="326" spans="1:11" x14ac:dyDescent="0.5">
      <c r="A326" s="230" t="str">
        <f t="shared" si="10"/>
        <v>Discover the programs and opportunities in the space program</v>
      </c>
      <c r="B326" s="230" t="str">
        <f t="shared" si="11"/>
        <v>CSA</v>
      </c>
      <c r="C326" s="230">
        <f>VLOOKUP(B326,'Data-Dept'!A:J,10,)</f>
        <v>2.1474470106768312E-2</v>
      </c>
      <c r="D326" t="s">
        <v>372</v>
      </c>
      <c r="E326">
        <v>23</v>
      </c>
      <c r="F326">
        <v>29</v>
      </c>
      <c r="G326">
        <v>32</v>
      </c>
      <c r="H326">
        <v>96</v>
      </c>
      <c r="I326" s="425">
        <f>IF(ISBLANK(D326),"",(E326/'Tasks to improve GC score'!$C$10))</f>
        <v>4.3577442799869647E-5</v>
      </c>
      <c r="J326" s="425">
        <f>IF(ISBLANK(D326),"",(F326/'Tasks to improve GC score'!$C$10))</f>
        <v>5.4945471356357378E-5</v>
      </c>
      <c r="K326" s="425">
        <f>IF(ISBLANK(D326),"",(G326/'Tasks to improve GC score'!$C$10))</f>
        <v>6.062948563460125E-5</v>
      </c>
    </row>
    <row r="327" spans="1:11" x14ac:dyDescent="0.5">
      <c r="A327" s="230" t="str">
        <f t="shared" si="10"/>
        <v>Find opportunities with CSE and apply for a job</v>
      </c>
      <c r="B327" s="230" t="str">
        <f t="shared" si="11"/>
        <v>CSEC</v>
      </c>
      <c r="C327" s="230">
        <f>VLOOKUP(B327,'Data-Dept'!A:J,10,)</f>
        <v>3.4062996861916293E-2</v>
      </c>
      <c r="D327" t="s">
        <v>390</v>
      </c>
      <c r="E327">
        <v>23</v>
      </c>
      <c r="F327">
        <v>37</v>
      </c>
      <c r="G327">
        <v>51</v>
      </c>
      <c r="H327">
        <v>181</v>
      </c>
      <c r="I327" s="425">
        <f>IF(ISBLANK(D327),"",(E327/'Tasks to improve GC score'!$C$10))</f>
        <v>4.3577442799869647E-5</v>
      </c>
      <c r="J327" s="425">
        <f>IF(ISBLANK(D327),"",(F327/'Tasks to improve GC score'!$C$10))</f>
        <v>7.0102842765007697E-5</v>
      </c>
      <c r="K327" s="425">
        <f>IF(ISBLANK(D327),"",(G327/'Tasks to improve GC score'!$C$10))</f>
        <v>9.662824273014574E-5</v>
      </c>
    </row>
    <row r="328" spans="1:11" x14ac:dyDescent="0.5">
      <c r="A328" s="230" t="str">
        <f t="shared" si="10"/>
        <v>Learn about cannabis, its health effects, its medical use, its legalization in Canada</v>
      </c>
      <c r="B328" s="230" t="str">
        <f t="shared" si="11"/>
        <v>HC</v>
      </c>
      <c r="C328" s="230">
        <f>VLOOKUP(B328,'Data-Dept'!A:J,10,)</f>
        <v>8.1052032694029358E-3</v>
      </c>
      <c r="D328" t="s">
        <v>815</v>
      </c>
      <c r="E328">
        <v>23</v>
      </c>
      <c r="F328">
        <v>34</v>
      </c>
      <c r="G328">
        <v>47</v>
      </c>
      <c r="H328">
        <v>125</v>
      </c>
      <c r="I328" s="425">
        <f>IF(ISBLANK(D328),"",(E328/'Tasks to improve GC score'!$C$10))</f>
        <v>4.3577442799869647E-5</v>
      </c>
      <c r="J328" s="425">
        <f>IF(ISBLANK(D328),"",(F328/'Tasks to improve GC score'!$C$10))</f>
        <v>6.4418828486763831E-5</v>
      </c>
      <c r="K328" s="425">
        <f>IF(ISBLANK(D328),"",(G328/'Tasks to improve GC score'!$C$10))</f>
        <v>8.9049557025820577E-5</v>
      </c>
    </row>
    <row r="329" spans="1:11" x14ac:dyDescent="0.5">
      <c r="A329" s="230" t="str">
        <f t="shared" si="10"/>
        <v>Work in Canada</v>
      </c>
      <c r="B329" s="230" t="str">
        <f t="shared" si="11"/>
        <v>IRCC</v>
      </c>
      <c r="C329" s="230">
        <f>VLOOKUP(B329,'Data-Dept'!A:J,10,)</f>
        <v>2.146124497851573E-3</v>
      </c>
      <c r="D329" t="s">
        <v>899</v>
      </c>
      <c r="E329">
        <v>23</v>
      </c>
      <c r="F329">
        <v>32</v>
      </c>
      <c r="G329">
        <v>32</v>
      </c>
      <c r="H329">
        <v>89</v>
      </c>
      <c r="I329" s="425">
        <f>IF(ISBLANK(D329),"",(E329/'Tasks to improve GC score'!$C$10))</f>
        <v>4.3577442799869647E-5</v>
      </c>
      <c r="J329" s="425">
        <f>IF(ISBLANK(D329),"",(F329/'Tasks to improve GC score'!$C$10))</f>
        <v>6.062948563460125E-5</v>
      </c>
      <c r="K329" s="425">
        <f>IF(ISBLANK(D329),"",(G329/'Tasks to improve GC score'!$C$10))</f>
        <v>6.062948563460125E-5</v>
      </c>
    </row>
    <row r="330" spans="1:11" x14ac:dyDescent="0.5">
      <c r="A330" s="230" t="str">
        <f t="shared" si="10"/>
        <v>Visit a national park or historic site</v>
      </c>
      <c r="B330" s="230" t="str">
        <f t="shared" si="11"/>
        <v>PC</v>
      </c>
      <c r="C330" s="230">
        <f>VLOOKUP(B330,'Data-Dept'!A:J,10,)</f>
        <v>1.4642936219695762E-2</v>
      </c>
      <c r="D330" t="s">
        <v>1051</v>
      </c>
      <c r="E330">
        <v>23</v>
      </c>
      <c r="F330">
        <v>46</v>
      </c>
      <c r="G330">
        <v>43</v>
      </c>
      <c r="H330">
        <v>142</v>
      </c>
      <c r="I330" s="425">
        <f>IF(ISBLANK(D330),"",(E330/'Tasks to improve GC score'!$C$10))</f>
        <v>4.3577442799869647E-5</v>
      </c>
      <c r="J330" s="425">
        <f>IF(ISBLANK(D330),"",(F330/'Tasks to improve GC score'!$C$10))</f>
        <v>8.7154885599739293E-5</v>
      </c>
      <c r="K330" s="425">
        <f>IF(ISBLANK(D330),"",(G330/'Tasks to improve GC score'!$C$10))</f>
        <v>8.1470871321495428E-5</v>
      </c>
    </row>
    <row r="331" spans="1:11" x14ac:dyDescent="0.5">
      <c r="A331" s="230" t="str">
        <f t="shared" si="10"/>
        <v>Learn about the procurement process</v>
      </c>
      <c r="B331" s="230" t="str">
        <f t="shared" si="11"/>
        <v>PSPC</v>
      </c>
      <c r="C331" s="230">
        <f>VLOOKUP(B331,'Data-Dept'!A:J,10,)</f>
        <v>7.9173363759790314E-3</v>
      </c>
      <c r="D331" t="s">
        <v>1172</v>
      </c>
      <c r="E331">
        <v>23</v>
      </c>
      <c r="F331">
        <v>26</v>
      </c>
      <c r="G331">
        <v>32</v>
      </c>
      <c r="H331">
        <v>62</v>
      </c>
      <c r="I331" s="425">
        <f>IF(ISBLANK(D331),"",(E331/'Tasks to improve GC score'!$C$10))</f>
        <v>4.3577442799869647E-5</v>
      </c>
      <c r="J331" s="425">
        <f>IF(ISBLANK(D331),"",(F331/'Tasks to improve GC score'!$C$10))</f>
        <v>4.9261457078113512E-5</v>
      </c>
      <c r="K331" s="425">
        <f>IF(ISBLANK(D331),"",(G331/'Tasks to improve GC score'!$C$10))</f>
        <v>6.062948563460125E-5</v>
      </c>
    </row>
    <row r="332" spans="1:11" x14ac:dyDescent="0.5">
      <c r="A332" s="230" t="str">
        <f t="shared" si="10"/>
        <v>View up-coming procurement-related events</v>
      </c>
      <c r="B332" s="230" t="str">
        <f t="shared" si="11"/>
        <v>PSPC</v>
      </c>
      <c r="C332" s="230">
        <f>VLOOKUP(B332,'Data-Dept'!A:J,10,)</f>
        <v>7.9173363759790314E-3</v>
      </c>
      <c r="D332" t="s">
        <v>1186</v>
      </c>
      <c r="E332">
        <v>23</v>
      </c>
      <c r="F332">
        <v>42</v>
      </c>
      <c r="G332">
        <v>36</v>
      </c>
      <c r="H332">
        <v>85</v>
      </c>
      <c r="I332" s="425">
        <f>IF(ISBLANK(D332),"",(E332/'Tasks to improve GC score'!$C$10))</f>
        <v>4.3577442799869647E-5</v>
      </c>
      <c r="J332" s="425">
        <f>IF(ISBLANK(D332),"",(F332/'Tasks to improve GC score'!$C$10))</f>
        <v>7.9576199895414144E-5</v>
      </c>
      <c r="K332" s="425">
        <f>IF(ISBLANK(D332),"",(G332/'Tasks to improve GC score'!$C$10))</f>
        <v>6.8208171338926399E-5</v>
      </c>
    </row>
    <row r="333" spans="1:11" x14ac:dyDescent="0.5">
      <c r="A333" s="230" t="str">
        <f t="shared" si="10"/>
        <v>Search government grants and contributions</v>
      </c>
      <c r="B333" s="230" t="str">
        <f t="shared" si="11"/>
        <v>TBS</v>
      </c>
      <c r="C333" s="230">
        <f>VLOOKUP(B333,'Data-Dept'!A:J,10,)</f>
        <v>1.4316913441313023E-2</v>
      </c>
      <c r="D333" t="s">
        <v>1260</v>
      </c>
      <c r="E333">
        <v>23</v>
      </c>
      <c r="F333">
        <v>24</v>
      </c>
      <c r="G333">
        <v>26</v>
      </c>
      <c r="H333">
        <v>62</v>
      </c>
      <c r="I333" s="425">
        <f>IF(ISBLANK(D333),"",(E333/'Tasks to improve GC score'!$C$10))</f>
        <v>4.3577442799869647E-5</v>
      </c>
      <c r="J333" s="425">
        <f>IF(ISBLANK(D333),"",(F333/'Tasks to improve GC score'!$C$10))</f>
        <v>4.5472114225950937E-5</v>
      </c>
      <c r="K333" s="425">
        <f>IF(ISBLANK(D333),"",(G333/'Tasks to improve GC score'!$C$10))</f>
        <v>4.9261457078113512E-5</v>
      </c>
    </row>
    <row r="334" spans="1:11" x14ac:dyDescent="0.5">
      <c r="A334" s="230" t="str">
        <f t="shared" si="10"/>
        <v>Review customs tariffs for importing goods to Canada</v>
      </c>
      <c r="B334" s="230" t="str">
        <f t="shared" si="11"/>
        <v>CBSA</v>
      </c>
      <c r="C334" s="230">
        <f>VLOOKUP(B334,'Data-Dept'!A:J,10,)</f>
        <v>8.2121991698330173E-3</v>
      </c>
      <c r="D334" t="s">
        <v>248</v>
      </c>
      <c r="E334">
        <v>22</v>
      </c>
      <c r="F334">
        <v>24</v>
      </c>
      <c r="G334">
        <v>25</v>
      </c>
      <c r="H334">
        <v>50</v>
      </c>
      <c r="I334" s="425">
        <f>IF(ISBLANK(D334),"",(E334/'Tasks to improve GC score'!$C$10))</f>
        <v>4.1682771373788356E-5</v>
      </c>
      <c r="J334" s="425">
        <f>IF(ISBLANK(D334),"",(F334/'Tasks to improve GC score'!$C$10))</f>
        <v>4.5472114225950937E-5</v>
      </c>
      <c r="K334" s="425">
        <f>IF(ISBLANK(D334),"",(G334/'Tasks to improve GC score'!$C$10))</f>
        <v>4.7366785652032221E-5</v>
      </c>
    </row>
    <row r="335" spans="1:11" x14ac:dyDescent="0.5">
      <c r="A335" s="230" t="str">
        <f t="shared" si="10"/>
        <v>Canada Recovery Hiring Program (CRHP)</v>
      </c>
      <c r="B335" s="230" t="str">
        <f t="shared" si="11"/>
        <v>CRA</v>
      </c>
      <c r="C335" s="230">
        <f>VLOOKUP(B335,'Data-Dept'!A:J,10,)</f>
        <v>3.2597552843902275E-3</v>
      </c>
      <c r="D335" t="s">
        <v>1383</v>
      </c>
      <c r="E335">
        <v>22</v>
      </c>
      <c r="F335">
        <v>23</v>
      </c>
      <c r="G335">
        <v>26</v>
      </c>
      <c r="H335">
        <v>56</v>
      </c>
      <c r="I335" s="425">
        <f>IF(ISBLANK(D335),"",(E335/'Tasks to improve GC score'!$C$10))</f>
        <v>4.1682771373788356E-5</v>
      </c>
      <c r="J335" s="425">
        <f>IF(ISBLANK(D335),"",(F335/'Tasks to improve GC score'!$C$10))</f>
        <v>4.3577442799869647E-5</v>
      </c>
      <c r="K335" s="425">
        <f>IF(ISBLANK(D335),"",(G335/'Tasks to improve GC score'!$C$10))</f>
        <v>4.9261457078113512E-5</v>
      </c>
    </row>
    <row r="336" spans="1:11" x14ac:dyDescent="0.5">
      <c r="A336" s="230" t="str">
        <f t="shared" si="10"/>
        <v>Consult the news in the space sector</v>
      </c>
      <c r="B336" s="230" t="str">
        <f t="shared" si="11"/>
        <v>CSA</v>
      </c>
      <c r="C336" s="230">
        <f>VLOOKUP(B336,'Data-Dept'!A:J,10,)</f>
        <v>2.1474470106768312E-2</v>
      </c>
      <c r="D336" t="s">
        <v>370</v>
      </c>
      <c r="E336">
        <v>22</v>
      </c>
      <c r="F336">
        <v>48</v>
      </c>
      <c r="G336">
        <v>54</v>
      </c>
      <c r="H336">
        <v>234</v>
      </c>
      <c r="I336" s="425">
        <f>IF(ISBLANK(D336),"",(E336/'Tasks to improve GC score'!$C$10))</f>
        <v>4.1682771373788356E-5</v>
      </c>
      <c r="J336" s="425">
        <f>IF(ISBLANK(D336),"",(F336/'Tasks to improve GC score'!$C$10))</f>
        <v>9.0944228451901875E-5</v>
      </c>
      <c r="K336" s="425">
        <f>IF(ISBLANK(D336),"",(G336/'Tasks to improve GC score'!$C$10))</f>
        <v>1.0231225700838961E-4</v>
      </c>
    </row>
    <row r="337" spans="1:11" x14ac:dyDescent="0.5">
      <c r="A337" s="230" t="str">
        <f t="shared" si="10"/>
        <v>Apply for a job in the military</v>
      </c>
      <c r="B337" s="230" t="str">
        <f t="shared" si="11"/>
        <v>DND</v>
      </c>
      <c r="C337" s="230">
        <f>VLOOKUP(B337,'Data-Dept'!A:J,10,)</f>
        <v>1.3547807034757964E-2</v>
      </c>
      <c r="D337" t="s">
        <v>1405</v>
      </c>
      <c r="E337">
        <v>22</v>
      </c>
      <c r="F337">
        <v>34</v>
      </c>
      <c r="G337">
        <v>36</v>
      </c>
      <c r="H337">
        <v>89</v>
      </c>
      <c r="I337" s="425">
        <f>IF(ISBLANK(D337),"",(E337/'Tasks to improve GC score'!$C$10))</f>
        <v>4.1682771373788356E-5</v>
      </c>
      <c r="J337" s="425">
        <f>IF(ISBLANK(D337),"",(F337/'Tasks to improve GC score'!$C$10))</f>
        <v>6.4418828486763831E-5</v>
      </c>
      <c r="K337" s="425">
        <f>IF(ISBLANK(D337),"",(G337/'Tasks to improve GC score'!$C$10))</f>
        <v>6.8208171338926399E-5</v>
      </c>
    </row>
    <row r="338" spans="1:11" x14ac:dyDescent="0.5">
      <c r="A338" s="230" t="str">
        <f t="shared" si="10"/>
        <v>Delay repayment of a student loan (still studying)</v>
      </c>
      <c r="B338" s="230" t="str">
        <f t="shared" si="11"/>
        <v>ESDC</v>
      </c>
      <c r="C338" s="230">
        <f>VLOOKUP(B338,'Data-Dept'!A:J,10,)</f>
        <v>3.7887437723188588E-3</v>
      </c>
      <c r="D338" t="s">
        <v>524</v>
      </c>
      <c r="E338">
        <v>22</v>
      </c>
      <c r="F338">
        <v>24</v>
      </c>
      <c r="G338">
        <v>25</v>
      </c>
      <c r="H338">
        <v>40</v>
      </c>
      <c r="I338" s="425">
        <f>IF(ISBLANK(D338),"",(E338/'Tasks to improve GC score'!$C$10))</f>
        <v>4.1682771373788356E-5</v>
      </c>
      <c r="J338" s="425">
        <f>IF(ISBLANK(D338),"",(F338/'Tasks to improve GC score'!$C$10))</f>
        <v>4.5472114225950937E-5</v>
      </c>
      <c r="K338" s="425">
        <f>IF(ISBLANK(D338),"",(G338/'Tasks to improve GC score'!$C$10))</f>
        <v>4.7366785652032221E-5</v>
      </c>
    </row>
    <row r="339" spans="1:11" x14ac:dyDescent="0.5">
      <c r="A339" s="230" t="str">
        <f t="shared" si="10"/>
        <v>Find out who is eligible for and how to access medical assistance in dying</v>
      </c>
      <c r="B339" s="230" t="str">
        <f t="shared" si="11"/>
        <v>HC</v>
      </c>
      <c r="C339" s="230">
        <f>VLOOKUP(B339,'Data-Dept'!A:J,10,)</f>
        <v>8.1052032694029358E-3</v>
      </c>
      <c r="D339" t="s">
        <v>810</v>
      </c>
      <c r="E339">
        <v>22</v>
      </c>
      <c r="F339">
        <v>32</v>
      </c>
      <c r="G339">
        <v>49</v>
      </c>
      <c r="H339">
        <v>118</v>
      </c>
      <c r="I339" s="425">
        <f>IF(ISBLANK(D339),"",(E339/'Tasks to improve GC score'!$C$10))</f>
        <v>4.1682771373788356E-5</v>
      </c>
      <c r="J339" s="425">
        <f>IF(ISBLANK(D339),"",(F339/'Tasks to improve GC score'!$C$10))</f>
        <v>6.062948563460125E-5</v>
      </c>
      <c r="K339" s="425">
        <f>IF(ISBLANK(D339),"",(G339/'Tasks to improve GC score'!$C$10))</f>
        <v>9.2838899877983159E-5</v>
      </c>
    </row>
    <row r="340" spans="1:11" x14ac:dyDescent="0.5">
      <c r="A340" s="230" t="str">
        <f t="shared" si="10"/>
        <v>Consult a law, treaty or regulation</v>
      </c>
      <c r="B340" s="230" t="str">
        <f t="shared" si="11"/>
        <v>JUS</v>
      </c>
      <c r="C340" s="230">
        <f>VLOOKUP(B340,'Data-Dept'!A:J,10,)</f>
        <v>3.0446598471137041E-2</v>
      </c>
      <c r="D340" t="s">
        <v>943</v>
      </c>
      <c r="E340">
        <v>22</v>
      </c>
      <c r="F340">
        <v>30</v>
      </c>
      <c r="G340">
        <v>44</v>
      </c>
      <c r="H340">
        <v>91</v>
      </c>
      <c r="I340" s="425">
        <f>IF(ISBLANK(D340),"",(E340/'Tasks to improve GC score'!$C$10))</f>
        <v>4.1682771373788356E-5</v>
      </c>
      <c r="J340" s="425">
        <f>IF(ISBLANK(D340),"",(F340/'Tasks to improve GC score'!$C$10))</f>
        <v>5.6840142782438668E-5</v>
      </c>
      <c r="K340" s="425">
        <f>IF(ISBLANK(D340),"",(G340/'Tasks to improve GC score'!$C$10))</f>
        <v>8.3365542747576712E-5</v>
      </c>
    </row>
    <row r="341" spans="1:11" ht="31.5" x14ac:dyDescent="0.5">
      <c r="A341" s="230" t="str">
        <f t="shared" si="10"/>
        <v>Tourism information about Canada (vacation ideas, activities to explore, travel tips and ideas)</v>
      </c>
      <c r="B341" s="230" t="str">
        <f t="shared" si="11"/>
        <v>PC</v>
      </c>
      <c r="C341" s="230">
        <f>VLOOKUP(B341,'Data-Dept'!A:J,10,)</f>
        <v>1.4642936219695762E-2</v>
      </c>
      <c r="D341" t="s">
        <v>1053</v>
      </c>
      <c r="E341">
        <v>22</v>
      </c>
      <c r="F341">
        <v>32</v>
      </c>
      <c r="G341">
        <v>35</v>
      </c>
      <c r="H341">
        <v>73</v>
      </c>
      <c r="I341" s="425">
        <f>IF(ISBLANK(D341),"",(E341/'Tasks to improve GC score'!$C$10))</f>
        <v>4.1682771373788356E-5</v>
      </c>
      <c r="J341" s="425">
        <f>IF(ISBLANK(D341),"",(F341/'Tasks to improve GC score'!$C$10))</f>
        <v>6.062948563460125E-5</v>
      </c>
      <c r="K341" s="425">
        <f>IF(ISBLANK(D341),"",(G341/'Tasks to improve GC score'!$C$10))</f>
        <v>6.6313499912845115E-5</v>
      </c>
    </row>
    <row r="342" spans="1:11" x14ac:dyDescent="0.5">
      <c r="A342" s="230" t="str">
        <f t="shared" si="10"/>
        <v>Read the Canadian Aviation Regulations (CARs)</v>
      </c>
      <c r="B342" s="230" t="str">
        <f t="shared" si="11"/>
        <v>TC</v>
      </c>
      <c r="C342" s="230">
        <f>VLOOKUP(B342,'Data-Dept'!A:J,10,)</f>
        <v>2.4679576079022828E-2</v>
      </c>
      <c r="D342" t="s">
        <v>1312</v>
      </c>
      <c r="E342">
        <v>22</v>
      </c>
      <c r="F342">
        <v>49</v>
      </c>
      <c r="G342">
        <v>39</v>
      </c>
      <c r="H342">
        <v>100</v>
      </c>
      <c r="I342" s="425">
        <f>IF(ISBLANK(D342),"",(E342/'Tasks to improve GC score'!$C$10))</f>
        <v>4.1682771373788356E-5</v>
      </c>
      <c r="J342" s="425">
        <f>IF(ISBLANK(D342),"",(F342/'Tasks to improve GC score'!$C$10))</f>
        <v>9.2838899877983159E-5</v>
      </c>
      <c r="K342" s="425">
        <f>IF(ISBLANK(D342),"",(G342/'Tasks to improve GC score'!$C$10))</f>
        <v>7.3892185617170265E-5</v>
      </c>
    </row>
    <row r="343" spans="1:11" x14ac:dyDescent="0.5">
      <c r="A343" s="230" t="str">
        <f t="shared" si="10"/>
        <v>About National Indigenous History Month</v>
      </c>
      <c r="B343" s="230" t="str">
        <f t="shared" si="11"/>
        <v>CIRNAC</v>
      </c>
      <c r="C343" s="230">
        <f>VLOOKUP(B343,'Data-Dept'!A:J,10,)</f>
        <v>2.3715982070287255E-2</v>
      </c>
      <c r="D343" t="s">
        <v>322</v>
      </c>
      <c r="E343">
        <v>21</v>
      </c>
      <c r="F343">
        <v>23</v>
      </c>
      <c r="G343">
        <v>25</v>
      </c>
      <c r="H343">
        <v>71</v>
      </c>
      <c r="I343" s="425">
        <f>IF(ISBLANK(D343),"",(E343/'Tasks to improve GC score'!$C$10))</f>
        <v>3.9788099947707072E-5</v>
      </c>
      <c r="J343" s="425">
        <f>IF(ISBLANK(D343),"",(F343/'Tasks to improve GC score'!$C$10))</f>
        <v>4.3577442799869647E-5</v>
      </c>
      <c r="K343" s="425">
        <f>IF(ISBLANK(D343),"",(G343/'Tasks to improve GC score'!$C$10))</f>
        <v>4.7366785652032221E-5</v>
      </c>
    </row>
    <row r="344" spans="1:11" x14ac:dyDescent="0.5">
      <c r="A344" s="230" t="str">
        <f t="shared" si="10"/>
        <v>Hardest-Hit Businesses Recovery Program (HHBRP)</v>
      </c>
      <c r="B344" s="230" t="str">
        <f t="shared" si="11"/>
        <v>CRA</v>
      </c>
      <c r="C344" s="230">
        <f>VLOOKUP(B344,'Data-Dept'!A:J,10,)</f>
        <v>3.2597552843902275E-3</v>
      </c>
      <c r="D344" t="s">
        <v>1386</v>
      </c>
      <c r="E344">
        <v>21</v>
      </c>
      <c r="F344">
        <v>26</v>
      </c>
      <c r="G344">
        <v>29</v>
      </c>
      <c r="H344">
        <v>47</v>
      </c>
      <c r="I344" s="425">
        <f>IF(ISBLANK(D344),"",(E344/'Tasks to improve GC score'!$C$10))</f>
        <v>3.9788099947707072E-5</v>
      </c>
      <c r="J344" s="425">
        <f>IF(ISBLANK(D344),"",(F344/'Tasks to improve GC score'!$C$10))</f>
        <v>4.9261457078113512E-5</v>
      </c>
      <c r="K344" s="425">
        <f>IF(ISBLANK(D344),"",(G344/'Tasks to improve GC score'!$C$10))</f>
        <v>5.4945471356357378E-5</v>
      </c>
    </row>
    <row r="345" spans="1:11" x14ac:dyDescent="0.5">
      <c r="A345" s="230" t="str">
        <f t="shared" si="10"/>
        <v>Other - Reason for my visit is not in this list</v>
      </c>
      <c r="B345" s="230" t="str">
        <f t="shared" si="11"/>
        <v>CRA</v>
      </c>
      <c r="C345" s="230">
        <f>VLOOKUP(B345,'Data-Dept'!A:J,10,)</f>
        <v>3.2597552843902275E-3</v>
      </c>
      <c r="D345" t="s">
        <v>1387</v>
      </c>
      <c r="E345">
        <v>21</v>
      </c>
      <c r="F345">
        <v>22</v>
      </c>
      <c r="G345">
        <v>25</v>
      </c>
      <c r="H345">
        <v>35</v>
      </c>
      <c r="I345" s="425">
        <f>IF(ISBLANK(D345),"",(E345/'Tasks to improve GC score'!$C$10))</f>
        <v>3.9788099947707072E-5</v>
      </c>
      <c r="J345" s="425">
        <f>IF(ISBLANK(D345),"",(F345/'Tasks to improve GC score'!$C$10))</f>
        <v>4.1682771373788356E-5</v>
      </c>
      <c r="K345" s="425">
        <f>IF(ISBLANK(D345),"",(G345/'Tasks to improve GC score'!$C$10))</f>
        <v>4.7366785652032221E-5</v>
      </c>
    </row>
    <row r="346" spans="1:11" x14ac:dyDescent="0.5">
      <c r="A346" s="230" t="str">
        <f t="shared" si="10"/>
        <v>Find out what Canada is doing about climate change</v>
      </c>
      <c r="B346" s="230" t="str">
        <f t="shared" si="11"/>
        <v>ECCC</v>
      </c>
      <c r="C346" s="230">
        <f>VLOOKUP(B346,'Data-Dept'!A:J,10,)</f>
        <v>1.1373977410545624E-2</v>
      </c>
      <c r="D346" t="s">
        <v>485</v>
      </c>
      <c r="E346">
        <v>21</v>
      </c>
      <c r="F346">
        <v>31</v>
      </c>
      <c r="G346">
        <v>48</v>
      </c>
      <c r="H346">
        <v>124</v>
      </c>
      <c r="I346" s="425">
        <f>IF(ISBLANK(D346),"",(E346/'Tasks to improve GC score'!$C$10))</f>
        <v>3.9788099947707072E-5</v>
      </c>
      <c r="J346" s="425">
        <f>IF(ISBLANK(D346),"",(F346/'Tasks to improve GC score'!$C$10))</f>
        <v>5.8734814208519959E-5</v>
      </c>
      <c r="K346" s="425">
        <f>IF(ISBLANK(D346),"",(G346/'Tasks to improve GC score'!$C$10))</f>
        <v>9.0944228451901875E-5</v>
      </c>
    </row>
    <row r="347" spans="1:11" x14ac:dyDescent="0.5">
      <c r="A347" s="230" t="str">
        <f t="shared" si="10"/>
        <v>Look up a species at risk in Canada</v>
      </c>
      <c r="B347" s="230" t="str">
        <f t="shared" si="11"/>
        <v>ECCC</v>
      </c>
      <c r="C347" s="230">
        <f>VLOOKUP(B347,'Data-Dept'!A:J,10,)</f>
        <v>1.1373977410545624E-2</v>
      </c>
      <c r="D347" t="s">
        <v>505</v>
      </c>
      <c r="E347">
        <v>21</v>
      </c>
      <c r="F347">
        <v>32</v>
      </c>
      <c r="G347">
        <v>31</v>
      </c>
      <c r="H347">
        <v>115</v>
      </c>
      <c r="I347" s="425">
        <f>IF(ISBLANK(D347),"",(E347/'Tasks to improve GC score'!$C$10))</f>
        <v>3.9788099947707072E-5</v>
      </c>
      <c r="J347" s="425">
        <f>IF(ISBLANK(D347),"",(F347/'Tasks to improve GC score'!$C$10))</f>
        <v>6.062948563460125E-5</v>
      </c>
      <c r="K347" s="425">
        <f>IF(ISBLANK(D347),"",(G347/'Tasks to improve GC score'!$C$10))</f>
        <v>5.8734814208519959E-5</v>
      </c>
    </row>
    <row r="348" spans="1:11" x14ac:dyDescent="0.5">
      <c r="A348" s="230" t="str">
        <f t="shared" si="10"/>
        <v>Check Canada's tax treaties</v>
      </c>
      <c r="B348" s="230" t="str">
        <f t="shared" si="11"/>
        <v>FIN</v>
      </c>
      <c r="C348" s="230">
        <f>VLOOKUP(B348,'Data-Dept'!A:J,10,)</f>
        <v>2.7120186060548612E-2</v>
      </c>
      <c r="D348" t="s">
        <v>608</v>
      </c>
      <c r="E348">
        <v>21</v>
      </c>
      <c r="F348">
        <v>36</v>
      </c>
      <c r="G348">
        <v>40</v>
      </c>
      <c r="H348">
        <v>80</v>
      </c>
      <c r="I348" s="425">
        <f>IF(ISBLANK(D348),"",(E348/'Tasks to improve GC score'!$C$10))</f>
        <v>3.9788099947707072E-5</v>
      </c>
      <c r="J348" s="425">
        <f>IF(ISBLANK(D348),"",(F348/'Tasks to improve GC score'!$C$10))</f>
        <v>6.8208171338926399E-5</v>
      </c>
      <c r="K348" s="425">
        <f>IF(ISBLANK(D348),"",(G348/'Tasks to improve GC score'!$C$10))</f>
        <v>7.5786857043251562E-5</v>
      </c>
    </row>
    <row r="349" spans="1:11" x14ac:dyDescent="0.5">
      <c r="A349" s="230" t="str">
        <f t="shared" si="10"/>
        <v>Citizenship services</v>
      </c>
      <c r="B349" s="230" t="str">
        <f t="shared" si="11"/>
        <v>IRCC</v>
      </c>
      <c r="C349" s="230">
        <f>VLOOKUP(B349,'Data-Dept'!A:J,10,)</f>
        <v>2.146124497851573E-3</v>
      </c>
      <c r="D349" t="s">
        <v>843</v>
      </c>
      <c r="E349">
        <v>21</v>
      </c>
      <c r="F349">
        <v>27</v>
      </c>
      <c r="G349">
        <v>24</v>
      </c>
      <c r="H349">
        <v>42</v>
      </c>
      <c r="I349" s="425">
        <f>IF(ISBLANK(D349),"",(E349/'Tasks to improve GC score'!$C$10))</f>
        <v>3.9788099947707072E-5</v>
      </c>
      <c r="J349" s="425">
        <f>IF(ISBLANK(D349),"",(F349/'Tasks to improve GC score'!$C$10))</f>
        <v>5.1156128504194803E-5</v>
      </c>
      <c r="K349" s="425">
        <f>IF(ISBLANK(D349),"",(G349/'Tasks to improve GC score'!$C$10))</f>
        <v>4.5472114225950937E-5</v>
      </c>
    </row>
    <row r="350" spans="1:11" x14ac:dyDescent="0.5">
      <c r="A350" s="230" t="str">
        <f t="shared" si="10"/>
        <v>Other - Reason for my visit is not in this list</v>
      </c>
      <c r="B350" s="230" t="str">
        <f t="shared" si="11"/>
        <v>JUS</v>
      </c>
      <c r="C350" s="230">
        <f>VLOOKUP(B350,'Data-Dept'!A:J,10,)</f>
        <v>3.0446598471137041E-2</v>
      </c>
      <c r="D350" t="s">
        <v>942</v>
      </c>
      <c r="E350">
        <v>21</v>
      </c>
      <c r="F350">
        <v>25</v>
      </c>
      <c r="G350">
        <v>39</v>
      </c>
      <c r="H350">
        <v>78</v>
      </c>
      <c r="I350" s="425">
        <f>IF(ISBLANK(D350),"",(E350/'Tasks to improve GC score'!$C$10))</f>
        <v>3.9788099947707072E-5</v>
      </c>
      <c r="J350" s="425">
        <f>IF(ISBLANK(D350),"",(F350/'Tasks to improve GC score'!$C$10))</f>
        <v>4.7366785652032221E-5</v>
      </c>
      <c r="K350" s="425">
        <f>IF(ISBLANK(D350),"",(G350/'Tasks to improve GC score'!$C$10))</f>
        <v>7.3892185617170265E-5</v>
      </c>
    </row>
    <row r="351" spans="1:11" x14ac:dyDescent="0.5">
      <c r="A351" s="230" t="str">
        <f t="shared" si="10"/>
        <v>Learn about selling to the Government of Canada</v>
      </c>
      <c r="B351" s="230" t="str">
        <f t="shared" si="11"/>
        <v>PSPC</v>
      </c>
      <c r="C351" s="230">
        <f>VLOOKUP(B351,'Data-Dept'!A:J,10,)</f>
        <v>7.9173363759790314E-3</v>
      </c>
      <c r="D351" t="s">
        <v>1171</v>
      </c>
      <c r="E351">
        <v>21</v>
      </c>
      <c r="F351">
        <v>31</v>
      </c>
      <c r="G351">
        <v>27</v>
      </c>
      <c r="H351">
        <v>51</v>
      </c>
      <c r="I351" s="425">
        <f>IF(ISBLANK(D351),"",(E351/'Tasks to improve GC score'!$C$10))</f>
        <v>3.9788099947707072E-5</v>
      </c>
      <c r="J351" s="425">
        <f>IF(ISBLANK(D351),"",(F351/'Tasks to improve GC score'!$C$10))</f>
        <v>5.8734814208519959E-5</v>
      </c>
      <c r="K351" s="425">
        <f>IF(ISBLANK(D351),"",(G351/'Tasks to improve GC score'!$C$10))</f>
        <v>5.1156128504194803E-5</v>
      </c>
    </row>
    <row r="352" spans="1:11" x14ac:dyDescent="0.5">
      <c r="A352" s="230" t="str">
        <f t="shared" si="10"/>
        <v>Find guidance on working remotely/hybrid work</v>
      </c>
      <c r="B352" s="230" t="str">
        <f t="shared" si="11"/>
        <v>TBS</v>
      </c>
      <c r="C352" s="230">
        <f>VLOOKUP(B352,'Data-Dept'!A:J,10,)</f>
        <v>1.4316913441313023E-2</v>
      </c>
      <c r="D352" t="s">
        <v>1266</v>
      </c>
      <c r="E352">
        <v>21</v>
      </c>
      <c r="F352">
        <v>27</v>
      </c>
      <c r="G352">
        <v>27</v>
      </c>
      <c r="H352">
        <v>72</v>
      </c>
      <c r="I352" s="425">
        <f>IF(ISBLANK(D352),"",(E352/'Tasks to improve GC score'!$C$10))</f>
        <v>3.9788099947707072E-5</v>
      </c>
      <c r="J352" s="425">
        <f>IF(ISBLANK(D352),"",(F352/'Tasks to improve GC score'!$C$10))</f>
        <v>5.1156128504194803E-5</v>
      </c>
      <c r="K352" s="425">
        <f>IF(ISBLANK(D352),"",(G352/'Tasks to improve GC score'!$C$10))</f>
        <v>5.1156128504194803E-5</v>
      </c>
    </row>
    <row r="353" spans="1:11" x14ac:dyDescent="0.5">
      <c r="A353" s="230" t="str">
        <f t="shared" si="10"/>
        <v>Sign into or create a Veterans Affairs Canada (VAC) account</v>
      </c>
      <c r="B353" s="230" t="str">
        <f t="shared" si="11"/>
        <v>VAC</v>
      </c>
      <c r="C353" s="230">
        <f>VLOOKUP(B353,'Data-Dept'!A:J,10,)</f>
        <v>7.3723124200239645E-2</v>
      </c>
      <c r="D353" t="s">
        <v>1317</v>
      </c>
      <c r="E353">
        <v>21</v>
      </c>
      <c r="F353">
        <v>27</v>
      </c>
      <c r="G353">
        <v>26</v>
      </c>
      <c r="H353">
        <v>43</v>
      </c>
      <c r="I353" s="425">
        <f>IF(ISBLANK(D353),"",(E353/'Tasks to improve GC score'!$C$10))</f>
        <v>3.9788099947707072E-5</v>
      </c>
      <c r="J353" s="425">
        <f>IF(ISBLANK(D353),"",(F353/'Tasks to improve GC score'!$C$10))</f>
        <v>5.1156128504194803E-5</v>
      </c>
      <c r="K353" s="425">
        <f>IF(ISBLANK(D353),"",(G353/'Tasks to improve GC score'!$C$10))</f>
        <v>4.9261457078113512E-5</v>
      </c>
    </row>
    <row r="354" spans="1:11" x14ac:dyDescent="0.5">
      <c r="A354" s="230" t="str">
        <f t="shared" si="10"/>
        <v>How to visit an inmate</v>
      </c>
      <c r="B354" s="230" t="str">
        <f t="shared" si="11"/>
        <v>CSC</v>
      </c>
      <c r="C354" s="230">
        <f>VLOOKUP(B354,'Data-Dept'!A:J,10,)</f>
        <v>3.0926873159431035E-2</v>
      </c>
      <c r="D354" t="s">
        <v>383</v>
      </c>
      <c r="E354">
        <v>20</v>
      </c>
      <c r="F354">
        <v>29</v>
      </c>
      <c r="G354">
        <v>35</v>
      </c>
      <c r="H354">
        <v>76</v>
      </c>
      <c r="I354" s="425">
        <f>IF(ISBLANK(D354),"",(E354/'Tasks to improve GC score'!$C$10))</f>
        <v>3.7893428521625781E-5</v>
      </c>
      <c r="J354" s="425">
        <f>IF(ISBLANK(D354),"",(F354/'Tasks to improve GC score'!$C$10))</f>
        <v>5.4945471356357378E-5</v>
      </c>
      <c r="K354" s="425">
        <f>IF(ISBLANK(D354),"",(G354/'Tasks to improve GC score'!$C$10))</f>
        <v>6.6313499912845115E-5</v>
      </c>
    </row>
    <row r="355" spans="1:11" x14ac:dyDescent="0.5">
      <c r="A355" s="230" t="str">
        <f t="shared" si="10"/>
        <v>Find out whether a natural health product is licensed for use in Canada</v>
      </c>
      <c r="B355" s="230" t="str">
        <f t="shared" si="11"/>
        <v>HC</v>
      </c>
      <c r="C355" s="230">
        <f>VLOOKUP(B355,'Data-Dept'!A:J,10,)</f>
        <v>8.1052032694029358E-3</v>
      </c>
      <c r="D355" t="s">
        <v>809</v>
      </c>
      <c r="E355">
        <v>20</v>
      </c>
      <c r="F355">
        <v>33</v>
      </c>
      <c r="G355">
        <v>35</v>
      </c>
      <c r="H355">
        <v>80</v>
      </c>
      <c r="I355" s="425">
        <f>IF(ISBLANK(D355),"",(E355/'Tasks to improve GC score'!$C$10))</f>
        <v>3.7893428521625781E-5</v>
      </c>
      <c r="J355" s="425">
        <f>IF(ISBLANK(D355),"",(F355/'Tasks to improve GC score'!$C$10))</f>
        <v>6.2524157060682534E-5</v>
      </c>
      <c r="K355" s="425">
        <f>IF(ISBLANK(D355),"",(G355/'Tasks to improve GC score'!$C$10))</f>
        <v>6.6313499912845115E-5</v>
      </c>
    </row>
    <row r="356" spans="1:11" x14ac:dyDescent="0.5">
      <c r="A356" s="230" t="str">
        <f t="shared" si="10"/>
        <v>Other - Reason for my visit is not in this list</v>
      </c>
      <c r="B356" s="230" t="str">
        <f t="shared" si="11"/>
        <v>ISED</v>
      </c>
      <c r="C356" s="230">
        <f>VLOOKUP(B356,'Data-Dept'!A:J,10,)</f>
        <v>2.6408735870271854E-2</v>
      </c>
      <c r="D356" t="s">
        <v>924</v>
      </c>
      <c r="E356">
        <v>20</v>
      </c>
      <c r="F356">
        <v>28</v>
      </c>
      <c r="G356">
        <v>23</v>
      </c>
      <c r="H356">
        <v>39</v>
      </c>
      <c r="I356" s="425">
        <f>IF(ISBLANK(D356),"",(E356/'Tasks to improve GC score'!$C$10))</f>
        <v>3.7893428521625781E-5</v>
      </c>
      <c r="J356" s="425">
        <f>IF(ISBLANK(D356),"",(F356/'Tasks to improve GC score'!$C$10))</f>
        <v>5.3050799930276094E-5</v>
      </c>
      <c r="K356" s="425">
        <f>IF(ISBLANK(D356),"",(G356/'Tasks to improve GC score'!$C$10))</f>
        <v>4.3577442799869647E-5</v>
      </c>
    </row>
    <row r="357" spans="1:11" x14ac:dyDescent="0.5">
      <c r="A357" s="230" t="str">
        <f t="shared" si="10"/>
        <v>Apply for a criminal record suspension</v>
      </c>
      <c r="B357" s="230" t="str">
        <f t="shared" si="11"/>
        <v>PBC</v>
      </c>
      <c r="C357" s="230">
        <f>VLOOKUP(B357,'Data-Dept'!A:J,10,)</f>
        <v>7.3670343848656353E-2</v>
      </c>
      <c r="D357" t="s">
        <v>1043</v>
      </c>
      <c r="E357">
        <v>20</v>
      </c>
      <c r="F357">
        <v>23</v>
      </c>
      <c r="G357">
        <v>25</v>
      </c>
      <c r="H357">
        <v>50</v>
      </c>
      <c r="I357" s="425">
        <f>IF(ISBLANK(D357),"",(E357/'Tasks to improve GC score'!$C$10))</f>
        <v>3.7893428521625781E-5</v>
      </c>
      <c r="J357" s="425">
        <f>IF(ISBLANK(D357),"",(F357/'Tasks to improve GC score'!$C$10))</f>
        <v>4.3577442799869647E-5</v>
      </c>
      <c r="K357" s="425">
        <f>IF(ISBLANK(D357),"",(G357/'Tasks to improve GC score'!$C$10))</f>
        <v>4.7366785652032221E-5</v>
      </c>
    </row>
    <row r="358" spans="1:11" x14ac:dyDescent="0.5">
      <c r="A358" s="230" t="str">
        <f t="shared" si="10"/>
        <v>Find a government department or agency</v>
      </c>
      <c r="B358" s="230" t="str">
        <f t="shared" si="11"/>
        <v>TBS</v>
      </c>
      <c r="C358" s="230">
        <f>VLOOKUP(B358,'Data-Dept'!A:J,10,)</f>
        <v>1.4316913441313023E-2</v>
      </c>
      <c r="D358" t="s">
        <v>1255</v>
      </c>
      <c r="E358">
        <v>20</v>
      </c>
      <c r="F358">
        <v>29</v>
      </c>
      <c r="G358">
        <v>32</v>
      </c>
      <c r="H358">
        <v>101</v>
      </c>
      <c r="I358" s="425">
        <f>IF(ISBLANK(D358),"",(E358/'Tasks to improve GC score'!$C$10))</f>
        <v>3.7893428521625781E-5</v>
      </c>
      <c r="J358" s="425">
        <f>IF(ISBLANK(D358),"",(F358/'Tasks to improve GC score'!$C$10))</f>
        <v>5.4945471356357378E-5</v>
      </c>
      <c r="K358" s="425">
        <f>IF(ISBLANK(D358),"",(G358/'Tasks to improve GC score'!$C$10))</f>
        <v>6.062948563460125E-5</v>
      </c>
    </row>
    <row r="359" spans="1:11" x14ac:dyDescent="0.5">
      <c r="A359" s="230" t="str">
        <f t="shared" si="10"/>
        <v>Make an access to information or personal information request</v>
      </c>
      <c r="B359" s="230" t="str">
        <f t="shared" si="11"/>
        <v>TBS</v>
      </c>
      <c r="C359" s="230">
        <f>VLOOKUP(B359,'Data-Dept'!A:J,10,)</f>
        <v>1.4316913441313023E-2</v>
      </c>
      <c r="D359" t="s">
        <v>1258</v>
      </c>
      <c r="E359">
        <v>20</v>
      </c>
      <c r="F359">
        <v>26</v>
      </c>
      <c r="G359">
        <v>24</v>
      </c>
      <c r="H359">
        <v>51</v>
      </c>
      <c r="I359" s="425">
        <f>IF(ISBLANK(D359),"",(E359/'Tasks to improve GC score'!$C$10))</f>
        <v>3.7893428521625781E-5</v>
      </c>
      <c r="J359" s="425">
        <f>IF(ISBLANK(D359),"",(F359/'Tasks to improve GC score'!$C$10))</f>
        <v>4.9261457078113512E-5</v>
      </c>
      <c r="K359" s="425">
        <f>IF(ISBLANK(D359),"",(G359/'Tasks to improve GC score'!$C$10))</f>
        <v>4.5472114225950937E-5</v>
      </c>
    </row>
    <row r="360" spans="1:11" x14ac:dyDescent="0.5">
      <c r="A360" s="230" t="str">
        <f t="shared" si="10"/>
        <v>Find out if you need a licence for your food business</v>
      </c>
      <c r="B360" s="230" t="str">
        <f t="shared" si="11"/>
        <v>CFIA</v>
      </c>
      <c r="C360" s="230">
        <f>VLOOKUP(B360,'Data-Dept'!A:J,10,)</f>
        <v>2.0566405380382704E-2</v>
      </c>
      <c r="D360" t="s">
        <v>277</v>
      </c>
      <c r="E360">
        <v>19</v>
      </c>
      <c r="F360">
        <v>27</v>
      </c>
      <c r="G360">
        <v>30</v>
      </c>
      <c r="H360">
        <v>50</v>
      </c>
      <c r="I360" s="425">
        <f>IF(ISBLANK(D360),"",(E360/'Tasks to improve GC score'!$C$10))</f>
        <v>3.599875709554449E-5</v>
      </c>
      <c r="J360" s="425">
        <f>IF(ISBLANK(D360),"",(F360/'Tasks to improve GC score'!$C$10))</f>
        <v>5.1156128504194803E-5</v>
      </c>
      <c r="K360" s="425">
        <f>IF(ISBLANK(D360),"",(G360/'Tasks to improve GC score'!$C$10))</f>
        <v>5.6840142782438668E-5</v>
      </c>
    </row>
    <row r="361" spans="1:11" x14ac:dyDescent="0.5">
      <c r="A361" s="230" t="str">
        <f t="shared" si="10"/>
        <v>Apply for a copyright</v>
      </c>
      <c r="B361" s="230" t="str">
        <f t="shared" si="11"/>
        <v>CIPO</v>
      </c>
      <c r="C361" s="230">
        <f>VLOOKUP(B361,'Data-Dept'!A:J,10,)</f>
        <v>6.0161645388857155E-2</v>
      </c>
      <c r="D361" t="s">
        <v>316</v>
      </c>
      <c r="E361">
        <v>19</v>
      </c>
      <c r="F361">
        <v>36</v>
      </c>
      <c r="G361">
        <v>52</v>
      </c>
      <c r="H361">
        <v>81</v>
      </c>
      <c r="I361" s="425">
        <f>IF(ISBLANK(D361),"",(E361/'Tasks to improve GC score'!$C$10))</f>
        <v>3.599875709554449E-5</v>
      </c>
      <c r="J361" s="425">
        <f>IF(ISBLANK(D361),"",(F361/'Tasks to improve GC score'!$C$10))</f>
        <v>6.8208171338926399E-5</v>
      </c>
      <c r="K361" s="425">
        <f>IF(ISBLANK(D361),"",(G361/'Tasks to improve GC score'!$C$10))</f>
        <v>9.8522914156227024E-5</v>
      </c>
    </row>
    <row r="362" spans="1:11" x14ac:dyDescent="0.5">
      <c r="A362" s="230" t="str">
        <f t="shared" si="10"/>
        <v>Submit scholarship applications on behalf of candidates (for Canadian institutions)</v>
      </c>
      <c r="B362" s="230" t="str">
        <f t="shared" si="11"/>
        <v>GAC</v>
      </c>
      <c r="C362" s="230">
        <f>VLOOKUP(B362,'Data-Dept'!A:J,10,)</f>
        <v>8.097690068006173E-3</v>
      </c>
      <c r="D362" t="s">
        <v>786</v>
      </c>
      <c r="E362">
        <v>19</v>
      </c>
      <c r="F362">
        <v>22</v>
      </c>
      <c r="G362">
        <v>16</v>
      </c>
      <c r="H362">
        <v>59</v>
      </c>
      <c r="I362" s="425">
        <f>IF(ISBLANK(D362),"",(E362/'Tasks to improve GC score'!$C$10))</f>
        <v>3.599875709554449E-5</v>
      </c>
      <c r="J362" s="425">
        <f>IF(ISBLANK(D362),"",(F362/'Tasks to improve GC score'!$C$10))</f>
        <v>4.1682771373788356E-5</v>
      </c>
      <c r="K362" s="425">
        <f>IF(ISBLANK(D362),"",(G362/'Tasks to improve GC score'!$C$10))</f>
        <v>3.0314742817300625E-5</v>
      </c>
    </row>
    <row r="363" spans="1:11" x14ac:dyDescent="0.5">
      <c r="A363" s="230" t="str">
        <f t="shared" si="10"/>
        <v>Report a side effect to a drug, medical device, vaccine, or natural health product</v>
      </c>
      <c r="B363" s="230" t="str">
        <f t="shared" si="11"/>
        <v>HC</v>
      </c>
      <c r="C363" s="230">
        <f>VLOOKUP(B363,'Data-Dept'!A:J,10,)</f>
        <v>8.1052032694029358E-3</v>
      </c>
      <c r="D363" t="s">
        <v>821</v>
      </c>
      <c r="E363">
        <v>19</v>
      </c>
      <c r="F363">
        <v>28</v>
      </c>
      <c r="G363">
        <v>34</v>
      </c>
      <c r="H363">
        <v>80</v>
      </c>
      <c r="I363" s="425">
        <f>IF(ISBLANK(D363),"",(E363/'Tasks to improve GC score'!$C$10))</f>
        <v>3.599875709554449E-5</v>
      </c>
      <c r="J363" s="425">
        <f>IF(ISBLANK(D363),"",(F363/'Tasks to improve GC score'!$C$10))</f>
        <v>5.3050799930276094E-5</v>
      </c>
      <c r="K363" s="425">
        <f>IF(ISBLANK(D363),"",(G363/'Tasks to improve GC score'!$C$10))</f>
        <v>6.4418828486763831E-5</v>
      </c>
    </row>
    <row r="364" spans="1:11" x14ac:dyDescent="0.5">
      <c r="A364" s="230" t="str">
        <f t="shared" si="10"/>
        <v>Consult the Drug benefit list for the Non-Insured Health Benefits</v>
      </c>
      <c r="B364" s="230" t="str">
        <f t="shared" si="11"/>
        <v>ISC</v>
      </c>
      <c r="C364" s="230">
        <f>VLOOKUP(B364,'Data-Dept'!A:J,10,)</f>
        <v>1.6665175505521528E-2</v>
      </c>
      <c r="D364" t="s">
        <v>908</v>
      </c>
      <c r="E364">
        <v>19</v>
      </c>
      <c r="F364">
        <v>32</v>
      </c>
      <c r="G364">
        <v>25</v>
      </c>
      <c r="H364">
        <v>57</v>
      </c>
      <c r="I364" s="425">
        <f>IF(ISBLANK(D364),"",(E364/'Tasks to improve GC score'!$C$10))</f>
        <v>3.599875709554449E-5</v>
      </c>
      <c r="J364" s="425">
        <f>IF(ISBLANK(D364),"",(F364/'Tasks to improve GC score'!$C$10))</f>
        <v>6.062948563460125E-5</v>
      </c>
      <c r="K364" s="425">
        <f>IF(ISBLANK(D364),"",(G364/'Tasks to improve GC score'!$C$10))</f>
        <v>4.7366785652032221E-5</v>
      </c>
    </row>
    <row r="365" spans="1:11" x14ac:dyDescent="0.5">
      <c r="A365" s="230" t="str">
        <f t="shared" si="10"/>
        <v>Apply to a grant or funding program — sports</v>
      </c>
      <c r="B365" s="230" t="str">
        <f t="shared" si="11"/>
        <v>PCH</v>
      </c>
      <c r="C365" s="230">
        <f>VLOOKUP(B365,'Data-Dept'!A:J,10,)</f>
        <v>2.4417219195539241E-2</v>
      </c>
      <c r="D365" t="s">
        <v>1060</v>
      </c>
      <c r="E365">
        <v>19</v>
      </c>
      <c r="F365">
        <v>32</v>
      </c>
      <c r="G365">
        <v>24</v>
      </c>
      <c r="H365">
        <v>69</v>
      </c>
      <c r="I365" s="425">
        <f>IF(ISBLANK(D365),"",(E365/'Tasks to improve GC score'!$C$10))</f>
        <v>3.599875709554449E-5</v>
      </c>
      <c r="J365" s="425">
        <f>IF(ISBLANK(D365),"",(F365/'Tasks to improve GC score'!$C$10))</f>
        <v>6.062948563460125E-5</v>
      </c>
      <c r="K365" s="425">
        <f>IF(ISBLANK(D365),"",(G365/'Tasks to improve GC score'!$C$10))</f>
        <v>4.5472114225950937E-5</v>
      </c>
    </row>
    <row r="366" spans="1:11" x14ac:dyDescent="0.5">
      <c r="A366" s="230" t="str">
        <f t="shared" si="10"/>
        <v>Participate in Canada Day celebrations</v>
      </c>
      <c r="B366" s="230" t="str">
        <f t="shared" si="11"/>
        <v>PCH</v>
      </c>
      <c r="C366" s="230">
        <f>VLOOKUP(B366,'Data-Dept'!A:J,10,)</f>
        <v>2.4417219195539241E-2</v>
      </c>
      <c r="D366" t="s">
        <v>1081</v>
      </c>
      <c r="E366">
        <v>19</v>
      </c>
      <c r="F366">
        <v>29</v>
      </c>
      <c r="G366">
        <v>30</v>
      </c>
      <c r="H366">
        <v>80</v>
      </c>
      <c r="I366" s="425">
        <f>IF(ISBLANK(D366),"",(E366/'Tasks to improve GC score'!$C$10))</f>
        <v>3.599875709554449E-5</v>
      </c>
      <c r="J366" s="425">
        <f>IF(ISBLANK(D366),"",(F366/'Tasks to improve GC score'!$C$10))</f>
        <v>5.4945471356357378E-5</v>
      </c>
      <c r="K366" s="425">
        <f>IF(ISBLANK(D366),"",(G366/'Tasks to improve GC score'!$C$10))</f>
        <v>5.6840142782438668E-5</v>
      </c>
    </row>
    <row r="367" spans="1:11" x14ac:dyDescent="0.5">
      <c r="A367" s="230" t="str">
        <f t="shared" si="10"/>
        <v>Learn about Canada's democratic institutions</v>
      </c>
      <c r="B367" s="230" t="str">
        <f t="shared" si="11"/>
        <v>PCO</v>
      </c>
      <c r="C367" s="230">
        <f>VLOOKUP(B367,'Data-Dept'!A:J,10,)</f>
        <v>4.71287054555952E-2</v>
      </c>
      <c r="D367" t="s">
        <v>1087</v>
      </c>
      <c r="E367">
        <v>19</v>
      </c>
      <c r="F367">
        <v>31</v>
      </c>
      <c r="G367">
        <v>34</v>
      </c>
      <c r="H367">
        <v>114</v>
      </c>
      <c r="I367" s="425">
        <f>IF(ISBLANK(D367),"",(E367/'Tasks to improve GC score'!$C$10))</f>
        <v>3.599875709554449E-5</v>
      </c>
      <c r="J367" s="425">
        <f>IF(ISBLANK(D367),"",(F367/'Tasks to improve GC score'!$C$10))</f>
        <v>5.8734814208519959E-5</v>
      </c>
      <c r="K367" s="425">
        <f>IF(ISBLANK(D367),"",(G367/'Tasks to improve GC score'!$C$10))</f>
        <v>6.4418828486763831E-5</v>
      </c>
    </row>
    <row r="368" spans="1:11" x14ac:dyDescent="0.5">
      <c r="A368" s="230" t="str">
        <f t="shared" si="10"/>
        <v>Become a supplier for the Government of Canada</v>
      </c>
      <c r="B368" s="230" t="str">
        <f t="shared" si="11"/>
        <v>PSPC</v>
      </c>
      <c r="C368" s="230">
        <f>VLOOKUP(B368,'Data-Dept'!A:J,10,)</f>
        <v>7.9173363759790314E-3</v>
      </c>
      <c r="D368" t="s">
        <v>1162</v>
      </c>
      <c r="E368">
        <v>19</v>
      </c>
      <c r="F368">
        <v>30</v>
      </c>
      <c r="G368">
        <v>27</v>
      </c>
      <c r="H368">
        <v>47</v>
      </c>
      <c r="I368" s="425">
        <f>IF(ISBLANK(D368),"",(E368/'Tasks to improve GC score'!$C$10))</f>
        <v>3.599875709554449E-5</v>
      </c>
      <c r="J368" s="425">
        <f>IF(ISBLANK(D368),"",(F368/'Tasks to improve GC score'!$C$10))</f>
        <v>5.6840142782438668E-5</v>
      </c>
      <c r="K368" s="425">
        <f>IF(ISBLANK(D368),"",(G368/'Tasks to improve GC score'!$C$10))</f>
        <v>5.1156128504194803E-5</v>
      </c>
    </row>
    <row r="369" spans="1:11" x14ac:dyDescent="0.5">
      <c r="A369" s="230" t="str">
        <f t="shared" si="10"/>
        <v>Consult glossaries and vocabularies</v>
      </c>
      <c r="B369" s="230" t="str">
        <f t="shared" si="11"/>
        <v>PSPC</v>
      </c>
      <c r="C369" s="230">
        <f>VLOOKUP(B369,'Data-Dept'!A:J,10,)</f>
        <v>7.9173363759790314E-3</v>
      </c>
      <c r="D369" t="s">
        <v>1188</v>
      </c>
      <c r="E369">
        <v>19</v>
      </c>
      <c r="F369">
        <v>35</v>
      </c>
      <c r="G369">
        <v>44</v>
      </c>
      <c r="H369">
        <v>181</v>
      </c>
      <c r="I369" s="425">
        <f>IF(ISBLANK(D369),"",(E369/'Tasks to improve GC score'!$C$10))</f>
        <v>3.599875709554449E-5</v>
      </c>
      <c r="J369" s="425">
        <f>IF(ISBLANK(D369),"",(F369/'Tasks to improve GC score'!$C$10))</f>
        <v>6.6313499912845115E-5</v>
      </c>
      <c r="K369" s="425">
        <f>IF(ISBLANK(D369),"",(G369/'Tasks to improve GC score'!$C$10))</f>
        <v>8.3365542747576712E-5</v>
      </c>
    </row>
    <row r="370" spans="1:11" x14ac:dyDescent="0.5">
      <c r="A370" s="230" t="str">
        <f t="shared" si="10"/>
        <v>Find public service staffing tools</v>
      </c>
      <c r="B370" s="230" t="str">
        <f t="shared" si="11"/>
        <v>TBS</v>
      </c>
      <c r="C370" s="230">
        <f>VLOOKUP(B370,'Data-Dept'!A:J,10,)</f>
        <v>1.4316913441313023E-2</v>
      </c>
      <c r="D370" t="s">
        <v>1271</v>
      </c>
      <c r="E370">
        <v>19</v>
      </c>
      <c r="F370">
        <v>32</v>
      </c>
      <c r="G370">
        <v>29</v>
      </c>
      <c r="H370">
        <v>88</v>
      </c>
      <c r="I370" s="425">
        <f>IF(ISBLANK(D370),"",(E370/'Tasks to improve GC score'!$C$10))</f>
        <v>3.599875709554449E-5</v>
      </c>
      <c r="J370" s="425">
        <f>IF(ISBLANK(D370),"",(F370/'Tasks to improve GC score'!$C$10))</f>
        <v>6.062948563460125E-5</v>
      </c>
      <c r="K370" s="425">
        <f>IF(ISBLANK(D370),"",(G370/'Tasks to improve GC score'!$C$10))</f>
        <v>5.4945471356357378E-5</v>
      </c>
    </row>
    <row r="371" spans="1:11" x14ac:dyDescent="0.5">
      <c r="A371" s="230" t="str">
        <f t="shared" si="10"/>
        <v>Search for jobs in the military</v>
      </c>
      <c r="B371" s="230" t="str">
        <f t="shared" si="11"/>
        <v>DND</v>
      </c>
      <c r="C371" s="230">
        <f>VLOOKUP(B371,'Data-Dept'!A:J,10,)</f>
        <v>1.3547807034757964E-2</v>
      </c>
      <c r="D371" t="s">
        <v>1417</v>
      </c>
      <c r="E371">
        <v>18</v>
      </c>
      <c r="F371">
        <v>24</v>
      </c>
      <c r="G371">
        <v>23</v>
      </c>
      <c r="H371">
        <v>73</v>
      </c>
      <c r="I371" s="425">
        <f>IF(ISBLANK(D371),"",(E371/'Tasks to improve GC score'!$C$10))</f>
        <v>3.41040856694632E-5</v>
      </c>
      <c r="J371" s="425">
        <f>IF(ISBLANK(D371),"",(F371/'Tasks to improve GC score'!$C$10))</f>
        <v>4.5472114225950937E-5</v>
      </c>
      <c r="K371" s="425">
        <f>IF(ISBLANK(D371),"",(G371/'Tasks to improve GC score'!$C$10))</f>
        <v>4.3577442799869647E-5</v>
      </c>
    </row>
    <row r="372" spans="1:11" ht="31.5" x14ac:dyDescent="0.5">
      <c r="A372" s="230" t="str">
        <f t="shared" si="10"/>
        <v>Find out about the major pollutants and toxic substances affecting the environment</v>
      </c>
      <c r="B372" s="230" t="str">
        <f t="shared" si="11"/>
        <v>ECCC</v>
      </c>
      <c r="C372" s="230">
        <f>VLOOKUP(B372,'Data-Dept'!A:J,10,)</f>
        <v>1.1373977410545624E-2</v>
      </c>
      <c r="D372" t="s">
        <v>480</v>
      </c>
      <c r="E372">
        <v>18</v>
      </c>
      <c r="F372">
        <v>25</v>
      </c>
      <c r="G372">
        <v>32</v>
      </c>
      <c r="H372">
        <v>111</v>
      </c>
      <c r="I372" s="425">
        <f>IF(ISBLANK(D372),"",(E372/'Tasks to improve GC score'!$C$10))</f>
        <v>3.41040856694632E-5</v>
      </c>
      <c r="J372" s="425">
        <f>IF(ISBLANK(D372),"",(F372/'Tasks to improve GC score'!$C$10))</f>
        <v>4.7366785652032221E-5</v>
      </c>
      <c r="K372" s="425">
        <f>IF(ISBLANK(D372),"",(G372/'Tasks to improve GC score'!$C$10))</f>
        <v>6.062948563460125E-5</v>
      </c>
    </row>
    <row r="373" spans="1:11" x14ac:dyDescent="0.5">
      <c r="A373" s="230" t="str">
        <f t="shared" si="10"/>
        <v>Find out how Canada is managing pollution</v>
      </c>
      <c r="B373" s="230" t="str">
        <f t="shared" si="11"/>
        <v>ECCC</v>
      </c>
      <c r="C373" s="230">
        <f>VLOOKUP(B373,'Data-Dept'!A:J,10,)</f>
        <v>1.1373977410545624E-2</v>
      </c>
      <c r="D373" t="s">
        <v>483</v>
      </c>
      <c r="E373">
        <v>18</v>
      </c>
      <c r="F373">
        <v>27</v>
      </c>
      <c r="G373">
        <v>31</v>
      </c>
      <c r="H373">
        <v>90</v>
      </c>
      <c r="I373" s="425">
        <f>IF(ISBLANK(D373),"",(E373/'Tasks to improve GC score'!$C$10))</f>
        <v>3.41040856694632E-5</v>
      </c>
      <c r="J373" s="425">
        <f>IF(ISBLANK(D373),"",(F373/'Tasks to improve GC score'!$C$10))</f>
        <v>5.1156128504194803E-5</v>
      </c>
      <c r="K373" s="425">
        <f>IF(ISBLANK(D373),"",(G373/'Tasks to improve GC score'!$C$10))</f>
        <v>5.8734814208519959E-5</v>
      </c>
    </row>
    <row r="374" spans="1:11" x14ac:dyDescent="0.5">
      <c r="A374" s="230" t="str">
        <f t="shared" si="10"/>
        <v>Opening a bank account</v>
      </c>
      <c r="B374" s="230" t="str">
        <f t="shared" si="11"/>
        <v>FCAC</v>
      </c>
      <c r="C374" s="230">
        <f>VLOOKUP(B374,'Data-Dept'!A:J,10,)</f>
        <v>1.4482946329336105E-2</v>
      </c>
      <c r="D374" t="s">
        <v>602</v>
      </c>
      <c r="E374">
        <v>18</v>
      </c>
      <c r="F374">
        <v>19</v>
      </c>
      <c r="G374">
        <v>27</v>
      </c>
      <c r="H374">
        <v>61</v>
      </c>
      <c r="I374" s="425">
        <f>IF(ISBLANK(D374),"",(E374/'Tasks to improve GC score'!$C$10))</f>
        <v>3.41040856694632E-5</v>
      </c>
      <c r="J374" s="425">
        <f>IF(ISBLANK(D374),"",(F374/'Tasks to improve GC score'!$C$10))</f>
        <v>3.599875709554449E-5</v>
      </c>
      <c r="K374" s="425">
        <f>IF(ISBLANK(D374),"",(G374/'Tasks to improve GC score'!$C$10))</f>
        <v>5.1156128504194803E-5</v>
      </c>
    </row>
    <row r="375" spans="1:11" x14ac:dyDescent="0.5">
      <c r="A375" s="230" t="str">
        <f t="shared" si="10"/>
        <v>Find a job in international trade</v>
      </c>
      <c r="B375" s="230" t="str">
        <f t="shared" si="11"/>
        <v>GAC</v>
      </c>
      <c r="C375" s="230">
        <f>VLOOKUP(B375,'Data-Dept'!A:J,10,)</f>
        <v>8.097690068006173E-3</v>
      </c>
      <c r="D375" t="s">
        <v>702</v>
      </c>
      <c r="E375">
        <v>18</v>
      </c>
      <c r="F375">
        <v>25</v>
      </c>
      <c r="G375">
        <v>24</v>
      </c>
      <c r="H375">
        <v>58</v>
      </c>
      <c r="I375" s="425">
        <f>IF(ISBLANK(D375),"",(E375/'Tasks to improve GC score'!$C$10))</f>
        <v>3.41040856694632E-5</v>
      </c>
      <c r="J375" s="425">
        <f>IF(ISBLANK(D375),"",(F375/'Tasks to improve GC score'!$C$10))</f>
        <v>4.7366785652032221E-5</v>
      </c>
      <c r="K375" s="425">
        <f>IF(ISBLANK(D375),"",(G375/'Tasks to improve GC score'!$C$10))</f>
        <v>4.5472114225950937E-5</v>
      </c>
    </row>
    <row r="376" spans="1:11" x14ac:dyDescent="0.5">
      <c r="A376" s="230" t="str">
        <f t="shared" si="10"/>
        <v>Contact a federal office – outside Canada (embassy, consulate, trade office)</v>
      </c>
      <c r="B376" s="230" t="str">
        <f t="shared" si="11"/>
        <v>GAC</v>
      </c>
      <c r="C376" s="230">
        <f>VLOOKUP(B376,'Data-Dept'!A:J,10,)</f>
        <v>8.097690068006173E-3</v>
      </c>
      <c r="D376" t="s">
        <v>732</v>
      </c>
      <c r="E376">
        <v>18</v>
      </c>
      <c r="F376">
        <v>28</v>
      </c>
      <c r="G376">
        <v>30</v>
      </c>
      <c r="H376">
        <v>42</v>
      </c>
      <c r="I376" s="425">
        <f>IF(ISBLANK(D376),"",(E376/'Tasks to improve GC score'!$C$10))</f>
        <v>3.41040856694632E-5</v>
      </c>
      <c r="J376" s="425">
        <f>IF(ISBLANK(D376),"",(F376/'Tasks to improve GC score'!$C$10))</f>
        <v>5.3050799930276094E-5</v>
      </c>
      <c r="K376" s="425">
        <f>IF(ISBLANK(D376),"",(G376/'Tasks to improve GC score'!$C$10))</f>
        <v>5.6840142782438668E-5</v>
      </c>
    </row>
    <row r="377" spans="1:11" x14ac:dyDescent="0.5">
      <c r="A377" s="230" t="str">
        <f t="shared" si="10"/>
        <v>Democracy and good governance</v>
      </c>
      <c r="B377" s="230" t="str">
        <f t="shared" si="11"/>
        <v>GAC</v>
      </c>
      <c r="C377" s="230">
        <f>VLOOKUP(B377,'Data-Dept'!A:J,10,)</f>
        <v>8.097690068006173E-3</v>
      </c>
      <c r="D377" t="s">
        <v>736</v>
      </c>
      <c r="E377">
        <v>18</v>
      </c>
      <c r="F377">
        <v>19</v>
      </c>
      <c r="G377">
        <v>19</v>
      </c>
      <c r="H377">
        <v>54</v>
      </c>
      <c r="I377" s="425">
        <f>IF(ISBLANK(D377),"",(E377/'Tasks to improve GC score'!$C$10))</f>
        <v>3.41040856694632E-5</v>
      </c>
      <c r="J377" s="425">
        <f>IF(ISBLANK(D377),"",(F377/'Tasks to improve GC score'!$C$10))</f>
        <v>3.599875709554449E-5</v>
      </c>
      <c r="K377" s="425">
        <f>IF(ISBLANK(D377),"",(G377/'Tasks to improve GC score'!$C$10))</f>
        <v>3.599875709554449E-5</v>
      </c>
    </row>
    <row r="378" spans="1:11" x14ac:dyDescent="0.5">
      <c r="A378" s="230" t="str">
        <f t="shared" si="10"/>
        <v>Seek funding opportunities for international aid projects</v>
      </c>
      <c r="B378" s="230" t="str">
        <f t="shared" si="11"/>
        <v>GAC</v>
      </c>
      <c r="C378" s="230">
        <f>VLOOKUP(B378,'Data-Dept'!A:J,10,)</f>
        <v>8.097690068006173E-3</v>
      </c>
      <c r="D378" t="s">
        <v>778</v>
      </c>
      <c r="E378">
        <v>18</v>
      </c>
      <c r="F378">
        <v>21</v>
      </c>
      <c r="G378">
        <v>21</v>
      </c>
      <c r="H378">
        <v>47</v>
      </c>
      <c r="I378" s="425">
        <f>IF(ISBLANK(D378),"",(E378/'Tasks to improve GC score'!$C$10))</f>
        <v>3.41040856694632E-5</v>
      </c>
      <c r="J378" s="425">
        <f>IF(ISBLANK(D378),"",(F378/'Tasks to improve GC score'!$C$10))</f>
        <v>3.9788099947707072E-5</v>
      </c>
      <c r="K378" s="425">
        <f>IF(ISBLANK(D378),"",(G378/'Tasks to improve GC score'!$C$10))</f>
        <v>3.9788099947707072E-5</v>
      </c>
    </row>
    <row r="379" spans="1:11" x14ac:dyDescent="0.5">
      <c r="A379" s="230" t="str">
        <f t="shared" si="10"/>
        <v>Coronavirus (COVID-19) in Indigenous communities (data, resources, support)</v>
      </c>
      <c r="B379" s="230" t="str">
        <f t="shared" si="11"/>
        <v>ISC</v>
      </c>
      <c r="C379" s="230">
        <f>VLOOKUP(B379,'Data-Dept'!A:J,10,)</f>
        <v>1.6665175505521528E-2</v>
      </c>
      <c r="D379" t="s">
        <v>909</v>
      </c>
      <c r="E379">
        <v>18</v>
      </c>
      <c r="F379">
        <v>21</v>
      </c>
      <c r="G379">
        <v>26</v>
      </c>
      <c r="H379">
        <v>50</v>
      </c>
      <c r="I379" s="425">
        <f>IF(ISBLANK(D379),"",(E379/'Tasks to improve GC score'!$C$10))</f>
        <v>3.41040856694632E-5</v>
      </c>
      <c r="J379" s="425">
        <f>IF(ISBLANK(D379),"",(F379/'Tasks to improve GC score'!$C$10))</f>
        <v>3.9788099947707072E-5</v>
      </c>
      <c r="K379" s="425">
        <f>IF(ISBLANK(D379),"",(G379/'Tasks to improve GC score'!$C$10))</f>
        <v>4.9261457078113512E-5</v>
      </c>
    </row>
    <row r="380" spans="1:11" x14ac:dyDescent="0.5">
      <c r="A380" s="230" t="str">
        <f t="shared" si="10"/>
        <v>Learn about history, nature, culture, or science and conservation</v>
      </c>
      <c r="B380" s="230" t="str">
        <f t="shared" si="11"/>
        <v>PC</v>
      </c>
      <c r="C380" s="230">
        <f>VLOOKUP(B380,'Data-Dept'!A:J,10,)</f>
        <v>1.4642936219695762E-2</v>
      </c>
      <c r="D380" t="s">
        <v>1545</v>
      </c>
      <c r="E380">
        <v>18</v>
      </c>
      <c r="F380">
        <v>28</v>
      </c>
      <c r="G380">
        <v>38</v>
      </c>
      <c r="H380">
        <v>146</v>
      </c>
      <c r="I380" s="425">
        <f>IF(ISBLANK(D380),"",(E380/'Tasks to improve GC score'!$C$10))</f>
        <v>3.41040856694632E-5</v>
      </c>
      <c r="J380" s="425">
        <f>IF(ISBLANK(D380),"",(F380/'Tasks to improve GC score'!$C$10))</f>
        <v>5.3050799930276094E-5</v>
      </c>
      <c r="K380" s="425">
        <f>IF(ISBLANK(D380),"",(G380/'Tasks to improve GC score'!$C$10))</f>
        <v>7.1997514191088981E-5</v>
      </c>
    </row>
    <row r="381" spans="1:11" x14ac:dyDescent="0.5">
      <c r="A381" s="230" t="str">
        <f t="shared" si="10"/>
        <v>Find a Parks Canada destination to visit</v>
      </c>
      <c r="B381" s="230" t="str">
        <f t="shared" si="11"/>
        <v>PC</v>
      </c>
      <c r="C381" s="230">
        <f>VLOOKUP(B381,'Data-Dept'!A:J,10,)</f>
        <v>1.4642936219695762E-2</v>
      </c>
      <c r="D381" t="s">
        <v>1550</v>
      </c>
      <c r="E381">
        <v>18</v>
      </c>
      <c r="F381">
        <v>46</v>
      </c>
      <c r="G381">
        <v>43</v>
      </c>
      <c r="H381">
        <v>151</v>
      </c>
      <c r="I381" s="425">
        <f>IF(ISBLANK(D381),"",(E381/'Tasks to improve GC score'!$C$10))</f>
        <v>3.41040856694632E-5</v>
      </c>
      <c r="J381" s="425">
        <f>IF(ISBLANK(D381),"",(F381/'Tasks to improve GC score'!$C$10))</f>
        <v>8.7154885599739293E-5</v>
      </c>
      <c r="K381" s="425">
        <f>IF(ISBLANK(D381),"",(G381/'Tasks to improve GC score'!$C$10))</f>
        <v>8.1470871321495428E-5</v>
      </c>
    </row>
    <row r="382" spans="1:11" x14ac:dyDescent="0.5">
      <c r="A382" s="230" t="str">
        <f t="shared" si="10"/>
        <v>Find student job and internship programs</v>
      </c>
      <c r="B382" s="230" t="str">
        <f t="shared" si="11"/>
        <v>PCH</v>
      </c>
      <c r="C382" s="230">
        <f>VLOOKUP(B382,'Data-Dept'!A:J,10,)</f>
        <v>2.4417219195539241E-2</v>
      </c>
      <c r="D382" t="s">
        <v>1071</v>
      </c>
      <c r="E382">
        <v>18</v>
      </c>
      <c r="F382">
        <v>33</v>
      </c>
      <c r="G382">
        <v>25</v>
      </c>
      <c r="H382">
        <v>79</v>
      </c>
      <c r="I382" s="425">
        <f>IF(ISBLANK(D382),"",(E382/'Tasks to improve GC score'!$C$10))</f>
        <v>3.41040856694632E-5</v>
      </c>
      <c r="J382" s="425">
        <f>IF(ISBLANK(D382),"",(F382/'Tasks to improve GC score'!$C$10))</f>
        <v>6.2524157060682534E-5</v>
      </c>
      <c r="K382" s="425">
        <f>IF(ISBLANK(D382),"",(G382/'Tasks to improve GC score'!$C$10))</f>
        <v>4.7366785652032221E-5</v>
      </c>
    </row>
    <row r="383" spans="1:11" x14ac:dyDescent="0.5">
      <c r="A383" s="230" t="str">
        <f t="shared" si="10"/>
        <v>See what's covered by dental insurance in the public service</v>
      </c>
      <c r="B383" s="230" t="str">
        <f t="shared" si="11"/>
        <v>TBS</v>
      </c>
      <c r="C383" s="230">
        <f>VLOOKUP(B383,'Data-Dept'!A:J,10,)</f>
        <v>1.4316913441313023E-2</v>
      </c>
      <c r="D383" t="s">
        <v>1283</v>
      </c>
      <c r="E383">
        <v>18</v>
      </c>
      <c r="F383">
        <v>29</v>
      </c>
      <c r="G383">
        <v>33</v>
      </c>
      <c r="H383">
        <v>72</v>
      </c>
      <c r="I383" s="425">
        <f>IF(ISBLANK(D383),"",(E383/'Tasks to improve GC score'!$C$10))</f>
        <v>3.41040856694632E-5</v>
      </c>
      <c r="J383" s="425">
        <f>IF(ISBLANK(D383),"",(F383/'Tasks to improve GC score'!$C$10))</f>
        <v>5.4945471356357378E-5</v>
      </c>
      <c r="K383" s="425">
        <f>IF(ISBLANK(D383),"",(G383/'Tasks to improve GC score'!$C$10))</f>
        <v>6.2524157060682534E-5</v>
      </c>
    </row>
    <row r="384" spans="1:11" x14ac:dyDescent="0.5">
      <c r="A384" s="230" t="str">
        <f t="shared" si="10"/>
        <v>Apply for your transportation security clearance</v>
      </c>
      <c r="B384" s="230" t="str">
        <f t="shared" si="11"/>
        <v>TC</v>
      </c>
      <c r="C384" s="230">
        <f>VLOOKUP(B384,'Data-Dept'!A:J,10,)</f>
        <v>2.4679576079022828E-2</v>
      </c>
      <c r="D384" t="s">
        <v>1285</v>
      </c>
      <c r="E384">
        <v>18</v>
      </c>
      <c r="F384">
        <v>32</v>
      </c>
      <c r="G384">
        <v>25</v>
      </c>
      <c r="H384">
        <v>73</v>
      </c>
      <c r="I384" s="425">
        <f>IF(ISBLANK(D384),"",(E384/'Tasks to improve GC score'!$C$10))</f>
        <v>3.41040856694632E-5</v>
      </c>
      <c r="J384" s="425">
        <f>IF(ISBLANK(D384),"",(F384/'Tasks to improve GC score'!$C$10))</f>
        <v>6.062948563460125E-5</v>
      </c>
      <c r="K384" s="425">
        <f>IF(ISBLANK(D384),"",(G384/'Tasks to improve GC score'!$C$10))</f>
        <v>4.7366785652032221E-5</v>
      </c>
    </row>
    <row r="385" spans="1:11" x14ac:dyDescent="0.5">
      <c r="A385" s="230" t="str">
        <f t="shared" si="10"/>
        <v>Other - Reason for my visit is not in this list</v>
      </c>
      <c r="B385" s="230" t="str">
        <f t="shared" si="11"/>
        <v>CBSA</v>
      </c>
      <c r="C385" s="230">
        <f>VLOOKUP(B385,'Data-Dept'!A:J,10,)</f>
        <v>8.2121991698330173E-3</v>
      </c>
      <c r="D385" t="s">
        <v>250</v>
      </c>
      <c r="E385">
        <v>17</v>
      </c>
      <c r="F385">
        <v>15</v>
      </c>
      <c r="G385">
        <v>19</v>
      </c>
      <c r="H385">
        <v>25</v>
      </c>
      <c r="I385" s="425">
        <f>IF(ISBLANK(D385),"",(E385/'Tasks to improve GC score'!$C$10))</f>
        <v>3.2209414243381916E-5</v>
      </c>
      <c r="J385" s="425">
        <f>IF(ISBLANK(D385),"",(F385/'Tasks to improve GC score'!$C$10))</f>
        <v>2.8420071391219334E-5</v>
      </c>
      <c r="K385" s="425">
        <f>IF(ISBLANK(D385),"",(G385/'Tasks to improve GC score'!$C$10))</f>
        <v>3.599875709554449E-5</v>
      </c>
    </row>
    <row r="386" spans="1:11" x14ac:dyDescent="0.5">
      <c r="A386" s="230" t="str">
        <f t="shared" si="10"/>
        <v>Considerations when buying or selling food, plants, or animal products online</v>
      </c>
      <c r="B386" s="230" t="str">
        <f t="shared" si="11"/>
        <v>CFIA</v>
      </c>
      <c r="C386" s="230">
        <f>VLOOKUP(B386,'Data-Dept'!A:J,10,)</f>
        <v>2.0566405380382704E-2</v>
      </c>
      <c r="D386" t="s">
        <v>276</v>
      </c>
      <c r="E386">
        <v>17</v>
      </c>
      <c r="F386">
        <v>21</v>
      </c>
      <c r="G386">
        <v>18</v>
      </c>
      <c r="H386">
        <v>41</v>
      </c>
      <c r="I386" s="425">
        <f>IF(ISBLANK(D386),"",(E386/'Tasks to improve GC score'!$C$10))</f>
        <v>3.2209414243381916E-5</v>
      </c>
      <c r="J386" s="425">
        <f>IF(ISBLANK(D386),"",(F386/'Tasks to improve GC score'!$C$10))</f>
        <v>3.9788099947707072E-5</v>
      </c>
      <c r="K386" s="425">
        <f>IF(ISBLANK(D386),"",(G386/'Tasks to improve GC score'!$C$10))</f>
        <v>3.41040856694632E-5</v>
      </c>
    </row>
    <row r="387" spans="1:11" x14ac:dyDescent="0.5">
      <c r="A387" s="230" t="str">
        <f t="shared" ref="A387:A450" si="12">IF(ISBLANK(D387),"",MID(D387,FIND("#",SUBSTITUTE(D387,":","#",2))+1,500))</f>
        <v>How to prepare for an inspection</v>
      </c>
      <c r="B387" s="230" t="str">
        <f t="shared" ref="B387:B450" si="13">IF(ISBLANK(D387),"",LEFT(D387,FIND("#",SUBSTITUTE(D387,":","#"))-1))</f>
        <v>CFIA</v>
      </c>
      <c r="C387" s="230">
        <f>VLOOKUP(B387,'Data-Dept'!A:J,10,)</f>
        <v>2.0566405380382704E-2</v>
      </c>
      <c r="D387" t="s">
        <v>279</v>
      </c>
      <c r="E387">
        <v>17</v>
      </c>
      <c r="F387">
        <v>37</v>
      </c>
      <c r="G387">
        <v>35</v>
      </c>
      <c r="H387">
        <v>75</v>
      </c>
      <c r="I387" s="425">
        <f>IF(ISBLANK(D387),"",(E387/'Tasks to improve GC score'!$C$10))</f>
        <v>3.2209414243381916E-5</v>
      </c>
      <c r="J387" s="425">
        <f>IF(ISBLANK(D387),"",(F387/'Tasks to improve GC score'!$C$10))</f>
        <v>7.0102842765007697E-5</v>
      </c>
      <c r="K387" s="425">
        <f>IF(ISBLANK(D387),"",(G387/'Tasks to improve GC score'!$C$10))</f>
        <v>6.6313499912845115E-5</v>
      </c>
    </row>
    <row r="388" spans="1:11" x14ac:dyDescent="0.5">
      <c r="A388" s="230" t="str">
        <f t="shared" si="12"/>
        <v>About National Indigenous Peoples Day and why it was created</v>
      </c>
      <c r="B388" s="230" t="str">
        <f t="shared" si="13"/>
        <v>CIRNAC</v>
      </c>
      <c r="C388" s="230">
        <f>VLOOKUP(B388,'Data-Dept'!A:J,10,)</f>
        <v>2.3715982070287255E-2</v>
      </c>
      <c r="D388" t="s">
        <v>323</v>
      </c>
      <c r="E388">
        <v>17</v>
      </c>
      <c r="F388">
        <v>11</v>
      </c>
      <c r="G388">
        <v>27</v>
      </c>
      <c r="H388">
        <v>94</v>
      </c>
      <c r="I388" s="425">
        <f>IF(ISBLANK(D388),"",(E388/'Tasks to improve GC score'!$C$10))</f>
        <v>3.2209414243381916E-5</v>
      </c>
      <c r="J388" s="425">
        <f>IF(ISBLANK(D388),"",(F388/'Tasks to improve GC score'!$C$10))</f>
        <v>2.0841385686894178E-5</v>
      </c>
      <c r="K388" s="425">
        <f>IF(ISBLANK(D388),"",(G388/'Tasks to improve GC score'!$C$10))</f>
        <v>5.1156128504194803E-5</v>
      </c>
    </row>
    <row r="389" spans="1:11" x14ac:dyDescent="0.5">
      <c r="A389" s="230" t="str">
        <f t="shared" si="12"/>
        <v>Pay rates for military members</v>
      </c>
      <c r="B389" s="230" t="str">
        <f t="shared" si="13"/>
        <v>DND</v>
      </c>
      <c r="C389" s="230">
        <f>VLOOKUP(B389,'Data-Dept'!A:J,10,)</f>
        <v>1.3547807034757964E-2</v>
      </c>
      <c r="D389" t="s">
        <v>455</v>
      </c>
      <c r="E389">
        <v>17</v>
      </c>
      <c r="F389">
        <v>25</v>
      </c>
      <c r="G389">
        <v>28</v>
      </c>
      <c r="H389">
        <v>64</v>
      </c>
      <c r="I389" s="425">
        <f>IF(ISBLANK(D389),"",(E389/'Tasks to improve GC score'!$C$10))</f>
        <v>3.2209414243381916E-5</v>
      </c>
      <c r="J389" s="425">
        <f>IF(ISBLANK(D389),"",(F389/'Tasks to improve GC score'!$C$10))</f>
        <v>4.7366785652032221E-5</v>
      </c>
      <c r="K389" s="425">
        <f>IF(ISBLANK(D389),"",(G389/'Tasks to improve GC score'!$C$10))</f>
        <v>5.3050799930276094E-5</v>
      </c>
    </row>
    <row r="390" spans="1:11" x14ac:dyDescent="0.5">
      <c r="A390" s="230" t="str">
        <f t="shared" si="12"/>
        <v>Business opportunities and markets in Canada</v>
      </c>
      <c r="B390" s="230" t="str">
        <f t="shared" si="13"/>
        <v>GAC</v>
      </c>
      <c r="C390" s="230">
        <f>VLOOKUP(B390,'Data-Dept'!A:J,10,)</f>
        <v>8.097690068006173E-3</v>
      </c>
      <c r="D390" t="s">
        <v>629</v>
      </c>
      <c r="E390">
        <v>17</v>
      </c>
      <c r="F390">
        <v>22</v>
      </c>
      <c r="G390">
        <v>21</v>
      </c>
      <c r="H390">
        <v>53</v>
      </c>
      <c r="I390" s="425">
        <f>IF(ISBLANK(D390),"",(E390/'Tasks to improve GC score'!$C$10))</f>
        <v>3.2209414243381916E-5</v>
      </c>
      <c r="J390" s="425">
        <f>IF(ISBLANK(D390),"",(F390/'Tasks to improve GC score'!$C$10))</f>
        <v>4.1682771373788356E-5</v>
      </c>
      <c r="K390" s="425">
        <f>IF(ISBLANK(D390),"",(G390/'Tasks to improve GC score'!$C$10))</f>
        <v>3.9788099947707072E-5</v>
      </c>
    </row>
    <row r="391" spans="1:11" x14ac:dyDescent="0.5">
      <c r="A391" s="230" t="str">
        <f t="shared" si="12"/>
        <v>Consult a trade commissioner to receive international business information</v>
      </c>
      <c r="B391" s="230" t="str">
        <f t="shared" si="13"/>
        <v>GAC</v>
      </c>
      <c r="C391" s="230">
        <f>VLOOKUP(B391,'Data-Dept'!A:J,10,)</f>
        <v>8.097690068006173E-3</v>
      </c>
      <c r="D391" t="s">
        <v>633</v>
      </c>
      <c r="E391">
        <v>17</v>
      </c>
      <c r="F391">
        <v>31</v>
      </c>
      <c r="G391">
        <v>31</v>
      </c>
      <c r="H391">
        <v>66</v>
      </c>
      <c r="I391" s="425">
        <f>IF(ISBLANK(D391),"",(E391/'Tasks to improve GC score'!$C$10))</f>
        <v>3.2209414243381916E-5</v>
      </c>
      <c r="J391" s="425">
        <f>IF(ISBLANK(D391),"",(F391/'Tasks to improve GC score'!$C$10))</f>
        <v>5.8734814208519959E-5</v>
      </c>
      <c r="K391" s="425">
        <f>IF(ISBLANK(D391),"",(G391/'Tasks to improve GC score'!$C$10))</f>
        <v>5.8734814208519959E-5</v>
      </c>
    </row>
    <row r="392" spans="1:11" x14ac:dyDescent="0.5">
      <c r="A392" s="230" t="str">
        <f t="shared" si="12"/>
        <v>Learn to export from Canada</v>
      </c>
      <c r="B392" s="230" t="str">
        <f t="shared" si="13"/>
        <v>GAC</v>
      </c>
      <c r="C392" s="230">
        <f>VLOOKUP(B392,'Data-Dept'!A:J,10,)</f>
        <v>8.097690068006173E-3</v>
      </c>
      <c r="D392" t="s">
        <v>655</v>
      </c>
      <c r="E392">
        <v>17</v>
      </c>
      <c r="F392">
        <v>16</v>
      </c>
      <c r="G392">
        <v>22</v>
      </c>
      <c r="H392">
        <v>41</v>
      </c>
      <c r="I392" s="425">
        <f>IF(ISBLANK(D392),"",(E392/'Tasks to improve GC score'!$C$10))</f>
        <v>3.2209414243381916E-5</v>
      </c>
      <c r="J392" s="425">
        <f>IF(ISBLANK(D392),"",(F392/'Tasks to improve GC score'!$C$10))</f>
        <v>3.0314742817300625E-5</v>
      </c>
      <c r="K392" s="425">
        <f>IF(ISBLANK(D392),"",(G392/'Tasks to improve GC score'!$C$10))</f>
        <v>4.1682771373788356E-5</v>
      </c>
    </row>
    <row r="393" spans="1:11" x14ac:dyDescent="0.5">
      <c r="A393" s="230" t="str">
        <f t="shared" si="12"/>
        <v>Scholarships to study outside Canada</v>
      </c>
      <c r="B393" s="230" t="str">
        <f t="shared" si="13"/>
        <v>GAC</v>
      </c>
      <c r="C393" s="230">
        <f>VLOOKUP(B393,'Data-Dept'!A:J,10,)</f>
        <v>8.097690068006173E-3</v>
      </c>
      <c r="D393" t="s">
        <v>774</v>
      </c>
      <c r="E393">
        <v>17</v>
      </c>
      <c r="F393">
        <v>18</v>
      </c>
      <c r="G393">
        <v>21</v>
      </c>
      <c r="H393">
        <v>32</v>
      </c>
      <c r="I393" s="425">
        <f>IF(ISBLANK(D393),"",(E393/'Tasks to improve GC score'!$C$10))</f>
        <v>3.2209414243381916E-5</v>
      </c>
      <c r="J393" s="425">
        <f>IF(ISBLANK(D393),"",(F393/'Tasks to improve GC score'!$C$10))</f>
        <v>3.41040856694632E-5</v>
      </c>
      <c r="K393" s="425">
        <f>IF(ISBLANK(D393),"",(G393/'Tasks to improve GC score'!$C$10))</f>
        <v>3.9788099947707072E-5</v>
      </c>
    </row>
    <row r="394" spans="1:11" x14ac:dyDescent="0.5">
      <c r="A394" s="230" t="str">
        <f t="shared" si="12"/>
        <v>Find out if a medical device is licenced for sale in Canada</v>
      </c>
      <c r="B394" s="230" t="str">
        <f t="shared" si="13"/>
        <v>HC</v>
      </c>
      <c r="C394" s="230">
        <f>VLOOKUP(B394,'Data-Dept'!A:J,10,)</f>
        <v>8.1052032694029358E-3</v>
      </c>
      <c r="D394" t="s">
        <v>805</v>
      </c>
      <c r="E394">
        <v>17</v>
      </c>
      <c r="F394">
        <v>21</v>
      </c>
      <c r="G394">
        <v>24</v>
      </c>
      <c r="H394">
        <v>52</v>
      </c>
      <c r="I394" s="425">
        <f>IF(ISBLANK(D394),"",(E394/'Tasks to improve GC score'!$C$10))</f>
        <v>3.2209414243381916E-5</v>
      </c>
      <c r="J394" s="425">
        <f>IF(ISBLANK(D394),"",(F394/'Tasks to improve GC score'!$C$10))</f>
        <v>3.9788099947707072E-5</v>
      </c>
      <c r="K394" s="425">
        <f>IF(ISBLANK(D394),"",(G394/'Tasks to improve GC score'!$C$10))</f>
        <v>4.5472114225950937E-5</v>
      </c>
    </row>
    <row r="395" spans="1:11" x14ac:dyDescent="0.5">
      <c r="A395" s="230" t="str">
        <f t="shared" si="12"/>
        <v>Look up the key social determinants of health in Canada</v>
      </c>
      <c r="B395" s="230" t="str">
        <f t="shared" si="13"/>
        <v>HC</v>
      </c>
      <c r="C395" s="230">
        <f>VLOOKUP(B395,'Data-Dept'!A:J,10,)</f>
        <v>8.1052032694029358E-3</v>
      </c>
      <c r="D395" t="s">
        <v>819</v>
      </c>
      <c r="E395">
        <v>17</v>
      </c>
      <c r="F395">
        <v>25</v>
      </c>
      <c r="G395">
        <v>35</v>
      </c>
      <c r="H395">
        <v>78</v>
      </c>
      <c r="I395" s="425">
        <f>IF(ISBLANK(D395),"",(E395/'Tasks to improve GC score'!$C$10))</f>
        <v>3.2209414243381916E-5</v>
      </c>
      <c r="J395" s="425">
        <f>IF(ISBLANK(D395),"",(F395/'Tasks to improve GC score'!$C$10))</f>
        <v>4.7366785652032221E-5</v>
      </c>
      <c r="K395" s="425">
        <f>IF(ISBLANK(D395),"",(G395/'Tasks to improve GC score'!$C$10))</f>
        <v>6.6313499912845115E-5</v>
      </c>
    </row>
    <row r="396" spans="1:11" x14ac:dyDescent="0.5">
      <c r="A396" s="230" t="str">
        <f t="shared" si="12"/>
        <v>Apply through the Post-graduation work permit program</v>
      </c>
      <c r="B396" s="230" t="str">
        <f t="shared" si="13"/>
        <v>IRCC</v>
      </c>
      <c r="C396" s="230">
        <f>VLOOKUP(B396,'Data-Dept'!A:J,10,)</f>
        <v>2.146124497851573E-3</v>
      </c>
      <c r="D396" t="s">
        <v>838</v>
      </c>
      <c r="E396">
        <v>17</v>
      </c>
      <c r="F396">
        <v>26</v>
      </c>
      <c r="G396">
        <v>27</v>
      </c>
      <c r="H396">
        <v>85</v>
      </c>
      <c r="I396" s="425">
        <f>IF(ISBLANK(D396),"",(E396/'Tasks to improve GC score'!$C$10))</f>
        <v>3.2209414243381916E-5</v>
      </c>
      <c r="J396" s="425">
        <f>IF(ISBLANK(D396),"",(F396/'Tasks to improve GC score'!$C$10))</f>
        <v>4.9261457078113512E-5</v>
      </c>
      <c r="K396" s="425">
        <f>IF(ISBLANK(D396),"",(G396/'Tasks to improve GC score'!$C$10))</f>
        <v>5.1156128504194803E-5</v>
      </c>
    </row>
    <row r="397" spans="1:11" x14ac:dyDescent="0.5">
      <c r="A397" s="230" t="str">
        <f t="shared" si="12"/>
        <v>Immigrate as a self-employed person</v>
      </c>
      <c r="B397" s="230" t="str">
        <f t="shared" si="13"/>
        <v>IRCC</v>
      </c>
      <c r="C397" s="230">
        <f>VLOOKUP(B397,'Data-Dept'!A:J,10,)</f>
        <v>2.146124497851573E-3</v>
      </c>
      <c r="D397" t="s">
        <v>856</v>
      </c>
      <c r="E397">
        <v>17</v>
      </c>
      <c r="F397">
        <v>29</v>
      </c>
      <c r="G397">
        <v>29</v>
      </c>
      <c r="H397">
        <v>82</v>
      </c>
      <c r="I397" s="425">
        <f>IF(ISBLANK(D397),"",(E397/'Tasks to improve GC score'!$C$10))</f>
        <v>3.2209414243381916E-5</v>
      </c>
      <c r="J397" s="425">
        <f>IF(ISBLANK(D397),"",(F397/'Tasks to improve GC score'!$C$10))</f>
        <v>5.4945471356357378E-5</v>
      </c>
      <c r="K397" s="425">
        <f>IF(ISBLANK(D397),"",(G397/'Tasks to improve GC score'!$C$10))</f>
        <v>5.4945471356357378E-5</v>
      </c>
    </row>
    <row r="398" spans="1:11" x14ac:dyDescent="0.5">
      <c r="A398" s="230" t="str">
        <f t="shared" si="12"/>
        <v>Review the progress of Government of Canada commitments</v>
      </c>
      <c r="B398" s="230" t="str">
        <f t="shared" si="13"/>
        <v>PCO</v>
      </c>
      <c r="C398" s="230">
        <f>VLOOKUP(B398,'Data-Dept'!A:J,10,)</f>
        <v>4.71287054555952E-2</v>
      </c>
      <c r="D398" t="s">
        <v>1093</v>
      </c>
      <c r="E398">
        <v>17</v>
      </c>
      <c r="F398">
        <v>24</v>
      </c>
      <c r="G398">
        <v>18</v>
      </c>
      <c r="H398">
        <v>51</v>
      </c>
      <c r="I398" s="425">
        <f>IF(ISBLANK(D398),"",(E398/'Tasks to improve GC score'!$C$10))</f>
        <v>3.2209414243381916E-5</v>
      </c>
      <c r="J398" s="425">
        <f>IF(ISBLANK(D398),"",(F398/'Tasks to improve GC score'!$C$10))</f>
        <v>4.5472114225950937E-5</v>
      </c>
      <c r="K398" s="425">
        <f>IF(ISBLANK(D398),"",(G398/'Tasks to improve GC score'!$C$10))</f>
        <v>3.41040856694632E-5</v>
      </c>
    </row>
    <row r="399" spans="1:11" x14ac:dyDescent="0.5">
      <c r="A399" s="230" t="str">
        <f t="shared" si="12"/>
        <v>Follow mandatory quarantine or isolation</v>
      </c>
      <c r="B399" s="230" t="str">
        <f t="shared" si="13"/>
        <v>PHAC</v>
      </c>
      <c r="C399" s="230">
        <f>VLOOKUP(B399,'Data-Dept'!A:J,10,)</f>
        <v>1.2118060810089969E-2</v>
      </c>
      <c r="D399" t="s">
        <v>1568</v>
      </c>
      <c r="E399">
        <v>17</v>
      </c>
      <c r="F399">
        <v>25</v>
      </c>
      <c r="G399">
        <v>25</v>
      </c>
      <c r="H399">
        <v>46</v>
      </c>
      <c r="I399" s="425">
        <f>IF(ISBLANK(D399),"",(E399/'Tasks to improve GC score'!$C$10))</f>
        <v>3.2209414243381916E-5</v>
      </c>
      <c r="J399" s="425">
        <f>IF(ISBLANK(D399),"",(F399/'Tasks to improve GC score'!$C$10))</f>
        <v>4.7366785652032221E-5</v>
      </c>
      <c r="K399" s="425">
        <f>IF(ISBLANK(D399),"",(G399/'Tasks to improve GC score'!$C$10))</f>
        <v>4.7366785652032221E-5</v>
      </c>
    </row>
    <row r="400" spans="1:11" x14ac:dyDescent="0.5">
      <c r="A400" s="230" t="str">
        <f t="shared" si="12"/>
        <v>Manage and report goods imported into Canada</v>
      </c>
      <c r="B400" s="230" t="str">
        <f t="shared" si="13"/>
        <v>CBSA</v>
      </c>
      <c r="C400" s="230">
        <f>VLOOKUP(B400,'Data-Dept'!A:J,10,)</f>
        <v>8.2121991698330173E-3</v>
      </c>
      <c r="D400" t="s">
        <v>246</v>
      </c>
      <c r="E400">
        <v>16</v>
      </c>
      <c r="F400">
        <v>26</v>
      </c>
      <c r="G400">
        <v>27</v>
      </c>
      <c r="H400">
        <v>52</v>
      </c>
      <c r="I400" s="425">
        <f>IF(ISBLANK(D400),"",(E400/'Tasks to improve GC score'!$C$10))</f>
        <v>3.0314742817300625E-5</v>
      </c>
      <c r="J400" s="425">
        <f>IF(ISBLANK(D400),"",(F400/'Tasks to improve GC score'!$C$10))</f>
        <v>4.9261457078113512E-5</v>
      </c>
      <c r="K400" s="425">
        <f>IF(ISBLANK(D400),"",(G400/'Tasks to improve GC score'!$C$10))</f>
        <v>5.1156128504194803E-5</v>
      </c>
    </row>
    <row r="401" spans="1:11" x14ac:dyDescent="0.5">
      <c r="A401" s="230" t="str">
        <f t="shared" si="12"/>
        <v>Other - Reason for my visit is not in this list</v>
      </c>
      <c r="B401" s="230" t="str">
        <f t="shared" si="13"/>
        <v>CFIA</v>
      </c>
      <c r="C401" s="230">
        <f>VLOOKUP(B401,'Data-Dept'!A:J,10,)</f>
        <v>2.0566405380382704E-2</v>
      </c>
      <c r="D401" t="s">
        <v>281</v>
      </c>
      <c r="E401">
        <v>16</v>
      </c>
      <c r="F401">
        <v>31</v>
      </c>
      <c r="G401">
        <v>28</v>
      </c>
      <c r="H401">
        <v>65</v>
      </c>
      <c r="I401" s="425">
        <f>IF(ISBLANK(D401),"",(E401/'Tasks to improve GC score'!$C$10))</f>
        <v>3.0314742817300625E-5</v>
      </c>
      <c r="J401" s="425">
        <f>IF(ISBLANK(D401),"",(F401/'Tasks to improve GC score'!$C$10))</f>
        <v>5.8734814208519959E-5</v>
      </c>
      <c r="K401" s="425">
        <f>IF(ISBLANK(D401),"",(G401/'Tasks to improve GC score'!$C$10))</f>
        <v>5.3050799930276094E-5</v>
      </c>
    </row>
    <row r="402" spans="1:11" x14ac:dyDescent="0.5">
      <c r="A402" s="230" t="str">
        <f t="shared" si="12"/>
        <v>Apply for a tidal waters fishing licence (British Columbia)</v>
      </c>
      <c r="B402" s="230" t="str">
        <f t="shared" si="13"/>
        <v>DFO</v>
      </c>
      <c r="C402" s="230">
        <f>VLOOKUP(B402,'Data-Dept'!A:J,10,)</f>
        <v>3.4571708353696461E-2</v>
      </c>
      <c r="D402" t="s">
        <v>406</v>
      </c>
      <c r="E402">
        <v>16</v>
      </c>
      <c r="F402">
        <v>16</v>
      </c>
      <c r="G402">
        <v>16</v>
      </c>
      <c r="H402">
        <v>22</v>
      </c>
      <c r="I402" s="425">
        <f>IF(ISBLANK(D402),"",(E402/'Tasks to improve GC score'!$C$10))</f>
        <v>3.0314742817300625E-5</v>
      </c>
      <c r="J402" s="425">
        <f>IF(ISBLANK(D402),"",(F402/'Tasks to improve GC score'!$C$10))</f>
        <v>3.0314742817300625E-5</v>
      </c>
      <c r="K402" s="425">
        <f>IF(ISBLANK(D402),"",(G402/'Tasks to improve GC score'!$C$10))</f>
        <v>3.0314742817300625E-5</v>
      </c>
    </row>
    <row r="403" spans="1:11" x14ac:dyDescent="0.5">
      <c r="A403" s="230" t="str">
        <f t="shared" si="12"/>
        <v>Apply for or manage your commercial fishing licence</v>
      </c>
      <c r="B403" s="230" t="str">
        <f t="shared" si="13"/>
        <v>DFO</v>
      </c>
      <c r="C403" s="230">
        <f>VLOOKUP(B403,'Data-Dept'!A:J,10,)</f>
        <v>3.4571708353696461E-2</v>
      </c>
      <c r="D403" t="s">
        <v>407</v>
      </c>
      <c r="E403">
        <v>16</v>
      </c>
      <c r="F403">
        <v>22</v>
      </c>
      <c r="G403">
        <v>24</v>
      </c>
      <c r="H403">
        <v>31</v>
      </c>
      <c r="I403" s="425">
        <f>IF(ISBLANK(D403),"",(E403/'Tasks to improve GC score'!$C$10))</f>
        <v>3.0314742817300625E-5</v>
      </c>
      <c r="J403" s="425">
        <f>IF(ISBLANK(D403),"",(F403/'Tasks to improve GC score'!$C$10))</f>
        <v>4.1682771373788356E-5</v>
      </c>
      <c r="K403" s="425">
        <f>IF(ISBLANK(D403),"",(G403/'Tasks to improve GC score'!$C$10))</f>
        <v>4.5472114225950937E-5</v>
      </c>
    </row>
    <row r="404" spans="1:11" x14ac:dyDescent="0.5">
      <c r="A404" s="230" t="str">
        <f t="shared" si="12"/>
        <v>Missions, operations, and deployments</v>
      </c>
      <c r="B404" s="230" t="str">
        <f t="shared" si="13"/>
        <v>DND</v>
      </c>
      <c r="C404" s="230">
        <f>VLOOKUP(B404,'Data-Dept'!A:J,10,)</f>
        <v>1.3547807034757964E-2</v>
      </c>
      <c r="D404" t="s">
        <v>451</v>
      </c>
      <c r="E404">
        <v>16</v>
      </c>
      <c r="F404">
        <v>33</v>
      </c>
      <c r="G404">
        <v>37</v>
      </c>
      <c r="H404">
        <v>115</v>
      </c>
      <c r="I404" s="425">
        <f>IF(ISBLANK(D404),"",(E404/'Tasks to improve GC score'!$C$10))</f>
        <v>3.0314742817300625E-5</v>
      </c>
      <c r="J404" s="425">
        <f>IF(ISBLANK(D404),"",(F404/'Tasks to improve GC score'!$C$10))</f>
        <v>6.2524157060682534E-5</v>
      </c>
      <c r="K404" s="425">
        <f>IF(ISBLANK(D404),"",(G404/'Tasks to improve GC score'!$C$10))</f>
        <v>7.0102842765007697E-5</v>
      </c>
    </row>
    <row r="405" spans="1:11" x14ac:dyDescent="0.5">
      <c r="A405" s="230" t="str">
        <f t="shared" si="12"/>
        <v>Other - Reason for my visit is not in this list</v>
      </c>
      <c r="B405" s="230" t="str">
        <f t="shared" si="13"/>
        <v>GAC</v>
      </c>
      <c r="C405" s="230">
        <f>VLOOKUP(B405,'Data-Dept'!A:J,10,)</f>
        <v>8.097690068006173E-3</v>
      </c>
      <c r="D405" t="s">
        <v>1461</v>
      </c>
      <c r="E405">
        <v>16</v>
      </c>
      <c r="F405">
        <v>15</v>
      </c>
      <c r="G405">
        <v>15</v>
      </c>
      <c r="H405">
        <v>21</v>
      </c>
      <c r="I405" s="425">
        <f>IF(ISBLANK(D405),"",(E405/'Tasks to improve GC score'!$C$10))</f>
        <v>3.0314742817300625E-5</v>
      </c>
      <c r="J405" s="425">
        <f>IF(ISBLANK(D405),"",(F405/'Tasks to improve GC score'!$C$10))</f>
        <v>2.8420071391219334E-5</v>
      </c>
      <c r="K405" s="425">
        <f>IF(ISBLANK(D405),"",(G405/'Tasks to improve GC score'!$C$10))</f>
        <v>2.8420071391219334E-5</v>
      </c>
    </row>
    <row r="406" spans="1:11" x14ac:dyDescent="0.5">
      <c r="A406" s="230" t="str">
        <f t="shared" si="12"/>
        <v>Travel to Canada for business</v>
      </c>
      <c r="B406" s="230" t="str">
        <f t="shared" si="13"/>
        <v>GAC</v>
      </c>
      <c r="C406" s="230">
        <f>VLOOKUP(B406,'Data-Dept'!A:J,10,)</f>
        <v>8.097690068006173E-3</v>
      </c>
      <c r="D406" t="s">
        <v>722</v>
      </c>
      <c r="E406">
        <v>16</v>
      </c>
      <c r="F406">
        <v>13</v>
      </c>
      <c r="G406">
        <v>16</v>
      </c>
      <c r="H406">
        <v>26</v>
      </c>
      <c r="I406" s="425">
        <f>IF(ISBLANK(D406),"",(E406/'Tasks to improve GC score'!$C$10))</f>
        <v>3.0314742817300625E-5</v>
      </c>
      <c r="J406" s="425">
        <f>IF(ISBLANK(D406),"",(F406/'Tasks to improve GC score'!$C$10))</f>
        <v>2.4630728539056756E-5</v>
      </c>
      <c r="K406" s="425">
        <f>IF(ISBLANK(D406),"",(G406/'Tasks to improve GC score'!$C$10))</f>
        <v>3.0314742817300625E-5</v>
      </c>
    </row>
    <row r="407" spans="1:11" x14ac:dyDescent="0.5">
      <c r="A407" s="230" t="str">
        <f t="shared" si="12"/>
        <v>Canada's response to conflicts, crisis and disasters</v>
      </c>
      <c r="B407" s="230" t="str">
        <f t="shared" si="13"/>
        <v>GAC</v>
      </c>
      <c r="C407" s="230">
        <f>VLOOKUP(B407,'Data-Dept'!A:J,10,)</f>
        <v>8.097690068006173E-3</v>
      </c>
      <c r="D407" t="s">
        <v>731</v>
      </c>
      <c r="E407">
        <v>16</v>
      </c>
      <c r="F407">
        <v>31</v>
      </c>
      <c r="G407">
        <v>36</v>
      </c>
      <c r="H407">
        <v>111</v>
      </c>
      <c r="I407" s="425">
        <f>IF(ISBLANK(D407),"",(E407/'Tasks to improve GC score'!$C$10))</f>
        <v>3.0314742817300625E-5</v>
      </c>
      <c r="J407" s="425">
        <f>IF(ISBLANK(D407),"",(F407/'Tasks to improve GC score'!$C$10))</f>
        <v>5.8734814208519959E-5</v>
      </c>
      <c r="K407" s="425">
        <f>IF(ISBLANK(D407),"",(G407/'Tasks to improve GC score'!$C$10))</f>
        <v>6.8208171338926399E-5</v>
      </c>
    </row>
    <row r="408" spans="1:11" x14ac:dyDescent="0.5">
      <c r="A408" s="230" t="str">
        <f t="shared" si="12"/>
        <v>International assistance projects funded by Canada</v>
      </c>
      <c r="B408" s="230" t="str">
        <f t="shared" si="13"/>
        <v>GAC</v>
      </c>
      <c r="C408" s="230">
        <f>VLOOKUP(B408,'Data-Dept'!A:J,10,)</f>
        <v>8.097690068006173E-3</v>
      </c>
      <c r="D408" t="s">
        <v>746</v>
      </c>
      <c r="E408">
        <v>16</v>
      </c>
      <c r="F408">
        <v>29</v>
      </c>
      <c r="G408">
        <v>33</v>
      </c>
      <c r="H408">
        <v>83</v>
      </c>
      <c r="I408" s="425">
        <f>IF(ISBLANK(D408),"",(E408/'Tasks to improve GC score'!$C$10))</f>
        <v>3.0314742817300625E-5</v>
      </c>
      <c r="J408" s="425">
        <f>IF(ISBLANK(D408),"",(F408/'Tasks to improve GC score'!$C$10))</f>
        <v>5.4945471356357378E-5</v>
      </c>
      <c r="K408" s="425">
        <f>IF(ISBLANK(D408),"",(G408/'Tasks to improve GC score'!$C$10))</f>
        <v>6.2524157060682534E-5</v>
      </c>
    </row>
    <row r="409" spans="1:11" x14ac:dyDescent="0.5">
      <c r="A409" s="230" t="str">
        <f t="shared" si="12"/>
        <v>Get information on vaping or the risk of vaping</v>
      </c>
      <c r="B409" s="230" t="str">
        <f t="shared" si="13"/>
        <v>HC</v>
      </c>
      <c r="C409" s="230">
        <f>VLOOKUP(B409,'Data-Dept'!A:J,10,)</f>
        <v>8.1052032694029358E-3</v>
      </c>
      <c r="D409" t="s">
        <v>813</v>
      </c>
      <c r="E409">
        <v>16</v>
      </c>
      <c r="F409">
        <v>17</v>
      </c>
      <c r="G409">
        <v>30</v>
      </c>
      <c r="H409">
        <v>77</v>
      </c>
      <c r="I409" s="425">
        <f>IF(ISBLANK(D409),"",(E409/'Tasks to improve GC score'!$C$10))</f>
        <v>3.0314742817300625E-5</v>
      </c>
      <c r="J409" s="425">
        <f>IF(ISBLANK(D409),"",(F409/'Tasks to improve GC score'!$C$10))</f>
        <v>3.2209414243381916E-5</v>
      </c>
      <c r="K409" s="425">
        <f>IF(ISBLANK(D409),"",(G409/'Tasks to improve GC score'!$C$10))</f>
        <v>5.6840142782438668E-5</v>
      </c>
    </row>
    <row r="410" spans="1:11" x14ac:dyDescent="0.5">
      <c r="A410" s="230" t="str">
        <f t="shared" si="12"/>
        <v>Other - Reason for my visit is not in this list</v>
      </c>
      <c r="B410" s="230" t="str">
        <f t="shared" si="13"/>
        <v>IRCC</v>
      </c>
      <c r="C410" s="230">
        <f>VLOOKUP(B410,'Data-Dept'!A:J,10,)</f>
        <v>2.146124497851573E-3</v>
      </c>
      <c r="D410" t="s">
        <v>901</v>
      </c>
      <c r="E410">
        <v>16</v>
      </c>
      <c r="F410">
        <v>15</v>
      </c>
      <c r="G410">
        <v>16</v>
      </c>
      <c r="H410">
        <v>31</v>
      </c>
      <c r="I410" s="425">
        <f>IF(ISBLANK(D410),"",(E410/'Tasks to improve GC score'!$C$10))</f>
        <v>3.0314742817300625E-5</v>
      </c>
      <c r="J410" s="425">
        <f>IF(ISBLANK(D410),"",(F410/'Tasks to improve GC score'!$C$10))</f>
        <v>2.8420071391219334E-5</v>
      </c>
      <c r="K410" s="425">
        <f>IF(ISBLANK(D410),"",(G410/'Tasks to improve GC score'!$C$10))</f>
        <v>3.0314742817300625E-5</v>
      </c>
    </row>
    <row r="411" spans="1:11" x14ac:dyDescent="0.5">
      <c r="A411" s="230" t="str">
        <f t="shared" si="12"/>
        <v>Get an International Standard Book Number (ISBN)</v>
      </c>
      <c r="B411" s="230" t="str">
        <f t="shared" si="13"/>
        <v>LAC</v>
      </c>
      <c r="C411" s="230">
        <f>VLOOKUP(B411,'Data-Dept'!A:J,10,)</f>
        <v>1.5716054468814866E-2</v>
      </c>
      <c r="D411" t="s">
        <v>945</v>
      </c>
      <c r="E411">
        <v>16</v>
      </c>
      <c r="F411">
        <v>22</v>
      </c>
      <c r="G411">
        <v>18</v>
      </c>
      <c r="H411">
        <v>39</v>
      </c>
      <c r="I411" s="425">
        <f>IF(ISBLANK(D411),"",(E411/'Tasks to improve GC score'!$C$10))</f>
        <v>3.0314742817300625E-5</v>
      </c>
      <c r="J411" s="425">
        <f>IF(ISBLANK(D411),"",(F411/'Tasks to improve GC score'!$C$10))</f>
        <v>4.1682771373788356E-5</v>
      </c>
      <c r="K411" s="425">
        <f>IF(ISBLANK(D411),"",(G411/'Tasks to improve GC score'!$C$10))</f>
        <v>3.41040856694632E-5</v>
      </c>
    </row>
    <row r="412" spans="1:11" x14ac:dyDescent="0.5">
      <c r="A412" s="230" t="str">
        <f t="shared" si="12"/>
        <v>Make an Access to Information and Privacy (ATIP) request - Military service files</v>
      </c>
      <c r="B412" s="230" t="str">
        <f t="shared" si="13"/>
        <v>LAC</v>
      </c>
      <c r="C412" s="230">
        <f>VLOOKUP(B412,'Data-Dept'!A:J,10,)</f>
        <v>1.5716054468814866E-2</v>
      </c>
      <c r="D412" t="s">
        <v>946</v>
      </c>
      <c r="E412">
        <v>16</v>
      </c>
      <c r="F412">
        <v>14</v>
      </c>
      <c r="G412">
        <v>16</v>
      </c>
      <c r="H412">
        <v>19</v>
      </c>
      <c r="I412" s="425">
        <f>IF(ISBLANK(D412),"",(E412/'Tasks to improve GC score'!$C$10))</f>
        <v>3.0314742817300625E-5</v>
      </c>
      <c r="J412" s="425">
        <f>IF(ISBLANK(D412),"",(F412/'Tasks to improve GC score'!$C$10))</f>
        <v>2.6525399965138047E-5</v>
      </c>
      <c r="K412" s="425">
        <f>IF(ISBLANK(D412),"",(G412/'Tasks to improve GC score'!$C$10))</f>
        <v>3.0314742817300625E-5</v>
      </c>
    </row>
    <row r="413" spans="1:11" x14ac:dyDescent="0.5">
      <c r="A413" s="230" t="str">
        <f t="shared" si="12"/>
        <v>Apply to a grant or funding program — cultural preservation</v>
      </c>
      <c r="B413" s="230" t="str">
        <f t="shared" si="13"/>
        <v>PCH</v>
      </c>
      <c r="C413" s="230">
        <f>VLOOKUP(B413,'Data-Dept'!A:J,10,)</f>
        <v>2.4417219195539241E-2</v>
      </c>
      <c r="D413" t="s">
        <v>1057</v>
      </c>
      <c r="E413">
        <v>16</v>
      </c>
      <c r="F413">
        <v>32</v>
      </c>
      <c r="G413">
        <v>26</v>
      </c>
      <c r="H413">
        <v>73</v>
      </c>
      <c r="I413" s="425">
        <f>IF(ISBLANK(D413),"",(E413/'Tasks to improve GC score'!$C$10))</f>
        <v>3.0314742817300625E-5</v>
      </c>
      <c r="J413" s="425">
        <f>IF(ISBLANK(D413),"",(F413/'Tasks to improve GC score'!$C$10))</f>
        <v>6.062948563460125E-5</v>
      </c>
      <c r="K413" s="425">
        <f>IF(ISBLANK(D413),"",(G413/'Tasks to improve GC score'!$C$10))</f>
        <v>4.9261457078113512E-5</v>
      </c>
    </row>
    <row r="414" spans="1:11" x14ac:dyDescent="0.5">
      <c r="A414" s="230" t="str">
        <f t="shared" si="12"/>
        <v>Resources for Government</v>
      </c>
      <c r="B414" s="230" t="str">
        <f t="shared" si="13"/>
        <v>PSPC</v>
      </c>
      <c r="C414" s="230">
        <f>VLOOKUP(B414,'Data-Dept'!A:J,10,)</f>
        <v>7.9173363759790314E-3</v>
      </c>
      <c r="D414" t="s">
        <v>1179</v>
      </c>
      <c r="E414">
        <v>16</v>
      </c>
      <c r="F414">
        <v>17</v>
      </c>
      <c r="G414">
        <v>18</v>
      </c>
      <c r="H414">
        <v>25</v>
      </c>
      <c r="I414" s="425">
        <f>IF(ISBLANK(D414),"",(E414/'Tasks to improve GC score'!$C$10))</f>
        <v>3.0314742817300625E-5</v>
      </c>
      <c r="J414" s="425">
        <f>IF(ISBLANK(D414),"",(F414/'Tasks to improve GC score'!$C$10))</f>
        <v>3.2209414243381916E-5</v>
      </c>
      <c r="K414" s="425">
        <f>IF(ISBLANK(D414),"",(G414/'Tasks to improve GC score'!$C$10))</f>
        <v>3.41040856694632E-5</v>
      </c>
    </row>
    <row r="415" spans="1:11" x14ac:dyDescent="0.5">
      <c r="A415" s="230" t="str">
        <f t="shared" si="12"/>
        <v>Read about the performance management program for employees</v>
      </c>
      <c r="B415" s="230" t="str">
        <f t="shared" si="13"/>
        <v>TBS</v>
      </c>
      <c r="C415" s="230">
        <f>VLOOKUP(B415,'Data-Dept'!A:J,10,)</f>
        <v>1.4316913441313023E-2</v>
      </c>
      <c r="D415" t="s">
        <v>1282</v>
      </c>
      <c r="E415">
        <v>16</v>
      </c>
      <c r="F415">
        <v>28</v>
      </c>
      <c r="G415">
        <v>28</v>
      </c>
      <c r="H415">
        <v>52</v>
      </c>
      <c r="I415" s="425">
        <f>IF(ISBLANK(D415),"",(E415/'Tasks to improve GC score'!$C$10))</f>
        <v>3.0314742817300625E-5</v>
      </c>
      <c r="J415" s="425">
        <f>IF(ISBLANK(D415),"",(F415/'Tasks to improve GC score'!$C$10))</f>
        <v>5.3050799930276094E-5</v>
      </c>
      <c r="K415" s="425">
        <f>IF(ISBLANK(D415),"",(G415/'Tasks to improve GC score'!$C$10))</f>
        <v>5.3050799930276094E-5</v>
      </c>
    </row>
    <row r="416" spans="1:11" x14ac:dyDescent="0.5">
      <c r="A416" s="230" t="str">
        <f t="shared" si="12"/>
        <v>Find out what you can bring on a plane</v>
      </c>
      <c r="B416" s="230" t="str">
        <f t="shared" si="13"/>
        <v>CATSA</v>
      </c>
      <c r="C416" s="230">
        <f>VLOOKUP(B416,'Data-Dept'!A:J,10,)</f>
        <v>2.4669232663593516E-2</v>
      </c>
      <c r="D416" t="s">
        <v>240</v>
      </c>
      <c r="E416">
        <v>15</v>
      </c>
      <c r="F416">
        <v>24</v>
      </c>
      <c r="G416">
        <v>25</v>
      </c>
      <c r="H416">
        <v>75</v>
      </c>
      <c r="I416" s="425">
        <f>IF(ISBLANK(D416),"",(E416/'Tasks to improve GC score'!$C$10))</f>
        <v>2.8420071391219334E-5</v>
      </c>
      <c r="J416" s="425">
        <f>IF(ISBLANK(D416),"",(F416/'Tasks to improve GC score'!$C$10))</f>
        <v>4.5472114225950937E-5</v>
      </c>
      <c r="K416" s="425">
        <f>IF(ISBLANK(D416),"",(G416/'Tasks to improve GC score'!$C$10))</f>
        <v>4.7366785652032221E-5</v>
      </c>
    </row>
    <row r="417" spans="1:11" x14ac:dyDescent="0.5">
      <c r="A417" s="230" t="str">
        <f t="shared" si="12"/>
        <v>Check requirements when flying to Canada</v>
      </c>
      <c r="B417" s="230" t="str">
        <f t="shared" si="13"/>
        <v>CBSA</v>
      </c>
      <c r="C417" s="230">
        <f>VLOOKUP(B417,'Data-Dept'!A:J,10,)</f>
        <v>8.2121991698330173E-3</v>
      </c>
      <c r="D417" t="s">
        <v>1357</v>
      </c>
      <c r="E417">
        <v>15</v>
      </c>
      <c r="F417">
        <v>26</v>
      </c>
      <c r="G417">
        <v>29</v>
      </c>
      <c r="H417">
        <v>78</v>
      </c>
      <c r="I417" s="425">
        <f>IF(ISBLANK(D417),"",(E417/'Tasks to improve GC score'!$C$10))</f>
        <v>2.8420071391219334E-5</v>
      </c>
      <c r="J417" s="425">
        <f>IF(ISBLANK(D417),"",(F417/'Tasks to improve GC score'!$C$10))</f>
        <v>4.9261457078113512E-5</v>
      </c>
      <c r="K417" s="425">
        <f>IF(ISBLANK(D417),"",(G417/'Tasks to improve GC score'!$C$10))</f>
        <v>5.4945471356357378E-5</v>
      </c>
    </row>
    <row r="418" spans="1:11" x14ac:dyDescent="0.5">
      <c r="A418" s="230" t="str">
        <f t="shared" si="12"/>
        <v>What types of jobs are available at Correctional Service Canada (CSC)</v>
      </c>
      <c r="B418" s="230" t="str">
        <f t="shared" si="13"/>
        <v>CSC</v>
      </c>
      <c r="C418" s="230">
        <f>VLOOKUP(B418,'Data-Dept'!A:J,10,)</f>
        <v>3.0926873159431035E-2</v>
      </c>
      <c r="D418" t="s">
        <v>389</v>
      </c>
      <c r="E418">
        <v>15</v>
      </c>
      <c r="F418">
        <v>22</v>
      </c>
      <c r="G418">
        <v>31</v>
      </c>
      <c r="H418">
        <v>86</v>
      </c>
      <c r="I418" s="425">
        <f>IF(ISBLANK(D418),"",(E418/'Tasks to improve GC score'!$C$10))</f>
        <v>2.8420071391219334E-5</v>
      </c>
      <c r="J418" s="425">
        <f>IF(ISBLANK(D418),"",(F418/'Tasks to improve GC score'!$C$10))</f>
        <v>4.1682771373788356E-5</v>
      </c>
      <c r="K418" s="425">
        <f>IF(ISBLANK(D418),"",(G418/'Tasks to improve GC score'!$C$10))</f>
        <v>5.8734814208519959E-5</v>
      </c>
    </row>
    <row r="419" spans="1:11" x14ac:dyDescent="0.5">
      <c r="A419" s="230" t="str">
        <f t="shared" si="12"/>
        <v>Find a course</v>
      </c>
      <c r="B419" s="230" t="str">
        <f t="shared" si="13"/>
        <v>CSPS</v>
      </c>
      <c r="C419" s="230">
        <f>VLOOKUP(B419,'Data-Dept'!A:J,10,)</f>
        <v>8.1639509937400268E-2</v>
      </c>
      <c r="D419" t="s">
        <v>400</v>
      </c>
      <c r="E419">
        <v>15</v>
      </c>
      <c r="F419">
        <v>21</v>
      </c>
      <c r="G419">
        <v>24</v>
      </c>
      <c r="H419">
        <v>72</v>
      </c>
      <c r="I419" s="425">
        <f>IF(ISBLANK(D419),"",(E419/'Tasks to improve GC score'!$C$10))</f>
        <v>2.8420071391219334E-5</v>
      </c>
      <c r="J419" s="425">
        <f>IF(ISBLANK(D419),"",(F419/'Tasks to improve GC score'!$C$10))</f>
        <v>3.9788099947707072E-5</v>
      </c>
      <c r="K419" s="425">
        <f>IF(ISBLANK(D419),"",(G419/'Tasks to improve GC score'!$C$10))</f>
        <v>4.5472114225950937E-5</v>
      </c>
    </row>
    <row r="420" spans="1:11" x14ac:dyDescent="0.5">
      <c r="A420" s="230" t="str">
        <f t="shared" si="12"/>
        <v>Check which fisheries are open and closed</v>
      </c>
      <c r="B420" s="230" t="str">
        <f t="shared" si="13"/>
        <v>DFO</v>
      </c>
      <c r="C420" s="230">
        <f>VLOOKUP(B420,'Data-Dept'!A:J,10,)</f>
        <v>3.4571708353696461E-2</v>
      </c>
      <c r="D420" t="s">
        <v>409</v>
      </c>
      <c r="E420">
        <v>15</v>
      </c>
      <c r="F420">
        <v>25</v>
      </c>
      <c r="G420">
        <v>19</v>
      </c>
      <c r="H420">
        <v>37</v>
      </c>
      <c r="I420" s="425">
        <f>IF(ISBLANK(D420),"",(E420/'Tasks to improve GC score'!$C$10))</f>
        <v>2.8420071391219334E-5</v>
      </c>
      <c r="J420" s="425">
        <f>IF(ISBLANK(D420),"",(F420/'Tasks to improve GC score'!$C$10))</f>
        <v>4.7366785652032221E-5</v>
      </c>
      <c r="K420" s="425">
        <f>IF(ISBLANK(D420),"",(G420/'Tasks to improve GC score'!$C$10))</f>
        <v>3.599875709554449E-5</v>
      </c>
    </row>
    <row r="421" spans="1:11" x14ac:dyDescent="0.5">
      <c r="A421" s="230" t="str">
        <f t="shared" si="12"/>
        <v>Science (data, advice, research)</v>
      </c>
      <c r="B421" s="230" t="str">
        <f t="shared" si="13"/>
        <v>DFO</v>
      </c>
      <c r="C421" s="230">
        <f>VLOOKUP(B421,'Data-Dept'!A:J,10,)</f>
        <v>3.4571708353696461E-2</v>
      </c>
      <c r="D421" t="s">
        <v>419</v>
      </c>
      <c r="E421">
        <v>15</v>
      </c>
      <c r="F421">
        <v>18</v>
      </c>
      <c r="G421">
        <v>19</v>
      </c>
      <c r="H421">
        <v>64</v>
      </c>
      <c r="I421" s="425">
        <f>IF(ISBLANK(D421),"",(E421/'Tasks to improve GC score'!$C$10))</f>
        <v>2.8420071391219334E-5</v>
      </c>
      <c r="J421" s="425">
        <f>IF(ISBLANK(D421),"",(F421/'Tasks to improve GC score'!$C$10))</f>
        <v>3.41040856694632E-5</v>
      </c>
      <c r="K421" s="425">
        <f>IF(ISBLANK(D421),"",(G421/'Tasks to improve GC score'!$C$10))</f>
        <v>3.599875709554449E-5</v>
      </c>
    </row>
    <row r="422" spans="1:11" x14ac:dyDescent="0.5">
      <c r="A422" s="230" t="str">
        <f t="shared" si="12"/>
        <v>Water level and flood monitoring in Canada (inland)</v>
      </c>
      <c r="B422" s="230" t="str">
        <f t="shared" si="13"/>
        <v>ECCC</v>
      </c>
      <c r="C422" s="230">
        <f>VLOOKUP(B422,'Data-Dept'!A:J,10,)</f>
        <v>1.1373977410545624E-2</v>
      </c>
      <c r="D422" t="s">
        <v>511</v>
      </c>
      <c r="E422">
        <v>15</v>
      </c>
      <c r="F422">
        <v>23</v>
      </c>
      <c r="G422">
        <v>22</v>
      </c>
      <c r="H422">
        <v>51</v>
      </c>
      <c r="I422" s="425">
        <f>IF(ISBLANK(D422),"",(E422/'Tasks to improve GC score'!$C$10))</f>
        <v>2.8420071391219334E-5</v>
      </c>
      <c r="J422" s="425">
        <f>IF(ISBLANK(D422),"",(F422/'Tasks to improve GC score'!$C$10))</f>
        <v>4.3577442799869647E-5</v>
      </c>
      <c r="K422" s="425">
        <f>IF(ISBLANK(D422),"",(G422/'Tasks to improve GC score'!$C$10))</f>
        <v>4.1682771373788356E-5</v>
      </c>
    </row>
    <row r="423" spans="1:11" x14ac:dyDescent="0.5">
      <c r="A423" s="230" t="str">
        <f t="shared" si="12"/>
        <v>Calculate if you qualify for a mortgage</v>
      </c>
      <c r="B423" s="230" t="str">
        <f t="shared" si="13"/>
        <v>FCAC</v>
      </c>
      <c r="C423" s="230">
        <f>VLOOKUP(B423,'Data-Dept'!A:J,10,)</f>
        <v>1.4482946329336105E-2</v>
      </c>
      <c r="D423" t="s">
        <v>577</v>
      </c>
      <c r="E423">
        <v>15</v>
      </c>
      <c r="F423">
        <v>28</v>
      </c>
      <c r="G423">
        <v>22</v>
      </c>
      <c r="H423">
        <v>55</v>
      </c>
      <c r="I423" s="425">
        <f>IF(ISBLANK(D423),"",(E423/'Tasks to improve GC score'!$C$10))</f>
        <v>2.8420071391219334E-5</v>
      </c>
      <c r="J423" s="425">
        <f>IF(ISBLANK(D423),"",(F423/'Tasks to improve GC score'!$C$10))</f>
        <v>5.3050799930276094E-5</v>
      </c>
      <c r="K423" s="425">
        <f>IF(ISBLANK(D423),"",(G423/'Tasks to improve GC score'!$C$10))</f>
        <v>4.1682771373788356E-5</v>
      </c>
    </row>
    <row r="424" spans="1:11" x14ac:dyDescent="0.5">
      <c r="A424" s="230" t="str">
        <f t="shared" si="12"/>
        <v>Compare Canadian bank accounts</v>
      </c>
      <c r="B424" s="230" t="str">
        <f t="shared" si="13"/>
        <v>FCAC</v>
      </c>
      <c r="C424" s="230">
        <f>VLOOKUP(B424,'Data-Dept'!A:J,10,)</f>
        <v>1.4482946329336105E-2</v>
      </c>
      <c r="D424" t="s">
        <v>581</v>
      </c>
      <c r="E424">
        <v>15</v>
      </c>
      <c r="F424">
        <v>13</v>
      </c>
      <c r="G424">
        <v>20</v>
      </c>
      <c r="H424">
        <v>37</v>
      </c>
      <c r="I424" s="425">
        <f>IF(ISBLANK(D424),"",(E424/'Tasks to improve GC score'!$C$10))</f>
        <v>2.8420071391219334E-5</v>
      </c>
      <c r="J424" s="425">
        <f>IF(ISBLANK(D424),"",(F424/'Tasks to improve GC score'!$C$10))</f>
        <v>2.4630728539056756E-5</v>
      </c>
      <c r="K424" s="425">
        <f>IF(ISBLANK(D424),"",(G424/'Tasks to improve GC score'!$C$10))</f>
        <v>3.7893428521625781E-5</v>
      </c>
    </row>
    <row r="425" spans="1:11" x14ac:dyDescent="0.5">
      <c r="A425" s="230" t="str">
        <f t="shared" si="12"/>
        <v>Making a complaint to your financial institution</v>
      </c>
      <c r="B425" s="230" t="str">
        <f t="shared" si="13"/>
        <v>FCAC</v>
      </c>
      <c r="C425" s="230">
        <f>VLOOKUP(B425,'Data-Dept'!A:J,10,)</f>
        <v>1.4482946329336105E-2</v>
      </c>
      <c r="D425" t="s">
        <v>601</v>
      </c>
      <c r="E425">
        <v>15</v>
      </c>
      <c r="F425">
        <v>16</v>
      </c>
      <c r="G425">
        <v>19</v>
      </c>
      <c r="H425">
        <v>35</v>
      </c>
      <c r="I425" s="425">
        <f>IF(ISBLANK(D425),"",(E425/'Tasks to improve GC score'!$C$10))</f>
        <v>2.8420071391219334E-5</v>
      </c>
      <c r="J425" s="425">
        <f>IF(ISBLANK(D425),"",(F425/'Tasks to improve GC score'!$C$10))</f>
        <v>3.0314742817300625E-5</v>
      </c>
      <c r="K425" s="425">
        <f>IF(ISBLANK(D425),"",(G425/'Tasks to improve GC score'!$C$10))</f>
        <v>3.599875709554449E-5</v>
      </c>
    </row>
    <row r="426" spans="1:11" x14ac:dyDescent="0.5">
      <c r="A426" s="230" t="str">
        <f t="shared" si="12"/>
        <v>Establish or expand your Canadian business internationally</v>
      </c>
      <c r="B426" s="230" t="str">
        <f t="shared" si="13"/>
        <v>GAC</v>
      </c>
      <c r="C426" s="230">
        <f>VLOOKUP(B426,'Data-Dept'!A:J,10,)</f>
        <v>8.097690068006173E-3</v>
      </c>
      <c r="D426" t="s">
        <v>643</v>
      </c>
      <c r="E426">
        <v>15</v>
      </c>
      <c r="F426">
        <v>25</v>
      </c>
      <c r="G426">
        <v>22</v>
      </c>
      <c r="H426">
        <v>63</v>
      </c>
      <c r="I426" s="425">
        <f>IF(ISBLANK(D426),"",(E426/'Tasks to improve GC score'!$C$10))</f>
        <v>2.8420071391219334E-5</v>
      </c>
      <c r="J426" s="425">
        <f>IF(ISBLANK(D426),"",(F426/'Tasks to improve GC score'!$C$10))</f>
        <v>4.7366785652032221E-5</v>
      </c>
      <c r="K426" s="425">
        <f>IF(ISBLANK(D426),"",(G426/'Tasks to improve GC score'!$C$10))</f>
        <v>4.1682771373788356E-5</v>
      </c>
    </row>
    <row r="427" spans="1:11" x14ac:dyDescent="0.5">
      <c r="A427" s="230" t="str">
        <f t="shared" si="12"/>
        <v>Start a business</v>
      </c>
      <c r="B427" s="230" t="str">
        <f t="shared" si="13"/>
        <v>GAC</v>
      </c>
      <c r="C427" s="230">
        <f>VLOOKUP(B427,'Data-Dept'!A:J,10,)</f>
        <v>8.097690068006173E-3</v>
      </c>
      <c r="D427" t="s">
        <v>674</v>
      </c>
      <c r="E427">
        <v>15</v>
      </c>
      <c r="F427">
        <v>14</v>
      </c>
      <c r="G427">
        <v>18</v>
      </c>
      <c r="H427">
        <v>37</v>
      </c>
      <c r="I427" s="425">
        <f>IF(ISBLANK(D427),"",(E427/'Tasks to improve GC score'!$C$10))</f>
        <v>2.8420071391219334E-5</v>
      </c>
      <c r="J427" s="425">
        <f>IF(ISBLANK(D427),"",(F427/'Tasks to improve GC score'!$C$10))</f>
        <v>2.6525399965138047E-5</v>
      </c>
      <c r="K427" s="425">
        <f>IF(ISBLANK(D427),"",(G427/'Tasks to improve GC score'!$C$10))</f>
        <v>3.41040856694632E-5</v>
      </c>
    </row>
    <row r="428" spans="1:11" x14ac:dyDescent="0.5">
      <c r="A428" s="230" t="str">
        <f t="shared" si="12"/>
        <v>Get food recalls and safety alerts</v>
      </c>
      <c r="B428" s="230" t="str">
        <f t="shared" si="13"/>
        <v>HC</v>
      </c>
      <c r="C428" s="230">
        <f>VLOOKUP(B428,'Data-Dept'!A:J,10,)</f>
        <v>8.1052032694029358E-3</v>
      </c>
      <c r="D428" t="s">
        <v>812</v>
      </c>
      <c r="E428">
        <v>15</v>
      </c>
      <c r="F428">
        <v>25</v>
      </c>
      <c r="G428">
        <v>34</v>
      </c>
      <c r="H428">
        <v>81</v>
      </c>
      <c r="I428" s="425">
        <f>IF(ISBLANK(D428),"",(E428/'Tasks to improve GC score'!$C$10))</f>
        <v>2.8420071391219334E-5</v>
      </c>
      <c r="J428" s="425">
        <f>IF(ISBLANK(D428),"",(F428/'Tasks to improve GC score'!$C$10))</f>
        <v>4.7366785652032221E-5</v>
      </c>
      <c r="K428" s="425">
        <f>IF(ISBLANK(D428),"",(G428/'Tasks to improve GC score'!$C$10))</f>
        <v>6.4418828486763831E-5</v>
      </c>
    </row>
    <row r="429" spans="1:11" x14ac:dyDescent="0.5">
      <c r="A429" s="230" t="str">
        <f t="shared" si="12"/>
        <v>Other - Reason for my visit is not in this list</v>
      </c>
      <c r="B429" s="230" t="str">
        <f t="shared" si="13"/>
        <v>NRCan</v>
      </c>
      <c r="C429" s="230">
        <f>VLOOKUP(B429,'Data-Dept'!A:J,10,)</f>
        <v>1.720243549629279E-2</v>
      </c>
      <c r="D429" t="s">
        <v>1012</v>
      </c>
      <c r="E429">
        <v>15</v>
      </c>
      <c r="F429">
        <v>21</v>
      </c>
      <c r="G429">
        <v>19</v>
      </c>
      <c r="H429">
        <v>29</v>
      </c>
      <c r="I429" s="425">
        <f>IF(ISBLANK(D429),"",(E429/'Tasks to improve GC score'!$C$10))</f>
        <v>2.8420071391219334E-5</v>
      </c>
      <c r="J429" s="425">
        <f>IF(ISBLANK(D429),"",(F429/'Tasks to improve GC score'!$C$10))</f>
        <v>3.9788099947707072E-5</v>
      </c>
      <c r="K429" s="425">
        <f>IF(ISBLANK(D429),"",(G429/'Tasks to improve GC score'!$C$10))</f>
        <v>3.599875709554449E-5</v>
      </c>
    </row>
    <row r="430" spans="1:11" x14ac:dyDescent="0.5">
      <c r="A430" s="230" t="str">
        <f t="shared" si="12"/>
        <v>Other - Reason for my visit is not in this list</v>
      </c>
      <c r="B430" s="230" t="str">
        <f t="shared" si="13"/>
        <v>PSPC</v>
      </c>
      <c r="C430" s="230">
        <f>VLOOKUP(B430,'Data-Dept'!A:J,10,)</f>
        <v>7.9173363759790314E-3</v>
      </c>
      <c r="D430" t="s">
        <v>1192</v>
      </c>
      <c r="E430">
        <v>15</v>
      </c>
      <c r="F430">
        <v>16</v>
      </c>
      <c r="G430">
        <v>21</v>
      </c>
      <c r="H430">
        <v>69</v>
      </c>
      <c r="I430" s="425">
        <f>IF(ISBLANK(D430),"",(E430/'Tasks to improve GC score'!$C$10))</f>
        <v>2.8420071391219334E-5</v>
      </c>
      <c r="J430" s="425">
        <f>IF(ISBLANK(D430),"",(F430/'Tasks to improve GC score'!$C$10))</f>
        <v>3.0314742817300625E-5</v>
      </c>
      <c r="K430" s="425">
        <f>IF(ISBLANK(D430),"",(G430/'Tasks to improve GC score'!$C$10))</f>
        <v>3.9788099947707072E-5</v>
      </c>
    </row>
    <row r="431" spans="1:11" x14ac:dyDescent="0.5">
      <c r="A431" s="230" t="str">
        <f t="shared" si="12"/>
        <v>Consumer price index (CPI)</v>
      </c>
      <c r="B431" s="230" t="str">
        <f t="shared" si="13"/>
        <v>StatCan</v>
      </c>
      <c r="C431" s="230">
        <f>VLOOKUP(B431,'Data-Dept'!A:J,10,)</f>
        <v>9.338464401390037E-3</v>
      </c>
      <c r="D431" t="s">
        <v>1224</v>
      </c>
      <c r="E431">
        <v>15</v>
      </c>
      <c r="F431">
        <v>36</v>
      </c>
      <c r="G431">
        <v>33</v>
      </c>
      <c r="H431">
        <v>114</v>
      </c>
      <c r="I431" s="425">
        <f>IF(ISBLANK(D431),"",(E431/'Tasks to improve GC score'!$C$10))</f>
        <v>2.8420071391219334E-5</v>
      </c>
      <c r="J431" s="425">
        <f>IF(ISBLANK(D431),"",(F431/'Tasks to improve GC score'!$C$10))</f>
        <v>6.8208171338926399E-5</v>
      </c>
      <c r="K431" s="425">
        <f>IF(ISBLANK(D431),"",(G431/'Tasks to improve GC score'!$C$10))</f>
        <v>6.2524157060682534E-5</v>
      </c>
    </row>
    <row r="432" spans="1:11" x14ac:dyDescent="0.5">
      <c r="A432" s="230" t="str">
        <f t="shared" si="12"/>
        <v>Press releases or announcements published in The Daily</v>
      </c>
      <c r="B432" s="230" t="str">
        <f t="shared" si="13"/>
        <v>StatCan</v>
      </c>
      <c r="C432" s="230">
        <f>VLOOKUP(B432,'Data-Dept'!A:J,10,)</f>
        <v>9.338464401390037E-3</v>
      </c>
      <c r="D432" t="s">
        <v>1244</v>
      </c>
      <c r="E432">
        <v>15</v>
      </c>
      <c r="F432">
        <v>26</v>
      </c>
      <c r="G432">
        <v>23</v>
      </c>
      <c r="H432">
        <v>87</v>
      </c>
      <c r="I432" s="425">
        <f>IF(ISBLANK(D432),"",(E432/'Tasks to improve GC score'!$C$10))</f>
        <v>2.8420071391219334E-5</v>
      </c>
      <c r="J432" s="425">
        <f>IF(ISBLANK(D432),"",(F432/'Tasks to improve GC score'!$C$10))</f>
        <v>4.9261457078113512E-5</v>
      </c>
      <c r="K432" s="425">
        <f>IF(ISBLANK(D432),"",(G432/'Tasks to improve GC score'!$C$10))</f>
        <v>4.3577442799869647E-5</v>
      </c>
    </row>
    <row r="433" spans="1:11" x14ac:dyDescent="0.5">
      <c r="A433" s="230" t="str">
        <f t="shared" si="12"/>
        <v>Food safety investigation and recall process</v>
      </c>
      <c r="B433" s="230" t="str">
        <f t="shared" si="13"/>
        <v>CFIA</v>
      </c>
      <c r="C433" s="230">
        <f>VLOOKUP(B433,'Data-Dept'!A:J,10,)</f>
        <v>2.0566405380382704E-2</v>
      </c>
      <c r="D433" t="s">
        <v>278</v>
      </c>
      <c r="E433">
        <v>14</v>
      </c>
      <c r="F433">
        <v>23</v>
      </c>
      <c r="G433">
        <v>26</v>
      </c>
      <c r="H433">
        <v>64</v>
      </c>
      <c r="I433" s="425">
        <f>IF(ISBLANK(D433),"",(E433/'Tasks to improve GC score'!$C$10))</f>
        <v>2.6525399965138047E-5</v>
      </c>
      <c r="J433" s="425">
        <f>IF(ISBLANK(D433),"",(F433/'Tasks to improve GC score'!$C$10))</f>
        <v>4.3577442799869647E-5</v>
      </c>
      <c r="K433" s="425">
        <f>IF(ISBLANK(D433),"",(G433/'Tasks to improve GC score'!$C$10))</f>
        <v>4.9261457078113512E-5</v>
      </c>
    </row>
    <row r="434" spans="1:11" x14ac:dyDescent="0.5">
      <c r="A434" s="230" t="str">
        <f t="shared" si="12"/>
        <v>Find job opportunities at CIHR</v>
      </c>
      <c r="B434" s="230" t="str">
        <f t="shared" si="13"/>
        <v>CIHR</v>
      </c>
      <c r="C434" s="230">
        <f>VLOOKUP(B434,'Data-Dept'!A:J,10,)</f>
        <v>2.9322591399837911E-2</v>
      </c>
      <c r="D434" t="s">
        <v>296</v>
      </c>
      <c r="E434">
        <v>14</v>
      </c>
      <c r="F434">
        <v>23</v>
      </c>
      <c r="G434">
        <v>22</v>
      </c>
      <c r="H434">
        <v>57</v>
      </c>
      <c r="I434" s="425">
        <f>IF(ISBLANK(D434),"",(E434/'Tasks to improve GC score'!$C$10))</f>
        <v>2.6525399965138047E-5</v>
      </c>
      <c r="J434" s="425">
        <f>IF(ISBLANK(D434),"",(F434/'Tasks to improve GC score'!$C$10))</f>
        <v>4.3577442799869647E-5</v>
      </c>
      <c r="K434" s="425">
        <f>IF(ISBLANK(D434),"",(G434/'Tasks to improve GC score'!$C$10))</f>
        <v>4.1682771373788356E-5</v>
      </c>
    </row>
    <row r="435" spans="1:11" x14ac:dyDescent="0.5">
      <c r="A435" s="230" t="str">
        <f t="shared" si="12"/>
        <v>Find out about an initiative</v>
      </c>
      <c r="B435" s="230" t="str">
        <f t="shared" si="13"/>
        <v>CIHR</v>
      </c>
      <c r="C435" s="230">
        <f>VLOOKUP(B435,'Data-Dept'!A:J,10,)</f>
        <v>2.9322591399837911E-2</v>
      </c>
      <c r="D435" t="s">
        <v>297</v>
      </c>
      <c r="E435">
        <v>14</v>
      </c>
      <c r="F435">
        <v>23</v>
      </c>
      <c r="G435">
        <v>23</v>
      </c>
      <c r="H435">
        <v>63</v>
      </c>
      <c r="I435" s="425">
        <f>IF(ISBLANK(D435),"",(E435/'Tasks to improve GC score'!$C$10))</f>
        <v>2.6525399965138047E-5</v>
      </c>
      <c r="J435" s="425">
        <f>IF(ISBLANK(D435),"",(F435/'Tasks to improve GC score'!$C$10))</f>
        <v>4.3577442799869647E-5</v>
      </c>
      <c r="K435" s="425">
        <f>IF(ISBLANK(D435),"",(G435/'Tasks to improve GC score'!$C$10))</f>
        <v>4.3577442799869647E-5</v>
      </c>
    </row>
    <row r="436" spans="1:11" ht="31.5" x14ac:dyDescent="0.5">
      <c r="A436" s="230" t="str">
        <f t="shared" si="12"/>
        <v>Government of Canada's response to the Truth and Reconciliation Commission's Calls to Action</v>
      </c>
      <c r="B436" s="230" t="str">
        <f t="shared" si="13"/>
        <v>CIRNAC</v>
      </c>
      <c r="C436" s="230">
        <f>VLOOKUP(B436,'Data-Dept'!A:J,10,)</f>
        <v>2.3715982070287255E-2</v>
      </c>
      <c r="D436" t="s">
        <v>326</v>
      </c>
      <c r="E436">
        <v>14</v>
      </c>
      <c r="F436">
        <v>26</v>
      </c>
      <c r="G436">
        <v>32</v>
      </c>
      <c r="H436">
        <v>79</v>
      </c>
      <c r="I436" s="425">
        <f>IF(ISBLANK(D436),"",(E436/'Tasks to improve GC score'!$C$10))</f>
        <v>2.6525399965138047E-5</v>
      </c>
      <c r="J436" s="425">
        <f>IF(ISBLANK(D436),"",(F436/'Tasks to improve GC score'!$C$10))</f>
        <v>4.9261457078113512E-5</v>
      </c>
      <c r="K436" s="425">
        <f>IF(ISBLANK(D436),"",(G436/'Tasks to improve GC score'!$C$10))</f>
        <v>6.062948563460125E-5</v>
      </c>
    </row>
    <row r="437" spans="1:11" x14ac:dyDescent="0.5">
      <c r="A437" s="230" t="str">
        <f t="shared" si="12"/>
        <v>Contact an institution</v>
      </c>
      <c r="B437" s="230" t="str">
        <f t="shared" si="13"/>
        <v>CSC</v>
      </c>
      <c r="C437" s="230">
        <f>VLOOKUP(B437,'Data-Dept'!A:J,10,)</f>
        <v>3.0926873159431035E-2</v>
      </c>
      <c r="D437" t="s">
        <v>381</v>
      </c>
      <c r="E437">
        <v>14</v>
      </c>
      <c r="F437">
        <v>16</v>
      </c>
      <c r="G437">
        <v>20</v>
      </c>
      <c r="H437">
        <v>45</v>
      </c>
      <c r="I437" s="425">
        <f>IF(ISBLANK(D437),"",(E437/'Tasks to improve GC score'!$C$10))</f>
        <v>2.6525399965138047E-5</v>
      </c>
      <c r="J437" s="425">
        <f>IF(ISBLANK(D437),"",(F437/'Tasks to improve GC score'!$C$10))</f>
        <v>3.0314742817300625E-5</v>
      </c>
      <c r="K437" s="425">
        <f>IF(ISBLANK(D437),"",(G437/'Tasks to improve GC score'!$C$10))</f>
        <v>3.7893428521625781E-5</v>
      </c>
    </row>
    <row r="438" spans="1:11" x14ac:dyDescent="0.5">
      <c r="A438" s="230" t="str">
        <f t="shared" si="12"/>
        <v>Learn about managing and reducing waste</v>
      </c>
      <c r="B438" s="230" t="str">
        <f t="shared" si="13"/>
        <v>ECCC</v>
      </c>
      <c r="C438" s="230">
        <f>VLOOKUP(B438,'Data-Dept'!A:J,10,)</f>
        <v>1.1373977410545624E-2</v>
      </c>
      <c r="D438" t="s">
        <v>500</v>
      </c>
      <c r="E438">
        <v>14</v>
      </c>
      <c r="F438">
        <v>14</v>
      </c>
      <c r="G438">
        <v>19</v>
      </c>
      <c r="H438">
        <v>45</v>
      </c>
      <c r="I438" s="425">
        <f>IF(ISBLANK(D438),"",(E438/'Tasks to improve GC score'!$C$10))</f>
        <v>2.6525399965138047E-5</v>
      </c>
      <c r="J438" s="425">
        <f>IF(ISBLANK(D438),"",(F438/'Tasks to improve GC score'!$C$10))</f>
        <v>2.6525399965138047E-5</v>
      </c>
      <c r="K438" s="425">
        <f>IF(ISBLANK(D438),"",(G438/'Tasks to improve GC score'!$C$10))</f>
        <v>3.599875709554449E-5</v>
      </c>
    </row>
    <row r="439" spans="1:11" x14ac:dyDescent="0.5">
      <c r="A439" s="230" t="str">
        <f t="shared" si="12"/>
        <v>Obtain a consent letter for children travelling abroad</v>
      </c>
      <c r="B439" s="230" t="str">
        <f t="shared" si="13"/>
        <v>GAC</v>
      </c>
      <c r="C439" s="230">
        <f>VLOOKUP(B439,'Data-Dept'!A:J,10,)</f>
        <v>8.097690068006173E-3</v>
      </c>
      <c r="D439" t="s">
        <v>712</v>
      </c>
      <c r="E439">
        <v>14</v>
      </c>
      <c r="F439">
        <v>21</v>
      </c>
      <c r="G439">
        <v>18</v>
      </c>
      <c r="H439">
        <v>39</v>
      </c>
      <c r="I439" s="425">
        <f>IF(ISBLANK(D439),"",(E439/'Tasks to improve GC score'!$C$10))</f>
        <v>2.6525399965138047E-5</v>
      </c>
      <c r="J439" s="425">
        <f>IF(ISBLANK(D439),"",(F439/'Tasks to improve GC score'!$C$10))</f>
        <v>3.9788099947707072E-5</v>
      </c>
      <c r="K439" s="425">
        <f>IF(ISBLANK(D439),"",(G439/'Tasks to improve GC score'!$C$10))</f>
        <v>3.41040856694632E-5</v>
      </c>
    </row>
    <row r="440" spans="1:11" x14ac:dyDescent="0.5">
      <c r="A440" s="230" t="str">
        <f t="shared" si="12"/>
        <v>Contact the Canadian Bureau for International Education (CBIE)</v>
      </c>
      <c r="B440" s="230" t="str">
        <f t="shared" si="13"/>
        <v>GAC</v>
      </c>
      <c r="C440" s="230">
        <f>VLOOKUP(B440,'Data-Dept'!A:J,10,)</f>
        <v>8.097690068006173E-3</v>
      </c>
      <c r="D440" t="s">
        <v>734</v>
      </c>
      <c r="E440">
        <v>14</v>
      </c>
      <c r="F440">
        <v>17</v>
      </c>
      <c r="G440">
        <v>19</v>
      </c>
      <c r="H440">
        <v>42</v>
      </c>
      <c r="I440" s="425">
        <f>IF(ISBLANK(D440),"",(E440/'Tasks to improve GC score'!$C$10))</f>
        <v>2.6525399965138047E-5</v>
      </c>
      <c r="J440" s="425">
        <f>IF(ISBLANK(D440),"",(F440/'Tasks to improve GC score'!$C$10))</f>
        <v>3.2209414243381916E-5</v>
      </c>
      <c r="K440" s="425">
        <f>IF(ISBLANK(D440),"",(G440/'Tasks to improve GC score'!$C$10))</f>
        <v>3.599875709554449E-5</v>
      </c>
    </row>
    <row r="441" spans="1:11" x14ac:dyDescent="0.5">
      <c r="A441" s="230" t="str">
        <f t="shared" si="12"/>
        <v>Other - Reason for my visit is not in this list</v>
      </c>
      <c r="B441" s="230" t="str">
        <f t="shared" si="13"/>
        <v>INFC</v>
      </c>
      <c r="C441" s="230">
        <f>VLOOKUP(B441,'Data-Dept'!A:J,10,)</f>
        <v>3.9746974763323513E-2</v>
      </c>
      <c r="D441" t="s">
        <v>825</v>
      </c>
      <c r="E441">
        <v>14</v>
      </c>
      <c r="F441">
        <v>14</v>
      </c>
      <c r="G441">
        <v>16</v>
      </c>
      <c r="H441">
        <v>22</v>
      </c>
      <c r="I441" s="425">
        <f>IF(ISBLANK(D441),"",(E441/'Tasks to improve GC score'!$C$10))</f>
        <v>2.6525399965138047E-5</v>
      </c>
      <c r="J441" s="425">
        <f>IF(ISBLANK(D441),"",(F441/'Tasks to improve GC score'!$C$10))</f>
        <v>2.6525399965138047E-5</v>
      </c>
      <c r="K441" s="425">
        <f>IF(ISBLANK(D441),"",(G441/'Tasks to improve GC score'!$C$10))</f>
        <v>3.0314742817300625E-5</v>
      </c>
    </row>
    <row r="442" spans="1:11" x14ac:dyDescent="0.5">
      <c r="A442" s="230" t="str">
        <f t="shared" si="12"/>
        <v>Other - Reason for my visit is not in this list</v>
      </c>
      <c r="B442" s="230" t="str">
        <f t="shared" si="13"/>
        <v>ISC</v>
      </c>
      <c r="C442" s="230">
        <f>VLOOKUP(B442,'Data-Dept'!A:J,10,)</f>
        <v>1.6665175505521528E-2</v>
      </c>
      <c r="D442" t="s">
        <v>904</v>
      </c>
      <c r="E442">
        <v>14</v>
      </c>
      <c r="F442">
        <v>13</v>
      </c>
      <c r="G442">
        <v>12</v>
      </c>
      <c r="H442">
        <v>26</v>
      </c>
      <c r="I442" s="425">
        <f>IF(ISBLANK(D442),"",(E442/'Tasks to improve GC score'!$C$10))</f>
        <v>2.6525399965138047E-5</v>
      </c>
      <c r="J442" s="425">
        <f>IF(ISBLANK(D442),"",(F442/'Tasks to improve GC score'!$C$10))</f>
        <v>2.4630728539056756E-5</v>
      </c>
      <c r="K442" s="425">
        <f>IF(ISBLANK(D442),"",(G442/'Tasks to improve GC score'!$C$10))</f>
        <v>2.2736057112975469E-5</v>
      </c>
    </row>
    <row r="443" spans="1:11" x14ac:dyDescent="0.5">
      <c r="A443" s="230" t="str">
        <f t="shared" si="12"/>
        <v>Find Canadian importing companies</v>
      </c>
      <c r="B443" s="230" t="str">
        <f t="shared" si="13"/>
        <v>ISED</v>
      </c>
      <c r="C443" s="230">
        <f>VLOOKUP(B443,'Data-Dept'!A:J,10,)</f>
        <v>2.6408735870271854E-2</v>
      </c>
      <c r="D443" t="s">
        <v>920</v>
      </c>
      <c r="E443">
        <v>14</v>
      </c>
      <c r="F443">
        <v>25</v>
      </c>
      <c r="G443">
        <v>20</v>
      </c>
      <c r="H443">
        <v>65</v>
      </c>
      <c r="I443" s="425">
        <f>IF(ISBLANK(D443),"",(E443/'Tasks to improve GC score'!$C$10))</f>
        <v>2.6525399965138047E-5</v>
      </c>
      <c r="J443" s="425">
        <f>IF(ISBLANK(D443),"",(F443/'Tasks to improve GC score'!$C$10))</f>
        <v>4.7366785652032221E-5</v>
      </c>
      <c r="K443" s="425">
        <f>IF(ISBLANK(D443),"",(G443/'Tasks to improve GC score'!$C$10))</f>
        <v>3.7893428521625781E-5</v>
      </c>
    </row>
    <row r="444" spans="1:11" ht="31.5" x14ac:dyDescent="0.5">
      <c r="A444" s="230" t="str">
        <f t="shared" si="12"/>
        <v>Learn about Canada's greenhouse gas emissions and Canada's adaptation to climate change</v>
      </c>
      <c r="B444" s="230" t="str">
        <f t="shared" si="13"/>
        <v>NRCan</v>
      </c>
      <c r="C444" s="230">
        <f>VLOOKUP(B444,'Data-Dept'!A:J,10,)</f>
        <v>1.720243549629279E-2</v>
      </c>
      <c r="D444" t="s">
        <v>1024</v>
      </c>
      <c r="E444">
        <v>14</v>
      </c>
      <c r="F444">
        <v>10</v>
      </c>
      <c r="G444">
        <v>19</v>
      </c>
      <c r="H444">
        <v>44</v>
      </c>
      <c r="I444" s="425">
        <f>IF(ISBLANK(D444),"",(E444/'Tasks to improve GC score'!$C$10))</f>
        <v>2.6525399965138047E-5</v>
      </c>
      <c r="J444" s="425">
        <f>IF(ISBLANK(D444),"",(F444/'Tasks to improve GC score'!$C$10))</f>
        <v>1.8946714260812891E-5</v>
      </c>
      <c r="K444" s="425">
        <f>IF(ISBLANK(D444),"",(G444/'Tasks to improve GC score'!$C$10))</f>
        <v>3.599875709554449E-5</v>
      </c>
    </row>
    <row r="445" spans="1:11" x14ac:dyDescent="0.5">
      <c r="A445" s="230" t="str">
        <f t="shared" si="12"/>
        <v>Federal government property management, maintenance, and construction</v>
      </c>
      <c r="B445" s="230" t="str">
        <f t="shared" si="13"/>
        <v>PSPC</v>
      </c>
      <c r="C445" s="230">
        <f>VLOOKUP(B445,'Data-Dept'!A:J,10,)</f>
        <v>7.9173363759790314E-3</v>
      </c>
      <c r="D445" t="s">
        <v>1143</v>
      </c>
      <c r="E445">
        <v>14</v>
      </c>
      <c r="F445">
        <v>19</v>
      </c>
      <c r="G445">
        <v>21</v>
      </c>
      <c r="H445">
        <v>47</v>
      </c>
      <c r="I445" s="425">
        <f>IF(ISBLANK(D445),"",(E445/'Tasks to improve GC score'!$C$10))</f>
        <v>2.6525399965138047E-5</v>
      </c>
      <c r="J445" s="425">
        <f>IF(ISBLANK(D445),"",(F445/'Tasks to improve GC score'!$C$10))</f>
        <v>3.599875709554449E-5</v>
      </c>
      <c r="K445" s="425">
        <f>IF(ISBLANK(D445),"",(G445/'Tasks to improve GC score'!$C$10))</f>
        <v>3.9788099947707072E-5</v>
      </c>
    </row>
    <row r="446" spans="1:11" x14ac:dyDescent="0.5">
      <c r="A446" s="230" t="str">
        <f t="shared" si="12"/>
        <v>Policy and Guidelines</v>
      </c>
      <c r="B446" s="230" t="str">
        <f t="shared" si="13"/>
        <v>PSPC</v>
      </c>
      <c r="C446" s="230">
        <f>VLOOKUP(B446,'Data-Dept'!A:J,10,)</f>
        <v>7.9173363759790314E-3</v>
      </c>
      <c r="D446" t="s">
        <v>1176</v>
      </c>
      <c r="E446">
        <v>14</v>
      </c>
      <c r="F446">
        <v>29</v>
      </c>
      <c r="G446">
        <v>25</v>
      </c>
      <c r="H446">
        <v>67</v>
      </c>
      <c r="I446" s="425">
        <f>IF(ISBLANK(D446),"",(E446/'Tasks to improve GC score'!$C$10))</f>
        <v>2.6525399965138047E-5</v>
      </c>
      <c r="J446" s="425">
        <f>IF(ISBLANK(D446),"",(F446/'Tasks to improve GC score'!$C$10))</f>
        <v>5.4945471356357378E-5</v>
      </c>
      <c r="K446" s="425">
        <f>IF(ISBLANK(D446),"",(G446/'Tasks to improve GC score'!$C$10))</f>
        <v>4.7366785652032221E-5</v>
      </c>
    </row>
    <row r="447" spans="1:11" x14ac:dyDescent="0.5">
      <c r="A447" s="230" t="str">
        <f t="shared" si="12"/>
        <v>Take language quizzes</v>
      </c>
      <c r="B447" s="230" t="str">
        <f t="shared" si="13"/>
        <v>PSPC</v>
      </c>
      <c r="C447" s="230">
        <f>VLOOKUP(B447,'Data-Dept'!A:J,10,)</f>
        <v>7.9173363759790314E-3</v>
      </c>
      <c r="D447" t="s">
        <v>1194</v>
      </c>
      <c r="E447">
        <v>14</v>
      </c>
      <c r="F447">
        <v>79</v>
      </c>
      <c r="G447">
        <v>97</v>
      </c>
      <c r="H447">
        <v>481</v>
      </c>
      <c r="I447" s="425">
        <f>IF(ISBLANK(D447),"",(E447/'Tasks to improve GC score'!$C$10))</f>
        <v>2.6525399965138047E-5</v>
      </c>
      <c r="J447" s="425">
        <f>IF(ISBLANK(D447),"",(F447/'Tasks to improve GC score'!$C$10))</f>
        <v>1.4967904266042183E-4</v>
      </c>
      <c r="K447" s="425">
        <f>IF(ISBLANK(D447),"",(G447/'Tasks to improve GC score'!$C$10))</f>
        <v>1.8378312832988502E-4</v>
      </c>
    </row>
    <row r="448" spans="1:11" x14ac:dyDescent="0.5">
      <c r="A448" s="230" t="str">
        <f t="shared" si="12"/>
        <v>Read a public service collective agreement</v>
      </c>
      <c r="B448" s="230" t="str">
        <f t="shared" si="13"/>
        <v>TBS</v>
      </c>
      <c r="C448" s="230">
        <f>VLOOKUP(B448,'Data-Dept'!A:J,10,)</f>
        <v>1.4316913441313023E-2</v>
      </c>
      <c r="D448" t="s">
        <v>1281</v>
      </c>
      <c r="E448">
        <v>14</v>
      </c>
      <c r="F448">
        <v>27</v>
      </c>
      <c r="G448">
        <v>21</v>
      </c>
      <c r="H448">
        <v>60</v>
      </c>
      <c r="I448" s="425">
        <f>IF(ISBLANK(D448),"",(E448/'Tasks to improve GC score'!$C$10))</f>
        <v>2.6525399965138047E-5</v>
      </c>
      <c r="J448" s="425">
        <f>IF(ISBLANK(D448),"",(F448/'Tasks to improve GC score'!$C$10))</f>
        <v>5.1156128504194803E-5</v>
      </c>
      <c r="K448" s="425">
        <f>IF(ISBLANK(D448),"",(G448/'Tasks to improve GC score'!$C$10))</f>
        <v>3.9788099947707072E-5</v>
      </c>
    </row>
    <row r="449" spans="1:11" x14ac:dyDescent="0.5">
      <c r="A449" s="230" t="str">
        <f t="shared" si="12"/>
        <v>Other - Reason for my visit is not in this list</v>
      </c>
      <c r="B449" s="230" t="str">
        <f t="shared" si="13"/>
        <v>AAFC</v>
      </c>
      <c r="C449" s="230">
        <f>VLOOKUP(B449,'Data-Dept'!A:J,10,)</f>
        <v>6.2702537952708762E-2</v>
      </c>
      <c r="D449" t="s">
        <v>238</v>
      </c>
      <c r="E449">
        <v>13</v>
      </c>
      <c r="F449">
        <v>17</v>
      </c>
      <c r="G449">
        <v>17</v>
      </c>
      <c r="H449">
        <v>33</v>
      </c>
      <c r="I449" s="425">
        <f>IF(ISBLANK(D449),"",(E449/'Tasks to improve GC score'!$C$10))</f>
        <v>2.4630728539056756E-5</v>
      </c>
      <c r="J449" s="425">
        <f>IF(ISBLANK(D449),"",(F449/'Tasks to improve GC score'!$C$10))</f>
        <v>3.2209414243381916E-5</v>
      </c>
      <c r="K449" s="425">
        <f>IF(ISBLANK(D449),"",(G449/'Tasks to improve GC score'!$C$10))</f>
        <v>3.2209414243381916E-5</v>
      </c>
    </row>
    <row r="450" spans="1:11" x14ac:dyDescent="0.5">
      <c r="A450" s="230" t="str">
        <f t="shared" si="12"/>
        <v>Jobs with the Canada Border Services Agency</v>
      </c>
      <c r="B450" s="230" t="str">
        <f t="shared" si="13"/>
        <v>CBSA</v>
      </c>
      <c r="C450" s="230">
        <f>VLOOKUP(B450,'Data-Dept'!A:J,10,)</f>
        <v>8.2121991698330173E-3</v>
      </c>
      <c r="D450" t="s">
        <v>251</v>
      </c>
      <c r="E450">
        <v>13</v>
      </c>
      <c r="F450">
        <v>17</v>
      </c>
      <c r="G450">
        <v>20</v>
      </c>
      <c r="H450">
        <v>58</v>
      </c>
      <c r="I450" s="425">
        <f>IF(ISBLANK(D450),"",(E450/'Tasks to improve GC score'!$C$10))</f>
        <v>2.4630728539056756E-5</v>
      </c>
      <c r="J450" s="425">
        <f>IF(ISBLANK(D450),"",(F450/'Tasks to improve GC score'!$C$10))</f>
        <v>3.2209414243381916E-5</v>
      </c>
      <c r="K450" s="425">
        <f>IF(ISBLANK(D450),"",(G450/'Tasks to improve GC score'!$C$10))</f>
        <v>3.7893428521625781E-5</v>
      </c>
    </row>
    <row r="451" spans="1:11" x14ac:dyDescent="0.5">
      <c r="A451" s="230" t="str">
        <f t="shared" ref="A451:A514" si="14">IF(ISBLANK(D451),"",MID(D451,FIND("#",SUBSTITUTE(D451,":","#",2))+1,500))</f>
        <v>Find out what you need to know when visiting Canada</v>
      </c>
      <c r="B451" s="230" t="str">
        <f t="shared" ref="B451:B514" si="15">IF(ISBLANK(D451),"",LEFT(D451,FIND("#",SUBSTITUTE(D451,":","#"))-1))</f>
        <v>CBSA</v>
      </c>
      <c r="C451" s="230">
        <f>VLOOKUP(B451,'Data-Dept'!A:J,10,)</f>
        <v>8.2121991698330173E-3</v>
      </c>
      <c r="D451" t="s">
        <v>1359</v>
      </c>
      <c r="E451">
        <v>13</v>
      </c>
      <c r="F451">
        <v>14</v>
      </c>
      <c r="G451">
        <v>15</v>
      </c>
      <c r="H451">
        <v>21</v>
      </c>
      <c r="I451" s="425">
        <f>IF(ISBLANK(D451),"",(E451/'Tasks to improve GC score'!$C$10))</f>
        <v>2.4630728539056756E-5</v>
      </c>
      <c r="J451" s="425">
        <f>IF(ISBLANK(D451),"",(F451/'Tasks to improve GC score'!$C$10))</f>
        <v>2.6525399965138047E-5</v>
      </c>
      <c r="K451" s="425">
        <f>IF(ISBLANK(D451),"",(G451/'Tasks to improve GC score'!$C$10))</f>
        <v>2.8420071391219334E-5</v>
      </c>
    </row>
    <row r="452" spans="1:11" ht="31.5" x14ac:dyDescent="0.5">
      <c r="A452" s="230" t="str">
        <f t="shared" si="14"/>
        <v>Find a decision, notice, order or policy about radio, television or telecommunications</v>
      </c>
      <c r="B452" s="230" t="str">
        <f t="shared" si="15"/>
        <v>CRTC</v>
      </c>
      <c r="C452" s="230" t="str">
        <f>VLOOKUP(B452,'Data-Dept'!A:J,10,)</f>
        <v>Insufficient data</v>
      </c>
      <c r="D452" t="s">
        <v>368</v>
      </c>
      <c r="E452">
        <v>13</v>
      </c>
      <c r="F452">
        <v>14</v>
      </c>
      <c r="G452">
        <v>15</v>
      </c>
      <c r="H452">
        <v>32</v>
      </c>
      <c r="I452" s="425">
        <f>IF(ISBLANK(D452),"",(E452/'Tasks to improve GC score'!$C$10))</f>
        <v>2.4630728539056756E-5</v>
      </c>
      <c r="J452" s="425">
        <f>IF(ISBLANK(D452),"",(F452/'Tasks to improve GC score'!$C$10))</f>
        <v>2.6525399965138047E-5</v>
      </c>
      <c r="K452" s="425">
        <f>IF(ISBLANK(D452),"",(G452/'Tasks to improve GC score'!$C$10))</f>
        <v>2.8420071391219334E-5</v>
      </c>
    </row>
    <row r="453" spans="1:11" x14ac:dyDescent="0.5">
      <c r="A453" s="230" t="str">
        <f t="shared" si="14"/>
        <v>How to write to an inmate</v>
      </c>
      <c r="B453" s="230" t="str">
        <f t="shared" si="15"/>
        <v>CSC</v>
      </c>
      <c r="C453" s="230">
        <f>VLOOKUP(B453,'Data-Dept'!A:J,10,)</f>
        <v>3.0926873159431035E-2</v>
      </c>
      <c r="D453" t="s">
        <v>384</v>
      </c>
      <c r="E453">
        <v>13</v>
      </c>
      <c r="F453">
        <v>13</v>
      </c>
      <c r="G453">
        <v>15</v>
      </c>
      <c r="H453">
        <v>34</v>
      </c>
      <c r="I453" s="425">
        <f>IF(ISBLANK(D453),"",(E453/'Tasks to improve GC score'!$C$10))</f>
        <v>2.4630728539056756E-5</v>
      </c>
      <c r="J453" s="425">
        <f>IF(ISBLANK(D453),"",(F453/'Tasks to improve GC score'!$C$10))</f>
        <v>2.4630728539056756E-5</v>
      </c>
      <c r="K453" s="425">
        <f>IF(ISBLANK(D453),"",(G453/'Tasks to improve GC score'!$C$10))</f>
        <v>2.8420071391219334E-5</v>
      </c>
    </row>
    <row r="454" spans="1:11" x14ac:dyDescent="0.5">
      <c r="A454" s="230" t="str">
        <f t="shared" si="14"/>
        <v>Private family visits</v>
      </c>
      <c r="B454" s="230" t="str">
        <f t="shared" si="15"/>
        <v>CSC</v>
      </c>
      <c r="C454" s="230">
        <f>VLOOKUP(B454,'Data-Dept'!A:J,10,)</f>
        <v>3.0926873159431035E-2</v>
      </c>
      <c r="D454" t="s">
        <v>386</v>
      </c>
      <c r="E454">
        <v>13</v>
      </c>
      <c r="F454">
        <v>11</v>
      </c>
      <c r="G454">
        <v>13</v>
      </c>
      <c r="H454">
        <v>24</v>
      </c>
      <c r="I454" s="425">
        <f>IF(ISBLANK(D454),"",(E454/'Tasks to improve GC score'!$C$10))</f>
        <v>2.4630728539056756E-5</v>
      </c>
      <c r="J454" s="425">
        <f>IF(ISBLANK(D454),"",(F454/'Tasks to improve GC score'!$C$10))</f>
        <v>2.0841385686894178E-5</v>
      </c>
      <c r="K454" s="425">
        <f>IF(ISBLANK(D454),"",(G454/'Tasks to improve GC score'!$C$10))</f>
        <v>2.4630728539056756E-5</v>
      </c>
    </row>
    <row r="455" spans="1:11" x14ac:dyDescent="0.5">
      <c r="A455" s="230" t="str">
        <f t="shared" si="14"/>
        <v>Jobs in the military (Canadian Armed Forces)</v>
      </c>
      <c r="B455" s="230" t="str">
        <f t="shared" si="15"/>
        <v>DND</v>
      </c>
      <c r="C455" s="230">
        <f>VLOOKUP(B455,'Data-Dept'!A:J,10,)</f>
        <v>1.3547807034757964E-2</v>
      </c>
      <c r="D455" t="s">
        <v>444</v>
      </c>
      <c r="E455">
        <v>13</v>
      </c>
      <c r="F455">
        <v>24</v>
      </c>
      <c r="G455">
        <v>24</v>
      </c>
      <c r="H455">
        <v>78</v>
      </c>
      <c r="I455" s="425">
        <f>IF(ISBLANK(D455),"",(E455/'Tasks to improve GC score'!$C$10))</f>
        <v>2.4630728539056756E-5</v>
      </c>
      <c r="J455" s="425">
        <f>IF(ISBLANK(D455),"",(F455/'Tasks to improve GC score'!$C$10))</f>
        <v>4.5472114225950937E-5</v>
      </c>
      <c r="K455" s="425">
        <f>IF(ISBLANK(D455),"",(G455/'Tasks to improve GC score'!$C$10))</f>
        <v>4.5472114225950937E-5</v>
      </c>
    </row>
    <row r="456" spans="1:11" x14ac:dyDescent="0.5">
      <c r="A456" s="230" t="str">
        <f t="shared" si="14"/>
        <v>Get and understand Air Quality Health Index ratings for my location</v>
      </c>
      <c r="B456" s="230" t="str">
        <f t="shared" si="15"/>
        <v>ECCC</v>
      </c>
      <c r="C456" s="230">
        <f>VLOOKUP(B456,'Data-Dept'!A:J,10,)</f>
        <v>1.1373977410545624E-2</v>
      </c>
      <c r="D456" t="s">
        <v>489</v>
      </c>
      <c r="E456">
        <v>13</v>
      </c>
      <c r="F456">
        <v>17</v>
      </c>
      <c r="G456">
        <v>16</v>
      </c>
      <c r="H456">
        <v>47</v>
      </c>
      <c r="I456" s="425">
        <f>IF(ISBLANK(D456),"",(E456/'Tasks to improve GC score'!$C$10))</f>
        <v>2.4630728539056756E-5</v>
      </c>
      <c r="J456" s="425">
        <f>IF(ISBLANK(D456),"",(F456/'Tasks to improve GC score'!$C$10))</f>
        <v>3.2209414243381916E-5</v>
      </c>
      <c r="K456" s="425">
        <f>IF(ISBLANK(D456),"",(G456/'Tasks to improve GC score'!$C$10))</f>
        <v>3.0314742817300625E-5</v>
      </c>
    </row>
    <row r="457" spans="1:11" x14ac:dyDescent="0.5">
      <c r="A457" s="230" t="str">
        <f t="shared" si="14"/>
        <v>Calculate your credit card payments</v>
      </c>
      <c r="B457" s="230" t="str">
        <f t="shared" si="15"/>
        <v>FCAC</v>
      </c>
      <c r="C457" s="230">
        <f>VLOOKUP(B457,'Data-Dept'!A:J,10,)</f>
        <v>1.4482946329336105E-2</v>
      </c>
      <c r="D457" t="s">
        <v>578</v>
      </c>
      <c r="E457">
        <v>13</v>
      </c>
      <c r="F457">
        <v>25</v>
      </c>
      <c r="G457">
        <v>31</v>
      </c>
      <c r="H457">
        <v>47</v>
      </c>
      <c r="I457" s="425">
        <f>IF(ISBLANK(D457),"",(E457/'Tasks to improve GC score'!$C$10))</f>
        <v>2.4630728539056756E-5</v>
      </c>
      <c r="J457" s="425">
        <f>IF(ISBLANK(D457),"",(F457/'Tasks to improve GC score'!$C$10))</f>
        <v>4.7366785652032221E-5</v>
      </c>
      <c r="K457" s="425">
        <f>IF(ISBLANK(D457),"",(G457/'Tasks to improve GC score'!$C$10))</f>
        <v>5.8734814208519959E-5</v>
      </c>
    </row>
    <row r="458" spans="1:11" x14ac:dyDescent="0.5">
      <c r="A458" s="230" t="str">
        <f t="shared" si="14"/>
        <v>Make a will and plan your estate</v>
      </c>
      <c r="B458" s="230" t="str">
        <f t="shared" si="15"/>
        <v>FCAC</v>
      </c>
      <c r="C458" s="230">
        <f>VLOOKUP(B458,'Data-Dept'!A:J,10,)</f>
        <v>1.4482946329336105E-2</v>
      </c>
      <c r="D458" t="s">
        <v>600</v>
      </c>
      <c r="E458">
        <v>13</v>
      </c>
      <c r="F458">
        <v>19</v>
      </c>
      <c r="G458">
        <v>22</v>
      </c>
      <c r="H458">
        <v>57</v>
      </c>
      <c r="I458" s="425">
        <f>IF(ISBLANK(D458),"",(E458/'Tasks to improve GC score'!$C$10))</f>
        <v>2.4630728539056756E-5</v>
      </c>
      <c r="J458" s="425">
        <f>IF(ISBLANK(D458),"",(F458/'Tasks to improve GC score'!$C$10))</f>
        <v>3.599875709554449E-5</v>
      </c>
      <c r="K458" s="425">
        <f>IF(ISBLANK(D458),"",(G458/'Tasks to improve GC score'!$C$10))</f>
        <v>4.1682771373788356E-5</v>
      </c>
    </row>
    <row r="459" spans="1:11" x14ac:dyDescent="0.5">
      <c r="A459" s="230" t="str">
        <f t="shared" si="14"/>
        <v>Living in a boarding school environment or with a Canadian host family</v>
      </c>
      <c r="B459" s="230" t="str">
        <f t="shared" si="15"/>
        <v>GAC</v>
      </c>
      <c r="C459" s="230">
        <f>VLOOKUP(B459,'Data-Dept'!A:J,10,)</f>
        <v>8.097690068006173E-3</v>
      </c>
      <c r="D459" t="s">
        <v>753</v>
      </c>
      <c r="E459">
        <v>13</v>
      </c>
      <c r="F459">
        <v>16</v>
      </c>
      <c r="G459">
        <v>16</v>
      </c>
      <c r="H459">
        <v>39</v>
      </c>
      <c r="I459" s="425">
        <f>IF(ISBLANK(D459),"",(E459/'Tasks to improve GC score'!$C$10))</f>
        <v>2.4630728539056756E-5</v>
      </c>
      <c r="J459" s="425">
        <f>IF(ISBLANK(D459),"",(F459/'Tasks to improve GC score'!$C$10))</f>
        <v>3.0314742817300625E-5</v>
      </c>
      <c r="K459" s="425">
        <f>IF(ISBLANK(D459),"",(G459/'Tasks to improve GC score'!$C$10))</f>
        <v>3.0314742817300625E-5</v>
      </c>
    </row>
    <row r="460" spans="1:11" x14ac:dyDescent="0.5">
      <c r="A460" s="230" t="str">
        <f t="shared" si="14"/>
        <v>United nations (UN)</v>
      </c>
      <c r="B460" s="230" t="str">
        <f t="shared" si="15"/>
        <v>GAC</v>
      </c>
      <c r="C460" s="230">
        <f>VLOOKUP(B460,'Data-Dept'!A:J,10,)</f>
        <v>8.097690068006173E-3</v>
      </c>
      <c r="D460" t="s">
        <v>791</v>
      </c>
      <c r="E460">
        <v>13</v>
      </c>
      <c r="F460">
        <v>16</v>
      </c>
      <c r="G460">
        <v>25</v>
      </c>
      <c r="H460">
        <v>49</v>
      </c>
      <c r="I460" s="425">
        <f>IF(ISBLANK(D460),"",(E460/'Tasks to improve GC score'!$C$10))</f>
        <v>2.4630728539056756E-5</v>
      </c>
      <c r="J460" s="425">
        <f>IF(ISBLANK(D460),"",(F460/'Tasks to improve GC score'!$C$10))</f>
        <v>3.0314742817300625E-5</v>
      </c>
      <c r="K460" s="425">
        <f>IF(ISBLANK(D460),"",(G460/'Tasks to improve GC score'!$C$10))</f>
        <v>4.7366785652032221E-5</v>
      </c>
    </row>
    <row r="461" spans="1:11" x14ac:dyDescent="0.5">
      <c r="A461" s="230" t="str">
        <f t="shared" si="14"/>
        <v>Find information on producing and selling cannabis</v>
      </c>
      <c r="B461" s="230" t="str">
        <f t="shared" si="15"/>
        <v>HC</v>
      </c>
      <c r="C461" s="230">
        <f>VLOOKUP(B461,'Data-Dept'!A:J,10,)</f>
        <v>8.1052032694029358E-3</v>
      </c>
      <c r="D461" t="s">
        <v>804</v>
      </c>
      <c r="E461">
        <v>13</v>
      </c>
      <c r="F461">
        <v>13</v>
      </c>
      <c r="G461">
        <v>14</v>
      </c>
      <c r="H461">
        <v>40</v>
      </c>
      <c r="I461" s="425">
        <f>IF(ISBLANK(D461),"",(E461/'Tasks to improve GC score'!$C$10))</f>
        <v>2.4630728539056756E-5</v>
      </c>
      <c r="J461" s="425">
        <f>IF(ISBLANK(D461),"",(F461/'Tasks to improve GC score'!$C$10))</f>
        <v>2.4630728539056756E-5</v>
      </c>
      <c r="K461" s="425">
        <f>IF(ISBLANK(D461),"",(G461/'Tasks to improve GC score'!$C$10))</f>
        <v>2.6525399965138047E-5</v>
      </c>
    </row>
    <row r="462" spans="1:11" x14ac:dyDescent="0.5">
      <c r="A462" s="230" t="str">
        <f t="shared" si="14"/>
        <v>Get consumer or health product recalls and safety alerts</v>
      </c>
      <c r="B462" s="230" t="str">
        <f t="shared" si="15"/>
        <v>HC</v>
      </c>
      <c r="C462" s="230">
        <f>VLOOKUP(B462,'Data-Dept'!A:J,10,)</f>
        <v>8.1052032694029358E-3</v>
      </c>
      <c r="D462" t="s">
        <v>811</v>
      </c>
      <c r="E462">
        <v>13</v>
      </c>
      <c r="F462">
        <v>30</v>
      </c>
      <c r="G462">
        <v>30</v>
      </c>
      <c r="H462">
        <v>99</v>
      </c>
      <c r="I462" s="425">
        <f>IF(ISBLANK(D462),"",(E462/'Tasks to improve GC score'!$C$10))</f>
        <v>2.4630728539056756E-5</v>
      </c>
      <c r="J462" s="425">
        <f>IF(ISBLANK(D462),"",(F462/'Tasks to improve GC score'!$C$10))</f>
        <v>5.6840142782438668E-5</v>
      </c>
      <c r="K462" s="425">
        <f>IF(ISBLANK(D462),"",(G462/'Tasks to improve GC score'!$C$10))</f>
        <v>5.6840142782438668E-5</v>
      </c>
    </row>
    <row r="463" spans="1:11" x14ac:dyDescent="0.5">
      <c r="A463" s="230" t="str">
        <f t="shared" si="14"/>
        <v>Apply for grants and incentives for your home</v>
      </c>
      <c r="B463" s="230" t="str">
        <f t="shared" si="15"/>
        <v>NRCan</v>
      </c>
      <c r="C463" s="230">
        <f>VLOOKUP(B463,'Data-Dept'!A:J,10,)</f>
        <v>1.720243549629279E-2</v>
      </c>
      <c r="D463" t="s">
        <v>1015</v>
      </c>
      <c r="E463">
        <v>13</v>
      </c>
      <c r="F463">
        <v>16</v>
      </c>
      <c r="G463">
        <v>20</v>
      </c>
      <c r="H463">
        <v>51</v>
      </c>
      <c r="I463" s="425">
        <f>IF(ISBLANK(D463),"",(E463/'Tasks to improve GC score'!$C$10))</f>
        <v>2.4630728539056756E-5</v>
      </c>
      <c r="J463" s="425">
        <f>IF(ISBLANK(D463),"",(F463/'Tasks to improve GC score'!$C$10))</f>
        <v>3.0314742817300625E-5</v>
      </c>
      <c r="K463" s="425">
        <f>IF(ISBLANK(D463),"",(G463/'Tasks to improve GC score'!$C$10))</f>
        <v>3.7893428521625781E-5</v>
      </c>
    </row>
    <row r="464" spans="1:11" x14ac:dyDescent="0.5">
      <c r="A464" s="230" t="str">
        <f t="shared" si="14"/>
        <v>ArriveCAN – Create an account</v>
      </c>
      <c r="B464" s="230" t="str">
        <f t="shared" si="15"/>
        <v>PHAC</v>
      </c>
      <c r="C464" s="230">
        <f>VLOOKUP(B464,'Data-Dept'!A:J,10,)</f>
        <v>1.2118060810089969E-2</v>
      </c>
      <c r="D464" t="s">
        <v>1558</v>
      </c>
      <c r="E464">
        <v>13</v>
      </c>
      <c r="F464">
        <v>16</v>
      </c>
      <c r="G464">
        <v>16</v>
      </c>
      <c r="H464">
        <v>37</v>
      </c>
      <c r="I464" s="425">
        <f>IF(ISBLANK(D464),"",(E464/'Tasks to improve GC score'!$C$10))</f>
        <v>2.4630728539056756E-5</v>
      </c>
      <c r="J464" s="425">
        <f>IF(ISBLANK(D464),"",(F464/'Tasks to improve GC score'!$C$10))</f>
        <v>3.0314742817300625E-5</v>
      </c>
      <c r="K464" s="425">
        <f>IF(ISBLANK(D464),"",(G464/'Tasks to improve GC score'!$C$10))</f>
        <v>3.0314742817300625E-5</v>
      </c>
    </row>
    <row r="465" spans="1:11" x14ac:dyDescent="0.5">
      <c r="A465" s="230" t="str">
        <f t="shared" si="14"/>
        <v>Learn about cyber security threats</v>
      </c>
      <c r="B465" s="230" t="str">
        <f t="shared" si="15"/>
        <v>PS</v>
      </c>
      <c r="C465" s="230">
        <f>VLOOKUP(B465,'Data-Dept'!A:J,10,)</f>
        <v>4.6436969073384148E-2</v>
      </c>
      <c r="D465" t="s">
        <v>1132</v>
      </c>
      <c r="E465">
        <v>13</v>
      </c>
      <c r="F465">
        <v>17</v>
      </c>
      <c r="G465">
        <v>18</v>
      </c>
      <c r="H465">
        <v>53</v>
      </c>
      <c r="I465" s="425">
        <f>IF(ISBLANK(D465),"",(E465/'Tasks to improve GC score'!$C$10))</f>
        <v>2.4630728539056756E-5</v>
      </c>
      <c r="J465" s="425">
        <f>IF(ISBLANK(D465),"",(F465/'Tasks to improve GC score'!$C$10))</f>
        <v>3.2209414243381916E-5</v>
      </c>
      <c r="K465" s="425">
        <f>IF(ISBLANK(D465),"",(G465/'Tasks to improve GC score'!$C$10))</f>
        <v>3.41040856694632E-5</v>
      </c>
    </row>
    <row r="466" spans="1:11" x14ac:dyDescent="0.5">
      <c r="A466" s="230" t="str">
        <f t="shared" si="14"/>
        <v>Initiatives and Programs</v>
      </c>
      <c r="B466" s="230" t="str">
        <f t="shared" si="15"/>
        <v>PSPC</v>
      </c>
      <c r="C466" s="230">
        <f>VLOOKUP(B466,'Data-Dept'!A:J,10,)</f>
        <v>7.9173363759790314E-3</v>
      </c>
      <c r="D466" t="s">
        <v>1169</v>
      </c>
      <c r="E466">
        <v>13</v>
      </c>
      <c r="F466">
        <v>31</v>
      </c>
      <c r="G466">
        <v>18</v>
      </c>
      <c r="H466">
        <v>47</v>
      </c>
      <c r="I466" s="425">
        <f>IF(ISBLANK(D466),"",(E466/'Tasks to improve GC score'!$C$10))</f>
        <v>2.4630728539056756E-5</v>
      </c>
      <c r="J466" s="425">
        <f>IF(ISBLANK(D466),"",(F466/'Tasks to improve GC score'!$C$10))</f>
        <v>5.8734814208519959E-5</v>
      </c>
      <c r="K466" s="425">
        <f>IF(ISBLANK(D466),"",(G466/'Tasks to improve GC score'!$C$10))</f>
        <v>3.41040856694632E-5</v>
      </c>
    </row>
    <row r="467" spans="1:11" x14ac:dyDescent="0.5">
      <c r="A467" s="230" t="str">
        <f t="shared" si="14"/>
        <v>Learn about your public service pay</v>
      </c>
      <c r="B467" s="230" t="str">
        <f t="shared" si="15"/>
        <v>PSPC</v>
      </c>
      <c r="C467" s="230">
        <f>VLOOKUP(B467,'Data-Dept'!A:J,10,)</f>
        <v>7.9173363759790314E-3</v>
      </c>
      <c r="D467" t="s">
        <v>1207</v>
      </c>
      <c r="E467">
        <v>13</v>
      </c>
      <c r="F467">
        <v>23</v>
      </c>
      <c r="G467">
        <v>29</v>
      </c>
      <c r="H467">
        <v>69</v>
      </c>
      <c r="I467" s="425">
        <f>IF(ISBLANK(D467),"",(E467/'Tasks to improve GC score'!$C$10))</f>
        <v>2.4630728539056756E-5</v>
      </c>
      <c r="J467" s="425">
        <f>IF(ISBLANK(D467),"",(F467/'Tasks to improve GC score'!$C$10))</f>
        <v>4.3577442799869647E-5</v>
      </c>
      <c r="K467" s="425">
        <f>IF(ISBLANK(D467),"",(G467/'Tasks to improve GC score'!$C$10))</f>
        <v>5.4945471356357378E-5</v>
      </c>
    </row>
    <row r="468" spans="1:11" x14ac:dyDescent="0.5">
      <c r="A468" s="230" t="str">
        <f t="shared" si="14"/>
        <v>Information on a specific location</v>
      </c>
      <c r="B468" s="230" t="str">
        <f t="shared" si="15"/>
        <v>StatCan</v>
      </c>
      <c r="C468" s="230">
        <f>VLOOKUP(B468,'Data-Dept'!A:J,10,)</f>
        <v>9.338464401390037E-3</v>
      </c>
      <c r="D468" t="s">
        <v>1234</v>
      </c>
      <c r="E468">
        <v>13</v>
      </c>
      <c r="F468">
        <v>19</v>
      </c>
      <c r="G468">
        <v>16</v>
      </c>
      <c r="H468">
        <v>66</v>
      </c>
      <c r="I468" s="425">
        <f>IF(ISBLANK(D468),"",(E468/'Tasks to improve GC score'!$C$10))</f>
        <v>2.4630728539056756E-5</v>
      </c>
      <c r="J468" s="425">
        <f>IF(ISBLANK(D468),"",(F468/'Tasks to improve GC score'!$C$10))</f>
        <v>3.599875709554449E-5</v>
      </c>
      <c r="K468" s="425">
        <f>IF(ISBLANK(D468),"",(G468/'Tasks to improve GC score'!$C$10))</f>
        <v>3.0314742817300625E-5</v>
      </c>
    </row>
    <row r="469" spans="1:11" x14ac:dyDescent="0.5">
      <c r="A469" s="230" t="str">
        <f t="shared" si="14"/>
        <v>Not looking for anything in particular or just browsing</v>
      </c>
      <c r="B469" s="230" t="str">
        <f t="shared" si="15"/>
        <v>StatCan</v>
      </c>
      <c r="C469" s="230">
        <f>VLOOKUP(B469,'Data-Dept'!A:J,10,)</f>
        <v>9.338464401390037E-3</v>
      </c>
      <c r="D469" t="s">
        <v>1241</v>
      </c>
      <c r="E469">
        <v>13</v>
      </c>
      <c r="F469">
        <v>19</v>
      </c>
      <c r="G469">
        <v>21</v>
      </c>
      <c r="H469">
        <v>47</v>
      </c>
      <c r="I469" s="425">
        <f>IF(ISBLANK(D469),"",(E469/'Tasks to improve GC score'!$C$10))</f>
        <v>2.4630728539056756E-5</v>
      </c>
      <c r="J469" s="425">
        <f>IF(ISBLANK(D469),"",(F469/'Tasks to improve GC score'!$C$10))</f>
        <v>3.599875709554449E-5</v>
      </c>
      <c r="K469" s="425">
        <f>IF(ISBLANK(D469),"",(G469/'Tasks to improve GC score'!$C$10))</f>
        <v>3.9788099947707072E-5</v>
      </c>
    </row>
    <row r="470" spans="1:11" x14ac:dyDescent="0.5">
      <c r="A470" s="230" t="str">
        <f t="shared" si="14"/>
        <v>Find available benefits for survivors of deceased public servants</v>
      </c>
      <c r="B470" s="230" t="str">
        <f t="shared" si="15"/>
        <v>TBS</v>
      </c>
      <c r="C470" s="230">
        <f>VLOOKUP(B470,'Data-Dept'!A:J,10,)</f>
        <v>1.4316913441313023E-2</v>
      </c>
      <c r="D470" t="s">
        <v>1264</v>
      </c>
      <c r="E470">
        <v>13</v>
      </c>
      <c r="F470">
        <v>18</v>
      </c>
      <c r="G470">
        <v>18</v>
      </c>
      <c r="H470">
        <v>41</v>
      </c>
      <c r="I470" s="425">
        <f>IF(ISBLANK(D470),"",(E470/'Tasks to improve GC score'!$C$10))</f>
        <v>2.4630728539056756E-5</v>
      </c>
      <c r="J470" s="425">
        <f>IF(ISBLANK(D470),"",(F470/'Tasks to improve GC score'!$C$10))</f>
        <v>3.41040856694632E-5</v>
      </c>
      <c r="K470" s="425">
        <f>IF(ISBLANK(D470),"",(G470/'Tasks to improve GC score'!$C$10))</f>
        <v>3.41040856694632E-5</v>
      </c>
    </row>
    <row r="471" spans="1:11" x14ac:dyDescent="0.5">
      <c r="A471" s="230" t="str">
        <f t="shared" si="14"/>
        <v>Learn about the First World War</v>
      </c>
      <c r="B471" s="230" t="str">
        <f t="shared" si="15"/>
        <v>VAC</v>
      </c>
      <c r="C471" s="230">
        <f>VLOOKUP(B471,'Data-Dept'!A:J,10,)</f>
        <v>7.3723124200239645E-2</v>
      </c>
      <c r="D471" t="s">
        <v>1318</v>
      </c>
      <c r="E471">
        <v>13</v>
      </c>
      <c r="F471">
        <v>22</v>
      </c>
      <c r="G471">
        <v>21</v>
      </c>
      <c r="H471">
        <v>62</v>
      </c>
      <c r="I471" s="425">
        <f>IF(ISBLANK(D471),"",(E471/'Tasks to improve GC score'!$C$10))</f>
        <v>2.4630728539056756E-5</v>
      </c>
      <c r="J471" s="425">
        <f>IF(ISBLANK(D471),"",(F471/'Tasks to improve GC score'!$C$10))</f>
        <v>4.1682771373788356E-5</v>
      </c>
      <c r="K471" s="425">
        <f>IF(ISBLANK(D471),"",(G471/'Tasks to improve GC score'!$C$10))</f>
        <v>3.9788099947707072E-5</v>
      </c>
    </row>
    <row r="472" spans="1:11" x14ac:dyDescent="0.5">
      <c r="A472" s="230" t="str">
        <f t="shared" si="14"/>
        <v>Canada Emergency Rent Subsidy (CERS)</v>
      </c>
      <c r="B472" s="230" t="str">
        <f t="shared" si="15"/>
        <v>CRA</v>
      </c>
      <c r="C472" s="230">
        <f>VLOOKUP(B472,'Data-Dept'!A:J,10,)</f>
        <v>3.2597552843902275E-3</v>
      </c>
      <c r="D472" t="s">
        <v>1379</v>
      </c>
      <c r="E472">
        <v>12</v>
      </c>
      <c r="F472">
        <v>16</v>
      </c>
      <c r="G472">
        <v>18</v>
      </c>
      <c r="H472">
        <v>26</v>
      </c>
      <c r="I472" s="425">
        <f>IF(ISBLANK(D472),"",(E472/'Tasks to improve GC score'!$C$10))</f>
        <v>2.2736057112975469E-5</v>
      </c>
      <c r="J472" s="425">
        <f>IF(ISBLANK(D472),"",(F472/'Tasks to improve GC score'!$C$10))</f>
        <v>3.0314742817300625E-5</v>
      </c>
      <c r="K472" s="425">
        <f>IF(ISBLANK(D472),"",(G472/'Tasks to improve GC score'!$C$10))</f>
        <v>3.41040856694632E-5</v>
      </c>
    </row>
    <row r="473" spans="1:11" x14ac:dyDescent="0.5">
      <c r="A473" s="230" t="str">
        <f t="shared" si="14"/>
        <v>See if Correctional Service Canada (CSC) is currently hiring</v>
      </c>
      <c r="B473" s="230" t="str">
        <f t="shared" si="15"/>
        <v>CSC</v>
      </c>
      <c r="C473" s="230">
        <f>VLOOKUP(B473,'Data-Dept'!A:J,10,)</f>
        <v>3.0926873159431035E-2</v>
      </c>
      <c r="D473" t="s">
        <v>387</v>
      </c>
      <c r="E473">
        <v>12</v>
      </c>
      <c r="F473">
        <v>26</v>
      </c>
      <c r="G473">
        <v>24</v>
      </c>
      <c r="H473">
        <v>93</v>
      </c>
      <c r="I473" s="425">
        <f>IF(ISBLANK(D473),"",(E473/'Tasks to improve GC score'!$C$10))</f>
        <v>2.2736057112975469E-5</v>
      </c>
      <c r="J473" s="425">
        <f>IF(ISBLANK(D473),"",(F473/'Tasks to improve GC score'!$C$10))</f>
        <v>4.9261457078113512E-5</v>
      </c>
      <c r="K473" s="425">
        <f>IF(ISBLANK(D473),"",(G473/'Tasks to improve GC score'!$C$10))</f>
        <v>4.5472114225950937E-5</v>
      </c>
    </row>
    <row r="474" spans="1:11" x14ac:dyDescent="0.5">
      <c r="A474" s="230" t="str">
        <f t="shared" si="14"/>
        <v>Find out about phishing and how to stay safe</v>
      </c>
      <c r="B474" s="230" t="str">
        <f t="shared" si="15"/>
        <v>CSEC</v>
      </c>
      <c r="C474" s="230">
        <f>VLOOKUP(B474,'Data-Dept'!A:J,10,)</f>
        <v>3.4062996861916293E-2</v>
      </c>
      <c r="D474" t="s">
        <v>392</v>
      </c>
      <c r="E474">
        <v>12</v>
      </c>
      <c r="F474">
        <v>25</v>
      </c>
      <c r="G474">
        <v>38</v>
      </c>
      <c r="H474">
        <v>127</v>
      </c>
      <c r="I474" s="425">
        <f>IF(ISBLANK(D474),"",(E474/'Tasks to improve GC score'!$C$10))</f>
        <v>2.2736057112975469E-5</v>
      </c>
      <c r="J474" s="425">
        <f>IF(ISBLANK(D474),"",(F474/'Tasks to improve GC score'!$C$10))</f>
        <v>4.7366785652032221E-5</v>
      </c>
      <c r="K474" s="425">
        <f>IF(ISBLANK(D474),"",(G474/'Tasks to improve GC score'!$C$10))</f>
        <v>7.1997514191088981E-5</v>
      </c>
    </row>
    <row r="475" spans="1:11" x14ac:dyDescent="0.5">
      <c r="A475" s="230" t="str">
        <f t="shared" si="14"/>
        <v>Find jobs and career information for Fisheries and Oceans Canada</v>
      </c>
      <c r="B475" s="230" t="str">
        <f t="shared" si="15"/>
        <v>DFO</v>
      </c>
      <c r="C475" s="230">
        <f>VLOOKUP(B475,'Data-Dept'!A:J,10,)</f>
        <v>3.4571708353696461E-2</v>
      </c>
      <c r="D475" t="s">
        <v>420</v>
      </c>
      <c r="E475">
        <v>12</v>
      </c>
      <c r="F475">
        <v>10</v>
      </c>
      <c r="G475">
        <v>16</v>
      </c>
      <c r="H475">
        <v>51</v>
      </c>
      <c r="I475" s="425">
        <f>IF(ISBLANK(D475),"",(E475/'Tasks to improve GC score'!$C$10))</f>
        <v>2.2736057112975469E-5</v>
      </c>
      <c r="J475" s="425">
        <f>IF(ISBLANK(D475),"",(F475/'Tasks to improve GC score'!$C$10))</f>
        <v>1.8946714260812891E-5</v>
      </c>
      <c r="K475" s="425">
        <f>IF(ISBLANK(D475),"",(G475/'Tasks to improve GC score'!$C$10))</f>
        <v>3.0314742817300625E-5</v>
      </c>
    </row>
    <row r="476" spans="1:11" x14ac:dyDescent="0.5">
      <c r="A476" s="230" t="str">
        <f t="shared" si="14"/>
        <v>Other - Reason for my visit is not in this list</v>
      </c>
      <c r="B476" s="230" t="str">
        <f t="shared" si="15"/>
        <v>DND</v>
      </c>
      <c r="C476" s="230">
        <f>VLOOKUP(B476,'Data-Dept'!A:J,10,)</f>
        <v>1.3547807034757964E-2</v>
      </c>
      <c r="D476" t="s">
        <v>453</v>
      </c>
      <c r="E476">
        <v>12</v>
      </c>
      <c r="F476">
        <v>21</v>
      </c>
      <c r="G476">
        <v>17</v>
      </c>
      <c r="H476">
        <v>54</v>
      </c>
      <c r="I476" s="425">
        <f>IF(ISBLANK(D476),"",(E476/'Tasks to improve GC score'!$C$10))</f>
        <v>2.2736057112975469E-5</v>
      </c>
      <c r="J476" s="425">
        <f>IF(ISBLANK(D476),"",(F476/'Tasks to improve GC score'!$C$10))</f>
        <v>3.9788099947707072E-5</v>
      </c>
      <c r="K476" s="425">
        <f>IF(ISBLANK(D476),"",(G476/'Tasks to improve GC score'!$C$10))</f>
        <v>3.2209414243381916E-5</v>
      </c>
    </row>
    <row r="477" spans="1:11" x14ac:dyDescent="0.5">
      <c r="A477" s="230" t="str">
        <f t="shared" si="14"/>
        <v>Reserves (part-time army, navy, air force)</v>
      </c>
      <c r="B477" s="230" t="str">
        <f t="shared" si="15"/>
        <v>DND</v>
      </c>
      <c r="C477" s="230">
        <f>VLOOKUP(B477,'Data-Dept'!A:J,10,)</f>
        <v>1.3547807034757964E-2</v>
      </c>
      <c r="D477" t="s">
        <v>461</v>
      </c>
      <c r="E477">
        <v>12</v>
      </c>
      <c r="F477">
        <v>25</v>
      </c>
      <c r="G477">
        <v>21</v>
      </c>
      <c r="H477">
        <v>68</v>
      </c>
      <c r="I477" s="425">
        <f>IF(ISBLANK(D477),"",(E477/'Tasks to improve GC score'!$C$10))</f>
        <v>2.2736057112975469E-5</v>
      </c>
      <c r="J477" s="425">
        <f>IF(ISBLANK(D477),"",(F477/'Tasks to improve GC score'!$C$10))</f>
        <v>4.7366785652032221E-5</v>
      </c>
      <c r="K477" s="425">
        <f>IF(ISBLANK(D477),"",(G477/'Tasks to improve GC score'!$C$10))</f>
        <v>3.9788099947707072E-5</v>
      </c>
    </row>
    <row r="478" spans="1:11" x14ac:dyDescent="0.5">
      <c r="A478" s="230" t="str">
        <f t="shared" si="14"/>
        <v>Consult the reporting and inventory of greenhouse gas emissions</v>
      </c>
      <c r="B478" s="230" t="str">
        <f t="shared" si="15"/>
        <v>ECCC</v>
      </c>
      <c r="C478" s="230">
        <f>VLOOKUP(B478,'Data-Dept'!A:J,10,)</f>
        <v>1.1373977410545624E-2</v>
      </c>
      <c r="D478" t="s">
        <v>469</v>
      </c>
      <c r="E478">
        <v>12</v>
      </c>
      <c r="F478">
        <v>19</v>
      </c>
      <c r="G478">
        <v>18</v>
      </c>
      <c r="H478">
        <v>54</v>
      </c>
      <c r="I478" s="425">
        <f>IF(ISBLANK(D478),"",(E478/'Tasks to improve GC score'!$C$10))</f>
        <v>2.2736057112975469E-5</v>
      </c>
      <c r="J478" s="425">
        <f>IF(ISBLANK(D478),"",(F478/'Tasks to improve GC score'!$C$10))</f>
        <v>3.599875709554449E-5</v>
      </c>
      <c r="K478" s="425">
        <f>IF(ISBLANK(D478),"",(G478/'Tasks to improve GC score'!$C$10))</f>
        <v>3.41040856694632E-5</v>
      </c>
    </row>
    <row r="479" spans="1:11" x14ac:dyDescent="0.5">
      <c r="A479" s="230" t="str">
        <f t="shared" si="14"/>
        <v>Learn about climate change</v>
      </c>
      <c r="B479" s="230" t="str">
        <f t="shared" si="15"/>
        <v>ECCC</v>
      </c>
      <c r="C479" s="230">
        <f>VLOOKUP(B479,'Data-Dept'!A:J,10,)</f>
        <v>1.1373977410545624E-2</v>
      </c>
      <c r="D479" t="s">
        <v>497</v>
      </c>
      <c r="E479">
        <v>12</v>
      </c>
      <c r="F479">
        <v>18</v>
      </c>
      <c r="G479">
        <v>20</v>
      </c>
      <c r="H479">
        <v>81</v>
      </c>
      <c r="I479" s="425">
        <f>IF(ISBLANK(D479),"",(E479/'Tasks to improve GC score'!$C$10))</f>
        <v>2.2736057112975469E-5</v>
      </c>
      <c r="J479" s="425">
        <f>IF(ISBLANK(D479),"",(F479/'Tasks to improve GC score'!$C$10))</f>
        <v>3.41040856694632E-5</v>
      </c>
      <c r="K479" s="425">
        <f>IF(ISBLANK(D479),"",(G479/'Tasks to improve GC score'!$C$10))</f>
        <v>3.7893428521625781E-5</v>
      </c>
    </row>
    <row r="480" spans="1:11" x14ac:dyDescent="0.5">
      <c r="A480" s="230" t="str">
        <f t="shared" si="14"/>
        <v>Funding for small and medium-sized enterprises</v>
      </c>
      <c r="B480" s="230" t="str">
        <f t="shared" si="15"/>
        <v>GAC</v>
      </c>
      <c r="C480" s="230">
        <f>VLOOKUP(B480,'Data-Dept'!A:J,10,)</f>
        <v>8.097690068006173E-3</v>
      </c>
      <c r="D480" t="s">
        <v>649</v>
      </c>
      <c r="E480">
        <v>12</v>
      </c>
      <c r="F480">
        <v>11</v>
      </c>
      <c r="G480">
        <v>13</v>
      </c>
      <c r="H480">
        <v>31</v>
      </c>
      <c r="I480" s="425">
        <f>IF(ISBLANK(D480),"",(E480/'Tasks to improve GC score'!$C$10))</f>
        <v>2.2736057112975469E-5</v>
      </c>
      <c r="J480" s="425">
        <f>IF(ISBLANK(D480),"",(F480/'Tasks to improve GC score'!$C$10))</f>
        <v>2.0841385686894178E-5</v>
      </c>
      <c r="K480" s="425">
        <f>IF(ISBLANK(D480),"",(G480/'Tasks to improve GC score'!$C$10))</f>
        <v>2.4630728539056756E-5</v>
      </c>
    </row>
    <row r="481" spans="1:11" x14ac:dyDescent="0.5">
      <c r="A481" s="230" t="str">
        <f t="shared" si="14"/>
        <v>Country insights (cultural information)</v>
      </c>
      <c r="B481" s="230" t="str">
        <f t="shared" si="15"/>
        <v>GAC</v>
      </c>
      <c r="C481" s="230">
        <f>VLOOKUP(B481,'Data-Dept'!A:J,10,)</f>
        <v>8.097690068006173E-3</v>
      </c>
      <c r="D481" t="s">
        <v>735</v>
      </c>
      <c r="E481">
        <v>12</v>
      </c>
      <c r="F481">
        <v>11</v>
      </c>
      <c r="G481">
        <v>19</v>
      </c>
      <c r="H481">
        <v>69</v>
      </c>
      <c r="I481" s="425">
        <f>IF(ISBLANK(D481),"",(E481/'Tasks to improve GC score'!$C$10))</f>
        <v>2.2736057112975469E-5</v>
      </c>
      <c r="J481" s="425">
        <f>IF(ISBLANK(D481),"",(F481/'Tasks to improve GC score'!$C$10))</f>
        <v>2.0841385686894178E-5</v>
      </c>
      <c r="K481" s="425">
        <f>IF(ISBLANK(D481),"",(G481/'Tasks to improve GC score'!$C$10))</f>
        <v>3.599875709554449E-5</v>
      </c>
    </row>
    <row r="482" spans="1:11" ht="31.5" x14ac:dyDescent="0.5">
      <c r="A482" s="230" t="str">
        <f t="shared" si="14"/>
        <v>Sanctions imposed by Canada against specific countries, organisations and individuals</v>
      </c>
      <c r="B482" s="230" t="str">
        <f t="shared" si="15"/>
        <v>GAC</v>
      </c>
      <c r="C482" s="230">
        <f>VLOOKUP(B482,'Data-Dept'!A:J,10,)</f>
        <v>8.097690068006173E-3</v>
      </c>
      <c r="D482" t="s">
        <v>767</v>
      </c>
      <c r="E482">
        <v>12</v>
      </c>
      <c r="F482">
        <v>21</v>
      </c>
      <c r="G482">
        <v>21</v>
      </c>
      <c r="H482">
        <v>63</v>
      </c>
      <c r="I482" s="425">
        <f>IF(ISBLANK(D482),"",(E482/'Tasks to improve GC score'!$C$10))</f>
        <v>2.2736057112975469E-5</v>
      </c>
      <c r="J482" s="425">
        <f>IF(ISBLANK(D482),"",(F482/'Tasks to improve GC score'!$C$10))</f>
        <v>3.9788099947707072E-5</v>
      </c>
      <c r="K482" s="425">
        <f>IF(ISBLANK(D482),"",(G482/'Tasks to improve GC score'!$C$10))</f>
        <v>3.9788099947707072E-5</v>
      </c>
    </row>
    <row r="483" spans="1:11" x14ac:dyDescent="0.5">
      <c r="A483" s="230" t="str">
        <f t="shared" si="14"/>
        <v>Search college and university programs outside of Canada</v>
      </c>
      <c r="B483" s="230" t="str">
        <f t="shared" si="15"/>
        <v>GAC</v>
      </c>
      <c r="C483" s="230">
        <f>VLOOKUP(B483,'Data-Dept'!A:J,10,)</f>
        <v>8.097690068006173E-3</v>
      </c>
      <c r="D483" t="s">
        <v>777</v>
      </c>
      <c r="E483">
        <v>12</v>
      </c>
      <c r="F483">
        <v>12</v>
      </c>
      <c r="G483">
        <v>20</v>
      </c>
      <c r="H483">
        <v>54</v>
      </c>
      <c r="I483" s="425">
        <f>IF(ISBLANK(D483),"",(E483/'Tasks to improve GC score'!$C$10))</f>
        <v>2.2736057112975469E-5</v>
      </c>
      <c r="J483" s="425">
        <f>IF(ISBLANK(D483),"",(F483/'Tasks to improve GC score'!$C$10))</f>
        <v>2.2736057112975469E-5</v>
      </c>
      <c r="K483" s="425">
        <f>IF(ISBLANK(D483),"",(G483/'Tasks to improve GC score'!$C$10))</f>
        <v>3.7893428521625781E-5</v>
      </c>
    </row>
    <row r="484" spans="1:11" x14ac:dyDescent="0.5">
      <c r="A484" s="230" t="str">
        <f t="shared" si="14"/>
        <v>Volunteer for work in a humanitarian aid project</v>
      </c>
      <c r="B484" s="230" t="str">
        <f t="shared" si="15"/>
        <v>GAC</v>
      </c>
      <c r="C484" s="230">
        <f>VLOOKUP(B484,'Data-Dept'!A:J,10,)</f>
        <v>8.097690068006173E-3</v>
      </c>
      <c r="D484" t="s">
        <v>793</v>
      </c>
      <c r="E484">
        <v>12</v>
      </c>
      <c r="F484">
        <v>16</v>
      </c>
      <c r="G484">
        <v>15</v>
      </c>
      <c r="H484">
        <v>34</v>
      </c>
      <c r="I484" s="425">
        <f>IF(ISBLANK(D484),"",(E484/'Tasks to improve GC score'!$C$10))</f>
        <v>2.2736057112975469E-5</v>
      </c>
      <c r="J484" s="425">
        <f>IF(ISBLANK(D484),"",(F484/'Tasks to improve GC score'!$C$10))</f>
        <v>3.0314742817300625E-5</v>
      </c>
      <c r="K484" s="425">
        <f>IF(ISBLANK(D484),"",(G484/'Tasks to improve GC score'!$C$10))</f>
        <v>2.8420071391219334E-5</v>
      </c>
    </row>
    <row r="485" spans="1:11" x14ac:dyDescent="0.5">
      <c r="A485" s="230" t="str">
        <f t="shared" si="14"/>
        <v>Projects in my regions/community</v>
      </c>
      <c r="B485" s="230" t="str">
        <f t="shared" si="15"/>
        <v>INFC</v>
      </c>
      <c r="C485" s="230">
        <f>VLOOKUP(B485,'Data-Dept'!A:J,10,)</f>
        <v>3.9746974763323513E-2</v>
      </c>
      <c r="D485" t="s">
        <v>830</v>
      </c>
      <c r="E485">
        <v>12</v>
      </c>
      <c r="F485">
        <v>15</v>
      </c>
      <c r="G485">
        <v>22</v>
      </c>
      <c r="H485">
        <v>29</v>
      </c>
      <c r="I485" s="425">
        <f>IF(ISBLANK(D485),"",(E485/'Tasks to improve GC score'!$C$10))</f>
        <v>2.2736057112975469E-5</v>
      </c>
      <c r="J485" s="425">
        <f>IF(ISBLANK(D485),"",(F485/'Tasks to improve GC score'!$C$10))</f>
        <v>2.8420071391219334E-5</v>
      </c>
      <c r="K485" s="425">
        <f>IF(ISBLANK(D485),"",(G485/'Tasks to improve GC score'!$C$10))</f>
        <v>4.1682771373788356E-5</v>
      </c>
    </row>
    <row r="486" spans="1:11" x14ac:dyDescent="0.5">
      <c r="A486" s="230" t="str">
        <f t="shared" si="14"/>
        <v>Determine current market prices for lumber, crude oil and other fuels</v>
      </c>
      <c r="B486" s="230" t="str">
        <f t="shared" si="15"/>
        <v>NRCan</v>
      </c>
      <c r="C486" s="230">
        <f>VLOOKUP(B486,'Data-Dept'!A:J,10,)</f>
        <v>1.720243549629279E-2</v>
      </c>
      <c r="D486" t="s">
        <v>1033</v>
      </c>
      <c r="E486">
        <v>12</v>
      </c>
      <c r="F486">
        <v>16</v>
      </c>
      <c r="G486">
        <v>26</v>
      </c>
      <c r="H486">
        <v>78</v>
      </c>
      <c r="I486" s="425">
        <f>IF(ISBLANK(D486),"",(E486/'Tasks to improve GC score'!$C$10))</f>
        <v>2.2736057112975469E-5</v>
      </c>
      <c r="J486" s="425">
        <f>IF(ISBLANK(D486),"",(F486/'Tasks to improve GC score'!$C$10))</f>
        <v>3.0314742817300625E-5</v>
      </c>
      <c r="K486" s="425">
        <f>IF(ISBLANK(D486),"",(G486/'Tasks to improve GC score'!$C$10))</f>
        <v>4.9261457078113512E-5</v>
      </c>
    </row>
    <row r="487" spans="1:11" x14ac:dyDescent="0.5">
      <c r="A487" s="230" t="str">
        <f t="shared" si="14"/>
        <v>Other - Reason for my visit is not in this list</v>
      </c>
      <c r="B487" s="230" t="str">
        <f t="shared" si="15"/>
        <v>PC</v>
      </c>
      <c r="C487" s="230">
        <f>VLOOKUP(B487,'Data-Dept'!A:J,10,)</f>
        <v>1.4642936219695762E-2</v>
      </c>
      <c r="D487" t="s">
        <v>1052</v>
      </c>
      <c r="E487">
        <v>12</v>
      </c>
      <c r="F487">
        <v>24</v>
      </c>
      <c r="G487">
        <v>21</v>
      </c>
      <c r="H487">
        <v>54</v>
      </c>
      <c r="I487" s="425">
        <f>IF(ISBLANK(D487),"",(E487/'Tasks to improve GC score'!$C$10))</f>
        <v>2.2736057112975469E-5</v>
      </c>
      <c r="J487" s="425">
        <f>IF(ISBLANK(D487),"",(F487/'Tasks to improve GC score'!$C$10))</f>
        <v>4.5472114225950937E-5</v>
      </c>
      <c r="K487" s="425">
        <f>IF(ISBLANK(D487),"",(G487/'Tasks to improve GC score'!$C$10))</f>
        <v>3.9788099947707072E-5</v>
      </c>
    </row>
    <row r="488" spans="1:11" x14ac:dyDescent="0.5">
      <c r="A488" s="230" t="str">
        <f t="shared" si="14"/>
        <v>Access cyber security bulletins</v>
      </c>
      <c r="B488" s="230" t="str">
        <f t="shared" si="15"/>
        <v>PS</v>
      </c>
      <c r="C488" s="230">
        <f>VLOOKUP(B488,'Data-Dept'!A:J,10,)</f>
        <v>4.6436969073384148E-2</v>
      </c>
      <c r="D488" t="s">
        <v>1129</v>
      </c>
      <c r="E488">
        <v>12</v>
      </c>
      <c r="F488">
        <v>23</v>
      </c>
      <c r="G488">
        <v>29</v>
      </c>
      <c r="H488">
        <v>56</v>
      </c>
      <c r="I488" s="425">
        <f>IF(ISBLANK(D488),"",(E488/'Tasks to improve GC score'!$C$10))</f>
        <v>2.2736057112975469E-5</v>
      </c>
      <c r="J488" s="425">
        <f>IF(ISBLANK(D488),"",(F488/'Tasks to improve GC score'!$C$10))</f>
        <v>4.3577442799869647E-5</v>
      </c>
      <c r="K488" s="425">
        <f>IF(ISBLANK(D488),"",(G488/'Tasks to improve GC score'!$C$10))</f>
        <v>5.4945471356357378E-5</v>
      </c>
    </row>
    <row r="489" spans="1:11" x14ac:dyDescent="0.5">
      <c r="A489" s="230" t="str">
        <f t="shared" si="14"/>
        <v>Get or prepare an emergency kit</v>
      </c>
      <c r="B489" s="230" t="str">
        <f t="shared" si="15"/>
        <v>PS</v>
      </c>
      <c r="C489" s="230">
        <f>VLOOKUP(B489,'Data-Dept'!A:J,10,)</f>
        <v>4.6436969073384148E-2</v>
      </c>
      <c r="D489" t="s">
        <v>1131</v>
      </c>
      <c r="E489">
        <v>12</v>
      </c>
      <c r="F489">
        <v>13</v>
      </c>
      <c r="G489">
        <v>11</v>
      </c>
      <c r="H489">
        <v>27</v>
      </c>
      <c r="I489" s="425">
        <f>IF(ISBLANK(D489),"",(E489/'Tasks to improve GC score'!$C$10))</f>
        <v>2.2736057112975469E-5</v>
      </c>
      <c r="J489" s="425">
        <f>IF(ISBLANK(D489),"",(F489/'Tasks to improve GC score'!$C$10))</f>
        <v>2.4630728539056756E-5</v>
      </c>
      <c r="K489" s="425">
        <f>IF(ISBLANK(D489),"",(G489/'Tasks to improve GC score'!$C$10))</f>
        <v>2.0841385686894178E-5</v>
      </c>
    </row>
    <row r="490" spans="1:11" x14ac:dyDescent="0.5">
      <c r="A490" s="230" t="str">
        <f t="shared" si="14"/>
        <v>How to comply with controlled goods regulations in Canada</v>
      </c>
      <c r="B490" s="230" t="str">
        <f t="shared" si="15"/>
        <v>PSPC</v>
      </c>
      <c r="C490" s="230">
        <f>VLOOKUP(B490,'Data-Dept'!A:J,10,)</f>
        <v>7.9173363759790314E-3</v>
      </c>
      <c r="D490" t="s">
        <v>1146</v>
      </c>
      <c r="E490">
        <v>12</v>
      </c>
      <c r="F490">
        <v>19</v>
      </c>
      <c r="G490">
        <v>16</v>
      </c>
      <c r="H490">
        <v>46</v>
      </c>
      <c r="I490" s="425">
        <f>IF(ISBLANK(D490),"",(E490/'Tasks to improve GC score'!$C$10))</f>
        <v>2.2736057112975469E-5</v>
      </c>
      <c r="J490" s="425">
        <f>IF(ISBLANK(D490),"",(F490/'Tasks to improve GC score'!$C$10))</f>
        <v>3.599875709554449E-5</v>
      </c>
      <c r="K490" s="425">
        <f>IF(ISBLANK(D490),"",(G490/'Tasks to improve GC score'!$C$10))</f>
        <v>3.0314742817300625E-5</v>
      </c>
    </row>
    <row r="491" spans="1:11" x14ac:dyDescent="0.5">
      <c r="A491" s="230" t="str">
        <f t="shared" si="14"/>
        <v>Report suspected fraud</v>
      </c>
      <c r="B491" s="230" t="str">
        <f t="shared" si="15"/>
        <v>RCMP</v>
      </c>
      <c r="C491" s="230">
        <f>VLOOKUP(B491,'Data-Dept'!A:J,10,)</f>
        <v>9.6346136699990412E-2</v>
      </c>
      <c r="D491" t="s">
        <v>1220</v>
      </c>
      <c r="E491">
        <v>12</v>
      </c>
      <c r="F491">
        <v>13</v>
      </c>
      <c r="G491">
        <v>15</v>
      </c>
      <c r="H491">
        <v>20</v>
      </c>
      <c r="I491" s="425">
        <f>IF(ISBLANK(D491),"",(E491/'Tasks to improve GC score'!$C$10))</f>
        <v>2.2736057112975469E-5</v>
      </c>
      <c r="J491" s="425">
        <f>IF(ISBLANK(D491),"",(F491/'Tasks to improve GC score'!$C$10))</f>
        <v>2.4630728539056756E-5</v>
      </c>
      <c r="K491" s="425">
        <f>IF(ISBLANK(D491),"",(G491/'Tasks to improve GC score'!$C$10))</f>
        <v>2.8420071391219334E-5</v>
      </c>
    </row>
    <row r="492" spans="1:11" x14ac:dyDescent="0.5">
      <c r="A492" s="230" t="str">
        <f t="shared" si="14"/>
        <v>Other - Reason for my visit is not in this list</v>
      </c>
      <c r="B492" s="230" t="str">
        <f t="shared" si="15"/>
        <v>AAFC</v>
      </c>
      <c r="C492" s="230">
        <f>VLOOKUP(B492,'Data-Dept'!A:J,10,)</f>
        <v>6.2702537952708762E-2</v>
      </c>
      <c r="D492" t="s">
        <v>235</v>
      </c>
      <c r="E492">
        <v>11</v>
      </c>
      <c r="F492">
        <v>10</v>
      </c>
      <c r="G492">
        <v>8</v>
      </c>
      <c r="H492">
        <v>17</v>
      </c>
      <c r="I492" s="425">
        <f>IF(ISBLANK(D492),"",(E492/'Tasks to improve GC score'!$C$10))</f>
        <v>2.0841385686894178E-5</v>
      </c>
      <c r="J492" s="425">
        <f>IF(ISBLANK(D492),"",(F492/'Tasks to improve GC score'!$C$10))</f>
        <v>1.8946714260812891E-5</v>
      </c>
      <c r="K492" s="425">
        <f>IF(ISBLANK(D492),"",(G492/'Tasks to improve GC score'!$C$10))</f>
        <v>1.5157371408650312E-5</v>
      </c>
    </row>
    <row r="493" spans="1:11" x14ac:dyDescent="0.5">
      <c r="A493" s="230" t="str">
        <f t="shared" si="14"/>
        <v>Find out about the impact of health research</v>
      </c>
      <c r="B493" s="230" t="str">
        <f t="shared" si="15"/>
        <v>CIHR</v>
      </c>
      <c r="C493" s="230">
        <f>VLOOKUP(B493,'Data-Dept'!A:J,10,)</f>
        <v>2.9322591399837911E-2</v>
      </c>
      <c r="D493" t="s">
        <v>302</v>
      </c>
      <c r="E493">
        <v>11</v>
      </c>
      <c r="F493">
        <v>11</v>
      </c>
      <c r="G493">
        <v>12</v>
      </c>
      <c r="H493">
        <v>30</v>
      </c>
      <c r="I493" s="425">
        <f>IF(ISBLANK(D493),"",(E493/'Tasks to improve GC score'!$C$10))</f>
        <v>2.0841385686894178E-5</v>
      </c>
      <c r="J493" s="425">
        <f>IF(ISBLANK(D493),"",(F493/'Tasks to improve GC score'!$C$10))</f>
        <v>2.0841385686894178E-5</v>
      </c>
      <c r="K493" s="425">
        <f>IF(ISBLANK(D493),"",(G493/'Tasks to improve GC score'!$C$10))</f>
        <v>2.2736057112975469E-5</v>
      </c>
    </row>
    <row r="494" spans="1:11" x14ac:dyDescent="0.5">
      <c r="A494" s="230" t="str">
        <f t="shared" si="14"/>
        <v>Other - Reason for my visit is not in this list</v>
      </c>
      <c r="B494" s="230" t="str">
        <f t="shared" si="15"/>
        <v>DFO</v>
      </c>
      <c r="C494" s="230">
        <f>VLOOKUP(B494,'Data-Dept'!A:J,10,)</f>
        <v>3.4571708353696461E-2</v>
      </c>
      <c r="D494" t="s">
        <v>421</v>
      </c>
      <c r="E494">
        <v>11</v>
      </c>
      <c r="F494">
        <v>13</v>
      </c>
      <c r="G494">
        <v>12</v>
      </c>
      <c r="H494">
        <v>26</v>
      </c>
      <c r="I494" s="425">
        <f>IF(ISBLANK(D494),"",(E494/'Tasks to improve GC score'!$C$10))</f>
        <v>2.0841385686894178E-5</v>
      </c>
      <c r="J494" s="425">
        <f>IF(ISBLANK(D494),"",(F494/'Tasks to improve GC score'!$C$10))</f>
        <v>2.4630728539056756E-5</v>
      </c>
      <c r="K494" s="425">
        <f>IF(ISBLANK(D494),"",(G494/'Tasks to improve GC score'!$C$10))</f>
        <v>2.2736057112975469E-5</v>
      </c>
    </row>
    <row r="495" spans="1:11" x14ac:dyDescent="0.5">
      <c r="A495" s="230" t="str">
        <f t="shared" si="14"/>
        <v>Defence administrative orders and directives (DAOD)</v>
      </c>
      <c r="B495" s="230" t="str">
        <f t="shared" si="15"/>
        <v>DND</v>
      </c>
      <c r="C495" s="230">
        <f>VLOOKUP(B495,'Data-Dept'!A:J,10,)</f>
        <v>1.3547807034757964E-2</v>
      </c>
      <c r="D495" t="s">
        <v>438</v>
      </c>
      <c r="E495">
        <v>11</v>
      </c>
      <c r="F495">
        <v>23</v>
      </c>
      <c r="G495">
        <v>20</v>
      </c>
      <c r="H495">
        <v>70</v>
      </c>
      <c r="I495" s="425">
        <f>IF(ISBLANK(D495),"",(E495/'Tasks to improve GC score'!$C$10))</f>
        <v>2.0841385686894178E-5</v>
      </c>
      <c r="J495" s="425">
        <f>IF(ISBLANK(D495),"",(F495/'Tasks to improve GC score'!$C$10))</f>
        <v>4.3577442799869647E-5</v>
      </c>
      <c r="K495" s="425">
        <f>IF(ISBLANK(D495),"",(G495/'Tasks to improve GC score'!$C$10))</f>
        <v>3.7893428521625781E-5</v>
      </c>
    </row>
    <row r="496" spans="1:11" x14ac:dyDescent="0.5">
      <c r="A496" s="230" t="str">
        <f t="shared" si="14"/>
        <v>Apply for wage subsidies or a hiring assistance program</v>
      </c>
      <c r="B496" s="230" t="str">
        <f t="shared" si="15"/>
        <v>ESDC</v>
      </c>
      <c r="C496" s="230">
        <f>VLOOKUP(B496,'Data-Dept'!A:J,10,)</f>
        <v>3.7887437723188588E-3</v>
      </c>
      <c r="D496" t="s">
        <v>550</v>
      </c>
      <c r="E496">
        <v>11</v>
      </c>
      <c r="F496">
        <v>24</v>
      </c>
      <c r="G496">
        <v>26</v>
      </c>
      <c r="H496">
        <v>49</v>
      </c>
      <c r="I496" s="425">
        <f>IF(ISBLANK(D496),"",(E496/'Tasks to improve GC score'!$C$10))</f>
        <v>2.0841385686894178E-5</v>
      </c>
      <c r="J496" s="425">
        <f>IF(ISBLANK(D496),"",(F496/'Tasks to improve GC score'!$C$10))</f>
        <v>4.5472114225950937E-5</v>
      </c>
      <c r="K496" s="425">
        <f>IF(ISBLANK(D496),"",(G496/'Tasks to improve GC score'!$C$10))</f>
        <v>4.9261457078113512E-5</v>
      </c>
    </row>
    <row r="497" spans="1:11" x14ac:dyDescent="0.5">
      <c r="A497" s="230" t="str">
        <f t="shared" si="14"/>
        <v>Calculate your mortgage payments and/or prepayments</v>
      </c>
      <c r="B497" s="230" t="str">
        <f t="shared" si="15"/>
        <v>FCAC</v>
      </c>
      <c r="C497" s="230">
        <f>VLOOKUP(B497,'Data-Dept'!A:J,10,)</f>
        <v>1.4482946329336105E-2</v>
      </c>
      <c r="D497" t="s">
        <v>579</v>
      </c>
      <c r="E497">
        <v>11</v>
      </c>
      <c r="F497">
        <v>21</v>
      </c>
      <c r="G497">
        <v>24</v>
      </c>
      <c r="H497">
        <v>62</v>
      </c>
      <c r="I497" s="425">
        <f>IF(ISBLANK(D497),"",(E497/'Tasks to improve GC score'!$C$10))</f>
        <v>2.0841385686894178E-5</v>
      </c>
      <c r="J497" s="425">
        <f>IF(ISBLANK(D497),"",(F497/'Tasks to improve GC score'!$C$10))</f>
        <v>3.9788099947707072E-5</v>
      </c>
      <c r="K497" s="425">
        <f>IF(ISBLANK(D497),"",(G497/'Tasks to improve GC score'!$C$10))</f>
        <v>4.5472114225950937E-5</v>
      </c>
    </row>
    <row r="498" spans="1:11" x14ac:dyDescent="0.5">
      <c r="A498" s="230" t="str">
        <f t="shared" si="14"/>
        <v>Find an elementary school</v>
      </c>
      <c r="B498" s="230" t="str">
        <f t="shared" si="15"/>
        <v>GAC</v>
      </c>
      <c r="C498" s="230">
        <f>VLOOKUP(B498,'Data-Dept'!A:J,10,)</f>
        <v>8.097690068006173E-3</v>
      </c>
      <c r="D498" t="s">
        <v>738</v>
      </c>
      <c r="E498">
        <v>11</v>
      </c>
      <c r="F498">
        <v>13</v>
      </c>
      <c r="G498">
        <v>16</v>
      </c>
      <c r="H498">
        <v>43</v>
      </c>
      <c r="I498" s="425">
        <f>IF(ISBLANK(D498),"",(E498/'Tasks to improve GC score'!$C$10))</f>
        <v>2.0841385686894178E-5</v>
      </c>
      <c r="J498" s="425">
        <f>IF(ISBLANK(D498),"",(F498/'Tasks to improve GC score'!$C$10))</f>
        <v>2.4630728539056756E-5</v>
      </c>
      <c r="K498" s="425">
        <f>IF(ISBLANK(D498),"",(G498/'Tasks to improve GC score'!$C$10))</f>
        <v>3.0314742817300625E-5</v>
      </c>
    </row>
    <row r="499" spans="1:11" x14ac:dyDescent="0.5">
      <c r="A499" s="230" t="str">
        <f t="shared" si="14"/>
        <v>Human rights and dignity</v>
      </c>
      <c r="B499" s="230" t="str">
        <f t="shared" si="15"/>
        <v>GAC</v>
      </c>
      <c r="C499" s="230">
        <f>VLOOKUP(B499,'Data-Dept'!A:J,10,)</f>
        <v>8.097690068006173E-3</v>
      </c>
      <c r="D499" t="s">
        <v>743</v>
      </c>
      <c r="E499">
        <v>11</v>
      </c>
      <c r="F499">
        <v>17</v>
      </c>
      <c r="G499">
        <v>27</v>
      </c>
      <c r="H499">
        <v>70</v>
      </c>
      <c r="I499" s="425">
        <f>IF(ISBLANK(D499),"",(E499/'Tasks to improve GC score'!$C$10))</f>
        <v>2.0841385686894178E-5</v>
      </c>
      <c r="J499" s="425">
        <f>IF(ISBLANK(D499),"",(F499/'Tasks to improve GC score'!$C$10))</f>
        <v>3.2209414243381916E-5</v>
      </c>
      <c r="K499" s="425">
        <f>IF(ISBLANK(D499),"",(G499/'Tasks to improve GC score'!$C$10))</f>
        <v>5.1156128504194803E-5</v>
      </c>
    </row>
    <row r="500" spans="1:11" x14ac:dyDescent="0.5">
      <c r="A500" s="230" t="str">
        <f t="shared" si="14"/>
        <v>Prepare my departure before going to study in Canada</v>
      </c>
      <c r="B500" s="230" t="str">
        <f t="shared" si="15"/>
        <v>GAC</v>
      </c>
      <c r="C500" s="230">
        <f>VLOOKUP(B500,'Data-Dept'!A:J,10,)</f>
        <v>8.097690068006173E-3</v>
      </c>
      <c r="D500" t="s">
        <v>762</v>
      </c>
      <c r="E500">
        <v>11</v>
      </c>
      <c r="F500">
        <v>30</v>
      </c>
      <c r="G500">
        <v>25</v>
      </c>
      <c r="H500">
        <v>114</v>
      </c>
      <c r="I500" s="425">
        <f>IF(ISBLANK(D500),"",(E500/'Tasks to improve GC score'!$C$10))</f>
        <v>2.0841385686894178E-5</v>
      </c>
      <c r="J500" s="425">
        <f>IF(ISBLANK(D500),"",(F500/'Tasks to improve GC score'!$C$10))</f>
        <v>5.6840142782438668E-5</v>
      </c>
      <c r="K500" s="425">
        <f>IF(ISBLANK(D500),"",(G500/'Tasks to improve GC score'!$C$10))</f>
        <v>4.7366785652032221E-5</v>
      </c>
    </row>
    <row r="501" spans="1:11" x14ac:dyDescent="0.5">
      <c r="A501" s="230" t="str">
        <f t="shared" si="14"/>
        <v>Projects funded by the Investing in Canada plan</v>
      </c>
      <c r="B501" s="230" t="str">
        <f t="shared" si="15"/>
        <v>INFC</v>
      </c>
      <c r="C501" s="230">
        <f>VLOOKUP(B501,'Data-Dept'!A:J,10,)</f>
        <v>3.9746974763323513E-2</v>
      </c>
      <c r="D501" t="s">
        <v>828</v>
      </c>
      <c r="E501">
        <v>11</v>
      </c>
      <c r="F501">
        <v>15</v>
      </c>
      <c r="G501">
        <v>15</v>
      </c>
      <c r="H501">
        <v>30</v>
      </c>
      <c r="I501" s="425">
        <f>IF(ISBLANK(D501),"",(E501/'Tasks to improve GC score'!$C$10))</f>
        <v>2.0841385686894178E-5</v>
      </c>
      <c r="J501" s="425">
        <f>IF(ISBLANK(D501),"",(F501/'Tasks to improve GC score'!$C$10))</f>
        <v>2.8420071391219334E-5</v>
      </c>
      <c r="K501" s="425">
        <f>IF(ISBLANK(D501),"",(G501/'Tasks to improve GC score'!$C$10))</f>
        <v>2.8420071391219334E-5</v>
      </c>
    </row>
    <row r="502" spans="1:11" x14ac:dyDescent="0.5">
      <c r="A502" s="230" t="str">
        <f t="shared" si="14"/>
        <v>Participate in National Indigenous Peoples Day</v>
      </c>
      <c r="B502" s="230" t="str">
        <f t="shared" si="15"/>
        <v>ISC</v>
      </c>
      <c r="C502" s="230">
        <f>VLOOKUP(B502,'Data-Dept'!A:J,10,)</f>
        <v>1.6665175505521528E-2</v>
      </c>
      <c r="D502" t="s">
        <v>907</v>
      </c>
      <c r="E502">
        <v>11</v>
      </c>
      <c r="F502">
        <v>13</v>
      </c>
      <c r="G502">
        <v>24</v>
      </c>
      <c r="H502">
        <v>53</v>
      </c>
      <c r="I502" s="425">
        <f>IF(ISBLANK(D502),"",(E502/'Tasks to improve GC score'!$C$10))</f>
        <v>2.0841385686894178E-5</v>
      </c>
      <c r="J502" s="425">
        <f>IF(ISBLANK(D502),"",(F502/'Tasks to improve GC score'!$C$10))</f>
        <v>2.4630728539056756E-5</v>
      </c>
      <c r="K502" s="425">
        <f>IF(ISBLANK(D502),"",(G502/'Tasks to improve GC score'!$C$10))</f>
        <v>4.5472114225950937E-5</v>
      </c>
    </row>
    <row r="503" spans="1:11" x14ac:dyDescent="0.5">
      <c r="A503" s="230" t="str">
        <f t="shared" si="14"/>
        <v>Find data and information on Canada's energy sources</v>
      </c>
      <c r="B503" s="230" t="str">
        <f t="shared" si="15"/>
        <v>NRCan</v>
      </c>
      <c r="C503" s="230">
        <f>VLOOKUP(B503,'Data-Dept'!A:J,10,)</f>
        <v>1.720243549629279E-2</v>
      </c>
      <c r="D503" t="s">
        <v>1019</v>
      </c>
      <c r="E503">
        <v>11</v>
      </c>
      <c r="F503">
        <v>21</v>
      </c>
      <c r="G503">
        <v>19</v>
      </c>
      <c r="H503">
        <v>54</v>
      </c>
      <c r="I503" s="425">
        <f>IF(ISBLANK(D503),"",(E503/'Tasks to improve GC score'!$C$10))</f>
        <v>2.0841385686894178E-5</v>
      </c>
      <c r="J503" s="425">
        <f>IF(ISBLANK(D503),"",(F503/'Tasks to improve GC score'!$C$10))</f>
        <v>3.9788099947707072E-5</v>
      </c>
      <c r="K503" s="425">
        <f>IF(ISBLANK(D503),"",(G503/'Tasks to improve GC score'!$C$10))</f>
        <v>3.599875709554449E-5</v>
      </c>
    </row>
    <row r="504" spans="1:11" x14ac:dyDescent="0.5">
      <c r="A504" s="230" t="str">
        <f t="shared" si="14"/>
        <v>Jobs at Natural Resources Canada (NRCan)</v>
      </c>
      <c r="B504" s="230" t="str">
        <f t="shared" si="15"/>
        <v>NRCan</v>
      </c>
      <c r="C504" s="230">
        <f>VLOOKUP(B504,'Data-Dept'!A:J,10,)</f>
        <v>1.720243549629279E-2</v>
      </c>
      <c r="D504" t="s">
        <v>1032</v>
      </c>
      <c r="E504">
        <v>11</v>
      </c>
      <c r="F504">
        <v>15</v>
      </c>
      <c r="G504">
        <v>12</v>
      </c>
      <c r="H504">
        <v>38</v>
      </c>
      <c r="I504" s="425">
        <f>IF(ISBLANK(D504),"",(E504/'Tasks to improve GC score'!$C$10))</f>
        <v>2.0841385686894178E-5</v>
      </c>
      <c r="J504" s="425">
        <f>IF(ISBLANK(D504),"",(F504/'Tasks to improve GC score'!$C$10))</f>
        <v>2.8420071391219334E-5</v>
      </c>
      <c r="K504" s="425">
        <f>IF(ISBLANK(D504),"",(G504/'Tasks to improve GC score'!$C$10))</f>
        <v>2.2736057112975469E-5</v>
      </c>
    </row>
    <row r="505" spans="1:11" x14ac:dyDescent="0.5">
      <c r="A505" s="230" t="str">
        <f t="shared" si="14"/>
        <v>Apply to a grant or funding program — multiculturalism</v>
      </c>
      <c r="B505" s="230" t="str">
        <f t="shared" si="15"/>
        <v>PCH</v>
      </c>
      <c r="C505" s="230">
        <f>VLOOKUP(B505,'Data-Dept'!A:J,10,)</f>
        <v>2.4417219195539241E-2</v>
      </c>
      <c r="D505" t="s">
        <v>1058</v>
      </c>
      <c r="E505">
        <v>11</v>
      </c>
      <c r="F505">
        <v>14</v>
      </c>
      <c r="G505">
        <v>12</v>
      </c>
      <c r="H505">
        <v>31</v>
      </c>
      <c r="I505" s="425">
        <f>IF(ISBLANK(D505),"",(E505/'Tasks to improve GC score'!$C$10))</f>
        <v>2.0841385686894178E-5</v>
      </c>
      <c r="J505" s="425">
        <f>IF(ISBLANK(D505),"",(F505/'Tasks to improve GC score'!$C$10))</f>
        <v>2.6525399965138047E-5</v>
      </c>
      <c r="K505" s="425">
        <f>IF(ISBLANK(D505),"",(G505/'Tasks to improve GC score'!$C$10))</f>
        <v>2.2736057112975469E-5</v>
      </c>
    </row>
    <row r="506" spans="1:11" x14ac:dyDescent="0.5">
      <c r="A506" s="230" t="str">
        <f t="shared" si="14"/>
        <v>Other - Reason for my visit is not in this list</v>
      </c>
      <c r="B506" s="230" t="str">
        <f t="shared" si="15"/>
        <v>PCH</v>
      </c>
      <c r="C506" s="230">
        <f>VLOOKUP(B506,'Data-Dept'!A:J,10,)</f>
        <v>2.4417219195539241E-2</v>
      </c>
      <c r="D506" t="s">
        <v>1080</v>
      </c>
      <c r="E506">
        <v>11</v>
      </c>
      <c r="F506">
        <v>16</v>
      </c>
      <c r="G506">
        <v>12</v>
      </c>
      <c r="H506">
        <v>33</v>
      </c>
      <c r="I506" s="425">
        <f>IF(ISBLANK(D506),"",(E506/'Tasks to improve GC score'!$C$10))</f>
        <v>2.0841385686894178E-5</v>
      </c>
      <c r="J506" s="425">
        <f>IF(ISBLANK(D506),"",(F506/'Tasks to improve GC score'!$C$10))</f>
        <v>3.0314742817300625E-5</v>
      </c>
      <c r="K506" s="425">
        <f>IF(ISBLANK(D506),"",(G506/'Tasks to improve GC score'!$C$10))</f>
        <v>2.2736057112975469E-5</v>
      </c>
    </row>
    <row r="507" spans="1:11" x14ac:dyDescent="0.5">
      <c r="A507" s="230" t="str">
        <f t="shared" si="14"/>
        <v>Learn about outbreaks of food and water-borne illnesses and diseases in Canada</v>
      </c>
      <c r="B507" s="230" t="str">
        <f t="shared" si="15"/>
        <v>PHAC</v>
      </c>
      <c r="C507" s="230">
        <f>VLOOKUP(B507,'Data-Dept'!A:J,10,)</f>
        <v>1.2118060810089969E-2</v>
      </c>
      <c r="D507" t="s">
        <v>1103</v>
      </c>
      <c r="E507">
        <v>11</v>
      </c>
      <c r="F507">
        <v>17</v>
      </c>
      <c r="G507">
        <v>19</v>
      </c>
      <c r="H507">
        <v>47</v>
      </c>
      <c r="I507" s="425">
        <f>IF(ISBLANK(D507),"",(E507/'Tasks to improve GC score'!$C$10))</f>
        <v>2.0841385686894178E-5</v>
      </c>
      <c r="J507" s="425">
        <f>IF(ISBLANK(D507),"",(F507/'Tasks to improve GC score'!$C$10))</f>
        <v>3.2209414243381916E-5</v>
      </c>
      <c r="K507" s="425">
        <f>IF(ISBLANK(D507),"",(G507/'Tasks to improve GC score'!$C$10))</f>
        <v>3.599875709554449E-5</v>
      </c>
    </row>
    <row r="508" spans="1:11" x14ac:dyDescent="0.5">
      <c r="A508" s="230" t="str">
        <f t="shared" si="14"/>
        <v>Other - Reason for my visit is not in this list</v>
      </c>
      <c r="B508" s="230" t="str">
        <f t="shared" si="15"/>
        <v>PHAC</v>
      </c>
      <c r="C508" s="230">
        <f>VLOOKUP(B508,'Data-Dept'!A:J,10,)</f>
        <v>1.2118060810089969E-2</v>
      </c>
      <c r="D508" t="s">
        <v>1104</v>
      </c>
      <c r="E508">
        <v>11</v>
      </c>
      <c r="F508">
        <v>14</v>
      </c>
      <c r="G508">
        <v>15</v>
      </c>
      <c r="H508">
        <v>30</v>
      </c>
      <c r="I508" s="425">
        <f>IF(ISBLANK(D508),"",(E508/'Tasks to improve GC score'!$C$10))</f>
        <v>2.0841385686894178E-5</v>
      </c>
      <c r="J508" s="425">
        <f>IF(ISBLANK(D508),"",(F508/'Tasks to improve GC score'!$C$10))</f>
        <v>2.6525399965138047E-5</v>
      </c>
      <c r="K508" s="425">
        <f>IF(ISBLANK(D508),"",(G508/'Tasks to improve GC score'!$C$10))</f>
        <v>2.8420071391219334E-5</v>
      </c>
    </row>
    <row r="509" spans="1:11" x14ac:dyDescent="0.5">
      <c r="A509" s="230" t="str">
        <f t="shared" si="14"/>
        <v>Other - Reason for my visit is not in this list</v>
      </c>
      <c r="B509" s="230" t="str">
        <f t="shared" si="15"/>
        <v>PS</v>
      </c>
      <c r="C509" s="230">
        <f>VLOOKUP(B509,'Data-Dept'!A:J,10,)</f>
        <v>4.6436969073384148E-2</v>
      </c>
      <c r="D509" t="s">
        <v>1127</v>
      </c>
      <c r="E509">
        <v>11</v>
      </c>
      <c r="F509">
        <v>13</v>
      </c>
      <c r="G509">
        <v>18</v>
      </c>
      <c r="H509">
        <v>24</v>
      </c>
      <c r="I509" s="425">
        <f>IF(ISBLANK(D509),"",(E509/'Tasks to improve GC score'!$C$10))</f>
        <v>2.0841385686894178E-5</v>
      </c>
      <c r="J509" s="425">
        <f>IF(ISBLANK(D509),"",(F509/'Tasks to improve GC score'!$C$10))</f>
        <v>2.4630728539056756E-5</v>
      </c>
      <c r="K509" s="425">
        <f>IF(ISBLANK(D509),"",(G509/'Tasks to improve GC score'!$C$10))</f>
        <v>3.41040856694632E-5</v>
      </c>
    </row>
    <row r="510" spans="1:11" x14ac:dyDescent="0.5">
      <c r="A510" s="230" t="str">
        <f t="shared" si="14"/>
        <v>Apply for an International Standard Book Number (ISBN) / catalogue number</v>
      </c>
      <c r="B510" s="230" t="str">
        <f t="shared" si="15"/>
        <v>PSPC</v>
      </c>
      <c r="C510" s="230">
        <f>VLOOKUP(B510,'Data-Dept'!A:J,10,)</f>
        <v>7.9173363759790314E-3</v>
      </c>
      <c r="D510" t="s">
        <v>1140</v>
      </c>
      <c r="E510">
        <v>11</v>
      </c>
      <c r="F510">
        <v>26</v>
      </c>
      <c r="G510">
        <v>27</v>
      </c>
      <c r="H510">
        <v>41</v>
      </c>
      <c r="I510" s="425">
        <f>IF(ISBLANK(D510),"",(E510/'Tasks to improve GC score'!$C$10))</f>
        <v>2.0841385686894178E-5</v>
      </c>
      <c r="J510" s="425">
        <f>IF(ISBLANK(D510),"",(F510/'Tasks to improve GC score'!$C$10))</f>
        <v>4.9261457078113512E-5</v>
      </c>
      <c r="K510" s="425">
        <f>IF(ISBLANK(D510),"",(G510/'Tasks to improve GC score'!$C$10))</f>
        <v>5.1156128504194803E-5</v>
      </c>
    </row>
    <row r="511" spans="1:11" x14ac:dyDescent="0.5">
      <c r="A511" s="230" t="str">
        <f t="shared" si="14"/>
        <v>Consult writing tools</v>
      </c>
      <c r="B511" s="230" t="str">
        <f t="shared" si="15"/>
        <v>PSPC</v>
      </c>
      <c r="C511" s="230">
        <f>VLOOKUP(B511,'Data-Dept'!A:J,10,)</f>
        <v>7.9173363759790314E-3</v>
      </c>
      <c r="D511" t="s">
        <v>1594</v>
      </c>
      <c r="E511">
        <v>11</v>
      </c>
      <c r="F511">
        <v>28</v>
      </c>
      <c r="G511">
        <v>27</v>
      </c>
      <c r="H511">
        <v>98</v>
      </c>
      <c r="I511" s="425">
        <f>IF(ISBLANK(D511),"",(E511/'Tasks to improve GC score'!$C$10))</f>
        <v>2.0841385686894178E-5</v>
      </c>
      <c r="J511" s="425">
        <f>IF(ISBLANK(D511),"",(F511/'Tasks to improve GC score'!$C$10))</f>
        <v>5.3050799930276094E-5</v>
      </c>
      <c r="K511" s="425">
        <f>IF(ISBLANK(D511),"",(G511/'Tasks to improve GC score'!$C$10))</f>
        <v>5.1156128504194803E-5</v>
      </c>
    </row>
    <row r="512" spans="1:11" x14ac:dyDescent="0.5">
      <c r="A512" s="230" t="str">
        <f t="shared" si="14"/>
        <v>Labour Force Survey (LFS)</v>
      </c>
      <c r="B512" s="230" t="str">
        <f t="shared" si="15"/>
        <v>StatCan</v>
      </c>
      <c r="C512" s="230">
        <f>VLOOKUP(B512,'Data-Dept'!A:J,10,)</f>
        <v>9.338464401390037E-3</v>
      </c>
      <c r="D512" t="s">
        <v>1237</v>
      </c>
      <c r="E512">
        <v>11</v>
      </c>
      <c r="F512">
        <v>27</v>
      </c>
      <c r="G512">
        <v>21</v>
      </c>
      <c r="H512">
        <v>63</v>
      </c>
      <c r="I512" s="425">
        <f>IF(ISBLANK(D512),"",(E512/'Tasks to improve GC score'!$C$10))</f>
        <v>2.0841385686894178E-5</v>
      </c>
      <c r="J512" s="425">
        <f>IF(ISBLANK(D512),"",(F512/'Tasks to improve GC score'!$C$10))</f>
        <v>5.1156128504194803E-5</v>
      </c>
      <c r="K512" s="425">
        <f>IF(ISBLANK(D512),"",(G512/'Tasks to improve GC score'!$C$10))</f>
        <v>3.9788099947707072E-5</v>
      </c>
    </row>
    <row r="513" spans="1:11" x14ac:dyDescent="0.5">
      <c r="A513" s="230" t="str">
        <f t="shared" si="14"/>
        <v>Find public service students rates of pay</v>
      </c>
      <c r="B513" s="230" t="str">
        <f t="shared" si="15"/>
        <v>TBS</v>
      </c>
      <c r="C513" s="230">
        <f>VLOOKUP(B513,'Data-Dept'!A:J,10,)</f>
        <v>1.4316913441313023E-2</v>
      </c>
      <c r="D513" t="s">
        <v>1272</v>
      </c>
      <c r="E513">
        <v>11</v>
      </c>
      <c r="F513">
        <v>23</v>
      </c>
      <c r="G513">
        <v>24</v>
      </c>
      <c r="H513">
        <v>61</v>
      </c>
      <c r="I513" s="425">
        <f>IF(ISBLANK(D513),"",(E513/'Tasks to improve GC score'!$C$10))</f>
        <v>2.0841385686894178E-5</v>
      </c>
      <c r="J513" s="425">
        <f>IF(ISBLANK(D513),"",(F513/'Tasks to improve GC score'!$C$10))</f>
        <v>4.3577442799869647E-5</v>
      </c>
      <c r="K513" s="425">
        <f>IF(ISBLANK(D513),"",(G513/'Tasks to improve GC score'!$C$10))</f>
        <v>4.5472114225950937E-5</v>
      </c>
    </row>
    <row r="514" spans="1:11" x14ac:dyDescent="0.5">
      <c r="A514" s="230" t="str">
        <f t="shared" si="14"/>
        <v>Licensing and training of aviation personnel</v>
      </c>
      <c r="B514" s="230" t="str">
        <f t="shared" si="15"/>
        <v>TC</v>
      </c>
      <c r="C514" s="230">
        <f>VLOOKUP(B514,'Data-Dept'!A:J,10,)</f>
        <v>2.4679576079022828E-2</v>
      </c>
      <c r="D514" t="s">
        <v>1629</v>
      </c>
      <c r="E514">
        <v>11</v>
      </c>
      <c r="F514">
        <v>17</v>
      </c>
      <c r="G514">
        <v>14</v>
      </c>
      <c r="H514">
        <v>35</v>
      </c>
      <c r="I514" s="425">
        <f>IF(ISBLANK(D514),"",(E514/'Tasks to improve GC score'!$C$10))</f>
        <v>2.0841385686894178E-5</v>
      </c>
      <c r="J514" s="425">
        <f>IF(ISBLANK(D514),"",(F514/'Tasks to improve GC score'!$C$10))</f>
        <v>3.2209414243381916E-5</v>
      </c>
      <c r="K514" s="425">
        <f>IF(ISBLANK(D514),"",(G514/'Tasks to improve GC score'!$C$10))</f>
        <v>2.6525399965138047E-5</v>
      </c>
    </row>
    <row r="515" spans="1:11" x14ac:dyDescent="0.5">
      <c r="A515" s="230" t="str">
        <f t="shared" ref="A515:A578" si="16">IF(ISBLANK(D515),"",MID(D515,FIND("#",SUBSTITUTE(D515,":","#",2))+1,500))</f>
        <v>Flying an aircraft</v>
      </c>
      <c r="B515" s="230" t="str">
        <f t="shared" ref="B515:B578" si="17">IF(ISBLANK(D515),"",LEFT(D515,FIND("#",SUBSTITUTE(D515,":","#"))-1))</f>
        <v>TC</v>
      </c>
      <c r="C515" s="230">
        <f>VLOOKUP(B515,'Data-Dept'!A:J,10,)</f>
        <v>2.4679576079022828E-2</v>
      </c>
      <c r="D515" t="s">
        <v>1294</v>
      </c>
      <c r="E515">
        <v>11</v>
      </c>
      <c r="F515">
        <v>13</v>
      </c>
      <c r="G515">
        <v>13</v>
      </c>
      <c r="H515">
        <v>41</v>
      </c>
      <c r="I515" s="425">
        <f>IF(ISBLANK(D515),"",(E515/'Tasks to improve GC score'!$C$10))</f>
        <v>2.0841385686894178E-5</v>
      </c>
      <c r="J515" s="425">
        <f>IF(ISBLANK(D515),"",(F515/'Tasks to improve GC score'!$C$10))</f>
        <v>2.4630728539056756E-5</v>
      </c>
      <c r="K515" s="425">
        <f>IF(ISBLANK(D515),"",(G515/'Tasks to improve GC score'!$C$10))</f>
        <v>2.4630728539056756E-5</v>
      </c>
    </row>
    <row r="516" spans="1:11" x14ac:dyDescent="0.5">
      <c r="A516" s="230" t="str">
        <f t="shared" si="16"/>
        <v>Get a drone pilot certificate</v>
      </c>
      <c r="B516" s="230" t="str">
        <f t="shared" si="17"/>
        <v>TC</v>
      </c>
      <c r="C516" s="230">
        <f>VLOOKUP(B516,'Data-Dept'!A:J,10,)</f>
        <v>2.4679576079022828E-2</v>
      </c>
      <c r="D516" t="s">
        <v>1295</v>
      </c>
      <c r="E516">
        <v>11</v>
      </c>
      <c r="F516">
        <v>19</v>
      </c>
      <c r="G516">
        <v>20</v>
      </c>
      <c r="H516">
        <v>40</v>
      </c>
      <c r="I516" s="425">
        <f>IF(ISBLANK(D516),"",(E516/'Tasks to improve GC score'!$C$10))</f>
        <v>2.0841385686894178E-5</v>
      </c>
      <c r="J516" s="425">
        <f>IF(ISBLANK(D516),"",(F516/'Tasks to improve GC score'!$C$10))</f>
        <v>3.599875709554449E-5</v>
      </c>
      <c r="K516" s="425">
        <f>IF(ISBLANK(D516),"",(G516/'Tasks to improve GC score'!$C$10))</f>
        <v>3.7893428521625781E-5</v>
      </c>
    </row>
    <row r="517" spans="1:11" x14ac:dyDescent="0.5">
      <c r="A517" s="230" t="str">
        <f t="shared" si="16"/>
        <v>Apply for NEXUS</v>
      </c>
      <c r="B517" s="230" t="str">
        <f t="shared" si="17"/>
        <v>CBSA</v>
      </c>
      <c r="C517" s="230">
        <f>VLOOKUP(B517,'Data-Dept'!A:J,10,)</f>
        <v>8.2121991698330173E-3</v>
      </c>
      <c r="D517" t="s">
        <v>252</v>
      </c>
      <c r="E517">
        <v>10</v>
      </c>
      <c r="F517">
        <v>8</v>
      </c>
      <c r="G517">
        <v>12</v>
      </c>
      <c r="H517">
        <v>22</v>
      </c>
      <c r="I517" s="425">
        <f>IF(ISBLANK(D517),"",(E517/'Tasks to improve GC score'!$C$10))</f>
        <v>1.8946714260812891E-5</v>
      </c>
      <c r="J517" s="425">
        <f>IF(ISBLANK(D517),"",(F517/'Tasks to improve GC score'!$C$10))</f>
        <v>1.5157371408650312E-5</v>
      </c>
      <c r="K517" s="425">
        <f>IF(ISBLANK(D517),"",(G517/'Tasks to improve GC score'!$C$10))</f>
        <v>2.2736057112975469E-5</v>
      </c>
    </row>
    <row r="518" spans="1:11" x14ac:dyDescent="0.5">
      <c r="A518" s="230" t="str">
        <f t="shared" si="16"/>
        <v>Find out about collaboration at Canadian Institutes of Health Research (CIHR)</v>
      </c>
      <c r="B518" s="230" t="str">
        <f t="shared" si="17"/>
        <v>CIHR</v>
      </c>
      <c r="C518" s="230">
        <f>VLOOKUP(B518,'Data-Dept'!A:J,10,)</f>
        <v>2.9322591399837911E-2</v>
      </c>
      <c r="D518" t="s">
        <v>298</v>
      </c>
      <c r="E518">
        <v>10</v>
      </c>
      <c r="F518">
        <v>10</v>
      </c>
      <c r="G518">
        <v>18</v>
      </c>
      <c r="H518">
        <v>45</v>
      </c>
      <c r="I518" s="425">
        <f>IF(ISBLANK(D518),"",(E518/'Tasks to improve GC score'!$C$10))</f>
        <v>1.8946714260812891E-5</v>
      </c>
      <c r="J518" s="425">
        <f>IF(ISBLANK(D518),"",(F518/'Tasks to improve GC score'!$C$10))</f>
        <v>1.8946714260812891E-5</v>
      </c>
      <c r="K518" s="425">
        <f>IF(ISBLANK(D518),"",(G518/'Tasks to improve GC score'!$C$10))</f>
        <v>3.41040856694632E-5</v>
      </c>
    </row>
    <row r="519" spans="1:11" x14ac:dyDescent="0.5">
      <c r="A519" s="230" t="str">
        <f t="shared" si="16"/>
        <v>Learn about the different funding programs</v>
      </c>
      <c r="B519" s="230" t="str">
        <f t="shared" si="17"/>
        <v>CIHR</v>
      </c>
      <c r="C519" s="230">
        <f>VLOOKUP(B519,'Data-Dept'!A:J,10,)</f>
        <v>2.9322591399837911E-2</v>
      </c>
      <c r="D519" t="s">
        <v>311</v>
      </c>
      <c r="E519">
        <v>10</v>
      </c>
      <c r="F519">
        <v>24</v>
      </c>
      <c r="G519">
        <v>24</v>
      </c>
      <c r="H519">
        <v>54</v>
      </c>
      <c r="I519" s="425">
        <f>IF(ISBLANK(D519),"",(E519/'Tasks to improve GC score'!$C$10))</f>
        <v>1.8946714260812891E-5</v>
      </c>
      <c r="J519" s="425">
        <f>IF(ISBLANK(D519),"",(F519/'Tasks to improve GC score'!$C$10))</f>
        <v>4.5472114225950937E-5</v>
      </c>
      <c r="K519" s="425">
        <f>IF(ISBLANK(D519),"",(G519/'Tasks to improve GC score'!$C$10))</f>
        <v>4.5472114225950937E-5</v>
      </c>
    </row>
    <row r="520" spans="1:11" x14ac:dyDescent="0.5">
      <c r="A520" s="230" t="str">
        <f t="shared" si="16"/>
        <v>Apply for a patent</v>
      </c>
      <c r="B520" s="230" t="str">
        <f t="shared" si="17"/>
        <v>CIPO</v>
      </c>
      <c r="C520" s="230">
        <f>VLOOKUP(B520,'Data-Dept'!A:J,10,)</f>
        <v>6.0161645388857155E-2</v>
      </c>
      <c r="D520" t="s">
        <v>317</v>
      </c>
      <c r="E520">
        <v>10</v>
      </c>
      <c r="F520">
        <v>16</v>
      </c>
      <c r="G520">
        <v>22</v>
      </c>
      <c r="H520">
        <v>35</v>
      </c>
      <c r="I520" s="425">
        <f>IF(ISBLANK(D520),"",(E520/'Tasks to improve GC score'!$C$10))</f>
        <v>1.8946714260812891E-5</v>
      </c>
      <c r="J520" s="425">
        <f>IF(ISBLANK(D520),"",(F520/'Tasks to improve GC score'!$C$10))</f>
        <v>3.0314742817300625E-5</v>
      </c>
      <c r="K520" s="425">
        <f>IF(ISBLANK(D520),"",(G520/'Tasks to improve GC score'!$C$10))</f>
        <v>4.1682771373788356E-5</v>
      </c>
    </row>
    <row r="521" spans="1:11" ht="31.5" x14ac:dyDescent="0.5">
      <c r="A521" s="230" t="str">
        <f t="shared" si="16"/>
        <v>Government of Canada's response to the recommendations made by the National Inquiry into Missing and Murdered Indigenous Women and Girls</v>
      </c>
      <c r="B521" s="230" t="str">
        <f t="shared" si="17"/>
        <v>CIRNAC</v>
      </c>
      <c r="C521" s="230">
        <f>VLOOKUP(B521,'Data-Dept'!A:J,10,)</f>
        <v>2.3715982070287255E-2</v>
      </c>
      <c r="D521" t="s">
        <v>325</v>
      </c>
      <c r="E521">
        <v>10</v>
      </c>
      <c r="F521">
        <v>11</v>
      </c>
      <c r="G521">
        <v>16</v>
      </c>
      <c r="H521">
        <v>29</v>
      </c>
      <c r="I521" s="425">
        <f>IF(ISBLANK(D521),"",(E521/'Tasks to improve GC score'!$C$10))</f>
        <v>1.8946714260812891E-5</v>
      </c>
      <c r="J521" s="425">
        <f>IF(ISBLANK(D521),"",(F521/'Tasks to improve GC score'!$C$10))</f>
        <v>2.0841385686894178E-5</v>
      </c>
      <c r="K521" s="425">
        <f>IF(ISBLANK(D521),"",(G521/'Tasks to improve GC score'!$C$10))</f>
        <v>3.0314742817300625E-5</v>
      </c>
    </row>
    <row r="522" spans="1:11" x14ac:dyDescent="0.5">
      <c r="A522" s="230" t="str">
        <f t="shared" si="16"/>
        <v>Find out if you need a fishing licence</v>
      </c>
      <c r="B522" s="230" t="str">
        <f t="shared" si="17"/>
        <v>DFO</v>
      </c>
      <c r="C522" s="230">
        <f>VLOOKUP(B522,'Data-Dept'!A:J,10,)</f>
        <v>3.4571708353696461E-2</v>
      </c>
      <c r="D522" t="s">
        <v>414</v>
      </c>
      <c r="E522">
        <v>10</v>
      </c>
      <c r="F522">
        <v>12</v>
      </c>
      <c r="G522">
        <v>12</v>
      </c>
      <c r="H522">
        <v>26</v>
      </c>
      <c r="I522" s="425">
        <f>IF(ISBLANK(D522),"",(E522/'Tasks to improve GC score'!$C$10))</f>
        <v>1.8946714260812891E-5</v>
      </c>
      <c r="J522" s="425">
        <f>IF(ISBLANK(D522),"",(F522/'Tasks to improve GC score'!$C$10))</f>
        <v>2.2736057112975469E-5</v>
      </c>
      <c r="K522" s="425">
        <f>IF(ISBLANK(D522),"",(G522/'Tasks to improve GC score'!$C$10))</f>
        <v>2.2736057112975469E-5</v>
      </c>
    </row>
    <row r="523" spans="1:11" x14ac:dyDescent="0.5">
      <c r="A523" s="230" t="str">
        <f t="shared" si="16"/>
        <v>Find provincial and territorial regulations for recreational (sport) fishing</v>
      </c>
      <c r="B523" s="230" t="str">
        <f t="shared" si="17"/>
        <v>DFO</v>
      </c>
      <c r="C523" s="230">
        <f>VLOOKUP(B523,'Data-Dept'!A:J,10,)</f>
        <v>3.4571708353696461E-2</v>
      </c>
      <c r="D523" t="s">
        <v>415</v>
      </c>
      <c r="E523">
        <v>10</v>
      </c>
      <c r="F523">
        <v>14</v>
      </c>
      <c r="G523">
        <v>12</v>
      </c>
      <c r="H523">
        <v>23</v>
      </c>
      <c r="I523" s="425">
        <f>IF(ISBLANK(D523),"",(E523/'Tasks to improve GC score'!$C$10))</f>
        <v>1.8946714260812891E-5</v>
      </c>
      <c r="J523" s="425">
        <f>IF(ISBLANK(D523),"",(F523/'Tasks to improve GC score'!$C$10))</f>
        <v>2.6525399965138047E-5</v>
      </c>
      <c r="K523" s="425">
        <f>IF(ISBLANK(D523),"",(G523/'Tasks to improve GC score'!$C$10))</f>
        <v>2.2736057112975469E-5</v>
      </c>
    </row>
    <row r="524" spans="1:11" x14ac:dyDescent="0.5">
      <c r="A524" s="230" t="str">
        <f t="shared" si="16"/>
        <v>Other - Reason for my visit is not in this list</v>
      </c>
      <c r="B524" s="230" t="str">
        <f t="shared" si="17"/>
        <v>ESDC</v>
      </c>
      <c r="C524" s="230">
        <f>VLOOKUP(B524,'Data-Dept'!A:J,10,)</f>
        <v>3.7887437723188588E-3</v>
      </c>
      <c r="D524" t="s">
        <v>574</v>
      </c>
      <c r="E524">
        <v>10</v>
      </c>
      <c r="F524">
        <v>8</v>
      </c>
      <c r="G524">
        <v>12</v>
      </c>
      <c r="H524">
        <v>22</v>
      </c>
      <c r="I524" s="425">
        <f>IF(ISBLANK(D524),"",(E524/'Tasks to improve GC score'!$C$10))</f>
        <v>1.8946714260812891E-5</v>
      </c>
      <c r="J524" s="425">
        <f>IF(ISBLANK(D524),"",(F524/'Tasks to improve GC score'!$C$10))</f>
        <v>1.5157371408650312E-5</v>
      </c>
      <c r="K524" s="425">
        <f>IF(ISBLANK(D524),"",(G524/'Tasks to improve GC score'!$C$10))</f>
        <v>2.2736057112975469E-5</v>
      </c>
    </row>
    <row r="525" spans="1:11" x14ac:dyDescent="0.5">
      <c r="A525" s="230" t="str">
        <f t="shared" si="16"/>
        <v>Consult the Federal Budget</v>
      </c>
      <c r="B525" s="230" t="str">
        <f t="shared" si="17"/>
        <v>FIN</v>
      </c>
      <c r="C525" s="230">
        <f>VLOOKUP(B525,'Data-Dept'!A:J,10,)</f>
        <v>2.7120186060548612E-2</v>
      </c>
      <c r="D525" t="s">
        <v>606</v>
      </c>
      <c r="E525">
        <v>10</v>
      </c>
      <c r="F525">
        <v>15</v>
      </c>
      <c r="G525">
        <v>17</v>
      </c>
      <c r="H525">
        <v>45</v>
      </c>
      <c r="I525" s="425">
        <f>IF(ISBLANK(D525),"",(E525/'Tasks to improve GC score'!$C$10))</f>
        <v>1.8946714260812891E-5</v>
      </c>
      <c r="J525" s="425">
        <f>IF(ISBLANK(D525),"",(F525/'Tasks to improve GC score'!$C$10))</f>
        <v>2.8420071391219334E-5</v>
      </c>
      <c r="K525" s="425">
        <f>IF(ISBLANK(D525),"",(G525/'Tasks to improve GC score'!$C$10))</f>
        <v>3.2209414243381916E-5</v>
      </c>
    </row>
    <row r="526" spans="1:11" x14ac:dyDescent="0.5">
      <c r="A526" s="230" t="str">
        <f t="shared" si="16"/>
        <v>Attract international students to Canada</v>
      </c>
      <c r="B526" s="230" t="str">
        <f t="shared" si="17"/>
        <v>GAC</v>
      </c>
      <c r="C526" s="230">
        <f>VLOOKUP(B526,'Data-Dept'!A:J,10,)</f>
        <v>8.097690068006173E-3</v>
      </c>
      <c r="D526" t="s">
        <v>628</v>
      </c>
      <c r="E526">
        <v>10</v>
      </c>
      <c r="F526">
        <v>14</v>
      </c>
      <c r="G526">
        <v>16</v>
      </c>
      <c r="H526">
        <v>27</v>
      </c>
      <c r="I526" s="425">
        <f>IF(ISBLANK(D526),"",(E526/'Tasks to improve GC score'!$C$10))</f>
        <v>1.8946714260812891E-5</v>
      </c>
      <c r="J526" s="425">
        <f>IF(ISBLANK(D526),"",(F526/'Tasks to improve GC score'!$C$10))</f>
        <v>2.6525399965138047E-5</v>
      </c>
      <c r="K526" s="425">
        <f>IF(ISBLANK(D526),"",(G526/'Tasks to improve GC score'!$C$10))</f>
        <v>3.0314742817300625E-5</v>
      </c>
    </row>
    <row r="527" spans="1:11" x14ac:dyDescent="0.5">
      <c r="A527" s="230" t="str">
        <f t="shared" si="16"/>
        <v>Contact a federal office – outside Canada (embassy, consulate, trade office)</v>
      </c>
      <c r="B527" s="230" t="str">
        <f t="shared" si="17"/>
        <v>GAC</v>
      </c>
      <c r="C527" s="230">
        <f>VLOOKUP(B527,'Data-Dept'!A:J,10,)</f>
        <v>8.097690068006173E-3</v>
      </c>
      <c r="D527" t="s">
        <v>634</v>
      </c>
      <c r="E527">
        <v>10</v>
      </c>
      <c r="F527">
        <v>10</v>
      </c>
      <c r="G527">
        <v>13</v>
      </c>
      <c r="H527">
        <v>20</v>
      </c>
      <c r="I527" s="425">
        <f>IF(ISBLANK(D527),"",(E527/'Tasks to improve GC score'!$C$10))</f>
        <v>1.8946714260812891E-5</v>
      </c>
      <c r="J527" s="425">
        <f>IF(ISBLANK(D527),"",(F527/'Tasks to improve GC score'!$C$10))</f>
        <v>1.8946714260812891E-5</v>
      </c>
      <c r="K527" s="425">
        <f>IF(ISBLANK(D527),"",(G527/'Tasks to improve GC score'!$C$10))</f>
        <v>2.4630728539056756E-5</v>
      </c>
    </row>
    <row r="528" spans="1:11" x14ac:dyDescent="0.5">
      <c r="A528" s="230" t="str">
        <f t="shared" si="16"/>
        <v>Office information (address, phone, e-mail, office hours)</v>
      </c>
      <c r="B528" s="230" t="str">
        <f t="shared" si="17"/>
        <v>GAC</v>
      </c>
      <c r="C528" s="230">
        <f>VLOOKUP(B528,'Data-Dept'!A:J,10,)</f>
        <v>8.097690068006173E-3</v>
      </c>
      <c r="D528" t="s">
        <v>759</v>
      </c>
      <c r="E528">
        <v>10</v>
      </c>
      <c r="F528">
        <v>10</v>
      </c>
      <c r="G528">
        <v>12</v>
      </c>
      <c r="H528">
        <v>23</v>
      </c>
      <c r="I528" s="425">
        <f>IF(ISBLANK(D528),"",(E528/'Tasks to improve GC score'!$C$10))</f>
        <v>1.8946714260812891E-5</v>
      </c>
      <c r="J528" s="425">
        <f>IF(ISBLANK(D528),"",(F528/'Tasks to improve GC score'!$C$10))</f>
        <v>1.8946714260812891E-5</v>
      </c>
      <c r="K528" s="425">
        <f>IF(ISBLANK(D528),"",(G528/'Tasks to improve GC score'!$C$10))</f>
        <v>2.2736057112975469E-5</v>
      </c>
    </row>
    <row r="529" spans="1:11" x14ac:dyDescent="0.5">
      <c r="A529" s="230" t="str">
        <f t="shared" si="16"/>
        <v>Get your Canadian COVID-19 proof of vaccination</v>
      </c>
      <c r="B529" s="230" t="str">
        <f t="shared" si="17"/>
        <v>HC</v>
      </c>
      <c r="C529" s="230">
        <f>VLOOKUP(B529,'Data-Dept'!A:J,10,)</f>
        <v>8.1052032694029358E-3</v>
      </c>
      <c r="D529" t="s">
        <v>1466</v>
      </c>
      <c r="E529">
        <v>10</v>
      </c>
      <c r="F529">
        <v>19</v>
      </c>
      <c r="G529">
        <v>18</v>
      </c>
      <c r="H529">
        <v>47</v>
      </c>
      <c r="I529" s="425">
        <f>IF(ISBLANK(D529),"",(E529/'Tasks to improve GC score'!$C$10))</f>
        <v>1.8946714260812891E-5</v>
      </c>
      <c r="J529" s="425">
        <f>IF(ISBLANK(D529),"",(F529/'Tasks to improve GC score'!$C$10))</f>
        <v>3.599875709554449E-5</v>
      </c>
      <c r="K529" s="425">
        <f>IF(ISBLANK(D529),"",(G529/'Tasks to improve GC score'!$C$10))</f>
        <v>3.41040856694632E-5</v>
      </c>
    </row>
    <row r="530" spans="1:11" x14ac:dyDescent="0.5">
      <c r="A530" s="230" t="str">
        <f t="shared" si="16"/>
        <v>Apply for a start-up visa</v>
      </c>
      <c r="B530" s="230" t="str">
        <f t="shared" si="17"/>
        <v>IRCC</v>
      </c>
      <c r="C530" s="230">
        <f>VLOOKUP(B530,'Data-Dept'!A:J,10,)</f>
        <v>2.146124497851573E-3</v>
      </c>
      <c r="D530" t="s">
        <v>833</v>
      </c>
      <c r="E530">
        <v>10</v>
      </c>
      <c r="F530">
        <v>12</v>
      </c>
      <c r="G530">
        <v>16</v>
      </c>
      <c r="H530">
        <v>35</v>
      </c>
      <c r="I530" s="425">
        <f>IF(ISBLANK(D530),"",(E530/'Tasks to improve GC score'!$C$10))</f>
        <v>1.8946714260812891E-5</v>
      </c>
      <c r="J530" s="425">
        <f>IF(ISBLANK(D530),"",(F530/'Tasks to improve GC score'!$C$10))</f>
        <v>2.2736057112975469E-5</v>
      </c>
      <c r="K530" s="425">
        <f>IF(ISBLANK(D530),"",(G530/'Tasks to improve GC score'!$C$10))</f>
        <v>3.0314742817300625E-5</v>
      </c>
    </row>
    <row r="531" spans="1:11" x14ac:dyDescent="0.5">
      <c r="A531" s="230" t="str">
        <f t="shared" si="16"/>
        <v>Electronic Travel Authorization (eTA)</v>
      </c>
      <c r="B531" s="230" t="str">
        <f t="shared" si="17"/>
        <v>IRCC</v>
      </c>
      <c r="C531" s="230">
        <f>VLOOKUP(B531,'Data-Dept'!A:J,10,)</f>
        <v>2.146124497851573E-3</v>
      </c>
      <c r="D531" t="s">
        <v>845</v>
      </c>
      <c r="E531">
        <v>10</v>
      </c>
      <c r="F531">
        <v>18</v>
      </c>
      <c r="G531">
        <v>17</v>
      </c>
      <c r="H531">
        <v>40</v>
      </c>
      <c r="I531" s="425">
        <f>IF(ISBLANK(D531),"",(E531/'Tasks to improve GC score'!$C$10))</f>
        <v>1.8946714260812891E-5</v>
      </c>
      <c r="J531" s="425">
        <f>IF(ISBLANK(D531),"",(F531/'Tasks to improve GC score'!$C$10))</f>
        <v>3.41040856694632E-5</v>
      </c>
      <c r="K531" s="425">
        <f>IF(ISBLANK(D531),"",(G531/'Tasks to improve GC score'!$C$10))</f>
        <v>3.2209414243381916E-5</v>
      </c>
    </row>
    <row r="532" spans="1:11" x14ac:dyDescent="0.5">
      <c r="A532" s="230" t="str">
        <f t="shared" si="16"/>
        <v>Immigrate through Express Entry</v>
      </c>
      <c r="B532" s="230" t="str">
        <f t="shared" si="17"/>
        <v>IRCC</v>
      </c>
      <c r="C532" s="230">
        <f>VLOOKUP(B532,'Data-Dept'!A:J,10,)</f>
        <v>2.146124497851573E-3</v>
      </c>
      <c r="D532" t="s">
        <v>890</v>
      </c>
      <c r="E532">
        <v>10</v>
      </c>
      <c r="F532">
        <v>12</v>
      </c>
      <c r="G532">
        <v>12</v>
      </c>
      <c r="H532">
        <v>19</v>
      </c>
      <c r="I532" s="425">
        <f>IF(ISBLANK(D532),"",(E532/'Tasks to improve GC score'!$C$10))</f>
        <v>1.8946714260812891E-5</v>
      </c>
      <c r="J532" s="425">
        <f>IF(ISBLANK(D532),"",(F532/'Tasks to improve GC score'!$C$10))</f>
        <v>2.2736057112975469E-5</v>
      </c>
      <c r="K532" s="425">
        <f>IF(ISBLANK(D532),"",(G532/'Tasks to improve GC score'!$C$10))</f>
        <v>2.2736057112975469E-5</v>
      </c>
    </row>
    <row r="533" spans="1:11" x14ac:dyDescent="0.5">
      <c r="A533" s="230" t="str">
        <f t="shared" si="16"/>
        <v>Access Codes Canada publications</v>
      </c>
      <c r="B533" s="230" t="str">
        <f t="shared" si="17"/>
        <v>NRC</v>
      </c>
      <c r="C533" s="230">
        <f>VLOOKUP(B533,'Data-Dept'!A:J,10,)</f>
        <v>2.2955709653256485E-2</v>
      </c>
      <c r="D533" t="s">
        <v>976</v>
      </c>
      <c r="E533">
        <v>10</v>
      </c>
      <c r="F533">
        <v>15</v>
      </c>
      <c r="G533">
        <v>17</v>
      </c>
      <c r="H533">
        <v>45</v>
      </c>
      <c r="I533" s="425">
        <f>IF(ISBLANK(D533),"",(E533/'Tasks to improve GC score'!$C$10))</f>
        <v>1.8946714260812891E-5</v>
      </c>
      <c r="J533" s="425">
        <f>IF(ISBLANK(D533),"",(F533/'Tasks to improve GC score'!$C$10))</f>
        <v>2.8420071391219334E-5</v>
      </c>
      <c r="K533" s="425">
        <f>IF(ISBLANK(D533),"",(G533/'Tasks to improve GC score'!$C$10))</f>
        <v>3.2209414243381916E-5</v>
      </c>
    </row>
    <row r="534" spans="1:11" x14ac:dyDescent="0.5">
      <c r="A534" s="230" t="str">
        <f t="shared" si="16"/>
        <v>Discover things to do (activities, camping, experiences)</v>
      </c>
      <c r="B534" s="230" t="str">
        <f t="shared" si="17"/>
        <v>PC</v>
      </c>
      <c r="C534" s="230">
        <f>VLOOKUP(B534,'Data-Dept'!A:J,10,)</f>
        <v>1.4642936219695762E-2</v>
      </c>
      <c r="D534" t="s">
        <v>1540</v>
      </c>
      <c r="E534">
        <v>10</v>
      </c>
      <c r="F534">
        <v>14</v>
      </c>
      <c r="G534">
        <v>11</v>
      </c>
      <c r="H534">
        <v>68</v>
      </c>
      <c r="I534" s="425">
        <f>IF(ISBLANK(D534),"",(E534/'Tasks to improve GC score'!$C$10))</f>
        <v>1.8946714260812891E-5</v>
      </c>
      <c r="J534" s="425">
        <f>IF(ISBLANK(D534),"",(F534/'Tasks to improve GC score'!$C$10))</f>
        <v>2.6525399965138047E-5</v>
      </c>
      <c r="K534" s="425">
        <f>IF(ISBLANK(D534),"",(G534/'Tasks to improve GC score'!$C$10))</f>
        <v>2.0841385686894178E-5</v>
      </c>
    </row>
    <row r="535" spans="1:11" x14ac:dyDescent="0.5">
      <c r="A535" s="230" t="str">
        <f t="shared" si="16"/>
        <v>Find out when reservations become available</v>
      </c>
      <c r="B535" s="230" t="str">
        <f t="shared" si="17"/>
        <v>PC</v>
      </c>
      <c r="C535" s="230">
        <f>VLOOKUP(B535,'Data-Dept'!A:J,10,)</f>
        <v>1.4642936219695762E-2</v>
      </c>
      <c r="D535" t="s">
        <v>1542</v>
      </c>
      <c r="E535">
        <v>10</v>
      </c>
      <c r="F535">
        <v>12</v>
      </c>
      <c r="G535">
        <v>19</v>
      </c>
      <c r="H535">
        <v>31</v>
      </c>
      <c r="I535" s="425">
        <f>IF(ISBLANK(D535),"",(E535/'Tasks to improve GC score'!$C$10))</f>
        <v>1.8946714260812891E-5</v>
      </c>
      <c r="J535" s="425">
        <f>IF(ISBLANK(D535),"",(F535/'Tasks to improve GC score'!$C$10))</f>
        <v>2.2736057112975469E-5</v>
      </c>
      <c r="K535" s="425">
        <f>IF(ISBLANK(D535),"",(G535/'Tasks to improve GC score'!$C$10))</f>
        <v>3.599875709554449E-5</v>
      </c>
    </row>
    <row r="536" spans="1:11" x14ac:dyDescent="0.5">
      <c r="A536" s="230" t="str">
        <f t="shared" si="16"/>
        <v>ArriveCAN – Learn more about it, what it is, how and when to use it</v>
      </c>
      <c r="B536" s="230" t="str">
        <f t="shared" si="17"/>
        <v>PHAC</v>
      </c>
      <c r="C536" s="230">
        <f>VLOOKUP(B536,'Data-Dept'!A:J,10,)</f>
        <v>1.2118060810089969E-2</v>
      </c>
      <c r="D536" t="s">
        <v>1560</v>
      </c>
      <c r="E536">
        <v>10</v>
      </c>
      <c r="F536">
        <v>13</v>
      </c>
      <c r="G536">
        <v>14</v>
      </c>
      <c r="H536">
        <v>35</v>
      </c>
      <c r="I536" s="425">
        <f>IF(ISBLANK(D536),"",(E536/'Tasks to improve GC score'!$C$10))</f>
        <v>1.8946714260812891E-5</v>
      </c>
      <c r="J536" s="425">
        <f>IF(ISBLANK(D536),"",(F536/'Tasks to improve GC score'!$C$10))</f>
        <v>2.4630728539056756E-5</v>
      </c>
      <c r="K536" s="425">
        <f>IF(ISBLANK(D536),"",(G536/'Tasks to improve GC score'!$C$10))</f>
        <v>2.6525399965138047E-5</v>
      </c>
    </row>
    <row r="537" spans="1:11" x14ac:dyDescent="0.5">
      <c r="A537" s="230" t="str">
        <f t="shared" si="16"/>
        <v>Fill out a survey</v>
      </c>
      <c r="B537" s="230" t="str">
        <f t="shared" si="17"/>
        <v>StatCan</v>
      </c>
      <c r="C537" s="230">
        <f>VLOOKUP(B537,'Data-Dept'!A:J,10,)</f>
        <v>9.338464401390037E-3</v>
      </c>
      <c r="D537" t="s">
        <v>1227</v>
      </c>
      <c r="E537">
        <v>10</v>
      </c>
      <c r="F537">
        <v>13</v>
      </c>
      <c r="G537">
        <v>12</v>
      </c>
      <c r="H537">
        <v>25</v>
      </c>
      <c r="I537" s="425">
        <f>IF(ISBLANK(D537),"",(E537/'Tasks to improve GC score'!$C$10))</f>
        <v>1.8946714260812891E-5</v>
      </c>
      <c r="J537" s="425">
        <f>IF(ISBLANK(D537),"",(F537/'Tasks to improve GC score'!$C$10))</f>
        <v>2.4630728539056756E-5</v>
      </c>
      <c r="K537" s="425">
        <f>IF(ISBLANK(D537),"",(G537/'Tasks to improve GC score'!$C$10))</f>
        <v>2.2736057112975469E-5</v>
      </c>
    </row>
    <row r="538" spans="1:11" x14ac:dyDescent="0.5">
      <c r="A538" s="230" t="str">
        <f t="shared" si="16"/>
        <v>Jobs at Agriculture and Agri-Food Canada</v>
      </c>
      <c r="B538" s="230" t="str">
        <f t="shared" si="17"/>
        <v>AAFC</v>
      </c>
      <c r="C538" s="230">
        <f>VLOOKUP(B538,'Data-Dept'!A:J,10,)</f>
        <v>6.2702537952708762E-2</v>
      </c>
      <c r="D538" t="s">
        <v>234</v>
      </c>
      <c r="E538">
        <v>9</v>
      </c>
      <c r="F538">
        <v>13</v>
      </c>
      <c r="G538">
        <v>18</v>
      </c>
      <c r="H538">
        <v>38</v>
      </c>
      <c r="I538" s="425">
        <f>IF(ISBLANK(D538),"",(E538/'Tasks to improve GC score'!$C$10))</f>
        <v>1.70520428347316E-5</v>
      </c>
      <c r="J538" s="425">
        <f>IF(ISBLANK(D538),"",(F538/'Tasks to improve GC score'!$C$10))</f>
        <v>2.4630728539056756E-5</v>
      </c>
      <c r="K538" s="425">
        <f>IF(ISBLANK(D538),"",(G538/'Tasks to improve GC score'!$C$10))</f>
        <v>3.41040856694632E-5</v>
      </c>
    </row>
    <row r="539" spans="1:11" x14ac:dyDescent="0.5">
      <c r="A539" s="230" t="str">
        <f t="shared" si="16"/>
        <v>ArriveCAN – Report your daily symptoms or new case of COVID-19</v>
      </c>
      <c r="B539" s="230" t="str">
        <f t="shared" si="17"/>
        <v>CBSA</v>
      </c>
      <c r="C539" s="230">
        <f>VLOOKUP(B539,'Data-Dept'!A:J,10,)</f>
        <v>8.2121991698330173E-3</v>
      </c>
      <c r="D539" t="s">
        <v>1353</v>
      </c>
      <c r="E539">
        <v>9</v>
      </c>
      <c r="F539">
        <v>17</v>
      </c>
      <c r="G539">
        <v>17</v>
      </c>
      <c r="H539">
        <v>31</v>
      </c>
      <c r="I539" s="425">
        <f>IF(ISBLANK(D539),"",(E539/'Tasks to improve GC score'!$C$10))</f>
        <v>1.70520428347316E-5</v>
      </c>
      <c r="J539" s="425">
        <f>IF(ISBLANK(D539),"",(F539/'Tasks to improve GC score'!$C$10))</f>
        <v>3.2209414243381916E-5</v>
      </c>
      <c r="K539" s="425">
        <f>IF(ISBLANK(D539),"",(G539/'Tasks to improve GC score'!$C$10))</f>
        <v>3.2209414243381916E-5</v>
      </c>
    </row>
    <row r="540" spans="1:11" x14ac:dyDescent="0.5">
      <c r="A540" s="230" t="str">
        <f t="shared" si="16"/>
        <v>Check requirements when driving to Canada</v>
      </c>
      <c r="B540" s="230" t="str">
        <f t="shared" si="17"/>
        <v>CBSA</v>
      </c>
      <c r="C540" s="230">
        <f>VLOOKUP(B540,'Data-Dept'!A:J,10,)</f>
        <v>8.2121991698330173E-3</v>
      </c>
      <c r="D540" t="s">
        <v>1355</v>
      </c>
      <c r="E540">
        <v>9</v>
      </c>
      <c r="F540">
        <v>18</v>
      </c>
      <c r="G540">
        <v>18</v>
      </c>
      <c r="H540">
        <v>38</v>
      </c>
      <c r="I540" s="425">
        <f>IF(ISBLANK(D540),"",(E540/'Tasks to improve GC score'!$C$10))</f>
        <v>1.70520428347316E-5</v>
      </c>
      <c r="J540" s="425">
        <f>IF(ISBLANK(D540),"",(F540/'Tasks to improve GC score'!$C$10))</f>
        <v>3.41040856694632E-5</v>
      </c>
      <c r="K540" s="425">
        <f>IF(ISBLANK(D540),"",(G540/'Tasks to improve GC score'!$C$10))</f>
        <v>3.41040856694632E-5</v>
      </c>
    </row>
    <row r="541" spans="1:11" x14ac:dyDescent="0.5">
      <c r="A541" s="230" t="str">
        <f t="shared" si="16"/>
        <v>Get an Overview of the funding process</v>
      </c>
      <c r="B541" s="230" t="str">
        <f t="shared" si="17"/>
        <v>CIHR</v>
      </c>
      <c r="C541" s="230">
        <f>VLOOKUP(B541,'Data-Dept'!A:J,10,)</f>
        <v>2.9322591399837911E-2</v>
      </c>
      <c r="D541" t="s">
        <v>305</v>
      </c>
      <c r="E541">
        <v>9</v>
      </c>
      <c r="F541">
        <v>17</v>
      </c>
      <c r="G541">
        <v>15</v>
      </c>
      <c r="H541">
        <v>43</v>
      </c>
      <c r="I541" s="425">
        <f>IF(ISBLANK(D541),"",(E541/'Tasks to improve GC score'!$C$10))</f>
        <v>1.70520428347316E-5</v>
      </c>
      <c r="J541" s="425">
        <f>IF(ISBLANK(D541),"",(F541/'Tasks to improve GC score'!$C$10))</f>
        <v>3.2209414243381916E-5</v>
      </c>
      <c r="K541" s="425">
        <f>IF(ISBLANK(D541),"",(G541/'Tasks to improve GC score'!$C$10))</f>
        <v>2.8420071391219334E-5</v>
      </c>
    </row>
    <row r="542" spans="1:11" x14ac:dyDescent="0.5">
      <c r="A542" s="230" t="str">
        <f t="shared" si="16"/>
        <v>Other - Reason for my visit is not in this list</v>
      </c>
      <c r="B542" s="230" t="str">
        <f t="shared" si="17"/>
        <v>CRA</v>
      </c>
      <c r="C542" s="230">
        <f>VLOOKUP(B542,'Data-Dept'!A:J,10,)</f>
        <v>3.2597552843902275E-3</v>
      </c>
      <c r="D542" t="s">
        <v>334</v>
      </c>
      <c r="E542">
        <v>9</v>
      </c>
      <c r="F542">
        <v>9</v>
      </c>
      <c r="G542">
        <v>13</v>
      </c>
      <c r="H542">
        <v>24</v>
      </c>
      <c r="I542" s="425">
        <f>IF(ISBLANK(D542),"",(E542/'Tasks to improve GC score'!$C$10))</f>
        <v>1.70520428347316E-5</v>
      </c>
      <c r="J542" s="425">
        <f>IF(ISBLANK(D542),"",(F542/'Tasks to improve GC score'!$C$10))</f>
        <v>1.70520428347316E-5</v>
      </c>
      <c r="K542" s="425">
        <f>IF(ISBLANK(D542),"",(G542/'Tasks to improve GC score'!$C$10))</f>
        <v>2.4630728539056756E-5</v>
      </c>
    </row>
    <row r="543" spans="1:11" x14ac:dyDescent="0.5">
      <c r="A543" s="230" t="str">
        <f t="shared" si="16"/>
        <v>GST/HST credit increase</v>
      </c>
      <c r="B543" s="230" t="str">
        <f t="shared" si="17"/>
        <v>CRA</v>
      </c>
      <c r="C543" s="230">
        <f>VLOOKUP(B543,'Data-Dept'!A:J,10,)</f>
        <v>3.2597552843902275E-3</v>
      </c>
      <c r="D543" t="s">
        <v>1389</v>
      </c>
      <c r="E543">
        <v>9</v>
      </c>
      <c r="F543">
        <v>9</v>
      </c>
      <c r="G543">
        <v>10</v>
      </c>
      <c r="H543">
        <v>16</v>
      </c>
      <c r="I543" s="425">
        <f>IF(ISBLANK(D543),"",(E543/'Tasks to improve GC score'!$C$10))</f>
        <v>1.70520428347316E-5</v>
      </c>
      <c r="J543" s="425">
        <f>IF(ISBLANK(D543),"",(F543/'Tasks to improve GC score'!$C$10))</f>
        <v>1.70520428347316E-5</v>
      </c>
      <c r="K543" s="425">
        <f>IF(ISBLANK(D543),"",(G543/'Tasks to improve GC score'!$C$10))</f>
        <v>1.8946714260812891E-5</v>
      </c>
    </row>
    <row r="544" spans="1:11" x14ac:dyDescent="0.5">
      <c r="A544" s="230" t="str">
        <f t="shared" si="16"/>
        <v>Find out about the Cyber Security Awareness Month</v>
      </c>
      <c r="B544" s="230" t="str">
        <f t="shared" si="17"/>
        <v>CSEC</v>
      </c>
      <c r="C544" s="230">
        <f>VLOOKUP(B544,'Data-Dept'!A:J,10,)</f>
        <v>3.4062996861916293E-2</v>
      </c>
      <c r="D544" t="s">
        <v>393</v>
      </c>
      <c r="E544">
        <v>9</v>
      </c>
      <c r="F544">
        <v>12</v>
      </c>
      <c r="G544">
        <v>19</v>
      </c>
      <c r="H544">
        <v>65</v>
      </c>
      <c r="I544" s="425">
        <f>IF(ISBLANK(D544),"",(E544/'Tasks to improve GC score'!$C$10))</f>
        <v>1.70520428347316E-5</v>
      </c>
      <c r="J544" s="425">
        <f>IF(ISBLANK(D544),"",(F544/'Tasks to improve GC score'!$C$10))</f>
        <v>2.2736057112975469E-5</v>
      </c>
      <c r="K544" s="425">
        <f>IF(ISBLANK(D544),"",(G544/'Tasks to improve GC score'!$C$10))</f>
        <v>3.599875709554449E-5</v>
      </c>
    </row>
    <row r="545" spans="1:11" x14ac:dyDescent="0.5">
      <c r="A545" s="230" t="str">
        <f t="shared" si="16"/>
        <v>Controlled product – Fire arms</v>
      </c>
      <c r="B545" s="230" t="str">
        <f t="shared" si="17"/>
        <v>GAC</v>
      </c>
      <c r="C545" s="230">
        <f>VLOOKUP(B545,'Data-Dept'!A:J,10,)</f>
        <v>8.097690068006173E-3</v>
      </c>
      <c r="D545" t="s">
        <v>637</v>
      </c>
      <c r="E545">
        <v>9</v>
      </c>
      <c r="F545">
        <v>9</v>
      </c>
      <c r="G545">
        <v>9</v>
      </c>
      <c r="H545">
        <v>13</v>
      </c>
      <c r="I545" s="425">
        <f>IF(ISBLANK(D545),"",(E545/'Tasks to improve GC score'!$C$10))</f>
        <v>1.70520428347316E-5</v>
      </c>
      <c r="J545" s="425">
        <f>IF(ISBLANK(D545),"",(F545/'Tasks to improve GC score'!$C$10))</f>
        <v>1.70520428347316E-5</v>
      </c>
      <c r="K545" s="425">
        <f>IF(ISBLANK(D545),"",(G545/'Tasks to improve GC score'!$C$10))</f>
        <v>1.70520428347316E-5</v>
      </c>
    </row>
    <row r="546" spans="1:11" x14ac:dyDescent="0.5">
      <c r="A546" s="230" t="str">
        <f t="shared" si="16"/>
        <v>Latest news – International trade</v>
      </c>
      <c r="B546" s="230" t="str">
        <f t="shared" si="17"/>
        <v>GAC</v>
      </c>
      <c r="C546" s="230">
        <f>VLOOKUP(B546,'Data-Dept'!A:J,10,)</f>
        <v>8.097690068006173E-3</v>
      </c>
      <c r="D546" t="s">
        <v>654</v>
      </c>
      <c r="E546">
        <v>9</v>
      </c>
      <c r="F546">
        <v>18</v>
      </c>
      <c r="G546">
        <v>16</v>
      </c>
      <c r="H546">
        <v>53</v>
      </c>
      <c r="I546" s="425">
        <f>IF(ISBLANK(D546),"",(E546/'Tasks to improve GC score'!$C$10))</f>
        <v>1.70520428347316E-5</v>
      </c>
      <c r="J546" s="425">
        <f>IF(ISBLANK(D546),"",(F546/'Tasks to improve GC score'!$C$10))</f>
        <v>3.41040856694632E-5</v>
      </c>
      <c r="K546" s="425">
        <f>IF(ISBLANK(D546),"",(G546/'Tasks to improve GC score'!$C$10))</f>
        <v>3.0314742817300625E-5</v>
      </c>
    </row>
    <row r="547" spans="1:11" x14ac:dyDescent="0.5">
      <c r="A547" s="230" t="str">
        <f t="shared" si="16"/>
        <v>Canada's feminist international assistance policy</v>
      </c>
      <c r="B547" s="230" t="str">
        <f t="shared" si="17"/>
        <v>GAC</v>
      </c>
      <c r="C547" s="230">
        <f>VLOOKUP(B547,'Data-Dept'!A:J,10,)</f>
        <v>8.097690068006173E-3</v>
      </c>
      <c r="D547" t="s">
        <v>729</v>
      </c>
      <c r="E547">
        <v>9</v>
      </c>
      <c r="F547">
        <v>21</v>
      </c>
      <c r="G547">
        <v>18</v>
      </c>
      <c r="H547">
        <v>47</v>
      </c>
      <c r="I547" s="425">
        <f>IF(ISBLANK(D547),"",(E547/'Tasks to improve GC score'!$C$10))</f>
        <v>1.70520428347316E-5</v>
      </c>
      <c r="J547" s="425">
        <f>IF(ISBLANK(D547),"",(F547/'Tasks to improve GC score'!$C$10))</f>
        <v>3.9788099947707072E-5</v>
      </c>
      <c r="K547" s="425">
        <f>IF(ISBLANK(D547),"",(G547/'Tasks to improve GC score'!$C$10))</f>
        <v>3.41040856694632E-5</v>
      </c>
    </row>
    <row r="548" spans="1:11" x14ac:dyDescent="0.5">
      <c r="A548" s="230" t="str">
        <f t="shared" si="16"/>
        <v>Contact Global Affairs Canada – offices in Canada</v>
      </c>
      <c r="B548" s="230" t="str">
        <f t="shared" si="17"/>
        <v>GAC</v>
      </c>
      <c r="C548" s="230">
        <f>VLOOKUP(B548,'Data-Dept'!A:J,10,)</f>
        <v>8.097690068006173E-3</v>
      </c>
      <c r="D548" t="s">
        <v>733</v>
      </c>
      <c r="E548">
        <v>9</v>
      </c>
      <c r="F548">
        <v>20</v>
      </c>
      <c r="G548">
        <v>20</v>
      </c>
      <c r="H548">
        <v>39</v>
      </c>
      <c r="I548" s="425">
        <f>IF(ISBLANK(D548),"",(E548/'Tasks to improve GC score'!$C$10))</f>
        <v>1.70520428347316E-5</v>
      </c>
      <c r="J548" s="425">
        <f>IF(ISBLANK(D548),"",(F548/'Tasks to improve GC score'!$C$10))</f>
        <v>3.7893428521625781E-5</v>
      </c>
      <c r="K548" s="425">
        <f>IF(ISBLANK(D548),"",(G548/'Tasks to improve GC score'!$C$10))</f>
        <v>3.7893428521625781E-5</v>
      </c>
    </row>
    <row r="549" spans="1:11" ht="31.5" x14ac:dyDescent="0.5">
      <c r="A549" s="230" t="str">
        <f t="shared" si="16"/>
        <v>Latest news – International development (humanitarian assistance and development projects)</v>
      </c>
      <c r="B549" s="230" t="str">
        <f t="shared" si="17"/>
        <v>GAC</v>
      </c>
      <c r="C549" s="230">
        <f>VLOOKUP(B549,'Data-Dept'!A:J,10,)</f>
        <v>8.097690068006173E-3</v>
      </c>
      <c r="D549" t="s">
        <v>750</v>
      </c>
      <c r="E549">
        <v>9</v>
      </c>
      <c r="F549">
        <v>18</v>
      </c>
      <c r="G549">
        <v>21</v>
      </c>
      <c r="H549">
        <v>66</v>
      </c>
      <c r="I549" s="425">
        <f>IF(ISBLANK(D549),"",(E549/'Tasks to improve GC score'!$C$10))</f>
        <v>1.70520428347316E-5</v>
      </c>
      <c r="J549" s="425">
        <f>IF(ISBLANK(D549),"",(F549/'Tasks to improve GC score'!$C$10))</f>
        <v>3.41040856694632E-5</v>
      </c>
      <c r="K549" s="425">
        <f>IF(ISBLANK(D549),"",(G549/'Tasks to improve GC score'!$C$10))</f>
        <v>3.9788099947707072E-5</v>
      </c>
    </row>
    <row r="550" spans="1:11" x14ac:dyDescent="0.5">
      <c r="A550" s="230" t="str">
        <f t="shared" si="16"/>
        <v>Scholarships to study in Canada – for non-Canadians</v>
      </c>
      <c r="B550" s="230" t="str">
        <f t="shared" si="17"/>
        <v>GAC</v>
      </c>
      <c r="C550" s="230">
        <f>VLOOKUP(B550,'Data-Dept'!A:J,10,)</f>
        <v>8.097690068006173E-3</v>
      </c>
      <c r="D550" t="s">
        <v>773</v>
      </c>
      <c r="E550">
        <v>9</v>
      </c>
      <c r="F550">
        <v>17</v>
      </c>
      <c r="G550">
        <v>16</v>
      </c>
      <c r="H550">
        <v>46</v>
      </c>
      <c r="I550" s="425">
        <f>IF(ISBLANK(D550),"",(E550/'Tasks to improve GC score'!$C$10))</f>
        <v>1.70520428347316E-5</v>
      </c>
      <c r="J550" s="425">
        <f>IF(ISBLANK(D550),"",(F550/'Tasks to improve GC score'!$C$10))</f>
        <v>3.2209414243381916E-5</v>
      </c>
      <c r="K550" s="425">
        <f>IF(ISBLANK(D550),"",(G550/'Tasks to improve GC score'!$C$10))</f>
        <v>3.0314742817300625E-5</v>
      </c>
    </row>
    <row r="551" spans="1:11" x14ac:dyDescent="0.5">
      <c r="A551" s="230" t="str">
        <f t="shared" si="16"/>
        <v>Projects in my province</v>
      </c>
      <c r="B551" s="230" t="str">
        <f t="shared" si="17"/>
        <v>INFC</v>
      </c>
      <c r="C551" s="230">
        <f>VLOOKUP(B551,'Data-Dept'!A:J,10,)</f>
        <v>3.9746974763323513E-2</v>
      </c>
      <c r="D551" t="s">
        <v>829</v>
      </c>
      <c r="E551">
        <v>9</v>
      </c>
      <c r="F551">
        <v>9</v>
      </c>
      <c r="G551">
        <v>11</v>
      </c>
      <c r="H551">
        <v>16</v>
      </c>
      <c r="I551" s="425">
        <f>IF(ISBLANK(D551),"",(E551/'Tasks to improve GC score'!$C$10))</f>
        <v>1.70520428347316E-5</v>
      </c>
      <c r="J551" s="425">
        <f>IF(ISBLANK(D551),"",(F551/'Tasks to improve GC score'!$C$10))</f>
        <v>1.70520428347316E-5</v>
      </c>
      <c r="K551" s="425">
        <f>IF(ISBLANK(D551),"",(G551/'Tasks to improve GC score'!$C$10))</f>
        <v>2.0841385686894178E-5</v>
      </c>
    </row>
    <row r="552" spans="1:11" x14ac:dyDescent="0.5">
      <c r="A552" s="230" t="str">
        <f t="shared" si="16"/>
        <v>Apply for a permanent resident travel document</v>
      </c>
      <c r="B552" s="230" t="str">
        <f t="shared" si="17"/>
        <v>IRCC</v>
      </c>
      <c r="C552" s="230">
        <f>VLOOKUP(B552,'Data-Dept'!A:J,10,)</f>
        <v>2.146124497851573E-3</v>
      </c>
      <c r="D552" t="s">
        <v>832</v>
      </c>
      <c r="E552">
        <v>9</v>
      </c>
      <c r="F552">
        <v>7</v>
      </c>
      <c r="G552">
        <v>6</v>
      </c>
      <c r="H552">
        <v>25</v>
      </c>
      <c r="I552" s="425">
        <f>IF(ISBLANK(D552),"",(E552/'Tasks to improve GC score'!$C$10))</f>
        <v>1.70520428347316E-5</v>
      </c>
      <c r="J552" s="425">
        <f>IF(ISBLANK(D552),"",(F552/'Tasks to improve GC score'!$C$10))</f>
        <v>1.3262699982569023E-5</v>
      </c>
      <c r="K552" s="425">
        <f>IF(ISBLANK(D552),"",(G552/'Tasks to improve GC score'!$C$10))</f>
        <v>1.1368028556487734E-5</v>
      </c>
    </row>
    <row r="553" spans="1:11" x14ac:dyDescent="0.5">
      <c r="A553" s="230" t="str">
        <f t="shared" si="16"/>
        <v>Apply for a transit visa</v>
      </c>
      <c r="B553" s="230" t="str">
        <f t="shared" si="17"/>
        <v>IRCC</v>
      </c>
      <c r="C553" s="230">
        <f>VLOOKUP(B553,'Data-Dept'!A:J,10,)</f>
        <v>2.146124497851573E-3</v>
      </c>
      <c r="D553" t="s">
        <v>874</v>
      </c>
      <c r="E553">
        <v>9</v>
      </c>
      <c r="F553">
        <v>9</v>
      </c>
      <c r="G553">
        <v>9</v>
      </c>
      <c r="H553">
        <v>17</v>
      </c>
      <c r="I553" s="425">
        <f>IF(ISBLANK(D553),"",(E553/'Tasks to improve GC score'!$C$10))</f>
        <v>1.70520428347316E-5</v>
      </c>
      <c r="J553" s="425">
        <f>IF(ISBLANK(D553),"",(F553/'Tasks to improve GC score'!$C$10))</f>
        <v>1.70520428347316E-5</v>
      </c>
      <c r="K553" s="425">
        <f>IF(ISBLANK(D553),"",(G553/'Tasks to improve GC score'!$C$10))</f>
        <v>1.70520428347316E-5</v>
      </c>
    </row>
    <row r="554" spans="1:11" x14ac:dyDescent="0.5">
      <c r="A554" s="230" t="str">
        <f t="shared" si="16"/>
        <v>Find out about Canadian wildfires</v>
      </c>
      <c r="B554" s="230" t="str">
        <f t="shared" si="17"/>
        <v>NRCan</v>
      </c>
      <c r="C554" s="230">
        <f>VLOOKUP(B554,'Data-Dept'!A:J,10,)</f>
        <v>1.720243549629279E-2</v>
      </c>
      <c r="D554" t="s">
        <v>1020</v>
      </c>
      <c r="E554">
        <v>9</v>
      </c>
      <c r="F554">
        <v>13</v>
      </c>
      <c r="G554">
        <v>10</v>
      </c>
      <c r="H554">
        <v>26</v>
      </c>
      <c r="I554" s="425">
        <f>IF(ISBLANK(D554),"",(E554/'Tasks to improve GC score'!$C$10))</f>
        <v>1.70520428347316E-5</v>
      </c>
      <c r="J554" s="425">
        <f>IF(ISBLANK(D554),"",(F554/'Tasks to improve GC score'!$C$10))</f>
        <v>2.4630728539056756E-5</v>
      </c>
      <c r="K554" s="425">
        <f>IF(ISBLANK(D554),"",(G554/'Tasks to improve GC score'!$C$10))</f>
        <v>1.8946714260812891E-5</v>
      </c>
    </row>
    <row r="555" spans="1:11" x14ac:dyDescent="0.5">
      <c r="A555" s="230" t="str">
        <f t="shared" si="16"/>
        <v>Get space weather forecasts</v>
      </c>
      <c r="B555" s="230" t="str">
        <f t="shared" si="17"/>
        <v>NRCan</v>
      </c>
      <c r="C555" s="230">
        <f>VLOOKUP(B555,'Data-Dept'!A:J,10,)</f>
        <v>1.720243549629279E-2</v>
      </c>
      <c r="D555" t="s">
        <v>1022</v>
      </c>
      <c r="E555">
        <v>9</v>
      </c>
      <c r="F555">
        <v>16</v>
      </c>
      <c r="G555">
        <v>14</v>
      </c>
      <c r="H555">
        <v>36</v>
      </c>
      <c r="I555" s="425">
        <f>IF(ISBLANK(D555),"",(E555/'Tasks to improve GC score'!$C$10))</f>
        <v>1.70520428347316E-5</v>
      </c>
      <c r="J555" s="425">
        <f>IF(ISBLANK(D555),"",(F555/'Tasks to improve GC score'!$C$10))</f>
        <v>3.0314742817300625E-5</v>
      </c>
      <c r="K555" s="425">
        <f>IF(ISBLANK(D555),"",(G555/'Tasks to improve GC score'!$C$10))</f>
        <v>2.6525399965138047E-5</v>
      </c>
    </row>
    <row r="556" spans="1:11" x14ac:dyDescent="0.5">
      <c r="A556" s="230" t="str">
        <f t="shared" si="16"/>
        <v>Get spatial data and information</v>
      </c>
      <c r="B556" s="230" t="str">
        <f t="shared" si="17"/>
        <v>NRCan</v>
      </c>
      <c r="C556" s="230">
        <f>VLOOKUP(B556,'Data-Dept'!A:J,10,)</f>
        <v>1.720243549629279E-2</v>
      </c>
      <c r="D556" t="s">
        <v>1023</v>
      </c>
      <c r="E556">
        <v>9</v>
      </c>
      <c r="F556">
        <v>15</v>
      </c>
      <c r="G556">
        <v>12</v>
      </c>
      <c r="H556">
        <v>34</v>
      </c>
      <c r="I556" s="425">
        <f>IF(ISBLANK(D556),"",(E556/'Tasks to improve GC score'!$C$10))</f>
        <v>1.70520428347316E-5</v>
      </c>
      <c r="J556" s="425">
        <f>IF(ISBLANK(D556),"",(F556/'Tasks to improve GC score'!$C$10))</f>
        <v>2.8420071391219334E-5</v>
      </c>
      <c r="K556" s="425">
        <f>IF(ISBLANK(D556),"",(G556/'Tasks to improve GC score'!$C$10))</f>
        <v>2.2736057112975469E-5</v>
      </c>
    </row>
    <row r="557" spans="1:11" x14ac:dyDescent="0.5">
      <c r="A557" s="230" t="str">
        <f t="shared" si="16"/>
        <v>Find a bankruptcy or insolvency record</v>
      </c>
      <c r="B557" s="230" t="str">
        <f t="shared" si="17"/>
        <v>OSB</v>
      </c>
      <c r="C557" s="230" t="str">
        <f>VLOOKUP(B557,'Data-Dept'!A:J,10,)</f>
        <v>Insufficient data</v>
      </c>
      <c r="D557" t="s">
        <v>1036</v>
      </c>
      <c r="E557">
        <v>9</v>
      </c>
      <c r="F557">
        <v>16</v>
      </c>
      <c r="G557">
        <v>13</v>
      </c>
      <c r="H557">
        <v>26</v>
      </c>
      <c r="I557" s="425">
        <f>IF(ISBLANK(D557),"",(E557/'Tasks to improve GC score'!$C$10))</f>
        <v>1.70520428347316E-5</v>
      </c>
      <c r="J557" s="425">
        <f>IF(ISBLANK(D557),"",(F557/'Tasks to improve GC score'!$C$10))</f>
        <v>3.0314742817300625E-5</v>
      </c>
      <c r="K557" s="425">
        <f>IF(ISBLANK(D557),"",(G557/'Tasks to improve GC score'!$C$10))</f>
        <v>2.4630728539056756E-5</v>
      </c>
    </row>
    <row r="558" spans="1:11" x14ac:dyDescent="0.5">
      <c r="A558" s="230" t="str">
        <f t="shared" si="16"/>
        <v>Find a Parks Canada destination to visit</v>
      </c>
      <c r="B558" s="230" t="str">
        <f t="shared" si="17"/>
        <v>PC</v>
      </c>
      <c r="C558" s="230">
        <f>VLOOKUP(B558,'Data-Dept'!A:J,10,)</f>
        <v>1.4642936219695762E-2</v>
      </c>
      <c r="D558" t="s">
        <v>1541</v>
      </c>
      <c r="E558">
        <v>9</v>
      </c>
      <c r="F558">
        <v>17</v>
      </c>
      <c r="G558">
        <v>17</v>
      </c>
      <c r="H558">
        <v>62</v>
      </c>
      <c r="I558" s="425">
        <f>IF(ISBLANK(D558),"",(E558/'Tasks to improve GC score'!$C$10))</f>
        <v>1.70520428347316E-5</v>
      </c>
      <c r="J558" s="425">
        <f>IF(ISBLANK(D558),"",(F558/'Tasks to improve GC score'!$C$10))</f>
        <v>3.2209414243381916E-5</v>
      </c>
      <c r="K558" s="425">
        <f>IF(ISBLANK(D558),"",(G558/'Tasks to improve GC score'!$C$10))</f>
        <v>3.2209414243381916E-5</v>
      </c>
    </row>
    <row r="559" spans="1:11" x14ac:dyDescent="0.5">
      <c r="A559" s="230" t="str">
        <f t="shared" si="16"/>
        <v>See how the Government of Canada supports the LGBTQ2+ community</v>
      </c>
      <c r="B559" s="230" t="str">
        <f t="shared" si="17"/>
        <v>PCO</v>
      </c>
      <c r="C559" s="230">
        <f>VLOOKUP(B559,'Data-Dept'!A:J,10,)</f>
        <v>4.71287054555952E-2</v>
      </c>
      <c r="D559" t="s">
        <v>1095</v>
      </c>
      <c r="E559">
        <v>9</v>
      </c>
      <c r="F559">
        <v>11</v>
      </c>
      <c r="G559">
        <v>13</v>
      </c>
      <c r="H559">
        <v>29</v>
      </c>
      <c r="I559" s="425">
        <f>IF(ISBLANK(D559),"",(E559/'Tasks to improve GC score'!$C$10))</f>
        <v>1.70520428347316E-5</v>
      </c>
      <c r="J559" s="425">
        <f>IF(ISBLANK(D559),"",(F559/'Tasks to improve GC score'!$C$10))</f>
        <v>2.0841385686894178E-5</v>
      </c>
      <c r="K559" s="425">
        <f>IF(ISBLANK(D559),"",(G559/'Tasks to improve GC score'!$C$10))</f>
        <v>2.4630728539056756E-5</v>
      </c>
    </row>
    <row r="560" spans="1:11" x14ac:dyDescent="0.5">
      <c r="A560" s="230" t="str">
        <f t="shared" si="16"/>
        <v>Check health advice before travelling</v>
      </c>
      <c r="B560" s="230" t="str">
        <f t="shared" si="17"/>
        <v>PHAC</v>
      </c>
      <c r="C560" s="230">
        <f>VLOOKUP(B560,'Data-Dept'!A:J,10,)</f>
        <v>1.2118060810089969E-2</v>
      </c>
      <c r="D560" t="s">
        <v>1098</v>
      </c>
      <c r="E560">
        <v>9</v>
      </c>
      <c r="F560">
        <v>17</v>
      </c>
      <c r="G560">
        <v>17</v>
      </c>
      <c r="H560">
        <v>45</v>
      </c>
      <c r="I560" s="425">
        <f>IF(ISBLANK(D560),"",(E560/'Tasks to improve GC score'!$C$10))</f>
        <v>1.70520428347316E-5</v>
      </c>
      <c r="J560" s="425">
        <f>IF(ISBLANK(D560),"",(F560/'Tasks to improve GC score'!$C$10))</f>
        <v>3.2209414243381916E-5</v>
      </c>
      <c r="K560" s="425">
        <f>IF(ISBLANK(D560),"",(G560/'Tasks to improve GC score'!$C$10))</f>
        <v>3.2209414243381916E-5</v>
      </c>
    </row>
    <row r="561" spans="1:11" x14ac:dyDescent="0.5">
      <c r="A561" s="230" t="str">
        <f t="shared" si="16"/>
        <v>Learn about the current list of terrorist entities</v>
      </c>
      <c r="B561" s="230" t="str">
        <f t="shared" si="17"/>
        <v>PS</v>
      </c>
      <c r="C561" s="230">
        <f>VLOOKUP(B561,'Data-Dept'!A:J,10,)</f>
        <v>4.6436969073384148E-2</v>
      </c>
      <c r="D561" t="s">
        <v>1134</v>
      </c>
      <c r="E561">
        <v>9</v>
      </c>
      <c r="F561">
        <v>12</v>
      </c>
      <c r="G561">
        <v>14</v>
      </c>
      <c r="H561">
        <v>26</v>
      </c>
      <c r="I561" s="425">
        <f>IF(ISBLANK(D561),"",(E561/'Tasks to improve GC score'!$C$10))</f>
        <v>1.70520428347316E-5</v>
      </c>
      <c r="J561" s="425">
        <f>IF(ISBLANK(D561),"",(F561/'Tasks to improve GC score'!$C$10))</f>
        <v>2.2736057112975469E-5</v>
      </c>
      <c r="K561" s="425">
        <f>IF(ISBLANK(D561),"",(G561/'Tasks to improve GC score'!$C$10))</f>
        <v>2.6525399965138047E-5</v>
      </c>
    </row>
    <row r="562" spans="1:11" x14ac:dyDescent="0.5">
      <c r="A562" s="230" t="str">
        <f t="shared" si="16"/>
        <v>Complete the Canada direct deposit enrolment form</v>
      </c>
      <c r="B562" s="230" t="str">
        <f t="shared" si="17"/>
        <v>PSPC</v>
      </c>
      <c r="C562" s="230">
        <f>VLOOKUP(B562,'Data-Dept'!A:J,10,)</f>
        <v>7.9173363759790314E-3</v>
      </c>
      <c r="D562" t="s">
        <v>1570</v>
      </c>
      <c r="E562">
        <v>9</v>
      </c>
      <c r="F562">
        <v>9</v>
      </c>
      <c r="G562">
        <v>12</v>
      </c>
      <c r="H562">
        <v>19</v>
      </c>
      <c r="I562" s="425">
        <f>IF(ISBLANK(D562),"",(E562/'Tasks to improve GC score'!$C$10))</f>
        <v>1.70520428347316E-5</v>
      </c>
      <c r="J562" s="425">
        <f>IF(ISBLANK(D562),"",(F562/'Tasks to improve GC score'!$C$10))</f>
        <v>1.70520428347316E-5</v>
      </c>
      <c r="K562" s="425">
        <f>IF(ISBLANK(D562),"",(G562/'Tasks to improve GC score'!$C$10))</f>
        <v>2.2736057112975469E-5</v>
      </c>
    </row>
    <row r="563" spans="1:11" x14ac:dyDescent="0.5">
      <c r="A563" s="230" t="str">
        <f t="shared" si="16"/>
        <v>Jobs with PSPC</v>
      </c>
      <c r="B563" s="230" t="str">
        <f t="shared" si="17"/>
        <v>PSPC</v>
      </c>
      <c r="C563" s="230">
        <f>VLOOKUP(B563,'Data-Dept'!A:J,10,)</f>
        <v>7.9173363759790314E-3</v>
      </c>
      <c r="D563" t="s">
        <v>1147</v>
      </c>
      <c r="E563">
        <v>9</v>
      </c>
      <c r="F563">
        <v>15</v>
      </c>
      <c r="G563">
        <v>12</v>
      </c>
      <c r="H563">
        <v>63</v>
      </c>
      <c r="I563" s="425">
        <f>IF(ISBLANK(D563),"",(E563/'Tasks to improve GC score'!$C$10))</f>
        <v>1.70520428347316E-5</v>
      </c>
      <c r="J563" s="425">
        <f>IF(ISBLANK(D563),"",(F563/'Tasks to improve GC score'!$C$10))</f>
        <v>2.8420071391219334E-5</v>
      </c>
      <c r="K563" s="425">
        <f>IF(ISBLANK(D563),"",(G563/'Tasks to improve GC score'!$C$10))</f>
        <v>2.2736057112975469E-5</v>
      </c>
    </row>
    <row r="564" spans="1:11" x14ac:dyDescent="0.5">
      <c r="A564" s="230" t="str">
        <f t="shared" si="16"/>
        <v>Sign up for direct deposit or update your banking information</v>
      </c>
      <c r="B564" s="230" t="str">
        <f t="shared" si="17"/>
        <v>PSPC</v>
      </c>
      <c r="C564" s="230">
        <f>VLOOKUP(B564,'Data-Dept'!A:J,10,)</f>
        <v>7.9173363759790314E-3</v>
      </c>
      <c r="D564" t="s">
        <v>1155</v>
      </c>
      <c r="E564">
        <v>9</v>
      </c>
      <c r="F564">
        <v>12</v>
      </c>
      <c r="G564">
        <v>13</v>
      </c>
      <c r="H564">
        <v>27</v>
      </c>
      <c r="I564" s="425">
        <f>IF(ISBLANK(D564),"",(E564/'Tasks to improve GC score'!$C$10))</f>
        <v>1.70520428347316E-5</v>
      </c>
      <c r="J564" s="425">
        <f>IF(ISBLANK(D564),"",(F564/'Tasks to improve GC score'!$C$10))</f>
        <v>2.2736057112975469E-5</v>
      </c>
      <c r="K564" s="425">
        <f>IF(ISBLANK(D564),"",(G564/'Tasks to improve GC score'!$C$10))</f>
        <v>2.4630728539056756E-5</v>
      </c>
    </row>
    <row r="565" spans="1:11" x14ac:dyDescent="0.5">
      <c r="A565" s="230" t="str">
        <f t="shared" si="16"/>
        <v>Canadian Armed Forces pension plans</v>
      </c>
      <c r="B565" s="230" t="str">
        <f t="shared" si="17"/>
        <v>PSPC</v>
      </c>
      <c r="C565" s="230">
        <f>VLOOKUP(B565,'Data-Dept'!A:J,10,)</f>
        <v>7.9173363759790314E-3</v>
      </c>
      <c r="D565" t="s">
        <v>1602</v>
      </c>
      <c r="E565">
        <v>9</v>
      </c>
      <c r="F565">
        <v>8</v>
      </c>
      <c r="G565">
        <v>9</v>
      </c>
      <c r="H565">
        <v>15</v>
      </c>
      <c r="I565" s="425">
        <f>IF(ISBLANK(D565),"",(E565/'Tasks to improve GC score'!$C$10))</f>
        <v>1.70520428347316E-5</v>
      </c>
      <c r="J565" s="425">
        <f>IF(ISBLANK(D565),"",(F565/'Tasks to improve GC score'!$C$10))</f>
        <v>1.5157371408650312E-5</v>
      </c>
      <c r="K565" s="425">
        <f>IF(ISBLANK(D565),"",(G565/'Tasks to improve GC score'!$C$10))</f>
        <v>1.70520428347316E-5</v>
      </c>
    </row>
    <row r="566" spans="1:11" x14ac:dyDescent="0.5">
      <c r="A566" s="230" t="str">
        <f t="shared" si="16"/>
        <v>Drones - where you can fly</v>
      </c>
      <c r="B566" s="230" t="str">
        <f t="shared" si="17"/>
        <v>TC</v>
      </c>
      <c r="C566" s="230">
        <f>VLOOKUP(B566,'Data-Dept'!A:J,10,)</f>
        <v>2.4679576079022828E-2</v>
      </c>
      <c r="D566" t="s">
        <v>1288</v>
      </c>
      <c r="E566">
        <v>9</v>
      </c>
      <c r="F566">
        <v>11</v>
      </c>
      <c r="G566">
        <v>11</v>
      </c>
      <c r="H566">
        <v>16</v>
      </c>
      <c r="I566" s="425">
        <f>IF(ISBLANK(D566),"",(E566/'Tasks to improve GC score'!$C$10))</f>
        <v>1.70520428347316E-5</v>
      </c>
      <c r="J566" s="425">
        <f>IF(ISBLANK(D566),"",(F566/'Tasks to improve GC score'!$C$10))</f>
        <v>2.0841385686894178E-5</v>
      </c>
      <c r="K566" s="425">
        <f>IF(ISBLANK(D566),"",(G566/'Tasks to improve GC score'!$C$10))</f>
        <v>2.0841385686894178E-5</v>
      </c>
    </row>
    <row r="567" spans="1:11" x14ac:dyDescent="0.5">
      <c r="A567" s="230" t="str">
        <f t="shared" si="16"/>
        <v>Other - Reason for my visit is not in this list</v>
      </c>
      <c r="B567" s="230" t="str">
        <f t="shared" si="17"/>
        <v>CCG</v>
      </c>
      <c r="C567" s="230" t="str">
        <f>VLOOKUP(B567,'Data-Dept'!A:J,10,)</f>
        <v>Insufficient data</v>
      </c>
      <c r="D567" t="s">
        <v>274</v>
      </c>
      <c r="E567">
        <v>8</v>
      </c>
      <c r="F567">
        <v>4</v>
      </c>
      <c r="G567">
        <v>7</v>
      </c>
      <c r="H567">
        <v>12</v>
      </c>
      <c r="I567" s="425">
        <f>IF(ISBLANK(D567),"",(E567/'Tasks to improve GC score'!$C$10))</f>
        <v>1.5157371408650312E-5</v>
      </c>
      <c r="J567" s="425">
        <f>IF(ISBLANK(D567),"",(F567/'Tasks to improve GC score'!$C$10))</f>
        <v>7.5786857043251562E-6</v>
      </c>
      <c r="K567" s="425">
        <f>IF(ISBLANK(D567),"",(G567/'Tasks to improve GC score'!$C$10))</f>
        <v>1.3262699982569023E-5</v>
      </c>
    </row>
    <row r="568" spans="1:11" x14ac:dyDescent="0.5">
      <c r="A568" s="230" t="str">
        <f t="shared" si="16"/>
        <v>How to call an inmate</v>
      </c>
      <c r="B568" s="230" t="str">
        <f t="shared" si="17"/>
        <v>CSC</v>
      </c>
      <c r="C568" s="230">
        <f>VLOOKUP(B568,'Data-Dept'!A:J,10,)</f>
        <v>3.0926873159431035E-2</v>
      </c>
      <c r="D568" t="s">
        <v>382</v>
      </c>
      <c r="E568">
        <v>8</v>
      </c>
      <c r="F568">
        <v>9</v>
      </c>
      <c r="G568">
        <v>14</v>
      </c>
      <c r="H568">
        <v>17</v>
      </c>
      <c r="I568" s="425">
        <f>IF(ISBLANK(D568),"",(E568/'Tasks to improve GC score'!$C$10))</f>
        <v>1.5157371408650312E-5</v>
      </c>
      <c r="J568" s="425">
        <f>IF(ISBLANK(D568),"",(F568/'Tasks to improve GC score'!$C$10))</f>
        <v>1.70520428347316E-5</v>
      </c>
      <c r="K568" s="425">
        <f>IF(ISBLANK(D568),"",(G568/'Tasks to improve GC score'!$C$10))</f>
        <v>2.6525399965138047E-5</v>
      </c>
    </row>
    <row r="569" spans="1:11" x14ac:dyDescent="0.5">
      <c r="A569" s="230" t="str">
        <f t="shared" si="16"/>
        <v>Get fishing regulations through the BC Tidal Waters Sport Fishing Guide</v>
      </c>
      <c r="B569" s="230" t="str">
        <f t="shared" si="17"/>
        <v>DFO</v>
      </c>
      <c r="C569" s="230">
        <f>VLOOKUP(B569,'Data-Dept'!A:J,10,)</f>
        <v>3.4571708353696461E-2</v>
      </c>
      <c r="D569" t="s">
        <v>416</v>
      </c>
      <c r="E569">
        <v>8</v>
      </c>
      <c r="F569">
        <v>9</v>
      </c>
      <c r="G569">
        <v>7</v>
      </c>
      <c r="H569">
        <v>12</v>
      </c>
      <c r="I569" s="425">
        <f>IF(ISBLANK(D569),"",(E569/'Tasks to improve GC score'!$C$10))</f>
        <v>1.5157371408650312E-5</v>
      </c>
      <c r="J569" s="425">
        <f>IF(ISBLANK(D569),"",(F569/'Tasks to improve GC score'!$C$10))</f>
        <v>1.70520428347316E-5</v>
      </c>
      <c r="K569" s="425">
        <f>IF(ISBLANK(D569),"",(G569/'Tasks to improve GC score'!$C$10))</f>
        <v>1.3262699982569023E-5</v>
      </c>
    </row>
    <row r="570" spans="1:11" x14ac:dyDescent="0.5">
      <c r="A570" s="230" t="str">
        <f t="shared" si="16"/>
        <v>Get marine conditions (tides and ocean water levels)</v>
      </c>
      <c r="B570" s="230" t="str">
        <f t="shared" si="17"/>
        <v>ECCC</v>
      </c>
      <c r="C570" s="230">
        <f>VLOOKUP(B570,'Data-Dept'!A:J,10,)</f>
        <v>1.1373977410545624E-2</v>
      </c>
      <c r="D570" t="s">
        <v>493</v>
      </c>
      <c r="E570">
        <v>8</v>
      </c>
      <c r="F570">
        <v>21</v>
      </c>
      <c r="G570">
        <v>17</v>
      </c>
      <c r="H570">
        <v>58</v>
      </c>
      <c r="I570" s="425">
        <f>IF(ISBLANK(D570),"",(E570/'Tasks to improve GC score'!$C$10))</f>
        <v>1.5157371408650312E-5</v>
      </c>
      <c r="J570" s="425">
        <f>IF(ISBLANK(D570),"",(F570/'Tasks to improve GC score'!$C$10))</f>
        <v>3.9788099947707072E-5</v>
      </c>
      <c r="K570" s="425">
        <f>IF(ISBLANK(D570),"",(G570/'Tasks to improve GC score'!$C$10))</f>
        <v>3.2209414243381916E-5</v>
      </c>
    </row>
    <row r="571" spans="1:11" x14ac:dyDescent="0.5">
      <c r="A571" s="230" t="str">
        <f t="shared" si="16"/>
        <v>Understand how pricing pollution works in Canada</v>
      </c>
      <c r="B571" s="230" t="str">
        <f t="shared" si="17"/>
        <v>ECCC</v>
      </c>
      <c r="C571" s="230">
        <f>VLOOKUP(B571,'Data-Dept'!A:J,10,)</f>
        <v>1.1373977410545624E-2</v>
      </c>
      <c r="D571" t="s">
        <v>509</v>
      </c>
      <c r="E571">
        <v>8</v>
      </c>
      <c r="F571">
        <v>13</v>
      </c>
      <c r="G571">
        <v>14</v>
      </c>
      <c r="H571">
        <v>27</v>
      </c>
      <c r="I571" s="425">
        <f>IF(ISBLANK(D571),"",(E571/'Tasks to improve GC score'!$C$10))</f>
        <v>1.5157371408650312E-5</v>
      </c>
      <c r="J571" s="425">
        <f>IF(ISBLANK(D571),"",(F571/'Tasks to improve GC score'!$C$10))</f>
        <v>2.4630728539056756E-5</v>
      </c>
      <c r="K571" s="425">
        <f>IF(ISBLANK(D571),"",(G571/'Tasks to improve GC score'!$C$10))</f>
        <v>2.6525399965138047E-5</v>
      </c>
    </row>
    <row r="572" spans="1:11" x14ac:dyDescent="0.5">
      <c r="A572" s="230" t="str">
        <f t="shared" si="16"/>
        <v>Understand severance pay</v>
      </c>
      <c r="B572" s="230" t="str">
        <f t="shared" si="17"/>
        <v>FCAC</v>
      </c>
      <c r="C572" s="230">
        <f>VLOOKUP(B572,'Data-Dept'!A:J,10,)</f>
        <v>1.4482946329336105E-2</v>
      </c>
      <c r="D572" t="s">
        <v>605</v>
      </c>
      <c r="E572">
        <v>8</v>
      </c>
      <c r="F572">
        <v>12</v>
      </c>
      <c r="G572">
        <v>18</v>
      </c>
      <c r="H572">
        <v>25</v>
      </c>
      <c r="I572" s="425">
        <f>IF(ISBLANK(D572),"",(E572/'Tasks to improve GC score'!$C$10))</f>
        <v>1.5157371408650312E-5</v>
      </c>
      <c r="J572" s="425">
        <f>IF(ISBLANK(D572),"",(F572/'Tasks to improve GC score'!$C$10))</f>
        <v>2.2736057112975469E-5</v>
      </c>
      <c r="K572" s="425">
        <f>IF(ISBLANK(D572),"",(G572/'Tasks to improve GC score'!$C$10))</f>
        <v>3.41040856694632E-5</v>
      </c>
    </row>
    <row r="573" spans="1:11" x14ac:dyDescent="0.5">
      <c r="A573" s="230" t="str">
        <f t="shared" si="16"/>
        <v>Consult the Federal Budget</v>
      </c>
      <c r="B573" s="230" t="str">
        <f t="shared" si="17"/>
        <v>FIN</v>
      </c>
      <c r="C573" s="230">
        <f>VLOOKUP(B573,'Data-Dept'!A:J,10,)</f>
        <v>2.7120186060548612E-2</v>
      </c>
      <c r="D573" t="s">
        <v>610</v>
      </c>
      <c r="E573">
        <v>8</v>
      </c>
      <c r="F573">
        <v>7</v>
      </c>
      <c r="G573">
        <v>15</v>
      </c>
      <c r="H573">
        <v>26</v>
      </c>
      <c r="I573" s="425">
        <f>IF(ISBLANK(D573),"",(E573/'Tasks to improve GC score'!$C$10))</f>
        <v>1.5157371408650312E-5</v>
      </c>
      <c r="J573" s="425">
        <f>IF(ISBLANK(D573),"",(F573/'Tasks to improve GC score'!$C$10))</f>
        <v>1.3262699982569023E-5</v>
      </c>
      <c r="K573" s="425">
        <f>IF(ISBLANK(D573),"",(G573/'Tasks to improve GC score'!$C$10))</f>
        <v>2.8420071391219334E-5</v>
      </c>
    </row>
    <row r="574" spans="1:11" x14ac:dyDescent="0.5">
      <c r="A574" s="230" t="str">
        <f t="shared" si="16"/>
        <v>International trade events and missions – outside Canada</v>
      </c>
      <c r="B574" s="230" t="str">
        <f t="shared" si="17"/>
        <v>GAC</v>
      </c>
      <c r="C574" s="230">
        <f>VLOOKUP(B574,'Data-Dept'!A:J,10,)</f>
        <v>8.097690068006173E-3</v>
      </c>
      <c r="D574" t="s">
        <v>653</v>
      </c>
      <c r="E574">
        <v>8</v>
      </c>
      <c r="F574">
        <v>8</v>
      </c>
      <c r="G574">
        <v>11</v>
      </c>
      <c r="H574">
        <v>23</v>
      </c>
      <c r="I574" s="425">
        <f>IF(ISBLANK(D574),"",(E574/'Tasks to improve GC score'!$C$10))</f>
        <v>1.5157371408650312E-5</v>
      </c>
      <c r="J574" s="425">
        <f>IF(ISBLANK(D574),"",(F574/'Tasks to improve GC score'!$C$10))</f>
        <v>1.5157371408650312E-5</v>
      </c>
      <c r="K574" s="425">
        <f>IF(ISBLANK(D574),"",(G574/'Tasks to improve GC score'!$C$10))</f>
        <v>2.0841385686894178E-5</v>
      </c>
    </row>
    <row r="575" spans="1:11" x14ac:dyDescent="0.5">
      <c r="A575" s="230" t="str">
        <f t="shared" si="16"/>
        <v>Authenticate documents so that they can be recognized outside Canada</v>
      </c>
      <c r="B575" s="230" t="str">
        <f t="shared" si="17"/>
        <v>GAC</v>
      </c>
      <c r="C575" s="230">
        <f>VLOOKUP(B575,'Data-Dept'!A:J,10,)</f>
        <v>8.097690068006173E-3</v>
      </c>
      <c r="D575" t="s">
        <v>704</v>
      </c>
      <c r="E575">
        <v>8</v>
      </c>
      <c r="F575">
        <v>10</v>
      </c>
      <c r="G575">
        <v>10</v>
      </c>
      <c r="H575">
        <v>16</v>
      </c>
      <c r="I575" s="425">
        <f>IF(ISBLANK(D575),"",(E575/'Tasks to improve GC score'!$C$10))</f>
        <v>1.5157371408650312E-5</v>
      </c>
      <c r="J575" s="425">
        <f>IF(ISBLANK(D575),"",(F575/'Tasks to improve GC score'!$C$10))</f>
        <v>1.8946714260812891E-5</v>
      </c>
      <c r="K575" s="425">
        <f>IF(ISBLANK(D575),"",(G575/'Tasks to improve GC score'!$C$10))</f>
        <v>1.8946714260812891E-5</v>
      </c>
    </row>
    <row r="576" spans="1:11" x14ac:dyDescent="0.5">
      <c r="A576" s="230" t="str">
        <f t="shared" si="16"/>
        <v>Environment and climate change</v>
      </c>
      <c r="B576" s="230" t="str">
        <f t="shared" si="17"/>
        <v>GAC</v>
      </c>
      <c r="C576" s="230">
        <f>VLOOKUP(B576,'Data-Dept'!A:J,10,)</f>
        <v>8.097690068006173E-3</v>
      </c>
      <c r="D576" t="s">
        <v>737</v>
      </c>
      <c r="E576">
        <v>8</v>
      </c>
      <c r="F576">
        <v>17</v>
      </c>
      <c r="G576">
        <v>17</v>
      </c>
      <c r="H576">
        <v>46</v>
      </c>
      <c r="I576" s="425">
        <f>IF(ISBLANK(D576),"",(E576/'Tasks to improve GC score'!$C$10))</f>
        <v>1.5157371408650312E-5</v>
      </c>
      <c r="J576" s="425">
        <f>IF(ISBLANK(D576),"",(F576/'Tasks to improve GC score'!$C$10))</f>
        <v>3.2209414243381916E-5</v>
      </c>
      <c r="K576" s="425">
        <f>IF(ISBLANK(D576),"",(G576/'Tasks to improve GC score'!$C$10))</f>
        <v>3.2209414243381916E-5</v>
      </c>
    </row>
    <row r="577" spans="1:11" x14ac:dyDescent="0.5">
      <c r="A577" s="230" t="str">
        <f t="shared" si="16"/>
        <v>International treaties signed by Canada</v>
      </c>
      <c r="B577" s="230" t="str">
        <f t="shared" si="17"/>
        <v>GAC</v>
      </c>
      <c r="C577" s="230">
        <f>VLOOKUP(B577,'Data-Dept'!A:J,10,)</f>
        <v>8.097690068006173E-3</v>
      </c>
      <c r="D577" t="s">
        <v>747</v>
      </c>
      <c r="E577">
        <v>8</v>
      </c>
      <c r="F577">
        <v>17</v>
      </c>
      <c r="G577">
        <v>14</v>
      </c>
      <c r="H577">
        <v>24</v>
      </c>
      <c r="I577" s="425">
        <f>IF(ISBLANK(D577),"",(E577/'Tasks to improve GC score'!$C$10))</f>
        <v>1.5157371408650312E-5</v>
      </c>
      <c r="J577" s="425">
        <f>IF(ISBLANK(D577),"",(F577/'Tasks to improve GC score'!$C$10))</f>
        <v>3.2209414243381916E-5</v>
      </c>
      <c r="K577" s="425">
        <f>IF(ISBLANK(D577),"",(G577/'Tasks to improve GC score'!$C$10))</f>
        <v>2.6525399965138047E-5</v>
      </c>
    </row>
    <row r="578" spans="1:11" x14ac:dyDescent="0.5">
      <c r="A578" s="230" t="str">
        <f t="shared" si="16"/>
        <v>Peace and security</v>
      </c>
      <c r="B578" s="230" t="str">
        <f t="shared" si="17"/>
        <v>GAC</v>
      </c>
      <c r="C578" s="230">
        <f>VLOOKUP(B578,'Data-Dept'!A:J,10,)</f>
        <v>8.097690068006173E-3</v>
      </c>
      <c r="D578" t="s">
        <v>761</v>
      </c>
      <c r="E578">
        <v>8</v>
      </c>
      <c r="F578">
        <v>22</v>
      </c>
      <c r="G578">
        <v>27</v>
      </c>
      <c r="H578">
        <v>68</v>
      </c>
      <c r="I578" s="425">
        <f>IF(ISBLANK(D578),"",(E578/'Tasks to improve GC score'!$C$10))</f>
        <v>1.5157371408650312E-5</v>
      </c>
      <c r="J578" s="425">
        <f>IF(ISBLANK(D578),"",(F578/'Tasks to improve GC score'!$C$10))</f>
        <v>4.1682771373788356E-5</v>
      </c>
      <c r="K578" s="425">
        <f>IF(ISBLANK(D578),"",(G578/'Tasks to improve GC score'!$C$10))</f>
        <v>5.1156128504194803E-5</v>
      </c>
    </row>
    <row r="579" spans="1:11" x14ac:dyDescent="0.5">
      <c r="A579" s="230" t="str">
        <f t="shared" ref="A579:A642" si="18">IF(ISBLANK(D579),"",MID(D579,FIND("#",SUBSTITUTE(D579,":","#",2))+1,500))</f>
        <v>Student exchange programs</v>
      </c>
      <c r="B579" s="230" t="str">
        <f t="shared" ref="B579:B642" si="19">IF(ISBLANK(D579),"",LEFT(D579,FIND("#",SUBSTITUTE(D579,":","#"))-1))</f>
        <v>GAC</v>
      </c>
      <c r="C579" s="230">
        <f>VLOOKUP(B579,'Data-Dept'!A:J,10,)</f>
        <v>8.097690068006173E-3</v>
      </c>
      <c r="D579" t="s">
        <v>779</v>
      </c>
      <c r="E579">
        <v>8</v>
      </c>
      <c r="F579">
        <v>16</v>
      </c>
      <c r="G579">
        <v>13</v>
      </c>
      <c r="H579">
        <v>45</v>
      </c>
      <c r="I579" s="425">
        <f>IF(ISBLANK(D579),"",(E579/'Tasks to improve GC score'!$C$10))</f>
        <v>1.5157371408650312E-5</v>
      </c>
      <c r="J579" s="425">
        <f>IF(ISBLANK(D579),"",(F579/'Tasks to improve GC score'!$C$10))</f>
        <v>3.0314742817300625E-5</v>
      </c>
      <c r="K579" s="425">
        <f>IF(ISBLANK(D579),"",(G579/'Tasks to improve GC score'!$C$10))</f>
        <v>2.4630728539056756E-5</v>
      </c>
    </row>
    <row r="580" spans="1:11" x14ac:dyDescent="0.5">
      <c r="A580" s="230" t="str">
        <f t="shared" si="18"/>
        <v>Trade negotiations and agreements</v>
      </c>
      <c r="B580" s="230" t="str">
        <f t="shared" si="19"/>
        <v>GAC</v>
      </c>
      <c r="C580" s="230">
        <f>VLOOKUP(B580,'Data-Dept'!A:J,10,)</f>
        <v>8.097690068006173E-3</v>
      </c>
      <c r="D580" t="s">
        <v>790</v>
      </c>
      <c r="E580">
        <v>8</v>
      </c>
      <c r="F580">
        <v>16</v>
      </c>
      <c r="G580">
        <v>15</v>
      </c>
      <c r="H580">
        <v>52</v>
      </c>
      <c r="I580" s="425">
        <f>IF(ISBLANK(D580),"",(E580/'Tasks to improve GC score'!$C$10))</f>
        <v>1.5157371408650312E-5</v>
      </c>
      <c r="J580" s="425">
        <f>IF(ISBLANK(D580),"",(F580/'Tasks to improve GC score'!$C$10))</f>
        <v>3.0314742817300625E-5</v>
      </c>
      <c r="K580" s="425">
        <f>IF(ISBLANK(D580),"",(G580/'Tasks to improve GC score'!$C$10))</f>
        <v>2.8420071391219334E-5</v>
      </c>
    </row>
    <row r="581" spans="1:11" x14ac:dyDescent="0.5">
      <c r="A581" s="230" t="str">
        <f t="shared" si="18"/>
        <v>Learn about hazardous materials in the workplace</v>
      </c>
      <c r="B581" s="230" t="str">
        <f t="shared" si="19"/>
        <v>HC</v>
      </c>
      <c r="C581" s="230">
        <f>VLOOKUP(B581,'Data-Dept'!A:J,10,)</f>
        <v>8.1052032694029358E-3</v>
      </c>
      <c r="D581" t="s">
        <v>817</v>
      </c>
      <c r="E581">
        <v>8</v>
      </c>
      <c r="F581">
        <v>12</v>
      </c>
      <c r="G581">
        <v>11</v>
      </c>
      <c r="H581">
        <v>33</v>
      </c>
      <c r="I581" s="425">
        <f>IF(ISBLANK(D581),"",(E581/'Tasks to improve GC score'!$C$10))</f>
        <v>1.5157371408650312E-5</v>
      </c>
      <c r="J581" s="425">
        <f>IF(ISBLANK(D581),"",(F581/'Tasks to improve GC score'!$C$10))</f>
        <v>2.2736057112975469E-5</v>
      </c>
      <c r="K581" s="425">
        <f>IF(ISBLANK(D581),"",(G581/'Tasks to improve GC score'!$C$10))</f>
        <v>2.0841385686894178E-5</v>
      </c>
    </row>
    <row r="582" spans="1:11" x14ac:dyDescent="0.5">
      <c r="A582" s="230" t="str">
        <f t="shared" si="18"/>
        <v>Find information on mining and minerals in Canada</v>
      </c>
      <c r="B582" s="230" t="str">
        <f t="shared" si="19"/>
        <v>NRCan</v>
      </c>
      <c r="C582" s="230">
        <f>VLOOKUP(B582,'Data-Dept'!A:J,10,)</f>
        <v>1.720243549629279E-2</v>
      </c>
      <c r="D582" t="s">
        <v>1510</v>
      </c>
      <c r="E582">
        <v>8</v>
      </c>
      <c r="F582">
        <v>5</v>
      </c>
      <c r="G582">
        <v>10</v>
      </c>
      <c r="H582">
        <v>25</v>
      </c>
      <c r="I582" s="425">
        <f>IF(ISBLANK(D582),"",(E582/'Tasks to improve GC score'!$C$10))</f>
        <v>1.5157371408650312E-5</v>
      </c>
      <c r="J582" s="425">
        <f>IF(ISBLANK(D582),"",(F582/'Tasks to improve GC score'!$C$10))</f>
        <v>9.4733571304064453E-6</v>
      </c>
      <c r="K582" s="425">
        <f>IF(ISBLANK(D582),"",(G582/'Tasks to improve GC score'!$C$10))</f>
        <v>1.8946714260812891E-5</v>
      </c>
    </row>
    <row r="583" spans="1:11" x14ac:dyDescent="0.5">
      <c r="A583" s="230" t="str">
        <f t="shared" si="18"/>
        <v>Learn about Canadian forests and forest conservation</v>
      </c>
      <c r="B583" s="230" t="str">
        <f t="shared" si="19"/>
        <v>NRCan</v>
      </c>
      <c r="C583" s="230">
        <f>VLOOKUP(B583,'Data-Dept'!A:J,10,)</f>
        <v>1.720243549629279E-2</v>
      </c>
      <c r="D583" t="s">
        <v>1025</v>
      </c>
      <c r="E583">
        <v>8</v>
      </c>
      <c r="F583">
        <v>20</v>
      </c>
      <c r="G583">
        <v>20</v>
      </c>
      <c r="H583">
        <v>63</v>
      </c>
      <c r="I583" s="425">
        <f>IF(ISBLANK(D583),"",(E583/'Tasks to improve GC score'!$C$10))</f>
        <v>1.5157371408650312E-5</v>
      </c>
      <c r="J583" s="425">
        <f>IF(ISBLANK(D583),"",(F583/'Tasks to improve GC score'!$C$10))</f>
        <v>3.7893428521625781E-5</v>
      </c>
      <c r="K583" s="425">
        <f>IF(ISBLANK(D583),"",(G583/'Tasks to improve GC score'!$C$10))</f>
        <v>3.7893428521625781E-5</v>
      </c>
    </row>
    <row r="584" spans="1:11" x14ac:dyDescent="0.5">
      <c r="A584" s="230" t="str">
        <f t="shared" si="18"/>
        <v>Find information on human rights in Canada</v>
      </c>
      <c r="B584" s="230" t="str">
        <f t="shared" si="19"/>
        <v>PCH</v>
      </c>
      <c r="C584" s="230">
        <f>VLOOKUP(B584,'Data-Dept'!A:J,10,)</f>
        <v>2.4417219195539241E-2</v>
      </c>
      <c r="D584" t="s">
        <v>1070</v>
      </c>
      <c r="E584">
        <v>8</v>
      </c>
      <c r="F584">
        <v>18</v>
      </c>
      <c r="G584">
        <v>21</v>
      </c>
      <c r="H584">
        <v>57</v>
      </c>
      <c r="I584" s="425">
        <f>IF(ISBLANK(D584),"",(E584/'Tasks to improve GC score'!$C$10))</f>
        <v>1.5157371408650312E-5</v>
      </c>
      <c r="J584" s="425">
        <f>IF(ISBLANK(D584),"",(F584/'Tasks to improve GC score'!$C$10))</f>
        <v>3.41040856694632E-5</v>
      </c>
      <c r="K584" s="425">
        <f>IF(ISBLANK(D584),"",(G584/'Tasks to improve GC score'!$C$10))</f>
        <v>3.9788099947707072E-5</v>
      </c>
    </row>
    <row r="585" spans="1:11" x14ac:dyDescent="0.5">
      <c r="A585" s="230" t="str">
        <f t="shared" si="18"/>
        <v>Learn about Governor in Council appointments process</v>
      </c>
      <c r="B585" s="230" t="str">
        <f t="shared" si="19"/>
        <v>PCO</v>
      </c>
      <c r="C585" s="230">
        <f>VLOOKUP(B585,'Data-Dept'!A:J,10,)</f>
        <v>4.71287054555952E-2</v>
      </c>
      <c r="D585" t="s">
        <v>1088</v>
      </c>
      <c r="E585">
        <v>8</v>
      </c>
      <c r="F585">
        <v>4</v>
      </c>
      <c r="G585">
        <v>5</v>
      </c>
      <c r="H585">
        <v>15</v>
      </c>
      <c r="I585" s="425">
        <f>IF(ISBLANK(D585),"",(E585/'Tasks to improve GC score'!$C$10))</f>
        <v>1.5157371408650312E-5</v>
      </c>
      <c r="J585" s="425">
        <f>IF(ISBLANK(D585),"",(F585/'Tasks to improve GC score'!$C$10))</f>
        <v>7.5786857043251562E-6</v>
      </c>
      <c r="K585" s="425">
        <f>IF(ISBLANK(D585),"",(G585/'Tasks to improve GC score'!$C$10))</f>
        <v>9.4733571304064453E-6</v>
      </c>
    </row>
    <row r="586" spans="1:11" ht="31.5" x14ac:dyDescent="0.5">
      <c r="A586" s="230" t="str">
        <f t="shared" si="18"/>
        <v>Compassionate travel quarantine exemptions (caring for others, funerals and support)</v>
      </c>
      <c r="B586" s="230" t="str">
        <f t="shared" si="19"/>
        <v>PHAC</v>
      </c>
      <c r="C586" s="230">
        <f>VLOOKUP(B586,'Data-Dept'!A:J,10,)</f>
        <v>1.2118060810089969E-2</v>
      </c>
      <c r="D586" t="s">
        <v>1566</v>
      </c>
      <c r="E586">
        <v>8</v>
      </c>
      <c r="F586">
        <v>16</v>
      </c>
      <c r="G586">
        <v>11</v>
      </c>
      <c r="H586">
        <v>28</v>
      </c>
      <c r="I586" s="425">
        <f>IF(ISBLANK(D586),"",(E586/'Tasks to improve GC score'!$C$10))</f>
        <v>1.5157371408650312E-5</v>
      </c>
      <c r="J586" s="425">
        <f>IF(ISBLANK(D586),"",(F586/'Tasks to improve GC score'!$C$10))</f>
        <v>3.0314742817300625E-5</v>
      </c>
      <c r="K586" s="425">
        <f>IF(ISBLANK(D586),"",(G586/'Tasks to improve GC score'!$C$10))</f>
        <v>2.0841385686894178E-5</v>
      </c>
    </row>
    <row r="587" spans="1:11" x14ac:dyDescent="0.5">
      <c r="A587" s="230" t="str">
        <f t="shared" si="18"/>
        <v>Mandate and organizational structure</v>
      </c>
      <c r="B587" s="230" t="str">
        <f t="shared" si="19"/>
        <v>PSPC</v>
      </c>
      <c r="C587" s="230">
        <f>VLOOKUP(B587,'Data-Dept'!A:J,10,)</f>
        <v>7.9173363759790314E-3</v>
      </c>
      <c r="D587" t="s">
        <v>1149</v>
      </c>
      <c r="E587">
        <v>8</v>
      </c>
      <c r="F587">
        <v>18</v>
      </c>
      <c r="G587">
        <v>15</v>
      </c>
      <c r="H587">
        <v>50</v>
      </c>
      <c r="I587" s="425">
        <f>IF(ISBLANK(D587),"",(E587/'Tasks to improve GC score'!$C$10))</f>
        <v>1.5157371408650312E-5</v>
      </c>
      <c r="J587" s="425">
        <f>IF(ISBLANK(D587),"",(F587/'Tasks to improve GC score'!$C$10))</f>
        <v>3.41040856694632E-5</v>
      </c>
      <c r="K587" s="425">
        <f>IF(ISBLANK(D587),"",(G587/'Tasks to improve GC score'!$C$10))</f>
        <v>2.8420071391219334E-5</v>
      </c>
    </row>
    <row r="588" spans="1:11" x14ac:dyDescent="0.5">
      <c r="A588" s="230" t="str">
        <f t="shared" si="18"/>
        <v>Get updates on the status of the Phoenix pay system</v>
      </c>
      <c r="B588" s="230" t="str">
        <f t="shared" si="19"/>
        <v>PSPC</v>
      </c>
      <c r="C588" s="230">
        <f>VLOOKUP(B588,'Data-Dept'!A:J,10,)</f>
        <v>7.9173363759790314E-3</v>
      </c>
      <c r="D588" t="s">
        <v>1203</v>
      </c>
      <c r="E588">
        <v>8</v>
      </c>
      <c r="F588">
        <v>14</v>
      </c>
      <c r="G588">
        <v>12</v>
      </c>
      <c r="H588">
        <v>23</v>
      </c>
      <c r="I588" s="425">
        <f>IF(ISBLANK(D588),"",(E588/'Tasks to improve GC score'!$C$10))</f>
        <v>1.5157371408650312E-5</v>
      </c>
      <c r="J588" s="425">
        <f>IF(ISBLANK(D588),"",(F588/'Tasks to improve GC score'!$C$10))</f>
        <v>2.6525399965138047E-5</v>
      </c>
      <c r="K588" s="425">
        <f>IF(ISBLANK(D588),"",(G588/'Tasks to improve GC score'!$C$10))</f>
        <v>2.2736057112975469E-5</v>
      </c>
    </row>
    <row r="589" spans="1:11" x14ac:dyDescent="0.5">
      <c r="A589" s="230" t="str">
        <f t="shared" si="18"/>
        <v>General information about Statistics Canada</v>
      </c>
      <c r="B589" s="230" t="str">
        <f t="shared" si="19"/>
        <v>StatCan</v>
      </c>
      <c r="C589" s="230">
        <f>VLOOKUP(B589,'Data-Dept'!A:J,10,)</f>
        <v>9.338464401390037E-3</v>
      </c>
      <c r="D589" t="s">
        <v>1230</v>
      </c>
      <c r="E589">
        <v>8</v>
      </c>
      <c r="F589">
        <v>16</v>
      </c>
      <c r="G589">
        <v>18</v>
      </c>
      <c r="H589">
        <v>66</v>
      </c>
      <c r="I589" s="425">
        <f>IF(ISBLANK(D589),"",(E589/'Tasks to improve GC score'!$C$10))</f>
        <v>1.5157371408650312E-5</v>
      </c>
      <c r="J589" s="425">
        <f>IF(ISBLANK(D589),"",(F589/'Tasks to improve GC score'!$C$10))</f>
        <v>3.0314742817300625E-5</v>
      </c>
      <c r="K589" s="425">
        <f>IF(ISBLANK(D589),"",(G589/'Tasks to improve GC score'!$C$10))</f>
        <v>3.41040856694632E-5</v>
      </c>
    </row>
    <row r="590" spans="1:11" x14ac:dyDescent="0.5">
      <c r="A590" s="230" t="str">
        <f t="shared" si="18"/>
        <v>Jobs at Statistics Canada</v>
      </c>
      <c r="B590" s="230" t="str">
        <f t="shared" si="19"/>
        <v>StatCan</v>
      </c>
      <c r="C590" s="230">
        <f>VLOOKUP(B590,'Data-Dept'!A:J,10,)</f>
        <v>9.338464401390037E-3</v>
      </c>
      <c r="D590" t="s">
        <v>1236</v>
      </c>
      <c r="E590">
        <v>8</v>
      </c>
      <c r="F590">
        <v>13</v>
      </c>
      <c r="G590">
        <v>14</v>
      </c>
      <c r="H590">
        <v>51</v>
      </c>
      <c r="I590" s="425">
        <f>IF(ISBLANK(D590),"",(E590/'Tasks to improve GC score'!$C$10))</f>
        <v>1.5157371408650312E-5</v>
      </c>
      <c r="J590" s="425">
        <f>IF(ISBLANK(D590),"",(F590/'Tasks to improve GC score'!$C$10))</f>
        <v>2.4630728539056756E-5</v>
      </c>
      <c r="K590" s="425">
        <f>IF(ISBLANK(D590),"",(G590/'Tasks to improve GC score'!$C$10))</f>
        <v>2.6525399965138047E-5</v>
      </c>
    </row>
    <row r="591" spans="1:11" x14ac:dyDescent="0.5">
      <c r="A591" s="230" t="str">
        <f t="shared" si="18"/>
        <v>Find guidance on leave requests due to COVID-19</v>
      </c>
      <c r="B591" s="230" t="str">
        <f t="shared" si="19"/>
        <v>TBS</v>
      </c>
      <c r="C591" s="230">
        <f>VLOOKUP(B591,'Data-Dept'!A:J,10,)</f>
        <v>1.4316913441313023E-2</v>
      </c>
      <c r="D591" t="s">
        <v>1265</v>
      </c>
      <c r="E591">
        <v>8</v>
      </c>
      <c r="F591">
        <v>11</v>
      </c>
      <c r="G591">
        <v>13</v>
      </c>
      <c r="H591">
        <v>17</v>
      </c>
      <c r="I591" s="425">
        <f>IF(ISBLANK(D591),"",(E591/'Tasks to improve GC score'!$C$10))</f>
        <v>1.5157371408650312E-5</v>
      </c>
      <c r="J591" s="425">
        <f>IF(ISBLANK(D591),"",(F591/'Tasks to improve GC score'!$C$10))</f>
        <v>2.0841385686894178E-5</v>
      </c>
      <c r="K591" s="425">
        <f>IF(ISBLANK(D591),"",(G591/'Tasks to improve GC score'!$C$10))</f>
        <v>2.4630728539056756E-5</v>
      </c>
    </row>
    <row r="592" spans="1:11" x14ac:dyDescent="0.5">
      <c r="A592" s="230" t="str">
        <f t="shared" si="18"/>
        <v>Find out what is considered harassment in the public service</v>
      </c>
      <c r="B592" s="230" t="str">
        <f t="shared" si="19"/>
        <v>TBS</v>
      </c>
      <c r="C592" s="230">
        <f>VLOOKUP(B592,'Data-Dept'!A:J,10,)</f>
        <v>1.4316913441313023E-2</v>
      </c>
      <c r="D592" t="s">
        <v>1267</v>
      </c>
      <c r="E592">
        <v>8</v>
      </c>
      <c r="F592">
        <v>12</v>
      </c>
      <c r="G592">
        <v>7</v>
      </c>
      <c r="H592">
        <v>23</v>
      </c>
      <c r="I592" s="425">
        <f>IF(ISBLANK(D592),"",(E592/'Tasks to improve GC score'!$C$10))</f>
        <v>1.5157371408650312E-5</v>
      </c>
      <c r="J592" s="425">
        <f>IF(ISBLANK(D592),"",(F592/'Tasks to improve GC score'!$C$10))</f>
        <v>2.2736057112975469E-5</v>
      </c>
      <c r="K592" s="425">
        <f>IF(ISBLANK(D592),"",(G592/'Tasks to improve GC score'!$C$10))</f>
        <v>1.3262699982569023E-5</v>
      </c>
    </row>
    <row r="593" spans="1:11" x14ac:dyDescent="0.5">
      <c r="A593" s="230" t="str">
        <f t="shared" si="18"/>
        <v>Find out when I could retire as a public servant</v>
      </c>
      <c r="B593" s="230" t="str">
        <f t="shared" si="19"/>
        <v>TBS</v>
      </c>
      <c r="C593" s="230">
        <f>VLOOKUP(B593,'Data-Dept'!A:J,10,)</f>
        <v>1.4316913441313023E-2</v>
      </c>
      <c r="D593" t="s">
        <v>1268</v>
      </c>
      <c r="E593">
        <v>8</v>
      </c>
      <c r="F593">
        <v>16</v>
      </c>
      <c r="G593">
        <v>13</v>
      </c>
      <c r="H593">
        <v>32</v>
      </c>
      <c r="I593" s="425">
        <f>IF(ISBLANK(D593),"",(E593/'Tasks to improve GC score'!$C$10))</f>
        <v>1.5157371408650312E-5</v>
      </c>
      <c r="J593" s="425">
        <f>IF(ISBLANK(D593),"",(F593/'Tasks to improve GC score'!$C$10))</f>
        <v>3.0314742817300625E-5</v>
      </c>
      <c r="K593" s="425">
        <f>IF(ISBLANK(D593),"",(G593/'Tasks to improve GC score'!$C$10))</f>
        <v>2.4630728539056756E-5</v>
      </c>
    </row>
    <row r="594" spans="1:11" x14ac:dyDescent="0.5">
      <c r="A594" s="230" t="str">
        <f t="shared" si="18"/>
        <v>Find public service executives rates of pay</v>
      </c>
      <c r="B594" s="230" t="str">
        <f t="shared" si="19"/>
        <v>TBS</v>
      </c>
      <c r="C594" s="230">
        <f>VLOOKUP(B594,'Data-Dept'!A:J,10,)</f>
        <v>1.4316913441313023E-2</v>
      </c>
      <c r="D594" t="s">
        <v>1270</v>
      </c>
      <c r="E594">
        <v>8</v>
      </c>
      <c r="F594">
        <v>17</v>
      </c>
      <c r="G594">
        <v>13</v>
      </c>
      <c r="H594">
        <v>32</v>
      </c>
      <c r="I594" s="425">
        <f>IF(ISBLANK(D594),"",(E594/'Tasks to improve GC score'!$C$10))</f>
        <v>1.5157371408650312E-5</v>
      </c>
      <c r="J594" s="425">
        <f>IF(ISBLANK(D594),"",(F594/'Tasks to improve GC score'!$C$10))</f>
        <v>3.2209414243381916E-5</v>
      </c>
      <c r="K594" s="425">
        <f>IF(ISBLANK(D594),"",(G594/'Tasks to improve GC score'!$C$10))</f>
        <v>2.4630728539056756E-5</v>
      </c>
    </row>
    <row r="595" spans="1:11" x14ac:dyDescent="0.5">
      <c r="A595" s="230" t="str">
        <f t="shared" si="18"/>
        <v>Learn about employee rights and responsibilities related to COVID-19</v>
      </c>
      <c r="B595" s="230" t="str">
        <f t="shared" si="19"/>
        <v>TBS</v>
      </c>
      <c r="C595" s="230">
        <f>VLOOKUP(B595,'Data-Dept'!A:J,10,)</f>
        <v>1.4316913441313023E-2</v>
      </c>
      <c r="D595" t="s">
        <v>1274</v>
      </c>
      <c r="E595">
        <v>8</v>
      </c>
      <c r="F595">
        <v>19</v>
      </c>
      <c r="G595">
        <v>22</v>
      </c>
      <c r="H595">
        <v>38</v>
      </c>
      <c r="I595" s="425">
        <f>IF(ISBLANK(D595),"",(E595/'Tasks to improve GC score'!$C$10))</f>
        <v>1.5157371408650312E-5</v>
      </c>
      <c r="J595" s="425">
        <f>IF(ISBLANK(D595),"",(F595/'Tasks to improve GC score'!$C$10))</f>
        <v>3.599875709554449E-5</v>
      </c>
      <c r="K595" s="425">
        <f>IF(ISBLANK(D595),"",(G595/'Tasks to improve GC score'!$C$10))</f>
        <v>4.1682771373788356E-5</v>
      </c>
    </row>
    <row r="596" spans="1:11" x14ac:dyDescent="0.5">
      <c r="A596" s="230" t="str">
        <f t="shared" si="18"/>
        <v>Learn how to register your vessel</v>
      </c>
      <c r="B596" s="230" t="str">
        <f t="shared" si="19"/>
        <v>TC</v>
      </c>
      <c r="C596" s="230">
        <f>VLOOKUP(B596,'Data-Dept'!A:J,10,)</f>
        <v>2.4679576079022828E-2</v>
      </c>
      <c r="D596" t="s">
        <v>1306</v>
      </c>
      <c r="E596">
        <v>8</v>
      </c>
      <c r="F596">
        <v>12</v>
      </c>
      <c r="G596">
        <v>7</v>
      </c>
      <c r="H596">
        <v>23</v>
      </c>
      <c r="I596" s="425">
        <f>IF(ISBLANK(D596),"",(E596/'Tasks to improve GC score'!$C$10))</f>
        <v>1.5157371408650312E-5</v>
      </c>
      <c r="J596" s="425">
        <f>IF(ISBLANK(D596),"",(F596/'Tasks to improve GC score'!$C$10))</f>
        <v>2.2736057112975469E-5</v>
      </c>
      <c r="K596" s="425">
        <f>IF(ISBLANK(D596),"",(G596/'Tasks to improve GC score'!$C$10))</f>
        <v>1.3262699982569023E-5</v>
      </c>
    </row>
    <row r="597" spans="1:11" x14ac:dyDescent="0.5">
      <c r="A597" s="230" t="str">
        <f t="shared" si="18"/>
        <v>Licensing and training of aviation personnel</v>
      </c>
      <c r="B597" s="230" t="str">
        <f t="shared" si="19"/>
        <v>TC</v>
      </c>
      <c r="C597" s="230">
        <f>VLOOKUP(B597,'Data-Dept'!A:J,10,)</f>
        <v>2.4679576079022828E-2</v>
      </c>
      <c r="D597" t="s">
        <v>1308</v>
      </c>
      <c r="E597">
        <v>8</v>
      </c>
      <c r="F597">
        <v>17</v>
      </c>
      <c r="G597">
        <v>17</v>
      </c>
      <c r="H597">
        <v>44</v>
      </c>
      <c r="I597" s="425">
        <f>IF(ISBLANK(D597),"",(E597/'Tasks to improve GC score'!$C$10))</f>
        <v>1.5157371408650312E-5</v>
      </c>
      <c r="J597" s="425">
        <f>IF(ISBLANK(D597),"",(F597/'Tasks to improve GC score'!$C$10))</f>
        <v>3.2209414243381916E-5</v>
      </c>
      <c r="K597" s="425">
        <f>IF(ISBLANK(D597),"",(G597/'Tasks to improve GC score'!$C$10))</f>
        <v>3.2209414243381916E-5</v>
      </c>
    </row>
    <row r="598" spans="1:11" x14ac:dyDescent="0.5">
      <c r="A598" s="230" t="str">
        <f t="shared" si="18"/>
        <v>Read the regulations for transporting dangerous goods</v>
      </c>
      <c r="B598" s="230" t="str">
        <f t="shared" si="19"/>
        <v>TC</v>
      </c>
      <c r="C598" s="230">
        <f>VLOOKUP(B598,'Data-Dept'!A:J,10,)</f>
        <v>2.4679576079022828E-2</v>
      </c>
      <c r="D598" t="s">
        <v>1313</v>
      </c>
      <c r="E598">
        <v>8</v>
      </c>
      <c r="F598">
        <v>16</v>
      </c>
      <c r="G598">
        <v>11</v>
      </c>
      <c r="H598">
        <v>30</v>
      </c>
      <c r="I598" s="425">
        <f>IF(ISBLANK(D598),"",(E598/'Tasks to improve GC score'!$C$10))</f>
        <v>1.5157371408650312E-5</v>
      </c>
      <c r="J598" s="425">
        <f>IF(ISBLANK(D598),"",(F598/'Tasks to improve GC score'!$C$10))</f>
        <v>3.0314742817300625E-5</v>
      </c>
      <c r="K598" s="425">
        <f>IF(ISBLANK(D598),"",(G598/'Tasks to improve GC score'!$C$10))</f>
        <v>2.0841385686894178E-5</v>
      </c>
    </row>
    <row r="599" spans="1:11" x14ac:dyDescent="0.5">
      <c r="A599" s="230" t="str">
        <f t="shared" si="18"/>
        <v>Get tariff classifications for goods you want to import into Canada</v>
      </c>
      <c r="B599" s="230" t="str">
        <f t="shared" si="19"/>
        <v>CBSA</v>
      </c>
      <c r="C599" s="230">
        <f>VLOOKUP(B599,'Data-Dept'!A:J,10,)</f>
        <v>8.2121991698330173E-3</v>
      </c>
      <c r="D599" t="s">
        <v>245</v>
      </c>
      <c r="E599">
        <v>7</v>
      </c>
      <c r="F599">
        <v>12</v>
      </c>
      <c r="G599">
        <v>10</v>
      </c>
      <c r="H599">
        <v>34</v>
      </c>
      <c r="I599" s="425">
        <f>IF(ISBLANK(D599),"",(E599/'Tasks to improve GC score'!$C$10))</f>
        <v>1.3262699982569023E-5</v>
      </c>
      <c r="J599" s="425">
        <f>IF(ISBLANK(D599),"",(F599/'Tasks to improve GC score'!$C$10))</f>
        <v>2.2736057112975469E-5</v>
      </c>
      <c r="K599" s="425">
        <f>IF(ISBLANK(D599),"",(G599/'Tasks to improve GC score'!$C$10))</f>
        <v>1.8946714260812891E-5</v>
      </c>
    </row>
    <row r="600" spans="1:11" x14ac:dyDescent="0.5">
      <c r="A600" s="230" t="str">
        <f t="shared" si="18"/>
        <v>Renew a NEXUS membership</v>
      </c>
      <c r="B600" s="230" t="str">
        <f t="shared" si="19"/>
        <v>CBSA</v>
      </c>
      <c r="C600" s="230">
        <f>VLOOKUP(B600,'Data-Dept'!A:J,10,)</f>
        <v>8.2121991698330173E-3</v>
      </c>
      <c r="D600" t="s">
        <v>1366</v>
      </c>
      <c r="E600">
        <v>7</v>
      </c>
      <c r="F600">
        <v>8</v>
      </c>
      <c r="G600">
        <v>6</v>
      </c>
      <c r="H600">
        <v>10</v>
      </c>
      <c r="I600" s="425">
        <f>IF(ISBLANK(D600),"",(E600/'Tasks to improve GC score'!$C$10))</f>
        <v>1.3262699982569023E-5</v>
      </c>
      <c r="J600" s="425">
        <f>IF(ISBLANK(D600),"",(F600/'Tasks to improve GC score'!$C$10))</f>
        <v>1.5157371408650312E-5</v>
      </c>
      <c r="K600" s="425">
        <f>IF(ISBLANK(D600),"",(G600/'Tasks to improve GC score'!$C$10))</f>
        <v>1.1368028556487734E-5</v>
      </c>
    </row>
    <row r="601" spans="1:11" x14ac:dyDescent="0.5">
      <c r="A601" s="230" t="str">
        <f t="shared" si="18"/>
        <v>Access the Canadian Common CV (CCV)</v>
      </c>
      <c r="B601" s="230" t="str">
        <f t="shared" si="19"/>
        <v>CIHR</v>
      </c>
      <c r="C601" s="230">
        <f>VLOOKUP(B601,'Data-Dept'!A:J,10,)</f>
        <v>2.9322591399837911E-2</v>
      </c>
      <c r="D601" t="s">
        <v>292</v>
      </c>
      <c r="E601">
        <v>7</v>
      </c>
      <c r="F601">
        <v>15</v>
      </c>
      <c r="G601">
        <v>13</v>
      </c>
      <c r="H601">
        <v>28</v>
      </c>
      <c r="I601" s="425">
        <f>IF(ISBLANK(D601),"",(E601/'Tasks to improve GC score'!$C$10))</f>
        <v>1.3262699982569023E-5</v>
      </c>
      <c r="J601" s="425">
        <f>IF(ISBLANK(D601),"",(F601/'Tasks to improve GC score'!$C$10))</f>
        <v>2.8420071391219334E-5</v>
      </c>
      <c r="K601" s="425">
        <f>IF(ISBLANK(D601),"",(G601/'Tasks to improve GC score'!$C$10))</f>
        <v>2.4630728539056756E-5</v>
      </c>
    </row>
    <row r="602" spans="1:11" x14ac:dyDescent="0.5">
      <c r="A602" s="230" t="str">
        <f t="shared" si="18"/>
        <v>Find out about COVID-19 related information / research opportunities</v>
      </c>
      <c r="B602" s="230" t="str">
        <f t="shared" si="19"/>
        <v>CIHR</v>
      </c>
      <c r="C602" s="230">
        <f>VLOOKUP(B602,'Data-Dept'!A:J,10,)</f>
        <v>2.9322591399837911E-2</v>
      </c>
      <c r="D602" t="s">
        <v>299</v>
      </c>
      <c r="E602">
        <v>7</v>
      </c>
      <c r="F602">
        <v>9</v>
      </c>
      <c r="G602">
        <v>9</v>
      </c>
      <c r="H602">
        <v>21</v>
      </c>
      <c r="I602" s="425">
        <f>IF(ISBLANK(D602),"",(E602/'Tasks to improve GC score'!$C$10))</f>
        <v>1.3262699982569023E-5</v>
      </c>
      <c r="J602" s="425">
        <f>IF(ISBLANK(D602),"",(F602/'Tasks to improve GC score'!$C$10))</f>
        <v>1.70520428347316E-5</v>
      </c>
      <c r="K602" s="425">
        <f>IF(ISBLANK(D602),"",(G602/'Tasks to improve GC score'!$C$10))</f>
        <v>1.70520428347316E-5</v>
      </c>
    </row>
    <row r="603" spans="1:11" x14ac:dyDescent="0.5">
      <c r="A603" s="230" t="str">
        <f t="shared" si="18"/>
        <v>Find out about Funding Decisions</v>
      </c>
      <c r="B603" s="230" t="str">
        <f t="shared" si="19"/>
        <v>CIHR</v>
      </c>
      <c r="C603" s="230">
        <f>VLOOKUP(B603,'Data-Dept'!A:J,10,)</f>
        <v>2.9322591399837911E-2</v>
      </c>
      <c r="D603" t="s">
        <v>300</v>
      </c>
      <c r="E603">
        <v>7</v>
      </c>
      <c r="F603">
        <v>11</v>
      </c>
      <c r="G603">
        <v>12</v>
      </c>
      <c r="H603">
        <v>29</v>
      </c>
      <c r="I603" s="425">
        <f>IF(ISBLANK(D603),"",(E603/'Tasks to improve GC score'!$C$10))</f>
        <v>1.3262699982569023E-5</v>
      </c>
      <c r="J603" s="425">
        <f>IF(ISBLANK(D603),"",(F603/'Tasks to improve GC score'!$C$10))</f>
        <v>2.0841385686894178E-5</v>
      </c>
      <c r="K603" s="425">
        <f>IF(ISBLANK(D603),"",(G603/'Tasks to improve GC score'!$C$10))</f>
        <v>2.2736057112975469E-5</v>
      </c>
    </row>
    <row r="604" spans="1:11" ht="31.5" x14ac:dyDescent="0.5">
      <c r="A604" s="230" t="str">
        <f t="shared" si="18"/>
        <v>Conservation (habitat, restoration, recovery, invasive species, protected areas)</v>
      </c>
      <c r="B604" s="230" t="str">
        <f t="shared" si="19"/>
        <v>DFO</v>
      </c>
      <c r="C604" s="230">
        <f>VLOOKUP(B604,'Data-Dept'!A:J,10,)</f>
        <v>3.4571708353696461E-2</v>
      </c>
      <c r="D604" t="s">
        <v>410</v>
      </c>
      <c r="E604">
        <v>7</v>
      </c>
      <c r="F604">
        <v>6</v>
      </c>
      <c r="G604">
        <v>8</v>
      </c>
      <c r="H604">
        <v>19</v>
      </c>
      <c r="I604" s="425">
        <f>IF(ISBLANK(D604),"",(E604/'Tasks to improve GC score'!$C$10))</f>
        <v>1.3262699982569023E-5</v>
      </c>
      <c r="J604" s="425">
        <f>IF(ISBLANK(D604),"",(F604/'Tasks to improve GC score'!$C$10))</f>
        <v>1.1368028556487734E-5</v>
      </c>
      <c r="K604" s="425">
        <f>IF(ISBLANK(D604),"",(G604/'Tasks to improve GC score'!$C$10))</f>
        <v>1.5157371408650312E-5</v>
      </c>
    </row>
    <row r="605" spans="1:11" x14ac:dyDescent="0.5">
      <c r="A605" s="230" t="str">
        <f t="shared" si="18"/>
        <v>Contact Fisheries and Oceans Canada</v>
      </c>
      <c r="B605" s="230" t="str">
        <f t="shared" si="19"/>
        <v>DFO</v>
      </c>
      <c r="C605" s="230">
        <f>VLOOKUP(B605,'Data-Dept'!A:J,10,)</f>
        <v>3.4571708353696461E-2</v>
      </c>
      <c r="D605" t="s">
        <v>411</v>
      </c>
      <c r="E605">
        <v>7</v>
      </c>
      <c r="F605">
        <v>9</v>
      </c>
      <c r="G605">
        <v>12</v>
      </c>
      <c r="H605">
        <v>18</v>
      </c>
      <c r="I605" s="425">
        <f>IF(ISBLANK(D605),"",(E605/'Tasks to improve GC score'!$C$10))</f>
        <v>1.3262699982569023E-5</v>
      </c>
      <c r="J605" s="425">
        <f>IF(ISBLANK(D605),"",(F605/'Tasks to improve GC score'!$C$10))</f>
        <v>1.70520428347316E-5</v>
      </c>
      <c r="K605" s="425">
        <f>IF(ISBLANK(D605),"",(G605/'Tasks to improve GC score'!$C$10))</f>
        <v>2.2736057112975469E-5</v>
      </c>
    </row>
    <row r="606" spans="1:11" x14ac:dyDescent="0.5">
      <c r="A606" s="230" t="str">
        <f t="shared" si="18"/>
        <v>Cadets and Junior Canadian Rangers</v>
      </c>
      <c r="B606" s="230" t="str">
        <f t="shared" si="19"/>
        <v>DND</v>
      </c>
      <c r="C606" s="230">
        <f>VLOOKUP(B606,'Data-Dept'!A:J,10,)</f>
        <v>1.3547807034757964E-2</v>
      </c>
      <c r="D606" t="s">
        <v>430</v>
      </c>
      <c r="E606">
        <v>7</v>
      </c>
      <c r="F606">
        <v>17</v>
      </c>
      <c r="G606">
        <v>20</v>
      </c>
      <c r="H606">
        <v>62</v>
      </c>
      <c r="I606" s="425">
        <f>IF(ISBLANK(D606),"",(E606/'Tasks to improve GC score'!$C$10))</f>
        <v>1.3262699982569023E-5</v>
      </c>
      <c r="J606" s="425">
        <f>IF(ISBLANK(D606),"",(F606/'Tasks to improve GC score'!$C$10))</f>
        <v>3.2209414243381916E-5</v>
      </c>
      <c r="K606" s="425">
        <f>IF(ISBLANK(D606),"",(G606/'Tasks to improve GC score'!$C$10))</f>
        <v>3.7893428521625781E-5</v>
      </c>
    </row>
    <row r="607" spans="1:11" x14ac:dyDescent="0.5">
      <c r="A607" s="230" t="str">
        <f t="shared" si="18"/>
        <v>Queen's regulations and orders (QR&amp;O)</v>
      </c>
      <c r="B607" s="230" t="str">
        <f t="shared" si="19"/>
        <v>DND</v>
      </c>
      <c r="C607" s="230">
        <f>VLOOKUP(B607,'Data-Dept'!A:J,10,)</f>
        <v>1.3547807034757964E-2</v>
      </c>
      <c r="D607" t="s">
        <v>458</v>
      </c>
      <c r="E607">
        <v>7</v>
      </c>
      <c r="F607">
        <v>19</v>
      </c>
      <c r="G607">
        <v>14</v>
      </c>
      <c r="H607">
        <v>35</v>
      </c>
      <c r="I607" s="425">
        <f>IF(ISBLANK(D607),"",(E607/'Tasks to improve GC score'!$C$10))</f>
        <v>1.3262699982569023E-5</v>
      </c>
      <c r="J607" s="425">
        <f>IF(ISBLANK(D607),"",(F607/'Tasks to improve GC score'!$C$10))</f>
        <v>3.599875709554449E-5</v>
      </c>
      <c r="K607" s="425">
        <f>IF(ISBLANK(D607),"",(G607/'Tasks to improve GC score'!$C$10))</f>
        <v>2.6525399965138047E-5</v>
      </c>
    </row>
    <row r="608" spans="1:11" x14ac:dyDescent="0.5">
      <c r="A608" s="230" t="str">
        <f t="shared" si="18"/>
        <v>Learn how the government provides financial support to provinces and territories</v>
      </c>
      <c r="B608" s="230" t="str">
        <f t="shared" si="19"/>
        <v>FIN</v>
      </c>
      <c r="C608" s="230">
        <f>VLOOKUP(B608,'Data-Dept'!A:J,10,)</f>
        <v>2.7120186060548612E-2</v>
      </c>
      <c r="D608" t="s">
        <v>607</v>
      </c>
      <c r="E608">
        <v>7</v>
      </c>
      <c r="F608">
        <v>18</v>
      </c>
      <c r="G608">
        <v>12</v>
      </c>
      <c r="H608">
        <v>39</v>
      </c>
      <c r="I608" s="425">
        <f>IF(ISBLANK(D608),"",(E608/'Tasks to improve GC score'!$C$10))</f>
        <v>1.3262699982569023E-5</v>
      </c>
      <c r="J608" s="425">
        <f>IF(ISBLANK(D608),"",(F608/'Tasks to improve GC score'!$C$10))</f>
        <v>3.41040856694632E-5</v>
      </c>
      <c r="K608" s="425">
        <f>IF(ISBLANK(D608),"",(G608/'Tasks to improve GC score'!$C$10))</f>
        <v>2.2736057112975469E-5</v>
      </c>
    </row>
    <row r="609" spans="1:11" x14ac:dyDescent="0.5">
      <c r="A609" s="230" t="str">
        <f t="shared" si="18"/>
        <v>Funding for research and the development of technology innovations</v>
      </c>
      <c r="B609" s="230" t="str">
        <f t="shared" si="19"/>
        <v>GAC</v>
      </c>
      <c r="C609" s="230">
        <f>VLOOKUP(B609,'Data-Dept'!A:J,10,)</f>
        <v>8.097690068006173E-3</v>
      </c>
      <c r="D609" t="s">
        <v>648</v>
      </c>
      <c r="E609">
        <v>7</v>
      </c>
      <c r="F609">
        <v>4</v>
      </c>
      <c r="G609">
        <v>5</v>
      </c>
      <c r="H609">
        <v>7</v>
      </c>
      <c r="I609" s="425">
        <f>IF(ISBLANK(D609),"",(E609/'Tasks to improve GC score'!$C$10))</f>
        <v>1.3262699982569023E-5</v>
      </c>
      <c r="J609" s="425">
        <f>IF(ISBLANK(D609),"",(F609/'Tasks to improve GC score'!$C$10))</f>
        <v>7.5786857043251562E-6</v>
      </c>
      <c r="K609" s="425">
        <f>IF(ISBLANK(D609),"",(G609/'Tasks to improve GC score'!$C$10))</f>
        <v>9.4733571304064453E-6</v>
      </c>
    </row>
    <row r="610" spans="1:11" x14ac:dyDescent="0.5">
      <c r="A610" s="230" t="str">
        <f t="shared" si="18"/>
        <v>Notarial services</v>
      </c>
      <c r="B610" s="230" t="str">
        <f t="shared" si="19"/>
        <v>GAC</v>
      </c>
      <c r="C610" s="230">
        <f>VLOOKUP(B610,'Data-Dept'!A:J,10,)</f>
        <v>8.097690068006173E-3</v>
      </c>
      <c r="D610" t="s">
        <v>758</v>
      </c>
      <c r="E610">
        <v>7</v>
      </c>
      <c r="F610">
        <v>6</v>
      </c>
      <c r="G610">
        <v>7</v>
      </c>
      <c r="H610">
        <v>13</v>
      </c>
      <c r="I610" s="425">
        <f>IF(ISBLANK(D610),"",(E610/'Tasks to improve GC score'!$C$10))</f>
        <v>1.3262699982569023E-5</v>
      </c>
      <c r="J610" s="425">
        <f>IF(ISBLANK(D610),"",(F610/'Tasks to improve GC score'!$C$10))</f>
        <v>1.1368028556487734E-5</v>
      </c>
      <c r="K610" s="425">
        <f>IF(ISBLANK(D610),"",(G610/'Tasks to improve GC score'!$C$10))</f>
        <v>1.3262699982569023E-5</v>
      </c>
    </row>
    <row r="611" spans="1:11" x14ac:dyDescent="0.5">
      <c r="A611" s="230" t="str">
        <f t="shared" si="18"/>
        <v>Find out the safe cooking temperature for food</v>
      </c>
      <c r="B611" s="230" t="str">
        <f t="shared" si="19"/>
        <v>HC</v>
      </c>
      <c r="C611" s="230">
        <f>VLOOKUP(B611,'Data-Dept'!A:J,10,)</f>
        <v>8.1052032694029358E-3</v>
      </c>
      <c r="D611" t="s">
        <v>806</v>
      </c>
      <c r="E611">
        <v>7</v>
      </c>
      <c r="F611">
        <v>21</v>
      </c>
      <c r="G611">
        <v>29</v>
      </c>
      <c r="H611">
        <v>100</v>
      </c>
      <c r="I611" s="425">
        <f>IF(ISBLANK(D611),"",(E611/'Tasks to improve GC score'!$C$10))</f>
        <v>1.3262699982569023E-5</v>
      </c>
      <c r="J611" s="425">
        <f>IF(ISBLANK(D611),"",(F611/'Tasks to improve GC score'!$C$10))</f>
        <v>3.9788099947707072E-5</v>
      </c>
      <c r="K611" s="425">
        <f>IF(ISBLANK(D611),"",(G611/'Tasks to improve GC score'!$C$10))</f>
        <v>5.4945471356357378E-5</v>
      </c>
    </row>
    <row r="612" spans="1:11" x14ac:dyDescent="0.5">
      <c r="A612" s="230" t="str">
        <f t="shared" si="18"/>
        <v>Birth outside of Canada</v>
      </c>
      <c r="B612" s="230" t="str">
        <f t="shared" si="19"/>
        <v>IRCC</v>
      </c>
      <c r="C612" s="230">
        <f>VLOOKUP(B612,'Data-Dept'!A:J,10,)</f>
        <v>2.146124497851573E-3</v>
      </c>
      <c r="D612" t="s">
        <v>880</v>
      </c>
      <c r="E612">
        <v>7</v>
      </c>
      <c r="F612">
        <v>7</v>
      </c>
      <c r="G612">
        <v>8</v>
      </c>
      <c r="H612">
        <v>10</v>
      </c>
      <c r="I612" s="425">
        <f>IF(ISBLANK(D612),"",(E612/'Tasks to improve GC score'!$C$10))</f>
        <v>1.3262699982569023E-5</v>
      </c>
      <c r="J612" s="425">
        <f>IF(ISBLANK(D612),"",(F612/'Tasks to improve GC score'!$C$10))</f>
        <v>1.3262699982569023E-5</v>
      </c>
      <c r="K612" s="425">
        <f>IF(ISBLANK(D612),"",(G612/'Tasks to improve GC score'!$C$10))</f>
        <v>1.5157371408650312E-5</v>
      </c>
    </row>
    <row r="613" spans="1:11" x14ac:dyDescent="0.5">
      <c r="A613" s="230" t="str">
        <f t="shared" si="18"/>
        <v>Citizenship services</v>
      </c>
      <c r="B613" s="230" t="str">
        <f t="shared" si="19"/>
        <v>IRCC</v>
      </c>
      <c r="C613" s="230">
        <f>VLOOKUP(B613,'Data-Dept'!A:J,10,)</f>
        <v>2.146124497851573E-3</v>
      </c>
      <c r="D613" t="s">
        <v>884</v>
      </c>
      <c r="E613">
        <v>7</v>
      </c>
      <c r="F613">
        <v>11</v>
      </c>
      <c r="G613">
        <v>10</v>
      </c>
      <c r="H613">
        <v>16</v>
      </c>
      <c r="I613" s="425">
        <f>IF(ISBLANK(D613),"",(E613/'Tasks to improve GC score'!$C$10))</f>
        <v>1.3262699982569023E-5</v>
      </c>
      <c r="J613" s="425">
        <f>IF(ISBLANK(D613),"",(F613/'Tasks to improve GC score'!$C$10))</f>
        <v>2.0841385686894178E-5</v>
      </c>
      <c r="K613" s="425">
        <f>IF(ISBLANK(D613),"",(G613/'Tasks to improve GC score'!$C$10))</f>
        <v>1.8946714260812891E-5</v>
      </c>
    </row>
    <row r="614" spans="1:11" x14ac:dyDescent="0.5">
      <c r="A614" s="230" t="str">
        <f t="shared" si="18"/>
        <v>Work and travel in Canada as a youth (International Experience Canada)</v>
      </c>
      <c r="B614" s="230" t="str">
        <f t="shared" si="19"/>
        <v>IRCC</v>
      </c>
      <c r="C614" s="230">
        <f>VLOOKUP(B614,'Data-Dept'!A:J,10,)</f>
        <v>2.146124497851573E-3</v>
      </c>
      <c r="D614" t="s">
        <v>898</v>
      </c>
      <c r="E614">
        <v>7</v>
      </c>
      <c r="F614">
        <v>7</v>
      </c>
      <c r="G614">
        <v>6</v>
      </c>
      <c r="H614">
        <v>28</v>
      </c>
      <c r="I614" s="425">
        <f>IF(ISBLANK(D614),"",(E614/'Tasks to improve GC score'!$C$10))</f>
        <v>1.3262699982569023E-5</v>
      </c>
      <c r="J614" s="425">
        <f>IF(ISBLANK(D614),"",(F614/'Tasks to improve GC score'!$C$10))</f>
        <v>1.3262699982569023E-5</v>
      </c>
      <c r="K614" s="425">
        <f>IF(ISBLANK(D614),"",(G614/'Tasks to improve GC score'!$C$10))</f>
        <v>1.1368028556487734E-5</v>
      </c>
    </row>
    <row r="615" spans="1:11" x14ac:dyDescent="0.5">
      <c r="A615" s="230" t="str">
        <f t="shared" si="18"/>
        <v>Search Aurora and Voila catalogues</v>
      </c>
      <c r="B615" s="230" t="str">
        <f t="shared" si="19"/>
        <v>LAC</v>
      </c>
      <c r="C615" s="230">
        <f>VLOOKUP(B615,'Data-Dept'!A:J,10,)</f>
        <v>1.5716054468814866E-2</v>
      </c>
      <c r="D615" t="s">
        <v>949</v>
      </c>
      <c r="E615">
        <v>7</v>
      </c>
      <c r="F615">
        <v>12</v>
      </c>
      <c r="G615">
        <v>9</v>
      </c>
      <c r="H615">
        <v>21</v>
      </c>
      <c r="I615" s="425">
        <f>IF(ISBLANK(D615),"",(E615/'Tasks to improve GC score'!$C$10))</f>
        <v>1.3262699982569023E-5</v>
      </c>
      <c r="J615" s="425">
        <f>IF(ISBLANK(D615),"",(F615/'Tasks to improve GC score'!$C$10))</f>
        <v>2.2736057112975469E-5</v>
      </c>
      <c r="K615" s="425">
        <f>IF(ISBLANK(D615),"",(G615/'Tasks to improve GC score'!$C$10))</f>
        <v>1.70520428347316E-5</v>
      </c>
    </row>
    <row r="616" spans="1:11" x14ac:dyDescent="0.5">
      <c r="A616" s="230" t="str">
        <f t="shared" si="18"/>
        <v>Learn more about Natural Resources Canada (NRCan)</v>
      </c>
      <c r="B616" s="230" t="str">
        <f t="shared" si="19"/>
        <v>NRCan</v>
      </c>
      <c r="C616" s="230">
        <f>VLOOKUP(B616,'Data-Dept'!A:J,10,)</f>
        <v>1.720243549629279E-2</v>
      </c>
      <c r="D616" t="s">
        <v>1507</v>
      </c>
      <c r="E616">
        <v>7</v>
      </c>
      <c r="F616">
        <v>11</v>
      </c>
      <c r="G616">
        <v>10</v>
      </c>
      <c r="H616">
        <v>32</v>
      </c>
      <c r="I616" s="425">
        <f>IF(ISBLANK(D616),"",(E616/'Tasks to improve GC score'!$C$10))</f>
        <v>1.3262699982569023E-5</v>
      </c>
      <c r="J616" s="425">
        <f>IF(ISBLANK(D616),"",(F616/'Tasks to improve GC score'!$C$10))</f>
        <v>2.0841385686894178E-5</v>
      </c>
      <c r="K616" s="425">
        <f>IF(ISBLANK(D616),"",(G616/'Tasks to improve GC score'!$C$10))</f>
        <v>1.8946714260812891E-5</v>
      </c>
    </row>
    <row r="617" spans="1:11" x14ac:dyDescent="0.5">
      <c r="A617" s="230" t="str">
        <f t="shared" si="18"/>
        <v>Learn about energy efficient transportation</v>
      </c>
      <c r="B617" s="230" t="str">
        <f t="shared" si="19"/>
        <v>NRCan</v>
      </c>
      <c r="C617" s="230">
        <f>VLOOKUP(B617,'Data-Dept'!A:J,10,)</f>
        <v>1.720243549629279E-2</v>
      </c>
      <c r="D617" t="s">
        <v>1517</v>
      </c>
      <c r="E617">
        <v>7</v>
      </c>
      <c r="F617">
        <v>7</v>
      </c>
      <c r="G617">
        <v>10</v>
      </c>
      <c r="H617">
        <v>22</v>
      </c>
      <c r="I617" s="425">
        <f>IF(ISBLANK(D617),"",(E617/'Tasks to improve GC score'!$C$10))</f>
        <v>1.3262699982569023E-5</v>
      </c>
      <c r="J617" s="425">
        <f>IF(ISBLANK(D617),"",(F617/'Tasks to improve GC score'!$C$10))</f>
        <v>1.3262699982569023E-5</v>
      </c>
      <c r="K617" s="425">
        <f>IF(ISBLANK(D617),"",(G617/'Tasks to improve GC score'!$C$10))</f>
        <v>1.8946714260812891E-5</v>
      </c>
    </row>
    <row r="618" spans="1:11" x14ac:dyDescent="0.5">
      <c r="A618" s="230" t="str">
        <f t="shared" si="18"/>
        <v>Learn about fuel-efficient driving</v>
      </c>
      <c r="B618" s="230" t="str">
        <f t="shared" si="19"/>
        <v>NRCan</v>
      </c>
      <c r="C618" s="230">
        <f>VLOOKUP(B618,'Data-Dept'!A:J,10,)</f>
        <v>1.720243549629279E-2</v>
      </c>
      <c r="D618" t="s">
        <v>1026</v>
      </c>
      <c r="E618">
        <v>7</v>
      </c>
      <c r="F618">
        <v>8</v>
      </c>
      <c r="G618">
        <v>10</v>
      </c>
      <c r="H618">
        <v>18</v>
      </c>
      <c r="I618" s="425">
        <f>IF(ISBLANK(D618),"",(E618/'Tasks to improve GC score'!$C$10))</f>
        <v>1.3262699982569023E-5</v>
      </c>
      <c r="J618" s="425">
        <f>IF(ISBLANK(D618),"",(F618/'Tasks to improve GC score'!$C$10))</f>
        <v>1.5157371408650312E-5</v>
      </c>
      <c r="K618" s="425">
        <f>IF(ISBLANK(D618),"",(G618/'Tasks to improve GC score'!$C$10))</f>
        <v>1.8946714260812891E-5</v>
      </c>
    </row>
    <row r="619" spans="1:11" x14ac:dyDescent="0.5">
      <c r="A619" s="230" t="str">
        <f t="shared" si="18"/>
        <v>Get an entry pass, permit, or merchandise</v>
      </c>
      <c r="B619" s="230" t="str">
        <f t="shared" si="19"/>
        <v>PC</v>
      </c>
      <c r="C619" s="230">
        <f>VLOOKUP(B619,'Data-Dept'!A:J,10,)</f>
        <v>1.4642936219695762E-2</v>
      </c>
      <c r="D619" t="s">
        <v>1543</v>
      </c>
      <c r="E619">
        <v>7</v>
      </c>
      <c r="F619">
        <v>13</v>
      </c>
      <c r="G619">
        <v>11</v>
      </c>
      <c r="H619">
        <v>53</v>
      </c>
      <c r="I619" s="425">
        <f>IF(ISBLANK(D619),"",(E619/'Tasks to improve GC score'!$C$10))</f>
        <v>1.3262699982569023E-5</v>
      </c>
      <c r="J619" s="425">
        <f>IF(ISBLANK(D619),"",(F619/'Tasks to improve GC score'!$C$10))</f>
        <v>2.4630728539056756E-5</v>
      </c>
      <c r="K619" s="425">
        <f>IF(ISBLANK(D619),"",(G619/'Tasks to improve GC score'!$C$10))</f>
        <v>2.0841385686894178E-5</v>
      </c>
    </row>
    <row r="620" spans="1:11" x14ac:dyDescent="0.5">
      <c r="A620" s="230" t="str">
        <f t="shared" si="18"/>
        <v>Participate in Winterlude events and activities</v>
      </c>
      <c r="B620" s="230" t="str">
        <f t="shared" si="19"/>
        <v>PCH</v>
      </c>
      <c r="C620" s="230">
        <f>VLOOKUP(B620,'Data-Dept'!A:J,10,)</f>
        <v>2.4417219195539241E-2</v>
      </c>
      <c r="D620" t="s">
        <v>1082</v>
      </c>
      <c r="E620">
        <v>7</v>
      </c>
      <c r="F620">
        <v>9</v>
      </c>
      <c r="G620">
        <v>15</v>
      </c>
      <c r="H620">
        <v>38</v>
      </c>
      <c r="I620" s="425">
        <f>IF(ISBLANK(D620),"",(E620/'Tasks to improve GC score'!$C$10))</f>
        <v>1.3262699982569023E-5</v>
      </c>
      <c r="J620" s="425">
        <f>IF(ISBLANK(D620),"",(F620/'Tasks to improve GC score'!$C$10))</f>
        <v>1.70520428347316E-5</v>
      </c>
      <c r="K620" s="425">
        <f>IF(ISBLANK(D620),"",(G620/'Tasks to improve GC score'!$C$10))</f>
        <v>2.8420071391219334E-5</v>
      </c>
    </row>
    <row r="621" spans="1:11" ht="31.5" x14ac:dyDescent="0.5">
      <c r="A621" s="230" t="str">
        <f t="shared" si="18"/>
        <v>Find out the hazardous properties of a human pathogen and how to work with it in a laboratory setting</v>
      </c>
      <c r="B621" s="230" t="str">
        <f t="shared" si="19"/>
        <v>PHAC</v>
      </c>
      <c r="C621" s="230">
        <f>VLOOKUP(B621,'Data-Dept'!A:J,10,)</f>
        <v>1.2118060810089969E-2</v>
      </c>
      <c r="D621" t="s">
        <v>1100</v>
      </c>
      <c r="E621">
        <v>7</v>
      </c>
      <c r="F621">
        <v>10</v>
      </c>
      <c r="G621">
        <v>13</v>
      </c>
      <c r="H621">
        <v>54</v>
      </c>
      <c r="I621" s="425">
        <f>IF(ISBLANK(D621),"",(E621/'Tasks to improve GC score'!$C$10))</f>
        <v>1.3262699982569023E-5</v>
      </c>
      <c r="J621" s="425">
        <f>IF(ISBLANK(D621),"",(F621/'Tasks to improve GC score'!$C$10))</f>
        <v>1.8946714260812891E-5</v>
      </c>
      <c r="K621" s="425">
        <f>IF(ISBLANK(D621),"",(G621/'Tasks to improve GC score'!$C$10))</f>
        <v>2.4630728539056756E-5</v>
      </c>
    </row>
    <row r="622" spans="1:11" x14ac:dyDescent="0.5">
      <c r="A622" s="230" t="str">
        <f t="shared" si="18"/>
        <v>ArriveCAN – Submit your contact information</v>
      </c>
      <c r="B622" s="230" t="str">
        <f t="shared" si="19"/>
        <v>PHAC</v>
      </c>
      <c r="C622" s="230">
        <f>VLOOKUP(B622,'Data-Dept'!A:J,10,)</f>
        <v>1.2118060810089969E-2</v>
      </c>
      <c r="D622" t="s">
        <v>1563</v>
      </c>
      <c r="E622">
        <v>7</v>
      </c>
      <c r="F622">
        <v>13</v>
      </c>
      <c r="G622">
        <v>13</v>
      </c>
      <c r="H622">
        <v>20</v>
      </c>
      <c r="I622" s="425">
        <f>IF(ISBLANK(D622),"",(E622/'Tasks to improve GC score'!$C$10))</f>
        <v>1.3262699982569023E-5</v>
      </c>
      <c r="J622" s="425">
        <f>IF(ISBLANK(D622),"",(F622/'Tasks to improve GC score'!$C$10))</f>
        <v>2.4630728539056756E-5</v>
      </c>
      <c r="K622" s="425">
        <f>IF(ISBLANK(D622),"",(G622/'Tasks to improve GC score'!$C$10))</f>
        <v>2.4630728539056756E-5</v>
      </c>
    </row>
    <row r="623" spans="1:11" x14ac:dyDescent="0.5">
      <c r="A623" s="230" t="str">
        <f t="shared" si="18"/>
        <v>Apply for the Memorial Grant Program for First Responders</v>
      </c>
      <c r="B623" s="230" t="str">
        <f t="shared" si="19"/>
        <v>PS</v>
      </c>
      <c r="C623" s="230">
        <f>VLOOKUP(B623,'Data-Dept'!A:J,10,)</f>
        <v>4.6436969073384148E-2</v>
      </c>
      <c r="D623" t="s">
        <v>1117</v>
      </c>
      <c r="E623">
        <v>7</v>
      </c>
      <c r="F623">
        <v>11</v>
      </c>
      <c r="G623">
        <v>9</v>
      </c>
      <c r="H623">
        <v>20</v>
      </c>
      <c r="I623" s="425">
        <f>IF(ISBLANK(D623),"",(E623/'Tasks to improve GC score'!$C$10))</f>
        <v>1.3262699982569023E-5</v>
      </c>
      <c r="J623" s="425">
        <f>IF(ISBLANK(D623),"",(F623/'Tasks to improve GC score'!$C$10))</f>
        <v>2.0841385686894178E-5</v>
      </c>
      <c r="K623" s="425">
        <f>IF(ISBLANK(D623),"",(G623/'Tasks to improve GC score'!$C$10))</f>
        <v>1.70520428347316E-5</v>
      </c>
    </row>
    <row r="624" spans="1:11" x14ac:dyDescent="0.5">
      <c r="A624" s="230" t="str">
        <f t="shared" si="18"/>
        <v>Prepare an emergency plan</v>
      </c>
      <c r="B624" s="230" t="str">
        <f t="shared" si="19"/>
        <v>PS</v>
      </c>
      <c r="C624" s="230">
        <f>VLOOKUP(B624,'Data-Dept'!A:J,10,)</f>
        <v>4.6436969073384148E-2</v>
      </c>
      <c r="D624" t="s">
        <v>1128</v>
      </c>
      <c r="E624">
        <v>7</v>
      </c>
      <c r="F624">
        <v>15</v>
      </c>
      <c r="G624">
        <v>15</v>
      </c>
      <c r="H624">
        <v>31</v>
      </c>
      <c r="I624" s="425">
        <f>IF(ISBLANK(D624),"",(E624/'Tasks to improve GC score'!$C$10))</f>
        <v>1.3262699982569023E-5</v>
      </c>
      <c r="J624" s="425">
        <f>IF(ISBLANK(D624),"",(F624/'Tasks to improve GC score'!$C$10))</f>
        <v>2.8420071391219334E-5</v>
      </c>
      <c r="K624" s="425">
        <f>IF(ISBLANK(D624),"",(G624/'Tasks to improve GC score'!$C$10))</f>
        <v>2.8420071391219334E-5</v>
      </c>
    </row>
    <row r="625" spans="1:11" x14ac:dyDescent="0.5">
      <c r="A625" s="230" t="str">
        <f t="shared" si="18"/>
        <v>North American Industry Classification System (NAICS)</v>
      </c>
      <c r="B625" s="230" t="str">
        <f t="shared" si="19"/>
        <v>StatCan</v>
      </c>
      <c r="C625" s="230">
        <f>VLOOKUP(B625,'Data-Dept'!A:J,10,)</f>
        <v>9.338464401390037E-3</v>
      </c>
      <c r="D625" t="s">
        <v>1239</v>
      </c>
      <c r="E625">
        <v>7</v>
      </c>
      <c r="F625">
        <v>18</v>
      </c>
      <c r="G625">
        <v>16</v>
      </c>
      <c r="H625">
        <v>34</v>
      </c>
      <c r="I625" s="425">
        <f>IF(ISBLANK(D625),"",(E625/'Tasks to improve GC score'!$C$10))</f>
        <v>1.3262699982569023E-5</v>
      </c>
      <c r="J625" s="425">
        <f>IF(ISBLANK(D625),"",(F625/'Tasks to improve GC score'!$C$10))</f>
        <v>3.41040856694632E-5</v>
      </c>
      <c r="K625" s="425">
        <f>IF(ISBLANK(D625),"",(G625/'Tasks to improve GC score'!$C$10))</f>
        <v>3.0314742817300625E-5</v>
      </c>
    </row>
    <row r="626" spans="1:11" x14ac:dyDescent="0.5">
      <c r="A626" s="230" t="str">
        <f t="shared" si="18"/>
        <v>Other - Reason for my visit is not in this list</v>
      </c>
      <c r="B626" s="230" t="str">
        <f t="shared" si="19"/>
        <v>TBS</v>
      </c>
      <c r="C626" s="230">
        <f>VLOOKUP(B626,'Data-Dept'!A:J,10,)</f>
        <v>1.4316913441313023E-2</v>
      </c>
      <c r="D626" t="s">
        <v>1259</v>
      </c>
      <c r="E626">
        <v>7</v>
      </c>
      <c r="F626">
        <v>6</v>
      </c>
      <c r="G626">
        <v>8</v>
      </c>
      <c r="H626">
        <v>14</v>
      </c>
      <c r="I626" s="425">
        <f>IF(ISBLANK(D626),"",(E626/'Tasks to improve GC score'!$C$10))</f>
        <v>1.3262699982569023E-5</v>
      </c>
      <c r="J626" s="425">
        <f>IF(ISBLANK(D626),"",(F626/'Tasks to improve GC score'!$C$10))</f>
        <v>1.1368028556487734E-5</v>
      </c>
      <c r="K626" s="425">
        <f>IF(ISBLANK(D626),"",(G626/'Tasks to improve GC score'!$C$10))</f>
        <v>1.5157371408650312E-5</v>
      </c>
    </row>
    <row r="627" spans="1:11" x14ac:dyDescent="0.5">
      <c r="A627" s="230" t="str">
        <f t="shared" si="18"/>
        <v>Learn about temporary changes to benefits due to COVID-19</v>
      </c>
      <c r="B627" s="230" t="str">
        <f t="shared" si="19"/>
        <v>TBS</v>
      </c>
      <c r="C627" s="230">
        <f>VLOOKUP(B627,'Data-Dept'!A:J,10,)</f>
        <v>1.4316913441313023E-2</v>
      </c>
      <c r="D627" t="s">
        <v>1276</v>
      </c>
      <c r="E627">
        <v>7</v>
      </c>
      <c r="F627">
        <v>11</v>
      </c>
      <c r="G627">
        <v>19</v>
      </c>
      <c r="H627">
        <v>39</v>
      </c>
      <c r="I627" s="425">
        <f>IF(ISBLANK(D627),"",(E627/'Tasks to improve GC score'!$C$10))</f>
        <v>1.3262699982569023E-5</v>
      </c>
      <c r="J627" s="425">
        <f>IF(ISBLANK(D627),"",(F627/'Tasks to improve GC score'!$C$10))</f>
        <v>2.0841385686894178E-5</v>
      </c>
      <c r="K627" s="425">
        <f>IF(ISBLANK(D627),"",(G627/'Tasks to improve GC score'!$C$10))</f>
        <v>3.599875709554449E-5</v>
      </c>
    </row>
    <row r="628" spans="1:11" x14ac:dyDescent="0.5">
      <c r="A628" s="230" t="str">
        <f t="shared" si="18"/>
        <v>Flying your drone safely and legally</v>
      </c>
      <c r="B628" s="230" t="str">
        <f t="shared" si="19"/>
        <v>TC</v>
      </c>
      <c r="C628" s="230">
        <f>VLOOKUP(B628,'Data-Dept'!A:J,10,)</f>
        <v>2.4679576079022828E-2</v>
      </c>
      <c r="D628" t="s">
        <v>1621</v>
      </c>
      <c r="E628">
        <v>7</v>
      </c>
      <c r="F628">
        <v>10</v>
      </c>
      <c r="G628">
        <v>9</v>
      </c>
      <c r="H628">
        <v>25</v>
      </c>
      <c r="I628" s="425">
        <f>IF(ISBLANK(D628),"",(E628/'Tasks to improve GC score'!$C$10))</f>
        <v>1.3262699982569023E-5</v>
      </c>
      <c r="J628" s="425">
        <f>IF(ISBLANK(D628),"",(F628/'Tasks to improve GC score'!$C$10))</f>
        <v>1.8946714260812891E-5</v>
      </c>
      <c r="K628" s="425">
        <f>IF(ISBLANK(D628),"",(G628/'Tasks to improve GC score'!$C$10))</f>
        <v>1.70520428347316E-5</v>
      </c>
    </row>
    <row r="629" spans="1:11" x14ac:dyDescent="0.5">
      <c r="A629" s="230" t="str">
        <f t="shared" si="18"/>
        <v>Learn how to register your vessel</v>
      </c>
      <c r="B629" s="230" t="str">
        <f t="shared" si="19"/>
        <v>TC</v>
      </c>
      <c r="C629" s="230">
        <f>VLOOKUP(B629,'Data-Dept'!A:J,10,)</f>
        <v>2.4679576079022828E-2</v>
      </c>
      <c r="D629" t="s">
        <v>1627</v>
      </c>
      <c r="E629">
        <v>7</v>
      </c>
      <c r="F629">
        <v>8</v>
      </c>
      <c r="G629">
        <v>7</v>
      </c>
      <c r="H629">
        <v>15</v>
      </c>
      <c r="I629" s="425">
        <f>IF(ISBLANK(D629),"",(E629/'Tasks to improve GC score'!$C$10))</f>
        <v>1.3262699982569023E-5</v>
      </c>
      <c r="J629" s="425">
        <f>IF(ISBLANK(D629),"",(F629/'Tasks to improve GC score'!$C$10))</f>
        <v>1.5157371408650312E-5</v>
      </c>
      <c r="K629" s="425">
        <f>IF(ISBLANK(D629),"",(G629/'Tasks to improve GC score'!$C$10))</f>
        <v>1.3262699982569023E-5</v>
      </c>
    </row>
    <row r="630" spans="1:11" x14ac:dyDescent="0.5">
      <c r="A630" s="230" t="str">
        <f t="shared" si="18"/>
        <v>Apply for the Farm Debt Mediation Service</v>
      </c>
      <c r="B630" s="230" t="str">
        <f t="shared" si="19"/>
        <v>AAFC</v>
      </c>
      <c r="C630" s="230">
        <f>VLOOKUP(B630,'Data-Dept'!A:J,10,)</f>
        <v>6.2702537952708762E-2</v>
      </c>
      <c r="D630" t="s">
        <v>230</v>
      </c>
      <c r="E630">
        <v>6</v>
      </c>
      <c r="F630">
        <v>22</v>
      </c>
      <c r="G630">
        <v>17</v>
      </c>
      <c r="H630">
        <v>38</v>
      </c>
      <c r="I630" s="425">
        <f>IF(ISBLANK(D630),"",(E630/'Tasks to improve GC score'!$C$10))</f>
        <v>1.1368028556487734E-5</v>
      </c>
      <c r="J630" s="425">
        <f>IF(ISBLANK(D630),"",(F630/'Tasks to improve GC score'!$C$10))</f>
        <v>4.1682771373788356E-5</v>
      </c>
      <c r="K630" s="425">
        <f>IF(ISBLANK(D630),"",(G630/'Tasks to improve GC score'!$C$10))</f>
        <v>3.2209414243381916E-5</v>
      </c>
    </row>
    <row r="631" spans="1:11" x14ac:dyDescent="0.5">
      <c r="A631" s="230" t="str">
        <f t="shared" si="18"/>
        <v>Get information on shipped personal goods (mail or courier)</v>
      </c>
      <c r="B631" s="230" t="str">
        <f t="shared" si="19"/>
        <v>CBSA</v>
      </c>
      <c r="C631" s="230">
        <f>VLOOKUP(B631,'Data-Dept'!A:J,10,)</f>
        <v>8.2121991698330173E-3</v>
      </c>
      <c r="D631" t="s">
        <v>264</v>
      </c>
      <c r="E631">
        <v>6</v>
      </c>
      <c r="F631">
        <v>6</v>
      </c>
      <c r="G631">
        <v>9</v>
      </c>
      <c r="H631">
        <v>13</v>
      </c>
      <c r="I631" s="425">
        <f>IF(ISBLANK(D631),"",(E631/'Tasks to improve GC score'!$C$10))</f>
        <v>1.1368028556487734E-5</v>
      </c>
      <c r="J631" s="425">
        <f>IF(ISBLANK(D631),"",(F631/'Tasks to improve GC score'!$C$10))</f>
        <v>1.1368028556487734E-5</v>
      </c>
      <c r="K631" s="425">
        <f>IF(ISBLANK(D631),"",(G631/'Tasks to improve GC score'!$C$10))</f>
        <v>1.70520428347316E-5</v>
      </c>
    </row>
    <row r="632" spans="1:11" x14ac:dyDescent="0.5">
      <c r="A632" s="230" t="str">
        <f t="shared" si="18"/>
        <v>Acces ResearNet</v>
      </c>
      <c r="B632" s="230" t="str">
        <f t="shared" si="19"/>
        <v>CIHR</v>
      </c>
      <c r="C632" s="230">
        <f>VLOOKUP(B632,'Data-Dept'!A:J,10,)</f>
        <v>2.9322591399837911E-2</v>
      </c>
      <c r="D632" t="s">
        <v>291</v>
      </c>
      <c r="E632">
        <v>6</v>
      </c>
      <c r="F632">
        <v>9</v>
      </c>
      <c r="G632">
        <v>13</v>
      </c>
      <c r="H632">
        <v>31</v>
      </c>
      <c r="I632" s="425">
        <f>IF(ISBLANK(D632),"",(E632/'Tasks to improve GC score'!$C$10))</f>
        <v>1.1368028556487734E-5</v>
      </c>
      <c r="J632" s="425">
        <f>IF(ISBLANK(D632),"",(F632/'Tasks to improve GC score'!$C$10))</f>
        <v>1.70520428347316E-5</v>
      </c>
      <c r="K632" s="425">
        <f>IF(ISBLANK(D632),"",(G632/'Tasks to improve GC score'!$C$10))</f>
        <v>2.4630728539056756E-5</v>
      </c>
    </row>
    <row r="633" spans="1:11" x14ac:dyDescent="0.5">
      <c r="A633" s="230" t="str">
        <f t="shared" si="18"/>
        <v>Get the latest information about funding</v>
      </c>
      <c r="B633" s="230" t="str">
        <f t="shared" si="19"/>
        <v>CIHR</v>
      </c>
      <c r="C633" s="230">
        <f>VLOOKUP(B633,'Data-Dept'!A:J,10,)</f>
        <v>2.9322591399837911E-2</v>
      </c>
      <c r="D633" t="s">
        <v>307</v>
      </c>
      <c r="E633">
        <v>6</v>
      </c>
      <c r="F633">
        <v>12</v>
      </c>
      <c r="G633">
        <v>11</v>
      </c>
      <c r="H633">
        <v>34</v>
      </c>
      <c r="I633" s="425">
        <f>IF(ISBLANK(D633),"",(E633/'Tasks to improve GC score'!$C$10))</f>
        <v>1.1368028556487734E-5</v>
      </c>
      <c r="J633" s="425">
        <f>IF(ISBLANK(D633),"",(F633/'Tasks to improve GC score'!$C$10))</f>
        <v>2.2736057112975469E-5</v>
      </c>
      <c r="K633" s="425">
        <f>IF(ISBLANK(D633),"",(G633/'Tasks to improve GC score'!$C$10))</f>
        <v>2.0841385686894178E-5</v>
      </c>
    </row>
    <row r="634" spans="1:11" x14ac:dyDescent="0.5">
      <c r="A634" s="230" t="str">
        <f t="shared" si="18"/>
        <v>Learn about the application process</v>
      </c>
      <c r="B634" s="230" t="str">
        <f t="shared" si="19"/>
        <v>CIHR</v>
      </c>
      <c r="C634" s="230">
        <f>VLOOKUP(B634,'Data-Dept'!A:J,10,)</f>
        <v>2.9322591399837911E-2</v>
      </c>
      <c r="D634" t="s">
        <v>310</v>
      </c>
      <c r="E634">
        <v>6</v>
      </c>
      <c r="F634">
        <v>17</v>
      </c>
      <c r="G634">
        <v>12</v>
      </c>
      <c r="H634">
        <v>39</v>
      </c>
      <c r="I634" s="425">
        <f>IF(ISBLANK(D634),"",(E634/'Tasks to improve GC score'!$C$10))</f>
        <v>1.1368028556487734E-5</v>
      </c>
      <c r="J634" s="425">
        <f>IF(ISBLANK(D634),"",(F634/'Tasks to improve GC score'!$C$10))</f>
        <v>3.2209414243381916E-5</v>
      </c>
      <c r="K634" s="425">
        <f>IF(ISBLANK(D634),"",(G634/'Tasks to improve GC score'!$C$10))</f>
        <v>2.2736057112975469E-5</v>
      </c>
    </row>
    <row r="635" spans="1:11" x14ac:dyDescent="0.5">
      <c r="A635" s="230" t="str">
        <f t="shared" si="18"/>
        <v>Learn how to integrate Sex and gender into research</v>
      </c>
      <c r="B635" s="230" t="str">
        <f t="shared" si="19"/>
        <v>CIHR</v>
      </c>
      <c r="C635" s="230">
        <f>VLOOKUP(B635,'Data-Dept'!A:J,10,)</f>
        <v>2.9322591399837911E-2</v>
      </c>
      <c r="D635" t="s">
        <v>312</v>
      </c>
      <c r="E635">
        <v>6</v>
      </c>
      <c r="F635">
        <v>12</v>
      </c>
      <c r="G635">
        <v>17</v>
      </c>
      <c r="H635">
        <v>50</v>
      </c>
      <c r="I635" s="425">
        <f>IF(ISBLANK(D635),"",(E635/'Tasks to improve GC score'!$C$10))</f>
        <v>1.1368028556487734E-5</v>
      </c>
      <c r="J635" s="425">
        <f>IF(ISBLANK(D635),"",(F635/'Tasks to improve GC score'!$C$10))</f>
        <v>2.2736057112975469E-5</v>
      </c>
      <c r="K635" s="425">
        <f>IF(ISBLANK(D635),"",(G635/'Tasks to improve GC score'!$C$10))</f>
        <v>3.2209414243381916E-5</v>
      </c>
    </row>
    <row r="636" spans="1:11" x14ac:dyDescent="0.5">
      <c r="A636" s="230" t="str">
        <f t="shared" si="18"/>
        <v>Contact the Canadian Space Agency</v>
      </c>
      <c r="B636" s="230" t="str">
        <f t="shared" si="19"/>
        <v>CSA</v>
      </c>
      <c r="C636" s="230">
        <f>VLOOKUP(B636,'Data-Dept'!A:J,10,)</f>
        <v>2.1474470106768312E-2</v>
      </c>
      <c r="D636" t="s">
        <v>371</v>
      </c>
      <c r="E636">
        <v>6</v>
      </c>
      <c r="F636">
        <v>8</v>
      </c>
      <c r="G636">
        <v>7</v>
      </c>
      <c r="H636">
        <v>21</v>
      </c>
      <c r="I636" s="425">
        <f>IF(ISBLANK(D636),"",(E636/'Tasks to improve GC score'!$C$10))</f>
        <v>1.1368028556487734E-5</v>
      </c>
      <c r="J636" s="425">
        <f>IF(ISBLANK(D636),"",(F636/'Tasks to improve GC score'!$C$10))</f>
        <v>1.5157371408650312E-5</v>
      </c>
      <c r="K636" s="425">
        <f>IF(ISBLANK(D636),"",(G636/'Tasks to improve GC score'!$C$10))</f>
        <v>1.3262699982569023E-5</v>
      </c>
    </row>
    <row r="637" spans="1:11" x14ac:dyDescent="0.5">
      <c r="A637" s="230" t="str">
        <f t="shared" si="18"/>
        <v>Funding for Canadian business women in international trade</v>
      </c>
      <c r="B637" s="230" t="str">
        <f t="shared" si="19"/>
        <v>GAC</v>
      </c>
      <c r="C637" s="230">
        <f>VLOOKUP(B637,'Data-Dept'!A:J,10,)</f>
        <v>8.097690068006173E-3</v>
      </c>
      <c r="D637" t="s">
        <v>647</v>
      </c>
      <c r="E637">
        <v>6</v>
      </c>
      <c r="F637">
        <v>5</v>
      </c>
      <c r="G637">
        <v>9</v>
      </c>
      <c r="H637">
        <v>16</v>
      </c>
      <c r="I637" s="425">
        <f>IF(ISBLANK(D637),"",(E637/'Tasks to improve GC score'!$C$10))</f>
        <v>1.1368028556487734E-5</v>
      </c>
      <c r="J637" s="425">
        <f>IF(ISBLANK(D637),"",(F637/'Tasks to improve GC score'!$C$10))</f>
        <v>9.4733571304064453E-6</v>
      </c>
      <c r="K637" s="425">
        <f>IF(ISBLANK(D637),"",(G637/'Tasks to improve GC score'!$C$10))</f>
        <v>1.70520428347316E-5</v>
      </c>
    </row>
    <row r="638" spans="1:11" x14ac:dyDescent="0.5">
      <c r="A638" s="230" t="str">
        <f t="shared" si="18"/>
        <v>Travel outside of Canada for business</v>
      </c>
      <c r="B638" s="230" t="str">
        <f t="shared" si="19"/>
        <v>GAC</v>
      </c>
      <c r="C638" s="230">
        <f>VLOOKUP(B638,'Data-Dept'!A:J,10,)</f>
        <v>8.097690068006173E-3</v>
      </c>
      <c r="D638" t="s">
        <v>721</v>
      </c>
      <c r="E638">
        <v>6</v>
      </c>
      <c r="F638">
        <v>7</v>
      </c>
      <c r="G638">
        <v>7</v>
      </c>
      <c r="H638">
        <v>12</v>
      </c>
      <c r="I638" s="425">
        <f>IF(ISBLANK(D638),"",(E638/'Tasks to improve GC score'!$C$10))</f>
        <v>1.1368028556487734E-5</v>
      </c>
      <c r="J638" s="425">
        <f>IF(ISBLANK(D638),"",(F638/'Tasks to improve GC score'!$C$10))</f>
        <v>1.3262699982569023E-5</v>
      </c>
      <c r="K638" s="425">
        <f>IF(ISBLANK(D638),"",(G638/'Tasks to improve GC score'!$C$10))</f>
        <v>1.3262699982569023E-5</v>
      </c>
    </row>
    <row r="639" spans="1:11" ht="31.5" x14ac:dyDescent="0.5">
      <c r="A639" s="230" t="str">
        <f t="shared" si="18"/>
        <v>Information about a Government of Canada representative (ambassador, consulate general, etc.)</v>
      </c>
      <c r="B639" s="230" t="str">
        <f t="shared" si="19"/>
        <v>GAC</v>
      </c>
      <c r="C639" s="230">
        <f>VLOOKUP(B639,'Data-Dept'!A:J,10,)</f>
        <v>8.097690068006173E-3</v>
      </c>
      <c r="D639" t="s">
        <v>744</v>
      </c>
      <c r="E639">
        <v>6</v>
      </c>
      <c r="F639">
        <v>8</v>
      </c>
      <c r="G639">
        <v>9</v>
      </c>
      <c r="H639">
        <v>25</v>
      </c>
      <c r="I639" s="425">
        <f>IF(ISBLANK(D639),"",(E639/'Tasks to improve GC score'!$C$10))</f>
        <v>1.1368028556487734E-5</v>
      </c>
      <c r="J639" s="425">
        <f>IF(ISBLANK(D639),"",(F639/'Tasks to improve GC score'!$C$10))</f>
        <v>1.5157371408650312E-5</v>
      </c>
      <c r="K639" s="425">
        <f>IF(ISBLANK(D639),"",(G639/'Tasks to improve GC score'!$C$10))</f>
        <v>1.70520428347316E-5</v>
      </c>
    </row>
    <row r="640" spans="1:11" x14ac:dyDescent="0.5">
      <c r="A640" s="230" t="str">
        <f t="shared" si="18"/>
        <v>Trails, waterways, and routes (maps, conditions, reports)</v>
      </c>
      <c r="B640" s="230" t="str">
        <f t="shared" si="19"/>
        <v>PC</v>
      </c>
      <c r="C640" s="230">
        <f>VLOOKUP(B640,'Data-Dept'!A:J,10,)</f>
        <v>1.4642936219695762E-2</v>
      </c>
      <c r="D640" t="s">
        <v>1548</v>
      </c>
      <c r="E640">
        <v>6</v>
      </c>
      <c r="F640">
        <v>13</v>
      </c>
      <c r="G640">
        <v>10</v>
      </c>
      <c r="H640">
        <v>68</v>
      </c>
      <c r="I640" s="425">
        <f>IF(ISBLANK(D640),"",(E640/'Tasks to improve GC score'!$C$10))</f>
        <v>1.1368028556487734E-5</v>
      </c>
      <c r="J640" s="425">
        <f>IF(ISBLANK(D640),"",(F640/'Tasks to improve GC score'!$C$10))</f>
        <v>2.4630728539056756E-5</v>
      </c>
      <c r="K640" s="425">
        <f>IF(ISBLANK(D640),"",(G640/'Tasks to improve GC score'!$C$10))</f>
        <v>1.8946714260812891E-5</v>
      </c>
    </row>
    <row r="641" spans="1:11" x14ac:dyDescent="0.5">
      <c r="A641" s="230" t="str">
        <f t="shared" si="18"/>
        <v>Apply to a grant or funding program — music</v>
      </c>
      <c r="B641" s="230" t="str">
        <f t="shared" si="19"/>
        <v>PCH</v>
      </c>
      <c r="C641" s="230">
        <f>VLOOKUP(B641,'Data-Dept'!A:J,10,)</f>
        <v>2.4417219195539241E-2</v>
      </c>
      <c r="D641" t="s">
        <v>1059</v>
      </c>
      <c r="E641">
        <v>6</v>
      </c>
      <c r="F641">
        <v>7</v>
      </c>
      <c r="G641">
        <v>9</v>
      </c>
      <c r="H641">
        <v>19</v>
      </c>
      <c r="I641" s="425">
        <f>IF(ISBLANK(D641),"",(E641/'Tasks to improve GC score'!$C$10))</f>
        <v>1.1368028556487734E-5</v>
      </c>
      <c r="J641" s="425">
        <f>IF(ISBLANK(D641),"",(F641/'Tasks to improve GC score'!$C$10))</f>
        <v>1.3262699982569023E-5</v>
      </c>
      <c r="K641" s="425">
        <f>IF(ISBLANK(D641),"",(G641/'Tasks to improve GC score'!$C$10))</f>
        <v>1.70520428347316E-5</v>
      </c>
    </row>
    <row r="642" spans="1:11" x14ac:dyDescent="0.5">
      <c r="A642" s="230" t="str">
        <f t="shared" si="18"/>
        <v>Learn about the official symbols of Canada</v>
      </c>
      <c r="B642" s="230" t="str">
        <f t="shared" si="19"/>
        <v>PCH</v>
      </c>
      <c r="C642" s="230">
        <f>VLOOKUP(B642,'Data-Dept'!A:J,10,)</f>
        <v>2.4417219195539241E-2</v>
      </c>
      <c r="D642" t="s">
        <v>1075</v>
      </c>
      <c r="E642">
        <v>6</v>
      </c>
      <c r="F642">
        <v>17</v>
      </c>
      <c r="G642">
        <v>21</v>
      </c>
      <c r="H642">
        <v>101</v>
      </c>
      <c r="I642" s="425">
        <f>IF(ISBLANK(D642),"",(E642/'Tasks to improve GC score'!$C$10))</f>
        <v>1.1368028556487734E-5</v>
      </c>
      <c r="J642" s="425">
        <f>IF(ISBLANK(D642),"",(F642/'Tasks to improve GC score'!$C$10))</f>
        <v>3.2209414243381916E-5</v>
      </c>
      <c r="K642" s="425">
        <f>IF(ISBLANK(D642),"",(G642/'Tasks to improve GC score'!$C$10))</f>
        <v>3.9788099947707072E-5</v>
      </c>
    </row>
    <row r="643" spans="1:11" x14ac:dyDescent="0.5">
      <c r="A643" s="230" t="str">
        <f t="shared" ref="A643:A706" si="20">IF(ISBLANK(D643),"",MID(D643,FIND("#",SUBSTITUTE(D643,":","#",2))+1,500))</f>
        <v>Other - Reason for my visit is not in this list</v>
      </c>
      <c r="B643" s="230" t="str">
        <f t="shared" ref="B643:B706" si="21">IF(ISBLANK(D643),"",LEFT(D643,FIND("#",SUBSTITUTE(D643,":","#"))-1))</f>
        <v>PCO</v>
      </c>
      <c r="C643" s="230">
        <f>VLOOKUP(B643,'Data-Dept'!A:J,10,)</f>
        <v>4.71287054555952E-2</v>
      </c>
      <c r="D643" t="s">
        <v>1091</v>
      </c>
      <c r="E643">
        <v>6</v>
      </c>
      <c r="F643">
        <v>6</v>
      </c>
      <c r="G643">
        <v>6</v>
      </c>
      <c r="H643">
        <v>15</v>
      </c>
      <c r="I643" s="425">
        <f>IF(ISBLANK(D643),"",(E643/'Tasks to improve GC score'!$C$10))</f>
        <v>1.1368028556487734E-5</v>
      </c>
      <c r="J643" s="425">
        <f>IF(ISBLANK(D643),"",(F643/'Tasks to improve GC score'!$C$10))</f>
        <v>1.1368028556487734E-5</v>
      </c>
      <c r="K643" s="425">
        <f>IF(ISBLANK(D643),"",(G643/'Tasks to improve GC score'!$C$10))</f>
        <v>1.1368028556487734E-5</v>
      </c>
    </row>
    <row r="644" spans="1:11" x14ac:dyDescent="0.5">
      <c r="A644" s="230" t="str">
        <f t="shared" si="20"/>
        <v>Find information on family violence and how to get help</v>
      </c>
      <c r="B644" s="230" t="str">
        <f t="shared" si="21"/>
        <v>PHAC</v>
      </c>
      <c r="C644" s="230">
        <f>VLOOKUP(B644,'Data-Dept'!A:J,10,)</f>
        <v>1.2118060810089969E-2</v>
      </c>
      <c r="D644" t="s">
        <v>1099</v>
      </c>
      <c r="E644">
        <v>6</v>
      </c>
      <c r="F644">
        <v>12</v>
      </c>
      <c r="G644">
        <v>10</v>
      </c>
      <c r="H644">
        <v>28</v>
      </c>
      <c r="I644" s="425">
        <f>IF(ISBLANK(D644),"",(E644/'Tasks to improve GC score'!$C$10))</f>
        <v>1.1368028556487734E-5</v>
      </c>
      <c r="J644" s="425">
        <f>IF(ISBLANK(D644),"",(F644/'Tasks to improve GC score'!$C$10))</f>
        <v>2.2736057112975469E-5</v>
      </c>
      <c r="K644" s="425">
        <f>IF(ISBLANK(D644),"",(G644/'Tasks to improve GC score'!$C$10))</f>
        <v>1.8946714260812891E-5</v>
      </c>
    </row>
    <row r="645" spans="1:11" x14ac:dyDescent="0.5">
      <c r="A645" s="230" t="str">
        <f t="shared" si="20"/>
        <v>Learn about payments to and from government</v>
      </c>
      <c r="B645" s="230" t="str">
        <f t="shared" si="21"/>
        <v>PSPC</v>
      </c>
      <c r="C645" s="230">
        <f>VLOOKUP(B645,'Data-Dept'!A:J,10,)</f>
        <v>7.9173363759790314E-3</v>
      </c>
      <c r="D645" t="s">
        <v>1579</v>
      </c>
      <c r="E645">
        <v>6</v>
      </c>
      <c r="F645">
        <v>6</v>
      </c>
      <c r="G645">
        <v>10</v>
      </c>
      <c r="H645">
        <v>17</v>
      </c>
      <c r="I645" s="425">
        <f>IF(ISBLANK(D645),"",(E645/'Tasks to improve GC score'!$C$10))</f>
        <v>1.1368028556487734E-5</v>
      </c>
      <c r="J645" s="425">
        <f>IF(ISBLANK(D645),"",(F645/'Tasks to improve GC score'!$C$10))</f>
        <v>1.1368028556487734E-5</v>
      </c>
      <c r="K645" s="425">
        <f>IF(ISBLANK(D645),"",(G645/'Tasks to improve GC score'!$C$10))</f>
        <v>1.8946714260812891E-5</v>
      </c>
    </row>
    <row r="646" spans="1:11" x14ac:dyDescent="0.5">
      <c r="A646" s="230" t="str">
        <f t="shared" si="20"/>
        <v>View public notices in the Canada Gazette</v>
      </c>
      <c r="B646" s="230" t="str">
        <f t="shared" si="21"/>
        <v>PSPC</v>
      </c>
      <c r="C646" s="230">
        <f>VLOOKUP(B646,'Data-Dept'!A:J,10,)</f>
        <v>7.9173363759790314E-3</v>
      </c>
      <c r="D646" t="s">
        <v>1158</v>
      </c>
      <c r="E646">
        <v>6</v>
      </c>
      <c r="F646">
        <v>12</v>
      </c>
      <c r="G646">
        <v>14</v>
      </c>
      <c r="H646">
        <v>24</v>
      </c>
      <c r="I646" s="425">
        <f>IF(ISBLANK(D646),"",(E646/'Tasks to improve GC score'!$C$10))</f>
        <v>1.1368028556487734E-5</v>
      </c>
      <c r="J646" s="425">
        <f>IF(ISBLANK(D646),"",(F646/'Tasks to improve GC score'!$C$10))</f>
        <v>2.2736057112975469E-5</v>
      </c>
      <c r="K646" s="425">
        <f>IF(ISBLANK(D646),"",(G646/'Tasks to improve GC score'!$C$10))</f>
        <v>2.6525399965138047E-5</v>
      </c>
    </row>
    <row r="647" spans="1:11" x14ac:dyDescent="0.5">
      <c r="A647" s="230" t="str">
        <f t="shared" si="20"/>
        <v>Method of supply for the Government of Canada</v>
      </c>
      <c r="B647" s="230" t="str">
        <f t="shared" si="21"/>
        <v>PSPC</v>
      </c>
      <c r="C647" s="230">
        <f>VLOOKUP(B647,'Data-Dept'!A:J,10,)</f>
        <v>7.9173363759790314E-3</v>
      </c>
      <c r="D647" t="s">
        <v>1174</v>
      </c>
      <c r="E647">
        <v>6</v>
      </c>
      <c r="F647">
        <v>7</v>
      </c>
      <c r="G647">
        <v>8</v>
      </c>
      <c r="H647">
        <v>11</v>
      </c>
      <c r="I647" s="425">
        <f>IF(ISBLANK(D647),"",(E647/'Tasks to improve GC score'!$C$10))</f>
        <v>1.1368028556487734E-5</v>
      </c>
      <c r="J647" s="425">
        <f>IF(ISBLANK(D647),"",(F647/'Tasks to improve GC score'!$C$10))</f>
        <v>1.3262699982569023E-5</v>
      </c>
      <c r="K647" s="425">
        <f>IF(ISBLANK(D647),"",(G647/'Tasks to improve GC score'!$C$10))</f>
        <v>1.5157371408650312E-5</v>
      </c>
    </row>
    <row r="648" spans="1:11" x14ac:dyDescent="0.5">
      <c r="A648" s="230" t="str">
        <f t="shared" si="20"/>
        <v>Read blog posts</v>
      </c>
      <c r="B648" s="230" t="str">
        <f t="shared" si="21"/>
        <v>PSPC</v>
      </c>
      <c r="C648" s="230">
        <f>VLOOKUP(B648,'Data-Dept'!A:J,10,)</f>
        <v>7.9173363759790314E-3</v>
      </c>
      <c r="D648" t="s">
        <v>1193</v>
      </c>
      <c r="E648">
        <v>6</v>
      </c>
      <c r="F648">
        <v>11</v>
      </c>
      <c r="G648">
        <v>16</v>
      </c>
      <c r="H648">
        <v>89</v>
      </c>
      <c r="I648" s="425">
        <f>IF(ISBLANK(D648),"",(E648/'Tasks to improve GC score'!$C$10))</f>
        <v>1.1368028556487734E-5</v>
      </c>
      <c r="J648" s="425">
        <f>IF(ISBLANK(D648),"",(F648/'Tasks to improve GC score'!$C$10))</f>
        <v>2.0841385686894178E-5</v>
      </c>
      <c r="K648" s="425">
        <f>IF(ISBLANK(D648),"",(G648/'Tasks to improve GC score'!$C$10))</f>
        <v>3.0314742817300625E-5</v>
      </c>
    </row>
    <row r="649" spans="1:11" x14ac:dyDescent="0.5">
      <c r="A649" s="230" t="str">
        <f t="shared" si="20"/>
        <v>Accessing and managing your tax slips</v>
      </c>
      <c r="B649" s="230" t="str">
        <f t="shared" si="21"/>
        <v>PSPC</v>
      </c>
      <c r="C649" s="230">
        <f>VLOOKUP(B649,'Data-Dept'!A:J,10,)</f>
        <v>7.9173363759790314E-3</v>
      </c>
      <c r="D649" t="s">
        <v>1601</v>
      </c>
      <c r="E649">
        <v>6</v>
      </c>
      <c r="F649">
        <v>10</v>
      </c>
      <c r="G649">
        <v>9</v>
      </c>
      <c r="H649">
        <v>16</v>
      </c>
      <c r="I649" s="425">
        <f>IF(ISBLANK(D649),"",(E649/'Tasks to improve GC score'!$C$10))</f>
        <v>1.1368028556487734E-5</v>
      </c>
      <c r="J649" s="425">
        <f>IF(ISBLANK(D649),"",(F649/'Tasks to improve GC score'!$C$10))</f>
        <v>1.8946714260812891E-5</v>
      </c>
      <c r="K649" s="425">
        <f>IF(ISBLANK(D649),"",(G649/'Tasks to improve GC score'!$C$10))</f>
        <v>1.70520428347316E-5</v>
      </c>
    </row>
    <row r="650" spans="1:11" x14ac:dyDescent="0.5">
      <c r="A650" s="230" t="str">
        <f t="shared" si="20"/>
        <v>View census data</v>
      </c>
      <c r="B650" s="230" t="str">
        <f t="shared" si="21"/>
        <v>StatCan</v>
      </c>
      <c r="C650" s="230">
        <f>VLOOKUP(B650,'Data-Dept'!A:J,10,)</f>
        <v>9.338464401390037E-3</v>
      </c>
      <c r="D650" t="s">
        <v>1221</v>
      </c>
      <c r="E650">
        <v>6</v>
      </c>
      <c r="F650">
        <v>9</v>
      </c>
      <c r="G650">
        <v>9</v>
      </c>
      <c r="H650">
        <v>21</v>
      </c>
      <c r="I650" s="425">
        <f>IF(ISBLANK(D650),"",(E650/'Tasks to improve GC score'!$C$10))</f>
        <v>1.1368028556487734E-5</v>
      </c>
      <c r="J650" s="425">
        <f>IF(ISBLANK(D650),"",(F650/'Tasks to improve GC score'!$C$10))</f>
        <v>1.70520428347316E-5</v>
      </c>
      <c r="K650" s="425">
        <f>IF(ISBLANK(D650),"",(G650/'Tasks to improve GC score'!$C$10))</f>
        <v>1.70520428347316E-5</v>
      </c>
    </row>
    <row r="651" spans="1:11" x14ac:dyDescent="0.5">
      <c r="A651" s="230" t="str">
        <f t="shared" si="20"/>
        <v>Infographics</v>
      </c>
      <c r="B651" s="230" t="str">
        <f t="shared" si="21"/>
        <v>StatCan</v>
      </c>
      <c r="C651" s="230">
        <f>VLOOKUP(B651,'Data-Dept'!A:J,10,)</f>
        <v>9.338464401390037E-3</v>
      </c>
      <c r="D651" t="s">
        <v>1233</v>
      </c>
      <c r="E651">
        <v>6</v>
      </c>
      <c r="F651">
        <v>11</v>
      </c>
      <c r="G651">
        <v>8</v>
      </c>
      <c r="H651">
        <v>31</v>
      </c>
      <c r="I651" s="425">
        <f>IF(ISBLANK(D651),"",(E651/'Tasks to improve GC score'!$C$10))</f>
        <v>1.1368028556487734E-5</v>
      </c>
      <c r="J651" s="425">
        <f>IF(ISBLANK(D651),"",(F651/'Tasks to improve GC score'!$C$10))</f>
        <v>2.0841385686894178E-5</v>
      </c>
      <c r="K651" s="425">
        <f>IF(ISBLANK(D651),"",(G651/'Tasks to improve GC score'!$C$10))</f>
        <v>1.5157371408650312E-5</v>
      </c>
    </row>
    <row r="652" spans="1:11" x14ac:dyDescent="0.5">
      <c r="A652" s="230" t="str">
        <f t="shared" si="20"/>
        <v>Other - Reason for my visit is not in this list</v>
      </c>
      <c r="B652" s="230" t="str">
        <f t="shared" si="21"/>
        <v>CATSA</v>
      </c>
      <c r="C652" s="230">
        <f>VLOOKUP(B652,'Data-Dept'!A:J,10,)</f>
        <v>2.4669232663593516E-2</v>
      </c>
      <c r="D652" t="s">
        <v>241</v>
      </c>
      <c r="E652">
        <v>5</v>
      </c>
      <c r="F652">
        <v>9</v>
      </c>
      <c r="G652">
        <v>8</v>
      </c>
      <c r="H652">
        <v>18</v>
      </c>
      <c r="I652" s="425">
        <f>IF(ISBLANK(D652),"",(E652/'Tasks to improve GC score'!$C$10))</f>
        <v>9.4733571304064453E-6</v>
      </c>
      <c r="J652" s="425">
        <f>IF(ISBLANK(D652),"",(F652/'Tasks to improve GC score'!$C$10))</f>
        <v>1.70520428347316E-5</v>
      </c>
      <c r="K652" s="425">
        <f>IF(ISBLANK(D652),"",(G652/'Tasks to improve GC score'!$C$10))</f>
        <v>1.5157371408650312E-5</v>
      </c>
    </row>
    <row r="653" spans="1:11" x14ac:dyDescent="0.5">
      <c r="A653" s="230" t="str">
        <f t="shared" si="20"/>
        <v>Find jobs and career information for the Canadian Coast Guard</v>
      </c>
      <c r="B653" s="230" t="str">
        <f t="shared" si="21"/>
        <v>CCG</v>
      </c>
      <c r="C653" s="230" t="str">
        <f>VLOOKUP(B653,'Data-Dept'!A:J,10,)</f>
        <v>Insufficient data</v>
      </c>
      <c r="D653" t="s">
        <v>273</v>
      </c>
      <c r="E653">
        <v>5</v>
      </c>
      <c r="F653">
        <v>8</v>
      </c>
      <c r="G653">
        <v>10</v>
      </c>
      <c r="H653">
        <v>18</v>
      </c>
      <c r="I653" s="425">
        <f>IF(ISBLANK(D653),"",(E653/'Tasks to improve GC score'!$C$10))</f>
        <v>9.4733571304064453E-6</v>
      </c>
      <c r="J653" s="425">
        <f>IF(ISBLANK(D653),"",(F653/'Tasks to improve GC score'!$C$10))</f>
        <v>1.5157371408650312E-5</v>
      </c>
      <c r="K653" s="425">
        <f>IF(ISBLANK(D653),"",(G653/'Tasks to improve GC score'!$C$10))</f>
        <v>1.8946714260812891E-5</v>
      </c>
    </row>
    <row r="654" spans="1:11" x14ac:dyDescent="0.5">
      <c r="A654" s="230" t="str">
        <f t="shared" si="20"/>
        <v>Other - Reason for my visit is not in this list</v>
      </c>
      <c r="B654" s="230" t="str">
        <f t="shared" si="21"/>
        <v>CRA</v>
      </c>
      <c r="C654" s="230">
        <f>VLOOKUP(B654,'Data-Dept'!A:J,10,)</f>
        <v>3.2597552843902275E-3</v>
      </c>
      <c r="D654" t="s">
        <v>333</v>
      </c>
      <c r="E654">
        <v>5</v>
      </c>
      <c r="F654">
        <v>6</v>
      </c>
      <c r="G654">
        <v>5</v>
      </c>
      <c r="H654">
        <v>13</v>
      </c>
      <c r="I654" s="425">
        <f>IF(ISBLANK(D654),"",(E654/'Tasks to improve GC score'!$C$10))</f>
        <v>9.4733571304064453E-6</v>
      </c>
      <c r="J654" s="425">
        <f>IF(ISBLANK(D654),"",(F654/'Tasks to improve GC score'!$C$10))</f>
        <v>1.1368028556487734E-5</v>
      </c>
      <c r="K654" s="425">
        <f>IF(ISBLANK(D654),"",(G654/'Tasks to improve GC score'!$C$10))</f>
        <v>9.4733571304064453E-6</v>
      </c>
    </row>
    <row r="655" spans="1:11" x14ac:dyDescent="0.5">
      <c r="A655" s="230" t="str">
        <f t="shared" si="20"/>
        <v>Find a decision, notice, order, policy on radio, television or telecommunications</v>
      </c>
      <c r="B655" s="230" t="str">
        <f t="shared" si="21"/>
        <v>CRTC</v>
      </c>
      <c r="C655" s="230" t="str">
        <f>VLOOKUP(B655,'Data-Dept'!A:J,10,)</f>
        <v>Insufficient data</v>
      </c>
      <c r="D655" t="s">
        <v>367</v>
      </c>
      <c r="E655">
        <v>5</v>
      </c>
      <c r="F655">
        <v>9</v>
      </c>
      <c r="G655">
        <v>9</v>
      </c>
      <c r="H655">
        <v>30</v>
      </c>
      <c r="I655" s="425">
        <f>IF(ISBLANK(D655),"",(E655/'Tasks to improve GC score'!$C$10))</f>
        <v>9.4733571304064453E-6</v>
      </c>
      <c r="J655" s="425">
        <f>IF(ISBLANK(D655),"",(F655/'Tasks to improve GC score'!$C$10))</f>
        <v>1.70520428347316E-5</v>
      </c>
      <c r="K655" s="425">
        <f>IF(ISBLANK(D655),"",(G655/'Tasks to improve GC score'!$C$10))</f>
        <v>1.70520428347316E-5</v>
      </c>
    </row>
    <row r="656" spans="1:11" x14ac:dyDescent="0.5">
      <c r="A656" s="230" t="str">
        <f t="shared" si="20"/>
        <v>Find information about Canadian astronauts</v>
      </c>
      <c r="B656" s="230" t="str">
        <f t="shared" si="21"/>
        <v>CSA</v>
      </c>
      <c r="C656" s="230">
        <f>VLOOKUP(B656,'Data-Dept'!A:J,10,)</f>
        <v>2.1474470106768312E-2</v>
      </c>
      <c r="D656" t="s">
        <v>373</v>
      </c>
      <c r="E656">
        <v>5</v>
      </c>
      <c r="F656">
        <v>16</v>
      </c>
      <c r="G656">
        <v>23</v>
      </c>
      <c r="H656">
        <v>107</v>
      </c>
      <c r="I656" s="425">
        <f>IF(ISBLANK(D656),"",(E656/'Tasks to improve GC score'!$C$10))</f>
        <v>9.4733571304064453E-6</v>
      </c>
      <c r="J656" s="425">
        <f>IF(ISBLANK(D656),"",(F656/'Tasks to improve GC score'!$C$10))</f>
        <v>3.0314742817300625E-5</v>
      </c>
      <c r="K656" s="425">
        <f>IF(ISBLANK(D656),"",(G656/'Tasks to improve GC score'!$C$10))</f>
        <v>4.3577442799869647E-5</v>
      </c>
    </row>
    <row r="657" spans="1:11" x14ac:dyDescent="0.5">
      <c r="A657" s="230" t="str">
        <f t="shared" si="20"/>
        <v>Log in to GCcampus</v>
      </c>
      <c r="B657" s="230" t="str">
        <f t="shared" si="21"/>
        <v>CSPS</v>
      </c>
      <c r="C657" s="230">
        <f>VLOOKUP(B657,'Data-Dept'!A:J,10,)</f>
        <v>8.1639509937400268E-2</v>
      </c>
      <c r="D657" t="s">
        <v>405</v>
      </c>
      <c r="E657">
        <v>5</v>
      </c>
      <c r="F657">
        <v>6</v>
      </c>
      <c r="G657">
        <v>7</v>
      </c>
      <c r="H657">
        <v>15</v>
      </c>
      <c r="I657" s="425">
        <f>IF(ISBLANK(D657),"",(E657/'Tasks to improve GC score'!$C$10))</f>
        <v>9.4733571304064453E-6</v>
      </c>
      <c r="J657" s="425">
        <f>IF(ISBLANK(D657),"",(F657/'Tasks to improve GC score'!$C$10))</f>
        <v>1.1368028556487734E-5</v>
      </c>
      <c r="K657" s="425">
        <f>IF(ISBLANK(D657),"",(G657/'Tasks to improve GC score'!$C$10))</f>
        <v>1.3262699982569023E-5</v>
      </c>
    </row>
    <row r="658" spans="1:11" x14ac:dyDescent="0.5">
      <c r="A658" s="230" t="str">
        <f t="shared" si="20"/>
        <v>Check if your project near water needs review</v>
      </c>
      <c r="B658" s="230" t="str">
        <f t="shared" si="21"/>
        <v>DFO</v>
      </c>
      <c r="C658" s="230">
        <f>VLOOKUP(B658,'Data-Dept'!A:J,10,)</f>
        <v>3.4571708353696461E-2</v>
      </c>
      <c r="D658" t="s">
        <v>408</v>
      </c>
      <c r="E658">
        <v>5</v>
      </c>
      <c r="F658">
        <v>12</v>
      </c>
      <c r="G658">
        <v>12</v>
      </c>
      <c r="H658">
        <v>28</v>
      </c>
      <c r="I658" s="425">
        <f>IF(ISBLANK(D658),"",(E658/'Tasks to improve GC score'!$C$10))</f>
        <v>9.4733571304064453E-6</v>
      </c>
      <c r="J658" s="425">
        <f>IF(ISBLANK(D658),"",(F658/'Tasks to improve GC score'!$C$10))</f>
        <v>2.2736057112975469E-5</v>
      </c>
      <c r="K658" s="425">
        <f>IF(ISBLANK(D658),"",(G658/'Tasks to improve GC score'!$C$10))</f>
        <v>2.2736057112975469E-5</v>
      </c>
    </row>
    <row r="659" spans="1:11" x14ac:dyDescent="0.5">
      <c r="A659" s="230" t="str">
        <f t="shared" si="20"/>
        <v>Find areas that are closed for shellfish harvesting due to public health reasons</v>
      </c>
      <c r="B659" s="230" t="str">
        <f t="shared" si="21"/>
        <v>DFO</v>
      </c>
      <c r="C659" s="230">
        <f>VLOOKUP(B659,'Data-Dept'!A:J,10,)</f>
        <v>3.4571708353696461E-2</v>
      </c>
      <c r="D659" t="s">
        <v>412</v>
      </c>
      <c r="E659">
        <v>5</v>
      </c>
      <c r="F659">
        <v>15</v>
      </c>
      <c r="G659">
        <v>11</v>
      </c>
      <c r="H659">
        <v>19</v>
      </c>
      <c r="I659" s="425">
        <f>IF(ISBLANK(D659),"",(E659/'Tasks to improve GC score'!$C$10))</f>
        <v>9.4733571304064453E-6</v>
      </c>
      <c r="J659" s="425">
        <f>IF(ISBLANK(D659),"",(F659/'Tasks to improve GC score'!$C$10))</f>
        <v>2.8420071391219334E-5</v>
      </c>
      <c r="K659" s="425">
        <f>IF(ISBLANK(D659),"",(G659/'Tasks to improve GC score'!$C$10))</f>
        <v>2.0841385686894178E-5</v>
      </c>
    </row>
    <row r="660" spans="1:11" x14ac:dyDescent="0.5">
      <c r="A660" s="230" t="str">
        <f t="shared" si="20"/>
        <v>Other - Reason for my visit is not in this list</v>
      </c>
      <c r="B660" s="230" t="str">
        <f t="shared" si="21"/>
        <v>DFO</v>
      </c>
      <c r="C660" s="230">
        <f>VLOOKUP(B660,'Data-Dept'!A:J,10,)</f>
        <v>3.4571708353696461E-2</v>
      </c>
      <c r="D660" t="s">
        <v>425</v>
      </c>
      <c r="E660">
        <v>5</v>
      </c>
      <c r="F660">
        <v>5</v>
      </c>
      <c r="G660">
        <v>5</v>
      </c>
      <c r="H660">
        <v>15</v>
      </c>
      <c r="I660" s="425">
        <f>IF(ISBLANK(D660),"",(E660/'Tasks to improve GC score'!$C$10))</f>
        <v>9.4733571304064453E-6</v>
      </c>
      <c r="J660" s="425">
        <f>IF(ISBLANK(D660),"",(F660/'Tasks to improve GC score'!$C$10))</f>
        <v>9.4733571304064453E-6</v>
      </c>
      <c r="K660" s="425">
        <f>IF(ISBLANK(D660),"",(G660/'Tasks to improve GC score'!$C$10))</f>
        <v>9.4733571304064453E-6</v>
      </c>
    </row>
    <row r="661" spans="1:11" x14ac:dyDescent="0.5">
      <c r="A661" s="230" t="str">
        <f t="shared" si="20"/>
        <v>Calculate your Retirement Payments</v>
      </c>
      <c r="B661" s="230" t="str">
        <f t="shared" si="21"/>
        <v>ESDC</v>
      </c>
      <c r="C661" s="230">
        <f>VLOOKUP(B661,'Data-Dept'!A:J,10,)</f>
        <v>3.7887437723188588E-3</v>
      </c>
      <c r="D661" t="s">
        <v>516</v>
      </c>
      <c r="E661">
        <v>5</v>
      </c>
      <c r="F661">
        <v>16</v>
      </c>
      <c r="G661">
        <v>17</v>
      </c>
      <c r="H661">
        <v>22</v>
      </c>
      <c r="I661" s="425">
        <f>IF(ISBLANK(D661),"",(E661/'Tasks to improve GC score'!$C$10))</f>
        <v>9.4733571304064453E-6</v>
      </c>
      <c r="J661" s="425">
        <f>IF(ISBLANK(D661),"",(F661/'Tasks to improve GC score'!$C$10))</f>
        <v>3.0314742817300625E-5</v>
      </c>
      <c r="K661" s="425">
        <f>IF(ISBLANK(D661),"",(G661/'Tasks to improve GC score'!$C$10))</f>
        <v>3.2209414243381916E-5</v>
      </c>
    </row>
    <row r="662" spans="1:11" x14ac:dyDescent="0.5">
      <c r="A662" s="230" t="str">
        <f t="shared" si="20"/>
        <v>Find out about student lines of credit</v>
      </c>
      <c r="B662" s="230" t="str">
        <f t="shared" si="21"/>
        <v>FCAC</v>
      </c>
      <c r="C662" s="230">
        <f>VLOOKUP(B662,'Data-Dept'!A:J,10,)</f>
        <v>1.4482946329336105E-2</v>
      </c>
      <c r="D662" t="s">
        <v>595</v>
      </c>
      <c r="E662">
        <v>5</v>
      </c>
      <c r="F662">
        <v>13</v>
      </c>
      <c r="G662">
        <v>16</v>
      </c>
      <c r="H662">
        <v>29</v>
      </c>
      <c r="I662" s="425">
        <f>IF(ISBLANK(D662),"",(E662/'Tasks to improve GC score'!$C$10))</f>
        <v>9.4733571304064453E-6</v>
      </c>
      <c r="J662" s="425">
        <f>IF(ISBLANK(D662),"",(F662/'Tasks to improve GC score'!$C$10))</f>
        <v>2.4630728539056756E-5</v>
      </c>
      <c r="K662" s="425">
        <f>IF(ISBLANK(D662),"",(G662/'Tasks to improve GC score'!$C$10))</f>
        <v>3.0314742817300625E-5</v>
      </c>
    </row>
    <row r="663" spans="1:11" x14ac:dyDescent="0.5">
      <c r="A663" s="230" t="str">
        <f t="shared" si="20"/>
        <v>Services to help you export from Canada</v>
      </c>
      <c r="B663" s="230" t="str">
        <f t="shared" si="21"/>
        <v>GAC</v>
      </c>
      <c r="C663" s="230">
        <f>VLOOKUP(B663,'Data-Dept'!A:J,10,)</f>
        <v>8.097690068006173E-3</v>
      </c>
      <c r="D663" t="s">
        <v>673</v>
      </c>
      <c r="E663">
        <v>5</v>
      </c>
      <c r="F663">
        <v>4</v>
      </c>
      <c r="G663">
        <v>3</v>
      </c>
      <c r="H663">
        <v>5</v>
      </c>
      <c r="I663" s="425">
        <f>IF(ISBLANK(D663),"",(E663/'Tasks to improve GC score'!$C$10))</f>
        <v>9.4733571304064453E-6</v>
      </c>
      <c r="J663" s="425">
        <f>IF(ISBLANK(D663),"",(F663/'Tasks to improve GC score'!$C$10))</f>
        <v>7.5786857043251562E-6</v>
      </c>
      <c r="K663" s="425">
        <f>IF(ISBLANK(D663),"",(G663/'Tasks to improve GC score'!$C$10))</f>
        <v>5.6840142782438672E-6</v>
      </c>
    </row>
    <row r="664" spans="1:11" x14ac:dyDescent="0.5">
      <c r="A664" s="230" t="str">
        <f t="shared" si="20"/>
        <v>International assistance budget (humanitarian aid and development projects)</v>
      </c>
      <c r="B664" s="230" t="str">
        <f t="shared" si="21"/>
        <v>GAC</v>
      </c>
      <c r="C664" s="230">
        <f>VLOOKUP(B664,'Data-Dept'!A:J,10,)</f>
        <v>8.097690068006173E-3</v>
      </c>
      <c r="D664" t="s">
        <v>745</v>
      </c>
      <c r="E664">
        <v>5</v>
      </c>
      <c r="F664">
        <v>7</v>
      </c>
      <c r="G664">
        <v>7</v>
      </c>
      <c r="H664">
        <v>17</v>
      </c>
      <c r="I664" s="425">
        <f>IF(ISBLANK(D664),"",(E664/'Tasks to improve GC score'!$C$10))</f>
        <v>9.4733571304064453E-6</v>
      </c>
      <c r="J664" s="425">
        <f>IF(ISBLANK(D664),"",(F664/'Tasks to improve GC score'!$C$10))</f>
        <v>1.3262699982569023E-5</v>
      </c>
      <c r="K664" s="425">
        <f>IF(ISBLANK(D664),"",(G664/'Tasks to improve GC score'!$C$10))</f>
        <v>1.3262699982569023E-5</v>
      </c>
    </row>
    <row r="665" spans="1:11" x14ac:dyDescent="0.5">
      <c r="A665" s="230" t="str">
        <f t="shared" si="20"/>
        <v>Sustainable agriculture, green technologies and renewable energy</v>
      </c>
      <c r="B665" s="230" t="str">
        <f t="shared" si="21"/>
        <v>GAC</v>
      </c>
      <c r="C665" s="230">
        <f>VLOOKUP(B665,'Data-Dept'!A:J,10,)</f>
        <v>8.097690068006173E-3</v>
      </c>
      <c r="D665" t="s">
        <v>787</v>
      </c>
      <c r="E665">
        <v>5</v>
      </c>
      <c r="F665">
        <v>7</v>
      </c>
      <c r="G665">
        <v>9</v>
      </c>
      <c r="H665">
        <v>20</v>
      </c>
      <c r="I665" s="425">
        <f>IF(ISBLANK(D665),"",(E665/'Tasks to improve GC score'!$C$10))</f>
        <v>9.4733571304064453E-6</v>
      </c>
      <c r="J665" s="425">
        <f>IF(ISBLANK(D665),"",(F665/'Tasks to improve GC score'!$C$10))</f>
        <v>1.3262699982569023E-5</v>
      </c>
      <c r="K665" s="425">
        <f>IF(ISBLANK(D665),"",(G665/'Tasks to improve GC score'!$C$10))</f>
        <v>1.70520428347316E-5</v>
      </c>
    </row>
    <row r="666" spans="1:11" x14ac:dyDescent="0.5">
      <c r="A666" s="230" t="str">
        <f t="shared" si="20"/>
        <v>Contact information for Infrastructure Canada</v>
      </c>
      <c r="B666" s="230" t="str">
        <f t="shared" si="21"/>
        <v>INFC</v>
      </c>
      <c r="C666" s="230">
        <f>VLOOKUP(B666,'Data-Dept'!A:J,10,)</f>
        <v>3.9746974763323513E-2</v>
      </c>
      <c r="D666" t="s">
        <v>823</v>
      </c>
      <c r="E666">
        <v>5</v>
      </c>
      <c r="F666">
        <v>4</v>
      </c>
      <c r="G666">
        <v>5</v>
      </c>
      <c r="H666">
        <v>9</v>
      </c>
      <c r="I666" s="425">
        <f>IF(ISBLANK(D666),"",(E666/'Tasks to improve GC score'!$C$10))</f>
        <v>9.4733571304064453E-6</v>
      </c>
      <c r="J666" s="425">
        <f>IF(ISBLANK(D666),"",(F666/'Tasks to improve GC score'!$C$10))</f>
        <v>7.5786857043251562E-6</v>
      </c>
      <c r="K666" s="425">
        <f>IF(ISBLANK(D666),"",(G666/'Tasks to improve GC score'!$C$10))</f>
        <v>9.4733571304064453E-6</v>
      </c>
    </row>
    <row r="667" spans="1:11" x14ac:dyDescent="0.5">
      <c r="A667" s="230" t="str">
        <f t="shared" si="20"/>
        <v>Apply for a permanent resident travel document</v>
      </c>
      <c r="B667" s="230" t="str">
        <f t="shared" si="21"/>
        <v>IRCC</v>
      </c>
      <c r="C667" s="230">
        <f>VLOOKUP(B667,'Data-Dept'!A:J,10,)</f>
        <v>2.146124497851573E-3</v>
      </c>
      <c r="D667" t="s">
        <v>872</v>
      </c>
      <c r="E667">
        <v>5</v>
      </c>
      <c r="F667">
        <v>6</v>
      </c>
      <c r="G667">
        <v>4</v>
      </c>
      <c r="H667">
        <v>12</v>
      </c>
      <c r="I667" s="425">
        <f>IF(ISBLANK(D667),"",(E667/'Tasks to improve GC score'!$C$10))</f>
        <v>9.4733571304064453E-6</v>
      </c>
      <c r="J667" s="425">
        <f>IF(ISBLANK(D667),"",(F667/'Tasks to improve GC score'!$C$10))</f>
        <v>1.1368028556487734E-5</v>
      </c>
      <c r="K667" s="425">
        <f>IF(ISBLANK(D667),"",(G667/'Tasks to improve GC score'!$C$10))</f>
        <v>7.5786857043251562E-6</v>
      </c>
    </row>
    <row r="668" spans="1:11" x14ac:dyDescent="0.5">
      <c r="A668" s="230" t="str">
        <f t="shared" si="20"/>
        <v>Apply for a visa when travelling outside Canada</v>
      </c>
      <c r="B668" s="230" t="str">
        <f t="shared" si="21"/>
        <v>IRCC</v>
      </c>
      <c r="C668" s="230">
        <f>VLOOKUP(B668,'Data-Dept'!A:J,10,)</f>
        <v>2.146124497851573E-3</v>
      </c>
      <c r="D668" t="s">
        <v>875</v>
      </c>
      <c r="E668">
        <v>5</v>
      </c>
      <c r="F668">
        <v>6</v>
      </c>
      <c r="G668">
        <v>7</v>
      </c>
      <c r="H668">
        <v>12</v>
      </c>
      <c r="I668" s="425">
        <f>IF(ISBLANK(D668),"",(E668/'Tasks to improve GC score'!$C$10))</f>
        <v>9.4733571304064453E-6</v>
      </c>
      <c r="J668" s="425">
        <f>IF(ISBLANK(D668),"",(F668/'Tasks to improve GC score'!$C$10))</f>
        <v>1.1368028556487734E-5</v>
      </c>
      <c r="K668" s="425">
        <f>IF(ISBLANK(D668),"",(G668/'Tasks to improve GC score'!$C$10))</f>
        <v>1.3262699982569023E-5</v>
      </c>
    </row>
    <row r="669" spans="1:11" x14ac:dyDescent="0.5">
      <c r="A669" s="230" t="str">
        <f t="shared" si="20"/>
        <v>Work in Canada after my studies</v>
      </c>
      <c r="B669" s="230" t="str">
        <f t="shared" si="21"/>
        <v>IRCC</v>
      </c>
      <c r="C669" s="230">
        <f>VLOOKUP(B669,'Data-Dept'!A:J,10,)</f>
        <v>2.146124497851573E-3</v>
      </c>
      <c r="D669" t="s">
        <v>902</v>
      </c>
      <c r="E669">
        <v>5</v>
      </c>
      <c r="F669">
        <v>12</v>
      </c>
      <c r="G669">
        <v>9</v>
      </c>
      <c r="H669">
        <v>29</v>
      </c>
      <c r="I669" s="425">
        <f>IF(ISBLANK(D669),"",(E669/'Tasks to improve GC score'!$C$10))</f>
        <v>9.4733571304064453E-6</v>
      </c>
      <c r="J669" s="425">
        <f>IF(ISBLANK(D669),"",(F669/'Tasks to improve GC score'!$C$10))</f>
        <v>2.2736057112975469E-5</v>
      </c>
      <c r="K669" s="425">
        <f>IF(ISBLANK(D669),"",(G669/'Tasks to improve GC score'!$C$10))</f>
        <v>1.70520428347316E-5</v>
      </c>
    </row>
    <row r="670" spans="1:11" x14ac:dyDescent="0.5">
      <c r="A670" s="230" t="str">
        <f t="shared" si="20"/>
        <v>Search births, marriages and deaths recorded in Canada</v>
      </c>
      <c r="B670" s="230" t="str">
        <f t="shared" si="21"/>
        <v>LAC</v>
      </c>
      <c r="C670" s="230">
        <f>VLOOKUP(B670,'Data-Dept'!A:J,10,)</f>
        <v>1.5716054468814866E-2</v>
      </c>
      <c r="D670" t="s">
        <v>951</v>
      </c>
      <c r="E670">
        <v>5</v>
      </c>
      <c r="F670">
        <v>5</v>
      </c>
      <c r="G670">
        <v>6</v>
      </c>
      <c r="H670">
        <v>17</v>
      </c>
      <c r="I670" s="425">
        <f>IF(ISBLANK(D670),"",(E670/'Tasks to improve GC score'!$C$10))</f>
        <v>9.4733571304064453E-6</v>
      </c>
      <c r="J670" s="425">
        <f>IF(ISBLANK(D670),"",(F670/'Tasks to improve GC score'!$C$10))</f>
        <v>9.4733571304064453E-6</v>
      </c>
      <c r="K670" s="425">
        <f>IF(ISBLANK(D670),"",(G670/'Tasks to improve GC score'!$C$10))</f>
        <v>1.1368028556487734E-5</v>
      </c>
    </row>
    <row r="671" spans="1:11" x14ac:dyDescent="0.5">
      <c r="A671" s="230" t="str">
        <f t="shared" si="20"/>
        <v>Calculate the magnetic declination for a specified location and date</v>
      </c>
      <c r="B671" s="230" t="str">
        <f t="shared" si="21"/>
        <v>NRCan</v>
      </c>
      <c r="C671" s="230">
        <f>VLOOKUP(B671,'Data-Dept'!A:J,10,)</f>
        <v>1.720243549629279E-2</v>
      </c>
      <c r="D671" t="s">
        <v>1016</v>
      </c>
      <c r="E671">
        <v>5</v>
      </c>
      <c r="F671">
        <v>8</v>
      </c>
      <c r="G671">
        <v>10</v>
      </c>
      <c r="H671">
        <v>16</v>
      </c>
      <c r="I671" s="425">
        <f>IF(ISBLANK(D671),"",(E671/'Tasks to improve GC score'!$C$10))</f>
        <v>9.4733571304064453E-6</v>
      </c>
      <c r="J671" s="425">
        <f>IF(ISBLANK(D671),"",(F671/'Tasks to improve GC score'!$C$10))</f>
        <v>1.5157371408650312E-5</v>
      </c>
      <c r="K671" s="425">
        <f>IF(ISBLANK(D671),"",(G671/'Tasks to improve GC score'!$C$10))</f>
        <v>1.8946714260812891E-5</v>
      </c>
    </row>
    <row r="672" spans="1:11" x14ac:dyDescent="0.5">
      <c r="A672" s="230" t="str">
        <f t="shared" si="20"/>
        <v>Find out about non destructive testing</v>
      </c>
      <c r="B672" s="230" t="str">
        <f t="shared" si="21"/>
        <v>NRCan</v>
      </c>
      <c r="C672" s="230">
        <f>VLOOKUP(B672,'Data-Dept'!A:J,10,)</f>
        <v>1.720243549629279E-2</v>
      </c>
      <c r="D672" t="s">
        <v>1512</v>
      </c>
      <c r="E672">
        <v>5</v>
      </c>
      <c r="F672">
        <v>10</v>
      </c>
      <c r="G672">
        <v>9</v>
      </c>
      <c r="H672">
        <v>23</v>
      </c>
      <c r="I672" s="425">
        <f>IF(ISBLANK(D672),"",(E672/'Tasks to improve GC score'!$C$10))</f>
        <v>9.4733571304064453E-6</v>
      </c>
      <c r="J672" s="425">
        <f>IF(ISBLANK(D672),"",(F672/'Tasks to improve GC score'!$C$10))</f>
        <v>1.8946714260812891E-5</v>
      </c>
      <c r="K672" s="425">
        <f>IF(ISBLANK(D672),"",(G672/'Tasks to improve GC score'!$C$10))</f>
        <v>1.70520428347316E-5</v>
      </c>
    </row>
    <row r="673" spans="1:11" x14ac:dyDescent="0.5">
      <c r="A673" s="230" t="str">
        <f t="shared" si="20"/>
        <v>Learn about explosives or fireworks information and regulations</v>
      </c>
      <c r="B673" s="230" t="str">
        <f t="shared" si="21"/>
        <v>NRCan</v>
      </c>
      <c r="C673" s="230">
        <f>VLOOKUP(B673,'Data-Dept'!A:J,10,)</f>
        <v>1.720243549629279E-2</v>
      </c>
      <c r="D673" t="s">
        <v>1518</v>
      </c>
      <c r="E673">
        <v>5</v>
      </c>
      <c r="F673">
        <v>10</v>
      </c>
      <c r="G673">
        <v>9</v>
      </c>
      <c r="H673">
        <v>22</v>
      </c>
      <c r="I673" s="425">
        <f>IF(ISBLANK(D673),"",(E673/'Tasks to improve GC score'!$C$10))</f>
        <v>9.4733571304064453E-6</v>
      </c>
      <c r="J673" s="425">
        <f>IF(ISBLANK(D673),"",(F673/'Tasks to improve GC score'!$C$10))</f>
        <v>1.8946714260812891E-5</v>
      </c>
      <c r="K673" s="425">
        <f>IF(ISBLANK(D673),"",(G673/'Tasks to improve GC score'!$C$10))</f>
        <v>1.70520428347316E-5</v>
      </c>
    </row>
    <row r="674" spans="1:11" x14ac:dyDescent="0.5">
      <c r="A674" s="230" t="str">
        <f t="shared" si="20"/>
        <v>Learn about forestry in Canada</v>
      </c>
      <c r="B674" s="230" t="str">
        <f t="shared" si="21"/>
        <v>NRCan</v>
      </c>
      <c r="C674" s="230">
        <f>VLOOKUP(B674,'Data-Dept'!A:J,10,)</f>
        <v>1.720243549629279E-2</v>
      </c>
      <c r="D674" t="s">
        <v>1519</v>
      </c>
      <c r="E674">
        <v>5</v>
      </c>
      <c r="F674">
        <v>3</v>
      </c>
      <c r="G674">
        <v>7</v>
      </c>
      <c r="H674">
        <v>26</v>
      </c>
      <c r="I674" s="425">
        <f>IF(ISBLANK(D674),"",(E674/'Tasks to improve GC score'!$C$10))</f>
        <v>9.4733571304064453E-6</v>
      </c>
      <c r="J674" s="425">
        <f>IF(ISBLANK(D674),"",(F674/'Tasks to improve GC score'!$C$10))</f>
        <v>5.6840142782438672E-6</v>
      </c>
      <c r="K674" s="425">
        <f>IF(ISBLANK(D674),"",(G674/'Tasks to improve GC score'!$C$10))</f>
        <v>1.3262699982569023E-5</v>
      </c>
    </row>
    <row r="675" spans="1:11" x14ac:dyDescent="0.5">
      <c r="A675" s="230" t="str">
        <f t="shared" si="20"/>
        <v>Use a geodetic reference tool</v>
      </c>
      <c r="B675" s="230" t="str">
        <f t="shared" si="21"/>
        <v>NRCan</v>
      </c>
      <c r="C675" s="230">
        <f>VLOOKUP(B675,'Data-Dept'!A:J,10,)</f>
        <v>1.720243549629279E-2</v>
      </c>
      <c r="D675" t="s">
        <v>1031</v>
      </c>
      <c r="E675">
        <v>5</v>
      </c>
      <c r="F675">
        <v>8</v>
      </c>
      <c r="G675">
        <v>5</v>
      </c>
      <c r="H675">
        <v>11</v>
      </c>
      <c r="I675" s="425">
        <f>IF(ISBLANK(D675),"",(E675/'Tasks to improve GC score'!$C$10))</f>
        <v>9.4733571304064453E-6</v>
      </c>
      <c r="J675" s="425">
        <f>IF(ISBLANK(D675),"",(F675/'Tasks to improve GC score'!$C$10))</f>
        <v>1.5157371408650312E-5</v>
      </c>
      <c r="K675" s="425">
        <f>IF(ISBLANK(D675),"",(G675/'Tasks to improve GC score'!$C$10))</f>
        <v>9.4733571304064453E-6</v>
      </c>
    </row>
    <row r="676" spans="1:11" x14ac:dyDescent="0.5">
      <c r="A676" s="230" t="str">
        <f t="shared" si="20"/>
        <v>About Parks Canada (policies, regulations, designations)</v>
      </c>
      <c r="B676" s="230" t="str">
        <f t="shared" si="21"/>
        <v>PC</v>
      </c>
      <c r="C676" s="230">
        <f>VLOOKUP(B676,'Data-Dept'!A:J,10,)</f>
        <v>1.4642936219695762E-2</v>
      </c>
      <c r="D676" t="s">
        <v>1534</v>
      </c>
      <c r="E676">
        <v>5</v>
      </c>
      <c r="F676">
        <v>16</v>
      </c>
      <c r="G676">
        <v>17</v>
      </c>
      <c r="H676">
        <v>38</v>
      </c>
      <c r="I676" s="425">
        <f>IF(ISBLANK(D676),"",(E676/'Tasks to improve GC score'!$C$10))</f>
        <v>9.4733571304064453E-6</v>
      </c>
      <c r="J676" s="425">
        <f>IF(ISBLANK(D676),"",(F676/'Tasks to improve GC score'!$C$10))</f>
        <v>3.0314742817300625E-5</v>
      </c>
      <c r="K676" s="425">
        <f>IF(ISBLANK(D676),"",(G676/'Tasks to improve GC score'!$C$10))</f>
        <v>3.2209414243381916E-5</v>
      </c>
    </row>
    <row r="677" spans="1:11" x14ac:dyDescent="0.5">
      <c r="A677" s="230" t="str">
        <f t="shared" si="20"/>
        <v>Consult the Clerk's Annual Report to the Prime Minister</v>
      </c>
      <c r="B677" s="230" t="str">
        <f t="shared" si="21"/>
        <v>PCO</v>
      </c>
      <c r="C677" s="230">
        <f>VLOOKUP(B677,'Data-Dept'!A:J,10,)</f>
        <v>4.71287054555952E-2</v>
      </c>
      <c r="D677" t="s">
        <v>1084</v>
      </c>
      <c r="E677">
        <v>5</v>
      </c>
      <c r="F677">
        <v>8</v>
      </c>
      <c r="G677">
        <v>12</v>
      </c>
      <c r="H677">
        <v>19</v>
      </c>
      <c r="I677" s="425">
        <f>IF(ISBLANK(D677),"",(E677/'Tasks to improve GC score'!$C$10))</f>
        <v>9.4733571304064453E-6</v>
      </c>
      <c r="J677" s="425">
        <f>IF(ISBLANK(D677),"",(F677/'Tasks to improve GC score'!$C$10))</f>
        <v>1.5157371408650312E-5</v>
      </c>
      <c r="K677" s="425">
        <f>IF(ISBLANK(D677),"",(G677/'Tasks to improve GC score'!$C$10))</f>
        <v>2.2736057112975469E-5</v>
      </c>
    </row>
    <row r="678" spans="1:11" x14ac:dyDescent="0.5">
      <c r="A678" s="230" t="str">
        <f t="shared" si="20"/>
        <v>Other - Reason for my visit is not in this list</v>
      </c>
      <c r="B678" s="230" t="str">
        <f t="shared" si="21"/>
        <v>PHAC</v>
      </c>
      <c r="C678" s="230">
        <f>VLOOKUP(B678,'Data-Dept'!A:J,10,)</f>
        <v>1.2118060810089969E-2</v>
      </c>
      <c r="D678" t="s">
        <v>1557</v>
      </c>
      <c r="E678">
        <v>5</v>
      </c>
      <c r="F678">
        <v>4</v>
      </c>
      <c r="G678">
        <v>6</v>
      </c>
      <c r="H678">
        <v>8</v>
      </c>
      <c r="I678" s="425">
        <f>IF(ISBLANK(D678),"",(E678/'Tasks to improve GC score'!$C$10))</f>
        <v>9.4733571304064453E-6</v>
      </c>
      <c r="J678" s="425">
        <f>IF(ISBLANK(D678),"",(F678/'Tasks to improve GC score'!$C$10))</f>
        <v>7.5786857043251562E-6</v>
      </c>
      <c r="K678" s="425">
        <f>IF(ISBLANK(D678),"",(G678/'Tasks to improve GC score'!$C$10))</f>
        <v>1.1368028556487734E-5</v>
      </c>
    </row>
    <row r="679" spans="1:11" x14ac:dyDescent="0.5">
      <c r="A679" s="230" t="str">
        <f t="shared" si="20"/>
        <v>Federal government response to a current emergency event</v>
      </c>
      <c r="B679" s="230" t="str">
        <f t="shared" si="21"/>
        <v>PS</v>
      </c>
      <c r="C679" s="230">
        <f>VLOOKUP(B679,'Data-Dept'!A:J,10,)</f>
        <v>4.6436969073384148E-2</v>
      </c>
      <c r="D679" t="s">
        <v>1121</v>
      </c>
      <c r="E679">
        <v>5</v>
      </c>
      <c r="F679">
        <v>9</v>
      </c>
      <c r="G679">
        <v>9</v>
      </c>
      <c r="H679">
        <v>26</v>
      </c>
      <c r="I679" s="425">
        <f>IF(ISBLANK(D679),"",(E679/'Tasks to improve GC score'!$C$10))</f>
        <v>9.4733571304064453E-6</v>
      </c>
      <c r="J679" s="425">
        <f>IF(ISBLANK(D679),"",(F679/'Tasks to improve GC score'!$C$10))</f>
        <v>1.70520428347316E-5</v>
      </c>
      <c r="K679" s="425">
        <f>IF(ISBLANK(D679),"",(G679/'Tasks to improve GC score'!$C$10))</f>
        <v>1.70520428347316E-5</v>
      </c>
    </row>
    <row r="680" spans="1:11" x14ac:dyDescent="0.5">
      <c r="A680" s="230" t="str">
        <f t="shared" si="20"/>
        <v>Consult the annual report on advertising activities</v>
      </c>
      <c r="B680" s="230" t="str">
        <f t="shared" si="21"/>
        <v>PSPC</v>
      </c>
      <c r="C680" s="230">
        <f>VLOOKUP(B680,'Data-Dept'!A:J,10,)</f>
        <v>7.9173363759790314E-3</v>
      </c>
      <c r="D680" t="s">
        <v>1141</v>
      </c>
      <c r="E680">
        <v>5</v>
      </c>
      <c r="F680">
        <v>7</v>
      </c>
      <c r="G680">
        <v>5</v>
      </c>
      <c r="H680">
        <v>10</v>
      </c>
      <c r="I680" s="425">
        <f>IF(ISBLANK(D680),"",(E680/'Tasks to improve GC score'!$C$10))</f>
        <v>9.4733571304064453E-6</v>
      </c>
      <c r="J680" s="425">
        <f>IF(ISBLANK(D680),"",(F680/'Tasks to improve GC score'!$C$10))</f>
        <v>1.3262699982569023E-5</v>
      </c>
      <c r="K680" s="425">
        <f>IF(ISBLANK(D680),"",(G680/'Tasks to improve GC score'!$C$10))</f>
        <v>9.4733571304064453E-6</v>
      </c>
    </row>
    <row r="681" spans="1:11" x14ac:dyDescent="0.5">
      <c r="A681" s="230" t="str">
        <f t="shared" si="20"/>
        <v>Standard Procurement Templates</v>
      </c>
      <c r="B681" s="230" t="str">
        <f t="shared" si="21"/>
        <v>PSPC</v>
      </c>
      <c r="C681" s="230">
        <f>VLOOKUP(B681,'Data-Dept'!A:J,10,)</f>
        <v>7.9173363759790314E-3</v>
      </c>
      <c r="D681" t="s">
        <v>1183</v>
      </c>
      <c r="E681">
        <v>5</v>
      </c>
      <c r="F681">
        <v>7</v>
      </c>
      <c r="G681">
        <v>5</v>
      </c>
      <c r="H681">
        <v>15</v>
      </c>
      <c r="I681" s="425">
        <f>IF(ISBLANK(D681),"",(E681/'Tasks to improve GC score'!$C$10))</f>
        <v>9.4733571304064453E-6</v>
      </c>
      <c r="J681" s="425">
        <f>IF(ISBLANK(D681),"",(F681/'Tasks to improve GC score'!$C$10))</f>
        <v>1.3262699982569023E-5</v>
      </c>
      <c r="K681" s="425">
        <f>IF(ISBLANK(D681),"",(G681/'Tasks to improve GC score'!$C$10))</f>
        <v>9.4733571304064453E-6</v>
      </c>
    </row>
    <row r="682" spans="1:11" x14ac:dyDescent="0.5">
      <c r="A682" s="230" t="str">
        <f t="shared" si="20"/>
        <v>Supply Manual</v>
      </c>
      <c r="B682" s="230" t="str">
        <f t="shared" si="21"/>
        <v>PSPC</v>
      </c>
      <c r="C682" s="230">
        <f>VLOOKUP(B682,'Data-Dept'!A:J,10,)</f>
        <v>7.9173363759790314E-3</v>
      </c>
      <c r="D682" t="s">
        <v>1184</v>
      </c>
      <c r="E682">
        <v>5</v>
      </c>
      <c r="F682">
        <v>11</v>
      </c>
      <c r="G682">
        <v>12</v>
      </c>
      <c r="H682">
        <v>30</v>
      </c>
      <c r="I682" s="425">
        <f>IF(ISBLANK(D682),"",(E682/'Tasks to improve GC score'!$C$10))</f>
        <v>9.4733571304064453E-6</v>
      </c>
      <c r="J682" s="425">
        <f>IF(ISBLANK(D682),"",(F682/'Tasks to improve GC score'!$C$10))</f>
        <v>2.0841385686894178E-5</v>
      </c>
      <c r="K682" s="425">
        <f>IF(ISBLANK(D682),"",(G682/'Tasks to improve GC score'!$C$10))</f>
        <v>2.2736057112975469E-5</v>
      </c>
    </row>
    <row r="683" spans="1:11" x14ac:dyDescent="0.5">
      <c r="A683" s="230" t="str">
        <f t="shared" si="20"/>
        <v>Consult statutory (public) holidays calendar</v>
      </c>
      <c r="B683" s="230" t="str">
        <f t="shared" si="21"/>
        <v>PSPC</v>
      </c>
      <c r="C683" s="230">
        <f>VLOOKUP(B683,'Data-Dept'!A:J,10,)</f>
        <v>7.9173363759790314E-3</v>
      </c>
      <c r="D683" t="s">
        <v>1200</v>
      </c>
      <c r="E683">
        <v>5</v>
      </c>
      <c r="F683">
        <v>5</v>
      </c>
      <c r="G683">
        <v>7</v>
      </c>
      <c r="H683">
        <v>36</v>
      </c>
      <c r="I683" s="425">
        <f>IF(ISBLANK(D683),"",(E683/'Tasks to improve GC score'!$C$10))</f>
        <v>9.4733571304064453E-6</v>
      </c>
      <c r="J683" s="425">
        <f>IF(ISBLANK(D683),"",(F683/'Tasks to improve GC score'!$C$10))</f>
        <v>9.4733571304064453E-6</v>
      </c>
      <c r="K683" s="425">
        <f>IF(ISBLANK(D683),"",(G683/'Tasks to improve GC score'!$C$10))</f>
        <v>1.3262699982569023E-5</v>
      </c>
    </row>
    <row r="684" spans="1:11" x14ac:dyDescent="0.5">
      <c r="A684" s="230" t="str">
        <f t="shared" si="20"/>
        <v>Submit a pay action request</v>
      </c>
      <c r="B684" s="230" t="str">
        <f t="shared" si="21"/>
        <v>PSPC</v>
      </c>
      <c r="C684" s="230">
        <f>VLOOKUP(B684,'Data-Dept'!A:J,10,)</f>
        <v>7.9173363759790314E-3</v>
      </c>
      <c r="D684" t="s">
        <v>1609</v>
      </c>
      <c r="E684">
        <v>5</v>
      </c>
      <c r="F684">
        <v>10</v>
      </c>
      <c r="G684">
        <v>10</v>
      </c>
      <c r="H684">
        <v>16</v>
      </c>
      <c r="I684" s="425">
        <f>IF(ISBLANK(D684),"",(E684/'Tasks to improve GC score'!$C$10))</f>
        <v>9.4733571304064453E-6</v>
      </c>
      <c r="J684" s="425">
        <f>IF(ISBLANK(D684),"",(F684/'Tasks to improve GC score'!$C$10))</f>
        <v>1.8946714260812891E-5</v>
      </c>
      <c r="K684" s="425">
        <f>IF(ISBLANK(D684),"",(G684/'Tasks to improve GC score'!$C$10))</f>
        <v>1.8946714260812891E-5</v>
      </c>
    </row>
    <row r="685" spans="1:11" x14ac:dyDescent="0.5">
      <c r="A685" s="230" t="str">
        <f t="shared" si="20"/>
        <v>National Occupational Classification (NOC)</v>
      </c>
      <c r="B685" s="230" t="str">
        <f t="shared" si="21"/>
        <v>StatCan</v>
      </c>
      <c r="C685" s="230">
        <f>VLOOKUP(B685,'Data-Dept'!A:J,10,)</f>
        <v>9.338464401390037E-3</v>
      </c>
      <c r="D685" t="s">
        <v>1238</v>
      </c>
      <c r="E685">
        <v>5</v>
      </c>
      <c r="F685">
        <v>15</v>
      </c>
      <c r="G685">
        <v>9</v>
      </c>
      <c r="H685">
        <v>31</v>
      </c>
      <c r="I685" s="425">
        <f>IF(ISBLANK(D685),"",(E685/'Tasks to improve GC score'!$C$10))</f>
        <v>9.4733571304064453E-6</v>
      </c>
      <c r="J685" s="425">
        <f>IF(ISBLANK(D685),"",(F685/'Tasks to improve GC score'!$C$10))</f>
        <v>2.8420071391219334E-5</v>
      </c>
      <c r="K685" s="425">
        <f>IF(ISBLANK(D685),"",(G685/'Tasks to improve GC score'!$C$10))</f>
        <v>1.70520428347316E-5</v>
      </c>
    </row>
    <row r="686" spans="1:11" x14ac:dyDescent="0.5">
      <c r="A686" s="230" t="str">
        <f t="shared" si="20"/>
        <v>Make a public service health care insurance claim</v>
      </c>
      <c r="B686" s="230" t="str">
        <f t="shared" si="21"/>
        <v>TBS</v>
      </c>
      <c r="C686" s="230">
        <f>VLOOKUP(B686,'Data-Dept'!A:J,10,)</f>
        <v>1.4316913441313023E-2</v>
      </c>
      <c r="D686" t="s">
        <v>1279</v>
      </c>
      <c r="E686">
        <v>5</v>
      </c>
      <c r="F686">
        <v>12</v>
      </c>
      <c r="G686">
        <v>15</v>
      </c>
      <c r="H686">
        <v>37</v>
      </c>
      <c r="I686" s="425">
        <f>IF(ISBLANK(D686),"",(E686/'Tasks to improve GC score'!$C$10))</f>
        <v>9.4733571304064453E-6</v>
      </c>
      <c r="J686" s="425">
        <f>IF(ISBLANK(D686),"",(F686/'Tasks to improve GC score'!$C$10))</f>
        <v>2.2736057112975469E-5</v>
      </c>
      <c r="K686" s="425">
        <f>IF(ISBLANK(D686),"",(G686/'Tasks to improve GC score'!$C$10))</f>
        <v>2.8420071391219334E-5</v>
      </c>
    </row>
    <row r="687" spans="1:11" x14ac:dyDescent="0.5">
      <c r="A687" s="230" t="str">
        <f t="shared" si="20"/>
        <v>Find statistics for vehicle collisions</v>
      </c>
      <c r="B687" s="230" t="str">
        <f t="shared" si="21"/>
        <v>TC</v>
      </c>
      <c r="C687" s="230">
        <f>VLOOKUP(B687,'Data-Dept'!A:J,10,)</f>
        <v>2.4679576079022828E-2</v>
      </c>
      <c r="D687" t="s">
        <v>1293</v>
      </c>
      <c r="E687">
        <v>5</v>
      </c>
      <c r="F687">
        <v>6</v>
      </c>
      <c r="G687">
        <v>5</v>
      </c>
      <c r="H687">
        <v>11</v>
      </c>
      <c r="I687" s="425">
        <f>IF(ISBLANK(D687),"",(E687/'Tasks to improve GC score'!$C$10))</f>
        <v>9.4733571304064453E-6</v>
      </c>
      <c r="J687" s="425">
        <f>IF(ISBLANK(D687),"",(F687/'Tasks to improve GC score'!$C$10))</f>
        <v>1.1368028556487734E-5</v>
      </c>
      <c r="K687" s="425">
        <f>IF(ISBLANK(D687),"",(G687/'Tasks to improve GC score'!$C$10))</f>
        <v>9.4733571304064453E-6</v>
      </c>
    </row>
    <row r="688" spans="1:11" x14ac:dyDescent="0.5">
      <c r="A688" s="230" t="str">
        <f t="shared" si="20"/>
        <v>Training and certification of individuals</v>
      </c>
      <c r="B688" s="230" t="str">
        <f t="shared" si="21"/>
        <v>TC</v>
      </c>
      <c r="C688" s="230">
        <f>VLOOKUP(B688,'Data-Dept'!A:J,10,)</f>
        <v>2.4679576079022828E-2</v>
      </c>
      <c r="D688" t="s">
        <v>1643</v>
      </c>
      <c r="E688">
        <v>5</v>
      </c>
      <c r="F688">
        <v>7</v>
      </c>
      <c r="G688">
        <v>5</v>
      </c>
      <c r="H688">
        <v>15</v>
      </c>
      <c r="I688" s="425">
        <f>IF(ISBLANK(D688),"",(E688/'Tasks to improve GC score'!$C$10))</f>
        <v>9.4733571304064453E-6</v>
      </c>
      <c r="J688" s="425">
        <f>IF(ISBLANK(D688),"",(F688/'Tasks to improve GC score'!$C$10))</f>
        <v>1.3262699982569023E-5</v>
      </c>
      <c r="K688" s="425">
        <f>IF(ISBLANK(D688),"",(G688/'Tasks to improve GC score'!$C$10))</f>
        <v>9.4733571304064453E-6</v>
      </c>
    </row>
    <row r="689" spans="1:11" x14ac:dyDescent="0.5">
      <c r="A689" s="230" t="str">
        <f t="shared" si="20"/>
        <v>Boarding flights to and within Canada</v>
      </c>
      <c r="B689" s="230" t="str">
        <f t="shared" si="21"/>
        <v>TC</v>
      </c>
      <c r="C689" s="230">
        <f>VLOOKUP(B689,'Data-Dept'!A:J,10,)</f>
        <v>2.4679576079022828E-2</v>
      </c>
      <c r="D689" t="s">
        <v>1315</v>
      </c>
      <c r="E689">
        <v>5</v>
      </c>
      <c r="F689">
        <v>3</v>
      </c>
      <c r="G689">
        <v>3</v>
      </c>
      <c r="H689">
        <v>6</v>
      </c>
      <c r="I689" s="425">
        <f>IF(ISBLANK(D689),"",(E689/'Tasks to improve GC score'!$C$10))</f>
        <v>9.4733571304064453E-6</v>
      </c>
      <c r="J689" s="425">
        <f>IF(ISBLANK(D689),"",(F689/'Tasks to improve GC score'!$C$10))</f>
        <v>5.6840142782438672E-6</v>
      </c>
      <c r="K689" s="425">
        <f>IF(ISBLANK(D689),"",(G689/'Tasks to improve GC score'!$C$10))</f>
        <v>5.6840142782438672E-6</v>
      </c>
    </row>
    <row r="690" spans="1:11" x14ac:dyDescent="0.5">
      <c r="A690" s="230" t="str">
        <f t="shared" si="20"/>
        <v>Look up soldiers who lost their lives in the military or RCMP</v>
      </c>
      <c r="B690" s="230" t="str">
        <f t="shared" si="21"/>
        <v>VAC</v>
      </c>
      <c r="C690" s="230">
        <f>VLOOKUP(B690,'Data-Dept'!A:J,10,)</f>
        <v>7.3723124200239645E-2</v>
      </c>
      <c r="D690" t="s">
        <v>1319</v>
      </c>
      <c r="E690">
        <v>5</v>
      </c>
      <c r="F690">
        <v>7</v>
      </c>
      <c r="G690">
        <v>4</v>
      </c>
      <c r="H690">
        <v>17</v>
      </c>
      <c r="I690" s="425">
        <f>IF(ISBLANK(D690),"",(E690/'Tasks to improve GC score'!$C$10))</f>
        <v>9.4733571304064453E-6</v>
      </c>
      <c r="J690" s="425">
        <f>IF(ISBLANK(D690),"",(F690/'Tasks to improve GC score'!$C$10))</f>
        <v>1.3262699982569023E-5</v>
      </c>
      <c r="K690" s="425">
        <f>IF(ISBLANK(D690),"",(G690/'Tasks to improve GC score'!$C$10))</f>
        <v>7.5786857043251562E-6</v>
      </c>
    </row>
    <row r="691" spans="1:11" x14ac:dyDescent="0.5">
      <c r="A691" s="230" t="str">
        <f t="shared" si="20"/>
        <v>ArriveCAN – Get your receipt</v>
      </c>
      <c r="B691" s="230" t="str">
        <f t="shared" si="21"/>
        <v>CBSA</v>
      </c>
      <c r="C691" s="230">
        <f>VLOOKUP(B691,'Data-Dept'!A:J,10,)</f>
        <v>8.2121991698330173E-3</v>
      </c>
      <c r="D691" t="s">
        <v>1351</v>
      </c>
      <c r="E691">
        <v>4</v>
      </c>
      <c r="F691">
        <v>4</v>
      </c>
      <c r="G691">
        <v>4</v>
      </c>
      <c r="H691">
        <v>9</v>
      </c>
      <c r="I691" s="425">
        <f>IF(ISBLANK(D691),"",(E691/'Tasks to improve GC score'!$C$10))</f>
        <v>7.5786857043251562E-6</v>
      </c>
      <c r="J691" s="425">
        <f>IF(ISBLANK(D691),"",(F691/'Tasks to improve GC score'!$C$10))</f>
        <v>7.5786857043251562E-6</v>
      </c>
      <c r="K691" s="425">
        <f>IF(ISBLANK(D691),"",(G691/'Tasks to improve GC score'!$C$10))</f>
        <v>7.5786857043251562E-6</v>
      </c>
    </row>
    <row r="692" spans="1:11" x14ac:dyDescent="0.5">
      <c r="A692" s="230" t="str">
        <f t="shared" si="20"/>
        <v>Check requirements when entering Canadian waters by boat</v>
      </c>
      <c r="B692" s="230" t="str">
        <f t="shared" si="21"/>
        <v>CBSA</v>
      </c>
      <c r="C692" s="230">
        <f>VLOOKUP(B692,'Data-Dept'!A:J,10,)</f>
        <v>8.2121991698330173E-3</v>
      </c>
      <c r="D692" t="s">
        <v>1356</v>
      </c>
      <c r="E692">
        <v>4</v>
      </c>
      <c r="F692">
        <v>5</v>
      </c>
      <c r="G692">
        <v>5</v>
      </c>
      <c r="H692">
        <v>6</v>
      </c>
      <c r="I692" s="425">
        <f>IF(ISBLANK(D692),"",(E692/'Tasks to improve GC score'!$C$10))</f>
        <v>7.5786857043251562E-6</v>
      </c>
      <c r="J692" s="425">
        <f>IF(ISBLANK(D692),"",(F692/'Tasks to improve GC score'!$C$10))</f>
        <v>9.4733571304064453E-6</v>
      </c>
      <c r="K692" s="425">
        <f>IF(ISBLANK(D692),"",(G692/'Tasks to improve GC score'!$C$10))</f>
        <v>9.4733571304064453E-6</v>
      </c>
    </row>
    <row r="693" spans="1:11" x14ac:dyDescent="0.5">
      <c r="A693" s="230" t="str">
        <f t="shared" si="20"/>
        <v>Import a personal vehicle into Canada</v>
      </c>
      <c r="B693" s="230" t="str">
        <f t="shared" si="21"/>
        <v>CBSA</v>
      </c>
      <c r="C693" s="230">
        <f>VLOOKUP(B693,'Data-Dept'!A:J,10,)</f>
        <v>8.2121991698330173E-3</v>
      </c>
      <c r="D693" t="s">
        <v>267</v>
      </c>
      <c r="E693">
        <v>4</v>
      </c>
      <c r="F693">
        <v>3</v>
      </c>
      <c r="G693">
        <v>4</v>
      </c>
      <c r="H693">
        <v>6</v>
      </c>
      <c r="I693" s="425">
        <f>IF(ISBLANK(D693),"",(E693/'Tasks to improve GC score'!$C$10))</f>
        <v>7.5786857043251562E-6</v>
      </c>
      <c r="J693" s="425">
        <f>IF(ISBLANK(D693),"",(F693/'Tasks to improve GC score'!$C$10))</f>
        <v>5.6840142782438672E-6</v>
      </c>
      <c r="K693" s="425">
        <f>IF(ISBLANK(D693),"",(G693/'Tasks to improve GC score'!$C$10))</f>
        <v>7.5786857043251562E-6</v>
      </c>
    </row>
    <row r="694" spans="1:11" x14ac:dyDescent="0.5">
      <c r="A694" s="230" t="str">
        <f t="shared" si="20"/>
        <v>Contact CIHR</v>
      </c>
      <c r="B694" s="230" t="str">
        <f t="shared" si="21"/>
        <v>CIHR</v>
      </c>
      <c r="C694" s="230">
        <f>VLOOKUP(B694,'Data-Dept'!A:J,10,)</f>
        <v>2.9322591399837911E-2</v>
      </c>
      <c r="D694" t="s">
        <v>295</v>
      </c>
      <c r="E694">
        <v>4</v>
      </c>
      <c r="F694">
        <v>4</v>
      </c>
      <c r="G694">
        <v>7</v>
      </c>
      <c r="H694">
        <v>16</v>
      </c>
      <c r="I694" s="425">
        <f>IF(ISBLANK(D694),"",(E694/'Tasks to improve GC score'!$C$10))</f>
        <v>7.5786857043251562E-6</v>
      </c>
      <c r="J694" s="425">
        <f>IF(ISBLANK(D694),"",(F694/'Tasks to improve GC score'!$C$10))</f>
        <v>7.5786857043251562E-6</v>
      </c>
      <c r="K694" s="425">
        <f>IF(ISBLANK(D694),"",(G694/'Tasks to improve GC score'!$C$10))</f>
        <v>1.3262699982569023E-5</v>
      </c>
    </row>
    <row r="695" spans="1:11" x14ac:dyDescent="0.5">
      <c r="A695" s="230" t="str">
        <f t="shared" si="20"/>
        <v>Find a trademark</v>
      </c>
      <c r="B695" s="230" t="str">
        <f t="shared" si="21"/>
        <v>CIPO</v>
      </c>
      <c r="C695" s="230">
        <f>VLOOKUP(B695,'Data-Dept'!A:J,10,)</f>
        <v>6.0161645388857155E-2</v>
      </c>
      <c r="D695" t="s">
        <v>320</v>
      </c>
      <c r="E695">
        <v>4</v>
      </c>
      <c r="F695">
        <v>10</v>
      </c>
      <c r="G695">
        <v>8</v>
      </c>
      <c r="H695">
        <v>18</v>
      </c>
      <c r="I695" s="425">
        <f>IF(ISBLANK(D695),"",(E695/'Tasks to improve GC score'!$C$10))</f>
        <v>7.5786857043251562E-6</v>
      </c>
      <c r="J695" s="425">
        <f>IF(ISBLANK(D695),"",(F695/'Tasks to improve GC score'!$C$10))</f>
        <v>1.8946714260812891E-5</v>
      </c>
      <c r="K695" s="425">
        <f>IF(ISBLANK(D695),"",(G695/'Tasks to improve GC score'!$C$10))</f>
        <v>1.5157371408650312E-5</v>
      </c>
    </row>
    <row r="696" spans="1:11" x14ac:dyDescent="0.5">
      <c r="A696" s="230" t="str">
        <f t="shared" si="20"/>
        <v>Build your own projector to watch solar eclipses safely</v>
      </c>
      <c r="B696" s="230" t="str">
        <f t="shared" si="21"/>
        <v>CSA</v>
      </c>
      <c r="C696" s="230">
        <f>VLOOKUP(B696,'Data-Dept'!A:J,10,)</f>
        <v>2.1474470106768312E-2</v>
      </c>
      <c r="D696" t="s">
        <v>369</v>
      </c>
      <c r="E696">
        <v>4</v>
      </c>
      <c r="F696">
        <v>4</v>
      </c>
      <c r="G696">
        <v>2</v>
      </c>
      <c r="H696">
        <v>11</v>
      </c>
      <c r="I696" s="425">
        <f>IF(ISBLANK(D696),"",(E696/'Tasks to improve GC score'!$C$10))</f>
        <v>7.5786857043251562E-6</v>
      </c>
      <c r="J696" s="425">
        <f>IF(ISBLANK(D696),"",(F696/'Tasks to improve GC score'!$C$10))</f>
        <v>7.5786857043251562E-6</v>
      </c>
      <c r="K696" s="425">
        <f>IF(ISBLANK(D696),"",(G696/'Tasks to improve GC score'!$C$10))</f>
        <v>3.7893428521625781E-6</v>
      </c>
    </row>
    <row r="697" spans="1:11" x14ac:dyDescent="0.5">
      <c r="A697" s="230" t="str">
        <f t="shared" si="20"/>
        <v>Find out about job opportunities</v>
      </c>
      <c r="B697" s="230" t="str">
        <f t="shared" si="21"/>
        <v>CSA</v>
      </c>
      <c r="C697" s="230">
        <f>VLOOKUP(B697,'Data-Dept'!A:J,10,)</f>
        <v>2.1474470106768312E-2</v>
      </c>
      <c r="D697" t="s">
        <v>1393</v>
      </c>
      <c r="E697">
        <v>4</v>
      </c>
      <c r="F697">
        <v>3</v>
      </c>
      <c r="G697">
        <v>7</v>
      </c>
      <c r="H697">
        <v>22</v>
      </c>
      <c r="I697" s="425">
        <f>IF(ISBLANK(D697),"",(E697/'Tasks to improve GC score'!$C$10))</f>
        <v>7.5786857043251562E-6</v>
      </c>
      <c r="J697" s="425">
        <f>IF(ISBLANK(D697),"",(F697/'Tasks to improve GC score'!$C$10))</f>
        <v>5.6840142782438672E-6</v>
      </c>
      <c r="K697" s="425">
        <f>IF(ISBLANK(D697),"",(G697/'Tasks to improve GC score'!$C$10))</f>
        <v>1.3262699982569023E-5</v>
      </c>
    </row>
    <row r="698" spans="1:11" x14ac:dyDescent="0.5">
      <c r="A698" s="230" t="str">
        <f t="shared" si="20"/>
        <v>Find the Space Station from your backyard</v>
      </c>
      <c r="B698" s="230" t="str">
        <f t="shared" si="21"/>
        <v>CSA</v>
      </c>
      <c r="C698" s="230">
        <f>VLOOKUP(B698,'Data-Dept'!A:J,10,)</f>
        <v>2.1474470106768312E-2</v>
      </c>
      <c r="D698" t="s">
        <v>374</v>
      </c>
      <c r="E698">
        <v>4</v>
      </c>
      <c r="F698">
        <v>7</v>
      </c>
      <c r="G698">
        <v>11</v>
      </c>
      <c r="H698">
        <v>33</v>
      </c>
      <c r="I698" s="425">
        <f>IF(ISBLANK(D698),"",(E698/'Tasks to improve GC score'!$C$10))</f>
        <v>7.5786857043251562E-6</v>
      </c>
      <c r="J698" s="425">
        <f>IF(ISBLANK(D698),"",(F698/'Tasks to improve GC score'!$C$10))</f>
        <v>1.3262699982569023E-5</v>
      </c>
      <c r="K698" s="425">
        <f>IF(ISBLANK(D698),"",(G698/'Tasks to improve GC score'!$C$10))</f>
        <v>2.0841385686894178E-5</v>
      </c>
    </row>
    <row r="699" spans="1:11" x14ac:dyDescent="0.5">
      <c r="A699" s="230" t="str">
        <f t="shared" si="20"/>
        <v>Other - Reason for my visit is not in this list</v>
      </c>
      <c r="B699" s="230" t="str">
        <f t="shared" si="21"/>
        <v>CSPS</v>
      </c>
      <c r="C699" s="230">
        <f>VLOOKUP(B699,'Data-Dept'!A:J,10,)</f>
        <v>8.1639509937400268E-2</v>
      </c>
      <c r="D699" t="s">
        <v>398</v>
      </c>
      <c r="E699">
        <v>4</v>
      </c>
      <c r="F699">
        <v>7</v>
      </c>
      <c r="G699">
        <v>6</v>
      </c>
      <c r="H699">
        <v>12</v>
      </c>
      <c r="I699" s="425">
        <f>IF(ISBLANK(D699),"",(E699/'Tasks to improve GC score'!$C$10))</f>
        <v>7.5786857043251562E-6</v>
      </c>
      <c r="J699" s="425">
        <f>IF(ISBLANK(D699),"",(F699/'Tasks to improve GC score'!$C$10))</f>
        <v>1.3262699982569023E-5</v>
      </c>
      <c r="K699" s="425">
        <f>IF(ISBLANK(D699),"",(G699/'Tasks to improve GC score'!$C$10))</f>
        <v>1.1368028556487734E-5</v>
      </c>
    </row>
    <row r="700" spans="1:11" x14ac:dyDescent="0.5">
      <c r="A700" s="230" t="str">
        <f t="shared" si="20"/>
        <v>Other - Reason for my visit is not in this list</v>
      </c>
      <c r="B700" s="230" t="str">
        <f t="shared" si="21"/>
        <v>DND</v>
      </c>
      <c r="C700" s="230">
        <f>VLOOKUP(B700,'Data-Dept'!A:J,10,)</f>
        <v>1.3547807034757964E-2</v>
      </c>
      <c r="D700" t="s">
        <v>427</v>
      </c>
      <c r="E700">
        <v>4</v>
      </c>
      <c r="F700">
        <v>5</v>
      </c>
      <c r="G700">
        <v>3</v>
      </c>
      <c r="H700">
        <v>7</v>
      </c>
      <c r="I700" s="425">
        <f>IF(ISBLANK(D700),"",(E700/'Tasks to improve GC score'!$C$10))</f>
        <v>7.5786857043251562E-6</v>
      </c>
      <c r="J700" s="425">
        <f>IF(ISBLANK(D700),"",(F700/'Tasks to improve GC score'!$C$10))</f>
        <v>9.4733571304064453E-6</v>
      </c>
      <c r="K700" s="425">
        <f>IF(ISBLANK(D700),"",(G700/'Tasks to improve GC score'!$C$10))</f>
        <v>5.6840142782438672E-6</v>
      </c>
    </row>
    <row r="701" spans="1:11" x14ac:dyDescent="0.5">
      <c r="A701" s="230" t="str">
        <f t="shared" si="20"/>
        <v>Ranks in the military</v>
      </c>
      <c r="B701" s="230" t="str">
        <f t="shared" si="21"/>
        <v>DND</v>
      </c>
      <c r="C701" s="230">
        <f>VLOOKUP(B701,'Data-Dept'!A:J,10,)</f>
        <v>1.3547807034757964E-2</v>
      </c>
      <c r="D701" t="s">
        <v>459</v>
      </c>
      <c r="E701">
        <v>4</v>
      </c>
      <c r="F701">
        <v>13</v>
      </c>
      <c r="G701">
        <v>15</v>
      </c>
      <c r="H701">
        <v>72</v>
      </c>
      <c r="I701" s="425">
        <f>IF(ISBLANK(D701),"",(E701/'Tasks to improve GC score'!$C$10))</f>
        <v>7.5786857043251562E-6</v>
      </c>
      <c r="J701" s="425">
        <f>IF(ISBLANK(D701),"",(F701/'Tasks to improve GC score'!$C$10))</f>
        <v>2.4630728539056756E-5</v>
      </c>
      <c r="K701" s="425">
        <f>IF(ISBLANK(D701),"",(G701/'Tasks to improve GC score'!$C$10))</f>
        <v>2.8420071391219334E-5</v>
      </c>
    </row>
    <row r="702" spans="1:11" x14ac:dyDescent="0.5">
      <c r="A702" s="230" t="str">
        <f t="shared" si="20"/>
        <v>Get current and forecasted ice conditions</v>
      </c>
      <c r="B702" s="230" t="str">
        <f t="shared" si="21"/>
        <v>ECCC</v>
      </c>
      <c r="C702" s="230">
        <f>VLOOKUP(B702,'Data-Dept'!A:J,10,)</f>
        <v>1.1373977410545624E-2</v>
      </c>
      <c r="D702" t="s">
        <v>491</v>
      </c>
      <c r="E702">
        <v>4</v>
      </c>
      <c r="F702">
        <v>7</v>
      </c>
      <c r="G702">
        <v>15</v>
      </c>
      <c r="H702">
        <v>68</v>
      </c>
      <c r="I702" s="425">
        <f>IF(ISBLANK(D702),"",(E702/'Tasks to improve GC score'!$C$10))</f>
        <v>7.5786857043251562E-6</v>
      </c>
      <c r="J702" s="425">
        <f>IF(ISBLANK(D702),"",(F702/'Tasks to improve GC score'!$C$10))</f>
        <v>1.3262699982569023E-5</v>
      </c>
      <c r="K702" s="425">
        <f>IF(ISBLANK(D702),"",(G702/'Tasks to improve GC score'!$C$10))</f>
        <v>2.8420071391219334E-5</v>
      </c>
    </row>
    <row r="703" spans="1:11" x14ac:dyDescent="0.5">
      <c r="A703" s="230" t="str">
        <f t="shared" si="20"/>
        <v>How to prepare for seasonal severe weather conditions</v>
      </c>
      <c r="B703" s="230" t="str">
        <f t="shared" si="21"/>
        <v>ECCC</v>
      </c>
      <c r="C703" s="230">
        <f>VLOOKUP(B703,'Data-Dept'!A:J,10,)</f>
        <v>1.1373977410545624E-2</v>
      </c>
      <c r="D703" t="s">
        <v>494</v>
      </c>
      <c r="E703">
        <v>4</v>
      </c>
      <c r="F703">
        <v>15</v>
      </c>
      <c r="G703">
        <v>9</v>
      </c>
      <c r="H703">
        <v>50</v>
      </c>
      <c r="I703" s="425">
        <f>IF(ISBLANK(D703),"",(E703/'Tasks to improve GC score'!$C$10))</f>
        <v>7.5786857043251562E-6</v>
      </c>
      <c r="J703" s="425">
        <f>IF(ISBLANK(D703),"",(F703/'Tasks to improve GC score'!$C$10))</f>
        <v>2.8420071391219334E-5</v>
      </c>
      <c r="K703" s="425">
        <f>IF(ISBLANK(D703),"",(G703/'Tasks to improve GC score'!$C$10))</f>
        <v>1.70520428347316E-5</v>
      </c>
    </row>
    <row r="704" spans="1:11" x14ac:dyDescent="0.5">
      <c r="A704" s="230" t="str">
        <f t="shared" si="20"/>
        <v>Getting a home equity line of credit</v>
      </c>
      <c r="B704" s="230" t="str">
        <f t="shared" si="21"/>
        <v>FCAC</v>
      </c>
      <c r="C704" s="230">
        <f>VLOOKUP(B704,'Data-Dept'!A:J,10,)</f>
        <v>1.4482946329336105E-2</v>
      </c>
      <c r="D704" t="s">
        <v>596</v>
      </c>
      <c r="E704">
        <v>4</v>
      </c>
      <c r="F704">
        <v>6</v>
      </c>
      <c r="G704">
        <v>10</v>
      </c>
      <c r="H704">
        <v>27</v>
      </c>
      <c r="I704" s="425">
        <f>IF(ISBLANK(D704),"",(E704/'Tasks to improve GC score'!$C$10))</f>
        <v>7.5786857043251562E-6</v>
      </c>
      <c r="J704" s="425">
        <f>IF(ISBLANK(D704),"",(F704/'Tasks to improve GC score'!$C$10))</f>
        <v>1.1368028556487734E-5</v>
      </c>
      <c r="K704" s="425">
        <f>IF(ISBLANK(D704),"",(G704/'Tasks to improve GC score'!$C$10))</f>
        <v>1.8946714260812891E-5</v>
      </c>
    </row>
    <row r="705" spans="1:11" x14ac:dyDescent="0.5">
      <c r="A705" s="230" t="str">
        <f t="shared" si="20"/>
        <v>Master's or PhD studies outside of Canada</v>
      </c>
      <c r="B705" s="230" t="str">
        <f t="shared" si="21"/>
        <v>GAC</v>
      </c>
      <c r="C705" s="230">
        <f>VLOOKUP(B705,'Data-Dept'!A:J,10,)</f>
        <v>8.097690068006173E-3</v>
      </c>
      <c r="D705" t="s">
        <v>756</v>
      </c>
      <c r="E705">
        <v>4</v>
      </c>
      <c r="F705">
        <v>3</v>
      </c>
      <c r="G705">
        <v>7</v>
      </c>
      <c r="H705">
        <v>9</v>
      </c>
      <c r="I705" s="425">
        <f>IF(ISBLANK(D705),"",(E705/'Tasks to improve GC score'!$C$10))</f>
        <v>7.5786857043251562E-6</v>
      </c>
      <c r="J705" s="425">
        <f>IF(ISBLANK(D705),"",(F705/'Tasks to improve GC score'!$C$10))</f>
        <v>5.6840142782438672E-6</v>
      </c>
      <c r="K705" s="425">
        <f>IF(ISBLANK(D705),"",(G705/'Tasks to improve GC score'!$C$10))</f>
        <v>1.3262699982569023E-5</v>
      </c>
    </row>
    <row r="706" spans="1:11" x14ac:dyDescent="0.5">
      <c r="A706" s="230" t="str">
        <f t="shared" si="20"/>
        <v>Other - Reason for my visit is not in this list</v>
      </c>
      <c r="B706" s="230" t="str">
        <f t="shared" si="21"/>
        <v>IRCC</v>
      </c>
      <c r="C706" s="230">
        <f>VLOOKUP(B706,'Data-Dept'!A:J,10,)</f>
        <v>2.146124497851573E-3</v>
      </c>
      <c r="D706" t="s">
        <v>831</v>
      </c>
      <c r="E706">
        <v>4</v>
      </c>
      <c r="F706">
        <v>4</v>
      </c>
      <c r="G706">
        <v>2</v>
      </c>
      <c r="H706">
        <v>8</v>
      </c>
      <c r="I706" s="425">
        <f>IF(ISBLANK(D706),"",(E706/'Tasks to improve GC score'!$C$10))</f>
        <v>7.5786857043251562E-6</v>
      </c>
      <c r="J706" s="425">
        <f>IF(ISBLANK(D706),"",(F706/'Tasks to improve GC score'!$C$10))</f>
        <v>7.5786857043251562E-6</v>
      </c>
      <c r="K706" s="425">
        <f>IF(ISBLANK(D706),"",(G706/'Tasks to improve GC score'!$C$10))</f>
        <v>3.7893428521625781E-6</v>
      </c>
    </row>
    <row r="707" spans="1:11" x14ac:dyDescent="0.5">
      <c r="A707" s="230" t="str">
        <f t="shared" ref="A707:A770" si="22">IF(ISBLANK(D707),"",MID(D707,FIND("#",SUBSTITUTE(D707,":","#",2))+1,500))</f>
        <v>Immigrate as a Quebec-selected skilled worker</v>
      </c>
      <c r="B707" s="230" t="str">
        <f t="shared" ref="B707:B770" si="23">IF(ISBLANK(D707),"",LEFT(D707,FIND("#",SUBSTITUTE(D707,":","#"))-1))</f>
        <v>IRCC</v>
      </c>
      <c r="C707" s="230">
        <f>VLOOKUP(B707,'Data-Dept'!A:J,10,)</f>
        <v>2.146124497851573E-3</v>
      </c>
      <c r="D707" t="s">
        <v>855</v>
      </c>
      <c r="E707">
        <v>4</v>
      </c>
      <c r="F707">
        <v>8</v>
      </c>
      <c r="G707">
        <v>9</v>
      </c>
      <c r="H707">
        <v>19</v>
      </c>
      <c r="I707" s="425">
        <f>IF(ISBLANK(D707),"",(E707/'Tasks to improve GC score'!$C$10))</f>
        <v>7.5786857043251562E-6</v>
      </c>
      <c r="J707" s="425">
        <f>IF(ISBLANK(D707),"",(F707/'Tasks to improve GC score'!$C$10))</f>
        <v>1.5157371408650312E-5</v>
      </c>
      <c r="K707" s="425">
        <f>IF(ISBLANK(D707),"",(G707/'Tasks to improve GC score'!$C$10))</f>
        <v>1.70520428347316E-5</v>
      </c>
    </row>
    <row r="708" spans="1:11" x14ac:dyDescent="0.5">
      <c r="A708" s="230" t="str">
        <f t="shared" si="22"/>
        <v>Work in Canada</v>
      </c>
      <c r="B708" s="230" t="str">
        <f t="shared" si="23"/>
        <v>IRCC</v>
      </c>
      <c r="C708" s="230">
        <f>VLOOKUP(B708,'Data-Dept'!A:J,10,)</f>
        <v>2.146124497851573E-3</v>
      </c>
      <c r="D708" t="s">
        <v>867</v>
      </c>
      <c r="E708">
        <v>4</v>
      </c>
      <c r="F708">
        <v>8</v>
      </c>
      <c r="G708">
        <v>3</v>
      </c>
      <c r="H708">
        <v>10</v>
      </c>
      <c r="I708" s="425">
        <f>IF(ISBLANK(D708),"",(E708/'Tasks to improve GC score'!$C$10))</f>
        <v>7.5786857043251562E-6</v>
      </c>
      <c r="J708" s="425">
        <f>IF(ISBLANK(D708),"",(F708/'Tasks to improve GC score'!$C$10))</f>
        <v>1.5157371408650312E-5</v>
      </c>
      <c r="K708" s="425">
        <f>IF(ISBLANK(D708),"",(G708/'Tasks to improve GC score'!$C$10))</f>
        <v>5.6840142782438672E-6</v>
      </c>
    </row>
    <row r="709" spans="1:11" x14ac:dyDescent="0.5">
      <c r="A709" s="230" t="str">
        <f t="shared" si="22"/>
        <v>Apply for Canadian citizenship</v>
      </c>
      <c r="B709" s="230" t="str">
        <f t="shared" si="23"/>
        <v>IRCC</v>
      </c>
      <c r="C709" s="230">
        <f>VLOOKUP(B709,'Data-Dept'!A:J,10,)</f>
        <v>2.146124497851573E-3</v>
      </c>
      <c r="D709" t="s">
        <v>878</v>
      </c>
      <c r="E709">
        <v>4</v>
      </c>
      <c r="F709">
        <v>3</v>
      </c>
      <c r="G709">
        <v>2</v>
      </c>
      <c r="H709">
        <v>9</v>
      </c>
      <c r="I709" s="425">
        <f>IF(ISBLANK(D709),"",(E709/'Tasks to improve GC score'!$C$10))</f>
        <v>7.5786857043251562E-6</v>
      </c>
      <c r="J709" s="425">
        <f>IF(ISBLANK(D709),"",(F709/'Tasks to improve GC score'!$C$10))</f>
        <v>5.6840142782438672E-6</v>
      </c>
      <c r="K709" s="425">
        <f>IF(ISBLANK(D709),"",(G709/'Tasks to improve GC score'!$C$10))</f>
        <v>3.7893428521625781E-6</v>
      </c>
    </row>
    <row r="710" spans="1:11" x14ac:dyDescent="0.5">
      <c r="A710" s="230" t="str">
        <f t="shared" si="22"/>
        <v>Come to Canada as a refugee</v>
      </c>
      <c r="B710" s="230" t="str">
        <f t="shared" si="23"/>
        <v>IRCC</v>
      </c>
      <c r="C710" s="230">
        <f>VLOOKUP(B710,'Data-Dept'!A:J,10,)</f>
        <v>2.146124497851573E-3</v>
      </c>
      <c r="D710" t="s">
        <v>885</v>
      </c>
      <c r="E710">
        <v>4</v>
      </c>
      <c r="F710">
        <v>5</v>
      </c>
      <c r="G710">
        <v>4</v>
      </c>
      <c r="H710">
        <v>11</v>
      </c>
      <c r="I710" s="425">
        <f>IF(ISBLANK(D710),"",(E710/'Tasks to improve GC score'!$C$10))</f>
        <v>7.5786857043251562E-6</v>
      </c>
      <c r="J710" s="425">
        <f>IF(ISBLANK(D710),"",(F710/'Tasks to improve GC score'!$C$10))</f>
        <v>9.4733571304064453E-6</v>
      </c>
      <c r="K710" s="425">
        <f>IF(ISBLANK(D710),"",(G710/'Tasks to improve GC score'!$C$10))</f>
        <v>7.5786857043251562E-6</v>
      </c>
    </row>
    <row r="711" spans="1:11" x14ac:dyDescent="0.5">
      <c r="A711" s="230" t="str">
        <f t="shared" si="22"/>
        <v>Marriage outside of Canada</v>
      </c>
      <c r="B711" s="230" t="str">
        <f t="shared" si="23"/>
        <v>IRCC</v>
      </c>
      <c r="C711" s="230">
        <f>VLOOKUP(B711,'Data-Dept'!A:J,10,)</f>
        <v>2.146124497851573E-3</v>
      </c>
      <c r="D711" t="s">
        <v>891</v>
      </c>
      <c r="E711">
        <v>4</v>
      </c>
      <c r="F711">
        <v>7</v>
      </c>
      <c r="G711">
        <v>5</v>
      </c>
      <c r="H711">
        <v>7</v>
      </c>
      <c r="I711" s="425">
        <f>IF(ISBLANK(D711),"",(E711/'Tasks to improve GC score'!$C$10))</f>
        <v>7.5786857043251562E-6</v>
      </c>
      <c r="J711" s="425">
        <f>IF(ISBLANK(D711),"",(F711/'Tasks to improve GC score'!$C$10))</f>
        <v>1.3262699982569023E-5</v>
      </c>
      <c r="K711" s="425">
        <f>IF(ISBLANK(D711),"",(G711/'Tasks to improve GC score'!$C$10))</f>
        <v>9.4733571304064453E-6</v>
      </c>
    </row>
    <row r="712" spans="1:11" ht="31.5" x14ac:dyDescent="0.5">
      <c r="A712" s="230" t="str">
        <f t="shared" si="22"/>
        <v>Jobs at the National Research Council (student jobs, fellowships, employment information)</v>
      </c>
      <c r="B712" s="230" t="str">
        <f t="shared" si="23"/>
        <v>NRC</v>
      </c>
      <c r="C712" s="230">
        <f>VLOOKUP(B712,'Data-Dept'!A:J,10,)</f>
        <v>2.2955709653256485E-2</v>
      </c>
      <c r="D712" t="s">
        <v>969</v>
      </c>
      <c r="E712">
        <v>4</v>
      </c>
      <c r="F712">
        <v>4</v>
      </c>
      <c r="G712">
        <v>6</v>
      </c>
      <c r="H712">
        <v>7</v>
      </c>
      <c r="I712" s="425">
        <f>IF(ISBLANK(D712),"",(E712/'Tasks to improve GC score'!$C$10))</f>
        <v>7.5786857043251562E-6</v>
      </c>
      <c r="J712" s="425">
        <f>IF(ISBLANK(D712),"",(F712/'Tasks to improve GC score'!$C$10))</f>
        <v>7.5786857043251562E-6</v>
      </c>
      <c r="K712" s="425">
        <f>IF(ISBLANK(D712),"",(G712/'Tasks to improve GC score'!$C$10))</f>
        <v>1.1368028556487734E-5</v>
      </c>
    </row>
    <row r="713" spans="1:11" x14ac:dyDescent="0.5">
      <c r="A713" s="230" t="str">
        <f t="shared" si="22"/>
        <v>Learn about NRC Challenge programs</v>
      </c>
      <c r="B713" s="230" t="str">
        <f t="shared" si="23"/>
        <v>NRC</v>
      </c>
      <c r="C713" s="230">
        <f>VLOOKUP(B713,'Data-Dept'!A:J,10,)</f>
        <v>2.2955709653256485E-2</v>
      </c>
      <c r="D713" t="s">
        <v>993</v>
      </c>
      <c r="E713">
        <v>4</v>
      </c>
      <c r="F713">
        <v>5</v>
      </c>
      <c r="G713">
        <v>7</v>
      </c>
      <c r="H713">
        <v>11</v>
      </c>
      <c r="I713" s="425">
        <f>IF(ISBLANK(D713),"",(E713/'Tasks to improve GC score'!$C$10))</f>
        <v>7.5786857043251562E-6</v>
      </c>
      <c r="J713" s="425">
        <f>IF(ISBLANK(D713),"",(F713/'Tasks to improve GC score'!$C$10))</f>
        <v>9.4733571304064453E-6</v>
      </c>
      <c r="K713" s="425">
        <f>IF(ISBLANK(D713),"",(G713/'Tasks to improve GC score'!$C$10))</f>
        <v>1.3262699982569023E-5</v>
      </c>
    </row>
    <row r="714" spans="1:11" x14ac:dyDescent="0.5">
      <c r="A714" s="230" t="str">
        <f t="shared" si="22"/>
        <v>Current and past earthquakes in Canada</v>
      </c>
      <c r="B714" s="230" t="str">
        <f t="shared" si="23"/>
        <v>NRCan</v>
      </c>
      <c r="C714" s="230">
        <f>VLOOKUP(B714,'Data-Dept'!A:J,10,)</f>
        <v>1.720243549629279E-2</v>
      </c>
      <c r="D714" t="s">
        <v>1017</v>
      </c>
      <c r="E714">
        <v>4</v>
      </c>
      <c r="F714">
        <v>3</v>
      </c>
      <c r="G714">
        <v>5</v>
      </c>
      <c r="H714">
        <v>12</v>
      </c>
      <c r="I714" s="425">
        <f>IF(ISBLANK(D714),"",(E714/'Tasks to improve GC score'!$C$10))</f>
        <v>7.5786857043251562E-6</v>
      </c>
      <c r="J714" s="425">
        <f>IF(ISBLANK(D714),"",(F714/'Tasks to improve GC score'!$C$10))</f>
        <v>5.6840142782438672E-6</v>
      </c>
      <c r="K714" s="425">
        <f>IF(ISBLANK(D714),"",(G714/'Tasks to improve GC score'!$C$10))</f>
        <v>9.4733571304064453E-6</v>
      </c>
    </row>
    <row r="715" spans="1:11" x14ac:dyDescent="0.5">
      <c r="A715" s="230" t="str">
        <f t="shared" si="22"/>
        <v>Apply for a tax credit — film or video (CAVCO)</v>
      </c>
      <c r="B715" s="230" t="str">
        <f t="shared" si="23"/>
        <v>PCH</v>
      </c>
      <c r="C715" s="230">
        <f>VLOOKUP(B715,'Data-Dept'!A:J,10,)</f>
        <v>2.4417219195539241E-2</v>
      </c>
      <c r="D715" t="s">
        <v>1055</v>
      </c>
      <c r="E715">
        <v>4</v>
      </c>
      <c r="F715">
        <v>10</v>
      </c>
      <c r="G715">
        <v>10</v>
      </c>
      <c r="H715">
        <v>20</v>
      </c>
      <c r="I715" s="425">
        <f>IF(ISBLANK(D715),"",(E715/'Tasks to improve GC score'!$C$10))</f>
        <v>7.5786857043251562E-6</v>
      </c>
      <c r="J715" s="425">
        <f>IF(ISBLANK(D715),"",(F715/'Tasks to improve GC score'!$C$10))</f>
        <v>1.8946714260812891E-5</v>
      </c>
      <c r="K715" s="425">
        <f>IF(ISBLANK(D715),"",(G715/'Tasks to improve GC score'!$C$10))</f>
        <v>1.8946714260812891E-5</v>
      </c>
    </row>
    <row r="716" spans="1:11" x14ac:dyDescent="0.5">
      <c r="A716" s="230" t="str">
        <f t="shared" si="22"/>
        <v>Consult the Speech from the Throne</v>
      </c>
      <c r="B716" s="230" t="str">
        <f t="shared" si="23"/>
        <v>PCO</v>
      </c>
      <c r="C716" s="230">
        <f>VLOOKUP(B716,'Data-Dept'!A:J,10,)</f>
        <v>4.71287054555952E-2</v>
      </c>
      <c r="D716" t="s">
        <v>1085</v>
      </c>
      <c r="E716">
        <v>4</v>
      </c>
      <c r="F716">
        <v>5</v>
      </c>
      <c r="G716">
        <v>3</v>
      </c>
      <c r="H716">
        <v>10</v>
      </c>
      <c r="I716" s="425">
        <f>IF(ISBLANK(D716),"",(E716/'Tasks to improve GC score'!$C$10))</f>
        <v>7.5786857043251562E-6</v>
      </c>
      <c r="J716" s="425">
        <f>IF(ISBLANK(D716),"",(F716/'Tasks to improve GC score'!$C$10))</f>
        <v>9.4733571304064453E-6</v>
      </c>
      <c r="K716" s="425">
        <f>IF(ISBLANK(D716),"",(G716/'Tasks to improve GC score'!$C$10))</f>
        <v>5.6840142782438672E-6</v>
      </c>
    </row>
    <row r="717" spans="1:11" x14ac:dyDescent="0.5">
      <c r="A717" s="230" t="str">
        <f t="shared" si="22"/>
        <v>Learn about the relationship between provinces and territories</v>
      </c>
      <c r="B717" s="230" t="str">
        <f t="shared" si="23"/>
        <v>PCO</v>
      </c>
      <c r="C717" s="230">
        <f>VLOOKUP(B717,'Data-Dept'!A:J,10,)</f>
        <v>4.71287054555952E-2</v>
      </c>
      <c r="D717" t="s">
        <v>1090</v>
      </c>
      <c r="E717">
        <v>4</v>
      </c>
      <c r="F717">
        <v>4</v>
      </c>
      <c r="G717">
        <v>7</v>
      </c>
      <c r="H717">
        <v>24</v>
      </c>
      <c r="I717" s="425">
        <f>IF(ISBLANK(D717),"",(E717/'Tasks to improve GC score'!$C$10))</f>
        <v>7.5786857043251562E-6</v>
      </c>
      <c r="J717" s="425">
        <f>IF(ISBLANK(D717),"",(F717/'Tasks to improve GC score'!$C$10))</f>
        <v>7.5786857043251562E-6</v>
      </c>
      <c r="K717" s="425">
        <f>IF(ISBLANK(D717),"",(G717/'Tasks to improve GC score'!$C$10))</f>
        <v>1.3262699982569023E-5</v>
      </c>
    </row>
    <row r="718" spans="1:11" x14ac:dyDescent="0.5">
      <c r="A718" s="230" t="str">
        <f t="shared" si="22"/>
        <v>Latest news – Travel and emergency assistance</v>
      </c>
      <c r="B718" s="230" t="str">
        <f t="shared" si="23"/>
        <v>PHAC</v>
      </c>
      <c r="C718" s="230">
        <f>VLOOKUP(B718,'Data-Dept'!A:J,10,)</f>
        <v>1.2118060810089969E-2</v>
      </c>
      <c r="D718" t="s">
        <v>1569</v>
      </c>
      <c r="E718">
        <v>4</v>
      </c>
      <c r="F718">
        <v>4</v>
      </c>
      <c r="G718">
        <v>2</v>
      </c>
      <c r="H718">
        <v>10</v>
      </c>
      <c r="I718" s="425">
        <f>IF(ISBLANK(D718),"",(E718/'Tasks to improve GC score'!$C$10))</f>
        <v>7.5786857043251562E-6</v>
      </c>
      <c r="J718" s="425">
        <f>IF(ISBLANK(D718),"",(F718/'Tasks to improve GC score'!$C$10))</f>
        <v>7.5786857043251562E-6</v>
      </c>
      <c r="K718" s="425">
        <f>IF(ISBLANK(D718),"",(G718/'Tasks to improve GC score'!$C$10))</f>
        <v>3.7893428521625781E-6</v>
      </c>
    </row>
    <row r="719" spans="1:11" x14ac:dyDescent="0.5">
      <c r="A719" s="230" t="str">
        <f t="shared" si="22"/>
        <v>Other - Reason for my visit is not in this list</v>
      </c>
      <c r="B719" s="230" t="str">
        <f t="shared" si="23"/>
        <v>PS</v>
      </c>
      <c r="C719" s="230">
        <f>VLOOKUP(B719,'Data-Dept'!A:J,10,)</f>
        <v>4.6436969073384148E-2</v>
      </c>
      <c r="D719" t="s">
        <v>1115</v>
      </c>
      <c r="E719">
        <v>4</v>
      </c>
      <c r="F719">
        <v>4</v>
      </c>
      <c r="G719">
        <v>5</v>
      </c>
      <c r="H719">
        <v>6</v>
      </c>
      <c r="I719" s="425">
        <f>IF(ISBLANK(D719),"",(E719/'Tasks to improve GC score'!$C$10))</f>
        <v>7.5786857043251562E-6</v>
      </c>
      <c r="J719" s="425">
        <f>IF(ISBLANK(D719),"",(F719/'Tasks to improve GC score'!$C$10))</f>
        <v>7.5786857043251562E-6</v>
      </c>
      <c r="K719" s="425">
        <f>IF(ISBLANK(D719),"",(G719/'Tasks to improve GC score'!$C$10))</f>
        <v>9.4733571304064453E-6</v>
      </c>
    </row>
    <row r="720" spans="1:11" x14ac:dyDescent="0.5">
      <c r="A720" s="230" t="str">
        <f t="shared" si="22"/>
        <v>Learn about the required documents needed for air travel</v>
      </c>
      <c r="B720" s="230" t="str">
        <f t="shared" si="23"/>
        <v>PS</v>
      </c>
      <c r="C720" s="230">
        <f>VLOOKUP(B720,'Data-Dept'!A:J,10,)</f>
        <v>4.6436969073384148E-2</v>
      </c>
      <c r="D720" t="s">
        <v>1135</v>
      </c>
      <c r="E720">
        <v>4</v>
      </c>
      <c r="F720">
        <v>8</v>
      </c>
      <c r="G720">
        <v>6</v>
      </c>
      <c r="H720">
        <v>20</v>
      </c>
      <c r="I720" s="425">
        <f>IF(ISBLANK(D720),"",(E720/'Tasks to improve GC score'!$C$10))</f>
        <v>7.5786857043251562E-6</v>
      </c>
      <c r="J720" s="425">
        <f>IF(ISBLANK(D720),"",(F720/'Tasks to improve GC score'!$C$10))</f>
        <v>1.5157371408650312E-5</v>
      </c>
      <c r="K720" s="425">
        <f>IF(ISBLANK(D720),"",(G720/'Tasks to improve GC score'!$C$10))</f>
        <v>1.1368028556487734E-5</v>
      </c>
    </row>
    <row r="721" spans="1:11" x14ac:dyDescent="0.5">
      <c r="A721" s="230" t="str">
        <f t="shared" si="22"/>
        <v>Find public opinion research requirements</v>
      </c>
      <c r="B721" s="230" t="str">
        <f t="shared" si="23"/>
        <v>PSPC</v>
      </c>
      <c r="C721" s="230">
        <f>VLOOKUP(B721,'Data-Dept'!A:J,10,)</f>
        <v>7.9173363759790314E-3</v>
      </c>
      <c r="D721" t="s">
        <v>1145</v>
      </c>
      <c r="E721">
        <v>4</v>
      </c>
      <c r="F721">
        <v>10</v>
      </c>
      <c r="G721">
        <v>8</v>
      </c>
      <c r="H721">
        <v>14</v>
      </c>
      <c r="I721" s="425">
        <f>IF(ISBLANK(D721),"",(E721/'Tasks to improve GC score'!$C$10))</f>
        <v>7.5786857043251562E-6</v>
      </c>
      <c r="J721" s="425">
        <f>IF(ISBLANK(D721),"",(F721/'Tasks to improve GC score'!$C$10))</f>
        <v>1.8946714260812891E-5</v>
      </c>
      <c r="K721" s="425">
        <f>IF(ISBLANK(D721),"",(G721/'Tasks to improve GC score'!$C$10))</f>
        <v>1.5157371408650312E-5</v>
      </c>
    </row>
    <row r="722" spans="1:11" x14ac:dyDescent="0.5">
      <c r="A722" s="230" t="str">
        <f t="shared" si="22"/>
        <v>Learn about health and safety in federal properties</v>
      </c>
      <c r="B722" s="230" t="str">
        <f t="shared" si="23"/>
        <v>PSPC</v>
      </c>
      <c r="C722" s="230">
        <f>VLOOKUP(B722,'Data-Dept'!A:J,10,)</f>
        <v>7.9173363759790314E-3</v>
      </c>
      <c r="D722" t="s">
        <v>1148</v>
      </c>
      <c r="E722">
        <v>4</v>
      </c>
      <c r="F722">
        <v>11</v>
      </c>
      <c r="G722">
        <v>7</v>
      </c>
      <c r="H722">
        <v>30</v>
      </c>
      <c r="I722" s="425">
        <f>IF(ISBLANK(D722),"",(E722/'Tasks to improve GC score'!$C$10))</f>
        <v>7.5786857043251562E-6</v>
      </c>
      <c r="J722" s="425">
        <f>IF(ISBLANK(D722),"",(F722/'Tasks to improve GC score'!$C$10))</f>
        <v>2.0841385686894178E-5</v>
      </c>
      <c r="K722" s="425">
        <f>IF(ISBLANK(D722),"",(G722/'Tasks to improve GC score'!$C$10))</f>
        <v>1.3262699982569023E-5</v>
      </c>
    </row>
    <row r="723" spans="1:11" x14ac:dyDescent="0.5">
      <c r="A723" s="230" t="str">
        <f t="shared" si="22"/>
        <v>View federal properties for sale</v>
      </c>
      <c r="B723" s="230" t="str">
        <f t="shared" si="23"/>
        <v>PSPC</v>
      </c>
      <c r="C723" s="230">
        <f>VLOOKUP(B723,'Data-Dept'!A:J,10,)</f>
        <v>7.9173363759790314E-3</v>
      </c>
      <c r="D723" t="s">
        <v>1581</v>
      </c>
      <c r="E723">
        <v>4</v>
      </c>
      <c r="F723">
        <v>4</v>
      </c>
      <c r="G723">
        <v>4</v>
      </c>
      <c r="H723">
        <v>5</v>
      </c>
      <c r="I723" s="425">
        <f>IF(ISBLANK(D723),"",(E723/'Tasks to improve GC score'!$C$10))</f>
        <v>7.5786857043251562E-6</v>
      </c>
      <c r="J723" s="425">
        <f>IF(ISBLANK(D723),"",(F723/'Tasks to improve GC score'!$C$10))</f>
        <v>7.5786857043251562E-6</v>
      </c>
      <c r="K723" s="425">
        <f>IF(ISBLANK(D723),"",(G723/'Tasks to improve GC score'!$C$10))</f>
        <v>7.5786857043251562E-6</v>
      </c>
    </row>
    <row r="724" spans="1:11" x14ac:dyDescent="0.5">
      <c r="A724" s="230" t="str">
        <f t="shared" si="22"/>
        <v>View Parliament Hill camera</v>
      </c>
      <c r="B724" s="230" t="str">
        <f t="shared" si="23"/>
        <v>PSPC</v>
      </c>
      <c r="C724" s="230">
        <f>VLOOKUP(B724,'Data-Dept'!A:J,10,)</f>
        <v>7.9173363759790314E-3</v>
      </c>
      <c r="D724" t="s">
        <v>1157</v>
      </c>
      <c r="E724">
        <v>4</v>
      </c>
      <c r="F724">
        <v>9</v>
      </c>
      <c r="G724">
        <v>10</v>
      </c>
      <c r="H724">
        <v>52</v>
      </c>
      <c r="I724" s="425">
        <f>IF(ISBLANK(D724),"",(E724/'Tasks to improve GC score'!$C$10))</f>
        <v>7.5786857043251562E-6</v>
      </c>
      <c r="J724" s="425">
        <f>IF(ISBLANK(D724),"",(F724/'Tasks to improve GC score'!$C$10))</f>
        <v>1.70520428347316E-5</v>
      </c>
      <c r="K724" s="425">
        <f>IF(ISBLANK(D724),"",(G724/'Tasks to improve GC score'!$C$10))</f>
        <v>1.8946714260812891E-5</v>
      </c>
    </row>
    <row r="725" spans="1:11" x14ac:dyDescent="0.5">
      <c r="A725" s="230" t="str">
        <f t="shared" si="22"/>
        <v>Getting Started wth SOSA</v>
      </c>
      <c r="B725" s="230" t="str">
        <f t="shared" si="23"/>
        <v>PSPC</v>
      </c>
      <c r="C725" s="230">
        <f>VLOOKUP(B725,'Data-Dept'!A:J,10,)</f>
        <v>7.9173363759790314E-3</v>
      </c>
      <c r="D725" t="s">
        <v>1167</v>
      </c>
      <c r="E725">
        <v>4</v>
      </c>
      <c r="F725">
        <v>3</v>
      </c>
      <c r="G725">
        <v>4</v>
      </c>
      <c r="H725">
        <v>4</v>
      </c>
      <c r="I725" s="425">
        <f>IF(ISBLANK(D725),"",(E725/'Tasks to improve GC score'!$C$10))</f>
        <v>7.5786857043251562E-6</v>
      </c>
      <c r="J725" s="425">
        <f>IF(ISBLANK(D725),"",(F725/'Tasks to improve GC score'!$C$10))</f>
        <v>5.6840142782438672E-6</v>
      </c>
      <c r="K725" s="425">
        <f>IF(ISBLANK(D725),"",(G725/'Tasks to improve GC score'!$C$10))</f>
        <v>7.5786857043251562E-6</v>
      </c>
    </row>
    <row r="726" spans="1:11" ht="31.5" x14ac:dyDescent="0.5">
      <c r="A726" s="230" t="str">
        <f t="shared" si="22"/>
        <v>Learn more about the Standing Offer and Supply Arrangement Application (SOSA App)</v>
      </c>
      <c r="B726" s="230" t="str">
        <f t="shared" si="23"/>
        <v>PSPC</v>
      </c>
      <c r="C726" s="230">
        <f>VLOOKUP(B726,'Data-Dept'!A:J,10,)</f>
        <v>7.9173363759790314E-3</v>
      </c>
      <c r="D726" t="s">
        <v>1173</v>
      </c>
      <c r="E726">
        <v>4</v>
      </c>
      <c r="F726">
        <v>6</v>
      </c>
      <c r="G726">
        <v>6</v>
      </c>
      <c r="H726">
        <v>7</v>
      </c>
      <c r="I726" s="425">
        <f>IF(ISBLANK(D726),"",(E726/'Tasks to improve GC score'!$C$10))</f>
        <v>7.5786857043251562E-6</v>
      </c>
      <c r="J726" s="425">
        <f>IF(ISBLANK(D726),"",(F726/'Tasks to improve GC score'!$C$10))</f>
        <v>1.1368028556487734E-5</v>
      </c>
      <c r="K726" s="425">
        <f>IF(ISBLANK(D726),"",(G726/'Tasks to improve GC score'!$C$10))</f>
        <v>1.1368028556487734E-5</v>
      </c>
    </row>
    <row r="727" spans="1:11" x14ac:dyDescent="0.5">
      <c r="A727" s="230" t="str">
        <f t="shared" si="22"/>
        <v>Get a criminal record check</v>
      </c>
      <c r="B727" s="230" t="str">
        <f t="shared" si="23"/>
        <v>RCMP</v>
      </c>
      <c r="C727" s="230">
        <f>VLOOKUP(B727,'Data-Dept'!A:J,10,)</f>
        <v>9.6346136699990412E-2</v>
      </c>
      <c r="D727" t="s">
        <v>1216</v>
      </c>
      <c r="E727">
        <v>4</v>
      </c>
      <c r="F727">
        <v>4</v>
      </c>
      <c r="G727">
        <v>4</v>
      </c>
      <c r="H727">
        <v>9</v>
      </c>
      <c r="I727" s="425">
        <f>IF(ISBLANK(D727),"",(E727/'Tasks to improve GC score'!$C$10))</f>
        <v>7.5786857043251562E-6</v>
      </c>
      <c r="J727" s="425">
        <f>IF(ISBLANK(D727),"",(F727/'Tasks to improve GC score'!$C$10))</f>
        <v>7.5786857043251562E-6</v>
      </c>
      <c r="K727" s="425">
        <f>IF(ISBLANK(D727),"",(G727/'Tasks to improve GC score'!$C$10))</f>
        <v>7.5786857043251562E-6</v>
      </c>
    </row>
    <row r="728" spans="1:11" x14ac:dyDescent="0.5">
      <c r="A728" s="230" t="str">
        <f t="shared" si="22"/>
        <v>Learn about firearms safety, storage and when you need a licence</v>
      </c>
      <c r="B728" s="230" t="str">
        <f t="shared" si="23"/>
        <v>RCMP</v>
      </c>
      <c r="C728" s="230">
        <f>VLOOKUP(B728,'Data-Dept'!A:J,10,)</f>
        <v>9.6346136699990412E-2</v>
      </c>
      <c r="D728" t="s">
        <v>1218</v>
      </c>
      <c r="E728">
        <v>4</v>
      </c>
      <c r="F728">
        <v>6</v>
      </c>
      <c r="G728">
        <v>5</v>
      </c>
      <c r="H728">
        <v>11</v>
      </c>
      <c r="I728" s="425">
        <f>IF(ISBLANK(D728),"",(E728/'Tasks to improve GC score'!$C$10))</f>
        <v>7.5786857043251562E-6</v>
      </c>
      <c r="J728" s="425">
        <f>IF(ISBLANK(D728),"",(F728/'Tasks to improve GC score'!$C$10))</f>
        <v>1.1368028556487734E-5</v>
      </c>
      <c r="K728" s="425">
        <f>IF(ISBLANK(D728),"",(G728/'Tasks to improve GC score'!$C$10))</f>
        <v>9.4733571304064453E-6</v>
      </c>
    </row>
    <row r="729" spans="1:11" x14ac:dyDescent="0.5">
      <c r="A729" s="230" t="str">
        <f t="shared" si="22"/>
        <v>Get more information on a survey</v>
      </c>
      <c r="B729" s="230" t="str">
        <f t="shared" si="23"/>
        <v>StatCan</v>
      </c>
      <c r="C729" s="230">
        <f>VLOOKUP(B729,'Data-Dept'!A:J,10,)</f>
        <v>9.338464401390037E-3</v>
      </c>
      <c r="D729" t="s">
        <v>1231</v>
      </c>
      <c r="E729">
        <v>4</v>
      </c>
      <c r="F729">
        <v>3</v>
      </c>
      <c r="G729">
        <v>4</v>
      </c>
      <c r="H729">
        <v>10</v>
      </c>
      <c r="I729" s="425">
        <f>IF(ISBLANK(D729),"",(E729/'Tasks to improve GC score'!$C$10))</f>
        <v>7.5786857043251562E-6</v>
      </c>
      <c r="J729" s="425">
        <f>IF(ISBLANK(D729),"",(F729/'Tasks to improve GC score'!$C$10))</f>
        <v>5.6840142782438672E-6</v>
      </c>
      <c r="K729" s="425">
        <f>IF(ISBLANK(D729),"",(G729/'Tasks to improve GC score'!$C$10))</f>
        <v>7.5786857043251562E-6</v>
      </c>
    </row>
    <row r="730" spans="1:11" x14ac:dyDescent="0.5">
      <c r="A730" s="230" t="str">
        <f t="shared" si="22"/>
        <v>Gross domestic product (GDP)</v>
      </c>
      <c r="B730" s="230" t="str">
        <f t="shared" si="23"/>
        <v>StatCan</v>
      </c>
      <c r="C730" s="230">
        <f>VLOOKUP(B730,'Data-Dept'!A:J,10,)</f>
        <v>9.338464401390037E-3</v>
      </c>
      <c r="D730" t="s">
        <v>1232</v>
      </c>
      <c r="E730">
        <v>4</v>
      </c>
      <c r="F730">
        <v>7</v>
      </c>
      <c r="G730">
        <v>8</v>
      </c>
      <c r="H730">
        <v>17</v>
      </c>
      <c r="I730" s="425">
        <f>IF(ISBLANK(D730),"",(E730/'Tasks to improve GC score'!$C$10))</f>
        <v>7.5786857043251562E-6</v>
      </c>
      <c r="J730" s="425">
        <f>IF(ISBLANK(D730),"",(F730/'Tasks to improve GC score'!$C$10))</f>
        <v>1.3262699982569023E-5</v>
      </c>
      <c r="K730" s="425">
        <f>IF(ISBLANK(D730),"",(G730/'Tasks to improve GC score'!$C$10))</f>
        <v>1.5157371408650312E-5</v>
      </c>
    </row>
    <row r="731" spans="1:11" x14ac:dyDescent="0.5">
      <c r="A731" s="230" t="str">
        <f t="shared" si="22"/>
        <v>Other - Reason for my visit is not in this list</v>
      </c>
      <c r="B731" s="230" t="str">
        <f t="shared" si="23"/>
        <v>StatCan</v>
      </c>
      <c r="C731" s="230">
        <f>VLOOKUP(B731,'Data-Dept'!A:J,10,)</f>
        <v>9.338464401390037E-3</v>
      </c>
      <c r="D731" t="s">
        <v>1253</v>
      </c>
      <c r="E731">
        <v>4</v>
      </c>
      <c r="F731">
        <v>4</v>
      </c>
      <c r="G731">
        <v>6</v>
      </c>
      <c r="H731">
        <v>10</v>
      </c>
      <c r="I731" s="425">
        <f>IF(ISBLANK(D731),"",(E731/'Tasks to improve GC score'!$C$10))</f>
        <v>7.5786857043251562E-6</v>
      </c>
      <c r="J731" s="425">
        <f>IF(ISBLANK(D731),"",(F731/'Tasks to improve GC score'!$C$10))</f>
        <v>7.5786857043251562E-6</v>
      </c>
      <c r="K731" s="425">
        <f>IF(ISBLANK(D731),"",(G731/'Tasks to improve GC score'!$C$10))</f>
        <v>1.1368028556487734E-5</v>
      </c>
    </row>
    <row r="732" spans="1:11" x14ac:dyDescent="0.5">
      <c r="A732" s="230" t="str">
        <f t="shared" si="22"/>
        <v>Find travel and hospitality expenses of government officials</v>
      </c>
      <c r="B732" s="230" t="str">
        <f t="shared" si="23"/>
        <v>TBS</v>
      </c>
      <c r="C732" s="230">
        <f>VLOOKUP(B732,'Data-Dept'!A:J,10,)</f>
        <v>1.4316913441313023E-2</v>
      </c>
      <c r="D732" t="s">
        <v>1257</v>
      </c>
      <c r="E732">
        <v>4</v>
      </c>
      <c r="F732">
        <v>4</v>
      </c>
      <c r="G732">
        <v>4</v>
      </c>
      <c r="H732">
        <v>9</v>
      </c>
      <c r="I732" s="425">
        <f>IF(ISBLANK(D732),"",(E732/'Tasks to improve GC score'!$C$10))</f>
        <v>7.5786857043251562E-6</v>
      </c>
      <c r="J732" s="425">
        <f>IF(ISBLANK(D732),"",(F732/'Tasks to improve GC score'!$C$10))</f>
        <v>7.5786857043251562E-6</v>
      </c>
      <c r="K732" s="425">
        <f>IF(ISBLANK(D732),"",(G732/'Tasks to improve GC score'!$C$10))</f>
        <v>7.5786857043251562E-6</v>
      </c>
    </row>
    <row r="733" spans="1:11" x14ac:dyDescent="0.5">
      <c r="A733" s="230" t="str">
        <f t="shared" si="22"/>
        <v>Flying an aircraft</v>
      </c>
      <c r="B733" s="230" t="str">
        <f t="shared" si="23"/>
        <v>TC</v>
      </c>
      <c r="C733" s="230">
        <f>VLOOKUP(B733,'Data-Dept'!A:J,10,)</f>
        <v>2.4679576079022828E-2</v>
      </c>
      <c r="D733" t="s">
        <v>1620</v>
      </c>
      <c r="E733">
        <v>4</v>
      </c>
      <c r="F733">
        <v>5</v>
      </c>
      <c r="G733">
        <v>5</v>
      </c>
      <c r="H733">
        <v>11</v>
      </c>
      <c r="I733" s="425">
        <f>IF(ISBLANK(D733),"",(E733/'Tasks to improve GC score'!$C$10))</f>
        <v>7.5786857043251562E-6</v>
      </c>
      <c r="J733" s="425">
        <f>IF(ISBLANK(D733),"",(F733/'Tasks to improve GC score'!$C$10))</f>
        <v>9.4733571304064453E-6</v>
      </c>
      <c r="K733" s="425">
        <f>IF(ISBLANK(D733),"",(G733/'Tasks to improve GC score'!$C$10))</f>
        <v>9.4733571304064453E-6</v>
      </c>
    </row>
    <row r="734" spans="1:11" x14ac:dyDescent="0.5">
      <c r="A734" s="230" t="str">
        <f t="shared" si="22"/>
        <v>Read the Canadian Aviation Regulations (CARs)</v>
      </c>
      <c r="B734" s="230" t="str">
        <f t="shared" si="23"/>
        <v>TC</v>
      </c>
      <c r="C734" s="230">
        <f>VLOOKUP(B734,'Data-Dept'!A:J,10,)</f>
        <v>2.4679576079022828E-2</v>
      </c>
      <c r="D734" t="s">
        <v>1632</v>
      </c>
      <c r="E734">
        <v>4</v>
      </c>
      <c r="F734">
        <v>28</v>
      </c>
      <c r="G734">
        <v>19</v>
      </c>
      <c r="H734">
        <v>67</v>
      </c>
      <c r="I734" s="425">
        <f>IF(ISBLANK(D734),"",(E734/'Tasks to improve GC score'!$C$10))</f>
        <v>7.5786857043251562E-6</v>
      </c>
      <c r="J734" s="425">
        <f>IF(ISBLANK(D734),"",(F734/'Tasks to improve GC score'!$C$10))</f>
        <v>5.3050799930276094E-5</v>
      </c>
      <c r="K734" s="425">
        <f>IF(ISBLANK(D734),"",(G734/'Tasks to improve GC score'!$C$10))</f>
        <v>3.599875709554449E-5</v>
      </c>
    </row>
    <row r="735" spans="1:11" x14ac:dyDescent="0.5">
      <c r="A735" s="230" t="str">
        <f t="shared" si="22"/>
        <v>Assessing medical fitness of aviation personnel</v>
      </c>
      <c r="B735" s="230" t="str">
        <f t="shared" si="23"/>
        <v>TC</v>
      </c>
      <c r="C735" s="230">
        <f>VLOOKUP(B735,'Data-Dept'!A:J,10,)</f>
        <v>2.4679576079022828E-2</v>
      </c>
      <c r="D735" t="s">
        <v>1286</v>
      </c>
      <c r="E735">
        <v>4</v>
      </c>
      <c r="F735">
        <v>7</v>
      </c>
      <c r="G735">
        <v>6</v>
      </c>
      <c r="H735">
        <v>19</v>
      </c>
      <c r="I735" s="425">
        <f>IF(ISBLANK(D735),"",(E735/'Tasks to improve GC score'!$C$10))</f>
        <v>7.5786857043251562E-6</v>
      </c>
      <c r="J735" s="425">
        <f>IF(ISBLANK(D735),"",(F735/'Tasks to improve GC score'!$C$10))</f>
        <v>1.3262699982569023E-5</v>
      </c>
      <c r="K735" s="425">
        <f>IF(ISBLANK(D735),"",(G735/'Tasks to improve GC score'!$C$10))</f>
        <v>1.1368028556487734E-5</v>
      </c>
    </row>
    <row r="736" spans="1:11" x14ac:dyDescent="0.5">
      <c r="A736" s="230" t="str">
        <f t="shared" si="22"/>
        <v>Building, maintaining and registering an aircraft</v>
      </c>
      <c r="B736" s="230" t="str">
        <f t="shared" si="23"/>
        <v>TC</v>
      </c>
      <c r="C736" s="230">
        <f>VLOOKUP(B736,'Data-Dept'!A:J,10,)</f>
        <v>2.4679576079022828E-2</v>
      </c>
      <c r="D736" t="s">
        <v>1287</v>
      </c>
      <c r="E736">
        <v>4</v>
      </c>
      <c r="F736">
        <v>5</v>
      </c>
      <c r="G736">
        <v>4</v>
      </c>
      <c r="H736">
        <v>19</v>
      </c>
      <c r="I736" s="425">
        <f>IF(ISBLANK(D736),"",(E736/'Tasks to improve GC score'!$C$10))</f>
        <v>7.5786857043251562E-6</v>
      </c>
      <c r="J736" s="425">
        <f>IF(ISBLANK(D736),"",(F736/'Tasks to improve GC score'!$C$10))</f>
        <v>9.4733571304064453E-6</v>
      </c>
      <c r="K736" s="425">
        <f>IF(ISBLANK(D736),"",(G736/'Tasks to improve GC score'!$C$10))</f>
        <v>7.5786857043251562E-6</v>
      </c>
    </row>
    <row r="737" spans="1:11" x14ac:dyDescent="0.5">
      <c r="A737" s="230" t="str">
        <f t="shared" si="22"/>
        <v>Find if there is a defect or recall for your vehicle, tires or child car seat</v>
      </c>
      <c r="B737" s="230" t="str">
        <f t="shared" si="23"/>
        <v>TC</v>
      </c>
      <c r="C737" s="230">
        <f>VLOOKUP(B737,'Data-Dept'!A:J,10,)</f>
        <v>2.4679576079022828E-2</v>
      </c>
      <c r="D737" t="s">
        <v>1290</v>
      </c>
      <c r="E737">
        <v>4</v>
      </c>
      <c r="F737">
        <v>7</v>
      </c>
      <c r="G737">
        <v>15</v>
      </c>
      <c r="H737">
        <v>25</v>
      </c>
      <c r="I737" s="425">
        <f>IF(ISBLANK(D737),"",(E737/'Tasks to improve GC score'!$C$10))</f>
        <v>7.5786857043251562E-6</v>
      </c>
      <c r="J737" s="425">
        <f>IF(ISBLANK(D737),"",(F737/'Tasks to improve GC score'!$C$10))</f>
        <v>1.3262699982569023E-5</v>
      </c>
      <c r="K737" s="425">
        <f>IF(ISBLANK(D737),"",(G737/'Tasks to improve GC score'!$C$10))</f>
        <v>2.8420071391219334E-5</v>
      </c>
    </row>
    <row r="738" spans="1:11" x14ac:dyDescent="0.5">
      <c r="A738" s="230" t="str">
        <f t="shared" si="22"/>
        <v>Learn about advanced vehicle technologies</v>
      </c>
      <c r="B738" s="230" t="str">
        <f t="shared" si="23"/>
        <v>TC</v>
      </c>
      <c r="C738" s="230">
        <f>VLOOKUP(B738,'Data-Dept'!A:J,10,)</f>
        <v>2.4679576079022828E-2</v>
      </c>
      <c r="D738" t="s">
        <v>1638</v>
      </c>
      <c r="E738">
        <v>4</v>
      </c>
      <c r="F738">
        <v>2</v>
      </c>
      <c r="G738">
        <v>3</v>
      </c>
      <c r="H738">
        <v>7</v>
      </c>
      <c r="I738" s="425">
        <f>IF(ISBLANK(D738),"",(E738/'Tasks to improve GC score'!$C$10))</f>
        <v>7.5786857043251562E-6</v>
      </c>
      <c r="J738" s="425">
        <f>IF(ISBLANK(D738),"",(F738/'Tasks to improve GC score'!$C$10))</f>
        <v>3.7893428521625781E-6</v>
      </c>
      <c r="K738" s="425">
        <f>IF(ISBLANK(D738),"",(G738/'Tasks to improve GC score'!$C$10))</f>
        <v>5.6840142782438672E-6</v>
      </c>
    </row>
    <row r="739" spans="1:11" x14ac:dyDescent="0.5">
      <c r="A739" s="230" t="str">
        <f t="shared" si="22"/>
        <v>Learn about safety awareness when transporting dangerous goods</v>
      </c>
      <c r="B739" s="230" t="str">
        <f t="shared" si="23"/>
        <v>TC</v>
      </c>
      <c r="C739" s="230">
        <f>VLOOKUP(B739,'Data-Dept'!A:J,10,)</f>
        <v>2.4679576079022828E-2</v>
      </c>
      <c r="D739" t="s">
        <v>1299</v>
      </c>
      <c r="E739">
        <v>4</v>
      </c>
      <c r="F739">
        <v>9</v>
      </c>
      <c r="G739">
        <v>7</v>
      </c>
      <c r="H739">
        <v>14</v>
      </c>
      <c r="I739" s="425">
        <f>IF(ISBLANK(D739),"",(E739/'Tasks to improve GC score'!$C$10))</f>
        <v>7.5786857043251562E-6</v>
      </c>
      <c r="J739" s="425">
        <f>IF(ISBLANK(D739),"",(F739/'Tasks to improve GC score'!$C$10))</f>
        <v>1.70520428347316E-5</v>
      </c>
      <c r="K739" s="425">
        <f>IF(ISBLANK(D739),"",(G739/'Tasks to improve GC score'!$C$10))</f>
        <v>1.3262699982569023E-5</v>
      </c>
    </row>
    <row r="740" spans="1:11" x14ac:dyDescent="0.5">
      <c r="A740" s="230" t="str">
        <f t="shared" si="22"/>
        <v>Other - Reason for my visit is not in this list</v>
      </c>
      <c r="B740" s="230" t="str">
        <f t="shared" si="23"/>
        <v>VAC</v>
      </c>
      <c r="C740" s="230">
        <f>VLOOKUP(B740,'Data-Dept'!A:J,10,)</f>
        <v>7.3723124200239645E-2</v>
      </c>
      <c r="D740" t="s">
        <v>1316</v>
      </c>
      <c r="E740">
        <v>4</v>
      </c>
      <c r="F740">
        <v>4</v>
      </c>
      <c r="G740">
        <v>7</v>
      </c>
      <c r="H740">
        <v>10</v>
      </c>
      <c r="I740" s="425">
        <f>IF(ISBLANK(D740),"",(E740/'Tasks to improve GC score'!$C$10))</f>
        <v>7.5786857043251562E-6</v>
      </c>
      <c r="J740" s="425">
        <f>IF(ISBLANK(D740),"",(F740/'Tasks to improve GC score'!$C$10))</f>
        <v>7.5786857043251562E-6</v>
      </c>
      <c r="K740" s="425">
        <f>IF(ISBLANK(D740),"",(G740/'Tasks to improve GC score'!$C$10))</f>
        <v>1.3262699982569023E-5</v>
      </c>
    </row>
    <row r="741" spans="1:11" x14ac:dyDescent="0.5">
      <c r="A741" s="230" t="str">
        <f t="shared" si="22"/>
        <v>Find out if you need a phytosanitary certificate for exporting plants</v>
      </c>
      <c r="B741" s="230" t="str">
        <f t="shared" si="23"/>
        <v>CFIA</v>
      </c>
      <c r="C741" s="230">
        <f>VLOOKUP(B741,'Data-Dept'!A:J,10,)</f>
        <v>2.0566405380382704E-2</v>
      </c>
      <c r="D741" t="s">
        <v>275</v>
      </c>
      <c r="E741">
        <v>3</v>
      </c>
      <c r="F741">
        <v>7</v>
      </c>
      <c r="G741">
        <v>7</v>
      </c>
      <c r="H741">
        <v>16</v>
      </c>
      <c r="I741" s="425">
        <f>IF(ISBLANK(D741),"",(E741/'Tasks to improve GC score'!$C$10))</f>
        <v>5.6840142782438672E-6</v>
      </c>
      <c r="J741" s="425">
        <f>IF(ISBLANK(D741),"",(F741/'Tasks to improve GC score'!$C$10))</f>
        <v>1.3262699982569023E-5</v>
      </c>
      <c r="K741" s="425">
        <f>IF(ISBLANK(D741),"",(G741/'Tasks to improve GC score'!$C$10))</f>
        <v>1.3262699982569023E-5</v>
      </c>
    </row>
    <row r="742" spans="1:11" x14ac:dyDescent="0.5">
      <c r="A742" s="230" t="str">
        <f t="shared" si="22"/>
        <v>Other - Reason for my visit is not in this list</v>
      </c>
      <c r="B742" s="230" t="str">
        <f t="shared" si="23"/>
        <v>CIPO</v>
      </c>
      <c r="C742" s="230">
        <f>VLOOKUP(B742,'Data-Dept'!A:J,10,)</f>
        <v>6.0161645388857155E-2</v>
      </c>
      <c r="D742" t="s">
        <v>321</v>
      </c>
      <c r="E742">
        <v>3</v>
      </c>
      <c r="F742">
        <v>6</v>
      </c>
      <c r="G742">
        <v>5</v>
      </c>
      <c r="H742">
        <v>10</v>
      </c>
      <c r="I742" s="425">
        <f>IF(ISBLANK(D742),"",(E742/'Tasks to improve GC score'!$C$10))</f>
        <v>5.6840142782438672E-6</v>
      </c>
      <c r="J742" s="425">
        <f>IF(ISBLANK(D742),"",(F742/'Tasks to improve GC score'!$C$10))</f>
        <v>1.1368028556487734E-5</v>
      </c>
      <c r="K742" s="425">
        <f>IF(ISBLANK(D742),"",(G742/'Tasks to improve GC score'!$C$10))</f>
        <v>9.4733571304064453E-6</v>
      </c>
    </row>
    <row r="743" spans="1:11" x14ac:dyDescent="0.5">
      <c r="A743" s="230" t="str">
        <f t="shared" si="22"/>
        <v>Read biographies of Canadian astronauts</v>
      </c>
      <c r="B743" s="230" t="str">
        <f t="shared" si="23"/>
        <v>CSA</v>
      </c>
      <c r="C743" s="230">
        <f>VLOOKUP(B743,'Data-Dept'!A:J,10,)</f>
        <v>2.1474470106768312E-2</v>
      </c>
      <c r="D743" t="s">
        <v>378</v>
      </c>
      <c r="E743">
        <v>3</v>
      </c>
      <c r="F743">
        <v>9</v>
      </c>
      <c r="G743">
        <v>7</v>
      </c>
      <c r="H743">
        <v>18</v>
      </c>
      <c r="I743" s="425">
        <f>IF(ISBLANK(D743),"",(E743/'Tasks to improve GC score'!$C$10))</f>
        <v>5.6840142782438672E-6</v>
      </c>
      <c r="J743" s="425">
        <f>IF(ISBLANK(D743),"",(F743/'Tasks to improve GC score'!$C$10))</f>
        <v>1.70520428347316E-5</v>
      </c>
      <c r="K743" s="425">
        <f>IF(ISBLANK(D743),"",(G743/'Tasks to improve GC score'!$C$10))</f>
        <v>1.3262699982569023E-5</v>
      </c>
    </row>
    <row r="744" spans="1:11" x14ac:dyDescent="0.5">
      <c r="A744" s="230" t="str">
        <f t="shared" si="22"/>
        <v>Find number of inmates who have tested positive for COVID-19</v>
      </c>
      <c r="B744" s="230" t="str">
        <f t="shared" si="23"/>
        <v>CSC</v>
      </c>
      <c r="C744" s="230">
        <f>VLOOKUP(B744,'Data-Dept'!A:J,10,)</f>
        <v>3.0926873159431035E-2</v>
      </c>
      <c r="D744" t="s">
        <v>1395</v>
      </c>
      <c r="E744">
        <v>3</v>
      </c>
      <c r="F744">
        <v>4</v>
      </c>
      <c r="G744">
        <v>4</v>
      </c>
      <c r="H744">
        <v>6</v>
      </c>
      <c r="I744" s="425">
        <f>IF(ISBLANK(D744),"",(E744/'Tasks to improve GC score'!$C$10))</f>
        <v>5.6840142782438672E-6</v>
      </c>
      <c r="J744" s="425">
        <f>IF(ISBLANK(D744),"",(F744/'Tasks to improve GC score'!$C$10))</f>
        <v>7.5786857043251562E-6</v>
      </c>
      <c r="K744" s="425">
        <f>IF(ISBLANK(D744),"",(G744/'Tasks to improve GC score'!$C$10))</f>
        <v>7.5786857043251562E-6</v>
      </c>
    </row>
    <row r="745" spans="1:11" x14ac:dyDescent="0.5">
      <c r="A745" s="230" t="str">
        <f t="shared" si="22"/>
        <v>Find a program or series</v>
      </c>
      <c r="B745" s="230" t="str">
        <f t="shared" si="23"/>
        <v>CSPS</v>
      </c>
      <c r="C745" s="230">
        <f>VLOOKUP(B745,'Data-Dept'!A:J,10,)</f>
        <v>8.1639509937400268E-2</v>
      </c>
      <c r="D745" t="s">
        <v>403</v>
      </c>
      <c r="E745">
        <v>3</v>
      </c>
      <c r="F745">
        <v>4</v>
      </c>
      <c r="G745">
        <v>3</v>
      </c>
      <c r="H745">
        <v>5</v>
      </c>
      <c r="I745" s="425">
        <f>IF(ISBLANK(D745),"",(E745/'Tasks to improve GC score'!$C$10))</f>
        <v>5.6840142782438672E-6</v>
      </c>
      <c r="J745" s="425">
        <f>IF(ISBLANK(D745),"",(F745/'Tasks to improve GC score'!$C$10))</f>
        <v>7.5786857043251562E-6</v>
      </c>
      <c r="K745" s="425">
        <f>IF(ISBLANK(D745),"",(G745/'Tasks to improve GC score'!$C$10))</f>
        <v>5.6840142782438672E-6</v>
      </c>
    </row>
    <row r="746" spans="1:11" x14ac:dyDescent="0.5">
      <c r="A746" s="230" t="str">
        <f t="shared" si="22"/>
        <v>Request a review of your project near water</v>
      </c>
      <c r="B746" s="230" t="str">
        <f t="shared" si="23"/>
        <v>DFO</v>
      </c>
      <c r="C746" s="230">
        <f>VLOOKUP(B746,'Data-Dept'!A:J,10,)</f>
        <v>3.4571708353696461E-2</v>
      </c>
      <c r="D746" t="s">
        <v>418</v>
      </c>
      <c r="E746">
        <v>3</v>
      </c>
      <c r="F746">
        <v>2</v>
      </c>
      <c r="G746">
        <v>3</v>
      </c>
      <c r="H746">
        <v>12</v>
      </c>
      <c r="I746" s="425">
        <f>IF(ISBLANK(D746),"",(E746/'Tasks to improve GC score'!$C$10))</f>
        <v>5.6840142782438672E-6</v>
      </c>
      <c r="J746" s="425">
        <f>IF(ISBLANK(D746),"",(F746/'Tasks to improve GC score'!$C$10))</f>
        <v>3.7893428521625781E-6</v>
      </c>
      <c r="K746" s="425">
        <f>IF(ISBLANK(D746),"",(G746/'Tasks to improve GC score'!$C$10))</f>
        <v>5.6840142782438672E-6</v>
      </c>
    </row>
    <row r="747" spans="1:11" x14ac:dyDescent="0.5">
      <c r="A747" s="230" t="str">
        <f t="shared" si="22"/>
        <v>Find the required nautical charts for safe vessel navigation in Canadian waters</v>
      </c>
      <c r="B747" s="230" t="str">
        <f t="shared" si="23"/>
        <v>DFO</v>
      </c>
      <c r="C747" s="230">
        <f>VLOOKUP(B747,'Data-Dept'!A:J,10,)</f>
        <v>3.4571708353696461E-2</v>
      </c>
      <c r="D747" t="s">
        <v>424</v>
      </c>
      <c r="E747">
        <v>3</v>
      </c>
      <c r="F747">
        <v>5</v>
      </c>
      <c r="G747">
        <v>9</v>
      </c>
      <c r="H747">
        <v>15</v>
      </c>
      <c r="I747" s="425">
        <f>IF(ISBLANK(D747),"",(E747/'Tasks to improve GC score'!$C$10))</f>
        <v>5.6840142782438672E-6</v>
      </c>
      <c r="J747" s="425">
        <f>IF(ISBLANK(D747),"",(F747/'Tasks to improve GC score'!$C$10))</f>
        <v>9.4733571304064453E-6</v>
      </c>
      <c r="K747" s="425">
        <f>IF(ISBLANK(D747),"",(G747/'Tasks to improve GC score'!$C$10))</f>
        <v>1.70520428347316E-5</v>
      </c>
    </row>
    <row r="748" spans="1:11" x14ac:dyDescent="0.5">
      <c r="A748" s="230" t="str">
        <f t="shared" si="22"/>
        <v>How much you need for a down payment</v>
      </c>
      <c r="B748" s="230" t="str">
        <f t="shared" si="23"/>
        <v>FCAC</v>
      </c>
      <c r="C748" s="230">
        <f>VLOOKUP(B748,'Data-Dept'!A:J,10,)</f>
        <v>1.4482946329336105E-2</v>
      </c>
      <c r="D748" t="s">
        <v>597</v>
      </c>
      <c r="E748">
        <v>3</v>
      </c>
      <c r="F748">
        <v>7</v>
      </c>
      <c r="G748">
        <v>4</v>
      </c>
      <c r="H748">
        <v>15</v>
      </c>
      <c r="I748" s="425">
        <f>IF(ISBLANK(D748),"",(E748/'Tasks to improve GC score'!$C$10))</f>
        <v>5.6840142782438672E-6</v>
      </c>
      <c r="J748" s="425">
        <f>IF(ISBLANK(D748),"",(F748/'Tasks to improve GC score'!$C$10))</f>
        <v>1.3262699982569023E-5</v>
      </c>
      <c r="K748" s="425">
        <f>IF(ISBLANK(D748),"",(G748/'Tasks to improve GC score'!$C$10))</f>
        <v>7.5786857043251562E-6</v>
      </c>
    </row>
    <row r="749" spans="1:11" x14ac:dyDescent="0.5">
      <c r="A749" s="230" t="str">
        <f t="shared" si="22"/>
        <v>Find business opportunities</v>
      </c>
      <c r="B749" s="230" t="str">
        <f t="shared" si="23"/>
        <v>GAC</v>
      </c>
      <c r="C749" s="230">
        <f>VLOOKUP(B749,'Data-Dept'!A:J,10,)</f>
        <v>8.097690068006173E-3</v>
      </c>
      <c r="D749" t="s">
        <v>646</v>
      </c>
      <c r="E749">
        <v>3</v>
      </c>
      <c r="F749">
        <v>2</v>
      </c>
      <c r="G749">
        <v>2</v>
      </c>
      <c r="H749">
        <v>5</v>
      </c>
      <c r="I749" s="425">
        <f>IF(ISBLANK(D749),"",(E749/'Tasks to improve GC score'!$C$10))</f>
        <v>5.6840142782438672E-6</v>
      </c>
      <c r="J749" s="425">
        <f>IF(ISBLANK(D749),"",(F749/'Tasks to improve GC score'!$C$10))</f>
        <v>3.7893428521625781E-6</v>
      </c>
      <c r="K749" s="425">
        <f>IF(ISBLANK(D749),"",(G749/'Tasks to improve GC score'!$C$10))</f>
        <v>3.7893428521625781E-6</v>
      </c>
    </row>
    <row r="750" spans="1:11" x14ac:dyDescent="0.5">
      <c r="A750" s="230" t="str">
        <f t="shared" si="22"/>
        <v>Trade topic – Goods</v>
      </c>
      <c r="B750" s="230" t="str">
        <f t="shared" si="23"/>
        <v>GAC</v>
      </c>
      <c r="C750" s="230">
        <f>VLOOKUP(B750,'Data-Dept'!A:J,10,)</f>
        <v>8.097690068006173E-3</v>
      </c>
      <c r="D750" t="s">
        <v>1458</v>
      </c>
      <c r="E750">
        <v>3</v>
      </c>
      <c r="F750">
        <v>3</v>
      </c>
      <c r="G750">
        <v>5</v>
      </c>
      <c r="H750">
        <v>7</v>
      </c>
      <c r="I750" s="425">
        <f>IF(ISBLANK(D750),"",(E750/'Tasks to improve GC score'!$C$10))</f>
        <v>5.6840142782438672E-6</v>
      </c>
      <c r="J750" s="425">
        <f>IF(ISBLANK(D750),"",(F750/'Tasks to improve GC score'!$C$10))</f>
        <v>5.6840142782438672E-6</v>
      </c>
      <c r="K750" s="425">
        <f>IF(ISBLANK(D750),"",(G750/'Tasks to improve GC score'!$C$10))</f>
        <v>9.4733571304064453E-6</v>
      </c>
    </row>
    <row r="751" spans="1:11" x14ac:dyDescent="0.5">
      <c r="A751" s="230" t="str">
        <f t="shared" si="22"/>
        <v>Trade topic – Responsible business conduct</v>
      </c>
      <c r="B751" s="230" t="str">
        <f t="shared" si="23"/>
        <v>GAC</v>
      </c>
      <c r="C751" s="230">
        <f>VLOOKUP(B751,'Data-Dept'!A:J,10,)</f>
        <v>8.097690068006173E-3</v>
      </c>
      <c r="D751" t="s">
        <v>694</v>
      </c>
      <c r="E751">
        <v>3</v>
      </c>
      <c r="F751">
        <v>4</v>
      </c>
      <c r="G751">
        <v>5</v>
      </c>
      <c r="H751">
        <v>6</v>
      </c>
      <c r="I751" s="425">
        <f>IF(ISBLANK(D751),"",(E751/'Tasks to improve GC score'!$C$10))</f>
        <v>5.6840142782438672E-6</v>
      </c>
      <c r="J751" s="425">
        <f>IF(ISBLANK(D751),"",(F751/'Tasks to improve GC score'!$C$10))</f>
        <v>7.5786857043251562E-6</v>
      </c>
      <c r="K751" s="425">
        <f>IF(ISBLANK(D751),"",(G751/'Tasks to improve GC score'!$C$10))</f>
        <v>9.4733571304064453E-6</v>
      </c>
    </row>
    <row r="752" spans="1:11" x14ac:dyDescent="0.5">
      <c r="A752" s="230" t="str">
        <f t="shared" si="22"/>
        <v>Notarial services</v>
      </c>
      <c r="B752" s="230" t="str">
        <f t="shared" si="23"/>
        <v>GAC</v>
      </c>
      <c r="C752" s="230">
        <f>VLOOKUP(B752,'Data-Dept'!A:J,10,)</f>
        <v>8.097690068006173E-3</v>
      </c>
      <c r="D752" t="s">
        <v>711</v>
      </c>
      <c r="E752">
        <v>3</v>
      </c>
      <c r="F752">
        <v>6</v>
      </c>
      <c r="G752">
        <v>5</v>
      </c>
      <c r="H752">
        <v>7</v>
      </c>
      <c r="I752" s="425">
        <f>IF(ISBLANK(D752),"",(E752/'Tasks to improve GC score'!$C$10))</f>
        <v>5.6840142782438672E-6</v>
      </c>
      <c r="J752" s="425">
        <f>IF(ISBLANK(D752),"",(F752/'Tasks to improve GC score'!$C$10))</f>
        <v>1.1368028556487734E-5</v>
      </c>
      <c r="K752" s="425">
        <f>IF(ISBLANK(D752),"",(G752/'Tasks to improve GC score'!$C$10))</f>
        <v>9.4733571304064453E-6</v>
      </c>
    </row>
    <row r="753" spans="1:11" x14ac:dyDescent="0.5">
      <c r="A753" s="230" t="str">
        <f t="shared" si="22"/>
        <v>Office information (address, phone, e-mail, office hours)</v>
      </c>
      <c r="B753" s="230" t="str">
        <f t="shared" si="23"/>
        <v>GAC</v>
      </c>
      <c r="C753" s="230">
        <f>VLOOKUP(B753,'Data-Dept'!A:J,10,)</f>
        <v>8.097690068006173E-3</v>
      </c>
      <c r="D753" t="s">
        <v>713</v>
      </c>
      <c r="E753">
        <v>3</v>
      </c>
      <c r="F753">
        <v>8</v>
      </c>
      <c r="G753">
        <v>9</v>
      </c>
      <c r="H753">
        <v>19</v>
      </c>
      <c r="I753" s="425">
        <f>IF(ISBLANK(D753),"",(E753/'Tasks to improve GC score'!$C$10))</f>
        <v>5.6840142782438672E-6</v>
      </c>
      <c r="J753" s="425">
        <f>IF(ISBLANK(D753),"",(F753/'Tasks to improve GC score'!$C$10))</f>
        <v>1.5157371408650312E-5</v>
      </c>
      <c r="K753" s="425">
        <f>IF(ISBLANK(D753),"",(G753/'Tasks to improve GC score'!$C$10))</f>
        <v>1.70520428347316E-5</v>
      </c>
    </row>
    <row r="754" spans="1:11" x14ac:dyDescent="0.5">
      <c r="A754" s="230" t="str">
        <f t="shared" si="22"/>
        <v>Travel documents</v>
      </c>
      <c r="B754" s="230" t="str">
        <f t="shared" si="23"/>
        <v>GAC</v>
      </c>
      <c r="C754" s="230">
        <f>VLOOKUP(B754,'Data-Dept'!A:J,10,)</f>
        <v>8.097690068006173E-3</v>
      </c>
      <c r="D754" t="s">
        <v>719</v>
      </c>
      <c r="E754">
        <v>3</v>
      </c>
      <c r="F754">
        <v>4</v>
      </c>
      <c r="G754">
        <v>4</v>
      </c>
      <c r="H754">
        <v>11</v>
      </c>
      <c r="I754" s="425">
        <f>IF(ISBLANK(D754),"",(E754/'Tasks to improve GC score'!$C$10))</f>
        <v>5.6840142782438672E-6</v>
      </c>
      <c r="J754" s="425">
        <f>IF(ISBLANK(D754),"",(F754/'Tasks to improve GC score'!$C$10))</f>
        <v>7.5786857043251562E-6</v>
      </c>
      <c r="K754" s="425">
        <f>IF(ISBLANK(D754),"",(G754/'Tasks to improve GC score'!$C$10))</f>
        <v>7.5786857043251562E-6</v>
      </c>
    </row>
    <row r="755" spans="1:11" x14ac:dyDescent="0.5">
      <c r="A755" s="230" t="str">
        <f t="shared" si="22"/>
        <v>Find international study or research opportunities in Canada for non-Canadians</v>
      </c>
      <c r="B755" s="230" t="str">
        <f t="shared" si="23"/>
        <v>GAC</v>
      </c>
      <c r="C755" s="230">
        <f>VLOOKUP(B755,'Data-Dept'!A:J,10,)</f>
        <v>8.097690068006173E-3</v>
      </c>
      <c r="D755" t="s">
        <v>739</v>
      </c>
      <c r="E755">
        <v>3</v>
      </c>
      <c r="F755">
        <v>10</v>
      </c>
      <c r="G755">
        <v>8</v>
      </c>
      <c r="H755">
        <v>34</v>
      </c>
      <c r="I755" s="425">
        <f>IF(ISBLANK(D755),"",(E755/'Tasks to improve GC score'!$C$10))</f>
        <v>5.6840142782438672E-6</v>
      </c>
      <c r="J755" s="425">
        <f>IF(ISBLANK(D755),"",(F755/'Tasks to improve GC score'!$C$10))</f>
        <v>1.8946714260812891E-5</v>
      </c>
      <c r="K755" s="425">
        <f>IF(ISBLANK(D755),"",(G755/'Tasks to improve GC score'!$C$10))</f>
        <v>1.5157371408650312E-5</v>
      </c>
    </row>
    <row r="756" spans="1:11" x14ac:dyDescent="0.5">
      <c r="A756" s="230" t="str">
        <f t="shared" si="22"/>
        <v>Gender equality and the empowerment of women and girls</v>
      </c>
      <c r="B756" s="230" t="str">
        <f t="shared" si="23"/>
        <v>GAC</v>
      </c>
      <c r="C756" s="230">
        <f>VLOOKUP(B756,'Data-Dept'!A:J,10,)</f>
        <v>8.097690068006173E-3</v>
      </c>
      <c r="D756" t="s">
        <v>742</v>
      </c>
      <c r="E756">
        <v>3</v>
      </c>
      <c r="F756">
        <v>8</v>
      </c>
      <c r="G756">
        <v>8</v>
      </c>
      <c r="H756">
        <v>27</v>
      </c>
      <c r="I756" s="425">
        <f>IF(ISBLANK(D756),"",(E756/'Tasks to improve GC score'!$C$10))</f>
        <v>5.6840142782438672E-6</v>
      </c>
      <c r="J756" s="425">
        <f>IF(ISBLANK(D756),"",(F756/'Tasks to improve GC score'!$C$10))</f>
        <v>1.5157371408650312E-5</v>
      </c>
      <c r="K756" s="425">
        <f>IF(ISBLANK(D756),"",(G756/'Tasks to improve GC score'!$C$10))</f>
        <v>1.5157371408650312E-5</v>
      </c>
    </row>
    <row r="757" spans="1:11" x14ac:dyDescent="0.5">
      <c r="A757" s="230" t="str">
        <f t="shared" si="22"/>
        <v>Right to education (international development)</v>
      </c>
      <c r="B757" s="230" t="str">
        <f t="shared" si="23"/>
        <v>GAC</v>
      </c>
      <c r="C757" s="230">
        <f>VLOOKUP(B757,'Data-Dept'!A:J,10,)</f>
        <v>8.097690068006173E-3</v>
      </c>
      <c r="D757" t="s">
        <v>765</v>
      </c>
      <c r="E757">
        <v>3</v>
      </c>
      <c r="F757">
        <v>6</v>
      </c>
      <c r="G757">
        <v>7</v>
      </c>
      <c r="H757">
        <v>18</v>
      </c>
      <c r="I757" s="425">
        <f>IF(ISBLANK(D757),"",(E757/'Tasks to improve GC score'!$C$10))</f>
        <v>5.6840142782438672E-6</v>
      </c>
      <c r="J757" s="425">
        <f>IF(ISBLANK(D757),"",(F757/'Tasks to improve GC score'!$C$10))</f>
        <v>1.1368028556487734E-5</v>
      </c>
      <c r="K757" s="425">
        <f>IF(ISBLANK(D757),"",(G757/'Tasks to improve GC score'!$C$10))</f>
        <v>1.3262699982569023E-5</v>
      </c>
    </row>
    <row r="758" spans="1:11" x14ac:dyDescent="0.5">
      <c r="A758" s="230" t="str">
        <f t="shared" si="22"/>
        <v>The right to health and nutrition</v>
      </c>
      <c r="B758" s="230" t="str">
        <f t="shared" si="23"/>
        <v>GAC</v>
      </c>
      <c r="C758" s="230">
        <f>VLOOKUP(B758,'Data-Dept'!A:J,10,)</f>
        <v>8.097690068006173E-3</v>
      </c>
      <c r="D758" t="s">
        <v>789</v>
      </c>
      <c r="E758">
        <v>3</v>
      </c>
      <c r="F758">
        <v>6</v>
      </c>
      <c r="G758">
        <v>8</v>
      </c>
      <c r="H758">
        <v>22</v>
      </c>
      <c r="I758" s="425">
        <f>IF(ISBLANK(D758),"",(E758/'Tasks to improve GC score'!$C$10))</f>
        <v>5.6840142782438672E-6</v>
      </c>
      <c r="J758" s="425">
        <f>IF(ISBLANK(D758),"",(F758/'Tasks to improve GC score'!$C$10))</f>
        <v>1.1368028556487734E-5</v>
      </c>
      <c r="K758" s="425">
        <f>IF(ISBLANK(D758),"",(G758/'Tasks to improve GC score'!$C$10))</f>
        <v>1.5157371408650312E-5</v>
      </c>
    </row>
    <row r="759" spans="1:11" x14ac:dyDescent="0.5">
      <c r="A759" s="230" t="str">
        <f t="shared" si="22"/>
        <v>Immigrate to Canada</v>
      </c>
      <c r="B759" s="230" t="str">
        <f t="shared" si="23"/>
        <v>IRCC</v>
      </c>
      <c r="C759" s="230">
        <f>VLOOKUP(B759,'Data-Dept'!A:J,10,)</f>
        <v>2.146124497851573E-3</v>
      </c>
      <c r="D759" t="s">
        <v>900</v>
      </c>
      <c r="E759">
        <v>3</v>
      </c>
      <c r="F759">
        <v>6</v>
      </c>
      <c r="G759">
        <v>7</v>
      </c>
      <c r="H759">
        <v>16</v>
      </c>
      <c r="I759" s="425">
        <f>IF(ISBLANK(D759),"",(E759/'Tasks to improve GC score'!$C$10))</f>
        <v>5.6840142782438672E-6</v>
      </c>
      <c r="J759" s="425">
        <f>IF(ISBLANK(D759),"",(F759/'Tasks to improve GC score'!$C$10))</f>
        <v>1.1368028556487734E-5</v>
      </c>
      <c r="K759" s="425">
        <f>IF(ISBLANK(D759),"",(G759/'Tasks to improve GC score'!$C$10))</f>
        <v>1.3262699982569023E-5</v>
      </c>
    </row>
    <row r="760" spans="1:11" x14ac:dyDescent="0.5">
      <c r="A760" s="230" t="str">
        <f t="shared" si="22"/>
        <v>Other - Reason for my visit is not in this list</v>
      </c>
      <c r="B760" s="230" t="str">
        <f t="shared" si="23"/>
        <v>ISC</v>
      </c>
      <c r="C760" s="230">
        <f>VLOOKUP(B760,'Data-Dept'!A:J,10,)</f>
        <v>1.6665175505521528E-2</v>
      </c>
      <c r="D760" t="s">
        <v>906</v>
      </c>
      <c r="E760">
        <v>3</v>
      </c>
      <c r="F760">
        <v>4</v>
      </c>
      <c r="G760">
        <v>4</v>
      </c>
      <c r="H760">
        <v>13</v>
      </c>
      <c r="I760" s="425">
        <f>IF(ISBLANK(D760),"",(E760/'Tasks to improve GC score'!$C$10))</f>
        <v>5.6840142782438672E-6</v>
      </c>
      <c r="J760" s="425">
        <f>IF(ISBLANK(D760),"",(F760/'Tasks to improve GC score'!$C$10))</f>
        <v>7.5786857043251562E-6</v>
      </c>
      <c r="K760" s="425">
        <f>IF(ISBLANK(D760),"",(G760/'Tasks to improve GC score'!$C$10))</f>
        <v>7.5786857043251562E-6</v>
      </c>
    </row>
    <row r="761" spans="1:11" x14ac:dyDescent="0.5">
      <c r="A761" s="230" t="str">
        <f t="shared" si="22"/>
        <v>Other - Reason for my visit is not in this list</v>
      </c>
      <c r="B761" s="230" t="str">
        <f t="shared" si="23"/>
        <v>NRC</v>
      </c>
      <c r="C761" s="230">
        <f>VLOOKUP(B761,'Data-Dept'!A:J,10,)</f>
        <v>2.2955709653256485E-2</v>
      </c>
      <c r="D761" t="s">
        <v>966</v>
      </c>
      <c r="E761">
        <v>3</v>
      </c>
      <c r="F761">
        <v>2</v>
      </c>
      <c r="G761">
        <v>3</v>
      </c>
      <c r="H761">
        <v>3</v>
      </c>
      <c r="I761" s="425">
        <f>IF(ISBLANK(D761),"",(E761/'Tasks to improve GC score'!$C$10))</f>
        <v>5.6840142782438672E-6</v>
      </c>
      <c r="J761" s="425">
        <f>IF(ISBLANK(D761),"",(F761/'Tasks to improve GC score'!$C$10))</f>
        <v>3.7893428521625781E-6</v>
      </c>
      <c r="K761" s="425">
        <f>IF(ISBLANK(D761),"",(G761/'Tasks to improve GC score'!$C$10))</f>
        <v>5.6840142782438672E-6</v>
      </c>
    </row>
    <row r="762" spans="1:11" x14ac:dyDescent="0.5">
      <c r="A762" s="230" t="str">
        <f t="shared" si="22"/>
        <v>Buy building codes or Certified Reference Materials</v>
      </c>
      <c r="B762" s="230" t="str">
        <f t="shared" si="23"/>
        <v>NRC</v>
      </c>
      <c r="C762" s="230">
        <f>VLOOKUP(B762,'Data-Dept'!A:J,10,)</f>
        <v>2.2955709653256485E-2</v>
      </c>
      <c r="D762" t="s">
        <v>1483</v>
      </c>
      <c r="E762">
        <v>3</v>
      </c>
      <c r="F762">
        <v>3</v>
      </c>
      <c r="G762">
        <v>2</v>
      </c>
      <c r="H762">
        <v>3</v>
      </c>
      <c r="I762" s="425">
        <f>IF(ISBLANK(D762),"",(E762/'Tasks to improve GC score'!$C$10))</f>
        <v>5.6840142782438672E-6</v>
      </c>
      <c r="J762" s="425">
        <f>IF(ISBLANK(D762),"",(F762/'Tasks to improve GC score'!$C$10))</f>
        <v>5.6840142782438672E-6</v>
      </c>
      <c r="K762" s="425">
        <f>IF(ISBLANK(D762),"",(G762/'Tasks to improve GC score'!$C$10))</f>
        <v>3.7893428521625781E-6</v>
      </c>
    </row>
    <row r="763" spans="1:11" x14ac:dyDescent="0.5">
      <c r="A763" s="230" t="str">
        <f t="shared" si="22"/>
        <v>Consult the CCMC registry of product assessments</v>
      </c>
      <c r="B763" s="230" t="str">
        <f t="shared" si="23"/>
        <v>NRC</v>
      </c>
      <c r="C763" s="230">
        <f>VLOOKUP(B763,'Data-Dept'!A:J,10,)</f>
        <v>2.2955709653256485E-2</v>
      </c>
      <c r="D763" t="s">
        <v>984</v>
      </c>
      <c r="E763">
        <v>3</v>
      </c>
      <c r="F763">
        <v>5</v>
      </c>
      <c r="G763">
        <v>4</v>
      </c>
      <c r="H763">
        <v>5</v>
      </c>
      <c r="I763" s="425">
        <f>IF(ISBLANK(D763),"",(E763/'Tasks to improve GC score'!$C$10))</f>
        <v>5.6840142782438672E-6</v>
      </c>
      <c r="J763" s="425">
        <f>IF(ISBLANK(D763),"",(F763/'Tasks to improve GC score'!$C$10))</f>
        <v>9.4733571304064453E-6</v>
      </c>
      <c r="K763" s="425">
        <f>IF(ISBLANK(D763),"",(G763/'Tasks to improve GC score'!$C$10))</f>
        <v>7.5786857043251562E-6</v>
      </c>
    </row>
    <row r="764" spans="1:11" x14ac:dyDescent="0.5">
      <c r="A764" s="230" t="str">
        <f t="shared" si="22"/>
        <v>Learn about Codes Canada publications</v>
      </c>
      <c r="B764" s="230" t="str">
        <f t="shared" si="23"/>
        <v>NRC</v>
      </c>
      <c r="C764" s="230">
        <f>VLOOKUP(B764,'Data-Dept'!A:J,10,)</f>
        <v>2.2955709653256485E-2</v>
      </c>
      <c r="D764" t="s">
        <v>990</v>
      </c>
      <c r="E764">
        <v>3</v>
      </c>
      <c r="F764">
        <v>6</v>
      </c>
      <c r="G764">
        <v>8</v>
      </c>
      <c r="H764">
        <v>11</v>
      </c>
      <c r="I764" s="425">
        <f>IF(ISBLANK(D764),"",(E764/'Tasks to improve GC score'!$C$10))</f>
        <v>5.6840142782438672E-6</v>
      </c>
      <c r="J764" s="425">
        <f>IF(ISBLANK(D764),"",(F764/'Tasks to improve GC score'!$C$10))</f>
        <v>1.1368028556487734E-5</v>
      </c>
      <c r="K764" s="425">
        <f>IF(ISBLANK(D764),"",(G764/'Tasks to improve GC score'!$C$10))</f>
        <v>1.5157371408650312E-5</v>
      </c>
    </row>
    <row r="765" spans="1:11" x14ac:dyDescent="0.5">
      <c r="A765" s="230" t="str">
        <f t="shared" si="22"/>
        <v>Find a research centre</v>
      </c>
      <c r="B765" s="230" t="str">
        <f t="shared" si="23"/>
        <v>NRCan</v>
      </c>
      <c r="C765" s="230">
        <f>VLOOKUP(B765,'Data-Dept'!A:J,10,)</f>
        <v>1.720243549629279E-2</v>
      </c>
      <c r="D765" t="s">
        <v>1509</v>
      </c>
      <c r="E765">
        <v>3</v>
      </c>
      <c r="F765">
        <v>4</v>
      </c>
      <c r="G765">
        <v>0</v>
      </c>
      <c r="H765">
        <v>4</v>
      </c>
      <c r="I765" s="425">
        <f>IF(ISBLANK(D765),"",(E765/'Tasks to improve GC score'!$C$10))</f>
        <v>5.6840142782438672E-6</v>
      </c>
      <c r="J765" s="425">
        <f>IF(ISBLANK(D765),"",(F765/'Tasks to improve GC score'!$C$10))</f>
        <v>7.5786857043251562E-6</v>
      </c>
      <c r="K765" s="425">
        <f>IF(ISBLANK(D765),"",(G765/'Tasks to improve GC score'!$C$10))</f>
        <v>0</v>
      </c>
    </row>
    <row r="766" spans="1:11" x14ac:dyDescent="0.5">
      <c r="A766" s="230" t="str">
        <f t="shared" si="22"/>
        <v>Information on Canadian certified-reference-materials</v>
      </c>
      <c r="B766" s="230" t="str">
        <f t="shared" si="23"/>
        <v>NRCan</v>
      </c>
      <c r="C766" s="230">
        <f>VLOOKUP(B766,'Data-Dept'!A:J,10,)</f>
        <v>1.720243549629279E-2</v>
      </c>
      <c r="D766" t="s">
        <v>1515</v>
      </c>
      <c r="E766">
        <v>3</v>
      </c>
      <c r="F766">
        <v>8</v>
      </c>
      <c r="G766">
        <v>2</v>
      </c>
      <c r="H766">
        <v>11</v>
      </c>
      <c r="I766" s="425">
        <f>IF(ISBLANK(D766),"",(E766/'Tasks to improve GC score'!$C$10))</f>
        <v>5.6840142782438672E-6</v>
      </c>
      <c r="J766" s="425">
        <f>IF(ISBLANK(D766),"",(F766/'Tasks to improve GC score'!$C$10))</f>
        <v>1.5157371408650312E-5</v>
      </c>
      <c r="K766" s="425">
        <f>IF(ISBLANK(D766),"",(G766/'Tasks to improve GC score'!$C$10))</f>
        <v>3.7893428521625781E-6</v>
      </c>
    </row>
    <row r="767" spans="1:11" x14ac:dyDescent="0.5">
      <c r="A767" s="230" t="str">
        <f t="shared" si="22"/>
        <v>Learn about zero emission vehicles</v>
      </c>
      <c r="B767" s="230" t="str">
        <f t="shared" si="23"/>
        <v>NRCan</v>
      </c>
      <c r="C767" s="230">
        <f>VLOOKUP(B767,'Data-Dept'!A:J,10,)</f>
        <v>1.720243549629279E-2</v>
      </c>
      <c r="D767" t="s">
        <v>1027</v>
      </c>
      <c r="E767">
        <v>3</v>
      </c>
      <c r="F767">
        <v>3</v>
      </c>
      <c r="G767">
        <v>4</v>
      </c>
      <c r="H767">
        <v>10</v>
      </c>
      <c r="I767" s="425">
        <f>IF(ISBLANK(D767),"",(E767/'Tasks to improve GC score'!$C$10))</f>
        <v>5.6840142782438672E-6</v>
      </c>
      <c r="J767" s="425">
        <f>IF(ISBLANK(D767),"",(F767/'Tasks to improve GC score'!$C$10))</f>
        <v>5.6840142782438672E-6</v>
      </c>
      <c r="K767" s="425">
        <f>IF(ISBLANK(D767),"",(G767/'Tasks to improve GC score'!$C$10))</f>
        <v>7.5786857043251562E-6</v>
      </c>
    </row>
    <row r="768" spans="1:11" x14ac:dyDescent="0.5">
      <c r="A768" s="230" t="str">
        <f t="shared" si="22"/>
        <v>Other - Reason for my visit is not in this list</v>
      </c>
      <c r="B768" s="230" t="str">
        <f t="shared" si="23"/>
        <v>NRCan</v>
      </c>
      <c r="C768" s="230">
        <f>VLOOKUP(B768,'Data-Dept'!A:J,10,)</f>
        <v>1.720243549629279E-2</v>
      </c>
      <c r="D768" t="s">
        <v>1034</v>
      </c>
      <c r="E768">
        <v>3</v>
      </c>
      <c r="F768">
        <v>1</v>
      </c>
      <c r="G768">
        <v>4</v>
      </c>
      <c r="H768">
        <v>6</v>
      </c>
      <c r="I768" s="425">
        <f>IF(ISBLANK(D768),"",(E768/'Tasks to improve GC score'!$C$10))</f>
        <v>5.6840142782438672E-6</v>
      </c>
      <c r="J768" s="425">
        <f>IF(ISBLANK(D768),"",(F768/'Tasks to improve GC score'!$C$10))</f>
        <v>1.8946714260812891E-6</v>
      </c>
      <c r="K768" s="425">
        <f>IF(ISBLANK(D768),"",(G768/'Tasks to improve GC score'!$C$10))</f>
        <v>7.5786857043251562E-6</v>
      </c>
    </row>
    <row r="769" spans="1:11" x14ac:dyDescent="0.5">
      <c r="A769" s="230" t="str">
        <f t="shared" si="22"/>
        <v>Other - Reason for my visit is not in this list</v>
      </c>
      <c r="B769" s="230" t="str">
        <f t="shared" si="23"/>
        <v>PC</v>
      </c>
      <c r="C769" s="230">
        <f>VLOOKUP(B769,'Data-Dept'!A:J,10,)</f>
        <v>1.4642936219695762E-2</v>
      </c>
      <c r="D769" t="s">
        <v>1536</v>
      </c>
      <c r="E769">
        <v>3</v>
      </c>
      <c r="F769">
        <v>4</v>
      </c>
      <c r="G769">
        <v>4</v>
      </c>
      <c r="H769">
        <v>8</v>
      </c>
      <c r="I769" s="425">
        <f>IF(ISBLANK(D769),"",(E769/'Tasks to improve GC score'!$C$10))</f>
        <v>5.6840142782438672E-6</v>
      </c>
      <c r="J769" s="425">
        <f>IF(ISBLANK(D769),"",(F769/'Tasks to improve GC score'!$C$10))</f>
        <v>7.5786857043251562E-6</v>
      </c>
      <c r="K769" s="425">
        <f>IF(ISBLANK(D769),"",(G769/'Tasks to improve GC score'!$C$10))</f>
        <v>7.5786857043251562E-6</v>
      </c>
    </row>
    <row r="770" spans="1:11" x14ac:dyDescent="0.5">
      <c r="A770" s="230" t="str">
        <f t="shared" si="22"/>
        <v>Jobs or volunteering with Parks Canada</v>
      </c>
      <c r="B770" s="230" t="str">
        <f t="shared" si="23"/>
        <v>PC</v>
      </c>
      <c r="C770" s="230">
        <f>VLOOKUP(B770,'Data-Dept'!A:J,10,)</f>
        <v>1.4642936219695762E-2</v>
      </c>
      <c r="D770" t="s">
        <v>1537</v>
      </c>
      <c r="E770">
        <v>3</v>
      </c>
      <c r="F770">
        <v>5</v>
      </c>
      <c r="G770">
        <v>11</v>
      </c>
      <c r="H770">
        <v>28</v>
      </c>
      <c r="I770" s="425">
        <f>IF(ISBLANK(D770),"",(E770/'Tasks to improve GC score'!$C$10))</f>
        <v>5.6840142782438672E-6</v>
      </c>
      <c r="J770" s="425">
        <f>IF(ISBLANK(D770),"",(F770/'Tasks to improve GC score'!$C$10))</f>
        <v>9.4733571304064453E-6</v>
      </c>
      <c r="K770" s="425">
        <f>IF(ISBLANK(D770),"",(G770/'Tasks to improve GC score'!$C$10))</f>
        <v>2.0841385686894178E-5</v>
      </c>
    </row>
    <row r="771" spans="1:11" x14ac:dyDescent="0.5">
      <c r="A771" s="230" t="str">
        <f t="shared" ref="A771:A834" si="24">IF(ISBLANK(D771),"",MID(D771,FIND("#",SUBSTITUTE(D771,":","#",2))+1,500))</f>
        <v>Download the lyrics and recordings of Canada's national anthem</v>
      </c>
      <c r="B771" s="230" t="str">
        <f t="shared" ref="B771:B834" si="25">IF(ISBLANK(D771),"",LEFT(D771,FIND("#",SUBSTITUTE(D771,":","#"))-1))</f>
        <v>PCH</v>
      </c>
      <c r="C771" s="230">
        <f>VLOOKUP(B771,'Data-Dept'!A:J,10,)</f>
        <v>2.4417219195539241E-2</v>
      </c>
      <c r="D771" t="s">
        <v>1067</v>
      </c>
      <c r="E771">
        <v>3</v>
      </c>
      <c r="F771">
        <v>10</v>
      </c>
      <c r="G771">
        <v>7</v>
      </c>
      <c r="H771">
        <v>44</v>
      </c>
      <c r="I771" s="425">
        <f>IF(ISBLANK(D771),"",(E771/'Tasks to improve GC score'!$C$10))</f>
        <v>5.6840142782438672E-6</v>
      </c>
      <c r="J771" s="425">
        <f>IF(ISBLANK(D771),"",(F771/'Tasks to improve GC score'!$C$10))</f>
        <v>1.8946714260812891E-5</v>
      </c>
      <c r="K771" s="425">
        <f>IF(ISBLANK(D771),"",(G771/'Tasks to improve GC score'!$C$10))</f>
        <v>1.3262699982569023E-5</v>
      </c>
    </row>
    <row r="772" spans="1:11" ht="31.5" x14ac:dyDescent="0.5">
      <c r="A772" s="230" t="str">
        <f t="shared" si="24"/>
        <v>Examine the activities of the Independent Advisory Board for Senate Appointments</v>
      </c>
      <c r="B772" s="230" t="str">
        <f t="shared" si="25"/>
        <v>PCO</v>
      </c>
      <c r="C772" s="230">
        <f>VLOOKUP(B772,'Data-Dept'!A:J,10,)</f>
        <v>4.71287054555952E-2</v>
      </c>
      <c r="D772" t="s">
        <v>1086</v>
      </c>
      <c r="E772">
        <v>3</v>
      </c>
      <c r="F772">
        <v>2</v>
      </c>
      <c r="G772">
        <v>2</v>
      </c>
      <c r="H772">
        <v>6</v>
      </c>
      <c r="I772" s="425">
        <f>IF(ISBLANK(D772),"",(E772/'Tasks to improve GC score'!$C$10))</f>
        <v>5.6840142782438672E-6</v>
      </c>
      <c r="J772" s="425">
        <f>IF(ISBLANK(D772),"",(F772/'Tasks to improve GC score'!$C$10))</f>
        <v>3.7893428521625781E-6</v>
      </c>
      <c r="K772" s="425">
        <f>IF(ISBLANK(D772),"",(G772/'Tasks to improve GC score'!$C$10))</f>
        <v>3.7893428521625781E-6</v>
      </c>
    </row>
    <row r="773" spans="1:11" x14ac:dyDescent="0.5">
      <c r="A773" s="230" t="str">
        <f t="shared" si="24"/>
        <v>ArriveCAN – Report your daily symptoms or new case of COVID-19</v>
      </c>
      <c r="B773" s="230" t="str">
        <f t="shared" si="25"/>
        <v>PHAC</v>
      </c>
      <c r="C773" s="230">
        <f>VLOOKUP(B773,'Data-Dept'!A:J,10,)</f>
        <v>1.2118060810089969E-2</v>
      </c>
      <c r="D773" t="s">
        <v>1561</v>
      </c>
      <c r="E773">
        <v>3</v>
      </c>
      <c r="F773">
        <v>7</v>
      </c>
      <c r="G773">
        <v>6</v>
      </c>
      <c r="H773">
        <v>8</v>
      </c>
      <c r="I773" s="425">
        <f>IF(ISBLANK(D773),"",(E773/'Tasks to improve GC score'!$C$10))</f>
        <v>5.6840142782438672E-6</v>
      </c>
      <c r="J773" s="425">
        <f>IF(ISBLANK(D773),"",(F773/'Tasks to improve GC score'!$C$10))</f>
        <v>1.3262699982569023E-5</v>
      </c>
      <c r="K773" s="425">
        <f>IF(ISBLANK(D773),"",(G773/'Tasks to improve GC score'!$C$10))</f>
        <v>1.1368028556487734E-5</v>
      </c>
    </row>
    <row r="774" spans="1:11" x14ac:dyDescent="0.5">
      <c r="A774" s="230" t="str">
        <f t="shared" si="24"/>
        <v>ArriveCAN – Submit your quarantine plan</v>
      </c>
      <c r="B774" s="230" t="str">
        <f t="shared" si="25"/>
        <v>PHAC</v>
      </c>
      <c r="C774" s="230">
        <f>VLOOKUP(B774,'Data-Dept'!A:J,10,)</f>
        <v>1.2118060810089969E-2</v>
      </c>
      <c r="D774" t="s">
        <v>1564</v>
      </c>
      <c r="E774">
        <v>3</v>
      </c>
      <c r="F774">
        <v>7</v>
      </c>
      <c r="G774">
        <v>4</v>
      </c>
      <c r="H774">
        <v>9</v>
      </c>
      <c r="I774" s="425">
        <f>IF(ISBLANK(D774),"",(E774/'Tasks to improve GC score'!$C$10))</f>
        <v>5.6840142782438672E-6</v>
      </c>
      <c r="J774" s="425">
        <f>IF(ISBLANK(D774),"",(F774/'Tasks to improve GC score'!$C$10))</f>
        <v>1.3262699982569023E-5</v>
      </c>
      <c r="K774" s="425">
        <f>IF(ISBLANK(D774),"",(G774/'Tasks to improve GC score'!$C$10))</f>
        <v>7.5786857043251562E-6</v>
      </c>
    </row>
    <row r="775" spans="1:11" x14ac:dyDescent="0.5">
      <c r="A775" s="230" t="str">
        <f t="shared" si="24"/>
        <v>Look up a Canadian disaster</v>
      </c>
      <c r="B775" s="230" t="str">
        <f t="shared" si="25"/>
        <v>PS</v>
      </c>
      <c r="C775" s="230">
        <f>VLOOKUP(B775,'Data-Dept'!A:J,10,)</f>
        <v>4.6436969073384148E-2</v>
      </c>
      <c r="D775" t="s">
        <v>1126</v>
      </c>
      <c r="E775">
        <v>3</v>
      </c>
      <c r="F775">
        <v>3</v>
      </c>
      <c r="G775">
        <v>5</v>
      </c>
      <c r="H775">
        <v>12</v>
      </c>
      <c r="I775" s="425">
        <f>IF(ISBLANK(D775),"",(E775/'Tasks to improve GC score'!$C$10))</f>
        <v>5.6840142782438672E-6</v>
      </c>
      <c r="J775" s="425">
        <f>IF(ISBLANK(D775),"",(F775/'Tasks to improve GC score'!$C$10))</f>
        <v>5.6840142782438672E-6</v>
      </c>
      <c r="K775" s="425">
        <f>IF(ISBLANK(D775),"",(G775/'Tasks to improve GC score'!$C$10))</f>
        <v>9.4733571304064453E-6</v>
      </c>
    </row>
    <row r="776" spans="1:11" x14ac:dyDescent="0.5">
      <c r="A776" s="230" t="str">
        <f t="shared" si="24"/>
        <v>Request a flag online</v>
      </c>
      <c r="B776" s="230" t="str">
        <f t="shared" si="25"/>
        <v>PSPC</v>
      </c>
      <c r="C776" s="230">
        <f>VLOOKUP(B776,'Data-Dept'!A:J,10,)</f>
        <v>7.9173363759790314E-3</v>
      </c>
      <c r="D776" t="s">
        <v>1152</v>
      </c>
      <c r="E776">
        <v>3</v>
      </c>
      <c r="F776">
        <v>4</v>
      </c>
      <c r="G776">
        <v>10</v>
      </c>
      <c r="H776">
        <v>25</v>
      </c>
      <c r="I776" s="425">
        <f>IF(ISBLANK(D776),"",(E776/'Tasks to improve GC score'!$C$10))</f>
        <v>5.6840142782438672E-6</v>
      </c>
      <c r="J776" s="425">
        <f>IF(ISBLANK(D776),"",(F776/'Tasks to improve GC score'!$C$10))</f>
        <v>7.5786857043251562E-6</v>
      </c>
      <c r="K776" s="425">
        <f>IF(ISBLANK(D776),"",(G776/'Tasks to improve GC score'!$C$10))</f>
        <v>1.8946714260812891E-5</v>
      </c>
    </row>
    <row r="777" spans="1:11" x14ac:dyDescent="0.5">
      <c r="A777" s="230" t="str">
        <f t="shared" si="24"/>
        <v>Find a Standard Acquisition Clauses and Conditions (SACC) Manual Item</v>
      </c>
      <c r="B777" s="230" t="str">
        <f t="shared" si="25"/>
        <v>PSPC</v>
      </c>
      <c r="C777" s="230">
        <f>VLOOKUP(B777,'Data-Dept'!A:J,10,)</f>
        <v>7.9173363759790314E-3</v>
      </c>
      <c r="D777" t="s">
        <v>1166</v>
      </c>
      <c r="E777">
        <v>3</v>
      </c>
      <c r="F777">
        <v>14</v>
      </c>
      <c r="G777">
        <v>15</v>
      </c>
      <c r="H777">
        <v>51</v>
      </c>
      <c r="I777" s="425">
        <f>IF(ISBLANK(D777),"",(E777/'Tasks to improve GC score'!$C$10))</f>
        <v>5.6840142782438672E-6</v>
      </c>
      <c r="J777" s="425">
        <f>IF(ISBLANK(D777),"",(F777/'Tasks to improve GC score'!$C$10))</f>
        <v>2.6525399965138047E-5</v>
      </c>
      <c r="K777" s="425">
        <f>IF(ISBLANK(D777),"",(G777/'Tasks to improve GC score'!$C$10))</f>
        <v>2.8420071391219334E-5</v>
      </c>
    </row>
    <row r="778" spans="1:11" x14ac:dyDescent="0.5">
      <c r="A778" s="230" t="str">
        <f t="shared" si="24"/>
        <v>Procurement Advice and Support</v>
      </c>
      <c r="B778" s="230" t="str">
        <f t="shared" si="25"/>
        <v>PSPC</v>
      </c>
      <c r="C778" s="230">
        <f>VLOOKUP(B778,'Data-Dept'!A:J,10,)</f>
        <v>7.9173363759790314E-3</v>
      </c>
      <c r="D778" t="s">
        <v>1177</v>
      </c>
      <c r="E778">
        <v>3</v>
      </c>
      <c r="F778">
        <v>10</v>
      </c>
      <c r="G778">
        <v>8</v>
      </c>
      <c r="H778">
        <v>22</v>
      </c>
      <c r="I778" s="425">
        <f>IF(ISBLANK(D778),"",(E778/'Tasks to improve GC score'!$C$10))</f>
        <v>5.6840142782438672E-6</v>
      </c>
      <c r="J778" s="425">
        <f>IF(ISBLANK(D778),"",(F778/'Tasks to improve GC score'!$C$10))</f>
        <v>1.8946714260812891E-5</v>
      </c>
      <c r="K778" s="425">
        <f>IF(ISBLANK(D778),"",(G778/'Tasks to improve GC score'!$C$10))</f>
        <v>1.5157371408650312E-5</v>
      </c>
    </row>
    <row r="779" spans="1:11" x14ac:dyDescent="0.5">
      <c r="A779" s="230" t="str">
        <f t="shared" si="24"/>
        <v>Services for smaller businesses</v>
      </c>
      <c r="B779" s="230" t="str">
        <f t="shared" si="25"/>
        <v>PSPC</v>
      </c>
      <c r="C779" s="230">
        <f>VLOOKUP(B779,'Data-Dept'!A:J,10,)</f>
        <v>7.9173363759790314E-3</v>
      </c>
      <c r="D779" t="s">
        <v>1182</v>
      </c>
      <c r="E779">
        <v>3</v>
      </c>
      <c r="F779">
        <v>2</v>
      </c>
      <c r="G779">
        <v>3</v>
      </c>
      <c r="H779">
        <v>5</v>
      </c>
      <c r="I779" s="425">
        <f>IF(ISBLANK(D779),"",(E779/'Tasks to improve GC score'!$C$10))</f>
        <v>5.6840142782438672E-6</v>
      </c>
      <c r="J779" s="425">
        <f>IF(ISBLANK(D779),"",(F779/'Tasks to improve GC score'!$C$10))</f>
        <v>3.7893428521625781E-6</v>
      </c>
      <c r="K779" s="425">
        <f>IF(ISBLANK(D779),"",(G779/'Tasks to improve GC score'!$C$10))</f>
        <v>5.6840142782438672E-6</v>
      </c>
    </row>
    <row r="780" spans="1:11" x14ac:dyDescent="0.5">
      <c r="A780" s="230" t="str">
        <f t="shared" si="24"/>
        <v>Apply for or renew your firearms licence</v>
      </c>
      <c r="B780" s="230" t="str">
        <f t="shared" si="25"/>
        <v>RCMP</v>
      </c>
      <c r="C780" s="230">
        <f>VLOOKUP(B780,'Data-Dept'!A:J,10,)</f>
        <v>9.6346136699990412E-2</v>
      </c>
      <c r="D780" t="s">
        <v>1211</v>
      </c>
      <c r="E780">
        <v>3</v>
      </c>
      <c r="F780">
        <v>8</v>
      </c>
      <c r="G780">
        <v>3</v>
      </c>
      <c r="H780">
        <v>8</v>
      </c>
      <c r="I780" s="425">
        <f>IF(ISBLANK(D780),"",(E780/'Tasks to improve GC score'!$C$10))</f>
        <v>5.6840142782438672E-6</v>
      </c>
      <c r="J780" s="425">
        <f>IF(ISBLANK(D780),"",(F780/'Tasks to improve GC score'!$C$10))</f>
        <v>1.5157371408650312E-5</v>
      </c>
      <c r="K780" s="425">
        <f>IF(ISBLANK(D780),"",(G780/'Tasks to improve GC score'!$C$10))</f>
        <v>5.6840142782438672E-6</v>
      </c>
    </row>
    <row r="781" spans="1:11" x14ac:dyDescent="0.5">
      <c r="A781" s="230" t="str">
        <f t="shared" si="24"/>
        <v>Check the National Sex Offender Registry</v>
      </c>
      <c r="B781" s="230" t="str">
        <f t="shared" si="25"/>
        <v>RCMP</v>
      </c>
      <c r="C781" s="230">
        <f>VLOOKUP(B781,'Data-Dept'!A:J,10,)</f>
        <v>9.6346136699990412E-2</v>
      </c>
      <c r="D781" t="s">
        <v>1212</v>
      </c>
      <c r="E781">
        <v>3</v>
      </c>
      <c r="F781">
        <v>3</v>
      </c>
      <c r="G781">
        <v>6</v>
      </c>
      <c r="H781">
        <v>7</v>
      </c>
      <c r="I781" s="425">
        <f>IF(ISBLANK(D781),"",(E781/'Tasks to improve GC score'!$C$10))</f>
        <v>5.6840142782438672E-6</v>
      </c>
      <c r="J781" s="425">
        <f>IF(ISBLANK(D781),"",(F781/'Tasks to improve GC score'!$C$10))</f>
        <v>5.6840142782438672E-6</v>
      </c>
      <c r="K781" s="425">
        <f>IF(ISBLANK(D781),"",(G781/'Tasks to improve GC score'!$C$10))</f>
        <v>1.1368028556487734E-5</v>
      </c>
    </row>
    <row r="782" spans="1:11" x14ac:dyDescent="0.5">
      <c r="A782" s="230" t="str">
        <f t="shared" si="24"/>
        <v>Join the RCMP</v>
      </c>
      <c r="B782" s="230" t="str">
        <f t="shared" si="25"/>
        <v>RCMP</v>
      </c>
      <c r="C782" s="230">
        <f>VLOOKUP(B782,'Data-Dept'!A:J,10,)</f>
        <v>9.6346136699990412E-2</v>
      </c>
      <c r="D782" t="s">
        <v>1217</v>
      </c>
      <c r="E782">
        <v>3</v>
      </c>
      <c r="F782">
        <v>3</v>
      </c>
      <c r="G782">
        <v>4</v>
      </c>
      <c r="H782">
        <v>12</v>
      </c>
      <c r="I782" s="425">
        <f>IF(ISBLANK(D782),"",(E782/'Tasks to improve GC score'!$C$10))</f>
        <v>5.6840142782438672E-6</v>
      </c>
      <c r="J782" s="425">
        <f>IF(ISBLANK(D782),"",(F782/'Tasks to improve GC score'!$C$10))</f>
        <v>5.6840142782438672E-6</v>
      </c>
      <c r="K782" s="425">
        <f>IF(ISBLANK(D782),"",(G782/'Tasks to improve GC score'!$C$10))</f>
        <v>7.5786857043251562E-6</v>
      </c>
    </row>
    <row r="783" spans="1:11" x14ac:dyDescent="0.5">
      <c r="A783" s="230" t="str">
        <f t="shared" si="24"/>
        <v>Other - Reason for my visit is not in this list</v>
      </c>
      <c r="B783" s="230" t="str">
        <f t="shared" si="25"/>
        <v>RCMP</v>
      </c>
      <c r="C783" s="230">
        <f>VLOOKUP(B783,'Data-Dept'!A:J,10,)</f>
        <v>9.6346136699990412E-2</v>
      </c>
      <c r="D783" t="s">
        <v>1219</v>
      </c>
      <c r="E783">
        <v>3</v>
      </c>
      <c r="F783">
        <v>2</v>
      </c>
      <c r="G783">
        <v>5</v>
      </c>
      <c r="H783">
        <v>6</v>
      </c>
      <c r="I783" s="425">
        <f>IF(ISBLANK(D783),"",(E783/'Tasks to improve GC score'!$C$10))</f>
        <v>5.6840142782438672E-6</v>
      </c>
      <c r="J783" s="425">
        <f>IF(ISBLANK(D783),"",(F783/'Tasks to improve GC score'!$C$10))</f>
        <v>3.7893428521625781E-6</v>
      </c>
      <c r="K783" s="425">
        <f>IF(ISBLANK(D783),"",(G783/'Tasks to improve GC score'!$C$10))</f>
        <v>9.4733571304064453E-6</v>
      </c>
    </row>
    <row r="784" spans="1:11" x14ac:dyDescent="0.5">
      <c r="A784" s="230" t="str">
        <f t="shared" si="24"/>
        <v>Calculations</v>
      </c>
      <c r="B784" s="230" t="str">
        <f t="shared" si="25"/>
        <v>StatCan</v>
      </c>
      <c r="C784" s="230">
        <f>VLOOKUP(B784,'Data-Dept'!A:J,10,)</f>
        <v>9.338464401390037E-3</v>
      </c>
      <c r="D784" t="s">
        <v>1222</v>
      </c>
      <c r="E784">
        <v>3</v>
      </c>
      <c r="F784">
        <v>2</v>
      </c>
      <c r="G784">
        <v>3</v>
      </c>
      <c r="H784">
        <v>4</v>
      </c>
      <c r="I784" s="425">
        <f>IF(ISBLANK(D784),"",(E784/'Tasks to improve GC score'!$C$10))</f>
        <v>5.6840142782438672E-6</v>
      </c>
      <c r="J784" s="425">
        <f>IF(ISBLANK(D784),"",(F784/'Tasks to improve GC score'!$C$10))</f>
        <v>3.7893428521625781E-6</v>
      </c>
      <c r="K784" s="425">
        <f>IF(ISBLANK(D784),"",(G784/'Tasks to improve GC score'!$C$10))</f>
        <v>5.6840142782438672E-6</v>
      </c>
    </row>
    <row r="785" spans="1:11" x14ac:dyDescent="0.5">
      <c r="A785" s="230" t="str">
        <f t="shared" si="24"/>
        <v>Definitions</v>
      </c>
      <c r="B785" s="230" t="str">
        <f t="shared" si="25"/>
        <v>StatCan</v>
      </c>
      <c r="C785" s="230">
        <f>VLOOKUP(B785,'Data-Dept'!A:J,10,)</f>
        <v>9.338464401390037E-3</v>
      </c>
      <c r="D785" t="s">
        <v>1226</v>
      </c>
      <c r="E785">
        <v>3</v>
      </c>
      <c r="F785">
        <v>8</v>
      </c>
      <c r="G785">
        <v>7</v>
      </c>
      <c r="H785">
        <v>23</v>
      </c>
      <c r="I785" s="425">
        <f>IF(ISBLANK(D785),"",(E785/'Tasks to improve GC score'!$C$10))</f>
        <v>5.6840142782438672E-6</v>
      </c>
      <c r="J785" s="425">
        <f>IF(ISBLANK(D785),"",(F785/'Tasks to improve GC score'!$C$10))</f>
        <v>1.5157371408650312E-5</v>
      </c>
      <c r="K785" s="425">
        <f>IF(ISBLANK(D785),"",(G785/'Tasks to improve GC score'!$C$10))</f>
        <v>1.3262699982569023E-5</v>
      </c>
    </row>
    <row r="786" spans="1:11" x14ac:dyDescent="0.5">
      <c r="A786" s="230" t="str">
        <f t="shared" si="24"/>
        <v>Research Data Centre</v>
      </c>
      <c r="B786" s="230" t="str">
        <f t="shared" si="25"/>
        <v>StatCan</v>
      </c>
      <c r="C786" s="230">
        <f>VLOOKUP(B786,'Data-Dept'!A:J,10,)</f>
        <v>9.338464401390037E-3</v>
      </c>
      <c r="D786" t="s">
        <v>1245</v>
      </c>
      <c r="E786">
        <v>3</v>
      </c>
      <c r="F786">
        <v>3</v>
      </c>
      <c r="G786">
        <v>3</v>
      </c>
      <c r="H786">
        <v>4</v>
      </c>
      <c r="I786" s="425">
        <f>IF(ISBLANK(D786),"",(E786/'Tasks to improve GC score'!$C$10))</f>
        <v>5.6840142782438672E-6</v>
      </c>
      <c r="J786" s="425">
        <f>IF(ISBLANK(D786),"",(F786/'Tasks to improve GC score'!$C$10))</f>
        <v>5.6840142782438672E-6</v>
      </c>
      <c r="K786" s="425">
        <f>IF(ISBLANK(D786),"",(G786/'Tasks to improve GC score'!$C$10))</f>
        <v>5.6840142782438672E-6</v>
      </c>
    </row>
    <row r="787" spans="1:11" x14ac:dyDescent="0.5">
      <c r="A787" s="230" t="str">
        <f t="shared" si="24"/>
        <v>Survey documentation (user guides, codebooks)</v>
      </c>
      <c r="B787" s="230" t="str">
        <f t="shared" si="25"/>
        <v>StatCan</v>
      </c>
      <c r="C787" s="230">
        <f>VLOOKUP(B787,'Data-Dept'!A:J,10,)</f>
        <v>9.338464401390037E-3</v>
      </c>
      <c r="D787" t="s">
        <v>1247</v>
      </c>
      <c r="E787">
        <v>3</v>
      </c>
      <c r="F787">
        <v>5</v>
      </c>
      <c r="G787">
        <v>5</v>
      </c>
      <c r="H787">
        <v>10</v>
      </c>
      <c r="I787" s="425">
        <f>IF(ISBLANK(D787),"",(E787/'Tasks to improve GC score'!$C$10))</f>
        <v>5.6840142782438672E-6</v>
      </c>
      <c r="J787" s="425">
        <f>IF(ISBLANK(D787),"",(F787/'Tasks to improve GC score'!$C$10))</f>
        <v>9.4733571304064453E-6</v>
      </c>
      <c r="K787" s="425">
        <f>IF(ISBLANK(D787),"",(G787/'Tasks to improve GC score'!$C$10))</f>
        <v>9.4733571304064453E-6</v>
      </c>
    </row>
    <row r="788" spans="1:11" x14ac:dyDescent="0.5">
      <c r="A788" s="230" t="str">
        <f t="shared" si="24"/>
        <v>Thematic Maps</v>
      </c>
      <c r="B788" s="230" t="str">
        <f t="shared" si="25"/>
        <v>StatCan</v>
      </c>
      <c r="C788" s="230">
        <f>VLOOKUP(B788,'Data-Dept'!A:J,10,)</f>
        <v>9.338464401390037E-3</v>
      </c>
      <c r="D788" t="s">
        <v>1248</v>
      </c>
      <c r="E788">
        <v>3</v>
      </c>
      <c r="F788">
        <v>3</v>
      </c>
      <c r="G788">
        <v>3</v>
      </c>
      <c r="H788">
        <v>5</v>
      </c>
      <c r="I788" s="425">
        <f>IF(ISBLANK(D788),"",(E788/'Tasks to improve GC score'!$C$10))</f>
        <v>5.6840142782438672E-6</v>
      </c>
      <c r="J788" s="425">
        <f>IF(ISBLANK(D788),"",(F788/'Tasks to improve GC score'!$C$10))</f>
        <v>5.6840142782438672E-6</v>
      </c>
      <c r="K788" s="425">
        <f>IF(ISBLANK(D788),"",(G788/'Tasks to improve GC score'!$C$10))</f>
        <v>5.6840142782438672E-6</v>
      </c>
    </row>
    <row r="789" spans="1:11" x14ac:dyDescent="0.5">
      <c r="A789" s="230" t="str">
        <f t="shared" si="24"/>
        <v>Learn about advanced vehicle technologies</v>
      </c>
      <c r="B789" s="230" t="str">
        <f t="shared" si="25"/>
        <v>TC</v>
      </c>
      <c r="C789" s="230">
        <f>VLOOKUP(B789,'Data-Dept'!A:J,10,)</f>
        <v>2.4679576079022828E-2</v>
      </c>
      <c r="D789" t="s">
        <v>1622</v>
      </c>
      <c r="E789">
        <v>3</v>
      </c>
      <c r="F789">
        <v>4</v>
      </c>
      <c r="G789">
        <v>4</v>
      </c>
      <c r="H789">
        <v>7</v>
      </c>
      <c r="I789" s="425">
        <f>IF(ISBLANK(D789),"",(E789/'Tasks to improve GC score'!$C$10))</f>
        <v>5.6840142782438672E-6</v>
      </c>
      <c r="J789" s="425">
        <f>IF(ISBLANK(D789),"",(F789/'Tasks to improve GC score'!$C$10))</f>
        <v>7.5786857043251562E-6</v>
      </c>
      <c r="K789" s="425">
        <f>IF(ISBLANK(D789),"",(G789/'Tasks to improve GC score'!$C$10))</f>
        <v>7.5786857043251562E-6</v>
      </c>
    </row>
    <row r="790" spans="1:11" x14ac:dyDescent="0.5">
      <c r="A790" s="230" t="str">
        <f t="shared" si="24"/>
        <v>Find out what you can bring on a plane</v>
      </c>
      <c r="B790" s="230" t="str">
        <f t="shared" si="25"/>
        <v>TC</v>
      </c>
      <c r="C790" s="230">
        <f>VLOOKUP(B790,'Data-Dept'!A:J,10,)</f>
        <v>2.4679576079022828E-2</v>
      </c>
      <c r="D790" t="s">
        <v>1292</v>
      </c>
      <c r="E790">
        <v>3</v>
      </c>
      <c r="F790">
        <v>12</v>
      </c>
      <c r="G790">
        <v>10</v>
      </c>
      <c r="H790">
        <v>30</v>
      </c>
      <c r="I790" s="425">
        <f>IF(ISBLANK(D790),"",(E790/'Tasks to improve GC score'!$C$10))</f>
        <v>5.6840142782438672E-6</v>
      </c>
      <c r="J790" s="425">
        <f>IF(ISBLANK(D790),"",(F790/'Tasks to improve GC score'!$C$10))</f>
        <v>2.2736057112975469E-5</v>
      </c>
      <c r="K790" s="425">
        <f>IF(ISBLANK(D790),"",(G790/'Tasks to improve GC score'!$C$10))</f>
        <v>1.8946714260812891E-5</v>
      </c>
    </row>
    <row r="791" spans="1:11" x14ac:dyDescent="0.5">
      <c r="A791" s="230" t="str">
        <f t="shared" si="24"/>
        <v>Learn about the containers required to transport dangerous goods by rail</v>
      </c>
      <c r="B791" s="230" t="str">
        <f t="shared" si="25"/>
        <v>TC</v>
      </c>
      <c r="C791" s="230">
        <f>VLOOKUP(B791,'Data-Dept'!A:J,10,)</f>
        <v>2.4679576079022828E-2</v>
      </c>
      <c r="D791" t="s">
        <v>1301</v>
      </c>
      <c r="E791">
        <v>3</v>
      </c>
      <c r="F791">
        <v>2</v>
      </c>
      <c r="G791">
        <v>3</v>
      </c>
      <c r="H791">
        <v>6</v>
      </c>
      <c r="I791" s="425">
        <f>IF(ISBLANK(D791),"",(E791/'Tasks to improve GC score'!$C$10))</f>
        <v>5.6840142782438672E-6</v>
      </c>
      <c r="J791" s="425">
        <f>IF(ISBLANK(D791),"",(F791/'Tasks to improve GC score'!$C$10))</f>
        <v>3.7893428521625781E-6</v>
      </c>
      <c r="K791" s="425">
        <f>IF(ISBLANK(D791),"",(G791/'Tasks to improve GC score'!$C$10))</f>
        <v>5.6840142782438672E-6</v>
      </c>
    </row>
    <row r="792" spans="1:11" x14ac:dyDescent="0.5">
      <c r="A792" s="230" t="str">
        <f t="shared" si="24"/>
        <v>Learn about zero-emission vehicles (electric, hybrid, hydrogen fuel cell)</v>
      </c>
      <c r="B792" s="230" t="str">
        <f t="shared" si="25"/>
        <v>TC</v>
      </c>
      <c r="C792" s="230">
        <f>VLOOKUP(B792,'Data-Dept'!A:J,10,)</f>
        <v>2.4679576079022828E-2</v>
      </c>
      <c r="D792" t="s">
        <v>1302</v>
      </c>
      <c r="E792">
        <v>3</v>
      </c>
      <c r="F792">
        <v>6</v>
      </c>
      <c r="G792">
        <v>6</v>
      </c>
      <c r="H792">
        <v>21</v>
      </c>
      <c r="I792" s="425">
        <f>IF(ISBLANK(D792),"",(E792/'Tasks to improve GC score'!$C$10))</f>
        <v>5.6840142782438672E-6</v>
      </c>
      <c r="J792" s="425">
        <f>IF(ISBLANK(D792),"",(F792/'Tasks to improve GC score'!$C$10))</f>
        <v>1.1368028556487734E-5</v>
      </c>
      <c r="K792" s="425">
        <f>IF(ISBLANK(D792),"",(G792/'Tasks to improve GC score'!$C$10))</f>
        <v>1.1368028556487734E-5</v>
      </c>
    </row>
    <row r="793" spans="1:11" x14ac:dyDescent="0.5">
      <c r="A793" s="230" t="str">
        <f t="shared" si="24"/>
        <v>Learn tips on safe boating</v>
      </c>
      <c r="B793" s="230" t="str">
        <f t="shared" si="25"/>
        <v>TC</v>
      </c>
      <c r="C793" s="230">
        <f>VLOOKUP(B793,'Data-Dept'!A:J,10,)</f>
        <v>2.4679576079022828E-2</v>
      </c>
      <c r="D793" t="s">
        <v>1307</v>
      </c>
      <c r="E793">
        <v>3</v>
      </c>
      <c r="F793">
        <v>4</v>
      </c>
      <c r="G793">
        <v>8</v>
      </c>
      <c r="H793">
        <v>15</v>
      </c>
      <c r="I793" s="425">
        <f>IF(ISBLANK(D793),"",(E793/'Tasks to improve GC score'!$C$10))</f>
        <v>5.6840142782438672E-6</v>
      </c>
      <c r="J793" s="425">
        <f>IF(ISBLANK(D793),"",(F793/'Tasks to improve GC score'!$C$10))</f>
        <v>7.5786857043251562E-6</v>
      </c>
      <c r="K793" s="425">
        <f>IF(ISBLANK(D793),"",(G793/'Tasks to improve GC score'!$C$10))</f>
        <v>1.5157371408650312E-5</v>
      </c>
    </row>
    <row r="794" spans="1:11" x14ac:dyDescent="0.5">
      <c r="A794" s="230" t="str">
        <f t="shared" si="24"/>
        <v>Operating an airport or aerodrome</v>
      </c>
      <c r="B794" s="230" t="str">
        <f t="shared" si="25"/>
        <v>TC</v>
      </c>
      <c r="C794" s="230">
        <f>VLOOKUP(B794,'Data-Dept'!A:J,10,)</f>
        <v>2.4679576079022828E-2</v>
      </c>
      <c r="D794" t="s">
        <v>1310</v>
      </c>
      <c r="E794">
        <v>3</v>
      </c>
      <c r="F794">
        <v>5</v>
      </c>
      <c r="G794">
        <v>5</v>
      </c>
      <c r="H794">
        <v>8</v>
      </c>
      <c r="I794" s="425">
        <f>IF(ISBLANK(D794),"",(E794/'Tasks to improve GC score'!$C$10))</f>
        <v>5.6840142782438672E-6</v>
      </c>
      <c r="J794" s="425">
        <f>IF(ISBLANK(D794),"",(F794/'Tasks to improve GC score'!$C$10))</f>
        <v>9.4733571304064453E-6</v>
      </c>
      <c r="K794" s="425">
        <f>IF(ISBLANK(D794),"",(G794/'Tasks to improve GC score'!$C$10))</f>
        <v>9.4733571304064453E-6</v>
      </c>
    </row>
    <row r="795" spans="1:11" x14ac:dyDescent="0.5">
      <c r="A795" s="230" t="str">
        <f t="shared" si="24"/>
        <v>Read the rules for operating a federal railway</v>
      </c>
      <c r="B795" s="230" t="str">
        <f t="shared" si="25"/>
        <v>TC</v>
      </c>
      <c r="C795" s="230">
        <f>VLOOKUP(B795,'Data-Dept'!A:J,10,)</f>
        <v>2.4679576079022828E-2</v>
      </c>
      <c r="D795" t="s">
        <v>1314</v>
      </c>
      <c r="E795">
        <v>3</v>
      </c>
      <c r="F795">
        <v>5</v>
      </c>
      <c r="G795">
        <v>7</v>
      </c>
      <c r="H795">
        <v>14</v>
      </c>
      <c r="I795" s="425">
        <f>IF(ISBLANK(D795),"",(E795/'Tasks to improve GC score'!$C$10))</f>
        <v>5.6840142782438672E-6</v>
      </c>
      <c r="J795" s="425">
        <f>IF(ISBLANK(D795),"",(F795/'Tasks to improve GC score'!$C$10))</f>
        <v>9.4733571304064453E-6</v>
      </c>
      <c r="K795" s="425">
        <f>IF(ISBLANK(D795),"",(G795/'Tasks to improve GC score'!$C$10))</f>
        <v>1.3262699982569023E-5</v>
      </c>
    </row>
    <row r="796" spans="1:11" x14ac:dyDescent="0.5">
      <c r="A796" s="230" t="str">
        <f t="shared" si="24"/>
        <v>Pest Management</v>
      </c>
      <c r="B796" s="230" t="str">
        <f t="shared" si="25"/>
        <v>AAFC</v>
      </c>
      <c r="C796" s="230">
        <f>VLOOKUP(B796,'Data-Dept'!A:J,10,)</f>
        <v>6.2702537952708762E-2</v>
      </c>
      <c r="D796" t="s">
        <v>236</v>
      </c>
      <c r="E796">
        <v>2</v>
      </c>
      <c r="F796">
        <v>2</v>
      </c>
      <c r="G796">
        <v>2</v>
      </c>
      <c r="H796">
        <v>3</v>
      </c>
      <c r="I796" s="425">
        <f>IF(ISBLANK(D796),"",(E796/'Tasks to improve GC score'!$C$10))</f>
        <v>3.7893428521625781E-6</v>
      </c>
      <c r="J796" s="425">
        <f>IF(ISBLANK(D796),"",(F796/'Tasks to improve GC score'!$C$10))</f>
        <v>3.7893428521625781E-6</v>
      </c>
      <c r="K796" s="425">
        <f>IF(ISBLANK(D796),"",(G796/'Tasks to improve GC score'!$C$10))</f>
        <v>3.7893428521625781E-6</v>
      </c>
    </row>
    <row r="797" spans="1:11" x14ac:dyDescent="0.5">
      <c r="A797" s="230" t="str">
        <f t="shared" si="24"/>
        <v>Get technical support</v>
      </c>
      <c r="B797" s="230" t="str">
        <f t="shared" si="25"/>
        <v>CBSA</v>
      </c>
      <c r="C797" s="230">
        <f>VLOOKUP(B797,'Data-Dept'!A:J,10,)</f>
        <v>8.2121991698330173E-3</v>
      </c>
      <c r="D797" t="s">
        <v>265</v>
      </c>
      <c r="E797">
        <v>2</v>
      </c>
      <c r="F797">
        <v>4</v>
      </c>
      <c r="G797">
        <v>4</v>
      </c>
      <c r="H797">
        <v>8</v>
      </c>
      <c r="I797" s="425">
        <f>IF(ISBLANK(D797),"",(E797/'Tasks to improve GC score'!$C$10))</f>
        <v>3.7893428521625781E-6</v>
      </c>
      <c r="J797" s="425">
        <f>IF(ISBLANK(D797),"",(F797/'Tasks to improve GC score'!$C$10))</f>
        <v>7.5786857043251562E-6</v>
      </c>
      <c r="K797" s="425">
        <f>IF(ISBLANK(D797),"",(G797/'Tasks to improve GC score'!$C$10))</f>
        <v>7.5786857043251562E-6</v>
      </c>
    </row>
    <row r="798" spans="1:11" x14ac:dyDescent="0.5">
      <c r="A798" s="230" t="str">
        <f t="shared" si="24"/>
        <v>Request an appeal or review</v>
      </c>
      <c r="B798" s="230" t="str">
        <f t="shared" si="25"/>
        <v>CBSA</v>
      </c>
      <c r="C798" s="230">
        <f>VLOOKUP(B798,'Data-Dept'!A:J,10,)</f>
        <v>8.2121991698330173E-3</v>
      </c>
      <c r="D798" t="s">
        <v>269</v>
      </c>
      <c r="E798">
        <v>2</v>
      </c>
      <c r="F798">
        <v>1</v>
      </c>
      <c r="G798">
        <v>0</v>
      </c>
      <c r="H798">
        <v>2</v>
      </c>
      <c r="I798" s="425">
        <f>IF(ISBLANK(D798),"",(E798/'Tasks to improve GC score'!$C$10))</f>
        <v>3.7893428521625781E-6</v>
      </c>
      <c r="J798" s="425">
        <f>IF(ISBLANK(D798),"",(F798/'Tasks to improve GC score'!$C$10))</f>
        <v>1.8946714260812891E-6</v>
      </c>
      <c r="K798" s="425">
        <f>IF(ISBLANK(D798),"",(G798/'Tasks to improve GC score'!$C$10))</f>
        <v>0</v>
      </c>
    </row>
    <row r="799" spans="1:11" x14ac:dyDescent="0.5">
      <c r="A799" s="230" t="str">
        <f t="shared" si="24"/>
        <v>Other - Reason for my visit is not in this list</v>
      </c>
      <c r="B799" s="230" t="str">
        <f t="shared" si="25"/>
        <v>CFIA</v>
      </c>
      <c r="C799" s="230">
        <f>VLOOKUP(B799,'Data-Dept'!A:J,10,)</f>
        <v>2.0566405380382704E-2</v>
      </c>
      <c r="D799" t="s">
        <v>285</v>
      </c>
      <c r="E799">
        <v>2</v>
      </c>
      <c r="F799">
        <v>5</v>
      </c>
      <c r="G799">
        <v>4</v>
      </c>
      <c r="H799">
        <v>10</v>
      </c>
      <c r="I799" s="425">
        <f>IF(ISBLANK(D799),"",(E799/'Tasks to improve GC score'!$C$10))</f>
        <v>3.7893428521625781E-6</v>
      </c>
      <c r="J799" s="425">
        <f>IF(ISBLANK(D799),"",(F799/'Tasks to improve GC score'!$C$10))</f>
        <v>9.4733571304064453E-6</v>
      </c>
      <c r="K799" s="425">
        <f>IF(ISBLANK(D799),"",(G799/'Tasks to improve GC score'!$C$10))</f>
        <v>7.5786857043251562E-6</v>
      </c>
    </row>
    <row r="800" spans="1:11" x14ac:dyDescent="0.5">
      <c r="A800" s="230" t="str">
        <f t="shared" si="24"/>
        <v>Infection and Immunity</v>
      </c>
      <c r="B800" s="230" t="str">
        <f t="shared" si="25"/>
        <v>CIHR</v>
      </c>
      <c r="C800" s="230">
        <f>VLOOKUP(B800,'Data-Dept'!A:J,10,)</f>
        <v>2.9322591399837911E-2</v>
      </c>
      <c r="D800" t="s">
        <v>1376</v>
      </c>
      <c r="E800">
        <v>2</v>
      </c>
      <c r="F800">
        <v>2</v>
      </c>
      <c r="G800">
        <v>2</v>
      </c>
      <c r="H800">
        <v>4</v>
      </c>
      <c r="I800" s="425">
        <f>IF(ISBLANK(D800),"",(E800/'Tasks to improve GC score'!$C$10))</f>
        <v>3.7893428521625781E-6</v>
      </c>
      <c r="J800" s="425">
        <f>IF(ISBLANK(D800),"",(F800/'Tasks to improve GC score'!$C$10))</f>
        <v>3.7893428521625781E-6</v>
      </c>
      <c r="K800" s="425">
        <f>IF(ISBLANK(D800),"",(G800/'Tasks to improve GC score'!$C$10))</f>
        <v>3.7893428521625781E-6</v>
      </c>
    </row>
    <row r="801" spans="1:11" x14ac:dyDescent="0.5">
      <c r="A801" s="230" t="str">
        <f t="shared" si="24"/>
        <v>Learn more about the College of reviewers</v>
      </c>
      <c r="B801" s="230" t="str">
        <f t="shared" si="25"/>
        <v>CIHR</v>
      </c>
      <c r="C801" s="230">
        <f>VLOOKUP(B801,'Data-Dept'!A:J,10,)</f>
        <v>2.9322591399837911E-2</v>
      </c>
      <c r="D801" t="s">
        <v>313</v>
      </c>
      <c r="E801">
        <v>2</v>
      </c>
      <c r="F801">
        <v>3</v>
      </c>
      <c r="G801">
        <v>2</v>
      </c>
      <c r="H801">
        <v>18</v>
      </c>
      <c r="I801" s="425">
        <f>IF(ISBLANK(D801),"",(E801/'Tasks to improve GC score'!$C$10))</f>
        <v>3.7893428521625781E-6</v>
      </c>
      <c r="J801" s="425">
        <f>IF(ISBLANK(D801),"",(F801/'Tasks to improve GC score'!$C$10))</f>
        <v>5.6840142782438672E-6</v>
      </c>
      <c r="K801" s="425">
        <f>IF(ISBLANK(D801),"",(G801/'Tasks to improve GC score'!$C$10))</f>
        <v>3.7893428521625781E-6</v>
      </c>
    </row>
    <row r="802" spans="1:11" x14ac:dyDescent="0.5">
      <c r="A802" s="230" t="str">
        <f t="shared" si="24"/>
        <v>Find a patent</v>
      </c>
      <c r="B802" s="230" t="str">
        <f t="shared" si="25"/>
        <v>CIPO</v>
      </c>
      <c r="C802" s="230">
        <f>VLOOKUP(B802,'Data-Dept'!A:J,10,)</f>
        <v>6.0161645388857155E-2</v>
      </c>
      <c r="D802" t="s">
        <v>319</v>
      </c>
      <c r="E802">
        <v>2</v>
      </c>
      <c r="F802">
        <v>2</v>
      </c>
      <c r="G802">
        <v>3</v>
      </c>
      <c r="H802">
        <v>7</v>
      </c>
      <c r="I802" s="425">
        <f>IF(ISBLANK(D802),"",(E802/'Tasks to improve GC score'!$C$10))</f>
        <v>3.7893428521625781E-6</v>
      </c>
      <c r="J802" s="425">
        <f>IF(ISBLANK(D802),"",(F802/'Tasks to improve GC score'!$C$10))</f>
        <v>3.7893428521625781E-6</v>
      </c>
      <c r="K802" s="425">
        <f>IF(ISBLANK(D802),"",(G802/'Tasks to improve GC score'!$C$10))</f>
        <v>5.6840142782438672E-6</v>
      </c>
    </row>
    <row r="803" spans="1:11" x14ac:dyDescent="0.5">
      <c r="A803" s="230" t="str">
        <f t="shared" si="24"/>
        <v>Solar eclipses times and appreciation guide</v>
      </c>
      <c r="B803" s="230" t="str">
        <f t="shared" si="25"/>
        <v>CSA</v>
      </c>
      <c r="C803" s="230">
        <f>VLOOKUP(B803,'Data-Dept'!A:J,10,)</f>
        <v>2.1474470106768312E-2</v>
      </c>
      <c r="D803" t="s">
        <v>380</v>
      </c>
      <c r="E803">
        <v>2</v>
      </c>
      <c r="F803">
        <v>1</v>
      </c>
      <c r="G803">
        <v>4</v>
      </c>
      <c r="H803">
        <v>13</v>
      </c>
      <c r="I803" s="425">
        <f>IF(ISBLANK(D803),"",(E803/'Tasks to improve GC score'!$C$10))</f>
        <v>3.7893428521625781E-6</v>
      </c>
      <c r="J803" s="425">
        <f>IF(ISBLANK(D803),"",(F803/'Tasks to improve GC score'!$C$10))</f>
        <v>1.8946714260812891E-6</v>
      </c>
      <c r="K803" s="425">
        <f>IF(ISBLANK(D803),"",(G803/'Tasks to improve GC score'!$C$10))</f>
        <v>7.5786857043251562E-6</v>
      </c>
    </row>
    <row r="804" spans="1:11" x14ac:dyDescent="0.5">
      <c r="A804" s="230" t="str">
        <f t="shared" si="24"/>
        <v>Secure your device (phone, router etc)</v>
      </c>
      <c r="B804" s="230" t="str">
        <f t="shared" si="25"/>
        <v>CSEC</v>
      </c>
      <c r="C804" s="230">
        <f>VLOOKUP(B804,'Data-Dept'!A:J,10,)</f>
        <v>3.4062996861916293E-2</v>
      </c>
      <c r="D804" t="s">
        <v>396</v>
      </c>
      <c r="E804">
        <v>2</v>
      </c>
      <c r="F804">
        <v>2</v>
      </c>
      <c r="G804">
        <v>1</v>
      </c>
      <c r="H804">
        <v>4</v>
      </c>
      <c r="I804" s="425">
        <f>IF(ISBLANK(D804),"",(E804/'Tasks to improve GC score'!$C$10))</f>
        <v>3.7893428521625781E-6</v>
      </c>
      <c r="J804" s="425">
        <f>IF(ISBLANK(D804),"",(F804/'Tasks to improve GC score'!$C$10))</f>
        <v>3.7893428521625781E-6</v>
      </c>
      <c r="K804" s="425">
        <f>IF(ISBLANK(D804),"",(G804/'Tasks to improve GC score'!$C$10))</f>
        <v>1.8946714260812891E-6</v>
      </c>
    </row>
    <row r="805" spans="1:11" x14ac:dyDescent="0.5">
      <c r="A805" s="230" t="str">
        <f t="shared" si="24"/>
        <v>Contact the School</v>
      </c>
      <c r="B805" s="230" t="str">
        <f t="shared" si="25"/>
        <v>CSPS</v>
      </c>
      <c r="C805" s="230">
        <f>VLOOKUP(B805,'Data-Dept'!A:J,10,)</f>
        <v>8.1639509937400268E-2</v>
      </c>
      <c r="D805" t="s">
        <v>399</v>
      </c>
      <c r="E805">
        <v>2</v>
      </c>
      <c r="F805">
        <v>3</v>
      </c>
      <c r="G805">
        <v>4</v>
      </c>
      <c r="H805">
        <v>5</v>
      </c>
      <c r="I805" s="425">
        <f>IF(ISBLANK(D805),"",(E805/'Tasks to improve GC score'!$C$10))</f>
        <v>3.7893428521625781E-6</v>
      </c>
      <c r="J805" s="425">
        <f>IF(ISBLANK(D805),"",(F805/'Tasks to improve GC score'!$C$10))</f>
        <v>5.6840142782438672E-6</v>
      </c>
      <c r="K805" s="425">
        <f>IF(ISBLANK(D805),"",(G805/'Tasks to improve GC score'!$C$10))</f>
        <v>7.5786857043251562E-6</v>
      </c>
    </row>
    <row r="806" spans="1:11" ht="31.5" x14ac:dyDescent="0.5">
      <c r="A806" s="230" t="str">
        <f t="shared" si="24"/>
        <v>Find information on fishing for salmon and trout in Newfoundland and Labrador rivers</v>
      </c>
      <c r="B806" s="230" t="str">
        <f t="shared" si="25"/>
        <v>DFO</v>
      </c>
      <c r="C806" s="230">
        <f>VLOOKUP(B806,'Data-Dept'!A:J,10,)</f>
        <v>3.4571708353696461E-2</v>
      </c>
      <c r="D806" t="s">
        <v>413</v>
      </c>
      <c r="E806">
        <v>2</v>
      </c>
      <c r="F806">
        <v>3</v>
      </c>
      <c r="G806">
        <v>2</v>
      </c>
      <c r="H806">
        <v>8</v>
      </c>
      <c r="I806" s="425">
        <f>IF(ISBLANK(D806),"",(E806/'Tasks to improve GC score'!$C$10))</f>
        <v>3.7893428521625781E-6</v>
      </c>
      <c r="J806" s="425">
        <f>IF(ISBLANK(D806),"",(F806/'Tasks to improve GC score'!$C$10))</f>
        <v>5.6840142782438672E-6</v>
      </c>
      <c r="K806" s="425">
        <f>IF(ISBLANK(D806),"",(G806/'Tasks to improve GC score'!$C$10))</f>
        <v>3.7893428521625781E-6</v>
      </c>
    </row>
    <row r="807" spans="1:11" x14ac:dyDescent="0.5">
      <c r="A807" s="230" t="str">
        <f t="shared" si="24"/>
        <v>Get maps for fishery areas</v>
      </c>
      <c r="B807" s="230" t="str">
        <f t="shared" si="25"/>
        <v>DFO</v>
      </c>
      <c r="C807" s="230">
        <f>VLOOKUP(B807,'Data-Dept'!A:J,10,)</f>
        <v>3.4571708353696461E-2</v>
      </c>
      <c r="D807" t="s">
        <v>1404</v>
      </c>
      <c r="E807">
        <v>2</v>
      </c>
      <c r="F807">
        <v>3</v>
      </c>
      <c r="G807">
        <v>4</v>
      </c>
      <c r="H807">
        <v>5</v>
      </c>
      <c r="I807" s="425">
        <f>IF(ISBLANK(D807),"",(E807/'Tasks to improve GC score'!$C$10))</f>
        <v>3.7893428521625781E-6</v>
      </c>
      <c r="J807" s="425">
        <f>IF(ISBLANK(D807),"",(F807/'Tasks to improve GC score'!$C$10))</f>
        <v>5.6840142782438672E-6</v>
      </c>
      <c r="K807" s="425">
        <f>IF(ISBLANK(D807),"",(G807/'Tasks to improve GC score'!$C$10))</f>
        <v>7.5786857043251562E-6</v>
      </c>
    </row>
    <row r="808" spans="1:11" x14ac:dyDescent="0.5">
      <c r="A808" s="230" t="str">
        <f t="shared" si="24"/>
        <v>Other - Reason for my visit is not in this list</v>
      </c>
      <c r="B808" s="230" t="str">
        <f t="shared" si="25"/>
        <v>FINTRAC</v>
      </c>
      <c r="C808" s="230" t="str">
        <f>VLOOKUP(B808,'Data-Dept'!A:J,10,)</f>
        <v>Insufficient data</v>
      </c>
      <c r="D808" t="s">
        <v>624</v>
      </c>
      <c r="E808">
        <v>2</v>
      </c>
      <c r="F808">
        <v>3</v>
      </c>
      <c r="G808">
        <v>2</v>
      </c>
      <c r="H808">
        <v>12</v>
      </c>
      <c r="I808" s="425">
        <f>IF(ISBLANK(D808),"",(E808/'Tasks to improve GC score'!$C$10))</f>
        <v>3.7893428521625781E-6</v>
      </c>
      <c r="J808" s="425">
        <f>IF(ISBLANK(D808),"",(F808/'Tasks to improve GC score'!$C$10))</f>
        <v>5.6840142782438672E-6</v>
      </c>
      <c r="K808" s="425">
        <f>IF(ISBLANK(D808),"",(G808/'Tasks to improve GC score'!$C$10))</f>
        <v>3.7893428521625781E-6</v>
      </c>
    </row>
    <row r="809" spans="1:11" x14ac:dyDescent="0.5">
      <c r="A809" s="230" t="str">
        <f t="shared" si="24"/>
        <v>Canada's State of Trade</v>
      </c>
      <c r="B809" s="230" t="str">
        <f t="shared" si="25"/>
        <v>GAC</v>
      </c>
      <c r="C809" s="230">
        <f>VLOOKUP(B809,'Data-Dept'!A:J,10,)</f>
        <v>8.097690068006173E-3</v>
      </c>
      <c r="D809" t="s">
        <v>631</v>
      </c>
      <c r="E809">
        <v>2</v>
      </c>
      <c r="F809">
        <v>3</v>
      </c>
      <c r="G809">
        <v>3</v>
      </c>
      <c r="H809">
        <v>5</v>
      </c>
      <c r="I809" s="425">
        <f>IF(ISBLANK(D809),"",(E809/'Tasks to improve GC score'!$C$10))</f>
        <v>3.7893428521625781E-6</v>
      </c>
      <c r="J809" s="425">
        <f>IF(ISBLANK(D809),"",(F809/'Tasks to improve GC score'!$C$10))</f>
        <v>5.6840142782438672E-6</v>
      </c>
      <c r="K809" s="425">
        <f>IF(ISBLANK(D809),"",(G809/'Tasks to improve GC score'!$C$10))</f>
        <v>5.6840142782438672E-6</v>
      </c>
    </row>
    <row r="810" spans="1:11" x14ac:dyDescent="0.5">
      <c r="A810" s="230" t="str">
        <f t="shared" si="24"/>
        <v>Contact the Trade Controls Bureau</v>
      </c>
      <c r="B810" s="230" t="str">
        <f t="shared" si="25"/>
        <v>GAC</v>
      </c>
      <c r="C810" s="230">
        <f>VLOOKUP(B810,'Data-Dept'!A:J,10,)</f>
        <v>8.097690068006173E-3</v>
      </c>
      <c r="D810" t="s">
        <v>636</v>
      </c>
      <c r="E810">
        <v>2</v>
      </c>
      <c r="F810">
        <v>2</v>
      </c>
      <c r="G810">
        <v>1</v>
      </c>
      <c r="H810">
        <v>2</v>
      </c>
      <c r="I810" s="425">
        <f>IF(ISBLANK(D810),"",(E810/'Tasks to improve GC score'!$C$10))</f>
        <v>3.7893428521625781E-6</v>
      </c>
      <c r="J810" s="425">
        <f>IF(ISBLANK(D810),"",(F810/'Tasks to improve GC score'!$C$10))</f>
        <v>3.7893428521625781E-6</v>
      </c>
      <c r="K810" s="425">
        <f>IF(ISBLANK(D810),"",(G810/'Tasks to improve GC score'!$C$10))</f>
        <v>1.8946714260812891E-6</v>
      </c>
    </row>
    <row r="811" spans="1:11" x14ac:dyDescent="0.5">
      <c r="A811" s="230" t="str">
        <f t="shared" si="24"/>
        <v>CUSMA – Canada-United States-Mexico Agreement</v>
      </c>
      <c r="B811" s="230" t="str">
        <f t="shared" si="25"/>
        <v>GAC</v>
      </c>
      <c r="C811" s="230">
        <f>VLOOKUP(B811,'Data-Dept'!A:J,10,)</f>
        <v>8.097690068006173E-3</v>
      </c>
      <c r="D811" t="s">
        <v>641</v>
      </c>
      <c r="E811">
        <v>2</v>
      </c>
      <c r="F811">
        <v>0</v>
      </c>
      <c r="G811">
        <v>2</v>
      </c>
      <c r="H811">
        <v>7</v>
      </c>
      <c r="I811" s="425">
        <f>IF(ISBLANK(D811),"",(E811/'Tasks to improve GC score'!$C$10))</f>
        <v>3.7893428521625781E-6</v>
      </c>
      <c r="J811" s="425">
        <f>IF(ISBLANK(D811),"",(F811/'Tasks to improve GC score'!$C$10))</f>
        <v>0</v>
      </c>
      <c r="K811" s="425">
        <f>IF(ISBLANK(D811),"",(G811/'Tasks to improve GC score'!$C$10))</f>
        <v>3.7893428521625781E-6</v>
      </c>
    </row>
    <row r="812" spans="1:11" x14ac:dyDescent="0.5">
      <c r="A812" s="230" t="str">
        <f t="shared" si="24"/>
        <v>Export and import permits and certificates fees</v>
      </c>
      <c r="B812" s="230" t="str">
        <f t="shared" si="25"/>
        <v>GAC</v>
      </c>
      <c r="C812" s="230">
        <f>VLOOKUP(B812,'Data-Dept'!A:J,10,)</f>
        <v>8.097690068006173E-3</v>
      </c>
      <c r="D812" t="s">
        <v>644</v>
      </c>
      <c r="E812">
        <v>2</v>
      </c>
      <c r="F812">
        <v>1</v>
      </c>
      <c r="G812">
        <v>2</v>
      </c>
      <c r="H812">
        <v>5</v>
      </c>
      <c r="I812" s="425">
        <f>IF(ISBLANK(D812),"",(E812/'Tasks to improve GC score'!$C$10))</f>
        <v>3.7893428521625781E-6</v>
      </c>
      <c r="J812" s="425">
        <f>IF(ISBLANK(D812),"",(F812/'Tasks to improve GC score'!$C$10))</f>
        <v>1.8946714260812891E-6</v>
      </c>
      <c r="K812" s="425">
        <f>IF(ISBLANK(D812),"",(G812/'Tasks to improve GC score'!$C$10))</f>
        <v>3.7893428521625781E-6</v>
      </c>
    </row>
    <row r="813" spans="1:11" x14ac:dyDescent="0.5">
      <c r="A813" s="230" t="str">
        <f t="shared" si="24"/>
        <v>Market information – Wine, beer and spirits</v>
      </c>
      <c r="B813" s="230" t="str">
        <f t="shared" si="25"/>
        <v>GAC</v>
      </c>
      <c r="C813" s="230">
        <f>VLOOKUP(B813,'Data-Dept'!A:J,10,)</f>
        <v>8.097690068006173E-3</v>
      </c>
      <c r="D813" t="s">
        <v>661</v>
      </c>
      <c r="E813">
        <v>2</v>
      </c>
      <c r="F813">
        <v>1</v>
      </c>
      <c r="G813">
        <v>2</v>
      </c>
      <c r="H813">
        <v>2</v>
      </c>
      <c r="I813" s="425">
        <f>IF(ISBLANK(D813),"",(E813/'Tasks to improve GC score'!$C$10))</f>
        <v>3.7893428521625781E-6</v>
      </c>
      <c r="J813" s="425">
        <f>IF(ISBLANK(D813),"",(F813/'Tasks to improve GC score'!$C$10))</f>
        <v>1.8946714260812891E-6</v>
      </c>
      <c r="K813" s="425">
        <f>IF(ISBLANK(D813),"",(G813/'Tasks to improve GC score'!$C$10))</f>
        <v>3.7893428521625781E-6</v>
      </c>
    </row>
    <row r="814" spans="1:11" x14ac:dyDescent="0.5">
      <c r="A814" s="230" t="str">
        <f t="shared" si="24"/>
        <v>Resolve a business/trade issue</v>
      </c>
      <c r="B814" s="230" t="str">
        <f t="shared" si="25"/>
        <v>GAC</v>
      </c>
      <c r="C814" s="230">
        <f>VLOOKUP(B814,'Data-Dept'!A:J,10,)</f>
        <v>8.097690068006173E-3</v>
      </c>
      <c r="D814" t="s">
        <v>669</v>
      </c>
      <c r="E814">
        <v>2</v>
      </c>
      <c r="F814">
        <v>2</v>
      </c>
      <c r="G814">
        <v>4</v>
      </c>
      <c r="H814">
        <v>7</v>
      </c>
      <c r="I814" s="425">
        <f>IF(ISBLANK(D814),"",(E814/'Tasks to improve GC score'!$C$10))</f>
        <v>3.7893428521625781E-6</v>
      </c>
      <c r="J814" s="425">
        <f>IF(ISBLANK(D814),"",(F814/'Tasks to improve GC score'!$C$10))</f>
        <v>3.7893428521625781E-6</v>
      </c>
      <c r="K814" s="425">
        <f>IF(ISBLANK(D814),"",(G814/'Tasks to improve GC score'!$C$10))</f>
        <v>7.5786857043251562E-6</v>
      </c>
    </row>
    <row r="815" spans="1:11" x14ac:dyDescent="0.5">
      <c r="A815" s="230" t="str">
        <f t="shared" si="24"/>
        <v>Support for Canadian business women in international trade</v>
      </c>
      <c r="B815" s="230" t="str">
        <f t="shared" si="25"/>
        <v>GAC</v>
      </c>
      <c r="C815" s="230">
        <f>VLOOKUP(B815,'Data-Dept'!A:J,10,)</f>
        <v>8.097690068006173E-3</v>
      </c>
      <c r="D815" t="s">
        <v>676</v>
      </c>
      <c r="E815">
        <v>2</v>
      </c>
      <c r="F815">
        <v>0</v>
      </c>
      <c r="G815">
        <v>1</v>
      </c>
      <c r="H815">
        <v>3</v>
      </c>
      <c r="I815" s="425">
        <f>IF(ISBLANK(D815),"",(E815/'Tasks to improve GC score'!$C$10))</f>
        <v>3.7893428521625781E-6</v>
      </c>
      <c r="J815" s="425">
        <f>IF(ISBLANK(D815),"",(F815/'Tasks to improve GC score'!$C$10))</f>
        <v>0</v>
      </c>
      <c r="K815" s="425">
        <f>IF(ISBLANK(D815),"",(G815/'Tasks to improve GC score'!$C$10))</f>
        <v>1.8946714260812891E-6</v>
      </c>
    </row>
    <row r="816" spans="1:11" x14ac:dyDescent="0.5">
      <c r="A816" s="230" t="str">
        <f t="shared" si="24"/>
        <v>Trade topic – Free trade</v>
      </c>
      <c r="B816" s="230" t="str">
        <f t="shared" si="25"/>
        <v>GAC</v>
      </c>
      <c r="C816" s="230">
        <f>VLOOKUP(B816,'Data-Dept'!A:J,10,)</f>
        <v>8.097690068006173E-3</v>
      </c>
      <c r="D816" t="s">
        <v>687</v>
      </c>
      <c r="E816">
        <v>2</v>
      </c>
      <c r="F816">
        <v>5</v>
      </c>
      <c r="G816">
        <v>4</v>
      </c>
      <c r="H816">
        <v>11</v>
      </c>
      <c r="I816" s="425">
        <f>IF(ISBLANK(D816),"",(E816/'Tasks to improve GC score'!$C$10))</f>
        <v>3.7893428521625781E-6</v>
      </c>
      <c r="J816" s="425">
        <f>IF(ISBLANK(D816),"",(F816/'Tasks to improve GC score'!$C$10))</f>
        <v>9.4733571304064453E-6</v>
      </c>
      <c r="K816" s="425">
        <f>IF(ISBLANK(D816),"",(G816/'Tasks to improve GC score'!$C$10))</f>
        <v>7.5786857043251562E-6</v>
      </c>
    </row>
    <row r="817" spans="1:11" x14ac:dyDescent="0.5">
      <c r="A817" s="230" t="str">
        <f t="shared" si="24"/>
        <v>Trade topic – Investment</v>
      </c>
      <c r="B817" s="230" t="str">
        <f t="shared" si="25"/>
        <v>GAC</v>
      </c>
      <c r="C817" s="230">
        <f>VLOOKUP(B817,'Data-Dept'!A:J,10,)</f>
        <v>8.097690068006173E-3</v>
      </c>
      <c r="D817" t="s">
        <v>692</v>
      </c>
      <c r="E817">
        <v>2</v>
      </c>
      <c r="F817">
        <v>2</v>
      </c>
      <c r="G817">
        <v>3</v>
      </c>
      <c r="H817">
        <v>4</v>
      </c>
      <c r="I817" s="425">
        <f>IF(ISBLANK(D817),"",(E817/'Tasks to improve GC score'!$C$10))</f>
        <v>3.7893428521625781E-6</v>
      </c>
      <c r="J817" s="425">
        <f>IF(ISBLANK(D817),"",(F817/'Tasks to improve GC score'!$C$10))</f>
        <v>3.7893428521625781E-6</v>
      </c>
      <c r="K817" s="425">
        <f>IF(ISBLANK(D817),"",(G817/'Tasks to improve GC score'!$C$10))</f>
        <v>5.6840142782438672E-6</v>
      </c>
    </row>
    <row r="818" spans="1:11" x14ac:dyDescent="0.5">
      <c r="A818" s="230" t="str">
        <f t="shared" si="24"/>
        <v>Trade topic – Market research</v>
      </c>
      <c r="B818" s="230" t="str">
        <f t="shared" si="25"/>
        <v>GAC</v>
      </c>
      <c r="C818" s="230">
        <f>VLOOKUP(B818,'Data-Dept'!A:J,10,)</f>
        <v>8.097690068006173E-3</v>
      </c>
      <c r="D818" t="s">
        <v>693</v>
      </c>
      <c r="E818">
        <v>2</v>
      </c>
      <c r="F818">
        <v>4</v>
      </c>
      <c r="G818">
        <v>4</v>
      </c>
      <c r="H818">
        <v>8</v>
      </c>
      <c r="I818" s="425">
        <f>IF(ISBLANK(D818),"",(E818/'Tasks to improve GC score'!$C$10))</f>
        <v>3.7893428521625781E-6</v>
      </c>
      <c r="J818" s="425">
        <f>IF(ISBLANK(D818),"",(F818/'Tasks to improve GC score'!$C$10))</f>
        <v>7.5786857043251562E-6</v>
      </c>
      <c r="K818" s="425">
        <f>IF(ISBLANK(D818),"",(G818/'Tasks to improve GC score'!$C$10))</f>
        <v>7.5786857043251562E-6</v>
      </c>
    </row>
    <row r="819" spans="1:11" x14ac:dyDescent="0.5">
      <c r="A819" s="230" t="str">
        <f t="shared" si="24"/>
        <v>Request emergency assistance</v>
      </c>
      <c r="B819" s="230" t="str">
        <f t="shared" si="25"/>
        <v>GAC</v>
      </c>
      <c r="C819" s="230">
        <f>VLOOKUP(B819,'Data-Dept'!A:J,10,)</f>
        <v>8.097690068006173E-3</v>
      </c>
      <c r="D819" t="s">
        <v>717</v>
      </c>
      <c r="E819">
        <v>2</v>
      </c>
      <c r="F819">
        <v>2</v>
      </c>
      <c r="G819">
        <v>2</v>
      </c>
      <c r="H819">
        <v>4</v>
      </c>
      <c r="I819" s="425">
        <f>IF(ISBLANK(D819),"",(E819/'Tasks to improve GC score'!$C$10))</f>
        <v>3.7893428521625781E-6</v>
      </c>
      <c r="J819" s="425">
        <f>IF(ISBLANK(D819),"",(F819/'Tasks to improve GC score'!$C$10))</f>
        <v>3.7893428521625781E-6</v>
      </c>
      <c r="K819" s="425">
        <f>IF(ISBLANK(D819),"",(G819/'Tasks to improve GC score'!$C$10))</f>
        <v>3.7893428521625781E-6</v>
      </c>
    </row>
    <row r="820" spans="1:11" x14ac:dyDescent="0.5">
      <c r="A820" s="230" t="str">
        <f t="shared" si="24"/>
        <v>Work outside of Canada</v>
      </c>
      <c r="B820" s="230" t="str">
        <f t="shared" si="25"/>
        <v>GAC</v>
      </c>
      <c r="C820" s="230">
        <f>VLOOKUP(B820,'Data-Dept'!A:J,10,)</f>
        <v>8.097690068006173E-3</v>
      </c>
      <c r="D820" t="s">
        <v>724</v>
      </c>
      <c r="E820">
        <v>2</v>
      </c>
      <c r="F820">
        <v>2</v>
      </c>
      <c r="G820">
        <v>3</v>
      </c>
      <c r="H820">
        <v>5</v>
      </c>
      <c r="I820" s="425">
        <f>IF(ISBLANK(D820),"",(E820/'Tasks to improve GC score'!$C$10))</f>
        <v>3.7893428521625781E-6</v>
      </c>
      <c r="J820" s="425">
        <f>IF(ISBLANK(D820),"",(F820/'Tasks to improve GC score'!$C$10))</f>
        <v>3.7893428521625781E-6</v>
      </c>
      <c r="K820" s="425">
        <f>IF(ISBLANK(D820),"",(G820/'Tasks to improve GC score'!$C$10))</f>
        <v>5.6840142782438672E-6</v>
      </c>
    </row>
    <row r="821" spans="1:11" x14ac:dyDescent="0.5">
      <c r="A821" s="230" t="str">
        <f t="shared" si="24"/>
        <v>Scholarships outside of Canada – for Canadians</v>
      </c>
      <c r="B821" s="230" t="str">
        <f t="shared" si="25"/>
        <v>GAC</v>
      </c>
      <c r="C821" s="230">
        <f>VLOOKUP(B821,'Data-Dept'!A:J,10,)</f>
        <v>8.097690068006173E-3</v>
      </c>
      <c r="D821" t="s">
        <v>771</v>
      </c>
      <c r="E821">
        <v>2</v>
      </c>
      <c r="F821">
        <v>2</v>
      </c>
      <c r="G821">
        <v>2</v>
      </c>
      <c r="H821">
        <v>5</v>
      </c>
      <c r="I821" s="425">
        <f>IF(ISBLANK(D821),"",(E821/'Tasks to improve GC score'!$C$10))</f>
        <v>3.7893428521625781E-6</v>
      </c>
      <c r="J821" s="425">
        <f>IF(ISBLANK(D821),"",(F821/'Tasks to improve GC score'!$C$10))</f>
        <v>3.7893428521625781E-6</v>
      </c>
      <c r="K821" s="425">
        <f>IF(ISBLANK(D821),"",(G821/'Tasks to improve GC score'!$C$10))</f>
        <v>3.7893428521625781E-6</v>
      </c>
    </row>
    <row r="822" spans="1:11" x14ac:dyDescent="0.5">
      <c r="A822" s="230" t="str">
        <f t="shared" si="24"/>
        <v>Scholarships to study outside Canada – for Canadians</v>
      </c>
      <c r="B822" s="230" t="str">
        <f t="shared" si="25"/>
        <v>GAC</v>
      </c>
      <c r="C822" s="230">
        <f>VLOOKUP(B822,'Data-Dept'!A:J,10,)</f>
        <v>8.097690068006173E-3</v>
      </c>
      <c r="D822" t="s">
        <v>775</v>
      </c>
      <c r="E822">
        <v>2</v>
      </c>
      <c r="F822">
        <v>6</v>
      </c>
      <c r="G822">
        <v>8</v>
      </c>
      <c r="H822">
        <v>13</v>
      </c>
      <c r="I822" s="425">
        <f>IF(ISBLANK(D822),"",(E822/'Tasks to improve GC score'!$C$10))</f>
        <v>3.7893428521625781E-6</v>
      </c>
      <c r="J822" s="425">
        <f>IF(ISBLANK(D822),"",(F822/'Tasks to improve GC score'!$C$10))</f>
        <v>1.1368028556487734E-5</v>
      </c>
      <c r="K822" s="425">
        <f>IF(ISBLANK(D822),"",(G822/'Tasks to improve GC score'!$C$10))</f>
        <v>1.5157371408650312E-5</v>
      </c>
    </row>
    <row r="823" spans="1:11" x14ac:dyDescent="0.5">
      <c r="A823" s="230" t="str">
        <f t="shared" si="24"/>
        <v>Search college and university programs in Canada</v>
      </c>
      <c r="B823" s="230" t="str">
        <f t="shared" si="25"/>
        <v>GAC</v>
      </c>
      <c r="C823" s="230">
        <f>VLOOKUP(B823,'Data-Dept'!A:J,10,)</f>
        <v>8.097690068006173E-3</v>
      </c>
      <c r="D823" t="s">
        <v>776</v>
      </c>
      <c r="E823">
        <v>2</v>
      </c>
      <c r="F823">
        <v>5</v>
      </c>
      <c r="G823">
        <v>4</v>
      </c>
      <c r="H823">
        <v>7</v>
      </c>
      <c r="I823" s="425">
        <f>IF(ISBLANK(D823),"",(E823/'Tasks to improve GC score'!$C$10))</f>
        <v>3.7893428521625781E-6</v>
      </c>
      <c r="J823" s="425">
        <f>IF(ISBLANK(D823),"",(F823/'Tasks to improve GC score'!$C$10))</f>
        <v>9.4733571304064453E-6</v>
      </c>
      <c r="K823" s="425">
        <f>IF(ISBLANK(D823),"",(G823/'Tasks to improve GC score'!$C$10))</f>
        <v>7.5786857043251562E-6</v>
      </c>
    </row>
    <row r="824" spans="1:11" x14ac:dyDescent="0.5">
      <c r="A824" s="230" t="str">
        <f t="shared" si="24"/>
        <v>Study costs for international students outside of Canada</v>
      </c>
      <c r="B824" s="230" t="str">
        <f t="shared" si="25"/>
        <v>GAC</v>
      </c>
      <c r="C824" s="230">
        <f>VLOOKUP(B824,'Data-Dept'!A:J,10,)</f>
        <v>8.097690068006173E-3</v>
      </c>
      <c r="D824" t="s">
        <v>781</v>
      </c>
      <c r="E824">
        <v>2</v>
      </c>
      <c r="F824">
        <v>1</v>
      </c>
      <c r="G824">
        <v>1</v>
      </c>
      <c r="H824">
        <v>2</v>
      </c>
      <c r="I824" s="425">
        <f>IF(ISBLANK(D824),"",(E824/'Tasks to improve GC score'!$C$10))</f>
        <v>3.7893428521625781E-6</v>
      </c>
      <c r="J824" s="425">
        <f>IF(ISBLANK(D824),"",(F824/'Tasks to improve GC score'!$C$10))</f>
        <v>1.8946714260812891E-6</v>
      </c>
      <c r="K824" s="425">
        <f>IF(ISBLANK(D824),"",(G824/'Tasks to improve GC score'!$C$10))</f>
        <v>1.8946714260812891E-6</v>
      </c>
    </row>
    <row r="825" spans="1:11" x14ac:dyDescent="0.5">
      <c r="A825" s="230" t="str">
        <f t="shared" si="24"/>
        <v>Study in Canada – for Canadians</v>
      </c>
      <c r="B825" s="230" t="str">
        <f t="shared" si="25"/>
        <v>GAC</v>
      </c>
      <c r="C825" s="230">
        <f>VLOOKUP(B825,'Data-Dept'!A:J,10,)</f>
        <v>8.097690068006173E-3</v>
      </c>
      <c r="D825" t="s">
        <v>782</v>
      </c>
      <c r="E825">
        <v>2</v>
      </c>
      <c r="F825">
        <v>3</v>
      </c>
      <c r="G825">
        <v>1</v>
      </c>
      <c r="H825">
        <v>5</v>
      </c>
      <c r="I825" s="425">
        <f>IF(ISBLANK(D825),"",(E825/'Tasks to improve GC score'!$C$10))</f>
        <v>3.7893428521625781E-6</v>
      </c>
      <c r="J825" s="425">
        <f>IF(ISBLANK(D825),"",(F825/'Tasks to improve GC score'!$C$10))</f>
        <v>5.6840142782438672E-6</v>
      </c>
      <c r="K825" s="425">
        <f>IF(ISBLANK(D825),"",(G825/'Tasks to improve GC score'!$C$10))</f>
        <v>1.8946714260812891E-6</v>
      </c>
    </row>
    <row r="826" spans="1:11" x14ac:dyDescent="0.5">
      <c r="A826" s="230" t="str">
        <f t="shared" si="24"/>
        <v>United Nations Educational, Scientific and Cultural Organization (UNESCO)</v>
      </c>
      <c r="B826" s="230" t="str">
        <f t="shared" si="25"/>
        <v>GAC</v>
      </c>
      <c r="C826" s="230">
        <f>VLOOKUP(B826,'Data-Dept'!A:J,10,)</f>
        <v>8.097690068006173E-3</v>
      </c>
      <c r="D826" t="s">
        <v>792</v>
      </c>
      <c r="E826">
        <v>2</v>
      </c>
      <c r="F826">
        <v>2</v>
      </c>
      <c r="G826">
        <v>3</v>
      </c>
      <c r="H826">
        <v>3</v>
      </c>
      <c r="I826" s="425">
        <f>IF(ISBLANK(D826),"",(E826/'Tasks to improve GC score'!$C$10))</f>
        <v>3.7893428521625781E-6</v>
      </c>
      <c r="J826" s="425">
        <f>IF(ISBLANK(D826),"",(F826/'Tasks to improve GC score'!$C$10))</f>
        <v>3.7893428521625781E-6</v>
      </c>
      <c r="K826" s="425">
        <f>IF(ISBLANK(D826),"",(G826/'Tasks to improve GC score'!$C$10))</f>
        <v>5.6840142782438672E-6</v>
      </c>
    </row>
    <row r="827" spans="1:11" x14ac:dyDescent="0.5">
      <c r="A827" s="230" t="str">
        <f t="shared" si="24"/>
        <v>Why choose Canada for my international studies</v>
      </c>
      <c r="B827" s="230" t="str">
        <f t="shared" si="25"/>
        <v>GAC</v>
      </c>
      <c r="C827" s="230">
        <f>VLOOKUP(B827,'Data-Dept'!A:J,10,)</f>
        <v>8.097690068006173E-3</v>
      </c>
      <c r="D827" t="s">
        <v>1464</v>
      </c>
      <c r="E827">
        <v>2</v>
      </c>
      <c r="F827">
        <v>2</v>
      </c>
      <c r="G827">
        <v>0</v>
      </c>
      <c r="H827">
        <v>3</v>
      </c>
      <c r="I827" s="425">
        <f>IF(ISBLANK(D827),"",(E827/'Tasks to improve GC score'!$C$10))</f>
        <v>3.7893428521625781E-6</v>
      </c>
      <c r="J827" s="425">
        <f>IF(ISBLANK(D827),"",(F827/'Tasks to improve GC score'!$C$10))</f>
        <v>3.7893428521625781E-6</v>
      </c>
      <c r="K827" s="425">
        <f>IF(ISBLANK(D827),"",(G827/'Tasks to improve GC score'!$C$10))</f>
        <v>0</v>
      </c>
    </row>
    <row r="828" spans="1:11" x14ac:dyDescent="0.5">
      <c r="A828" s="230" t="str">
        <f t="shared" si="24"/>
        <v>Immigrate to Canada</v>
      </c>
      <c r="B828" s="230" t="str">
        <f t="shared" si="25"/>
        <v>IRCC</v>
      </c>
      <c r="C828" s="230">
        <f>VLOOKUP(B828,'Data-Dept'!A:J,10,)</f>
        <v>2.146124497851573E-3</v>
      </c>
      <c r="D828" t="s">
        <v>858</v>
      </c>
      <c r="E828">
        <v>2</v>
      </c>
      <c r="F828">
        <v>4</v>
      </c>
      <c r="G828">
        <v>2</v>
      </c>
      <c r="H828">
        <v>5</v>
      </c>
      <c r="I828" s="425">
        <f>IF(ISBLANK(D828),"",(E828/'Tasks to improve GC score'!$C$10))</f>
        <v>3.7893428521625781E-6</v>
      </c>
      <c r="J828" s="425">
        <f>IF(ISBLANK(D828),"",(F828/'Tasks to improve GC score'!$C$10))</f>
        <v>7.5786857043251562E-6</v>
      </c>
      <c r="K828" s="425">
        <f>IF(ISBLANK(D828),"",(G828/'Tasks to improve GC score'!$C$10))</f>
        <v>3.7893428521625781E-6</v>
      </c>
    </row>
    <row r="829" spans="1:11" x14ac:dyDescent="0.5">
      <c r="A829" s="230" t="str">
        <f t="shared" si="24"/>
        <v>Adoption and surrogacy</v>
      </c>
      <c r="B829" s="230" t="str">
        <f t="shared" si="25"/>
        <v>IRCC</v>
      </c>
      <c r="C829" s="230">
        <f>VLOOKUP(B829,'Data-Dept'!A:J,10,)</f>
        <v>2.146124497851573E-3</v>
      </c>
      <c r="D829" t="s">
        <v>870</v>
      </c>
      <c r="E829">
        <v>2</v>
      </c>
      <c r="F829">
        <v>2</v>
      </c>
      <c r="G829">
        <v>2</v>
      </c>
      <c r="H829">
        <v>2</v>
      </c>
      <c r="I829" s="425">
        <f>IF(ISBLANK(D829),"",(E829/'Tasks to improve GC score'!$C$10))</f>
        <v>3.7893428521625781E-6</v>
      </c>
      <c r="J829" s="425">
        <f>IF(ISBLANK(D829),"",(F829/'Tasks to improve GC score'!$C$10))</f>
        <v>3.7893428521625781E-6</v>
      </c>
      <c r="K829" s="425">
        <f>IF(ISBLANK(D829),"",(G829/'Tasks to improve GC score'!$C$10))</f>
        <v>3.7893428521625781E-6</v>
      </c>
    </row>
    <row r="830" spans="1:11" x14ac:dyDescent="0.5">
      <c r="A830" s="230" t="str">
        <f t="shared" si="24"/>
        <v>Apply for an Electronic Travel Authorization (eTA)</v>
      </c>
      <c r="B830" s="230" t="str">
        <f t="shared" si="25"/>
        <v>IRCC</v>
      </c>
      <c r="C830" s="230">
        <f>VLOOKUP(B830,'Data-Dept'!A:J,10,)</f>
        <v>2.146124497851573E-3</v>
      </c>
      <c r="D830" t="s">
        <v>1469</v>
      </c>
      <c r="E830">
        <v>2</v>
      </c>
      <c r="F830">
        <v>4</v>
      </c>
      <c r="G830">
        <v>5</v>
      </c>
      <c r="H830">
        <v>17</v>
      </c>
      <c r="I830" s="425">
        <f>IF(ISBLANK(D830),"",(E830/'Tasks to improve GC score'!$C$10))</f>
        <v>3.7893428521625781E-6</v>
      </c>
      <c r="J830" s="425">
        <f>IF(ISBLANK(D830),"",(F830/'Tasks to improve GC score'!$C$10))</f>
        <v>7.5786857043251562E-6</v>
      </c>
      <c r="K830" s="425">
        <f>IF(ISBLANK(D830),"",(G830/'Tasks to improve GC score'!$C$10))</f>
        <v>9.4733571304064453E-6</v>
      </c>
    </row>
    <row r="831" spans="1:11" x14ac:dyDescent="0.5">
      <c r="A831" s="230" t="str">
        <f t="shared" si="24"/>
        <v>Check processing times</v>
      </c>
      <c r="B831" s="230" t="str">
        <f t="shared" si="25"/>
        <v>IRCC</v>
      </c>
      <c r="C831" s="230">
        <f>VLOOKUP(B831,'Data-Dept'!A:J,10,)</f>
        <v>2.146124497851573E-3</v>
      </c>
      <c r="D831" t="s">
        <v>881</v>
      </c>
      <c r="E831">
        <v>2</v>
      </c>
      <c r="F831">
        <v>2</v>
      </c>
      <c r="G831">
        <v>3</v>
      </c>
      <c r="H831">
        <v>7</v>
      </c>
      <c r="I831" s="425">
        <f>IF(ISBLANK(D831),"",(E831/'Tasks to improve GC score'!$C$10))</f>
        <v>3.7893428521625781E-6</v>
      </c>
      <c r="J831" s="425">
        <f>IF(ISBLANK(D831),"",(F831/'Tasks to improve GC score'!$C$10))</f>
        <v>3.7893428521625781E-6</v>
      </c>
      <c r="K831" s="425">
        <f>IF(ISBLANK(D831),"",(G831/'Tasks to improve GC score'!$C$10))</f>
        <v>5.6840142782438672E-6</v>
      </c>
    </row>
    <row r="832" spans="1:11" x14ac:dyDescent="0.5">
      <c r="A832" s="230" t="str">
        <f t="shared" si="24"/>
        <v>Pensions and retirement</v>
      </c>
      <c r="B832" s="230" t="str">
        <f t="shared" si="25"/>
        <v>IRCC</v>
      </c>
      <c r="C832" s="230">
        <f>VLOOKUP(B832,'Data-Dept'!A:J,10,)</f>
        <v>2.146124497851573E-3</v>
      </c>
      <c r="D832" t="s">
        <v>894</v>
      </c>
      <c r="E832">
        <v>2</v>
      </c>
      <c r="F832">
        <v>2</v>
      </c>
      <c r="G832">
        <v>1</v>
      </c>
      <c r="H832">
        <v>6</v>
      </c>
      <c r="I832" s="425">
        <f>IF(ISBLANK(D832),"",(E832/'Tasks to improve GC score'!$C$10))</f>
        <v>3.7893428521625781E-6</v>
      </c>
      <c r="J832" s="425">
        <f>IF(ISBLANK(D832),"",(F832/'Tasks to improve GC score'!$C$10))</f>
        <v>3.7893428521625781E-6</v>
      </c>
      <c r="K832" s="425">
        <f>IF(ISBLANK(D832),"",(G832/'Tasks to improve GC score'!$C$10))</f>
        <v>1.8946714260812891E-6</v>
      </c>
    </row>
    <row r="833" spans="1:11" x14ac:dyDescent="0.5">
      <c r="A833" s="230" t="str">
        <f t="shared" si="24"/>
        <v>Contact Innovation, Science and Economic Development Canada (ISED)</v>
      </c>
      <c r="B833" s="230" t="str">
        <f t="shared" si="25"/>
        <v>ISED</v>
      </c>
      <c r="C833" s="230">
        <f>VLOOKUP(B833,'Data-Dept'!A:J,10,)</f>
        <v>2.6408735870271854E-2</v>
      </c>
      <c r="D833" t="s">
        <v>917</v>
      </c>
      <c r="E833">
        <v>2</v>
      </c>
      <c r="F833">
        <v>1</v>
      </c>
      <c r="G833">
        <v>2</v>
      </c>
      <c r="H833">
        <v>3</v>
      </c>
      <c r="I833" s="425">
        <f>IF(ISBLANK(D833),"",(E833/'Tasks to improve GC score'!$C$10))</f>
        <v>3.7893428521625781E-6</v>
      </c>
      <c r="J833" s="425">
        <f>IF(ISBLANK(D833),"",(F833/'Tasks to improve GC score'!$C$10))</f>
        <v>1.8946714260812891E-6</v>
      </c>
      <c r="K833" s="425">
        <f>IF(ISBLANK(D833),"",(G833/'Tasks to improve GC score'!$C$10))</f>
        <v>3.7893428521625781E-6</v>
      </c>
    </row>
    <row r="834" spans="1:11" x14ac:dyDescent="0.5">
      <c r="A834" s="230" t="str">
        <f t="shared" si="24"/>
        <v>Other - Reason for my visit is not in this list</v>
      </c>
      <c r="B834" s="230" t="str">
        <f t="shared" si="25"/>
        <v>JUS</v>
      </c>
      <c r="C834" s="230">
        <f>VLOOKUP(B834,'Data-Dept'!A:J,10,)</f>
        <v>3.0446598471137041E-2</v>
      </c>
      <c r="D834" t="s">
        <v>1474</v>
      </c>
      <c r="E834">
        <v>2</v>
      </c>
      <c r="F834">
        <v>3</v>
      </c>
      <c r="G834">
        <v>3</v>
      </c>
      <c r="H834">
        <v>4</v>
      </c>
      <c r="I834" s="425">
        <f>IF(ISBLANK(D834),"",(E834/'Tasks to improve GC score'!$C$10))</f>
        <v>3.7893428521625781E-6</v>
      </c>
      <c r="J834" s="425">
        <f>IF(ISBLANK(D834),"",(F834/'Tasks to improve GC score'!$C$10))</f>
        <v>5.6840142782438672E-6</v>
      </c>
      <c r="K834" s="425">
        <f>IF(ISBLANK(D834),"",(G834/'Tasks to improve GC score'!$C$10))</f>
        <v>5.6840142782438672E-6</v>
      </c>
    </row>
    <row r="835" spans="1:11" ht="31.5" x14ac:dyDescent="0.5">
      <c r="A835" s="230" t="str">
        <f t="shared" ref="A835:A848" si="26">IF(ISBLANK(D835),"",MID(D835,FIND("#",SUBSTITUTE(D835,":","#",2))+1,500))</f>
        <v>Grants for technological innovation - Industrial Research Assistance Program (IRAP)</v>
      </c>
      <c r="B835" s="230" t="str">
        <f t="shared" ref="B835:B849" si="27">IF(ISBLANK(D835),"",LEFT(D835,FIND("#",SUBSTITUTE(D835,":","#"))-1))</f>
        <v>NRC</v>
      </c>
      <c r="C835" s="230">
        <f>VLOOKUP(B835,'Data-Dept'!A:J,10,)</f>
        <v>2.2955709653256485E-2</v>
      </c>
      <c r="D835" t="s">
        <v>961</v>
      </c>
      <c r="E835">
        <v>2</v>
      </c>
      <c r="F835">
        <v>2</v>
      </c>
      <c r="G835">
        <v>3</v>
      </c>
      <c r="H835">
        <v>5</v>
      </c>
      <c r="I835" s="425">
        <f>IF(ISBLANK(D835),"",(E835/'Tasks to improve GC score'!$C$10))</f>
        <v>3.7893428521625781E-6</v>
      </c>
      <c r="J835" s="425">
        <f>IF(ISBLANK(D835),"",(F835/'Tasks to improve GC score'!$C$10))</f>
        <v>3.7893428521625781E-6</v>
      </c>
      <c r="K835" s="425">
        <f>IF(ISBLANK(D835),"",(G835/'Tasks to improve GC score'!$C$10))</f>
        <v>5.6840142782438672E-6</v>
      </c>
    </row>
    <row r="836" spans="1:11" x14ac:dyDescent="0.5">
      <c r="A836" s="230" t="str">
        <f t="shared" si="26"/>
        <v>Learn about the Industrial Research Assistance Program (IRAP)</v>
      </c>
      <c r="B836" s="230" t="str">
        <f t="shared" si="27"/>
        <v>NRC</v>
      </c>
      <c r="C836" s="230">
        <f>VLOOKUP(B836,'Data-Dept'!A:J,10,)</f>
        <v>2.2955709653256485E-2</v>
      </c>
      <c r="D836" t="s">
        <v>964</v>
      </c>
      <c r="E836">
        <v>2</v>
      </c>
      <c r="F836">
        <v>0</v>
      </c>
      <c r="G836">
        <v>2</v>
      </c>
      <c r="H836">
        <v>5</v>
      </c>
      <c r="I836" s="425">
        <f>IF(ISBLANK(D836),"",(E836/'Tasks to improve GC score'!$C$10))</f>
        <v>3.7893428521625781E-6</v>
      </c>
      <c r="J836" s="425">
        <f>IF(ISBLANK(D836),"",(F836/'Tasks to improve GC score'!$C$10))</f>
        <v>0</v>
      </c>
      <c r="K836" s="425">
        <f>IF(ISBLANK(D836),"",(G836/'Tasks to improve GC score'!$C$10))</f>
        <v>3.7893428521625781E-6</v>
      </c>
    </row>
    <row r="837" spans="1:11" x14ac:dyDescent="0.5">
      <c r="A837" s="230" t="str">
        <f t="shared" si="26"/>
        <v>Find jobs opportunities at the NRC</v>
      </c>
      <c r="B837" s="230" t="str">
        <f t="shared" si="27"/>
        <v>NRC</v>
      </c>
      <c r="C837" s="230">
        <f>VLOOKUP(B837,'Data-Dept'!A:J,10,)</f>
        <v>2.2955709653256485E-2</v>
      </c>
      <c r="D837" t="s">
        <v>968</v>
      </c>
      <c r="E837">
        <v>2</v>
      </c>
      <c r="F837">
        <v>6</v>
      </c>
      <c r="G837">
        <v>10</v>
      </c>
      <c r="H837">
        <v>34</v>
      </c>
      <c r="I837" s="425">
        <f>IF(ISBLANK(D837),"",(E837/'Tasks to improve GC score'!$C$10))</f>
        <v>3.7893428521625781E-6</v>
      </c>
      <c r="J837" s="425">
        <f>IF(ISBLANK(D837),"",(F837/'Tasks to improve GC score'!$C$10))</f>
        <v>1.1368028556487734E-5</v>
      </c>
      <c r="K837" s="425">
        <f>IF(ISBLANK(D837),"",(G837/'Tasks to improve GC score'!$C$10))</f>
        <v>1.8946714260812891E-5</v>
      </c>
    </row>
    <row r="838" spans="1:11" x14ac:dyDescent="0.5">
      <c r="A838" s="230" t="str">
        <f t="shared" si="26"/>
        <v>Canadian National Master Construction Specifications (NMS)</v>
      </c>
      <c r="B838" s="230" t="str">
        <f t="shared" si="27"/>
        <v>NRC</v>
      </c>
      <c r="C838" s="230">
        <f>VLOOKUP(B838,'Data-Dept'!A:J,10,)</f>
        <v>2.2955709653256485E-2</v>
      </c>
      <c r="D838" t="s">
        <v>981</v>
      </c>
      <c r="E838">
        <v>2</v>
      </c>
      <c r="F838">
        <v>3</v>
      </c>
      <c r="G838">
        <v>2</v>
      </c>
      <c r="H838">
        <v>10</v>
      </c>
      <c r="I838" s="425">
        <f>IF(ISBLANK(D838),"",(E838/'Tasks to improve GC score'!$C$10))</f>
        <v>3.7893428521625781E-6</v>
      </c>
      <c r="J838" s="425">
        <f>IF(ISBLANK(D838),"",(F838/'Tasks to improve GC score'!$C$10))</f>
        <v>5.6840142782438672E-6</v>
      </c>
      <c r="K838" s="425">
        <f>IF(ISBLANK(D838),"",(G838/'Tasks to improve GC score'!$C$10))</f>
        <v>3.7893428521625781E-6</v>
      </c>
    </row>
    <row r="839" spans="1:11" x14ac:dyDescent="0.5">
      <c r="A839" s="230" t="str">
        <f t="shared" si="26"/>
        <v>Codes Canada (building, fire, plumbing, energy)</v>
      </c>
      <c r="B839" s="230" t="str">
        <f t="shared" si="27"/>
        <v>NRC</v>
      </c>
      <c r="C839" s="230">
        <f>VLOOKUP(B839,'Data-Dept'!A:J,10,)</f>
        <v>2.2955709653256485E-2</v>
      </c>
      <c r="D839" t="s">
        <v>983</v>
      </c>
      <c r="E839">
        <v>2</v>
      </c>
      <c r="F839">
        <v>4</v>
      </c>
      <c r="G839">
        <v>3</v>
      </c>
      <c r="H839">
        <v>10</v>
      </c>
      <c r="I839" s="425">
        <f>IF(ISBLANK(D839),"",(E839/'Tasks to improve GC score'!$C$10))</f>
        <v>3.7893428521625781E-6</v>
      </c>
      <c r="J839" s="425">
        <f>IF(ISBLANK(D839),"",(F839/'Tasks to improve GC score'!$C$10))</f>
        <v>7.5786857043251562E-6</v>
      </c>
      <c r="K839" s="425">
        <f>IF(ISBLANK(D839),"",(G839/'Tasks to improve GC score'!$C$10))</f>
        <v>5.6840142782438672E-6</v>
      </c>
    </row>
    <row r="840" spans="1:11" x14ac:dyDescent="0.5">
      <c r="A840" s="230" t="str">
        <f t="shared" si="26"/>
        <v>Consult a list of NRC products and services</v>
      </c>
      <c r="B840" s="230" t="str">
        <f t="shared" si="27"/>
        <v>NRC</v>
      </c>
      <c r="C840" s="230">
        <f>VLOOKUP(B840,'Data-Dept'!A:J,10,)</f>
        <v>2.2955709653256485E-2</v>
      </c>
      <c r="D840" t="s">
        <v>1485</v>
      </c>
      <c r="E840">
        <v>2</v>
      </c>
      <c r="F840">
        <v>4</v>
      </c>
      <c r="G840">
        <v>2</v>
      </c>
      <c r="H840">
        <v>4</v>
      </c>
      <c r="I840" s="425">
        <f>IF(ISBLANK(D840),"",(E840/'Tasks to improve GC score'!$C$10))</f>
        <v>3.7893428521625781E-6</v>
      </c>
      <c r="J840" s="425">
        <f>IF(ISBLANK(D840),"",(F840/'Tasks to improve GC score'!$C$10))</f>
        <v>7.5786857043251562E-6</v>
      </c>
      <c r="K840" s="425">
        <f>IF(ISBLANK(D840),"",(G840/'Tasks to improve GC score'!$C$10))</f>
        <v>3.7893428521625781E-6</v>
      </c>
    </row>
    <row r="841" spans="1:11" x14ac:dyDescent="0.5">
      <c r="A841" s="230" t="str">
        <f t="shared" si="26"/>
        <v>Find an accredited calibration laboratory</v>
      </c>
      <c r="B841" s="230" t="str">
        <f t="shared" si="27"/>
        <v>NRC</v>
      </c>
      <c r="C841" s="230">
        <f>VLOOKUP(B841,'Data-Dept'!A:J,10,)</f>
        <v>2.2955709653256485E-2</v>
      </c>
      <c r="D841" t="s">
        <v>1492</v>
      </c>
      <c r="E841">
        <v>2</v>
      </c>
      <c r="F841">
        <v>0</v>
      </c>
      <c r="G841">
        <v>1</v>
      </c>
      <c r="H841">
        <v>4</v>
      </c>
      <c r="I841" s="425">
        <f>IF(ISBLANK(D841),"",(E841/'Tasks to improve GC score'!$C$10))</f>
        <v>3.7893428521625781E-6</v>
      </c>
      <c r="J841" s="425">
        <f>IF(ISBLANK(D841),"",(F841/'Tasks to improve GC score'!$C$10))</f>
        <v>0</v>
      </c>
      <c r="K841" s="425">
        <f>IF(ISBLANK(D841),"",(G841/'Tasks to improve GC score'!$C$10))</f>
        <v>1.8946714260812891E-6</v>
      </c>
    </row>
    <row r="842" spans="1:11" x14ac:dyDescent="0.5">
      <c r="A842" s="230" t="str">
        <f t="shared" si="26"/>
        <v>Learn about the NRC structure and mandate</v>
      </c>
      <c r="B842" s="230" t="str">
        <f t="shared" si="27"/>
        <v>NRC</v>
      </c>
      <c r="C842" s="230">
        <f>VLOOKUP(B842,'Data-Dept'!A:J,10,)</f>
        <v>2.2955709653256485E-2</v>
      </c>
      <c r="D842" t="s">
        <v>998</v>
      </c>
      <c r="E842">
        <v>2</v>
      </c>
      <c r="F842">
        <v>4</v>
      </c>
      <c r="G842">
        <v>5</v>
      </c>
      <c r="H842">
        <v>12</v>
      </c>
      <c r="I842" s="425">
        <f>IF(ISBLANK(D842),"",(E842/'Tasks to improve GC score'!$C$10))</f>
        <v>3.7893428521625781E-6</v>
      </c>
      <c r="J842" s="425">
        <f>IF(ISBLANK(D842),"",(F842/'Tasks to improve GC score'!$C$10))</f>
        <v>7.5786857043251562E-6</v>
      </c>
      <c r="K842" s="425">
        <f>IF(ISBLANK(D842),"",(G842/'Tasks to improve GC score'!$C$10))</f>
        <v>9.4733571304064453E-6</v>
      </c>
    </row>
    <row r="843" spans="1:11" x14ac:dyDescent="0.5">
      <c r="A843" s="230" t="str">
        <f t="shared" si="26"/>
        <v>Official time across Canada</v>
      </c>
      <c r="B843" s="230" t="str">
        <f t="shared" si="27"/>
        <v>NRC</v>
      </c>
      <c r="C843" s="230">
        <f>VLOOKUP(B843,'Data-Dept'!A:J,10,)</f>
        <v>2.2955709653256485E-2</v>
      </c>
      <c r="D843" t="s">
        <v>1003</v>
      </c>
      <c r="E843">
        <v>2</v>
      </c>
      <c r="F843">
        <v>6</v>
      </c>
      <c r="G843">
        <v>3</v>
      </c>
      <c r="H843">
        <v>23</v>
      </c>
      <c r="I843" s="425">
        <f>IF(ISBLANK(D843),"",(E843/'Tasks to improve GC score'!$C$10))</f>
        <v>3.7893428521625781E-6</v>
      </c>
      <c r="J843" s="425">
        <f>IF(ISBLANK(D843),"",(F843/'Tasks to improve GC score'!$C$10))</f>
        <v>1.1368028556487734E-5</v>
      </c>
      <c r="K843" s="425">
        <f>IF(ISBLANK(D843),"",(G843/'Tasks to improve GC score'!$C$10))</f>
        <v>5.6840142782438672E-6</v>
      </c>
    </row>
    <row r="844" spans="1:11" x14ac:dyDescent="0.5">
      <c r="A844" s="230" t="str">
        <f t="shared" si="26"/>
        <v>Read stories about NRC's successes, clients and researchers</v>
      </c>
      <c r="B844" s="230" t="str">
        <f t="shared" si="27"/>
        <v>NRC</v>
      </c>
      <c r="C844" s="230">
        <f>VLOOKUP(B844,'Data-Dept'!A:J,10,)</f>
        <v>2.2955709653256485E-2</v>
      </c>
      <c r="D844" t="s">
        <v>1007</v>
      </c>
      <c r="E844">
        <v>2</v>
      </c>
      <c r="F844">
        <v>6</v>
      </c>
      <c r="G844">
        <v>7</v>
      </c>
      <c r="H844">
        <v>8</v>
      </c>
      <c r="I844" s="425">
        <f>IF(ISBLANK(D844),"",(E844/'Tasks to improve GC score'!$C$10))</f>
        <v>3.7893428521625781E-6</v>
      </c>
      <c r="J844" s="425">
        <f>IF(ISBLANK(D844),"",(F844/'Tasks to improve GC score'!$C$10))</f>
        <v>1.1368028556487734E-5</v>
      </c>
      <c r="K844" s="425">
        <f>IF(ISBLANK(D844),"",(G844/'Tasks to improve GC score'!$C$10))</f>
        <v>1.3262699982569023E-5</v>
      </c>
    </row>
    <row r="845" spans="1:11" x14ac:dyDescent="0.5">
      <c r="A845" s="230" t="str">
        <f t="shared" si="26"/>
        <v>Discover the origins of the names of Canada's provincial and territorial capitals</v>
      </c>
      <c r="B845" s="230" t="str">
        <f t="shared" si="27"/>
        <v>NRCan</v>
      </c>
      <c r="C845" s="230">
        <f>VLOOKUP(B845,'Data-Dept'!A:J,10,)</f>
        <v>1.720243549629279E-2</v>
      </c>
      <c r="D845" t="s">
        <v>1013</v>
      </c>
      <c r="E845">
        <v>2</v>
      </c>
      <c r="F845">
        <v>3</v>
      </c>
      <c r="G845">
        <v>6</v>
      </c>
      <c r="H845">
        <v>33</v>
      </c>
      <c r="I845" s="425">
        <f>IF(ISBLANK(D845),"",(E845/'Tasks to improve GC score'!$C$10))</f>
        <v>3.7893428521625781E-6</v>
      </c>
      <c r="J845" s="425">
        <f>IF(ISBLANK(D845),"",(F845/'Tasks to improve GC score'!$C$10))</f>
        <v>5.6840142782438672E-6</v>
      </c>
      <c r="K845" s="425">
        <f>IF(ISBLANK(D845),"",(G845/'Tasks to improve GC score'!$C$10))</f>
        <v>1.1368028556487734E-5</v>
      </c>
    </row>
    <row r="846" spans="1:11" ht="31.5" x14ac:dyDescent="0.5">
      <c r="A846" s="230" t="str">
        <f t="shared" si="26"/>
        <v>Learn about Canada's energy resources, energy generation and infrastructure</v>
      </c>
      <c r="B846" s="230" t="str">
        <f t="shared" si="27"/>
        <v>NRCan</v>
      </c>
      <c r="C846" s="230">
        <f>VLOOKUP(B846,'Data-Dept'!A:J,10,)</f>
        <v>1.720243549629279E-2</v>
      </c>
      <c r="D846" t="s">
        <v>1649</v>
      </c>
      <c r="E846">
        <v>2</v>
      </c>
      <c r="F846">
        <v>9</v>
      </c>
      <c r="G846">
        <v>7</v>
      </c>
      <c r="H846">
        <v>16</v>
      </c>
      <c r="I846" s="425">
        <f>IF(ISBLANK(D846),"",(E846/'Tasks to improve GC score'!$C$10))</f>
        <v>3.7893428521625781E-6</v>
      </c>
      <c r="J846" s="425">
        <f>IF(ISBLANK(D846),"",(F846/'Tasks to improve GC score'!$C$10))</f>
        <v>1.70520428347316E-5</v>
      </c>
      <c r="K846" s="425">
        <f>IF(ISBLANK(D846),"",(G846/'Tasks to improve GC score'!$C$10))</f>
        <v>1.3262699982569023E-5</v>
      </c>
    </row>
    <row r="847" spans="1:11" x14ac:dyDescent="0.5">
      <c r="A847" s="230" t="str">
        <f t="shared" si="26"/>
        <v>Learn about Canada's past and current wildfires</v>
      </c>
      <c r="B847" s="230" t="str">
        <f t="shared" si="27"/>
        <v>NRCan</v>
      </c>
      <c r="C847" s="230">
        <f>VLOOKUP(B847,'Data-Dept'!A:J,10,)</f>
        <v>1.720243549629279E-2</v>
      </c>
      <c r="D847" t="s">
        <v>1516</v>
      </c>
      <c r="E847">
        <v>2</v>
      </c>
      <c r="F847">
        <v>1</v>
      </c>
      <c r="G847">
        <v>2</v>
      </c>
      <c r="H847">
        <v>4</v>
      </c>
      <c r="I847" s="425">
        <f>IF(ISBLANK(D847),"",(E847/'Tasks to improve GC score'!$C$10))</f>
        <v>3.7893428521625781E-6</v>
      </c>
      <c r="J847" s="425">
        <f>IF(ISBLANK(D847),"",(F847/'Tasks to improve GC score'!$C$10))</f>
        <v>1.8946714260812891E-6</v>
      </c>
      <c r="K847" s="425">
        <f>IF(ISBLANK(D847),"",(G847/'Tasks to improve GC score'!$C$10))</f>
        <v>3.7893428521625781E-6</v>
      </c>
    </row>
    <row r="848" spans="1:11" x14ac:dyDescent="0.5">
      <c r="A848" s="230" t="str">
        <f t="shared" si="26"/>
        <v>Apply for a cannabis record suspension</v>
      </c>
      <c r="B848" s="230" t="str">
        <f t="shared" si="27"/>
        <v>PBC</v>
      </c>
      <c r="C848" s="230">
        <f>VLOOKUP(B848,'Data-Dept'!A:J,10,)</f>
        <v>7.3670343848656353E-2</v>
      </c>
      <c r="D848" t="s">
        <v>1042</v>
      </c>
      <c r="E848">
        <v>2</v>
      </c>
      <c r="F848">
        <v>2</v>
      </c>
      <c r="G848">
        <v>2</v>
      </c>
      <c r="H848">
        <v>5</v>
      </c>
      <c r="I848" s="425">
        <f>IF(ISBLANK(D848),"",(E848/'Tasks to improve GC score'!$C$10))</f>
        <v>3.7893428521625781E-6</v>
      </c>
      <c r="J848" s="425">
        <f>IF(ISBLANK(D848),"",(F848/'Tasks to improve GC score'!$C$10))</f>
        <v>3.7893428521625781E-6</v>
      </c>
      <c r="K848" s="425">
        <f>IF(ISBLANK(D848),"",(G848/'Tasks to improve GC score'!$C$10))</f>
        <v>3.7893428521625781E-6</v>
      </c>
    </row>
    <row r="849" spans="1:11" x14ac:dyDescent="0.5">
      <c r="A849" s="230" t="str">
        <f>IF(ISBLANK(D849),"",MID(D849,FIND("#",SUBSTITUTE(D849,":","#",2))+1,500))</f>
        <v>Jobs or volunteering with Parks Canada</v>
      </c>
      <c r="B849" s="230" t="str">
        <f t="shared" si="27"/>
        <v>PC</v>
      </c>
      <c r="C849" s="230">
        <f>VLOOKUP(B849,'Data-Dept'!A:J,10,)</f>
        <v>1.4642936219695762E-2</v>
      </c>
      <c r="D849" t="s">
        <v>1544</v>
      </c>
      <c r="E849">
        <v>2</v>
      </c>
      <c r="F849">
        <v>1</v>
      </c>
      <c r="G849">
        <v>0</v>
      </c>
      <c r="H849">
        <v>6</v>
      </c>
      <c r="I849" s="425">
        <f>IF(ISBLANK(D849),"",(E849/'Tasks to improve GC score'!$C$10))</f>
        <v>3.7893428521625781E-6</v>
      </c>
      <c r="J849" s="425">
        <f>IF(ISBLANK(D849),"",(F849/'Tasks to improve GC score'!$C$10))</f>
        <v>1.8946714260812891E-6</v>
      </c>
      <c r="K849" s="425">
        <f>IF(ISBLANK(D849),"",(G849/'Tasks to improve GC score'!$C$10))</f>
        <v>0</v>
      </c>
    </row>
    <row r="850" spans="1:11" x14ac:dyDescent="0.5">
      <c r="A850" s="230" t="str">
        <f t="shared" ref="A850:A913" si="28">IF(ISBLANK(D850),"",MID(D850,FIND("#",SUBSTITUTE(D850,":","#",2))+1,500))</f>
        <v>Learn about history, nature, culture, or science and conservation</v>
      </c>
      <c r="B850" s="230" t="str">
        <f t="shared" ref="B850:B913" si="29">IF(ISBLANK(D850),"",LEFT(D850,FIND("#",SUBSTITUTE(D850,":","#"))-1))</f>
        <v>PC</v>
      </c>
      <c r="C850" s="230">
        <f>VLOOKUP(B850,'Data-Dept'!A:J,10,)</f>
        <v>1.4642936219695762E-2</v>
      </c>
      <c r="D850" t="s">
        <v>1553</v>
      </c>
      <c r="E850">
        <v>2</v>
      </c>
      <c r="F850">
        <v>9</v>
      </c>
      <c r="G850">
        <v>6</v>
      </c>
      <c r="H850">
        <v>33</v>
      </c>
      <c r="I850" s="425">
        <f>IF(ISBLANK(D850),"",(E850/'Tasks to improve GC score'!$C$10))</f>
        <v>3.7893428521625781E-6</v>
      </c>
      <c r="J850" s="425">
        <f>IF(ISBLANK(D850),"",(F850/'Tasks to improve GC score'!$C$10))</f>
        <v>1.70520428347316E-5</v>
      </c>
      <c r="K850" s="425">
        <f>IF(ISBLANK(D850),"",(G850/'Tasks to improve GC score'!$C$10))</f>
        <v>1.1368028556487734E-5</v>
      </c>
    </row>
    <row r="851" spans="1:11" x14ac:dyDescent="0.5">
      <c r="A851" s="230" t="str">
        <f t="shared" si="28"/>
        <v>Learn about the Clerk of the Privy Council</v>
      </c>
      <c r="B851" s="230" t="str">
        <f t="shared" si="29"/>
        <v>PCO</v>
      </c>
      <c r="C851" s="230">
        <f>VLOOKUP(B851,'Data-Dept'!A:J,10,)</f>
        <v>4.71287054555952E-2</v>
      </c>
      <c r="D851" t="s">
        <v>1089</v>
      </c>
      <c r="E851">
        <v>2</v>
      </c>
      <c r="F851">
        <v>3</v>
      </c>
      <c r="G851">
        <v>5</v>
      </c>
      <c r="H851">
        <v>14</v>
      </c>
      <c r="I851" s="425">
        <f>IF(ISBLANK(D851),"",(E851/'Tasks to improve GC score'!$C$10))</f>
        <v>3.7893428521625781E-6</v>
      </c>
      <c r="J851" s="425">
        <f>IF(ISBLANK(D851),"",(F851/'Tasks to improve GC score'!$C$10))</f>
        <v>5.6840142782438672E-6</v>
      </c>
      <c r="K851" s="425">
        <f>IF(ISBLANK(D851),"",(G851/'Tasks to improve GC score'!$C$10))</f>
        <v>9.4733571304064453E-6</v>
      </c>
    </row>
    <row r="852" spans="1:11" x14ac:dyDescent="0.5">
      <c r="A852" s="230" t="str">
        <f t="shared" si="28"/>
        <v>Search the Orders in Council database</v>
      </c>
      <c r="B852" s="230" t="str">
        <f t="shared" si="29"/>
        <v>PCO</v>
      </c>
      <c r="C852" s="230">
        <f>VLOOKUP(B852,'Data-Dept'!A:J,10,)</f>
        <v>4.71287054555952E-2</v>
      </c>
      <c r="D852" t="s">
        <v>1094</v>
      </c>
      <c r="E852">
        <v>2</v>
      </c>
      <c r="F852">
        <v>5</v>
      </c>
      <c r="G852">
        <v>5</v>
      </c>
      <c r="H852">
        <v>7</v>
      </c>
      <c r="I852" s="425">
        <f>IF(ISBLANK(D852),"",(E852/'Tasks to improve GC score'!$C$10))</f>
        <v>3.7893428521625781E-6</v>
      </c>
      <c r="J852" s="425">
        <f>IF(ISBLANK(D852),"",(F852/'Tasks to improve GC score'!$C$10))</f>
        <v>9.4733571304064453E-6</v>
      </c>
      <c r="K852" s="425">
        <f>IF(ISBLANK(D852),"",(G852/'Tasks to improve GC score'!$C$10))</f>
        <v>9.4733571304064453E-6</v>
      </c>
    </row>
    <row r="853" spans="1:11" x14ac:dyDescent="0.5">
      <c r="A853" s="230" t="str">
        <f t="shared" si="28"/>
        <v>ArriveCAN – Download the mobile app</v>
      </c>
      <c r="B853" s="230" t="str">
        <f t="shared" si="29"/>
        <v>PHAC</v>
      </c>
      <c r="C853" s="230">
        <f>VLOOKUP(B853,'Data-Dept'!A:J,10,)</f>
        <v>1.2118060810089969E-2</v>
      </c>
      <c r="D853" t="s">
        <v>1559</v>
      </c>
      <c r="E853">
        <v>2</v>
      </c>
      <c r="F853">
        <v>4</v>
      </c>
      <c r="G853">
        <v>4</v>
      </c>
      <c r="H853">
        <v>9</v>
      </c>
      <c r="I853" s="425">
        <f>IF(ISBLANK(D853),"",(E853/'Tasks to improve GC score'!$C$10))</f>
        <v>3.7893428521625781E-6</v>
      </c>
      <c r="J853" s="425">
        <f>IF(ISBLANK(D853),"",(F853/'Tasks to improve GC score'!$C$10))</f>
        <v>7.5786857043251562E-6</v>
      </c>
      <c r="K853" s="425">
        <f>IF(ISBLANK(D853),"",(G853/'Tasks to improve GC score'!$C$10))</f>
        <v>7.5786857043251562E-6</v>
      </c>
    </row>
    <row r="854" spans="1:11" x14ac:dyDescent="0.5">
      <c r="A854" s="230" t="str">
        <f t="shared" si="28"/>
        <v>ArriveCAN – Show proof of a molecular test</v>
      </c>
      <c r="B854" s="230" t="str">
        <f t="shared" si="29"/>
        <v>PHAC</v>
      </c>
      <c r="C854" s="230">
        <f>VLOOKUP(B854,'Data-Dept'!A:J,10,)</f>
        <v>1.2118060810089969E-2</v>
      </c>
      <c r="D854" t="s">
        <v>1562</v>
      </c>
      <c r="E854">
        <v>2</v>
      </c>
      <c r="F854">
        <v>3</v>
      </c>
      <c r="G854">
        <v>3</v>
      </c>
      <c r="H854">
        <v>3</v>
      </c>
      <c r="I854" s="425">
        <f>IF(ISBLANK(D854),"",(E854/'Tasks to improve GC score'!$C$10))</f>
        <v>3.7893428521625781E-6</v>
      </c>
      <c r="J854" s="425">
        <f>IF(ISBLANK(D854),"",(F854/'Tasks to improve GC score'!$C$10))</f>
        <v>5.6840142782438672E-6</v>
      </c>
      <c r="K854" s="425">
        <f>IF(ISBLANK(D854),"",(G854/'Tasks to improve GC score'!$C$10))</f>
        <v>5.6840142782438672E-6</v>
      </c>
    </row>
    <row r="855" spans="1:11" x14ac:dyDescent="0.5">
      <c r="A855" s="230" t="str">
        <f t="shared" si="28"/>
        <v>Learn about national search and rescue</v>
      </c>
      <c r="B855" s="230" t="str">
        <f t="shared" si="29"/>
        <v>PS</v>
      </c>
      <c r="C855" s="230">
        <f>VLOOKUP(B855,'Data-Dept'!A:J,10,)</f>
        <v>4.6436969073384148E-2</v>
      </c>
      <c r="D855" t="s">
        <v>1125</v>
      </c>
      <c r="E855">
        <v>2</v>
      </c>
      <c r="F855">
        <v>3</v>
      </c>
      <c r="G855">
        <v>3</v>
      </c>
      <c r="H855">
        <v>9</v>
      </c>
      <c r="I855" s="425">
        <f>IF(ISBLANK(D855),"",(E855/'Tasks to improve GC score'!$C$10))</f>
        <v>3.7893428521625781E-6</v>
      </c>
      <c r="J855" s="425">
        <f>IF(ISBLANK(D855),"",(F855/'Tasks to improve GC score'!$C$10))</f>
        <v>5.6840142782438672E-6</v>
      </c>
      <c r="K855" s="425">
        <f>IF(ISBLANK(D855),"",(G855/'Tasks to improve GC score'!$C$10))</f>
        <v>5.6840142782438672E-6</v>
      </c>
    </row>
    <row r="856" spans="1:11" x14ac:dyDescent="0.5">
      <c r="A856" s="230" t="str">
        <f t="shared" si="28"/>
        <v>Review payments to and from government</v>
      </c>
      <c r="B856" s="230" t="str">
        <f t="shared" si="29"/>
        <v>PSPC</v>
      </c>
      <c r="C856" s="230">
        <f>VLOOKUP(B856,'Data-Dept'!A:J,10,)</f>
        <v>7.9173363759790314E-3</v>
      </c>
      <c r="D856" t="s">
        <v>1580</v>
      </c>
      <c r="E856">
        <v>2</v>
      </c>
      <c r="F856">
        <v>1</v>
      </c>
      <c r="G856">
        <v>2</v>
      </c>
      <c r="H856">
        <v>4</v>
      </c>
      <c r="I856" s="425">
        <f>IF(ISBLANK(D856),"",(E856/'Tasks to improve GC score'!$C$10))</f>
        <v>3.7893428521625781E-6</v>
      </c>
      <c r="J856" s="425">
        <f>IF(ISBLANK(D856),"",(F856/'Tasks to improve GC score'!$C$10))</f>
        <v>1.8946714260812891E-6</v>
      </c>
      <c r="K856" s="425">
        <f>IF(ISBLANK(D856),"",(G856/'Tasks to improve GC score'!$C$10))</f>
        <v>3.7893428521625781E-6</v>
      </c>
    </row>
    <row r="857" spans="1:11" x14ac:dyDescent="0.5">
      <c r="A857" s="230" t="str">
        <f t="shared" si="28"/>
        <v>Attend a seminar</v>
      </c>
      <c r="B857" s="230" t="str">
        <f t="shared" si="29"/>
        <v>PSPC</v>
      </c>
      <c r="C857" s="230">
        <f>VLOOKUP(B857,'Data-Dept'!A:J,10,)</f>
        <v>7.9173363759790314E-3</v>
      </c>
      <c r="D857" t="s">
        <v>1161</v>
      </c>
      <c r="E857">
        <v>2</v>
      </c>
      <c r="F857">
        <v>5</v>
      </c>
      <c r="G857">
        <v>5</v>
      </c>
      <c r="H857">
        <v>6</v>
      </c>
      <c r="I857" s="425">
        <f>IF(ISBLANK(D857),"",(E857/'Tasks to improve GC score'!$C$10))</f>
        <v>3.7893428521625781E-6</v>
      </c>
      <c r="J857" s="425">
        <f>IF(ISBLANK(D857),"",(F857/'Tasks to improve GC score'!$C$10))</f>
        <v>9.4733571304064453E-6</v>
      </c>
      <c r="K857" s="425">
        <f>IF(ISBLANK(D857),"",(G857/'Tasks to improve GC score'!$C$10))</f>
        <v>9.4733571304064453E-6</v>
      </c>
    </row>
    <row r="858" spans="1:11" x14ac:dyDescent="0.5">
      <c r="A858" s="230" t="str">
        <f t="shared" si="28"/>
        <v>Consultations and Reports</v>
      </c>
      <c r="B858" s="230" t="str">
        <f t="shared" si="29"/>
        <v>PSPC</v>
      </c>
      <c r="C858" s="230">
        <f>VLOOKUP(B858,'Data-Dept'!A:J,10,)</f>
        <v>7.9173363759790314E-3</v>
      </c>
      <c r="D858" t="s">
        <v>1163</v>
      </c>
      <c r="E858">
        <v>2</v>
      </c>
      <c r="F858">
        <v>3</v>
      </c>
      <c r="G858">
        <v>3</v>
      </c>
      <c r="H858">
        <v>5</v>
      </c>
      <c r="I858" s="425">
        <f>IF(ISBLANK(D858),"",(E858/'Tasks to improve GC score'!$C$10))</f>
        <v>3.7893428521625781E-6</v>
      </c>
      <c r="J858" s="425">
        <f>IF(ISBLANK(D858),"",(F858/'Tasks to improve GC score'!$C$10))</f>
        <v>5.6840142782438672E-6</v>
      </c>
      <c r="K858" s="425">
        <f>IF(ISBLANK(D858),"",(G858/'Tasks to improve GC score'!$C$10))</f>
        <v>5.6840142782438672E-6</v>
      </c>
    </row>
    <row r="859" spans="1:11" x14ac:dyDescent="0.5">
      <c r="A859" s="230" t="str">
        <f t="shared" si="28"/>
        <v>Contact Buy and Sell</v>
      </c>
      <c r="B859" s="230" t="str">
        <f t="shared" si="29"/>
        <v>PSPC</v>
      </c>
      <c r="C859" s="230">
        <f>VLOOKUP(B859,'Data-Dept'!A:J,10,)</f>
        <v>7.9173363759790314E-3</v>
      </c>
      <c r="D859" t="s">
        <v>1164</v>
      </c>
      <c r="E859">
        <v>2</v>
      </c>
      <c r="F859">
        <v>2</v>
      </c>
      <c r="G859">
        <v>2</v>
      </c>
      <c r="H859">
        <v>3</v>
      </c>
      <c r="I859" s="425">
        <f>IF(ISBLANK(D859),"",(E859/'Tasks to improve GC score'!$C$10))</f>
        <v>3.7893428521625781E-6</v>
      </c>
      <c r="J859" s="425">
        <f>IF(ISBLANK(D859),"",(F859/'Tasks to improve GC score'!$C$10))</f>
        <v>3.7893428521625781E-6</v>
      </c>
      <c r="K859" s="425">
        <f>IF(ISBLANK(D859),"",(G859/'Tasks to improve GC score'!$C$10))</f>
        <v>3.7893428521625781E-6</v>
      </c>
    </row>
    <row r="860" spans="1:11" x14ac:dyDescent="0.5">
      <c r="A860" s="230" t="str">
        <f t="shared" si="28"/>
        <v>Contacts for Government Buyers</v>
      </c>
      <c r="B860" s="230" t="str">
        <f t="shared" si="29"/>
        <v>PSPC</v>
      </c>
      <c r="C860" s="230">
        <f>VLOOKUP(B860,'Data-Dept'!A:J,10,)</f>
        <v>7.9173363759790314E-3</v>
      </c>
      <c r="D860" t="s">
        <v>1165</v>
      </c>
      <c r="E860">
        <v>2</v>
      </c>
      <c r="F860">
        <v>5</v>
      </c>
      <c r="G860">
        <v>7</v>
      </c>
      <c r="H860">
        <v>12</v>
      </c>
      <c r="I860" s="425">
        <f>IF(ISBLANK(D860),"",(E860/'Tasks to improve GC score'!$C$10))</f>
        <v>3.7893428521625781E-6</v>
      </c>
      <c r="J860" s="425">
        <f>IF(ISBLANK(D860),"",(F860/'Tasks to improve GC score'!$C$10))</f>
        <v>9.4733571304064453E-6</v>
      </c>
      <c r="K860" s="425">
        <f>IF(ISBLANK(D860),"",(G860/'Tasks to improve GC score'!$C$10))</f>
        <v>1.3262699982569023E-5</v>
      </c>
    </row>
    <row r="861" spans="1:11" x14ac:dyDescent="0.5">
      <c r="A861" s="230" t="str">
        <f t="shared" si="28"/>
        <v>Convert physical documents to electronic format</v>
      </c>
      <c r="B861" s="230" t="str">
        <f t="shared" si="29"/>
        <v>PSPC</v>
      </c>
      <c r="C861" s="230">
        <f>VLOOKUP(B861,'Data-Dept'!A:J,10,)</f>
        <v>7.9173363759790314E-3</v>
      </c>
      <c r="D861" t="s">
        <v>1586</v>
      </c>
      <c r="E861">
        <v>2</v>
      </c>
      <c r="F861">
        <v>1</v>
      </c>
      <c r="G861">
        <v>2</v>
      </c>
      <c r="H861">
        <v>2</v>
      </c>
      <c r="I861" s="425">
        <f>IF(ISBLANK(D861),"",(E861/'Tasks to improve GC score'!$C$10))</f>
        <v>3.7893428521625781E-6</v>
      </c>
      <c r="J861" s="425">
        <f>IF(ISBLANK(D861),"",(F861/'Tasks to improve GC score'!$C$10))</f>
        <v>1.8946714260812891E-6</v>
      </c>
      <c r="K861" s="425">
        <f>IF(ISBLANK(D861),"",(G861/'Tasks to improve GC score'!$C$10))</f>
        <v>3.7893428521625781E-6</v>
      </c>
    </row>
    <row r="862" spans="1:11" x14ac:dyDescent="0.5">
      <c r="A862" s="230" t="str">
        <f t="shared" si="28"/>
        <v>Manage your supplier accounts</v>
      </c>
      <c r="B862" s="230" t="str">
        <f t="shared" si="29"/>
        <v>PSPC</v>
      </c>
      <c r="C862" s="230">
        <f>VLOOKUP(B862,'Data-Dept'!A:J,10,)</f>
        <v>7.9173363759790314E-3</v>
      </c>
      <c r="D862" t="s">
        <v>1590</v>
      </c>
      <c r="E862">
        <v>2</v>
      </c>
      <c r="F862">
        <v>2</v>
      </c>
      <c r="G862">
        <v>1</v>
      </c>
      <c r="H862">
        <v>2</v>
      </c>
      <c r="I862" s="425">
        <f>IF(ISBLANK(D862),"",(E862/'Tasks to improve GC score'!$C$10))</f>
        <v>3.7893428521625781E-6</v>
      </c>
      <c r="J862" s="425">
        <f>IF(ISBLANK(D862),"",(F862/'Tasks to improve GC score'!$C$10))</f>
        <v>3.7893428521625781E-6</v>
      </c>
      <c r="K862" s="425">
        <f>IF(ISBLANK(D862),"",(G862/'Tasks to improve GC score'!$C$10))</f>
        <v>1.8946714260812891E-6</v>
      </c>
    </row>
    <row r="863" spans="1:11" x14ac:dyDescent="0.5">
      <c r="A863" s="230" t="str">
        <f t="shared" si="28"/>
        <v>Trade agreements</v>
      </c>
      <c r="B863" s="230" t="str">
        <f t="shared" si="29"/>
        <v>PSPC</v>
      </c>
      <c r="C863" s="230">
        <f>VLOOKUP(B863,'Data-Dept'!A:J,10,)</f>
        <v>7.9173363759790314E-3</v>
      </c>
      <c r="D863" t="s">
        <v>1185</v>
      </c>
      <c r="E863">
        <v>2</v>
      </c>
      <c r="F863">
        <v>3</v>
      </c>
      <c r="G863">
        <v>3</v>
      </c>
      <c r="H863">
        <v>5</v>
      </c>
      <c r="I863" s="425">
        <f>IF(ISBLANK(D863),"",(E863/'Tasks to improve GC score'!$C$10))</f>
        <v>3.7893428521625781E-6</v>
      </c>
      <c r="J863" s="425">
        <f>IF(ISBLANK(D863),"",(F863/'Tasks to improve GC score'!$C$10))</f>
        <v>5.6840142782438672E-6</v>
      </c>
      <c r="K863" s="425">
        <f>IF(ISBLANK(D863),"",(G863/'Tasks to improve GC score'!$C$10))</f>
        <v>5.6840142782438672E-6</v>
      </c>
    </row>
    <row r="864" spans="1:11" x14ac:dyDescent="0.5">
      <c r="A864" s="230" t="str">
        <f t="shared" si="28"/>
        <v>Translate a term with TERMIUM Plus®</v>
      </c>
      <c r="B864" s="230" t="str">
        <f t="shared" si="29"/>
        <v>PSPC</v>
      </c>
      <c r="C864" s="230">
        <f>VLOOKUP(B864,'Data-Dept'!A:J,10,)</f>
        <v>7.9173363759790314E-3</v>
      </c>
      <c r="D864" t="s">
        <v>1598</v>
      </c>
      <c r="E864">
        <v>2</v>
      </c>
      <c r="F864">
        <v>4</v>
      </c>
      <c r="G864">
        <v>5</v>
      </c>
      <c r="H864">
        <v>14</v>
      </c>
      <c r="I864" s="425">
        <f>IF(ISBLANK(D864),"",(E864/'Tasks to improve GC score'!$C$10))</f>
        <v>3.7893428521625781E-6</v>
      </c>
      <c r="J864" s="425">
        <f>IF(ISBLANK(D864),"",(F864/'Tasks to improve GC score'!$C$10))</f>
        <v>7.5786857043251562E-6</v>
      </c>
      <c r="K864" s="425">
        <f>IF(ISBLANK(D864),"",(G864/'Tasks to improve GC score'!$C$10))</f>
        <v>9.4733571304064453E-6</v>
      </c>
    </row>
    <row r="865" spans="1:11" x14ac:dyDescent="0.5">
      <c r="A865" s="230" t="str">
        <f t="shared" si="28"/>
        <v>Find your local RCMP detachment (police service)</v>
      </c>
      <c r="B865" s="230" t="str">
        <f t="shared" si="29"/>
        <v>RCMP</v>
      </c>
      <c r="C865" s="230">
        <f>VLOOKUP(B865,'Data-Dept'!A:J,10,)</f>
        <v>9.6346136699990412E-2</v>
      </c>
      <c r="D865" t="s">
        <v>1215</v>
      </c>
      <c r="E865">
        <v>2</v>
      </c>
      <c r="F865">
        <v>2</v>
      </c>
      <c r="G865">
        <v>3</v>
      </c>
      <c r="H865">
        <v>5</v>
      </c>
      <c r="I865" s="425">
        <f>IF(ISBLANK(D865),"",(E865/'Tasks to improve GC score'!$C$10))</f>
        <v>3.7893428521625781E-6</v>
      </c>
      <c r="J865" s="425">
        <f>IF(ISBLANK(D865),"",(F865/'Tasks to improve GC score'!$C$10))</f>
        <v>3.7893428521625781E-6</v>
      </c>
      <c r="K865" s="425">
        <f>IF(ISBLANK(D865),"",(G865/'Tasks to improve GC score'!$C$10))</f>
        <v>5.6840142782438672E-6</v>
      </c>
    </row>
    <row r="866" spans="1:11" x14ac:dyDescent="0.5">
      <c r="A866" s="230" t="str">
        <f t="shared" si="28"/>
        <v>Get updates on public service collective bargaining</v>
      </c>
      <c r="B866" s="230" t="str">
        <f t="shared" si="29"/>
        <v>TBS</v>
      </c>
      <c r="C866" s="230">
        <f>VLOOKUP(B866,'Data-Dept'!A:J,10,)</f>
        <v>1.4316913441313023E-2</v>
      </c>
      <c r="D866" t="s">
        <v>1273</v>
      </c>
      <c r="E866">
        <v>2</v>
      </c>
      <c r="F866">
        <v>12</v>
      </c>
      <c r="G866">
        <v>15</v>
      </c>
      <c r="H866">
        <v>33</v>
      </c>
      <c r="I866" s="425">
        <f>IF(ISBLANK(D866),"",(E866/'Tasks to improve GC score'!$C$10))</f>
        <v>3.7893428521625781E-6</v>
      </c>
      <c r="J866" s="425">
        <f>IF(ISBLANK(D866),"",(F866/'Tasks to improve GC score'!$C$10))</f>
        <v>2.2736057112975469E-5</v>
      </c>
      <c r="K866" s="425">
        <f>IF(ISBLANK(D866),"",(G866/'Tasks to improve GC score'!$C$10))</f>
        <v>2.8420071391219334E-5</v>
      </c>
    </row>
    <row r="867" spans="1:11" x14ac:dyDescent="0.5">
      <c r="A867" s="230" t="str">
        <f t="shared" si="28"/>
        <v>Make a public service dental insurance claim</v>
      </c>
      <c r="B867" s="230" t="str">
        <f t="shared" si="29"/>
        <v>TBS</v>
      </c>
      <c r="C867" s="230">
        <f>VLOOKUP(B867,'Data-Dept'!A:J,10,)</f>
        <v>1.4316913441313023E-2</v>
      </c>
      <c r="D867" t="s">
        <v>1278</v>
      </c>
      <c r="E867">
        <v>2</v>
      </c>
      <c r="F867">
        <v>6</v>
      </c>
      <c r="G867">
        <v>5</v>
      </c>
      <c r="H867">
        <v>12</v>
      </c>
      <c r="I867" s="425">
        <f>IF(ISBLANK(D867),"",(E867/'Tasks to improve GC score'!$C$10))</f>
        <v>3.7893428521625781E-6</v>
      </c>
      <c r="J867" s="425">
        <f>IF(ISBLANK(D867),"",(F867/'Tasks to improve GC score'!$C$10))</f>
        <v>1.1368028556487734E-5</v>
      </c>
      <c r="K867" s="425">
        <f>IF(ISBLANK(D867),"",(G867/'Tasks to improve GC score'!$C$10))</f>
        <v>9.4733571304064453E-6</v>
      </c>
    </row>
    <row r="868" spans="1:11" x14ac:dyDescent="0.5">
      <c r="A868" s="230" t="str">
        <f t="shared" si="28"/>
        <v>Find out how to import or bring a vehicle into Canada</v>
      </c>
      <c r="B868" s="230" t="str">
        <f t="shared" si="29"/>
        <v>TC</v>
      </c>
      <c r="C868" s="230">
        <f>VLOOKUP(B868,'Data-Dept'!A:J,10,)</f>
        <v>2.4679576079022828E-2</v>
      </c>
      <c r="D868" t="s">
        <v>1617</v>
      </c>
      <c r="E868">
        <v>2</v>
      </c>
      <c r="F868">
        <v>0</v>
      </c>
      <c r="G868">
        <v>2</v>
      </c>
      <c r="H868">
        <v>3</v>
      </c>
      <c r="I868" s="425">
        <f>IF(ISBLANK(D868),"",(E868/'Tasks to improve GC score'!$C$10))</f>
        <v>3.7893428521625781E-6</v>
      </c>
      <c r="J868" s="425">
        <f>IF(ISBLANK(D868),"",(F868/'Tasks to improve GC score'!$C$10))</f>
        <v>0</v>
      </c>
      <c r="K868" s="425">
        <f>IF(ISBLANK(D868),"",(G868/'Tasks to improve GC score'!$C$10))</f>
        <v>3.7893428521625781E-6</v>
      </c>
    </row>
    <row r="869" spans="1:11" x14ac:dyDescent="0.5">
      <c r="A869" s="230" t="str">
        <f t="shared" si="28"/>
        <v>Learn how to get your transportation security clearance</v>
      </c>
      <c r="B869" s="230" t="str">
        <f t="shared" si="29"/>
        <v>TC</v>
      </c>
      <c r="C869" s="230">
        <f>VLOOKUP(B869,'Data-Dept'!A:J,10,)</f>
        <v>2.4679576079022828E-2</v>
      </c>
      <c r="D869" t="s">
        <v>1626</v>
      </c>
      <c r="E869">
        <v>2</v>
      </c>
      <c r="F869">
        <v>2</v>
      </c>
      <c r="G869">
        <v>2</v>
      </c>
      <c r="H869">
        <v>2</v>
      </c>
      <c r="I869" s="425">
        <f>IF(ISBLANK(D869),"",(E869/'Tasks to improve GC score'!$C$10))</f>
        <v>3.7893428521625781E-6</v>
      </c>
      <c r="J869" s="425">
        <f>IF(ISBLANK(D869),"",(F869/'Tasks to improve GC score'!$C$10))</f>
        <v>3.7893428521625781E-6</v>
      </c>
      <c r="K869" s="425">
        <f>IF(ISBLANK(D869),"",(G869/'Tasks to improve GC score'!$C$10))</f>
        <v>3.7893428521625781E-6</v>
      </c>
    </row>
    <row r="870" spans="1:11" x14ac:dyDescent="0.5">
      <c r="A870" s="230" t="str">
        <f t="shared" si="28"/>
        <v>Read the regulations for transporting dangerous goods</v>
      </c>
      <c r="B870" s="230" t="str">
        <f t="shared" si="29"/>
        <v>TC</v>
      </c>
      <c r="C870" s="230">
        <f>VLOOKUP(B870,'Data-Dept'!A:J,10,)</f>
        <v>2.4679576079022828E-2</v>
      </c>
      <c r="D870" t="s">
        <v>1633</v>
      </c>
      <c r="E870">
        <v>2</v>
      </c>
      <c r="F870">
        <v>2</v>
      </c>
      <c r="G870">
        <v>1</v>
      </c>
      <c r="H870">
        <v>6</v>
      </c>
      <c r="I870" s="425">
        <f>IF(ISBLANK(D870),"",(E870/'Tasks to improve GC score'!$C$10))</f>
        <v>3.7893428521625781E-6</v>
      </c>
      <c r="J870" s="425">
        <f>IF(ISBLANK(D870),"",(F870/'Tasks to improve GC score'!$C$10))</f>
        <v>3.7893428521625781E-6</v>
      </c>
      <c r="K870" s="425">
        <f>IF(ISBLANK(D870),"",(G870/'Tasks to improve GC score'!$C$10))</f>
        <v>1.8946714260812891E-6</v>
      </c>
    </row>
    <row r="871" spans="1:11" x14ac:dyDescent="0.5">
      <c r="A871" s="230" t="str">
        <f t="shared" si="28"/>
        <v>Training and certification of individuals</v>
      </c>
      <c r="B871" s="230" t="str">
        <f t="shared" si="29"/>
        <v>TC</v>
      </c>
      <c r="C871" s="230">
        <f>VLOOKUP(B871,'Data-Dept'!A:J,10,)</f>
        <v>2.4679576079022828E-2</v>
      </c>
      <c r="D871" t="s">
        <v>1635</v>
      </c>
      <c r="E871">
        <v>2</v>
      </c>
      <c r="F871">
        <v>5</v>
      </c>
      <c r="G871">
        <v>6</v>
      </c>
      <c r="H871">
        <v>17</v>
      </c>
      <c r="I871" s="425">
        <f>IF(ISBLANK(D871),"",(E871/'Tasks to improve GC score'!$C$10))</f>
        <v>3.7893428521625781E-6</v>
      </c>
      <c r="J871" s="425">
        <f>IF(ISBLANK(D871),"",(F871/'Tasks to improve GC score'!$C$10))</f>
        <v>9.4733571304064453E-6</v>
      </c>
      <c r="K871" s="425">
        <f>IF(ISBLANK(D871),"",(G871/'Tasks to improve GC score'!$C$10))</f>
        <v>1.1368028556487734E-5</v>
      </c>
    </row>
    <row r="872" spans="1:11" x14ac:dyDescent="0.5">
      <c r="A872" s="230" t="str">
        <f t="shared" si="28"/>
        <v>Find out how to import or bring a vehicle into Canada</v>
      </c>
      <c r="B872" s="230" t="str">
        <f t="shared" si="29"/>
        <v>TC</v>
      </c>
      <c r="C872" s="230">
        <f>VLOOKUP(B872,'Data-Dept'!A:J,10,)</f>
        <v>2.4679576079022828E-2</v>
      </c>
      <c r="D872" t="s">
        <v>1636</v>
      </c>
      <c r="E872">
        <v>2</v>
      </c>
      <c r="F872">
        <v>3</v>
      </c>
      <c r="G872">
        <v>4</v>
      </c>
      <c r="H872">
        <v>6</v>
      </c>
      <c r="I872" s="425">
        <f>IF(ISBLANK(D872),"",(E872/'Tasks to improve GC score'!$C$10))</f>
        <v>3.7893428521625781E-6</v>
      </c>
      <c r="J872" s="425">
        <f>IF(ISBLANK(D872),"",(F872/'Tasks to improve GC score'!$C$10))</f>
        <v>5.6840142782438672E-6</v>
      </c>
      <c r="K872" s="425">
        <f>IF(ISBLANK(D872),"",(G872/'Tasks to improve GC score'!$C$10))</f>
        <v>7.5786857043251562E-6</v>
      </c>
    </row>
    <row r="873" spans="1:11" x14ac:dyDescent="0.5">
      <c r="A873" s="230" t="str">
        <f t="shared" si="28"/>
        <v>Learn how to bring your vehicle into Canada permanently</v>
      </c>
      <c r="B873" s="230" t="str">
        <f t="shared" si="29"/>
        <v>TC</v>
      </c>
      <c r="C873" s="230">
        <f>VLOOKUP(B873,'Data-Dept'!A:J,10,)</f>
        <v>2.4679576079022828E-2</v>
      </c>
      <c r="D873" t="s">
        <v>1303</v>
      </c>
      <c r="E873">
        <v>2</v>
      </c>
      <c r="F873">
        <v>1</v>
      </c>
      <c r="G873">
        <v>3</v>
      </c>
      <c r="H873">
        <v>5</v>
      </c>
      <c r="I873" s="425">
        <f>IF(ISBLANK(D873),"",(E873/'Tasks to improve GC score'!$C$10))</f>
        <v>3.7893428521625781E-6</v>
      </c>
      <c r="J873" s="425">
        <f>IF(ISBLANK(D873),"",(F873/'Tasks to improve GC score'!$C$10))</f>
        <v>1.8946714260812891E-6</v>
      </c>
      <c r="K873" s="425">
        <f>IF(ISBLANK(D873),"",(G873/'Tasks to improve GC score'!$C$10))</f>
        <v>5.6840142782438672E-6</v>
      </c>
    </row>
    <row r="874" spans="1:11" ht="31.5" x14ac:dyDescent="0.5">
      <c r="A874" s="230" t="str">
        <f t="shared" si="28"/>
        <v>Learn how to build an emergency response assistance plan in case of an accident while shipping dangerous goods</v>
      </c>
      <c r="B874" s="230" t="str">
        <f t="shared" si="29"/>
        <v>TC</v>
      </c>
      <c r="C874" s="230">
        <f>VLOOKUP(B874,'Data-Dept'!A:J,10,)</f>
        <v>2.4679576079022828E-2</v>
      </c>
      <c r="D874" t="s">
        <v>1304</v>
      </c>
      <c r="E874">
        <v>2</v>
      </c>
      <c r="F874">
        <v>3</v>
      </c>
      <c r="G874">
        <v>4</v>
      </c>
      <c r="H874">
        <v>10</v>
      </c>
      <c r="I874" s="425">
        <f>IF(ISBLANK(D874),"",(E874/'Tasks to improve GC score'!$C$10))</f>
        <v>3.7893428521625781E-6</v>
      </c>
      <c r="J874" s="425">
        <f>IF(ISBLANK(D874),"",(F874/'Tasks to improve GC score'!$C$10))</f>
        <v>5.6840142782438672E-6</v>
      </c>
      <c r="K874" s="425">
        <f>IF(ISBLANK(D874),"",(G874/'Tasks to improve GC score'!$C$10))</f>
        <v>7.5786857043251562E-6</v>
      </c>
    </row>
    <row r="875" spans="1:11" x14ac:dyDescent="0.5">
      <c r="A875" s="230" t="str">
        <f t="shared" si="28"/>
        <v>Learn how to get your transportation security clearance</v>
      </c>
      <c r="B875" s="230" t="str">
        <f t="shared" si="29"/>
        <v>TC</v>
      </c>
      <c r="C875" s="230">
        <f>VLOOKUP(B875,'Data-Dept'!A:J,10,)</f>
        <v>2.4679576079022828E-2</v>
      </c>
      <c r="D875" t="s">
        <v>1642</v>
      </c>
      <c r="E875">
        <v>2</v>
      </c>
      <c r="F875">
        <v>3</v>
      </c>
      <c r="G875">
        <v>3</v>
      </c>
      <c r="H875">
        <v>5</v>
      </c>
      <c r="I875" s="425">
        <f>IF(ISBLANK(D875),"",(E875/'Tasks to improve GC score'!$C$10))</f>
        <v>3.7893428521625781E-6</v>
      </c>
      <c r="J875" s="425">
        <f>IF(ISBLANK(D875),"",(F875/'Tasks to improve GC score'!$C$10))</f>
        <v>5.6840142782438672E-6</v>
      </c>
      <c r="K875" s="425">
        <f>IF(ISBLANK(D875),"",(G875/'Tasks to improve GC score'!$C$10))</f>
        <v>5.6840142782438672E-6</v>
      </c>
    </row>
    <row r="876" spans="1:11" x14ac:dyDescent="0.5">
      <c r="A876" s="230" t="str">
        <f t="shared" si="28"/>
        <v>Other - Reason for my visit is not in this list</v>
      </c>
      <c r="B876" s="230" t="str">
        <f t="shared" si="29"/>
        <v>VAC</v>
      </c>
      <c r="C876" s="230">
        <f>VLOOKUP(B876,'Data-Dept'!A:J,10,)</f>
        <v>7.3723124200239645E-2</v>
      </c>
      <c r="D876" t="s">
        <v>1320</v>
      </c>
      <c r="E876">
        <v>2</v>
      </c>
      <c r="F876">
        <v>2</v>
      </c>
      <c r="G876">
        <v>4</v>
      </c>
      <c r="H876">
        <v>10</v>
      </c>
      <c r="I876" s="425">
        <f>IF(ISBLANK(D876),"",(E876/'Tasks to improve GC score'!$C$10))</f>
        <v>3.7893428521625781E-6</v>
      </c>
      <c r="J876" s="425">
        <f>IF(ISBLANK(D876),"",(F876/'Tasks to improve GC score'!$C$10))</f>
        <v>3.7893428521625781E-6</v>
      </c>
      <c r="K876" s="425">
        <f>IF(ISBLANK(D876),"",(G876/'Tasks to improve GC score'!$C$10))</f>
        <v>7.5786857043251562E-6</v>
      </c>
    </row>
    <row r="877" spans="1:11" x14ac:dyDescent="0.5">
      <c r="A877" s="230" t="str">
        <f t="shared" si="28"/>
        <v>Other - Reason for my visit is not in this list</v>
      </c>
      <c r="B877" s="230" t="str">
        <f t="shared" si="29"/>
        <v>WD</v>
      </c>
      <c r="C877" s="230" t="str">
        <f>VLOOKUP(B877,'Data-Dept'!A:J,10,)</f>
        <v>Insufficient data</v>
      </c>
      <c r="D877" t="s">
        <v>1645</v>
      </c>
      <c r="E877">
        <v>2</v>
      </c>
      <c r="F877">
        <v>3</v>
      </c>
      <c r="G877">
        <v>5</v>
      </c>
      <c r="H877">
        <v>5</v>
      </c>
      <c r="I877" s="425">
        <f>IF(ISBLANK(D877),"",(E877/'Tasks to improve GC score'!$C$10))</f>
        <v>3.7893428521625781E-6</v>
      </c>
      <c r="J877" s="425">
        <f>IF(ISBLANK(D877),"",(F877/'Tasks to improve GC score'!$C$10))</f>
        <v>5.6840142782438672E-6</v>
      </c>
      <c r="K877" s="425">
        <f>IF(ISBLANK(D877),"",(G877/'Tasks to improve GC score'!$C$10))</f>
        <v>9.4733571304064453E-6</v>
      </c>
    </row>
    <row r="878" spans="1:11" x14ac:dyDescent="0.5">
      <c r="A878" s="230" t="str">
        <f t="shared" si="28"/>
        <v>Agricultural Clean Technology Program</v>
      </c>
      <c r="B878" s="230" t="str">
        <f t="shared" si="29"/>
        <v>AAFC</v>
      </c>
      <c r="C878" s="230">
        <f>VLOOKUP(B878,'Data-Dept'!A:J,10,)</f>
        <v>6.2702537952708762E-2</v>
      </c>
      <c r="D878" t="s">
        <v>227</v>
      </c>
      <c r="E878">
        <v>1</v>
      </c>
      <c r="F878">
        <v>1</v>
      </c>
      <c r="G878">
        <v>0</v>
      </c>
      <c r="H878">
        <v>2</v>
      </c>
      <c r="I878" s="425">
        <f>IF(ISBLANK(D878),"",(E878/'Tasks to improve GC score'!$C$10))</f>
        <v>1.8946714260812891E-6</v>
      </c>
      <c r="J878" s="425">
        <f>IF(ISBLANK(D878),"",(F878/'Tasks to improve GC score'!$C$10))</f>
        <v>1.8946714260812891E-6</v>
      </c>
      <c r="K878" s="425">
        <f>IF(ISBLANK(D878),"",(G878/'Tasks to improve GC score'!$C$10))</f>
        <v>0</v>
      </c>
    </row>
    <row r="879" spans="1:11" x14ac:dyDescent="0.5">
      <c r="A879" s="230" t="str">
        <f t="shared" si="28"/>
        <v>Agricultural Climate Solutions (ACS) program</v>
      </c>
      <c r="B879" s="230" t="str">
        <f t="shared" si="29"/>
        <v>AAFC</v>
      </c>
      <c r="C879" s="230">
        <f>VLOOKUP(B879,'Data-Dept'!A:J,10,)</f>
        <v>6.2702537952708762E-2</v>
      </c>
      <c r="D879" t="s">
        <v>1334</v>
      </c>
      <c r="E879">
        <v>1</v>
      </c>
      <c r="F879">
        <v>2</v>
      </c>
      <c r="G879">
        <v>2</v>
      </c>
      <c r="H879">
        <v>3</v>
      </c>
      <c r="I879" s="425">
        <f>IF(ISBLANK(D879),"",(E879/'Tasks to improve GC score'!$C$10))</f>
        <v>1.8946714260812891E-6</v>
      </c>
      <c r="J879" s="425">
        <f>IF(ISBLANK(D879),"",(F879/'Tasks to improve GC score'!$C$10))</f>
        <v>3.7893428521625781E-6</v>
      </c>
      <c r="K879" s="425">
        <f>IF(ISBLANK(D879),"",(G879/'Tasks to improve GC score'!$C$10))</f>
        <v>3.7893428521625781E-6</v>
      </c>
    </row>
    <row r="880" spans="1:11" x14ac:dyDescent="0.5">
      <c r="A880" s="230" t="str">
        <f t="shared" si="28"/>
        <v>AgriInvest</v>
      </c>
      <c r="B880" s="230" t="str">
        <f t="shared" si="29"/>
        <v>AAFC</v>
      </c>
      <c r="C880" s="230">
        <f>VLOOKUP(B880,'Data-Dept'!A:J,10,)</f>
        <v>6.2702537952708762E-2</v>
      </c>
      <c r="D880" t="s">
        <v>229</v>
      </c>
      <c r="E880">
        <v>1</v>
      </c>
      <c r="F880">
        <v>1</v>
      </c>
      <c r="G880">
        <v>1</v>
      </c>
      <c r="H880">
        <v>2</v>
      </c>
      <c r="I880" s="425">
        <f>IF(ISBLANK(D880),"",(E880/'Tasks to improve GC score'!$C$10))</f>
        <v>1.8946714260812891E-6</v>
      </c>
      <c r="J880" s="425">
        <f>IF(ISBLANK(D880),"",(F880/'Tasks to improve GC score'!$C$10))</f>
        <v>1.8946714260812891E-6</v>
      </c>
      <c r="K880" s="425">
        <f>IF(ISBLANK(D880),"",(G880/'Tasks to improve GC score'!$C$10))</f>
        <v>1.8946714260812891E-6</v>
      </c>
    </row>
    <row r="881" spans="1:11" x14ac:dyDescent="0.5">
      <c r="A881" s="230" t="str">
        <f t="shared" si="28"/>
        <v>Find current drought conditions across the country</v>
      </c>
      <c r="B881" s="230" t="str">
        <f t="shared" si="29"/>
        <v>AAFC</v>
      </c>
      <c r="C881" s="230">
        <f>VLOOKUP(B881,'Data-Dept'!A:J,10,)</f>
        <v>6.2702537952708762E-2</v>
      </c>
      <c r="D881" t="s">
        <v>1338</v>
      </c>
      <c r="E881">
        <v>1</v>
      </c>
      <c r="F881">
        <v>1</v>
      </c>
      <c r="G881">
        <v>1</v>
      </c>
      <c r="H881">
        <v>8</v>
      </c>
      <c r="I881" s="425">
        <f>IF(ISBLANK(D881),"",(E881/'Tasks to improve GC score'!$C$10))</f>
        <v>1.8946714260812891E-6</v>
      </c>
      <c r="J881" s="425">
        <f>IF(ISBLANK(D881),"",(F881/'Tasks to improve GC score'!$C$10))</f>
        <v>1.8946714260812891E-6</v>
      </c>
      <c r="K881" s="425">
        <f>IF(ISBLANK(D881),"",(G881/'Tasks to improve GC score'!$C$10))</f>
        <v>1.8946714260812891E-6</v>
      </c>
    </row>
    <row r="882" spans="1:11" x14ac:dyDescent="0.5">
      <c r="A882" s="230" t="str">
        <f t="shared" si="28"/>
        <v>Food processing industry</v>
      </c>
      <c r="B882" s="230" t="str">
        <f t="shared" si="29"/>
        <v>AAFC</v>
      </c>
      <c r="C882" s="230">
        <f>VLOOKUP(B882,'Data-Dept'!A:J,10,)</f>
        <v>6.2702537952708762E-2</v>
      </c>
      <c r="D882" t="s">
        <v>233</v>
      </c>
      <c r="E882">
        <v>1</v>
      </c>
      <c r="F882">
        <v>1</v>
      </c>
      <c r="G882">
        <v>2</v>
      </c>
      <c r="H882">
        <v>4</v>
      </c>
      <c r="I882" s="425">
        <f>IF(ISBLANK(D882),"",(E882/'Tasks to improve GC score'!$C$10))</f>
        <v>1.8946714260812891E-6</v>
      </c>
      <c r="J882" s="425">
        <f>IF(ISBLANK(D882),"",(F882/'Tasks to improve GC score'!$C$10))</f>
        <v>1.8946714260812891E-6</v>
      </c>
      <c r="K882" s="425">
        <f>IF(ISBLANK(D882),"",(G882/'Tasks to improve GC score'!$C$10))</f>
        <v>3.7893428521625781E-6</v>
      </c>
    </row>
    <row r="883" spans="1:11" x14ac:dyDescent="0.5">
      <c r="A883" s="230" t="str">
        <f t="shared" si="28"/>
        <v>Sector overviews, data, and reports</v>
      </c>
      <c r="B883" s="230" t="str">
        <f t="shared" si="29"/>
        <v>AAFC</v>
      </c>
      <c r="C883" s="230">
        <f>VLOOKUP(B883,'Data-Dept'!A:J,10,)</f>
        <v>6.2702537952708762E-2</v>
      </c>
      <c r="D883" t="s">
        <v>237</v>
      </c>
      <c r="E883">
        <v>1</v>
      </c>
      <c r="F883">
        <v>2</v>
      </c>
      <c r="G883">
        <v>3</v>
      </c>
      <c r="H883">
        <v>5</v>
      </c>
      <c r="I883" s="425">
        <f>IF(ISBLANK(D883),"",(E883/'Tasks to improve GC score'!$C$10))</f>
        <v>1.8946714260812891E-6</v>
      </c>
      <c r="J883" s="425">
        <f>IF(ISBLANK(D883),"",(F883/'Tasks to improve GC score'!$C$10))</f>
        <v>3.7893428521625781E-6</v>
      </c>
      <c r="K883" s="425">
        <f>IF(ISBLANK(D883),"",(G883/'Tasks to improve GC score'!$C$10))</f>
        <v>5.6840142782438672E-6</v>
      </c>
    </row>
    <row r="884" spans="1:11" x14ac:dyDescent="0.5">
      <c r="A884" s="230" t="str">
        <f t="shared" si="28"/>
        <v>Contact the Canada Border Services Agency (CBSA)</v>
      </c>
      <c r="B884" s="230" t="str">
        <f t="shared" si="29"/>
        <v>CBSA</v>
      </c>
      <c r="C884" s="230">
        <f>VLOOKUP(B884,'Data-Dept'!A:J,10,)</f>
        <v>8.2121991698330173E-3</v>
      </c>
      <c r="D884" t="s">
        <v>243</v>
      </c>
      <c r="E884">
        <v>1</v>
      </c>
      <c r="F884">
        <v>2</v>
      </c>
      <c r="G884">
        <v>1</v>
      </c>
      <c r="H884">
        <v>2</v>
      </c>
      <c r="I884" s="425">
        <f>IF(ISBLANK(D884),"",(E884/'Tasks to improve GC score'!$C$10))</f>
        <v>1.8946714260812891E-6</v>
      </c>
      <c r="J884" s="425">
        <f>IF(ISBLANK(D884),"",(F884/'Tasks to improve GC score'!$C$10))</f>
        <v>3.7893428521625781E-6</v>
      </c>
      <c r="K884" s="425">
        <f>IF(ISBLANK(D884),"",(G884/'Tasks to improve GC score'!$C$10))</f>
        <v>1.8946714260812891E-6</v>
      </c>
    </row>
    <row r="885" spans="1:11" x14ac:dyDescent="0.5">
      <c r="A885" s="230" t="str">
        <f t="shared" si="28"/>
        <v>Estimate duty and taxes for imported goods</v>
      </c>
      <c r="B885" s="230" t="str">
        <f t="shared" si="29"/>
        <v>CBSA</v>
      </c>
      <c r="C885" s="230">
        <f>VLOOKUP(B885,'Data-Dept'!A:J,10,)</f>
        <v>8.2121991698330173E-3</v>
      </c>
      <c r="D885" t="s">
        <v>1343</v>
      </c>
      <c r="E885">
        <v>1</v>
      </c>
      <c r="F885">
        <v>0</v>
      </c>
      <c r="G885">
        <v>1</v>
      </c>
      <c r="H885">
        <v>3</v>
      </c>
      <c r="I885" s="425">
        <f>IF(ISBLANK(D885),"",(E885/'Tasks to improve GC score'!$C$10))</f>
        <v>1.8946714260812891E-6</v>
      </c>
      <c r="J885" s="425">
        <f>IF(ISBLANK(D885),"",(F885/'Tasks to improve GC score'!$C$10))</f>
        <v>0</v>
      </c>
      <c r="K885" s="425">
        <f>IF(ISBLANK(D885),"",(G885/'Tasks to improve GC score'!$C$10))</f>
        <v>1.8946714260812891E-6</v>
      </c>
    </row>
    <row r="886" spans="1:11" x14ac:dyDescent="0.5">
      <c r="A886" s="230" t="str">
        <f t="shared" si="28"/>
        <v>Ask for general information by email or telephone</v>
      </c>
      <c r="B886" s="230" t="str">
        <f t="shared" si="29"/>
        <v>CBSA</v>
      </c>
      <c r="C886" s="230">
        <f>VLOOKUP(B886,'Data-Dept'!A:J,10,)</f>
        <v>8.2121991698330173E-3</v>
      </c>
      <c r="D886" t="s">
        <v>1346</v>
      </c>
      <c r="E886">
        <v>1</v>
      </c>
      <c r="F886">
        <v>1</v>
      </c>
      <c r="G886">
        <v>1</v>
      </c>
      <c r="H886">
        <v>1</v>
      </c>
      <c r="I886" s="425">
        <f>IF(ISBLANK(D886),"",(E886/'Tasks to improve GC score'!$C$10))</f>
        <v>1.8946714260812891E-6</v>
      </c>
      <c r="J886" s="425">
        <f>IF(ISBLANK(D886),"",(F886/'Tasks to improve GC score'!$C$10))</f>
        <v>1.8946714260812891E-6</v>
      </c>
      <c r="K886" s="425">
        <f>IF(ISBLANK(D886),"",(G886/'Tasks to improve GC score'!$C$10))</f>
        <v>1.8946714260812891E-6</v>
      </c>
    </row>
    <row r="887" spans="1:11" x14ac:dyDescent="0.5">
      <c r="A887" s="230" t="str">
        <f t="shared" si="28"/>
        <v>Download a CBSA app for your mobile device</v>
      </c>
      <c r="B887" s="230" t="str">
        <f t="shared" si="29"/>
        <v>CBSA</v>
      </c>
      <c r="C887" s="230">
        <f>VLOOKUP(B887,'Data-Dept'!A:J,10,)</f>
        <v>8.2121991698330173E-3</v>
      </c>
      <c r="D887" t="s">
        <v>1347</v>
      </c>
      <c r="E887">
        <v>1</v>
      </c>
      <c r="F887">
        <v>1</v>
      </c>
      <c r="G887">
        <v>1</v>
      </c>
      <c r="H887">
        <v>2</v>
      </c>
      <c r="I887" s="425">
        <f>IF(ISBLANK(D887),"",(E887/'Tasks to improve GC score'!$C$10))</f>
        <v>1.8946714260812891E-6</v>
      </c>
      <c r="J887" s="425">
        <f>IF(ISBLANK(D887),"",(F887/'Tasks to improve GC score'!$C$10))</f>
        <v>1.8946714260812891E-6</v>
      </c>
      <c r="K887" s="425">
        <f>IF(ISBLANK(D887),"",(G887/'Tasks to improve GC score'!$C$10))</f>
        <v>1.8946714260812891E-6</v>
      </c>
    </row>
    <row r="888" spans="1:11" x14ac:dyDescent="0.5">
      <c r="A888" s="230" t="str">
        <f t="shared" si="28"/>
        <v>Check personal exemption limits</v>
      </c>
      <c r="B888" s="230" t="str">
        <f t="shared" si="29"/>
        <v>CBSA</v>
      </c>
      <c r="C888" s="230">
        <f>VLOOKUP(B888,'Data-Dept'!A:J,10,)</f>
        <v>8.2121991698330173E-3</v>
      </c>
      <c r="D888" t="s">
        <v>1354</v>
      </c>
      <c r="E888">
        <v>1</v>
      </c>
      <c r="F888">
        <v>2</v>
      </c>
      <c r="G888">
        <v>1</v>
      </c>
      <c r="H888">
        <v>2</v>
      </c>
      <c r="I888" s="425">
        <f>IF(ISBLANK(D888),"",(E888/'Tasks to improve GC score'!$C$10))</f>
        <v>1.8946714260812891E-6</v>
      </c>
      <c r="J888" s="425">
        <f>IF(ISBLANK(D888),"",(F888/'Tasks to improve GC score'!$C$10))</f>
        <v>3.7893428521625781E-6</v>
      </c>
      <c r="K888" s="425">
        <f>IF(ISBLANK(D888),"",(G888/'Tasks to improve GC score'!$C$10))</f>
        <v>1.8946714260812891E-6</v>
      </c>
    </row>
    <row r="889" spans="1:11" x14ac:dyDescent="0.5">
      <c r="A889" s="230" t="str">
        <f t="shared" si="28"/>
        <v>Find out how to update personal information for the NEXUS program</v>
      </c>
      <c r="B889" s="230" t="str">
        <f t="shared" si="29"/>
        <v>CBSA</v>
      </c>
      <c r="C889" s="230">
        <f>VLOOKUP(B889,'Data-Dept'!A:J,10,)</f>
        <v>8.2121991698330173E-3</v>
      </c>
      <c r="D889" t="s">
        <v>1358</v>
      </c>
      <c r="E889">
        <v>1</v>
      </c>
      <c r="F889">
        <v>1</v>
      </c>
      <c r="G889">
        <v>1</v>
      </c>
      <c r="H889">
        <v>1</v>
      </c>
      <c r="I889" s="425">
        <f>IF(ISBLANK(D889),"",(E889/'Tasks to improve GC score'!$C$10))</f>
        <v>1.8946714260812891E-6</v>
      </c>
      <c r="J889" s="425">
        <f>IF(ISBLANK(D889),"",(F889/'Tasks to improve GC score'!$C$10))</f>
        <v>1.8946714260812891E-6</v>
      </c>
      <c r="K889" s="425">
        <f>IF(ISBLANK(D889),"",(G889/'Tasks to improve GC score'!$C$10))</f>
        <v>1.8946714260812891E-6</v>
      </c>
    </row>
    <row r="890" spans="1:11" x14ac:dyDescent="0.5">
      <c r="A890" s="230" t="str">
        <f t="shared" si="28"/>
        <v>Obtain a consent letter for children travelling abroad</v>
      </c>
      <c r="B890" s="230" t="str">
        <f t="shared" si="29"/>
        <v>CBSA</v>
      </c>
      <c r="C890" s="230">
        <f>VLOOKUP(B890,'Data-Dept'!A:J,10,)</f>
        <v>8.2121991698330173E-3</v>
      </c>
      <c r="D890" t="s">
        <v>1364</v>
      </c>
      <c r="E890">
        <v>1</v>
      </c>
      <c r="F890">
        <v>1</v>
      </c>
      <c r="G890">
        <v>1</v>
      </c>
      <c r="H890">
        <v>2</v>
      </c>
      <c r="I890" s="425">
        <f>IF(ISBLANK(D890),"",(E890/'Tasks to improve GC score'!$C$10))</f>
        <v>1.8946714260812891E-6</v>
      </c>
      <c r="J890" s="425">
        <f>IF(ISBLANK(D890),"",(F890/'Tasks to improve GC score'!$C$10))</f>
        <v>1.8946714260812891E-6</v>
      </c>
      <c r="K890" s="425">
        <f>IF(ISBLANK(D890),"",(G890/'Tasks to improve GC score'!$C$10))</f>
        <v>1.8946714260812891E-6</v>
      </c>
    </row>
    <row r="891" spans="1:11" x14ac:dyDescent="0.5">
      <c r="A891" s="230" t="str">
        <f t="shared" si="28"/>
        <v>Submit a comment or complaint</v>
      </c>
      <c r="B891" s="230" t="str">
        <f t="shared" si="29"/>
        <v>CBSA</v>
      </c>
      <c r="C891" s="230">
        <f>VLOOKUP(B891,'Data-Dept'!A:J,10,)</f>
        <v>8.2121991698330173E-3</v>
      </c>
      <c r="D891" t="s">
        <v>270</v>
      </c>
      <c r="E891">
        <v>1</v>
      </c>
      <c r="F891">
        <v>3</v>
      </c>
      <c r="G891">
        <v>4</v>
      </c>
      <c r="H891">
        <v>6</v>
      </c>
      <c r="I891" s="425">
        <f>IF(ISBLANK(D891),"",(E891/'Tasks to improve GC score'!$C$10))</f>
        <v>1.8946714260812891E-6</v>
      </c>
      <c r="J891" s="425">
        <f>IF(ISBLANK(D891),"",(F891/'Tasks to improve GC score'!$C$10))</f>
        <v>5.6840142782438672E-6</v>
      </c>
      <c r="K891" s="425">
        <f>IF(ISBLANK(D891),"",(G891/'Tasks to improve GC score'!$C$10))</f>
        <v>7.5786857043251562E-6</v>
      </c>
    </row>
    <row r="892" spans="1:11" x14ac:dyDescent="0.5">
      <c r="A892" s="230" t="str">
        <f t="shared" si="28"/>
        <v>Transit through Canada</v>
      </c>
      <c r="B892" s="230" t="str">
        <f t="shared" si="29"/>
        <v>CBSA</v>
      </c>
      <c r="C892" s="230">
        <f>VLOOKUP(B892,'Data-Dept'!A:J,10,)</f>
        <v>8.2121991698330173E-3</v>
      </c>
      <c r="D892" t="s">
        <v>271</v>
      </c>
      <c r="E892">
        <v>1</v>
      </c>
      <c r="F892">
        <v>1</v>
      </c>
      <c r="G892">
        <v>1</v>
      </c>
      <c r="H892">
        <v>4</v>
      </c>
      <c r="I892" s="425">
        <f>IF(ISBLANK(D892),"",(E892/'Tasks to improve GC score'!$C$10))</f>
        <v>1.8946714260812891E-6</v>
      </c>
      <c r="J892" s="425">
        <f>IF(ISBLANK(D892),"",(F892/'Tasks to improve GC score'!$C$10))</f>
        <v>1.8946714260812891E-6</v>
      </c>
      <c r="K892" s="425">
        <f>IF(ISBLANK(D892),"",(G892/'Tasks to improve GC score'!$C$10))</f>
        <v>1.8946714260812891E-6</v>
      </c>
    </row>
    <row r="893" spans="1:11" x14ac:dyDescent="0.5">
      <c r="A893" s="230" t="str">
        <f t="shared" si="28"/>
        <v>Apply to become a Canadian Coast Guard Officers through the CCG College</v>
      </c>
      <c r="B893" s="230" t="str">
        <f t="shared" si="29"/>
        <v>CCG</v>
      </c>
      <c r="C893" s="230" t="str">
        <f>VLOOKUP(B893,'Data-Dept'!A:J,10,)</f>
        <v>Insufficient data</v>
      </c>
      <c r="D893" t="s">
        <v>272</v>
      </c>
      <c r="E893">
        <v>1</v>
      </c>
      <c r="F893">
        <v>2</v>
      </c>
      <c r="G893">
        <v>4</v>
      </c>
      <c r="H893">
        <v>7</v>
      </c>
      <c r="I893" s="425">
        <f>IF(ISBLANK(D893),"",(E893/'Tasks to improve GC score'!$C$10))</f>
        <v>1.8946714260812891E-6</v>
      </c>
      <c r="J893" s="425">
        <f>IF(ISBLANK(D893),"",(F893/'Tasks to improve GC score'!$C$10))</f>
        <v>3.7893428521625781E-6</v>
      </c>
      <c r="K893" s="425">
        <f>IF(ISBLANK(D893),"",(G893/'Tasks to improve GC score'!$C$10))</f>
        <v>7.5786857043251562E-6</v>
      </c>
    </row>
    <row r="894" spans="1:11" x14ac:dyDescent="0.5">
      <c r="A894" s="230" t="str">
        <f t="shared" si="28"/>
        <v>Other - Reason for my visit is not in this list</v>
      </c>
      <c r="B894" s="230" t="str">
        <f t="shared" si="29"/>
        <v>CFIA</v>
      </c>
      <c r="C894" s="230">
        <f>VLOOKUP(B894,'Data-Dept'!A:J,10,)</f>
        <v>2.0566405380382704E-2</v>
      </c>
      <c r="D894" t="s">
        <v>1369</v>
      </c>
      <c r="E894">
        <v>1</v>
      </c>
      <c r="F894">
        <v>2</v>
      </c>
      <c r="G894">
        <v>2</v>
      </c>
      <c r="H894">
        <v>2</v>
      </c>
      <c r="I894" s="425">
        <f>IF(ISBLANK(D894),"",(E894/'Tasks to improve GC score'!$C$10))</f>
        <v>1.8946714260812891E-6</v>
      </c>
      <c r="J894" s="425">
        <f>IF(ISBLANK(D894),"",(F894/'Tasks to improve GC score'!$C$10))</f>
        <v>3.7893428521625781E-6</v>
      </c>
      <c r="K894" s="425">
        <f>IF(ISBLANK(D894),"",(G894/'Tasks to improve GC score'!$C$10))</f>
        <v>3.7893428521625781E-6</v>
      </c>
    </row>
    <row r="895" spans="1:11" x14ac:dyDescent="0.5">
      <c r="A895" s="230" t="str">
        <f t="shared" si="28"/>
        <v>Other - Reason for my visit is not in this list</v>
      </c>
      <c r="B895" s="230" t="str">
        <f t="shared" si="29"/>
        <v>CGC</v>
      </c>
      <c r="C895" s="230" t="str">
        <f>VLOOKUP(B895,'Data-Dept'!A:J,10,)</f>
        <v>Insufficient data</v>
      </c>
      <c r="D895" t="s">
        <v>288</v>
      </c>
      <c r="E895">
        <v>1</v>
      </c>
      <c r="F895">
        <v>0</v>
      </c>
      <c r="G895">
        <v>1</v>
      </c>
      <c r="H895">
        <v>3</v>
      </c>
      <c r="I895" s="425">
        <f>IF(ISBLANK(D895),"",(E895/'Tasks to improve GC score'!$C$10))</f>
        <v>1.8946714260812891E-6</v>
      </c>
      <c r="J895" s="425">
        <f>IF(ISBLANK(D895),"",(F895/'Tasks to improve GC score'!$C$10))</f>
        <v>0</v>
      </c>
      <c r="K895" s="425">
        <f>IF(ISBLANK(D895),"",(G895/'Tasks to improve GC score'!$C$10))</f>
        <v>1.8946714260812891E-6</v>
      </c>
    </row>
    <row r="896" spans="1:11" x14ac:dyDescent="0.5">
      <c r="A896" s="230" t="str">
        <f t="shared" si="28"/>
        <v>Find out about Canadian Institutes of Health Research's (CIHR) publications</v>
      </c>
      <c r="B896" s="230" t="str">
        <f t="shared" si="29"/>
        <v>CIHR</v>
      </c>
      <c r="C896" s="230">
        <f>VLOOKUP(B896,'Data-Dept'!A:J,10,)</f>
        <v>2.9322591399837911E-2</v>
      </c>
      <c r="D896" t="s">
        <v>1373</v>
      </c>
      <c r="E896">
        <v>1</v>
      </c>
      <c r="F896">
        <v>1</v>
      </c>
      <c r="G896">
        <v>1</v>
      </c>
      <c r="H896">
        <v>1</v>
      </c>
      <c r="I896" s="425">
        <f>IF(ISBLANK(D896),"",(E896/'Tasks to improve GC score'!$C$10))</f>
        <v>1.8946714260812891E-6</v>
      </c>
      <c r="J896" s="425">
        <f>IF(ISBLANK(D896),"",(F896/'Tasks to improve GC score'!$C$10))</f>
        <v>1.8946714260812891E-6</v>
      </c>
      <c r="K896" s="425">
        <f>IF(ISBLANK(D896),"",(G896/'Tasks to improve GC score'!$C$10))</f>
        <v>1.8946714260812891E-6</v>
      </c>
    </row>
    <row r="897" spans="1:11" x14ac:dyDescent="0.5">
      <c r="A897" s="230" t="str">
        <f t="shared" si="28"/>
        <v>Find out about Learning activities and resources</v>
      </c>
      <c r="B897" s="230" t="str">
        <f t="shared" si="29"/>
        <v>CIHR</v>
      </c>
      <c r="C897" s="230">
        <f>VLOOKUP(B897,'Data-Dept'!A:J,10,)</f>
        <v>2.9322591399837911E-2</v>
      </c>
      <c r="D897" t="s">
        <v>1374</v>
      </c>
      <c r="E897">
        <v>1</v>
      </c>
      <c r="F897">
        <v>1</v>
      </c>
      <c r="G897">
        <v>2</v>
      </c>
      <c r="H897">
        <v>3</v>
      </c>
      <c r="I897" s="425">
        <f>IF(ISBLANK(D897),"",(E897/'Tasks to improve GC score'!$C$10))</f>
        <v>1.8946714260812891E-6</v>
      </c>
      <c r="J897" s="425">
        <f>IF(ISBLANK(D897),"",(F897/'Tasks to improve GC score'!$C$10))</f>
        <v>1.8946714260812891E-6</v>
      </c>
      <c r="K897" s="425">
        <f>IF(ISBLANK(D897),"",(G897/'Tasks to improve GC score'!$C$10))</f>
        <v>3.7893428521625781E-6</v>
      </c>
    </row>
    <row r="898" spans="1:11" x14ac:dyDescent="0.5">
      <c r="A898" s="230" t="str">
        <f t="shared" si="28"/>
        <v>Get analytics</v>
      </c>
      <c r="B898" s="230" t="str">
        <f t="shared" si="29"/>
        <v>CIHR</v>
      </c>
      <c r="C898" s="230">
        <f>VLOOKUP(B898,'Data-Dept'!A:J,10,)</f>
        <v>2.9322591399837911E-2</v>
      </c>
      <c r="D898" t="s">
        <v>306</v>
      </c>
      <c r="E898">
        <v>1</v>
      </c>
      <c r="F898">
        <v>1</v>
      </c>
      <c r="G898">
        <v>0</v>
      </c>
      <c r="H898">
        <v>2</v>
      </c>
      <c r="I898" s="425">
        <f>IF(ISBLANK(D898),"",(E898/'Tasks to improve GC score'!$C$10))</f>
        <v>1.8946714260812891E-6</v>
      </c>
      <c r="J898" s="425">
        <f>IF(ISBLANK(D898),"",(F898/'Tasks to improve GC score'!$C$10))</f>
        <v>1.8946714260812891E-6</v>
      </c>
      <c r="K898" s="425">
        <f>IF(ISBLANK(D898),"",(G898/'Tasks to improve GC score'!$C$10))</f>
        <v>0</v>
      </c>
    </row>
    <row r="899" spans="1:11" x14ac:dyDescent="0.5">
      <c r="A899" s="230" t="str">
        <f t="shared" si="28"/>
        <v>Health Services and Policy Research</v>
      </c>
      <c r="B899" s="230" t="str">
        <f t="shared" si="29"/>
        <v>CIHR</v>
      </c>
      <c r="C899" s="230">
        <f>VLOOKUP(B899,'Data-Dept'!A:J,10,)</f>
        <v>2.9322591399837911E-2</v>
      </c>
      <c r="D899" t="s">
        <v>308</v>
      </c>
      <c r="E899">
        <v>1</v>
      </c>
      <c r="F899">
        <v>2</v>
      </c>
      <c r="G899">
        <v>1</v>
      </c>
      <c r="H899">
        <v>3</v>
      </c>
      <c r="I899" s="425">
        <f>IF(ISBLANK(D899),"",(E899/'Tasks to improve GC score'!$C$10))</f>
        <v>1.8946714260812891E-6</v>
      </c>
      <c r="J899" s="425">
        <f>IF(ISBLANK(D899),"",(F899/'Tasks to improve GC score'!$C$10))</f>
        <v>3.7893428521625781E-6</v>
      </c>
      <c r="K899" s="425">
        <f>IF(ISBLANK(D899),"",(G899/'Tasks to improve GC score'!$C$10))</f>
        <v>1.8946714260812891E-6</v>
      </c>
    </row>
    <row r="900" spans="1:11" x14ac:dyDescent="0.5">
      <c r="A900" s="230" t="str">
        <f t="shared" si="28"/>
        <v>Neurosciences, Mental Health and Addiction</v>
      </c>
      <c r="B900" s="230" t="str">
        <f t="shared" si="29"/>
        <v>CIHR</v>
      </c>
      <c r="C900" s="230">
        <f>VLOOKUP(B900,'Data-Dept'!A:J,10,)</f>
        <v>2.9322591399837911E-2</v>
      </c>
      <c r="D900" t="s">
        <v>1377</v>
      </c>
      <c r="E900">
        <v>1</v>
      </c>
      <c r="F900">
        <v>1</v>
      </c>
      <c r="G900">
        <v>1</v>
      </c>
      <c r="H900">
        <v>2</v>
      </c>
      <c r="I900" s="425">
        <f>IF(ISBLANK(D900),"",(E900/'Tasks to improve GC score'!$C$10))</f>
        <v>1.8946714260812891E-6</v>
      </c>
      <c r="J900" s="425">
        <f>IF(ISBLANK(D900),"",(F900/'Tasks to improve GC score'!$C$10))</f>
        <v>1.8946714260812891E-6</v>
      </c>
      <c r="K900" s="425">
        <f>IF(ISBLANK(D900),"",(G900/'Tasks to improve GC score'!$C$10))</f>
        <v>1.8946714260812891E-6</v>
      </c>
    </row>
    <row r="901" spans="1:11" x14ac:dyDescent="0.5">
      <c r="A901" s="230" t="str">
        <f t="shared" si="28"/>
        <v>Jobs with the Canada Revenue Agency</v>
      </c>
      <c r="B901" s="230" t="str">
        <f t="shared" si="29"/>
        <v>CRA</v>
      </c>
      <c r="C901" s="230">
        <f>VLOOKUP(B901,'Data-Dept'!A:J,10,)</f>
        <v>3.2597552843902275E-3</v>
      </c>
      <c r="D901" t="s">
        <v>1390</v>
      </c>
      <c r="E901">
        <v>1</v>
      </c>
      <c r="F901">
        <v>4</v>
      </c>
      <c r="G901">
        <v>4</v>
      </c>
      <c r="H901">
        <v>9</v>
      </c>
      <c r="I901" s="425">
        <f>IF(ISBLANK(D901),"",(E901/'Tasks to improve GC score'!$C$10))</f>
        <v>1.8946714260812891E-6</v>
      </c>
      <c r="J901" s="425">
        <f>IF(ISBLANK(D901),"",(F901/'Tasks to improve GC score'!$C$10))</f>
        <v>7.5786857043251562E-6</v>
      </c>
      <c r="K901" s="425">
        <f>IF(ISBLANK(D901),"",(G901/'Tasks to improve GC score'!$C$10))</f>
        <v>7.5786857043251562E-6</v>
      </c>
    </row>
    <row r="902" spans="1:11" x14ac:dyDescent="0.5">
      <c r="A902" s="230" t="str">
        <f t="shared" si="28"/>
        <v>Other - Reason for my visit is not in this list</v>
      </c>
      <c r="B902" s="230" t="str">
        <f t="shared" si="29"/>
        <v>CRTC</v>
      </c>
      <c r="C902" s="230" t="str">
        <f>VLOOKUP(B902,'Data-Dept'!A:J,10,)</f>
        <v>Insufficient data</v>
      </c>
      <c r="D902" t="s">
        <v>1391</v>
      </c>
      <c r="E902">
        <v>1</v>
      </c>
      <c r="F902">
        <v>1</v>
      </c>
      <c r="G902">
        <v>0</v>
      </c>
      <c r="H902">
        <v>1</v>
      </c>
      <c r="I902" s="425">
        <f>IF(ISBLANK(D902),"",(E902/'Tasks to improve GC score'!$C$10))</f>
        <v>1.8946714260812891E-6</v>
      </c>
      <c r="J902" s="425">
        <f>IF(ISBLANK(D902),"",(F902/'Tasks to improve GC score'!$C$10))</f>
        <v>1.8946714260812891E-6</v>
      </c>
      <c r="K902" s="425">
        <f>IF(ISBLANK(D902),"",(G902/'Tasks to improve GC score'!$C$10))</f>
        <v>0</v>
      </c>
    </row>
    <row r="903" spans="1:11" x14ac:dyDescent="0.5">
      <c r="A903" s="230" t="str">
        <f t="shared" si="28"/>
        <v>Other - Reason for my visit is not in this list</v>
      </c>
      <c r="B903" s="230" t="str">
        <f t="shared" si="29"/>
        <v>CRTC</v>
      </c>
      <c r="C903" s="230" t="str">
        <f>VLOOKUP(B903,'Data-Dept'!A:J,10,)</f>
        <v>Insufficient data</v>
      </c>
      <c r="D903" t="s">
        <v>1392</v>
      </c>
      <c r="E903">
        <v>1</v>
      </c>
      <c r="F903">
        <v>2</v>
      </c>
      <c r="G903">
        <v>2</v>
      </c>
      <c r="H903">
        <v>8</v>
      </c>
      <c r="I903" s="425">
        <f>IF(ISBLANK(D903),"",(E903/'Tasks to improve GC score'!$C$10))</f>
        <v>1.8946714260812891E-6</v>
      </c>
      <c r="J903" s="425">
        <f>IF(ISBLANK(D903),"",(F903/'Tasks to improve GC score'!$C$10))</f>
        <v>3.7893428521625781E-6</v>
      </c>
      <c r="K903" s="425">
        <f>IF(ISBLANK(D903),"",(G903/'Tasks to improve GC score'!$C$10))</f>
        <v>3.7893428521625781E-6</v>
      </c>
    </row>
    <row r="904" spans="1:11" x14ac:dyDescent="0.5">
      <c r="A904" s="230" t="str">
        <f t="shared" si="28"/>
        <v>Find out more about the Cyber Security Awareness Month</v>
      </c>
      <c r="B904" s="230" t="str">
        <f t="shared" si="29"/>
        <v>CSEC</v>
      </c>
      <c r="C904" s="230">
        <f>VLOOKUP(B904,'Data-Dept'!A:J,10,)</f>
        <v>3.4062996861916293E-2</v>
      </c>
      <c r="D904" t="s">
        <v>1398</v>
      </c>
      <c r="E904">
        <v>1</v>
      </c>
      <c r="F904">
        <v>1</v>
      </c>
      <c r="G904">
        <v>2</v>
      </c>
      <c r="H904">
        <v>9</v>
      </c>
      <c r="I904" s="425">
        <f>IF(ISBLANK(D904),"",(E904/'Tasks to improve GC score'!$C$10))</f>
        <v>1.8946714260812891E-6</v>
      </c>
      <c r="J904" s="425">
        <f>IF(ISBLANK(D904),"",(F904/'Tasks to improve GC score'!$C$10))</f>
        <v>1.8946714260812891E-6</v>
      </c>
      <c r="K904" s="425">
        <f>IF(ISBLANK(D904),"",(G904/'Tasks to improve GC score'!$C$10))</f>
        <v>3.7893428521625781E-6</v>
      </c>
    </row>
    <row r="905" spans="1:11" x14ac:dyDescent="0.5">
      <c r="A905" s="230" t="str">
        <f t="shared" si="28"/>
        <v>Take the cyber assessment</v>
      </c>
      <c r="B905" s="230" t="str">
        <f t="shared" si="29"/>
        <v>CSEC</v>
      </c>
      <c r="C905" s="230">
        <f>VLOOKUP(B905,'Data-Dept'!A:J,10,)</f>
        <v>3.4062996861916293E-2</v>
      </c>
      <c r="D905" t="s">
        <v>397</v>
      </c>
      <c r="E905">
        <v>1</v>
      </c>
      <c r="F905">
        <v>1</v>
      </c>
      <c r="G905">
        <v>1</v>
      </c>
      <c r="H905">
        <v>2</v>
      </c>
      <c r="I905" s="425">
        <f>IF(ISBLANK(D905),"",(E905/'Tasks to improve GC score'!$C$10))</f>
        <v>1.8946714260812891E-6</v>
      </c>
      <c r="J905" s="425">
        <f>IF(ISBLANK(D905),"",(F905/'Tasks to improve GC score'!$C$10))</f>
        <v>1.8946714260812891E-6</v>
      </c>
      <c r="K905" s="425">
        <f>IF(ISBLANK(D905),"",(G905/'Tasks to improve GC score'!$C$10))</f>
        <v>1.8946714260812891E-6</v>
      </c>
    </row>
    <row r="906" spans="1:11" x14ac:dyDescent="0.5">
      <c r="A906" s="230" t="str">
        <f t="shared" si="28"/>
        <v>Other - Reason for my visit is not in this list</v>
      </c>
      <c r="B906" s="230" t="str">
        <f t="shared" si="29"/>
        <v>CSPS</v>
      </c>
      <c r="C906" s="230">
        <f>VLOOKUP(B906,'Data-Dept'!A:J,10,)</f>
        <v>8.1639509937400268E-2</v>
      </c>
      <c r="D906" t="s">
        <v>1402</v>
      </c>
      <c r="E906">
        <v>1</v>
      </c>
      <c r="F906">
        <v>1</v>
      </c>
      <c r="G906">
        <v>1</v>
      </c>
      <c r="H906">
        <v>1</v>
      </c>
      <c r="I906" s="425">
        <f>IF(ISBLANK(D906),"",(E906/'Tasks to improve GC score'!$C$10))</f>
        <v>1.8946714260812891E-6</v>
      </c>
      <c r="J906" s="425">
        <f>IF(ISBLANK(D906),"",(F906/'Tasks to improve GC score'!$C$10))</f>
        <v>1.8946714260812891E-6</v>
      </c>
      <c r="K906" s="425">
        <f>IF(ISBLANK(D906),"",(G906/'Tasks to improve GC score'!$C$10))</f>
        <v>1.8946714260812891E-6</v>
      </c>
    </row>
    <row r="907" spans="1:11" ht="31.5" x14ac:dyDescent="0.5">
      <c r="A907" s="230" t="str">
        <f t="shared" si="28"/>
        <v>Find information and updates on tides, currents and water levels in Canadian waters</v>
      </c>
      <c r="B907" s="230" t="str">
        <f t="shared" si="29"/>
        <v>DFO</v>
      </c>
      <c r="C907" s="230">
        <f>VLOOKUP(B907,'Data-Dept'!A:J,10,)</f>
        <v>3.4571708353696461E-2</v>
      </c>
      <c r="D907" t="s">
        <v>423</v>
      </c>
      <c r="E907">
        <v>1</v>
      </c>
      <c r="F907">
        <v>3</v>
      </c>
      <c r="G907">
        <v>4</v>
      </c>
      <c r="H907">
        <v>8</v>
      </c>
      <c r="I907" s="425">
        <f>IF(ISBLANK(D907),"",(E907/'Tasks to improve GC score'!$C$10))</f>
        <v>1.8946714260812891E-6</v>
      </c>
      <c r="J907" s="425">
        <f>IF(ISBLANK(D907),"",(F907/'Tasks to improve GC score'!$C$10))</f>
        <v>5.6840142782438672E-6</v>
      </c>
      <c r="K907" s="425">
        <f>IF(ISBLANK(D907),"",(G907/'Tasks to improve GC score'!$C$10))</f>
        <v>7.5786857043251562E-6</v>
      </c>
    </row>
    <row r="908" spans="1:11" x14ac:dyDescent="0.5">
      <c r="A908" s="230" t="str">
        <f t="shared" si="28"/>
        <v>Other - Reason for my visit is not in this list</v>
      </c>
      <c r="B908" s="230" t="str">
        <f t="shared" si="29"/>
        <v>FIN</v>
      </c>
      <c r="C908" s="230">
        <f>VLOOKUP(B908,'Data-Dept'!A:J,10,)</f>
        <v>2.7120186060548612E-2</v>
      </c>
      <c r="D908" t="s">
        <v>1438</v>
      </c>
      <c r="E908">
        <v>1</v>
      </c>
      <c r="F908">
        <v>1</v>
      </c>
      <c r="G908">
        <v>0</v>
      </c>
      <c r="H908">
        <v>2</v>
      </c>
      <c r="I908" s="425">
        <f>IF(ISBLANK(D908),"",(E908/'Tasks to improve GC score'!$C$10))</f>
        <v>1.8946714260812891E-6</v>
      </c>
      <c r="J908" s="425">
        <f>IF(ISBLANK(D908),"",(F908/'Tasks to improve GC score'!$C$10))</f>
        <v>1.8946714260812891E-6</v>
      </c>
      <c r="K908" s="425">
        <f>IF(ISBLANK(D908),"",(G908/'Tasks to improve GC score'!$C$10))</f>
        <v>0</v>
      </c>
    </row>
    <row r="909" spans="1:11" x14ac:dyDescent="0.5">
      <c r="A909" s="230" t="str">
        <f t="shared" si="28"/>
        <v>Other - Reason for my visit is not in this list</v>
      </c>
      <c r="B909" s="230" t="str">
        <f t="shared" si="29"/>
        <v>FIN</v>
      </c>
      <c r="C909" s="230">
        <f>VLOOKUP(B909,'Data-Dept'!A:J,10,)</f>
        <v>2.7120186060548612E-2</v>
      </c>
      <c r="D909" t="s">
        <v>612</v>
      </c>
      <c r="E909">
        <v>1</v>
      </c>
      <c r="F909">
        <v>4</v>
      </c>
      <c r="G909">
        <v>3</v>
      </c>
      <c r="H909">
        <v>7</v>
      </c>
      <c r="I909" s="425">
        <f>IF(ISBLANK(D909),"",(E909/'Tasks to improve GC score'!$C$10))</f>
        <v>1.8946714260812891E-6</v>
      </c>
      <c r="J909" s="425">
        <f>IF(ISBLANK(D909),"",(F909/'Tasks to improve GC score'!$C$10))</f>
        <v>7.5786857043251562E-6</v>
      </c>
      <c r="K909" s="425">
        <f>IF(ISBLANK(D909),"",(G909/'Tasks to improve GC score'!$C$10))</f>
        <v>5.6840142782438672E-6</v>
      </c>
    </row>
    <row r="910" spans="1:11" x14ac:dyDescent="0.5">
      <c r="A910" s="230" t="str">
        <f t="shared" si="28"/>
        <v>Learn about penalties for non-compliance</v>
      </c>
      <c r="B910" s="230" t="str">
        <f t="shared" si="29"/>
        <v>FINTRAC</v>
      </c>
      <c r="C910" s="230" t="str">
        <f>VLOOKUP(B910,'Data-Dept'!A:J,10,)</f>
        <v>Insufficient data</v>
      </c>
      <c r="D910" t="s">
        <v>620</v>
      </c>
      <c r="E910">
        <v>1</v>
      </c>
      <c r="F910">
        <v>0</v>
      </c>
      <c r="G910">
        <v>1</v>
      </c>
      <c r="H910">
        <v>2</v>
      </c>
      <c r="I910" s="425">
        <f>IF(ISBLANK(D910),"",(E910/'Tasks to improve GC score'!$C$10))</f>
        <v>1.8946714260812891E-6</v>
      </c>
      <c r="J910" s="425">
        <f>IF(ISBLANK(D910),"",(F910/'Tasks to improve GC score'!$C$10))</f>
        <v>0</v>
      </c>
      <c r="K910" s="425">
        <f>IF(ISBLANK(D910),"",(G910/'Tasks to improve GC score'!$C$10))</f>
        <v>1.8946714260812891E-6</v>
      </c>
    </row>
    <row r="911" spans="1:11" x14ac:dyDescent="0.5">
      <c r="A911" s="230" t="str">
        <f t="shared" si="28"/>
        <v>Learn what FINTRAC does</v>
      </c>
      <c r="B911" s="230" t="str">
        <f t="shared" si="29"/>
        <v>FINTRAC</v>
      </c>
      <c r="C911" s="230" t="str">
        <f>VLOOKUP(B911,'Data-Dept'!A:J,10,)</f>
        <v>Insufficient data</v>
      </c>
      <c r="D911" t="s">
        <v>621</v>
      </c>
      <c r="E911">
        <v>1</v>
      </c>
      <c r="F911">
        <v>4</v>
      </c>
      <c r="G911">
        <v>2</v>
      </c>
      <c r="H911">
        <v>5</v>
      </c>
      <c r="I911" s="425">
        <f>IF(ISBLANK(D911),"",(E911/'Tasks to improve GC score'!$C$10))</f>
        <v>1.8946714260812891E-6</v>
      </c>
      <c r="J911" s="425">
        <f>IF(ISBLANK(D911),"",(F911/'Tasks to improve GC score'!$C$10))</f>
        <v>7.5786857043251562E-6</v>
      </c>
      <c r="K911" s="425">
        <f>IF(ISBLANK(D911),"",(G911/'Tasks to improve GC score'!$C$10))</f>
        <v>3.7893428521625781E-6</v>
      </c>
    </row>
    <row r="912" spans="1:11" x14ac:dyDescent="0.5">
      <c r="A912" s="230" t="str">
        <f t="shared" si="28"/>
        <v>Methods to verify the identity of persons and entities</v>
      </c>
      <c r="B912" s="230" t="str">
        <f t="shared" si="29"/>
        <v>FINTRAC</v>
      </c>
      <c r="C912" s="230" t="str">
        <f>VLOOKUP(B912,'Data-Dept'!A:J,10,)</f>
        <v>Insufficient data</v>
      </c>
      <c r="D912" t="s">
        <v>623</v>
      </c>
      <c r="E912">
        <v>1</v>
      </c>
      <c r="F912">
        <v>0</v>
      </c>
      <c r="G912">
        <v>1</v>
      </c>
      <c r="H912">
        <v>3</v>
      </c>
      <c r="I912" s="425">
        <f>IF(ISBLANK(D912),"",(E912/'Tasks to improve GC score'!$C$10))</f>
        <v>1.8946714260812891E-6</v>
      </c>
      <c r="J912" s="425">
        <f>IF(ISBLANK(D912),"",(F912/'Tasks to improve GC score'!$C$10))</f>
        <v>0</v>
      </c>
      <c r="K912" s="425">
        <f>IF(ISBLANK(D912),"",(G912/'Tasks to improve GC score'!$C$10))</f>
        <v>1.8946714260812891E-6</v>
      </c>
    </row>
    <row r="913" spans="1:11" x14ac:dyDescent="0.5">
      <c r="A913" s="230" t="str">
        <f t="shared" si="28"/>
        <v>Apply for an export permit</v>
      </c>
      <c r="B913" s="230" t="str">
        <f t="shared" si="29"/>
        <v>GAC</v>
      </c>
      <c r="C913" s="230">
        <f>VLOOKUP(B913,'Data-Dept'!A:J,10,)</f>
        <v>8.097690068006173E-3</v>
      </c>
      <c r="D913" t="s">
        <v>627</v>
      </c>
      <c r="E913">
        <v>1</v>
      </c>
      <c r="F913">
        <v>2</v>
      </c>
      <c r="G913">
        <v>1</v>
      </c>
      <c r="H913">
        <v>3</v>
      </c>
      <c r="I913" s="425">
        <f>IF(ISBLANK(D913),"",(E913/'Tasks to improve GC score'!$C$10))</f>
        <v>1.8946714260812891E-6</v>
      </c>
      <c r="J913" s="425">
        <f>IF(ISBLANK(D913),"",(F913/'Tasks to improve GC score'!$C$10))</f>
        <v>3.7893428521625781E-6</v>
      </c>
      <c r="K913" s="425">
        <f>IF(ISBLANK(D913),"",(G913/'Tasks to improve GC score'!$C$10))</f>
        <v>1.8946714260812891E-6</v>
      </c>
    </row>
    <row r="914" spans="1:11" x14ac:dyDescent="0.5">
      <c r="A914" s="230" t="str">
        <f t="shared" ref="A914:A918" si="30">IF(ISBLANK(D914),"",MID(D914,FIND("#",SUBSTITUTE(D914,":","#",2))+1,500))</f>
        <v>CETA – Canada-European Union Comprehensive Economic and Trade Agreement</v>
      </c>
      <c r="B914" s="230" t="str">
        <f t="shared" ref="B914:B918" si="31">IF(ISBLANK(D914),"",LEFT(D914,FIND("#",SUBSTITUTE(D914,":","#"))-1))</f>
        <v>GAC</v>
      </c>
      <c r="C914" s="230">
        <f>VLOOKUP(B914,'Data-Dept'!A:J,10,)</f>
        <v>8.097690068006173E-3</v>
      </c>
      <c r="D914" t="s">
        <v>632</v>
      </c>
      <c r="E914">
        <v>1</v>
      </c>
      <c r="F914">
        <v>4</v>
      </c>
      <c r="G914">
        <v>2</v>
      </c>
      <c r="H914">
        <v>8</v>
      </c>
      <c r="I914" s="425">
        <f>IF(ISBLANK(D914),"",(E914/'Tasks to improve GC score'!$C$10))</f>
        <v>1.8946714260812891E-6</v>
      </c>
      <c r="J914" s="425">
        <f>IF(ISBLANK(D914),"",(F914/'Tasks to improve GC score'!$C$10))</f>
        <v>7.5786857043251562E-6</v>
      </c>
      <c r="K914" s="425">
        <f>IF(ISBLANK(D914),"",(G914/'Tasks to improve GC score'!$C$10))</f>
        <v>3.7893428521625781E-6</v>
      </c>
    </row>
    <row r="915" spans="1:11" x14ac:dyDescent="0.5">
      <c r="A915" s="230" t="str">
        <f t="shared" si="30"/>
        <v>Contact Global Affairs Canada – offices in Canada</v>
      </c>
      <c r="B915" s="230" t="str">
        <f t="shared" si="31"/>
        <v>GAC</v>
      </c>
      <c r="C915" s="230">
        <f>VLOOKUP(B915,'Data-Dept'!A:J,10,)</f>
        <v>8.097690068006173E-3</v>
      </c>
      <c r="D915" t="s">
        <v>635</v>
      </c>
      <c r="E915">
        <v>1</v>
      </c>
      <c r="F915">
        <v>3</v>
      </c>
      <c r="G915">
        <v>2</v>
      </c>
      <c r="H915">
        <v>3</v>
      </c>
      <c r="I915" s="425">
        <f>IF(ISBLANK(D915),"",(E915/'Tasks to improve GC score'!$C$10))</f>
        <v>1.8946714260812891E-6</v>
      </c>
      <c r="J915" s="425">
        <f>IF(ISBLANK(D915),"",(F915/'Tasks to improve GC score'!$C$10))</f>
        <v>5.6840142782438672E-6</v>
      </c>
      <c r="K915" s="425">
        <f>IF(ISBLANK(D915),"",(G915/'Tasks to improve GC score'!$C$10))</f>
        <v>3.7893428521625781E-6</v>
      </c>
    </row>
    <row r="916" spans="1:11" x14ac:dyDescent="0.5">
      <c r="A916" s="230" t="str">
        <f t="shared" si="30"/>
        <v>COVID-19 – Guidance for workplaces and businesses</v>
      </c>
      <c r="B916" s="230" t="str">
        <f t="shared" si="31"/>
        <v>GAC</v>
      </c>
      <c r="C916" s="230">
        <f>VLOOKUP(B916,'Data-Dept'!A:J,10,)</f>
        <v>8.097690068006173E-3</v>
      </c>
      <c r="D916" t="s">
        <v>638</v>
      </c>
      <c r="E916">
        <v>1</v>
      </c>
      <c r="F916">
        <v>0</v>
      </c>
      <c r="G916">
        <v>0</v>
      </c>
      <c r="H916">
        <v>2</v>
      </c>
      <c r="I916" s="425">
        <f>IF(ISBLANK(D916),"",(E916/'Tasks to improve GC score'!$C$10))</f>
        <v>1.8946714260812891E-6</v>
      </c>
      <c r="J916" s="425">
        <f>IF(ISBLANK(D916),"",(F916/'Tasks to improve GC score'!$C$10))</f>
        <v>0</v>
      </c>
      <c r="K916" s="425">
        <f>IF(ISBLANK(D916),"",(G916/'Tasks to improve GC score'!$C$10))</f>
        <v>0</v>
      </c>
    </row>
    <row r="917" spans="1:11" ht="31.5" x14ac:dyDescent="0.5">
      <c r="A917" s="230" t="str">
        <f t="shared" si="30"/>
        <v>Funding for community and non-profit local based organization initiatives and activities</v>
      </c>
      <c r="B917" s="230" t="str">
        <f t="shared" si="31"/>
        <v>GAC</v>
      </c>
      <c r="C917" s="230">
        <f>VLOOKUP(B917,'Data-Dept'!A:J,10,)</f>
        <v>8.097690068006173E-3</v>
      </c>
      <c r="D917" t="s">
        <v>1442</v>
      </c>
      <c r="E917">
        <v>1</v>
      </c>
      <c r="F917">
        <v>2</v>
      </c>
      <c r="G917">
        <v>3</v>
      </c>
      <c r="H917">
        <v>3</v>
      </c>
      <c r="I917" s="425">
        <f>IF(ISBLANK(D917),"",(E917/'Tasks to improve GC score'!$C$10))</f>
        <v>1.8946714260812891E-6</v>
      </c>
      <c r="J917" s="425">
        <f>IF(ISBLANK(D917),"",(F917/'Tasks to improve GC score'!$C$10))</f>
        <v>3.7893428521625781E-6</v>
      </c>
      <c r="K917" s="425">
        <f>IF(ISBLANK(D917),"",(G917/'Tasks to improve GC score'!$C$10))</f>
        <v>5.6840142782438672E-6</v>
      </c>
    </row>
    <row r="918" spans="1:11" x14ac:dyDescent="0.5">
      <c r="A918" s="230" t="str">
        <f t="shared" si="30"/>
        <v>Import goods and services to Canada</v>
      </c>
      <c r="B918" s="230" t="str">
        <f t="shared" si="31"/>
        <v>GAC</v>
      </c>
      <c r="C918" s="230">
        <f>VLOOKUP(B918,'Data-Dept'!A:J,10,)</f>
        <v>8.097690068006173E-3</v>
      </c>
      <c r="D918" t="s">
        <v>650</v>
      </c>
      <c r="E918">
        <v>1</v>
      </c>
      <c r="F918">
        <v>1</v>
      </c>
      <c r="G918">
        <v>2</v>
      </c>
      <c r="H918">
        <v>2</v>
      </c>
      <c r="I918" s="425">
        <f>IF(ISBLANK(D918),"",(E918/'Tasks to improve GC score'!$C$10))</f>
        <v>1.8946714260812891E-6</v>
      </c>
      <c r="J918" s="425">
        <f>IF(ISBLANK(D918),"",(F918/'Tasks to improve GC score'!$C$10))</f>
        <v>1.8946714260812891E-6</v>
      </c>
      <c r="K918" s="425">
        <f>IF(ISBLANK(D918),"",(G918/'Tasks to improve GC score'!$C$10))</f>
        <v>3.7893428521625781E-6</v>
      </c>
    </row>
    <row r="919" spans="1:11" x14ac:dyDescent="0.5">
      <c r="A919" s="230" t="str">
        <f t="shared" ref="A919:A922" si="32">IF(ISBLANK(D919),"",MID(D919,FIND("#",SUBSTITUTE(D919,":","#",2))+1,500))</f>
        <v>International trade events and missions – in Canada</v>
      </c>
      <c r="B919" s="230" t="str">
        <f t="shared" ref="B919:B922" si="33">IF(ISBLANK(D919),"",LEFT(D919,FIND("#",SUBSTITUTE(D919,":","#"))-1))</f>
        <v>GAC</v>
      </c>
      <c r="C919" s="230">
        <f>VLOOKUP(B919,'Data-Dept'!A:J,10,)</f>
        <v>8.097690068006173E-3</v>
      </c>
      <c r="D919" t="s">
        <v>652</v>
      </c>
      <c r="E919">
        <v>1</v>
      </c>
      <c r="F919">
        <v>2</v>
      </c>
      <c r="G919">
        <v>3</v>
      </c>
      <c r="H919">
        <v>8</v>
      </c>
      <c r="I919" s="425">
        <f>IF(ISBLANK(D919),"",(E919/'Tasks to improve GC score'!$C$10))</f>
        <v>1.8946714260812891E-6</v>
      </c>
      <c r="J919" s="425">
        <f>IF(ISBLANK(D919),"",(F919/'Tasks to improve GC score'!$C$10))</f>
        <v>3.7893428521625781E-6</v>
      </c>
      <c r="K919" s="425">
        <f>IF(ISBLANK(D919),"",(G919/'Tasks to improve GC score'!$C$10))</f>
        <v>5.6840142782438672E-6</v>
      </c>
    </row>
    <row r="920" spans="1:11" x14ac:dyDescent="0.5">
      <c r="A920" s="230" t="str">
        <f t="shared" si="32"/>
        <v>Market information – Agriculture and processed foods</v>
      </c>
      <c r="B920" s="230" t="str">
        <f t="shared" si="33"/>
        <v>GAC</v>
      </c>
      <c r="C920" s="230">
        <f>VLOOKUP(B920,'Data-Dept'!A:J,10,)</f>
        <v>8.097690068006173E-3</v>
      </c>
      <c r="D920" t="s">
        <v>656</v>
      </c>
      <c r="E920">
        <v>1</v>
      </c>
      <c r="F920">
        <v>0</v>
      </c>
      <c r="G920">
        <v>0</v>
      </c>
      <c r="H920">
        <v>3</v>
      </c>
      <c r="I920" s="425">
        <f>IF(ISBLANK(D920),"",(E920/'Tasks to improve GC score'!$C$10))</f>
        <v>1.8946714260812891E-6</v>
      </c>
      <c r="J920" s="425">
        <f>IF(ISBLANK(D920),"",(F920/'Tasks to improve GC score'!$C$10))</f>
        <v>0</v>
      </c>
      <c r="K920" s="425">
        <f>IF(ISBLANK(D920),"",(G920/'Tasks to improve GC score'!$C$10))</f>
        <v>0</v>
      </c>
    </row>
    <row r="921" spans="1:11" x14ac:dyDescent="0.5">
      <c r="A921" s="230" t="str">
        <f t="shared" si="32"/>
        <v>Market information – Automotive</v>
      </c>
      <c r="B921" s="230" t="str">
        <f t="shared" si="33"/>
        <v>GAC</v>
      </c>
      <c r="C921" s="230">
        <f>VLOOKUP(B921,'Data-Dept'!A:J,10,)</f>
        <v>8.097690068006173E-3</v>
      </c>
      <c r="D921" t="s">
        <v>1443</v>
      </c>
      <c r="E921">
        <v>1</v>
      </c>
      <c r="F921">
        <v>1</v>
      </c>
      <c r="G921">
        <v>1</v>
      </c>
      <c r="H921">
        <v>1</v>
      </c>
      <c r="I921" s="425">
        <f>IF(ISBLANK(D921),"",(E921/'Tasks to improve GC score'!$C$10))</f>
        <v>1.8946714260812891E-6</v>
      </c>
      <c r="J921" s="425">
        <f>IF(ISBLANK(D921),"",(F921/'Tasks to improve GC score'!$C$10))</f>
        <v>1.8946714260812891E-6</v>
      </c>
      <c r="K921" s="425">
        <f>IF(ISBLANK(D921),"",(G921/'Tasks to improve GC score'!$C$10))</f>
        <v>1.8946714260812891E-6</v>
      </c>
    </row>
    <row r="922" spans="1:11" x14ac:dyDescent="0.5">
      <c r="A922" s="230" t="str">
        <f t="shared" si="32"/>
        <v>Market information – Chemicals</v>
      </c>
      <c r="B922" s="230" t="str">
        <f t="shared" si="33"/>
        <v>GAC</v>
      </c>
      <c r="C922" s="230">
        <f>VLOOKUP(B922,'Data-Dept'!A:J,10,)</f>
        <v>8.097690068006173E-3</v>
      </c>
      <c r="D922" t="s">
        <v>657</v>
      </c>
      <c r="E922">
        <v>1</v>
      </c>
      <c r="F922">
        <v>0</v>
      </c>
      <c r="G922">
        <v>1</v>
      </c>
      <c r="H922">
        <v>1</v>
      </c>
      <c r="I922" s="425">
        <f>IF(ISBLANK(D922),"",(E922/'Tasks to improve GC score'!$C$10))</f>
        <v>1.8946714260812891E-6</v>
      </c>
      <c r="J922" s="425">
        <f>IF(ISBLANK(D922),"",(F922/'Tasks to improve GC score'!$C$10))</f>
        <v>0</v>
      </c>
      <c r="K922" s="425">
        <f>IF(ISBLANK(D922),"",(G922/'Tasks to improve GC score'!$C$10))</f>
        <v>1.8946714260812891E-6</v>
      </c>
    </row>
    <row r="923" spans="1:11" x14ac:dyDescent="0.5">
      <c r="A923" s="230" t="str">
        <f t="shared" ref="A923:A984" si="34">IF(ISBLANK(D923),"",MID(D923,FIND("#",SUBSTITUTE(D923,":","#",2))+1,500))</f>
        <v>Market information – Education</v>
      </c>
      <c r="B923" s="230" t="str">
        <f t="shared" ref="B923:B984" si="35">IF(ISBLANK(D923),"",LEFT(D923,FIND("#",SUBSTITUTE(D923,":","#"))-1))</f>
        <v>GAC</v>
      </c>
      <c r="C923" s="230">
        <f>VLOOKUP(B923,'Data-Dept'!A:J,10,)</f>
        <v>8.097690068006173E-3</v>
      </c>
      <c r="D923" t="s">
        <v>658</v>
      </c>
      <c r="E923">
        <v>1</v>
      </c>
      <c r="F923">
        <v>0</v>
      </c>
      <c r="G923">
        <v>0</v>
      </c>
      <c r="H923">
        <v>2</v>
      </c>
      <c r="I923" s="425">
        <f>IF(ISBLANK(D923),"",(E923/'Tasks to improve GC score'!$C$10))</f>
        <v>1.8946714260812891E-6</v>
      </c>
      <c r="J923" s="425">
        <f>IF(ISBLANK(D923),"",(F923/'Tasks to improve GC score'!$C$10))</f>
        <v>0</v>
      </c>
      <c r="K923" s="425">
        <f>IF(ISBLANK(D923),"",(G923/'Tasks to improve GC score'!$C$10))</f>
        <v>0</v>
      </c>
    </row>
    <row r="924" spans="1:11" x14ac:dyDescent="0.5">
      <c r="A924" s="230" t="str">
        <f t="shared" si="34"/>
        <v>Market information – Infrastructure</v>
      </c>
      <c r="B924" s="230" t="str">
        <f t="shared" si="35"/>
        <v>GAC</v>
      </c>
      <c r="C924" s="230">
        <f>VLOOKUP(B924,'Data-Dept'!A:J,10,)</f>
        <v>8.097690068006173E-3</v>
      </c>
      <c r="D924" t="s">
        <v>1444</v>
      </c>
      <c r="E924">
        <v>1</v>
      </c>
      <c r="F924">
        <v>1</v>
      </c>
      <c r="G924">
        <v>1</v>
      </c>
      <c r="H924">
        <v>2</v>
      </c>
      <c r="I924" s="425">
        <f>IF(ISBLANK(D924),"",(E924/'Tasks to improve GC score'!$C$10))</f>
        <v>1.8946714260812891E-6</v>
      </c>
      <c r="J924" s="425">
        <f>IF(ISBLANK(D924),"",(F924/'Tasks to improve GC score'!$C$10))</f>
        <v>1.8946714260812891E-6</v>
      </c>
      <c r="K924" s="425">
        <f>IF(ISBLANK(D924),"",(G924/'Tasks to improve GC score'!$C$10))</f>
        <v>1.8946714260812891E-6</v>
      </c>
    </row>
    <row r="925" spans="1:11" x14ac:dyDescent="0.5">
      <c r="A925" s="230" t="str">
        <f t="shared" si="34"/>
        <v>Market information – Mining</v>
      </c>
      <c r="B925" s="230" t="str">
        <f t="shared" si="35"/>
        <v>GAC</v>
      </c>
      <c r="C925" s="230">
        <f>VLOOKUP(B925,'Data-Dept'!A:J,10,)</f>
        <v>8.097690068006173E-3</v>
      </c>
      <c r="D925" t="s">
        <v>1446</v>
      </c>
      <c r="E925">
        <v>1</v>
      </c>
      <c r="F925">
        <v>1</v>
      </c>
      <c r="G925">
        <v>1</v>
      </c>
      <c r="H925">
        <v>2</v>
      </c>
      <c r="I925" s="425">
        <f>IF(ISBLANK(D925),"",(E925/'Tasks to improve GC score'!$C$10))</f>
        <v>1.8946714260812891E-6</v>
      </c>
      <c r="J925" s="425">
        <f>IF(ISBLANK(D925),"",(F925/'Tasks to improve GC score'!$C$10))</f>
        <v>1.8946714260812891E-6</v>
      </c>
      <c r="K925" s="425">
        <f>IF(ISBLANK(D925),"",(G925/'Tasks to improve GC score'!$C$10))</f>
        <v>1.8946714260812891E-6</v>
      </c>
    </row>
    <row r="926" spans="1:11" x14ac:dyDescent="0.5">
      <c r="A926" s="230" t="str">
        <f t="shared" si="34"/>
        <v>Market information – Oil and gas</v>
      </c>
      <c r="B926" s="230" t="str">
        <f t="shared" si="35"/>
        <v>GAC</v>
      </c>
      <c r="C926" s="230">
        <f>VLOOKUP(B926,'Data-Dept'!A:J,10,)</f>
        <v>8.097690068006173E-3</v>
      </c>
      <c r="D926" t="s">
        <v>1447</v>
      </c>
      <c r="E926">
        <v>1</v>
      </c>
      <c r="F926">
        <v>1</v>
      </c>
      <c r="G926">
        <v>1</v>
      </c>
      <c r="H926">
        <v>1</v>
      </c>
      <c r="I926" s="425">
        <f>IF(ISBLANK(D926),"",(E926/'Tasks to improve GC score'!$C$10))</f>
        <v>1.8946714260812891E-6</v>
      </c>
      <c r="J926" s="425">
        <f>IF(ISBLANK(D926),"",(F926/'Tasks to improve GC score'!$C$10))</f>
        <v>1.8946714260812891E-6</v>
      </c>
      <c r="K926" s="425">
        <f>IF(ISBLANK(D926),"",(G926/'Tasks to improve GC score'!$C$10))</f>
        <v>1.8946714260812891E-6</v>
      </c>
    </row>
    <row r="927" spans="1:11" x14ac:dyDescent="0.5">
      <c r="A927" s="230" t="str">
        <f t="shared" si="34"/>
        <v>Market information about China</v>
      </c>
      <c r="B927" s="230" t="str">
        <f t="shared" si="35"/>
        <v>GAC</v>
      </c>
      <c r="C927" s="230">
        <f>VLOOKUP(B927,'Data-Dept'!A:J,10,)</f>
        <v>8.097690068006173E-3</v>
      </c>
      <c r="D927" t="s">
        <v>1449</v>
      </c>
      <c r="E927">
        <v>1</v>
      </c>
      <c r="F927">
        <v>2</v>
      </c>
      <c r="G927">
        <v>1</v>
      </c>
      <c r="H927">
        <v>3</v>
      </c>
      <c r="I927" s="425">
        <f>IF(ISBLANK(D927),"",(E927/'Tasks to improve GC score'!$C$10))</f>
        <v>1.8946714260812891E-6</v>
      </c>
      <c r="J927" s="425">
        <f>IF(ISBLANK(D927),"",(F927/'Tasks to improve GC score'!$C$10))</f>
        <v>3.7893428521625781E-6</v>
      </c>
      <c r="K927" s="425">
        <f>IF(ISBLANK(D927),"",(G927/'Tasks to improve GC score'!$C$10))</f>
        <v>1.8946714260812891E-6</v>
      </c>
    </row>
    <row r="928" spans="1:11" x14ac:dyDescent="0.5">
      <c r="A928" s="230" t="str">
        <f t="shared" si="34"/>
        <v>Market information about the United States</v>
      </c>
      <c r="B928" s="230" t="str">
        <f t="shared" si="35"/>
        <v>GAC</v>
      </c>
      <c r="C928" s="230">
        <f>VLOOKUP(B928,'Data-Dept'!A:J,10,)</f>
        <v>8.097690068006173E-3</v>
      </c>
      <c r="D928" t="s">
        <v>1450</v>
      </c>
      <c r="E928">
        <v>1</v>
      </c>
      <c r="F928">
        <v>0</v>
      </c>
      <c r="G928">
        <v>1</v>
      </c>
      <c r="H928">
        <v>4</v>
      </c>
      <c r="I928" s="425">
        <f>IF(ISBLANK(D928),"",(E928/'Tasks to improve GC score'!$C$10))</f>
        <v>1.8946714260812891E-6</v>
      </c>
      <c r="J928" s="425">
        <f>IF(ISBLANK(D928),"",(F928/'Tasks to improve GC score'!$C$10))</f>
        <v>0</v>
      </c>
      <c r="K928" s="425">
        <f>IF(ISBLANK(D928),"",(G928/'Tasks to improve GC score'!$C$10))</f>
        <v>1.8946714260812891E-6</v>
      </c>
    </row>
    <row r="929" spans="1:11" x14ac:dyDescent="0.5">
      <c r="A929" s="230" t="str">
        <f t="shared" si="34"/>
        <v>NA</v>
      </c>
      <c r="B929" s="230" t="str">
        <f t="shared" si="35"/>
        <v>GAC</v>
      </c>
      <c r="C929" s="230">
        <f>VLOOKUP(B929,'Data-Dept'!A:J,10,)</f>
        <v>8.097690068006173E-3</v>
      </c>
      <c r="D929" t="s">
        <v>1647</v>
      </c>
      <c r="E929">
        <v>1</v>
      </c>
      <c r="F929">
        <v>1</v>
      </c>
      <c r="G929">
        <v>1</v>
      </c>
      <c r="H929">
        <v>1</v>
      </c>
      <c r="I929" s="425">
        <f>IF(ISBLANK(D929),"",(E929/'Tasks to improve GC score'!$C$10))</f>
        <v>1.8946714260812891E-6</v>
      </c>
      <c r="J929" s="425">
        <f>IF(ISBLANK(D929),"",(F929/'Tasks to improve GC score'!$C$10))</f>
        <v>1.8946714260812891E-6</v>
      </c>
      <c r="K929" s="425">
        <f>IF(ISBLANK(D929),"",(G929/'Tasks to improve GC score'!$C$10))</f>
        <v>1.8946714260812891E-6</v>
      </c>
    </row>
    <row r="930" spans="1:11" x14ac:dyDescent="0.5">
      <c r="A930" s="230" t="str">
        <f t="shared" si="34"/>
        <v>Read success stories</v>
      </c>
      <c r="B930" s="230" t="str">
        <f t="shared" si="35"/>
        <v>GAC</v>
      </c>
      <c r="C930" s="230">
        <f>VLOOKUP(B930,'Data-Dept'!A:J,10,)</f>
        <v>8.097690068006173E-3</v>
      </c>
      <c r="D930" t="s">
        <v>668</v>
      </c>
      <c r="E930">
        <v>1</v>
      </c>
      <c r="F930">
        <v>1</v>
      </c>
      <c r="G930">
        <v>1</v>
      </c>
      <c r="H930">
        <v>1</v>
      </c>
      <c r="I930" s="425">
        <f>IF(ISBLANK(D930),"",(E930/'Tasks to improve GC score'!$C$10))</f>
        <v>1.8946714260812891E-6</v>
      </c>
      <c r="J930" s="425">
        <f>IF(ISBLANK(D930),"",(F930/'Tasks to improve GC score'!$C$10))</f>
        <v>1.8946714260812891E-6</v>
      </c>
      <c r="K930" s="425">
        <f>IF(ISBLANK(D930),"",(G930/'Tasks to improve GC score'!$C$10))</f>
        <v>1.8946714260812891E-6</v>
      </c>
    </row>
    <row r="931" spans="1:11" x14ac:dyDescent="0.5">
      <c r="A931" s="230" t="str">
        <f t="shared" si="34"/>
        <v>Review customs tariffs for exporting goods from Canada</v>
      </c>
      <c r="B931" s="230" t="str">
        <f t="shared" si="35"/>
        <v>GAC</v>
      </c>
      <c r="C931" s="230">
        <f>VLOOKUP(B931,'Data-Dept'!A:J,10,)</f>
        <v>8.097690068006173E-3</v>
      </c>
      <c r="D931" t="s">
        <v>670</v>
      </c>
      <c r="E931">
        <v>1</v>
      </c>
      <c r="F931">
        <v>2</v>
      </c>
      <c r="G931">
        <v>3</v>
      </c>
      <c r="H931">
        <v>5</v>
      </c>
      <c r="I931" s="425">
        <f>IF(ISBLANK(D931),"",(E931/'Tasks to improve GC score'!$C$10))</f>
        <v>1.8946714260812891E-6</v>
      </c>
      <c r="J931" s="425">
        <f>IF(ISBLANK(D931),"",(F931/'Tasks to improve GC score'!$C$10))</f>
        <v>3.7893428521625781E-6</v>
      </c>
      <c r="K931" s="425">
        <f>IF(ISBLANK(D931),"",(G931/'Tasks to improve GC score'!$C$10))</f>
        <v>5.6840142782438672E-6</v>
      </c>
    </row>
    <row r="932" spans="1:11" x14ac:dyDescent="0.5">
      <c r="A932" s="230" t="str">
        <f t="shared" si="34"/>
        <v>Support for Canadian technology businesses (Canadian Technology Accelerators)</v>
      </c>
      <c r="B932" s="230" t="str">
        <f t="shared" si="35"/>
        <v>GAC</v>
      </c>
      <c r="C932" s="230">
        <f>VLOOKUP(B932,'Data-Dept'!A:J,10,)</f>
        <v>8.097690068006173E-3</v>
      </c>
      <c r="D932" t="s">
        <v>677</v>
      </c>
      <c r="E932">
        <v>1</v>
      </c>
      <c r="F932">
        <v>1</v>
      </c>
      <c r="G932">
        <v>2</v>
      </c>
      <c r="H932">
        <v>5</v>
      </c>
      <c r="I932" s="425">
        <f>IF(ISBLANK(D932),"",(E932/'Tasks to improve GC score'!$C$10))</f>
        <v>1.8946714260812891E-6</v>
      </c>
      <c r="J932" s="425">
        <f>IF(ISBLANK(D932),"",(F932/'Tasks to improve GC score'!$C$10))</f>
        <v>1.8946714260812891E-6</v>
      </c>
      <c r="K932" s="425">
        <f>IF(ISBLANK(D932),"",(G932/'Tasks to improve GC score'!$C$10))</f>
        <v>3.7893428521625781E-6</v>
      </c>
    </row>
    <row r="933" spans="1:11" x14ac:dyDescent="0.5">
      <c r="A933" s="230" t="str">
        <f t="shared" si="34"/>
        <v>Support for growth-oriented Canadian businesses</v>
      </c>
      <c r="B933" s="230" t="str">
        <f t="shared" si="35"/>
        <v>GAC</v>
      </c>
      <c r="C933" s="230">
        <f>VLOOKUP(B933,'Data-Dept'!A:J,10,)</f>
        <v>8.097690068006173E-3</v>
      </c>
      <c r="D933" t="s">
        <v>678</v>
      </c>
      <c r="E933">
        <v>1</v>
      </c>
      <c r="F933">
        <v>1</v>
      </c>
      <c r="G933">
        <v>1</v>
      </c>
      <c r="H933">
        <v>3</v>
      </c>
      <c r="I933" s="425">
        <f>IF(ISBLANK(D933),"",(E933/'Tasks to improve GC score'!$C$10))</f>
        <v>1.8946714260812891E-6</v>
      </c>
      <c r="J933" s="425">
        <f>IF(ISBLANK(D933),"",(F933/'Tasks to improve GC score'!$C$10))</f>
        <v>1.8946714260812891E-6</v>
      </c>
      <c r="K933" s="425">
        <f>IF(ISBLANK(D933),"",(G933/'Tasks to improve GC score'!$C$10))</f>
        <v>1.8946714260812891E-6</v>
      </c>
    </row>
    <row r="934" spans="1:11" x14ac:dyDescent="0.5">
      <c r="A934" s="230" t="str">
        <f t="shared" si="34"/>
        <v>Trade negotiations and agreements with China</v>
      </c>
      <c r="B934" s="230" t="str">
        <f t="shared" si="35"/>
        <v>GAC</v>
      </c>
      <c r="C934" s="230">
        <f>VLOOKUP(B934,'Data-Dept'!A:J,10,)</f>
        <v>8.097690068006173E-3</v>
      </c>
      <c r="D934" t="s">
        <v>680</v>
      </c>
      <c r="E934">
        <v>1</v>
      </c>
      <c r="F934">
        <v>1</v>
      </c>
      <c r="G934">
        <v>1</v>
      </c>
      <c r="H934">
        <v>2</v>
      </c>
      <c r="I934" s="425">
        <f>IF(ISBLANK(D934),"",(E934/'Tasks to improve GC score'!$C$10))</f>
        <v>1.8946714260812891E-6</v>
      </c>
      <c r="J934" s="425">
        <f>IF(ISBLANK(D934),"",(F934/'Tasks to improve GC score'!$C$10))</f>
        <v>1.8946714260812891E-6</v>
      </c>
      <c r="K934" s="425">
        <f>IF(ISBLANK(D934),"",(G934/'Tasks to improve GC score'!$C$10))</f>
        <v>1.8946714260812891E-6</v>
      </c>
    </row>
    <row r="935" spans="1:11" x14ac:dyDescent="0.5">
      <c r="A935" s="230" t="str">
        <f t="shared" si="34"/>
        <v>Trade negotiations and agreements with Japan</v>
      </c>
      <c r="B935" s="230" t="str">
        <f t="shared" si="35"/>
        <v>GAC</v>
      </c>
      <c r="C935" s="230">
        <f>VLOOKUP(B935,'Data-Dept'!A:J,10,)</f>
        <v>8.097690068006173E-3</v>
      </c>
      <c r="D935" t="s">
        <v>681</v>
      </c>
      <c r="E935">
        <v>1</v>
      </c>
      <c r="F935">
        <v>0</v>
      </c>
      <c r="G935">
        <v>1</v>
      </c>
      <c r="H935">
        <v>1</v>
      </c>
      <c r="I935" s="425">
        <f>IF(ISBLANK(D935),"",(E935/'Tasks to improve GC score'!$C$10))</f>
        <v>1.8946714260812891E-6</v>
      </c>
      <c r="J935" s="425">
        <f>IF(ISBLANK(D935),"",(F935/'Tasks to improve GC score'!$C$10))</f>
        <v>0</v>
      </c>
      <c r="K935" s="425">
        <f>IF(ISBLANK(D935),"",(G935/'Tasks to improve GC score'!$C$10))</f>
        <v>1.8946714260812891E-6</v>
      </c>
    </row>
    <row r="936" spans="1:11" x14ac:dyDescent="0.5">
      <c r="A936" s="230" t="str">
        <f t="shared" si="34"/>
        <v>Trade negotiations and agreements with the United Kingdom</v>
      </c>
      <c r="B936" s="230" t="str">
        <f t="shared" si="35"/>
        <v>GAC</v>
      </c>
      <c r="C936" s="230">
        <f>VLOOKUP(B936,'Data-Dept'!A:J,10,)</f>
        <v>8.097690068006173E-3</v>
      </c>
      <c r="D936" t="s">
        <v>682</v>
      </c>
      <c r="E936">
        <v>1</v>
      </c>
      <c r="F936">
        <v>1</v>
      </c>
      <c r="G936">
        <v>1</v>
      </c>
      <c r="H936">
        <v>1</v>
      </c>
      <c r="I936" s="425">
        <f>IF(ISBLANK(D936),"",(E936/'Tasks to improve GC score'!$C$10))</f>
        <v>1.8946714260812891E-6</v>
      </c>
      <c r="J936" s="425">
        <f>IF(ISBLANK(D936),"",(F936/'Tasks to improve GC score'!$C$10))</f>
        <v>1.8946714260812891E-6</v>
      </c>
      <c r="K936" s="425">
        <f>IF(ISBLANK(D936),"",(G936/'Tasks to improve GC score'!$C$10))</f>
        <v>1.8946714260812891E-6</v>
      </c>
    </row>
    <row r="937" spans="1:11" x14ac:dyDescent="0.5">
      <c r="A937" s="230" t="str">
        <f t="shared" si="34"/>
        <v>Trade topic – Bribery and corruption</v>
      </c>
      <c r="B937" s="230" t="str">
        <f t="shared" si="35"/>
        <v>GAC</v>
      </c>
      <c r="C937" s="230">
        <f>VLOOKUP(B937,'Data-Dept'!A:J,10,)</f>
        <v>8.097690068006173E-3</v>
      </c>
      <c r="D937" t="s">
        <v>1454</v>
      </c>
      <c r="E937">
        <v>1</v>
      </c>
      <c r="F937">
        <v>1</v>
      </c>
      <c r="G937">
        <v>1</v>
      </c>
      <c r="H937">
        <v>1</v>
      </c>
      <c r="I937" s="425">
        <f>IF(ISBLANK(D937),"",(E937/'Tasks to improve GC score'!$C$10))</f>
        <v>1.8946714260812891E-6</v>
      </c>
      <c r="J937" s="425">
        <f>IF(ISBLANK(D937),"",(F937/'Tasks to improve GC score'!$C$10))</f>
        <v>1.8946714260812891E-6</v>
      </c>
      <c r="K937" s="425">
        <f>IF(ISBLANK(D937),"",(G937/'Tasks to improve GC score'!$C$10))</f>
        <v>1.8946714260812891E-6</v>
      </c>
    </row>
    <row r="938" spans="1:11" x14ac:dyDescent="0.5">
      <c r="A938" s="230" t="str">
        <f t="shared" si="34"/>
        <v>Trade topic – Cybersecurity</v>
      </c>
      <c r="B938" s="230" t="str">
        <f t="shared" si="35"/>
        <v>GAC</v>
      </c>
      <c r="C938" s="230">
        <f>VLOOKUP(B938,'Data-Dept'!A:J,10,)</f>
        <v>8.097690068006173E-3</v>
      </c>
      <c r="D938" t="s">
        <v>684</v>
      </c>
      <c r="E938">
        <v>1</v>
      </c>
      <c r="F938">
        <v>0</v>
      </c>
      <c r="G938">
        <v>1</v>
      </c>
      <c r="H938">
        <v>2</v>
      </c>
      <c r="I938" s="425">
        <f>IF(ISBLANK(D938),"",(E938/'Tasks to improve GC score'!$C$10))</f>
        <v>1.8946714260812891E-6</v>
      </c>
      <c r="J938" s="425">
        <f>IF(ISBLANK(D938),"",(F938/'Tasks to improve GC score'!$C$10))</f>
        <v>0</v>
      </c>
      <c r="K938" s="425">
        <f>IF(ISBLANK(D938),"",(G938/'Tasks to improve GC score'!$C$10))</f>
        <v>1.8946714260812891E-6</v>
      </c>
    </row>
    <row r="939" spans="1:11" x14ac:dyDescent="0.5">
      <c r="A939" s="230" t="str">
        <f t="shared" si="34"/>
        <v>Trade topic – Export financing</v>
      </c>
      <c r="B939" s="230" t="str">
        <f t="shared" si="35"/>
        <v>GAC</v>
      </c>
      <c r="C939" s="230">
        <f>VLOOKUP(B939,'Data-Dept'!A:J,10,)</f>
        <v>8.097690068006173E-3</v>
      </c>
      <c r="D939" t="s">
        <v>686</v>
      </c>
      <c r="E939">
        <v>1</v>
      </c>
      <c r="F939">
        <v>2</v>
      </c>
      <c r="G939">
        <v>2</v>
      </c>
      <c r="H939">
        <v>5</v>
      </c>
      <c r="I939" s="425">
        <f>IF(ISBLANK(D939),"",(E939/'Tasks to improve GC score'!$C$10))</f>
        <v>1.8946714260812891E-6</v>
      </c>
      <c r="J939" s="425">
        <f>IF(ISBLANK(D939),"",(F939/'Tasks to improve GC score'!$C$10))</f>
        <v>3.7893428521625781E-6</v>
      </c>
      <c r="K939" s="425">
        <f>IF(ISBLANK(D939),"",(G939/'Tasks to improve GC score'!$C$10))</f>
        <v>3.7893428521625781E-6</v>
      </c>
    </row>
    <row r="940" spans="1:11" x14ac:dyDescent="0.5">
      <c r="A940" s="230" t="str">
        <f t="shared" si="34"/>
        <v>Trade topic – Government procurement</v>
      </c>
      <c r="B940" s="230" t="str">
        <f t="shared" si="35"/>
        <v>GAC</v>
      </c>
      <c r="C940" s="230">
        <f>VLOOKUP(B940,'Data-Dept'!A:J,10,)</f>
        <v>8.097690068006173E-3</v>
      </c>
      <c r="D940" t="s">
        <v>1459</v>
      </c>
      <c r="E940">
        <v>1</v>
      </c>
      <c r="F940">
        <v>1</v>
      </c>
      <c r="G940">
        <v>0</v>
      </c>
      <c r="H940">
        <v>1</v>
      </c>
      <c r="I940" s="425">
        <f>IF(ISBLANK(D940),"",(E940/'Tasks to improve GC score'!$C$10))</f>
        <v>1.8946714260812891E-6</v>
      </c>
      <c r="J940" s="425">
        <f>IF(ISBLANK(D940),"",(F940/'Tasks to improve GC score'!$C$10))</f>
        <v>1.8946714260812891E-6</v>
      </c>
      <c r="K940" s="425">
        <f>IF(ISBLANK(D940),"",(G940/'Tasks to improve GC score'!$C$10))</f>
        <v>0</v>
      </c>
    </row>
    <row r="941" spans="1:11" x14ac:dyDescent="0.5">
      <c r="A941" s="230" t="str">
        <f t="shared" si="34"/>
        <v>Trade topic – Inclusive trade</v>
      </c>
      <c r="B941" s="230" t="str">
        <f t="shared" si="35"/>
        <v>GAC</v>
      </c>
      <c r="C941" s="230">
        <f>VLOOKUP(B941,'Data-Dept'!A:J,10,)</f>
        <v>8.097690068006173E-3</v>
      </c>
      <c r="D941" t="s">
        <v>688</v>
      </c>
      <c r="E941">
        <v>1</v>
      </c>
      <c r="F941">
        <v>1</v>
      </c>
      <c r="G941">
        <v>1</v>
      </c>
      <c r="H941">
        <v>1</v>
      </c>
      <c r="I941" s="425">
        <f>IF(ISBLANK(D941),"",(E941/'Tasks to improve GC score'!$C$10))</f>
        <v>1.8946714260812891E-6</v>
      </c>
      <c r="J941" s="425">
        <f>IF(ISBLANK(D941),"",(F941/'Tasks to improve GC score'!$C$10))</f>
        <v>1.8946714260812891E-6</v>
      </c>
      <c r="K941" s="425">
        <f>IF(ISBLANK(D941),"",(G941/'Tasks to improve GC score'!$C$10))</f>
        <v>1.8946714260812891E-6</v>
      </c>
    </row>
    <row r="942" spans="1:11" x14ac:dyDescent="0.5">
      <c r="A942" s="230" t="str">
        <f t="shared" si="34"/>
        <v>Trade topic – Intercultural business</v>
      </c>
      <c r="B942" s="230" t="str">
        <f t="shared" si="35"/>
        <v>GAC</v>
      </c>
      <c r="C942" s="230">
        <f>VLOOKUP(B942,'Data-Dept'!A:J,10,)</f>
        <v>8.097690068006173E-3</v>
      </c>
      <c r="D942" t="s">
        <v>690</v>
      </c>
      <c r="E942">
        <v>1</v>
      </c>
      <c r="F942">
        <v>1</v>
      </c>
      <c r="G942">
        <v>1</v>
      </c>
      <c r="H942">
        <v>2</v>
      </c>
      <c r="I942" s="425">
        <f>IF(ISBLANK(D942),"",(E942/'Tasks to improve GC score'!$C$10))</f>
        <v>1.8946714260812891E-6</v>
      </c>
      <c r="J942" s="425">
        <f>IF(ISBLANK(D942),"",(F942/'Tasks to improve GC score'!$C$10))</f>
        <v>1.8946714260812891E-6</v>
      </c>
      <c r="K942" s="425">
        <f>IF(ISBLANK(D942),"",(G942/'Tasks to improve GC score'!$C$10))</f>
        <v>1.8946714260812891E-6</v>
      </c>
    </row>
    <row r="943" spans="1:11" x14ac:dyDescent="0.5">
      <c r="A943" s="230" t="str">
        <f t="shared" si="34"/>
        <v>Trade topic – International marketing</v>
      </c>
      <c r="B943" s="230" t="str">
        <f t="shared" si="35"/>
        <v>GAC</v>
      </c>
      <c r="C943" s="230">
        <f>VLOOKUP(B943,'Data-Dept'!A:J,10,)</f>
        <v>8.097690068006173E-3</v>
      </c>
      <c r="D943" t="s">
        <v>691</v>
      </c>
      <c r="E943">
        <v>1</v>
      </c>
      <c r="F943">
        <v>1</v>
      </c>
      <c r="G943">
        <v>1</v>
      </c>
      <c r="H943">
        <v>2</v>
      </c>
      <c r="I943" s="425">
        <f>IF(ISBLANK(D943),"",(E943/'Tasks to improve GC score'!$C$10))</f>
        <v>1.8946714260812891E-6</v>
      </c>
      <c r="J943" s="425">
        <f>IF(ISBLANK(D943),"",(F943/'Tasks to improve GC score'!$C$10))</f>
        <v>1.8946714260812891E-6</v>
      </c>
      <c r="K943" s="425">
        <f>IF(ISBLANK(D943),"",(G943/'Tasks to improve GC score'!$C$10))</f>
        <v>1.8946714260812891E-6</v>
      </c>
    </row>
    <row r="944" spans="1:11" x14ac:dyDescent="0.5">
      <c r="A944" s="230" t="str">
        <f t="shared" si="34"/>
        <v>Trade topic – Services</v>
      </c>
      <c r="B944" s="230" t="str">
        <f t="shared" si="35"/>
        <v>GAC</v>
      </c>
      <c r="C944" s="230">
        <f>VLOOKUP(B944,'Data-Dept'!A:J,10,)</f>
        <v>8.097690068006173E-3</v>
      </c>
      <c r="D944" t="s">
        <v>695</v>
      </c>
      <c r="E944">
        <v>1</v>
      </c>
      <c r="F944">
        <v>1</v>
      </c>
      <c r="G944">
        <v>1</v>
      </c>
      <c r="H944">
        <v>4</v>
      </c>
      <c r="I944" s="425">
        <f>IF(ISBLANK(D944),"",(E944/'Tasks to improve GC score'!$C$10))</f>
        <v>1.8946714260812891E-6</v>
      </c>
      <c r="J944" s="425">
        <f>IF(ISBLANK(D944),"",(F944/'Tasks to improve GC score'!$C$10))</f>
        <v>1.8946714260812891E-6</v>
      </c>
      <c r="K944" s="425">
        <f>IF(ISBLANK(D944),"",(G944/'Tasks to improve GC score'!$C$10))</f>
        <v>1.8946714260812891E-6</v>
      </c>
    </row>
    <row r="945" spans="1:11" x14ac:dyDescent="0.5">
      <c r="A945" s="230" t="str">
        <f t="shared" si="34"/>
        <v>Travel outside of Canada for business</v>
      </c>
      <c r="B945" s="230" t="str">
        <f t="shared" si="35"/>
        <v>GAC</v>
      </c>
      <c r="C945" s="230">
        <f>VLOOKUP(B945,'Data-Dept'!A:J,10,)</f>
        <v>8.097690068006173E-3</v>
      </c>
      <c r="D945" t="s">
        <v>697</v>
      </c>
      <c r="E945">
        <v>1</v>
      </c>
      <c r="F945">
        <v>0</v>
      </c>
      <c r="G945">
        <v>0</v>
      </c>
      <c r="H945">
        <v>1</v>
      </c>
      <c r="I945" s="425">
        <f>IF(ISBLANK(D945),"",(E945/'Tasks to improve GC score'!$C$10))</f>
        <v>1.8946714260812891E-6</v>
      </c>
      <c r="J945" s="425">
        <f>IF(ISBLANK(D945),"",(F945/'Tasks to improve GC score'!$C$10))</f>
        <v>0</v>
      </c>
      <c r="K945" s="425">
        <f>IF(ISBLANK(D945),"",(G945/'Tasks to improve GC score'!$C$10))</f>
        <v>0</v>
      </c>
    </row>
    <row r="946" spans="1:11" x14ac:dyDescent="0.5">
      <c r="A946" s="230" t="str">
        <f t="shared" si="34"/>
        <v>Study outside Canada – for Canadians</v>
      </c>
      <c r="B946" s="230" t="str">
        <f t="shared" si="35"/>
        <v>GAC</v>
      </c>
      <c r="C946" s="230">
        <f>VLOOKUP(B946,'Data-Dept'!A:J,10,)</f>
        <v>8.097690068006173E-3</v>
      </c>
      <c r="D946" t="s">
        <v>701</v>
      </c>
      <c r="E946">
        <v>1</v>
      </c>
      <c r="F946">
        <v>1</v>
      </c>
      <c r="G946">
        <v>0</v>
      </c>
      <c r="H946">
        <v>1</v>
      </c>
      <c r="I946" s="425">
        <f>IF(ISBLANK(D946),"",(E946/'Tasks to improve GC score'!$C$10))</f>
        <v>1.8946714260812891E-6</v>
      </c>
      <c r="J946" s="425">
        <f>IF(ISBLANK(D946),"",(F946/'Tasks to improve GC score'!$C$10))</f>
        <v>1.8946714260812891E-6</v>
      </c>
      <c r="K946" s="425">
        <f>IF(ISBLANK(D946),"",(G946/'Tasks to improve GC score'!$C$10))</f>
        <v>0</v>
      </c>
    </row>
    <row r="947" spans="1:11" x14ac:dyDescent="0.5">
      <c r="A947" s="230" t="str">
        <f t="shared" si="34"/>
        <v>Book an appointment</v>
      </c>
      <c r="B947" s="230" t="str">
        <f t="shared" si="35"/>
        <v>GAC</v>
      </c>
      <c r="C947" s="230">
        <f>VLOOKUP(B947,'Data-Dept'!A:J,10,)</f>
        <v>8.097690068006173E-3</v>
      </c>
      <c r="D947" t="s">
        <v>705</v>
      </c>
      <c r="E947">
        <v>1</v>
      </c>
      <c r="F947">
        <v>1</v>
      </c>
      <c r="G947">
        <v>1</v>
      </c>
      <c r="H947">
        <v>2</v>
      </c>
      <c r="I947" s="425">
        <f>IF(ISBLANK(D947),"",(E947/'Tasks to improve GC score'!$C$10))</f>
        <v>1.8946714260812891E-6</v>
      </c>
      <c r="J947" s="425">
        <f>IF(ISBLANK(D947),"",(F947/'Tasks to improve GC score'!$C$10))</f>
        <v>1.8946714260812891E-6</v>
      </c>
      <c r="K947" s="425">
        <f>IF(ISBLANK(D947),"",(G947/'Tasks to improve GC score'!$C$10))</f>
        <v>1.8946714260812891E-6</v>
      </c>
    </row>
    <row r="948" spans="1:11" x14ac:dyDescent="0.5">
      <c r="A948" s="230" t="str">
        <f t="shared" si="34"/>
        <v>Canada's response to conflicts, crisis and disasters</v>
      </c>
      <c r="B948" s="230" t="str">
        <f t="shared" si="35"/>
        <v>GAC</v>
      </c>
      <c r="C948" s="230">
        <f>VLOOKUP(B948,'Data-Dept'!A:J,10,)</f>
        <v>8.097690068006173E-3</v>
      </c>
      <c r="D948" t="s">
        <v>706</v>
      </c>
      <c r="E948">
        <v>1</v>
      </c>
      <c r="F948">
        <v>1</v>
      </c>
      <c r="G948">
        <v>1</v>
      </c>
      <c r="H948">
        <v>1</v>
      </c>
      <c r="I948" s="425">
        <f>IF(ISBLANK(D948),"",(E948/'Tasks to improve GC score'!$C$10))</f>
        <v>1.8946714260812891E-6</v>
      </c>
      <c r="J948" s="425">
        <f>IF(ISBLANK(D948),"",(F948/'Tasks to improve GC score'!$C$10))</f>
        <v>1.8946714260812891E-6</v>
      </c>
      <c r="K948" s="425">
        <f>IF(ISBLANK(D948),"",(G948/'Tasks to improve GC score'!$C$10))</f>
        <v>1.8946714260812891E-6</v>
      </c>
    </row>
    <row r="949" spans="1:11" x14ac:dyDescent="0.5">
      <c r="A949" s="230" t="str">
        <f t="shared" si="34"/>
        <v>Child welfare, abduction and custody issues</v>
      </c>
      <c r="B949" s="230" t="str">
        <f t="shared" si="35"/>
        <v>GAC</v>
      </c>
      <c r="C949" s="230">
        <f>VLOOKUP(B949,'Data-Dept'!A:J,10,)</f>
        <v>8.097690068006173E-3</v>
      </c>
      <c r="D949" t="s">
        <v>1462</v>
      </c>
      <c r="E949">
        <v>1</v>
      </c>
      <c r="F949">
        <v>1</v>
      </c>
      <c r="G949">
        <v>1</v>
      </c>
      <c r="H949">
        <v>1</v>
      </c>
      <c r="I949" s="425">
        <f>IF(ISBLANK(D949),"",(E949/'Tasks to improve GC score'!$C$10))</f>
        <v>1.8946714260812891E-6</v>
      </c>
      <c r="J949" s="425">
        <f>IF(ISBLANK(D949),"",(F949/'Tasks to improve GC score'!$C$10))</f>
        <v>1.8946714260812891E-6</v>
      </c>
      <c r="K949" s="425">
        <f>IF(ISBLANK(D949),"",(G949/'Tasks to improve GC score'!$C$10))</f>
        <v>1.8946714260812891E-6</v>
      </c>
    </row>
    <row r="950" spans="1:11" x14ac:dyDescent="0.5">
      <c r="A950" s="230" t="str">
        <f t="shared" si="34"/>
        <v>Marriage outside of Canada</v>
      </c>
      <c r="B950" s="230" t="str">
        <f t="shared" si="35"/>
        <v>GAC</v>
      </c>
      <c r="C950" s="230">
        <f>VLOOKUP(B950,'Data-Dept'!A:J,10,)</f>
        <v>8.097690068006173E-3</v>
      </c>
      <c r="D950" t="s">
        <v>710</v>
      </c>
      <c r="E950">
        <v>1</v>
      </c>
      <c r="F950">
        <v>1</v>
      </c>
      <c r="G950">
        <v>2</v>
      </c>
      <c r="H950">
        <v>5</v>
      </c>
      <c r="I950" s="425">
        <f>IF(ISBLANK(D950),"",(E950/'Tasks to improve GC score'!$C$10))</f>
        <v>1.8946714260812891E-6</v>
      </c>
      <c r="J950" s="425">
        <f>IF(ISBLANK(D950),"",(F950/'Tasks to improve GC score'!$C$10))</f>
        <v>1.8946714260812891E-6</v>
      </c>
      <c r="K950" s="425">
        <f>IF(ISBLANK(D950),"",(G950/'Tasks to improve GC score'!$C$10))</f>
        <v>3.7893428521625781E-6</v>
      </c>
    </row>
    <row r="951" spans="1:11" x14ac:dyDescent="0.5">
      <c r="A951" s="230" t="str">
        <f t="shared" si="34"/>
        <v>Study in Canada – for non-Canadians</v>
      </c>
      <c r="B951" s="230" t="str">
        <f t="shared" si="35"/>
        <v>GAC</v>
      </c>
      <c r="C951" s="230">
        <f>VLOOKUP(B951,'Data-Dept'!A:J,10,)</f>
        <v>8.097690068006173E-3</v>
      </c>
      <c r="D951" t="s">
        <v>1463</v>
      </c>
      <c r="E951">
        <v>1</v>
      </c>
      <c r="F951">
        <v>1</v>
      </c>
      <c r="G951">
        <v>0</v>
      </c>
      <c r="H951">
        <v>2</v>
      </c>
      <c r="I951" s="425">
        <f>IF(ISBLANK(D951),"",(E951/'Tasks to improve GC score'!$C$10))</f>
        <v>1.8946714260812891E-6</v>
      </c>
      <c r="J951" s="425">
        <f>IF(ISBLANK(D951),"",(F951/'Tasks to improve GC score'!$C$10))</f>
        <v>1.8946714260812891E-6</v>
      </c>
      <c r="K951" s="425">
        <f>IF(ISBLANK(D951),"",(G951/'Tasks to improve GC score'!$C$10))</f>
        <v>0</v>
      </c>
    </row>
    <row r="952" spans="1:11" x14ac:dyDescent="0.5">
      <c r="A952" s="230" t="str">
        <f t="shared" si="34"/>
        <v>Volunteer for work in a humanitarian aid project</v>
      </c>
      <c r="B952" s="230" t="str">
        <f t="shared" si="35"/>
        <v>GAC</v>
      </c>
      <c r="C952" s="230">
        <f>VLOOKUP(B952,'Data-Dept'!A:J,10,)</f>
        <v>8.097690068006173E-3</v>
      </c>
      <c r="D952" t="s">
        <v>723</v>
      </c>
      <c r="E952">
        <v>1</v>
      </c>
      <c r="F952">
        <v>0</v>
      </c>
      <c r="G952">
        <v>1</v>
      </c>
      <c r="H952">
        <v>2</v>
      </c>
      <c r="I952" s="425">
        <f>IF(ISBLANK(D952),"",(E952/'Tasks to improve GC score'!$C$10))</f>
        <v>1.8946714260812891E-6</v>
      </c>
      <c r="J952" s="425">
        <f>IF(ISBLANK(D952),"",(F952/'Tasks to improve GC score'!$C$10))</f>
        <v>0</v>
      </c>
      <c r="K952" s="425">
        <f>IF(ISBLANK(D952),"",(G952/'Tasks to improve GC score'!$C$10))</f>
        <v>1.8946714260812891E-6</v>
      </c>
    </row>
    <row r="953" spans="1:11" x14ac:dyDescent="0.5">
      <c r="A953" s="230" t="str">
        <f t="shared" si="34"/>
        <v>G7</v>
      </c>
      <c r="B953" s="230" t="str">
        <f t="shared" si="35"/>
        <v>GAC</v>
      </c>
      <c r="C953" s="230">
        <f>VLOOKUP(B953,'Data-Dept'!A:J,10,)</f>
        <v>8.097690068006173E-3</v>
      </c>
      <c r="D953" t="s">
        <v>741</v>
      </c>
      <c r="E953">
        <v>1</v>
      </c>
      <c r="F953">
        <v>1</v>
      </c>
      <c r="G953">
        <v>1</v>
      </c>
      <c r="H953">
        <v>1</v>
      </c>
      <c r="I953" s="425">
        <f>IF(ISBLANK(D953),"",(E953/'Tasks to improve GC score'!$C$10))</f>
        <v>1.8946714260812891E-6</v>
      </c>
      <c r="J953" s="425">
        <f>IF(ISBLANK(D953),"",(F953/'Tasks to improve GC score'!$C$10))</f>
        <v>1.8946714260812891E-6</v>
      </c>
      <c r="K953" s="425">
        <f>IF(ISBLANK(D953),"",(G953/'Tasks to improve GC score'!$C$10))</f>
        <v>1.8946714260812891E-6</v>
      </c>
    </row>
    <row r="954" spans="1:11" x14ac:dyDescent="0.5">
      <c r="A954" s="230" t="str">
        <f t="shared" si="34"/>
        <v>Prepare my departure before going to study outside of Canada</v>
      </c>
      <c r="B954" s="230" t="str">
        <f t="shared" si="35"/>
        <v>GAC</v>
      </c>
      <c r="C954" s="230">
        <f>VLOOKUP(B954,'Data-Dept'!A:J,10,)</f>
        <v>8.097690068006173E-3</v>
      </c>
      <c r="D954" t="s">
        <v>763</v>
      </c>
      <c r="E954">
        <v>1</v>
      </c>
      <c r="F954">
        <v>2</v>
      </c>
      <c r="G954">
        <v>1</v>
      </c>
      <c r="H954">
        <v>3</v>
      </c>
      <c r="I954" s="425">
        <f>IF(ISBLANK(D954),"",(E954/'Tasks to improve GC score'!$C$10))</f>
        <v>1.8946714260812891E-6</v>
      </c>
      <c r="J954" s="425">
        <f>IF(ISBLANK(D954),"",(F954/'Tasks to improve GC score'!$C$10))</f>
        <v>3.7893428521625781E-6</v>
      </c>
      <c r="K954" s="425">
        <f>IF(ISBLANK(D954),"",(G954/'Tasks to improve GC score'!$C$10))</f>
        <v>1.8946714260812891E-6</v>
      </c>
    </row>
    <row r="955" spans="1:11" x14ac:dyDescent="0.5">
      <c r="A955" s="230" t="str">
        <f t="shared" si="34"/>
        <v>Sanctions imposed against Russia</v>
      </c>
      <c r="B955" s="230" t="str">
        <f t="shared" si="35"/>
        <v>GAC</v>
      </c>
      <c r="C955" s="230">
        <f>VLOOKUP(B955,'Data-Dept'!A:J,10,)</f>
        <v>8.097690068006173E-3</v>
      </c>
      <c r="D955" t="s">
        <v>766</v>
      </c>
      <c r="E955">
        <v>1</v>
      </c>
      <c r="F955">
        <v>1</v>
      </c>
      <c r="G955">
        <v>1</v>
      </c>
      <c r="H955">
        <v>1</v>
      </c>
      <c r="I955" s="425">
        <f>IF(ISBLANK(D955),"",(E955/'Tasks to improve GC score'!$C$10))</f>
        <v>1.8946714260812891E-6</v>
      </c>
      <c r="J955" s="425">
        <f>IF(ISBLANK(D955),"",(F955/'Tasks to improve GC score'!$C$10))</f>
        <v>1.8946714260812891E-6</v>
      </c>
      <c r="K955" s="425">
        <f>IF(ISBLANK(D955),"",(G955/'Tasks to improve GC score'!$C$10))</f>
        <v>1.8946714260812891E-6</v>
      </c>
    </row>
    <row r="956" spans="1:11" x14ac:dyDescent="0.5">
      <c r="A956" s="230" t="str">
        <f t="shared" si="34"/>
        <v>Study outside Canada – for Canadians</v>
      </c>
      <c r="B956" s="230" t="str">
        <f t="shared" si="35"/>
        <v>GAC</v>
      </c>
      <c r="C956" s="230">
        <f>VLOOKUP(B956,'Data-Dept'!A:J,10,)</f>
        <v>8.097690068006173E-3</v>
      </c>
      <c r="D956" t="s">
        <v>785</v>
      </c>
      <c r="E956">
        <v>1</v>
      </c>
      <c r="F956">
        <v>2</v>
      </c>
      <c r="G956">
        <v>2</v>
      </c>
      <c r="H956">
        <v>4</v>
      </c>
      <c r="I956" s="425">
        <f>IF(ISBLANK(D956),"",(E956/'Tasks to improve GC score'!$C$10))</f>
        <v>1.8946714260812891E-6</v>
      </c>
      <c r="J956" s="425">
        <f>IF(ISBLANK(D956),"",(F956/'Tasks to improve GC score'!$C$10))</f>
        <v>3.7893428521625781E-6</v>
      </c>
      <c r="K956" s="425">
        <f>IF(ISBLANK(D956),"",(G956/'Tasks to improve GC score'!$C$10))</f>
        <v>3.7893428521625781E-6</v>
      </c>
    </row>
    <row r="957" spans="1:11" x14ac:dyDescent="0.5">
      <c r="A957" s="230" t="str">
        <f t="shared" si="34"/>
        <v>Testimonials from students who have chosen Canada as a study destination</v>
      </c>
      <c r="B957" s="230" t="str">
        <f t="shared" si="35"/>
        <v>GAC</v>
      </c>
      <c r="C957" s="230">
        <f>VLOOKUP(B957,'Data-Dept'!A:J,10,)</f>
        <v>8.097690068006173E-3</v>
      </c>
      <c r="D957" t="s">
        <v>788</v>
      </c>
      <c r="E957">
        <v>1</v>
      </c>
      <c r="F957">
        <v>3</v>
      </c>
      <c r="G957">
        <v>3</v>
      </c>
      <c r="H957">
        <v>5</v>
      </c>
      <c r="I957" s="425">
        <f>IF(ISBLANK(D957),"",(E957/'Tasks to improve GC score'!$C$10))</f>
        <v>1.8946714260812891E-6</v>
      </c>
      <c r="J957" s="425">
        <f>IF(ISBLANK(D957),"",(F957/'Tasks to improve GC score'!$C$10))</f>
        <v>5.6840142782438672E-6</v>
      </c>
      <c r="K957" s="425">
        <f>IF(ISBLANK(D957),"",(G957/'Tasks to improve GC score'!$C$10))</f>
        <v>5.6840142782438672E-6</v>
      </c>
    </row>
    <row r="958" spans="1:11" x14ac:dyDescent="0.5">
      <c r="A958" s="230" t="str">
        <f t="shared" si="34"/>
        <v>World Trade Organization (WTO)</v>
      </c>
      <c r="B958" s="230" t="str">
        <f t="shared" si="35"/>
        <v>GAC</v>
      </c>
      <c r="C958" s="230">
        <f>VLOOKUP(B958,'Data-Dept'!A:J,10,)</f>
        <v>8.097690068006173E-3</v>
      </c>
      <c r="D958" t="s">
        <v>794</v>
      </c>
      <c r="E958">
        <v>1</v>
      </c>
      <c r="F958">
        <v>1</v>
      </c>
      <c r="G958">
        <v>1</v>
      </c>
      <c r="H958">
        <v>4</v>
      </c>
      <c r="I958" s="425">
        <f>IF(ISBLANK(D958),"",(E958/'Tasks to improve GC score'!$C$10))</f>
        <v>1.8946714260812891E-6</v>
      </c>
      <c r="J958" s="425">
        <f>IF(ISBLANK(D958),"",(F958/'Tasks to improve GC score'!$C$10))</f>
        <v>1.8946714260812891E-6</v>
      </c>
      <c r="K958" s="425">
        <f>IF(ISBLANK(D958),"",(G958/'Tasks to improve GC score'!$C$10))</f>
        <v>1.8946714260812891E-6</v>
      </c>
    </row>
    <row r="959" spans="1:11" x14ac:dyDescent="0.5">
      <c r="A959" s="230" t="str">
        <f t="shared" si="34"/>
        <v>Other - Reason for my visit is not in this list</v>
      </c>
      <c r="B959" s="230" t="str">
        <f t="shared" si="35"/>
        <v>HC</v>
      </c>
      <c r="C959" s="230">
        <f>VLOOKUP(B959,'Data-Dept'!A:J,10,)</f>
        <v>8.1052032694029358E-3</v>
      </c>
      <c r="D959" t="s">
        <v>1467</v>
      </c>
      <c r="E959">
        <v>1</v>
      </c>
      <c r="F959">
        <v>2</v>
      </c>
      <c r="G959">
        <v>3</v>
      </c>
      <c r="H959">
        <v>4</v>
      </c>
      <c r="I959" s="425">
        <f>IF(ISBLANK(D959),"",(E959/'Tasks to improve GC score'!$C$10))</f>
        <v>1.8946714260812891E-6</v>
      </c>
      <c r="J959" s="425">
        <f>IF(ISBLANK(D959),"",(F959/'Tasks to improve GC score'!$C$10))</f>
        <v>3.7893428521625781E-6</v>
      </c>
      <c r="K959" s="425">
        <f>IF(ISBLANK(D959),"",(G959/'Tasks to improve GC score'!$C$10))</f>
        <v>5.6840142782438672E-6</v>
      </c>
    </row>
    <row r="960" spans="1:11" x14ac:dyDescent="0.5">
      <c r="A960" s="230" t="str">
        <f t="shared" si="34"/>
        <v>Project signage requirements and guidelines</v>
      </c>
      <c r="B960" s="230" t="str">
        <f t="shared" si="35"/>
        <v>INFC</v>
      </c>
      <c r="C960" s="230">
        <f>VLOOKUP(B960,'Data-Dept'!A:J,10,)</f>
        <v>3.9746974763323513E-2</v>
      </c>
      <c r="D960" t="s">
        <v>827</v>
      </c>
      <c r="E960">
        <v>1</v>
      </c>
      <c r="F960">
        <v>2</v>
      </c>
      <c r="G960">
        <v>2</v>
      </c>
      <c r="H960">
        <v>3</v>
      </c>
      <c r="I960" s="425">
        <f>IF(ISBLANK(D960),"",(E960/'Tasks to improve GC score'!$C$10))</f>
        <v>1.8946714260812891E-6</v>
      </c>
      <c r="J960" s="425">
        <f>IF(ISBLANK(D960),"",(F960/'Tasks to improve GC score'!$C$10))</f>
        <v>3.7893428521625781E-6</v>
      </c>
      <c r="K960" s="425">
        <f>IF(ISBLANK(D960),"",(G960/'Tasks to improve GC score'!$C$10))</f>
        <v>3.7893428521625781E-6</v>
      </c>
    </row>
    <row r="961" spans="1:11" x14ac:dyDescent="0.5">
      <c r="A961" s="230" t="str">
        <f t="shared" si="34"/>
        <v>Immigrate as a provincial nominee</v>
      </c>
      <c r="B961" s="230" t="str">
        <f t="shared" si="35"/>
        <v>IRCC</v>
      </c>
      <c r="C961" s="230">
        <f>VLOOKUP(B961,'Data-Dept'!A:J,10,)</f>
        <v>2.146124497851573E-3</v>
      </c>
      <c r="D961" t="s">
        <v>889</v>
      </c>
      <c r="E961">
        <v>1</v>
      </c>
      <c r="F961">
        <v>2</v>
      </c>
      <c r="G961">
        <v>2</v>
      </c>
      <c r="H961">
        <v>4</v>
      </c>
      <c r="I961" s="425">
        <f>IF(ISBLANK(D961),"",(E961/'Tasks to improve GC score'!$C$10))</f>
        <v>1.8946714260812891E-6</v>
      </c>
      <c r="J961" s="425">
        <f>IF(ISBLANK(D961),"",(F961/'Tasks to improve GC score'!$C$10))</f>
        <v>3.7893428521625781E-6</v>
      </c>
      <c r="K961" s="425">
        <f>IF(ISBLANK(D961),"",(G961/'Tasks to improve GC score'!$C$10))</f>
        <v>3.7893428521625781E-6</v>
      </c>
    </row>
    <row r="962" spans="1:11" x14ac:dyDescent="0.5">
      <c r="A962" s="230" t="str">
        <f t="shared" si="34"/>
        <v>Immigrate to Canada</v>
      </c>
      <c r="B962" s="230" t="str">
        <f t="shared" si="35"/>
        <v>IRCC</v>
      </c>
      <c r="C962" s="230">
        <f>VLOOKUP(B962,'Data-Dept'!A:J,10,)</f>
        <v>2.146124497851573E-3</v>
      </c>
      <c r="D962" t="s">
        <v>1470</v>
      </c>
      <c r="E962">
        <v>1</v>
      </c>
      <c r="F962">
        <v>0</v>
      </c>
      <c r="G962">
        <v>0</v>
      </c>
      <c r="H962">
        <v>1</v>
      </c>
      <c r="I962" s="425">
        <f>IF(ISBLANK(D962),"",(E962/'Tasks to improve GC score'!$C$10))</f>
        <v>1.8946714260812891E-6</v>
      </c>
      <c r="J962" s="425">
        <f>IF(ISBLANK(D962),"",(F962/'Tasks to improve GC score'!$C$10))</f>
        <v>0</v>
      </c>
      <c r="K962" s="425">
        <f>IF(ISBLANK(D962),"",(G962/'Tasks to improve GC score'!$C$10))</f>
        <v>0</v>
      </c>
    </row>
    <row r="963" spans="1:11" x14ac:dyDescent="0.5">
      <c r="A963" s="230" t="str">
        <f t="shared" si="34"/>
        <v>Passport security (lost, stolen, identity theft)</v>
      </c>
      <c r="B963" s="230" t="str">
        <f t="shared" si="35"/>
        <v>IRCC</v>
      </c>
      <c r="C963" s="230">
        <f>VLOOKUP(B963,'Data-Dept'!A:J,10,)</f>
        <v>2.146124497851573E-3</v>
      </c>
      <c r="D963" t="s">
        <v>893</v>
      </c>
      <c r="E963">
        <v>1</v>
      </c>
      <c r="F963">
        <v>2</v>
      </c>
      <c r="G963">
        <v>2</v>
      </c>
      <c r="H963">
        <v>3</v>
      </c>
      <c r="I963" s="425">
        <f>IF(ISBLANK(D963),"",(E963/'Tasks to improve GC score'!$C$10))</f>
        <v>1.8946714260812891E-6</v>
      </c>
      <c r="J963" s="425">
        <f>IF(ISBLANK(D963),"",(F963/'Tasks to improve GC score'!$C$10))</f>
        <v>3.7893428521625781E-6</v>
      </c>
      <c r="K963" s="425">
        <f>IF(ISBLANK(D963),"",(G963/'Tasks to improve GC score'!$C$10))</f>
        <v>3.7893428521625781E-6</v>
      </c>
    </row>
    <row r="964" spans="1:11" x14ac:dyDescent="0.5">
      <c r="A964" s="230" t="str">
        <f t="shared" si="34"/>
        <v>Other - Reason for my visit is not in this list</v>
      </c>
      <c r="B964" s="230" t="str">
        <f t="shared" si="35"/>
        <v>ISED</v>
      </c>
      <c r="C964" s="230">
        <f>VLOOKUP(B964,'Data-Dept'!A:J,10,)</f>
        <v>2.6408735870271854E-2</v>
      </c>
      <c r="D964" t="s">
        <v>1473</v>
      </c>
      <c r="E964">
        <v>1</v>
      </c>
      <c r="F964">
        <v>1</v>
      </c>
      <c r="G964">
        <v>1</v>
      </c>
      <c r="H964">
        <v>1</v>
      </c>
      <c r="I964" s="425">
        <f>IF(ISBLANK(D964),"",(E964/'Tasks to improve GC score'!$C$10))</f>
        <v>1.8946714260812891E-6</v>
      </c>
      <c r="J964" s="425">
        <f>IF(ISBLANK(D964),"",(F964/'Tasks to improve GC score'!$C$10))</f>
        <v>1.8946714260812891E-6</v>
      </c>
      <c r="K964" s="425">
        <f>IF(ISBLANK(D964),"",(G964/'Tasks to improve GC score'!$C$10))</f>
        <v>1.8946714260812891E-6</v>
      </c>
    </row>
    <row r="965" spans="1:11" x14ac:dyDescent="0.5">
      <c r="A965" s="230" t="str">
        <f t="shared" si="34"/>
        <v>Look up the Canadian Constitution</v>
      </c>
      <c r="B965" s="230" t="str">
        <f t="shared" si="35"/>
        <v>JUS</v>
      </c>
      <c r="C965" s="230">
        <f>VLOOKUP(B965,'Data-Dept'!A:J,10,)</f>
        <v>3.0446598471137041E-2</v>
      </c>
      <c r="D965" t="s">
        <v>1477</v>
      </c>
      <c r="E965">
        <v>1</v>
      </c>
      <c r="F965">
        <v>0</v>
      </c>
      <c r="G965">
        <v>0</v>
      </c>
      <c r="H965">
        <v>1</v>
      </c>
      <c r="I965" s="425">
        <f>IF(ISBLANK(D965),"",(E965/'Tasks to improve GC score'!$C$10))</f>
        <v>1.8946714260812891E-6</v>
      </c>
      <c r="J965" s="425">
        <f>IF(ISBLANK(D965),"",(F965/'Tasks to improve GC score'!$C$10))</f>
        <v>0</v>
      </c>
      <c r="K965" s="425">
        <f>IF(ISBLANK(D965),"",(G965/'Tasks to improve GC score'!$C$10))</f>
        <v>0</v>
      </c>
    </row>
    <row r="966" spans="1:11" x14ac:dyDescent="0.5">
      <c r="A966" s="230" t="str">
        <f t="shared" si="34"/>
        <v>Find an Industrial Research Assistance Program (IRAP) office</v>
      </c>
      <c r="B966" s="230" t="str">
        <f t="shared" si="35"/>
        <v>NRC</v>
      </c>
      <c r="C966" s="230">
        <f>VLOOKUP(B966,'Data-Dept'!A:J,10,)</f>
        <v>2.2955709653256485E-2</v>
      </c>
      <c r="D966" t="s">
        <v>1480</v>
      </c>
      <c r="E966">
        <v>1</v>
      </c>
      <c r="F966">
        <v>1</v>
      </c>
      <c r="G966">
        <v>1</v>
      </c>
      <c r="H966">
        <v>2</v>
      </c>
      <c r="I966" s="425">
        <f>IF(ISBLANK(D966),"",(E966/'Tasks to improve GC score'!$C$10))</f>
        <v>1.8946714260812891E-6</v>
      </c>
      <c r="J966" s="425">
        <f>IF(ISBLANK(D966),"",(F966/'Tasks to improve GC score'!$C$10))</f>
        <v>1.8946714260812891E-6</v>
      </c>
      <c r="K966" s="425">
        <f>IF(ISBLANK(D966),"",(G966/'Tasks to improve GC score'!$C$10))</f>
        <v>1.8946714260812891E-6</v>
      </c>
    </row>
    <row r="967" spans="1:11" x14ac:dyDescent="0.5">
      <c r="A967" s="230" t="str">
        <f t="shared" si="34"/>
        <v>Learn about the IRAP Innovation Assistance Program (AIP)</v>
      </c>
      <c r="B967" s="230" t="str">
        <f t="shared" si="35"/>
        <v>NRC</v>
      </c>
      <c r="C967" s="230">
        <f>VLOOKUP(B967,'Data-Dept'!A:J,10,)</f>
        <v>2.2955709653256485E-2</v>
      </c>
      <c r="D967" t="s">
        <v>965</v>
      </c>
      <c r="E967">
        <v>1</v>
      </c>
      <c r="F967">
        <v>2</v>
      </c>
      <c r="G967">
        <v>2</v>
      </c>
      <c r="H967">
        <v>4</v>
      </c>
      <c r="I967" s="425">
        <f>IF(ISBLANK(D967),"",(E967/'Tasks to improve GC score'!$C$10))</f>
        <v>1.8946714260812891E-6</v>
      </c>
      <c r="J967" s="425">
        <f>IF(ISBLANK(D967),"",(F967/'Tasks to improve GC score'!$C$10))</f>
        <v>3.7893428521625781E-6</v>
      </c>
      <c r="K967" s="425">
        <f>IF(ISBLANK(D967),"",(G967/'Tasks to improve GC score'!$C$10))</f>
        <v>3.7893428521625781E-6</v>
      </c>
    </row>
    <row r="968" spans="1:11" x14ac:dyDescent="0.5">
      <c r="A968" s="230" t="str">
        <f t="shared" si="34"/>
        <v>Consult the collective agreements and compensation plans</v>
      </c>
      <c r="B968" s="230" t="str">
        <f t="shared" si="35"/>
        <v>NRC</v>
      </c>
      <c r="C968" s="230">
        <f>VLOOKUP(B968,'Data-Dept'!A:J,10,)</f>
        <v>2.2955709653256485E-2</v>
      </c>
      <c r="D968" t="s">
        <v>967</v>
      </c>
      <c r="E968">
        <v>1</v>
      </c>
      <c r="F968">
        <v>2</v>
      </c>
      <c r="G968">
        <v>0</v>
      </c>
      <c r="H968">
        <v>3</v>
      </c>
      <c r="I968" s="425">
        <f>IF(ISBLANK(D968),"",(E968/'Tasks to improve GC score'!$C$10))</f>
        <v>1.8946714260812891E-6</v>
      </c>
      <c r="J968" s="425">
        <f>IF(ISBLANK(D968),"",(F968/'Tasks to improve GC score'!$C$10))</f>
        <v>3.7893428521625781E-6</v>
      </c>
      <c r="K968" s="425">
        <f>IF(ISBLANK(D968),"",(G968/'Tasks to improve GC score'!$C$10))</f>
        <v>0</v>
      </c>
    </row>
    <row r="969" spans="1:11" x14ac:dyDescent="0.5">
      <c r="A969" s="230" t="str">
        <f t="shared" si="34"/>
        <v>Learn about the NRC's student employment program</v>
      </c>
      <c r="B969" s="230" t="str">
        <f t="shared" si="35"/>
        <v>NRC</v>
      </c>
      <c r="C969" s="230">
        <f>VLOOKUP(B969,'Data-Dept'!A:J,10,)</f>
        <v>2.2955709653256485E-2</v>
      </c>
      <c r="D969" t="s">
        <v>971</v>
      </c>
      <c r="E969">
        <v>1</v>
      </c>
      <c r="F969">
        <v>2</v>
      </c>
      <c r="G969">
        <v>2</v>
      </c>
      <c r="H969">
        <v>4</v>
      </c>
      <c r="I969" s="425">
        <f>IF(ISBLANK(D969),"",(E969/'Tasks to improve GC score'!$C$10))</f>
        <v>1.8946714260812891E-6</v>
      </c>
      <c r="J969" s="425">
        <f>IF(ISBLANK(D969),"",(F969/'Tasks to improve GC score'!$C$10))</f>
        <v>3.7893428521625781E-6</v>
      </c>
      <c r="K969" s="425">
        <f>IF(ISBLANK(D969),"",(G969/'Tasks to improve GC score'!$C$10))</f>
        <v>3.7893428521625781E-6</v>
      </c>
    </row>
    <row r="970" spans="1:11" x14ac:dyDescent="0.5">
      <c r="A970" s="230" t="str">
        <f t="shared" si="34"/>
        <v>Learn how to preprare for an interview</v>
      </c>
      <c r="B970" s="230" t="str">
        <f t="shared" si="35"/>
        <v>NRC</v>
      </c>
      <c r="C970" s="230">
        <f>VLOOKUP(B970,'Data-Dept'!A:J,10,)</f>
        <v>2.2955709653256485E-2</v>
      </c>
      <c r="D970" t="s">
        <v>973</v>
      </c>
      <c r="E970">
        <v>1</v>
      </c>
      <c r="F970">
        <v>2</v>
      </c>
      <c r="G970">
        <v>2</v>
      </c>
      <c r="H970">
        <v>7</v>
      </c>
      <c r="I970" s="425">
        <f>IF(ISBLANK(D970),"",(E970/'Tasks to improve GC score'!$C$10))</f>
        <v>1.8946714260812891E-6</v>
      </c>
      <c r="J970" s="425">
        <f>IF(ISBLANK(D970),"",(F970/'Tasks to improve GC score'!$C$10))</f>
        <v>3.7893428521625781E-6</v>
      </c>
      <c r="K970" s="425">
        <f>IF(ISBLANK(D970),"",(G970/'Tasks to improve GC score'!$C$10))</f>
        <v>3.7893428521625781E-6</v>
      </c>
    </row>
    <row r="971" spans="1:11" x14ac:dyDescent="0.5">
      <c r="A971" s="230" t="str">
        <f t="shared" si="34"/>
        <v>Check sunrise and sunset times</v>
      </c>
      <c r="B971" s="230" t="str">
        <f t="shared" si="35"/>
        <v>NRC</v>
      </c>
      <c r="C971" s="230">
        <f>VLOOKUP(B971,'Data-Dept'!A:J,10,)</f>
        <v>2.2955709653256485E-2</v>
      </c>
      <c r="D971" t="s">
        <v>1484</v>
      </c>
      <c r="E971">
        <v>1</v>
      </c>
      <c r="F971">
        <v>4</v>
      </c>
      <c r="G971">
        <v>5</v>
      </c>
      <c r="H971">
        <v>10</v>
      </c>
      <c r="I971" s="425">
        <f>IF(ISBLANK(D971),"",(E971/'Tasks to improve GC score'!$C$10))</f>
        <v>1.8946714260812891E-6</v>
      </c>
      <c r="J971" s="425">
        <f>IF(ISBLANK(D971),"",(F971/'Tasks to improve GC score'!$C$10))</f>
        <v>7.5786857043251562E-6</v>
      </c>
      <c r="K971" s="425">
        <f>IF(ISBLANK(D971),"",(G971/'Tasks to improve GC score'!$C$10))</f>
        <v>9.4733571304064453E-6</v>
      </c>
    </row>
    <row r="972" spans="1:11" x14ac:dyDescent="0.5">
      <c r="A972" s="230" t="str">
        <f t="shared" si="34"/>
        <v>Check time zones and daylight savings time periods</v>
      </c>
      <c r="B972" s="230" t="str">
        <f t="shared" si="35"/>
        <v>NRC</v>
      </c>
      <c r="C972" s="230">
        <f>VLOOKUP(B972,'Data-Dept'!A:J,10,)</f>
        <v>2.2955709653256485E-2</v>
      </c>
      <c r="D972" t="s">
        <v>982</v>
      </c>
      <c r="E972">
        <v>1</v>
      </c>
      <c r="F972">
        <v>1</v>
      </c>
      <c r="G972">
        <v>1</v>
      </c>
      <c r="H972">
        <v>6</v>
      </c>
      <c r="I972" s="425">
        <f>IF(ISBLANK(D972),"",(E972/'Tasks to improve GC score'!$C$10))</f>
        <v>1.8946714260812891E-6</v>
      </c>
      <c r="J972" s="425">
        <f>IF(ISBLANK(D972),"",(F972/'Tasks to improve GC score'!$C$10))</f>
        <v>1.8946714260812891E-6</v>
      </c>
      <c r="K972" s="425">
        <f>IF(ISBLANK(D972),"",(G972/'Tasks to improve GC score'!$C$10))</f>
        <v>1.8946714260812891E-6</v>
      </c>
    </row>
    <row r="973" spans="1:11" x14ac:dyDescent="0.5">
      <c r="A973" s="230" t="str">
        <f t="shared" si="34"/>
        <v>Consult the NRC directory of science professionals</v>
      </c>
      <c r="B973" s="230" t="str">
        <f t="shared" si="35"/>
        <v>NRC</v>
      </c>
      <c r="C973" s="230">
        <f>VLOOKUP(B973,'Data-Dept'!A:J,10,)</f>
        <v>2.2955709653256485E-2</v>
      </c>
      <c r="D973" t="s">
        <v>1488</v>
      </c>
      <c r="E973">
        <v>1</v>
      </c>
      <c r="F973">
        <v>1</v>
      </c>
      <c r="G973">
        <v>1</v>
      </c>
      <c r="H973">
        <v>2</v>
      </c>
      <c r="I973" s="425">
        <f>IF(ISBLANK(D973),"",(E973/'Tasks to improve GC score'!$C$10))</f>
        <v>1.8946714260812891E-6</v>
      </c>
      <c r="J973" s="425">
        <f>IF(ISBLANK(D973),"",(F973/'Tasks to improve GC score'!$C$10))</f>
        <v>1.8946714260812891E-6</v>
      </c>
      <c r="K973" s="425">
        <f>IF(ISBLANK(D973),"",(G973/'Tasks to improve GC score'!$C$10))</f>
        <v>1.8946714260812891E-6</v>
      </c>
    </row>
    <row r="974" spans="1:11" x14ac:dyDescent="0.5">
      <c r="A974" s="230" t="str">
        <f t="shared" si="34"/>
        <v>Find where you can fly your drone</v>
      </c>
      <c r="B974" s="230" t="str">
        <f t="shared" si="35"/>
        <v>NRC</v>
      </c>
      <c r="C974" s="230">
        <f>VLOOKUP(B974,'Data-Dept'!A:J,10,)</f>
        <v>2.2955709653256485E-2</v>
      </c>
      <c r="D974" t="s">
        <v>1495</v>
      </c>
      <c r="E974">
        <v>1</v>
      </c>
      <c r="F974">
        <v>2</v>
      </c>
      <c r="G974">
        <v>2</v>
      </c>
      <c r="H974">
        <v>3</v>
      </c>
      <c r="I974" s="425">
        <f>IF(ISBLANK(D974),"",(E974/'Tasks to improve GC score'!$C$10))</f>
        <v>1.8946714260812891E-6</v>
      </c>
      <c r="J974" s="425">
        <f>IF(ISBLANK(D974),"",(F974/'Tasks to improve GC score'!$C$10))</f>
        <v>3.7893428521625781E-6</v>
      </c>
      <c r="K974" s="425">
        <f>IF(ISBLANK(D974),"",(G974/'Tasks to improve GC score'!$C$10))</f>
        <v>3.7893428521625781E-6</v>
      </c>
    </row>
    <row r="975" spans="1:11" x14ac:dyDescent="0.5">
      <c r="A975" s="230" t="str">
        <f t="shared" si="34"/>
        <v>Get the latest National building code for Canada</v>
      </c>
      <c r="B975" s="230" t="str">
        <f t="shared" si="35"/>
        <v>NRC</v>
      </c>
      <c r="C975" s="230">
        <f>VLOOKUP(B975,'Data-Dept'!A:J,10,)</f>
        <v>2.2955709653256485E-2</v>
      </c>
      <c r="D975" t="s">
        <v>1496</v>
      </c>
      <c r="E975">
        <v>1</v>
      </c>
      <c r="F975">
        <v>2</v>
      </c>
      <c r="G975">
        <v>1</v>
      </c>
      <c r="H975">
        <v>2</v>
      </c>
      <c r="I975" s="425">
        <f>IF(ISBLANK(D975),"",(E975/'Tasks to improve GC score'!$C$10))</f>
        <v>1.8946714260812891E-6</v>
      </c>
      <c r="J975" s="425">
        <f>IF(ISBLANK(D975),"",(F975/'Tasks to improve GC score'!$C$10))</f>
        <v>3.7893428521625781E-6</v>
      </c>
      <c r="K975" s="425">
        <f>IF(ISBLANK(D975),"",(G975/'Tasks to improve GC score'!$C$10))</f>
        <v>1.8946714260812891E-6</v>
      </c>
    </row>
    <row r="976" spans="1:11" x14ac:dyDescent="0.5">
      <c r="A976" s="230" t="str">
        <f t="shared" si="34"/>
        <v>Learn about funded collaborative R&amp;D programs and initiatives</v>
      </c>
      <c r="B976" s="230" t="str">
        <f t="shared" si="35"/>
        <v>NRC</v>
      </c>
      <c r="C976" s="230">
        <f>VLOOKUP(B976,'Data-Dept'!A:J,10,)</f>
        <v>2.2955709653256485E-2</v>
      </c>
      <c r="D976" t="s">
        <v>991</v>
      </c>
      <c r="E976">
        <v>1</v>
      </c>
      <c r="F976">
        <v>1</v>
      </c>
      <c r="G976">
        <v>1</v>
      </c>
      <c r="H976">
        <v>2</v>
      </c>
      <c r="I976" s="425">
        <f>IF(ISBLANK(D976),"",(E976/'Tasks to improve GC score'!$C$10))</f>
        <v>1.8946714260812891E-6</v>
      </c>
      <c r="J976" s="425">
        <f>IF(ISBLANK(D976),"",(F976/'Tasks to improve GC score'!$C$10))</f>
        <v>1.8946714260812891E-6</v>
      </c>
      <c r="K976" s="425">
        <f>IF(ISBLANK(D976),"",(G976/'Tasks to improve GC score'!$C$10))</f>
        <v>1.8946714260812891E-6</v>
      </c>
    </row>
    <row r="977" spans="1:11" x14ac:dyDescent="0.5">
      <c r="A977" s="230" t="str">
        <f t="shared" si="34"/>
        <v>Learn about NRC research or collaboration activities</v>
      </c>
      <c r="B977" s="230" t="str">
        <f t="shared" si="35"/>
        <v>NRC</v>
      </c>
      <c r="C977" s="230">
        <f>VLOOKUP(B977,'Data-Dept'!A:J,10,)</f>
        <v>2.2955709653256485E-2</v>
      </c>
      <c r="D977" t="s">
        <v>1498</v>
      </c>
      <c r="E977">
        <v>1</v>
      </c>
      <c r="F977">
        <v>2</v>
      </c>
      <c r="G977">
        <v>2</v>
      </c>
      <c r="H977">
        <v>3</v>
      </c>
      <c r="I977" s="425">
        <f>IF(ISBLANK(D977),"",(E977/'Tasks to improve GC score'!$C$10))</f>
        <v>1.8946714260812891E-6</v>
      </c>
      <c r="J977" s="425">
        <f>IF(ISBLANK(D977),"",(F977/'Tasks to improve GC score'!$C$10))</f>
        <v>3.7893428521625781E-6</v>
      </c>
      <c r="K977" s="425">
        <f>IF(ISBLANK(D977),"",(G977/'Tasks to improve GC score'!$C$10))</f>
        <v>3.7893428521625781E-6</v>
      </c>
    </row>
    <row r="978" spans="1:11" x14ac:dyDescent="0.5">
      <c r="A978" s="230" t="str">
        <f t="shared" si="34"/>
        <v>Learn about NRC research programs</v>
      </c>
      <c r="B978" s="230" t="str">
        <f t="shared" si="35"/>
        <v>NRC</v>
      </c>
      <c r="C978" s="230">
        <f>VLOOKUP(B978,'Data-Dept'!A:J,10,)</f>
        <v>2.2955709653256485E-2</v>
      </c>
      <c r="D978" t="s">
        <v>1499</v>
      </c>
      <c r="E978">
        <v>1</v>
      </c>
      <c r="F978">
        <v>1</v>
      </c>
      <c r="G978">
        <v>1</v>
      </c>
      <c r="H978">
        <v>3</v>
      </c>
      <c r="I978" s="425">
        <f>IF(ISBLANK(D978),"",(E978/'Tasks to improve GC score'!$C$10))</f>
        <v>1.8946714260812891E-6</v>
      </c>
      <c r="J978" s="425">
        <f>IF(ISBLANK(D978),"",(F978/'Tasks to improve GC score'!$C$10))</f>
        <v>1.8946714260812891E-6</v>
      </c>
      <c r="K978" s="425">
        <f>IF(ISBLANK(D978),"",(G978/'Tasks to improve GC score'!$C$10))</f>
        <v>1.8946714260812891E-6</v>
      </c>
    </row>
    <row r="979" spans="1:11" x14ac:dyDescent="0.5">
      <c r="A979" s="230" t="str">
        <f t="shared" si="34"/>
        <v>Learn about the certified reference materials (CRM)</v>
      </c>
      <c r="B979" s="230" t="str">
        <f t="shared" si="35"/>
        <v>NRC</v>
      </c>
      <c r="C979" s="230">
        <f>VLOOKUP(B979,'Data-Dept'!A:J,10,)</f>
        <v>2.2955709653256485E-2</v>
      </c>
      <c r="D979" t="s">
        <v>996</v>
      </c>
      <c r="E979">
        <v>1</v>
      </c>
      <c r="F979">
        <v>0</v>
      </c>
      <c r="G979">
        <v>1</v>
      </c>
      <c r="H979">
        <v>2</v>
      </c>
      <c r="I979" s="425">
        <f>IF(ISBLANK(D979),"",(E979/'Tasks to improve GC score'!$C$10))</f>
        <v>1.8946714260812891E-6</v>
      </c>
      <c r="J979" s="425">
        <f>IF(ISBLANK(D979),"",(F979/'Tasks to improve GC score'!$C$10))</f>
        <v>0</v>
      </c>
      <c r="K979" s="425">
        <f>IF(ISBLANK(D979),"",(G979/'Tasks to improve GC score'!$C$10))</f>
        <v>1.8946714260812891E-6</v>
      </c>
    </row>
    <row r="980" spans="1:11" x14ac:dyDescent="0.5">
      <c r="A980" s="230" t="str">
        <f t="shared" si="34"/>
        <v>Learn about the collaboration centres</v>
      </c>
      <c r="B980" s="230" t="str">
        <f t="shared" si="35"/>
        <v>NRC</v>
      </c>
      <c r="C980" s="230">
        <f>VLOOKUP(B980,'Data-Dept'!A:J,10,)</f>
        <v>2.2955709653256485E-2</v>
      </c>
      <c r="D980" t="s">
        <v>1502</v>
      </c>
      <c r="E980">
        <v>1</v>
      </c>
      <c r="F980">
        <v>1</v>
      </c>
      <c r="G980">
        <v>1</v>
      </c>
      <c r="H980">
        <v>3</v>
      </c>
      <c r="I980" s="425">
        <f>IF(ISBLANK(D980),"",(E980/'Tasks to improve GC score'!$C$10))</f>
        <v>1.8946714260812891E-6</v>
      </c>
      <c r="J980" s="425">
        <f>IF(ISBLANK(D980),"",(F980/'Tasks to improve GC score'!$C$10))</f>
        <v>1.8946714260812891E-6</v>
      </c>
      <c r="K980" s="425">
        <f>IF(ISBLANK(D980),"",(G980/'Tasks to improve GC score'!$C$10))</f>
        <v>1.8946714260812891E-6</v>
      </c>
    </row>
    <row r="981" spans="1:11" x14ac:dyDescent="0.5">
      <c r="A981" s="230" t="str">
        <f t="shared" si="34"/>
        <v>Learn about the new Biologics Manufacturing Centre for vaccines</v>
      </c>
      <c r="B981" s="230" t="str">
        <f t="shared" si="35"/>
        <v>NRC</v>
      </c>
      <c r="C981" s="230">
        <f>VLOOKUP(B981,'Data-Dept'!A:J,10,)</f>
        <v>2.2955709653256485E-2</v>
      </c>
      <c r="D981" t="s">
        <v>1503</v>
      </c>
      <c r="E981">
        <v>1</v>
      </c>
      <c r="F981">
        <v>2</v>
      </c>
      <c r="G981">
        <v>2</v>
      </c>
      <c r="H981">
        <v>2</v>
      </c>
      <c r="I981" s="425">
        <f>IF(ISBLANK(D981),"",(E981/'Tasks to improve GC score'!$C$10))</f>
        <v>1.8946714260812891E-6</v>
      </c>
      <c r="J981" s="425">
        <f>IF(ISBLANK(D981),"",(F981/'Tasks to improve GC score'!$C$10))</f>
        <v>3.7893428521625781E-6</v>
      </c>
      <c r="K981" s="425">
        <f>IF(ISBLANK(D981),"",(G981/'Tasks to improve GC score'!$C$10))</f>
        <v>3.7893428521625781E-6</v>
      </c>
    </row>
    <row r="982" spans="1:11" x14ac:dyDescent="0.5">
      <c r="A982" s="230" t="str">
        <f t="shared" si="34"/>
        <v>Learn about the NRC's research centres</v>
      </c>
      <c r="B982" s="230" t="str">
        <f t="shared" si="35"/>
        <v>NRC</v>
      </c>
      <c r="C982" s="230">
        <f>VLOOKUP(B982,'Data-Dept'!A:J,10,)</f>
        <v>2.2955709653256485E-2</v>
      </c>
      <c r="D982" t="s">
        <v>997</v>
      </c>
      <c r="E982">
        <v>1</v>
      </c>
      <c r="F982">
        <v>2</v>
      </c>
      <c r="G982">
        <v>2</v>
      </c>
      <c r="H982">
        <v>4</v>
      </c>
      <c r="I982" s="425">
        <f>IF(ISBLANK(D982),"",(E982/'Tasks to improve GC score'!$C$10))</f>
        <v>1.8946714260812891E-6</v>
      </c>
      <c r="J982" s="425">
        <f>IF(ISBLANK(D982),"",(F982/'Tasks to improve GC score'!$C$10))</f>
        <v>3.7893428521625781E-6</v>
      </c>
      <c r="K982" s="425">
        <f>IF(ISBLANK(D982),"",(G982/'Tasks to improve GC score'!$C$10))</f>
        <v>3.7893428521625781E-6</v>
      </c>
    </row>
    <row r="983" spans="1:11" ht="31.5" x14ac:dyDescent="0.5">
      <c r="A983" s="230" t="str">
        <f t="shared" si="34"/>
        <v>National Research Council of Canada general information (contacts, locations, mandate, stories)</v>
      </c>
      <c r="B983" s="230" t="str">
        <f t="shared" si="35"/>
        <v>NRC</v>
      </c>
      <c r="C983" s="230">
        <f>VLOOKUP(B983,'Data-Dept'!A:J,10,)</f>
        <v>2.2955709653256485E-2</v>
      </c>
      <c r="D983" t="s">
        <v>1002</v>
      </c>
      <c r="E983">
        <v>1</v>
      </c>
      <c r="F983">
        <v>1</v>
      </c>
      <c r="G983">
        <v>1</v>
      </c>
      <c r="H983">
        <v>1</v>
      </c>
      <c r="I983" s="425">
        <f>IF(ISBLANK(D983),"",(E983/'Tasks to improve GC score'!$C$10))</f>
        <v>1.8946714260812891E-6</v>
      </c>
      <c r="J983" s="425">
        <f>IF(ISBLANK(D983),"",(F983/'Tasks to improve GC score'!$C$10))</f>
        <v>1.8946714260812891E-6</v>
      </c>
      <c r="K983" s="425">
        <f>IF(ISBLANK(D983),"",(G983/'Tasks to improve GC score'!$C$10))</f>
        <v>1.8946714260812891E-6</v>
      </c>
    </row>
    <row r="984" spans="1:11" x14ac:dyDescent="0.5">
      <c r="A984" s="230" t="str">
        <f t="shared" si="34"/>
        <v>Official times (time signals, time zones, sunset, sunrise, seasons)</v>
      </c>
      <c r="B984" s="230" t="str">
        <f t="shared" si="35"/>
        <v>NRC</v>
      </c>
      <c r="C984" s="230">
        <f>VLOOKUP(B984,'Data-Dept'!A:J,10,)</f>
        <v>2.2955709653256485E-2</v>
      </c>
      <c r="D984" t="s">
        <v>1004</v>
      </c>
      <c r="E984">
        <v>1</v>
      </c>
      <c r="F984">
        <v>0</v>
      </c>
      <c r="G984">
        <v>4</v>
      </c>
      <c r="H984">
        <v>6</v>
      </c>
      <c r="I984" s="425">
        <f>IF(ISBLANK(D984),"",(E984/'Tasks to improve GC score'!$C$10))</f>
        <v>1.8946714260812891E-6</v>
      </c>
      <c r="J984" s="425">
        <f>IF(ISBLANK(D984),"",(F984/'Tasks to improve GC score'!$C$10))</f>
        <v>0</v>
      </c>
      <c r="K984" s="425">
        <f>IF(ISBLANK(D984),"",(G984/'Tasks to improve GC score'!$C$10))</f>
        <v>7.5786857043251562E-6</v>
      </c>
    </row>
    <row r="985" spans="1:11" x14ac:dyDescent="0.5">
      <c r="A985" s="230" t="str">
        <f t="shared" ref="A985:A1048" si="36">IF(ISBLANK(D985),"",MID(D985,FIND("#",SUBSTITUTE(D985,":","#",2))+1,500))</f>
        <v>Download RETScreen clean energy management software</v>
      </c>
      <c r="B985" s="230" t="str">
        <f t="shared" ref="B985:B1048" si="37">IF(ISBLANK(D985),"",LEFT(D985,FIND("#",SUBSTITUTE(D985,":","#"))-1))</f>
        <v>NRCan</v>
      </c>
      <c r="C985" s="230">
        <f>VLOOKUP(B985,'Data-Dept'!A:J,10,)</f>
        <v>1.720243549629279E-2</v>
      </c>
      <c r="D985" t="s">
        <v>1010</v>
      </c>
      <c r="E985">
        <v>1</v>
      </c>
      <c r="F985">
        <v>1</v>
      </c>
      <c r="G985">
        <v>3</v>
      </c>
      <c r="H985">
        <v>6</v>
      </c>
      <c r="I985" s="425">
        <f>IF(ISBLANK(D985),"",(E985/'Tasks to improve GC score'!$C$10))</f>
        <v>1.8946714260812891E-6</v>
      </c>
      <c r="J985" s="425">
        <f>IF(ISBLANK(D985),"",(F985/'Tasks to improve GC score'!$C$10))</f>
        <v>1.8946714260812891E-6</v>
      </c>
      <c r="K985" s="425">
        <f>IF(ISBLANK(D985),"",(G985/'Tasks to improve GC score'!$C$10))</f>
        <v>5.6840142782438672E-6</v>
      </c>
    </row>
    <row r="986" spans="1:11" x14ac:dyDescent="0.5">
      <c r="A986" s="230" t="str">
        <f t="shared" si="36"/>
        <v>Find science news and information through articles, podcast and videos</v>
      </c>
      <c r="B986" s="230" t="str">
        <f t="shared" si="37"/>
        <v>NRCan</v>
      </c>
      <c r="C986" s="230">
        <f>VLOOKUP(B986,'Data-Dept'!A:J,10,)</f>
        <v>1.720243549629279E-2</v>
      </c>
      <c r="D986" t="s">
        <v>1513</v>
      </c>
      <c r="E986">
        <v>1</v>
      </c>
      <c r="F986">
        <v>1</v>
      </c>
      <c r="G986">
        <v>1</v>
      </c>
      <c r="H986">
        <v>8</v>
      </c>
      <c r="I986" s="425">
        <f>IF(ISBLANK(D986),"",(E986/'Tasks to improve GC score'!$C$10))</f>
        <v>1.8946714260812891E-6</v>
      </c>
      <c r="J986" s="425">
        <f>IF(ISBLANK(D986),"",(F986/'Tasks to improve GC score'!$C$10))</f>
        <v>1.8946714260812891E-6</v>
      </c>
      <c r="K986" s="425">
        <f>IF(ISBLANK(D986),"",(G986/'Tasks to improve GC score'!$C$10))</f>
        <v>1.8946714260812891E-6</v>
      </c>
    </row>
    <row r="987" spans="1:11" x14ac:dyDescent="0.5">
      <c r="A987" s="230" t="str">
        <f t="shared" si="36"/>
        <v>Learn about COVID-19 resources for Canada's Natural Resources sectors</v>
      </c>
      <c r="B987" s="230" t="str">
        <f t="shared" si="37"/>
        <v>NRCan</v>
      </c>
      <c r="C987" s="230">
        <f>VLOOKUP(B987,'Data-Dept'!A:J,10,)</f>
        <v>1.720243549629279E-2</v>
      </c>
      <c r="D987" t="s">
        <v>1650</v>
      </c>
      <c r="E987">
        <v>1</v>
      </c>
      <c r="F987">
        <v>4</v>
      </c>
      <c r="G987">
        <v>3</v>
      </c>
      <c r="H987">
        <v>6</v>
      </c>
      <c r="I987" s="425">
        <f>IF(ISBLANK(D987),"",(E987/'Tasks to improve GC score'!$C$10))</f>
        <v>1.8946714260812891E-6</v>
      </c>
      <c r="J987" s="425">
        <f>IF(ISBLANK(D987),"",(F987/'Tasks to improve GC score'!$C$10))</f>
        <v>7.5786857043251562E-6</v>
      </c>
      <c r="K987" s="425">
        <f>IF(ISBLANK(D987),"",(G987/'Tasks to improve GC score'!$C$10))</f>
        <v>5.6840142782438672E-6</v>
      </c>
    </row>
    <row r="988" spans="1:11" x14ac:dyDescent="0.5">
      <c r="A988" s="230" t="str">
        <f t="shared" si="36"/>
        <v>Learn about the origins of Canada's georgraphical names</v>
      </c>
      <c r="B988" s="230" t="str">
        <f t="shared" si="37"/>
        <v>NRCan</v>
      </c>
      <c r="C988" s="230">
        <f>VLOOKUP(B988,'Data-Dept'!A:J,10,)</f>
        <v>1.720243549629279E-2</v>
      </c>
      <c r="D988" t="s">
        <v>1651</v>
      </c>
      <c r="E988">
        <v>1</v>
      </c>
      <c r="F988">
        <v>3</v>
      </c>
      <c r="G988">
        <v>3</v>
      </c>
      <c r="H988">
        <v>7</v>
      </c>
      <c r="I988" s="425">
        <f>IF(ISBLANK(D988),"",(E988/'Tasks to improve GC score'!$C$10))</f>
        <v>1.8946714260812891E-6</v>
      </c>
      <c r="J988" s="425">
        <f>IF(ISBLANK(D988),"",(F988/'Tasks to improve GC score'!$C$10))</f>
        <v>5.6840142782438672E-6</v>
      </c>
      <c r="K988" s="425">
        <f>IF(ISBLANK(D988),"",(G988/'Tasks to improve GC score'!$C$10))</f>
        <v>5.6840142782438672E-6</v>
      </c>
    </row>
    <row r="989" spans="1:11" x14ac:dyDescent="0.5">
      <c r="A989" s="230" t="str">
        <f t="shared" si="36"/>
        <v>Learn about Indigenous Natural Resource Partnerships</v>
      </c>
      <c r="B989" s="230" t="str">
        <f t="shared" si="37"/>
        <v>NRCan</v>
      </c>
      <c r="C989" s="230">
        <f>VLOOKUP(B989,'Data-Dept'!A:J,10,)</f>
        <v>1.720243549629279E-2</v>
      </c>
      <c r="D989" t="s">
        <v>1520</v>
      </c>
      <c r="E989">
        <v>1</v>
      </c>
      <c r="F989">
        <v>1</v>
      </c>
      <c r="G989">
        <v>2</v>
      </c>
      <c r="H989">
        <v>4</v>
      </c>
      <c r="I989" s="425">
        <f>IF(ISBLANK(D989),"",(E989/'Tasks to improve GC score'!$C$10))</f>
        <v>1.8946714260812891E-6</v>
      </c>
      <c r="J989" s="425">
        <f>IF(ISBLANK(D989),"",(F989/'Tasks to improve GC score'!$C$10))</f>
        <v>1.8946714260812891E-6</v>
      </c>
      <c r="K989" s="425">
        <f>IF(ISBLANK(D989),"",(G989/'Tasks to improve GC score'!$C$10))</f>
        <v>3.7893428521625781E-6</v>
      </c>
    </row>
    <row r="990" spans="1:11" x14ac:dyDescent="0.5">
      <c r="A990" s="230" t="str">
        <f t="shared" si="36"/>
        <v>Other - Reason for my visit is not in this list</v>
      </c>
      <c r="B990" s="230" t="str">
        <f t="shared" si="37"/>
        <v>NRCan</v>
      </c>
      <c r="C990" s="230">
        <f>VLOOKUP(B990,'Data-Dept'!A:J,10,)</f>
        <v>1.720243549629279E-2</v>
      </c>
      <c r="D990" t="s">
        <v>1521</v>
      </c>
      <c r="E990">
        <v>1</v>
      </c>
      <c r="F990">
        <v>1</v>
      </c>
      <c r="G990">
        <v>1</v>
      </c>
      <c r="H990">
        <v>2</v>
      </c>
      <c r="I990" s="425">
        <f>IF(ISBLANK(D990),"",(E990/'Tasks to improve GC score'!$C$10))</f>
        <v>1.8946714260812891E-6</v>
      </c>
      <c r="J990" s="425">
        <f>IF(ISBLANK(D990),"",(F990/'Tasks to improve GC score'!$C$10))</f>
        <v>1.8946714260812891E-6</v>
      </c>
      <c r="K990" s="425">
        <f>IF(ISBLANK(D990),"",(G990/'Tasks to improve GC score'!$C$10))</f>
        <v>1.8946714260812891E-6</v>
      </c>
    </row>
    <row r="991" spans="1:11" x14ac:dyDescent="0.5">
      <c r="A991" s="230" t="str">
        <f t="shared" si="36"/>
        <v>Other - Reason for my visit is not in this list</v>
      </c>
      <c r="B991" s="230" t="str">
        <f t="shared" si="37"/>
        <v>OSB</v>
      </c>
      <c r="C991" s="230" t="str">
        <f>VLOOKUP(B991,'Data-Dept'!A:J,10,)</f>
        <v>Insufficient data</v>
      </c>
      <c r="D991" t="s">
        <v>1037</v>
      </c>
      <c r="E991">
        <v>1</v>
      </c>
      <c r="F991">
        <v>0</v>
      </c>
      <c r="G991">
        <v>1</v>
      </c>
      <c r="H991">
        <v>1</v>
      </c>
      <c r="I991" s="425">
        <f>IF(ISBLANK(D991),"",(E991/'Tasks to improve GC score'!$C$10))</f>
        <v>1.8946714260812891E-6</v>
      </c>
      <c r="J991" s="425">
        <f>IF(ISBLANK(D991),"",(F991/'Tasks to improve GC score'!$C$10))</f>
        <v>0</v>
      </c>
      <c r="K991" s="425">
        <f>IF(ISBLANK(D991),"",(G991/'Tasks to improve GC score'!$C$10))</f>
        <v>1.8946714260812891E-6</v>
      </c>
    </row>
    <row r="992" spans="1:11" x14ac:dyDescent="0.5">
      <c r="A992" s="230" t="str">
        <f t="shared" si="36"/>
        <v>Other - Reason for my visit is not in this list</v>
      </c>
      <c r="B992" s="230" t="str">
        <f t="shared" si="37"/>
        <v>PBC</v>
      </c>
      <c r="C992" s="230">
        <f>VLOOKUP(B992,'Data-Dept'!A:J,10,)</f>
        <v>7.3670343848656353E-2</v>
      </c>
      <c r="D992" t="s">
        <v>1049</v>
      </c>
      <c r="E992">
        <v>1</v>
      </c>
      <c r="F992">
        <v>1</v>
      </c>
      <c r="G992">
        <v>1</v>
      </c>
      <c r="H992">
        <v>2</v>
      </c>
      <c r="I992" s="425">
        <f>IF(ISBLANK(D992),"",(E992/'Tasks to improve GC score'!$C$10))</f>
        <v>1.8946714260812891E-6</v>
      </c>
      <c r="J992" s="425">
        <f>IF(ISBLANK(D992),"",(F992/'Tasks to improve GC score'!$C$10))</f>
        <v>1.8946714260812891E-6</v>
      </c>
      <c r="K992" s="425">
        <f>IF(ISBLANK(D992),"",(G992/'Tasks to improve GC score'!$C$10))</f>
        <v>1.8946714260812891E-6</v>
      </c>
    </row>
    <row r="993" spans="1:11" x14ac:dyDescent="0.5">
      <c r="A993" s="230" t="str">
        <f t="shared" si="36"/>
        <v>About Parks Canada (policies, regulations, designations)</v>
      </c>
      <c r="B993" s="230" t="str">
        <f t="shared" si="37"/>
        <v>PC</v>
      </c>
      <c r="C993" s="230">
        <f>VLOOKUP(B993,'Data-Dept'!A:J,10,)</f>
        <v>1.4642936219695762E-2</v>
      </c>
      <c r="D993" t="s">
        <v>1539</v>
      </c>
      <c r="E993">
        <v>1</v>
      </c>
      <c r="F993">
        <v>4</v>
      </c>
      <c r="G993">
        <v>6</v>
      </c>
      <c r="H993">
        <v>13</v>
      </c>
      <c r="I993" s="425">
        <f>IF(ISBLANK(D993),"",(E993/'Tasks to improve GC score'!$C$10))</f>
        <v>1.8946714260812891E-6</v>
      </c>
      <c r="J993" s="425">
        <f>IF(ISBLANK(D993),"",(F993/'Tasks to improve GC score'!$C$10))</f>
        <v>7.5786857043251562E-6</v>
      </c>
      <c r="K993" s="425">
        <f>IF(ISBLANK(D993),"",(G993/'Tasks to improve GC score'!$C$10))</f>
        <v>1.1368028556487734E-5</v>
      </c>
    </row>
    <row r="994" spans="1:11" ht="31.5" x14ac:dyDescent="0.5">
      <c r="A994" s="230" t="str">
        <f t="shared" si="36"/>
        <v>Learn about the Governor General or Lieutenant Governors and the appointment process</v>
      </c>
      <c r="B994" s="230" t="str">
        <f t="shared" si="37"/>
        <v>PCO</v>
      </c>
      <c r="C994" s="230">
        <f>VLOOKUP(B994,'Data-Dept'!A:J,10,)</f>
        <v>4.71287054555952E-2</v>
      </c>
      <c r="D994" t="s">
        <v>1096</v>
      </c>
      <c r="E994">
        <v>1</v>
      </c>
      <c r="F994">
        <v>3</v>
      </c>
      <c r="G994">
        <v>3</v>
      </c>
      <c r="H994">
        <v>14</v>
      </c>
      <c r="I994" s="425">
        <f>IF(ISBLANK(D994),"",(E994/'Tasks to improve GC score'!$C$10))</f>
        <v>1.8946714260812891E-6</v>
      </c>
      <c r="J994" s="425">
        <f>IF(ISBLANK(D994),"",(F994/'Tasks to improve GC score'!$C$10))</f>
        <v>5.6840142782438672E-6</v>
      </c>
      <c r="K994" s="425">
        <f>IF(ISBLANK(D994),"",(G994/'Tasks to improve GC score'!$C$10))</f>
        <v>5.6840142782438672E-6</v>
      </c>
    </row>
    <row r="995" spans="1:11" x14ac:dyDescent="0.5">
      <c r="A995" s="230" t="str">
        <f t="shared" si="36"/>
        <v>Consult a research report or publication</v>
      </c>
      <c r="B995" s="230" t="str">
        <f t="shared" si="37"/>
        <v>PS</v>
      </c>
      <c r="C995" s="230">
        <f>VLOOKUP(B995,'Data-Dept'!A:J,10,)</f>
        <v>4.6436969073384148E-2</v>
      </c>
      <c r="D995" t="s">
        <v>1118</v>
      </c>
      <c r="E995">
        <v>1</v>
      </c>
      <c r="F995">
        <v>2</v>
      </c>
      <c r="G995">
        <v>1</v>
      </c>
      <c r="H995">
        <v>6</v>
      </c>
      <c r="I995" s="425">
        <f>IF(ISBLANK(D995),"",(E995/'Tasks to improve GC score'!$C$10))</f>
        <v>1.8946714260812891E-6</v>
      </c>
      <c r="J995" s="425">
        <f>IF(ISBLANK(D995),"",(F995/'Tasks to improve GC score'!$C$10))</f>
        <v>3.7893428521625781E-6</v>
      </c>
      <c r="K995" s="425">
        <f>IF(ISBLANK(D995),"",(G995/'Tasks to improve GC score'!$C$10))</f>
        <v>1.8946714260812891E-6</v>
      </c>
    </row>
    <row r="996" spans="1:11" x14ac:dyDescent="0.5">
      <c r="A996" s="230" t="str">
        <f t="shared" si="36"/>
        <v>Get or prepare an emergency kit</v>
      </c>
      <c r="B996" s="230" t="str">
        <f t="shared" si="37"/>
        <v>PS</v>
      </c>
      <c r="C996" s="230">
        <f>VLOOKUP(B996,'Data-Dept'!A:J,10,)</f>
        <v>4.6436969073384148E-2</v>
      </c>
      <c r="D996" t="s">
        <v>1122</v>
      </c>
      <c r="E996">
        <v>1</v>
      </c>
      <c r="F996">
        <v>2</v>
      </c>
      <c r="G996">
        <v>3</v>
      </c>
      <c r="H996">
        <v>12</v>
      </c>
      <c r="I996" s="425">
        <f>IF(ISBLANK(D996),"",(E996/'Tasks to improve GC score'!$C$10))</f>
        <v>1.8946714260812891E-6</v>
      </c>
      <c r="J996" s="425">
        <f>IF(ISBLANK(D996),"",(F996/'Tasks to improve GC score'!$C$10))</f>
        <v>3.7893428521625781E-6</v>
      </c>
      <c r="K996" s="425">
        <f>IF(ISBLANK(D996),"",(G996/'Tasks to improve GC score'!$C$10))</f>
        <v>5.6840142782438672E-6</v>
      </c>
    </row>
    <row r="997" spans="1:11" ht="31.5" x14ac:dyDescent="0.5">
      <c r="A997" s="230" t="str">
        <f t="shared" si="36"/>
        <v>How to prepare for natural disasters and emergency events (such as flooding, forest fires, power outages)</v>
      </c>
      <c r="B997" s="230" t="str">
        <f t="shared" si="37"/>
        <v>PS</v>
      </c>
      <c r="C997" s="230">
        <f>VLOOKUP(B997,'Data-Dept'!A:J,10,)</f>
        <v>4.6436969073384148E-2</v>
      </c>
      <c r="D997" t="s">
        <v>1123</v>
      </c>
      <c r="E997">
        <v>1</v>
      </c>
      <c r="F997">
        <v>2</v>
      </c>
      <c r="G997">
        <v>5</v>
      </c>
      <c r="H997">
        <v>12</v>
      </c>
      <c r="I997" s="425">
        <f>IF(ISBLANK(D997),"",(E997/'Tasks to improve GC score'!$C$10))</f>
        <v>1.8946714260812891E-6</v>
      </c>
      <c r="J997" s="425">
        <f>IF(ISBLANK(D997),"",(F997/'Tasks to improve GC score'!$C$10))</f>
        <v>3.7893428521625781E-6</v>
      </c>
      <c r="K997" s="425">
        <f>IF(ISBLANK(D997),"",(G997/'Tasks to improve GC score'!$C$10))</f>
        <v>9.4733571304064453E-6</v>
      </c>
    </row>
    <row r="998" spans="1:11" x14ac:dyDescent="0.5">
      <c r="A998" s="230" t="str">
        <f t="shared" si="36"/>
        <v>Apply for a Canadian Travel Number</v>
      </c>
      <c r="B998" s="230" t="str">
        <f t="shared" si="37"/>
        <v>PS</v>
      </c>
      <c r="C998" s="230">
        <f>VLOOKUP(B998,'Data-Dept'!A:J,10,)</f>
        <v>4.6436969073384148E-2</v>
      </c>
      <c r="D998" t="s">
        <v>1130</v>
      </c>
      <c r="E998">
        <v>1</v>
      </c>
      <c r="F998">
        <v>1</v>
      </c>
      <c r="G998">
        <v>2</v>
      </c>
      <c r="H998">
        <v>2</v>
      </c>
      <c r="I998" s="425">
        <f>IF(ISBLANK(D998),"",(E998/'Tasks to improve GC score'!$C$10))</f>
        <v>1.8946714260812891E-6</v>
      </c>
      <c r="J998" s="425">
        <f>IF(ISBLANK(D998),"",(F998/'Tasks to improve GC score'!$C$10))</f>
        <v>1.8946714260812891E-6</v>
      </c>
      <c r="K998" s="425">
        <f>IF(ISBLANK(D998),"",(G998/'Tasks to improve GC score'!$C$10))</f>
        <v>3.7893428521625781E-6</v>
      </c>
    </row>
    <row r="999" spans="1:11" x14ac:dyDescent="0.5">
      <c r="A999" s="230" t="str">
        <f t="shared" si="36"/>
        <v>Other - Reason for my visit is not in this list</v>
      </c>
      <c r="B999" s="230" t="str">
        <f t="shared" si="37"/>
        <v>PS</v>
      </c>
      <c r="C999" s="230">
        <f>VLOOKUP(B999,'Data-Dept'!A:J,10,)</f>
        <v>4.6436969073384148E-2</v>
      </c>
      <c r="D999" t="s">
        <v>1136</v>
      </c>
      <c r="E999">
        <v>1</v>
      </c>
      <c r="F999">
        <v>4</v>
      </c>
      <c r="G999">
        <v>4</v>
      </c>
      <c r="H999">
        <v>10</v>
      </c>
      <c r="I999" s="425">
        <f>IF(ISBLANK(D999),"",(E999/'Tasks to improve GC score'!$C$10))</f>
        <v>1.8946714260812891E-6</v>
      </c>
      <c r="J999" s="425">
        <f>IF(ISBLANK(D999),"",(F999/'Tasks to improve GC score'!$C$10))</f>
        <v>7.5786857043251562E-6</v>
      </c>
      <c r="K999" s="425">
        <f>IF(ISBLANK(D999),"",(G999/'Tasks to improve GC score'!$C$10))</f>
        <v>7.5786857043251562E-6</v>
      </c>
    </row>
    <row r="1000" spans="1:11" x14ac:dyDescent="0.5">
      <c r="A1000" s="230" t="str">
        <f t="shared" si="36"/>
        <v>Find latest news articles</v>
      </c>
      <c r="B1000" s="230" t="str">
        <f t="shared" si="37"/>
        <v>PSPC</v>
      </c>
      <c r="C1000" s="230">
        <f>VLOOKUP(B1000,'Data-Dept'!A:J,10,)</f>
        <v>7.9173363759790314E-3</v>
      </c>
      <c r="D1000" t="s">
        <v>1144</v>
      </c>
      <c r="E1000">
        <v>1</v>
      </c>
      <c r="F1000">
        <v>8</v>
      </c>
      <c r="G1000">
        <v>7</v>
      </c>
      <c r="H1000">
        <v>26</v>
      </c>
      <c r="I1000" s="425">
        <f>IF(ISBLANK(D1000),"",(E1000/'Tasks to improve GC score'!$C$10))</f>
        <v>1.8946714260812891E-6</v>
      </c>
      <c r="J1000" s="425">
        <f>IF(ISBLANK(D1000),"",(F1000/'Tasks to improve GC score'!$C$10))</f>
        <v>1.5157371408650312E-5</v>
      </c>
      <c r="K1000" s="425">
        <f>IF(ISBLANK(D1000),"",(G1000/'Tasks to improve GC score'!$C$10))</f>
        <v>1.3262699982569023E-5</v>
      </c>
    </row>
    <row r="1001" spans="1:11" x14ac:dyDescent="0.5">
      <c r="A1001" s="230" t="str">
        <f t="shared" si="36"/>
        <v>Find out about Centre Block restoration and modernization project</v>
      </c>
      <c r="B1001" s="230" t="str">
        <f t="shared" si="37"/>
        <v>PSPC</v>
      </c>
      <c r="C1001" s="230">
        <f>VLOOKUP(B1001,'Data-Dept'!A:J,10,)</f>
        <v>7.9173363759790314E-3</v>
      </c>
      <c r="D1001" t="s">
        <v>1575</v>
      </c>
      <c r="E1001">
        <v>1</v>
      </c>
      <c r="F1001">
        <v>2</v>
      </c>
      <c r="G1001">
        <v>2</v>
      </c>
      <c r="H1001">
        <v>2</v>
      </c>
      <c r="I1001" s="425">
        <f>IF(ISBLANK(D1001),"",(E1001/'Tasks to improve GC score'!$C$10))</f>
        <v>1.8946714260812891E-6</v>
      </c>
      <c r="J1001" s="425">
        <f>IF(ISBLANK(D1001),"",(F1001/'Tasks to improve GC score'!$C$10))</f>
        <v>3.7893428521625781E-6</v>
      </c>
      <c r="K1001" s="425">
        <f>IF(ISBLANK(D1001),"",(G1001/'Tasks to improve GC score'!$C$10))</f>
        <v>3.7893428521625781E-6</v>
      </c>
    </row>
    <row r="1002" spans="1:11" x14ac:dyDescent="0.5">
      <c r="A1002" s="230" t="str">
        <f t="shared" si="36"/>
        <v>Access the Tender Management Application</v>
      </c>
      <c r="B1002" s="230" t="str">
        <f t="shared" si="37"/>
        <v>PSPC</v>
      </c>
      <c r="C1002" s="230">
        <f>VLOOKUP(B1002,'Data-Dept'!A:J,10,)</f>
        <v>7.9173363759790314E-3</v>
      </c>
      <c r="D1002" t="s">
        <v>1582</v>
      </c>
      <c r="E1002">
        <v>1</v>
      </c>
      <c r="F1002">
        <v>5</v>
      </c>
      <c r="G1002">
        <v>3</v>
      </c>
      <c r="H1002">
        <v>5</v>
      </c>
      <c r="I1002" s="425">
        <f>IF(ISBLANK(D1002),"",(E1002/'Tasks to improve GC score'!$C$10))</f>
        <v>1.8946714260812891E-6</v>
      </c>
      <c r="J1002" s="425">
        <f>IF(ISBLANK(D1002),"",(F1002/'Tasks to improve GC score'!$C$10))</f>
        <v>9.4733571304064453E-6</v>
      </c>
      <c r="K1002" s="425">
        <f>IF(ISBLANK(D1002),"",(G1002/'Tasks to improve GC score'!$C$10))</f>
        <v>5.6840142782438672E-6</v>
      </c>
    </row>
    <row r="1003" spans="1:11" x14ac:dyDescent="0.5">
      <c r="A1003" s="230" t="str">
        <f t="shared" si="36"/>
        <v>Contact the Office of Small and Medium Enterprises (OSME)</v>
      </c>
      <c r="B1003" s="230" t="str">
        <f t="shared" si="37"/>
        <v>PSPC</v>
      </c>
      <c r="C1003" s="230">
        <f>VLOOKUP(B1003,'Data-Dept'!A:J,10,)</f>
        <v>7.9173363759790314E-3</v>
      </c>
      <c r="D1003" t="s">
        <v>1585</v>
      </c>
      <c r="E1003">
        <v>1</v>
      </c>
      <c r="F1003">
        <v>1</v>
      </c>
      <c r="G1003">
        <v>1</v>
      </c>
      <c r="H1003">
        <v>2</v>
      </c>
      <c r="I1003" s="425">
        <f>IF(ISBLANK(D1003),"",(E1003/'Tasks to improve GC score'!$C$10))</f>
        <v>1.8946714260812891E-6</v>
      </c>
      <c r="J1003" s="425">
        <f>IF(ISBLANK(D1003),"",(F1003/'Tasks to improve GC score'!$C$10))</f>
        <v>1.8946714260812891E-6</v>
      </c>
      <c r="K1003" s="425">
        <f>IF(ISBLANK(D1003),"",(G1003/'Tasks to improve GC score'!$C$10))</f>
        <v>1.8946714260812891E-6</v>
      </c>
    </row>
    <row r="1004" spans="1:11" x14ac:dyDescent="0.5">
      <c r="A1004" s="230" t="str">
        <f t="shared" si="36"/>
        <v>Phases of the Procurement Process</v>
      </c>
      <c r="B1004" s="230" t="str">
        <f t="shared" si="37"/>
        <v>PSPC</v>
      </c>
      <c r="C1004" s="230">
        <f>VLOOKUP(B1004,'Data-Dept'!A:J,10,)</f>
        <v>7.9173363759790314E-3</v>
      </c>
      <c r="D1004" t="s">
        <v>1591</v>
      </c>
      <c r="E1004">
        <v>1</v>
      </c>
      <c r="F1004">
        <v>2</v>
      </c>
      <c r="G1004">
        <v>2</v>
      </c>
      <c r="H1004">
        <v>3</v>
      </c>
      <c r="I1004" s="425">
        <f>IF(ISBLANK(D1004),"",(E1004/'Tasks to improve GC score'!$C$10))</f>
        <v>1.8946714260812891E-6</v>
      </c>
      <c r="J1004" s="425">
        <f>IF(ISBLANK(D1004),"",(F1004/'Tasks to improve GC score'!$C$10))</f>
        <v>3.7893428521625781E-6</v>
      </c>
      <c r="K1004" s="425">
        <f>IF(ISBLANK(D1004),"",(G1004/'Tasks to improve GC score'!$C$10))</f>
        <v>3.7893428521625781E-6</v>
      </c>
    </row>
    <row r="1005" spans="1:11" x14ac:dyDescent="0.5">
      <c r="A1005" s="230" t="str">
        <f t="shared" si="36"/>
        <v>What the government buys</v>
      </c>
      <c r="B1005" s="230" t="str">
        <f t="shared" si="37"/>
        <v>PSPC</v>
      </c>
      <c r="C1005" s="230">
        <f>VLOOKUP(B1005,'Data-Dept'!A:J,10,)</f>
        <v>7.9173363759790314E-3</v>
      </c>
      <c r="D1005" t="s">
        <v>1187</v>
      </c>
      <c r="E1005">
        <v>1</v>
      </c>
      <c r="F1005">
        <v>2</v>
      </c>
      <c r="G1005">
        <v>1</v>
      </c>
      <c r="H1005">
        <v>4</v>
      </c>
      <c r="I1005" s="425">
        <f>IF(ISBLANK(D1005),"",(E1005/'Tasks to improve GC score'!$C$10))</f>
        <v>1.8946714260812891E-6</v>
      </c>
      <c r="J1005" s="425">
        <f>IF(ISBLANK(D1005),"",(F1005/'Tasks to improve GC score'!$C$10))</f>
        <v>3.7893428521625781E-6</v>
      </c>
      <c r="K1005" s="425">
        <f>IF(ISBLANK(D1005),"",(G1005/'Tasks to improve GC score'!$C$10))</f>
        <v>1.8946714260812891E-6</v>
      </c>
    </row>
    <row r="1006" spans="1:11" x14ac:dyDescent="0.5">
      <c r="A1006" s="230" t="str">
        <f t="shared" si="36"/>
        <v>Subscribe to The Portal Weekly</v>
      </c>
      <c r="B1006" s="230" t="str">
        <f t="shared" si="37"/>
        <v>PSPC</v>
      </c>
      <c r="C1006" s="230">
        <f>VLOOKUP(B1006,'Data-Dept'!A:J,10,)</f>
        <v>7.9173363759790314E-3</v>
      </c>
      <c r="D1006" t="s">
        <v>1597</v>
      </c>
      <c r="E1006">
        <v>1</v>
      </c>
      <c r="F1006">
        <v>1</v>
      </c>
      <c r="G1006">
        <v>1</v>
      </c>
      <c r="H1006">
        <v>3</v>
      </c>
      <c r="I1006" s="425">
        <f>IF(ISBLANK(D1006),"",(E1006/'Tasks to improve GC score'!$C$10))</f>
        <v>1.8946714260812891E-6</v>
      </c>
      <c r="J1006" s="425">
        <f>IF(ISBLANK(D1006),"",(F1006/'Tasks to improve GC score'!$C$10))</f>
        <v>1.8946714260812891E-6</v>
      </c>
      <c r="K1006" s="425">
        <f>IF(ISBLANK(D1006),"",(G1006/'Tasks to improve GC score'!$C$10))</f>
        <v>1.8946714260812891E-6</v>
      </c>
    </row>
    <row r="1007" spans="1:11" x14ac:dyDescent="0.5">
      <c r="A1007" s="230" t="str">
        <f t="shared" si="36"/>
        <v>Other - Reason for my visit is not in this list</v>
      </c>
      <c r="B1007" s="230" t="str">
        <f t="shared" si="37"/>
        <v>PSPC</v>
      </c>
      <c r="C1007" s="230">
        <f>VLOOKUP(B1007,'Data-Dept'!A:J,10,)</f>
        <v>7.9173363759790314E-3</v>
      </c>
      <c r="D1007" t="s">
        <v>1195</v>
      </c>
      <c r="E1007">
        <v>1</v>
      </c>
      <c r="F1007">
        <v>2</v>
      </c>
      <c r="G1007">
        <v>4</v>
      </c>
      <c r="H1007">
        <v>5</v>
      </c>
      <c r="I1007" s="425">
        <f>IF(ISBLANK(D1007),"",(E1007/'Tasks to improve GC score'!$C$10))</f>
        <v>1.8946714260812891E-6</v>
      </c>
      <c r="J1007" s="425">
        <f>IF(ISBLANK(D1007),"",(F1007/'Tasks to improve GC score'!$C$10))</f>
        <v>3.7893428521625781E-6</v>
      </c>
      <c r="K1007" s="425">
        <f>IF(ISBLANK(D1007),"",(G1007/'Tasks to improve GC score'!$C$10))</f>
        <v>7.5786857043251562E-6</v>
      </c>
    </row>
    <row r="1008" spans="1:11" x14ac:dyDescent="0.5">
      <c r="A1008" s="230" t="str">
        <f t="shared" si="36"/>
        <v>Other - Reason for my visit is not in this list</v>
      </c>
      <c r="B1008" s="230" t="str">
        <f t="shared" si="37"/>
        <v>PSPC</v>
      </c>
      <c r="C1008" s="230">
        <f>VLOOKUP(B1008,'Data-Dept'!A:J,10,)</f>
        <v>7.9173363759790314E-3</v>
      </c>
      <c r="D1008" t="s">
        <v>1196</v>
      </c>
      <c r="E1008">
        <v>1</v>
      </c>
      <c r="F1008">
        <v>2</v>
      </c>
      <c r="G1008">
        <v>3</v>
      </c>
      <c r="H1008">
        <v>5</v>
      </c>
      <c r="I1008" s="425">
        <f>IF(ISBLANK(D1008),"",(E1008/'Tasks to improve GC score'!$C$10))</f>
        <v>1.8946714260812891E-6</v>
      </c>
      <c r="J1008" s="425">
        <f>IF(ISBLANK(D1008),"",(F1008/'Tasks to improve GC score'!$C$10))</f>
        <v>3.7893428521625781E-6</v>
      </c>
      <c r="K1008" s="425">
        <f>IF(ISBLANK(D1008),"",(G1008/'Tasks to improve GC score'!$C$10))</f>
        <v>5.6840142782438672E-6</v>
      </c>
    </row>
    <row r="1009" spans="1:11" x14ac:dyDescent="0.5">
      <c r="A1009" s="230" t="str">
        <f t="shared" si="36"/>
        <v>Access pay centre resources and tools</v>
      </c>
      <c r="B1009" s="230" t="str">
        <f t="shared" si="37"/>
        <v>PSPC</v>
      </c>
      <c r="C1009" s="230">
        <f>VLOOKUP(B1009,'Data-Dept'!A:J,10,)</f>
        <v>7.9173363759790314E-3</v>
      </c>
      <c r="D1009" t="s">
        <v>1600</v>
      </c>
      <c r="E1009">
        <v>1</v>
      </c>
      <c r="F1009">
        <v>3</v>
      </c>
      <c r="G1009">
        <v>3</v>
      </c>
      <c r="H1009">
        <v>6</v>
      </c>
      <c r="I1009" s="425">
        <f>IF(ISBLANK(D1009),"",(E1009/'Tasks to improve GC score'!$C$10))</f>
        <v>1.8946714260812891E-6</v>
      </c>
      <c r="J1009" s="425">
        <f>IF(ISBLANK(D1009),"",(F1009/'Tasks to improve GC score'!$C$10))</f>
        <v>5.6840142782438672E-6</v>
      </c>
      <c r="K1009" s="425">
        <f>IF(ISBLANK(D1009),"",(G1009/'Tasks to improve GC score'!$C$10))</f>
        <v>5.6840142782438672E-6</v>
      </c>
    </row>
    <row r="1010" spans="1:11" ht="31.5" x14ac:dyDescent="0.5">
      <c r="A1010" s="230" t="str">
        <f t="shared" si="36"/>
        <v>Canadian Armed Forces pension plans as a survivor of a deceased plan member</v>
      </c>
      <c r="B1010" s="230" t="str">
        <f t="shared" si="37"/>
        <v>PSPC</v>
      </c>
      <c r="C1010" s="230">
        <f>VLOOKUP(B1010,'Data-Dept'!A:J,10,)</f>
        <v>7.9173363759790314E-3</v>
      </c>
      <c r="D1010" t="s">
        <v>1603</v>
      </c>
      <c r="E1010">
        <v>1</v>
      </c>
      <c r="F1010">
        <v>0</v>
      </c>
      <c r="G1010">
        <v>0</v>
      </c>
      <c r="H1010">
        <v>1</v>
      </c>
      <c r="I1010" s="425">
        <f>IF(ISBLANK(D1010),"",(E1010/'Tasks to improve GC score'!$C$10))</f>
        <v>1.8946714260812891E-6</v>
      </c>
      <c r="J1010" s="425">
        <f>IF(ISBLANK(D1010),"",(F1010/'Tasks to improve GC score'!$C$10))</f>
        <v>0</v>
      </c>
      <c r="K1010" s="425">
        <f>IF(ISBLANK(D1010),"",(G1010/'Tasks to improve GC score'!$C$10))</f>
        <v>0</v>
      </c>
    </row>
    <row r="1011" spans="1:11" x14ac:dyDescent="0.5">
      <c r="A1011" s="230" t="str">
        <f t="shared" si="36"/>
        <v>Consult the Superannuation administration manual bulletin</v>
      </c>
      <c r="B1011" s="230" t="str">
        <f t="shared" si="37"/>
        <v>PSPC</v>
      </c>
      <c r="C1011" s="230">
        <f>VLOOKUP(B1011,'Data-Dept'!A:J,10,)</f>
        <v>7.9173363759790314E-3</v>
      </c>
      <c r="D1011" t="s">
        <v>1604</v>
      </c>
      <c r="E1011">
        <v>1</v>
      </c>
      <c r="F1011">
        <v>0</v>
      </c>
      <c r="G1011">
        <v>1</v>
      </c>
      <c r="H1011">
        <v>1</v>
      </c>
      <c r="I1011" s="425">
        <f>IF(ISBLANK(D1011),"",(E1011/'Tasks to improve GC score'!$C$10))</f>
        <v>1.8946714260812891E-6</v>
      </c>
      <c r="J1011" s="425">
        <f>IF(ISBLANK(D1011),"",(F1011/'Tasks to improve GC score'!$C$10))</f>
        <v>0</v>
      </c>
      <c r="K1011" s="425">
        <f>IF(ISBLANK(D1011),"",(G1011/'Tasks to improve GC score'!$C$10))</f>
        <v>1.8946714260812891E-6</v>
      </c>
    </row>
    <row r="1012" spans="1:11" x14ac:dyDescent="0.5">
      <c r="A1012" s="230" t="str">
        <f t="shared" si="36"/>
        <v>Find guidance as a manager or advisor served by the Pay Centre</v>
      </c>
      <c r="B1012" s="230" t="str">
        <f t="shared" si="37"/>
        <v>PSPC</v>
      </c>
      <c r="C1012" s="230">
        <f>VLOOKUP(B1012,'Data-Dept'!A:J,10,)</f>
        <v>7.9173363759790314E-3</v>
      </c>
      <c r="D1012" t="s">
        <v>1605</v>
      </c>
      <c r="E1012">
        <v>1</v>
      </c>
      <c r="F1012">
        <v>2</v>
      </c>
      <c r="G1012">
        <v>2</v>
      </c>
      <c r="H1012">
        <v>3</v>
      </c>
      <c r="I1012" s="425">
        <f>IF(ISBLANK(D1012),"",(E1012/'Tasks to improve GC score'!$C$10))</f>
        <v>1.8946714260812891E-6</v>
      </c>
      <c r="J1012" s="425">
        <f>IF(ISBLANK(D1012),"",(F1012/'Tasks to improve GC score'!$C$10))</f>
        <v>3.7893428521625781E-6</v>
      </c>
      <c r="K1012" s="425">
        <f>IF(ISBLANK(D1012),"",(G1012/'Tasks to improve GC score'!$C$10))</f>
        <v>3.7893428521625781E-6</v>
      </c>
    </row>
    <row r="1013" spans="1:11" x14ac:dyDescent="0.5">
      <c r="A1013" s="230" t="str">
        <f t="shared" si="36"/>
        <v>What to do if you are having pay issues</v>
      </c>
      <c r="B1013" s="230" t="str">
        <f t="shared" si="37"/>
        <v>PSPC</v>
      </c>
      <c r="C1013" s="230">
        <f>VLOOKUP(B1013,'Data-Dept'!A:J,10,)</f>
        <v>7.9173363759790314E-3</v>
      </c>
      <c r="D1013" t="s">
        <v>1610</v>
      </c>
      <c r="E1013">
        <v>1</v>
      </c>
      <c r="F1013">
        <v>3</v>
      </c>
      <c r="G1013">
        <v>3</v>
      </c>
      <c r="H1013">
        <v>4</v>
      </c>
      <c r="I1013" s="425">
        <f>IF(ISBLANK(D1013),"",(E1013/'Tasks to improve GC score'!$C$10))</f>
        <v>1.8946714260812891E-6</v>
      </c>
      <c r="J1013" s="425">
        <f>IF(ISBLANK(D1013),"",(F1013/'Tasks to improve GC score'!$C$10))</f>
        <v>5.6840142782438672E-6</v>
      </c>
      <c r="K1013" s="425">
        <f>IF(ISBLANK(D1013),"",(G1013/'Tasks to improve GC score'!$C$10))</f>
        <v>5.6840142782438672E-6</v>
      </c>
    </row>
    <row r="1014" spans="1:11" x14ac:dyDescent="0.5">
      <c r="A1014" s="230" t="str">
        <f t="shared" si="36"/>
        <v>Check the Royal Canadian Mounted Police (RCMP) wanted list</v>
      </c>
      <c r="B1014" s="230" t="str">
        <f t="shared" si="37"/>
        <v>RCMP</v>
      </c>
      <c r="C1014" s="230">
        <f>VLOOKUP(B1014,'Data-Dept'!A:J,10,)</f>
        <v>9.6346136699990412E-2</v>
      </c>
      <c r="D1014" t="s">
        <v>1213</v>
      </c>
      <c r="E1014">
        <v>1</v>
      </c>
      <c r="F1014">
        <v>1</v>
      </c>
      <c r="G1014">
        <v>1</v>
      </c>
      <c r="H1014">
        <v>7</v>
      </c>
      <c r="I1014" s="425">
        <f>IF(ISBLANK(D1014),"",(E1014/'Tasks to improve GC score'!$C$10))</f>
        <v>1.8946714260812891E-6</v>
      </c>
      <c r="J1014" s="425">
        <f>IF(ISBLANK(D1014),"",(F1014/'Tasks to improve GC score'!$C$10))</f>
        <v>1.8946714260812891E-6</v>
      </c>
      <c r="K1014" s="425">
        <f>IF(ISBLANK(D1014),"",(G1014/'Tasks to improve GC score'!$C$10))</f>
        <v>1.8946714260812891E-6</v>
      </c>
    </row>
    <row r="1015" spans="1:11" x14ac:dyDescent="0.5">
      <c r="A1015" s="230" t="str">
        <f t="shared" si="36"/>
        <v>Check the status of your firearms licence application</v>
      </c>
      <c r="B1015" s="230" t="str">
        <f t="shared" si="37"/>
        <v>RCMP</v>
      </c>
      <c r="C1015" s="230">
        <f>VLOOKUP(B1015,'Data-Dept'!A:J,10,)</f>
        <v>9.6346136699990412E-2</v>
      </c>
      <c r="D1015" t="s">
        <v>1214</v>
      </c>
      <c r="E1015">
        <v>1</v>
      </c>
      <c r="F1015">
        <v>1</v>
      </c>
      <c r="G1015">
        <v>1</v>
      </c>
      <c r="H1015">
        <v>2</v>
      </c>
      <c r="I1015" s="425">
        <f>IF(ISBLANK(D1015),"",(E1015/'Tasks to improve GC score'!$C$10))</f>
        <v>1.8946714260812891E-6</v>
      </c>
      <c r="J1015" s="425">
        <f>IF(ISBLANK(D1015),"",(F1015/'Tasks to improve GC score'!$C$10))</f>
        <v>1.8946714260812891E-6</v>
      </c>
      <c r="K1015" s="425">
        <f>IF(ISBLANK(D1015),"",(G1015/'Tasks to improve GC score'!$C$10))</f>
        <v>1.8946714260812891E-6</v>
      </c>
    </row>
    <row r="1016" spans="1:11" x14ac:dyDescent="0.5">
      <c r="A1016" s="230" t="str">
        <f t="shared" si="36"/>
        <v>Find information about or sign up to workshops, training or conferences</v>
      </c>
      <c r="B1016" s="230" t="str">
        <f t="shared" si="37"/>
        <v>StatCan</v>
      </c>
      <c r="C1016" s="230">
        <f>VLOOKUP(B1016,'Data-Dept'!A:J,10,)</f>
        <v>9.338464401390037E-3</v>
      </c>
      <c r="D1016" t="s">
        <v>1228</v>
      </c>
      <c r="E1016">
        <v>1</v>
      </c>
      <c r="F1016">
        <v>7</v>
      </c>
      <c r="G1016">
        <v>8</v>
      </c>
      <c r="H1016">
        <v>16</v>
      </c>
      <c r="I1016" s="425">
        <f>IF(ISBLANK(D1016),"",(E1016/'Tasks to improve GC score'!$C$10))</f>
        <v>1.8946714260812891E-6</v>
      </c>
      <c r="J1016" s="425">
        <f>IF(ISBLANK(D1016),"",(F1016/'Tasks to improve GC score'!$C$10))</f>
        <v>1.3262699982569023E-5</v>
      </c>
      <c r="K1016" s="425">
        <f>IF(ISBLANK(D1016),"",(G1016/'Tasks to improve GC score'!$C$10))</f>
        <v>1.5157371408650312E-5</v>
      </c>
    </row>
    <row r="1017" spans="1:11" x14ac:dyDescent="0.5">
      <c r="A1017" s="230" t="str">
        <f t="shared" si="36"/>
        <v>Interactive visualizations</v>
      </c>
      <c r="B1017" s="230" t="str">
        <f t="shared" si="37"/>
        <v>StatCan</v>
      </c>
      <c r="C1017" s="230">
        <f>VLOOKUP(B1017,'Data-Dept'!A:J,10,)</f>
        <v>9.338464401390037E-3</v>
      </c>
      <c r="D1017" t="s">
        <v>1235</v>
      </c>
      <c r="E1017">
        <v>1</v>
      </c>
      <c r="F1017">
        <v>4</v>
      </c>
      <c r="G1017">
        <v>3</v>
      </c>
      <c r="H1017">
        <v>6</v>
      </c>
      <c r="I1017" s="425">
        <f>IF(ISBLANK(D1017),"",(E1017/'Tasks to improve GC score'!$C$10))</f>
        <v>1.8946714260812891E-6</v>
      </c>
      <c r="J1017" s="425">
        <f>IF(ISBLANK(D1017),"",(F1017/'Tasks to improve GC score'!$C$10))</f>
        <v>7.5786857043251562E-6</v>
      </c>
      <c r="K1017" s="425">
        <f>IF(ISBLANK(D1017),"",(G1017/'Tasks to improve GC score'!$C$10))</f>
        <v>5.6840142782438672E-6</v>
      </c>
    </row>
    <row r="1018" spans="1:11" x14ac:dyDescent="0.5">
      <c r="A1018" s="230" t="str">
        <f t="shared" si="36"/>
        <v>North American Product Classification System (NAPCS)</v>
      </c>
      <c r="B1018" s="230" t="str">
        <f t="shared" si="37"/>
        <v>StatCan</v>
      </c>
      <c r="C1018" s="230">
        <f>VLOOKUP(B1018,'Data-Dept'!A:J,10,)</f>
        <v>9.338464401390037E-3</v>
      </c>
      <c r="D1018" t="s">
        <v>1240</v>
      </c>
      <c r="E1018">
        <v>1</v>
      </c>
      <c r="F1018">
        <v>0</v>
      </c>
      <c r="G1018">
        <v>0</v>
      </c>
      <c r="H1018">
        <v>1</v>
      </c>
      <c r="I1018" s="425">
        <f>IF(ISBLANK(D1018),"",(E1018/'Tasks to improve GC score'!$C$10))</f>
        <v>1.8946714260812891E-6</v>
      </c>
      <c r="J1018" s="425">
        <f>IF(ISBLANK(D1018),"",(F1018/'Tasks to improve GC score'!$C$10))</f>
        <v>0</v>
      </c>
      <c r="K1018" s="425">
        <f>IF(ISBLANK(D1018),"",(G1018/'Tasks to improve GC score'!$C$10))</f>
        <v>0</v>
      </c>
    </row>
    <row r="1019" spans="1:11" ht="31.5" x14ac:dyDescent="0.5">
      <c r="A1019" s="230" t="str">
        <f t="shared" si="36"/>
        <v>Obtain assistance to fill out a survey (contact the call center or use the Chat feature)</v>
      </c>
      <c r="B1019" s="230" t="str">
        <f t="shared" si="37"/>
        <v>StatCan</v>
      </c>
      <c r="C1019" s="230">
        <f>VLOOKUP(B1019,'Data-Dept'!A:J,10,)</f>
        <v>9.338464401390037E-3</v>
      </c>
      <c r="D1019" t="s">
        <v>1242</v>
      </c>
      <c r="E1019">
        <v>1</v>
      </c>
      <c r="F1019">
        <v>1</v>
      </c>
      <c r="G1019">
        <v>1</v>
      </c>
      <c r="H1019">
        <v>1</v>
      </c>
      <c r="I1019" s="425">
        <f>IF(ISBLANK(D1019),"",(E1019/'Tasks to improve GC score'!$C$10))</f>
        <v>1.8946714260812891E-6</v>
      </c>
      <c r="J1019" s="425">
        <f>IF(ISBLANK(D1019),"",(F1019/'Tasks to improve GC score'!$C$10))</f>
        <v>1.8946714260812891E-6</v>
      </c>
      <c r="K1019" s="425">
        <f>IF(ISBLANK(D1019),"",(G1019/'Tasks to improve GC score'!$C$10))</f>
        <v>1.8946714260812891E-6</v>
      </c>
    </row>
    <row r="1020" spans="1:11" x14ac:dyDescent="0.5">
      <c r="A1020" s="230" t="str">
        <f t="shared" si="36"/>
        <v>Standard Geographical Classification (SGC)</v>
      </c>
      <c r="B1020" s="230" t="str">
        <f t="shared" si="37"/>
        <v>StatCan</v>
      </c>
      <c r="C1020" s="230">
        <f>VLOOKUP(B1020,'Data-Dept'!A:J,10,)</f>
        <v>9.338464401390037E-3</v>
      </c>
      <c r="D1020" t="s">
        <v>1246</v>
      </c>
      <c r="E1020">
        <v>1</v>
      </c>
      <c r="F1020">
        <v>2</v>
      </c>
      <c r="G1020">
        <v>1</v>
      </c>
      <c r="H1020">
        <v>5</v>
      </c>
      <c r="I1020" s="425">
        <f>IF(ISBLANK(D1020),"",(E1020/'Tasks to improve GC score'!$C$10))</f>
        <v>1.8946714260812891E-6</v>
      </c>
      <c r="J1020" s="425">
        <f>IF(ISBLANK(D1020),"",(F1020/'Tasks to improve GC score'!$C$10))</f>
        <v>3.7893428521625781E-6</v>
      </c>
      <c r="K1020" s="425">
        <f>IF(ISBLANK(D1020),"",(G1020/'Tasks to improve GC score'!$C$10))</f>
        <v>1.8946714260812891E-6</v>
      </c>
    </row>
    <row r="1021" spans="1:11" x14ac:dyDescent="0.5">
      <c r="A1021" s="230" t="str">
        <f t="shared" si="36"/>
        <v>Translations or terminology</v>
      </c>
      <c r="B1021" s="230" t="str">
        <f t="shared" si="37"/>
        <v>StatCan</v>
      </c>
      <c r="C1021" s="230">
        <f>VLOOKUP(B1021,'Data-Dept'!A:J,10,)</f>
        <v>9.338464401390037E-3</v>
      </c>
      <c r="D1021" t="s">
        <v>1249</v>
      </c>
      <c r="E1021">
        <v>1</v>
      </c>
      <c r="F1021">
        <v>1</v>
      </c>
      <c r="G1021">
        <v>1</v>
      </c>
      <c r="H1021">
        <v>3</v>
      </c>
      <c r="I1021" s="425">
        <f>IF(ISBLANK(D1021),"",(E1021/'Tasks to improve GC score'!$C$10))</f>
        <v>1.8946714260812891E-6</v>
      </c>
      <c r="J1021" s="425">
        <f>IF(ISBLANK(D1021),"",(F1021/'Tasks to improve GC score'!$C$10))</f>
        <v>1.8946714260812891E-6</v>
      </c>
      <c r="K1021" s="425">
        <f>IF(ISBLANK(D1021),"",(G1021/'Tasks to improve GC score'!$C$10))</f>
        <v>1.8946714260812891E-6</v>
      </c>
    </row>
    <row r="1022" spans="1:11" x14ac:dyDescent="0.5">
      <c r="A1022" s="230" t="str">
        <f t="shared" si="36"/>
        <v>Verify the legitimacy of the survey or an interviewer</v>
      </c>
      <c r="B1022" s="230" t="str">
        <f t="shared" si="37"/>
        <v>StatCan</v>
      </c>
      <c r="C1022" s="230">
        <f>VLOOKUP(B1022,'Data-Dept'!A:J,10,)</f>
        <v>9.338464401390037E-3</v>
      </c>
      <c r="D1022" t="s">
        <v>1250</v>
      </c>
      <c r="E1022">
        <v>1</v>
      </c>
      <c r="F1022">
        <v>1</v>
      </c>
      <c r="G1022">
        <v>1</v>
      </c>
      <c r="H1022">
        <v>1</v>
      </c>
      <c r="I1022" s="425">
        <f>IF(ISBLANK(D1022),"",(E1022/'Tasks to improve GC score'!$C$10))</f>
        <v>1.8946714260812891E-6</v>
      </c>
      <c r="J1022" s="425">
        <f>IF(ISBLANK(D1022),"",(F1022/'Tasks to improve GC score'!$C$10))</f>
        <v>1.8946714260812891E-6</v>
      </c>
      <c r="K1022" s="425">
        <f>IF(ISBLANK(D1022),"",(G1022/'Tasks to improve GC score'!$C$10))</f>
        <v>1.8946714260812891E-6</v>
      </c>
    </row>
    <row r="1023" spans="1:11" x14ac:dyDescent="0.5">
      <c r="A1023" s="230" t="str">
        <f t="shared" si="36"/>
        <v>Virtual Data Lab</v>
      </c>
      <c r="B1023" s="230" t="str">
        <f t="shared" si="37"/>
        <v>StatCan</v>
      </c>
      <c r="C1023" s="230">
        <f>VLOOKUP(B1023,'Data-Dept'!A:J,10,)</f>
        <v>9.338464401390037E-3</v>
      </c>
      <c r="D1023" t="s">
        <v>1252</v>
      </c>
      <c r="E1023">
        <v>1</v>
      </c>
      <c r="F1023">
        <v>0</v>
      </c>
      <c r="G1023">
        <v>1</v>
      </c>
      <c r="H1023">
        <v>2</v>
      </c>
      <c r="I1023" s="425">
        <f>IF(ISBLANK(D1023),"",(E1023/'Tasks to improve GC score'!$C$10))</f>
        <v>1.8946714260812891E-6</v>
      </c>
      <c r="J1023" s="425">
        <f>IF(ISBLANK(D1023),"",(F1023/'Tasks to improve GC score'!$C$10))</f>
        <v>0</v>
      </c>
      <c r="K1023" s="425">
        <f>IF(ISBLANK(D1023),"",(G1023/'Tasks to improve GC score'!$C$10))</f>
        <v>1.8946714260812891E-6</v>
      </c>
    </row>
    <row r="1024" spans="1:11" x14ac:dyDescent="0.5">
      <c r="A1024" s="230" t="str">
        <f t="shared" si="36"/>
        <v>Apply for your transportation security clearance</v>
      </c>
      <c r="B1024" s="230" t="str">
        <f t="shared" si="37"/>
        <v>TC</v>
      </c>
      <c r="C1024" s="230">
        <f>VLOOKUP(B1024,'Data-Dept'!A:J,10,)</f>
        <v>2.4679576079022828E-2</v>
      </c>
      <c r="D1024" t="s">
        <v>1614</v>
      </c>
      <c r="E1024">
        <v>1</v>
      </c>
      <c r="F1024">
        <v>6</v>
      </c>
      <c r="G1024">
        <v>4</v>
      </c>
      <c r="H1024">
        <v>13</v>
      </c>
      <c r="I1024" s="425">
        <f>IF(ISBLANK(D1024),"",(E1024/'Tasks to improve GC score'!$C$10))</f>
        <v>1.8946714260812891E-6</v>
      </c>
      <c r="J1024" s="425">
        <f>IF(ISBLANK(D1024),"",(F1024/'Tasks to improve GC score'!$C$10))</f>
        <v>1.1368028556487734E-5</v>
      </c>
      <c r="K1024" s="425">
        <f>IF(ISBLANK(D1024),"",(G1024/'Tasks to improve GC score'!$C$10))</f>
        <v>7.5786857043251562E-6</v>
      </c>
    </row>
    <row r="1025" spans="1:11" x14ac:dyDescent="0.5">
      <c r="A1025" s="230" t="str">
        <f t="shared" si="36"/>
        <v>Find if there is a defect or recall for your vehicle, tires or child car seat</v>
      </c>
      <c r="B1025" s="230" t="str">
        <f t="shared" si="37"/>
        <v>TC</v>
      </c>
      <c r="C1025" s="230">
        <f>VLOOKUP(B1025,'Data-Dept'!A:J,10,)</f>
        <v>2.4679576079022828E-2</v>
      </c>
      <c r="D1025" t="s">
        <v>1616</v>
      </c>
      <c r="E1025">
        <v>1</v>
      </c>
      <c r="F1025">
        <v>1</v>
      </c>
      <c r="G1025">
        <v>1</v>
      </c>
      <c r="H1025">
        <v>6</v>
      </c>
      <c r="I1025" s="425">
        <f>IF(ISBLANK(D1025),"",(E1025/'Tasks to improve GC score'!$C$10))</f>
        <v>1.8946714260812891E-6</v>
      </c>
      <c r="J1025" s="425">
        <f>IF(ISBLANK(D1025),"",(F1025/'Tasks to improve GC score'!$C$10))</f>
        <v>1.8946714260812891E-6</v>
      </c>
      <c r="K1025" s="425">
        <f>IF(ISBLANK(D1025),"",(G1025/'Tasks to improve GC score'!$C$10))</f>
        <v>1.8946714260812891E-6</v>
      </c>
    </row>
    <row r="1026" spans="1:11" x14ac:dyDescent="0.5">
      <c r="A1026" s="230" t="str">
        <f t="shared" si="36"/>
        <v>Find out what you can bring on a plane</v>
      </c>
      <c r="B1026" s="230" t="str">
        <f t="shared" si="37"/>
        <v>TC</v>
      </c>
      <c r="C1026" s="230">
        <f>VLOOKUP(B1026,'Data-Dept'!A:J,10,)</f>
        <v>2.4679576079022828E-2</v>
      </c>
      <c r="D1026" t="s">
        <v>1618</v>
      </c>
      <c r="E1026">
        <v>1</v>
      </c>
      <c r="F1026">
        <v>3</v>
      </c>
      <c r="G1026">
        <v>4</v>
      </c>
      <c r="H1026">
        <v>6</v>
      </c>
      <c r="I1026" s="425">
        <f>IF(ISBLANK(D1026),"",(E1026/'Tasks to improve GC score'!$C$10))</f>
        <v>1.8946714260812891E-6</v>
      </c>
      <c r="J1026" s="425">
        <f>IF(ISBLANK(D1026),"",(F1026/'Tasks to improve GC score'!$C$10))</f>
        <v>5.6840142782438672E-6</v>
      </c>
      <c r="K1026" s="425">
        <f>IF(ISBLANK(D1026),"",(G1026/'Tasks to improve GC score'!$C$10))</f>
        <v>7.5786857043251562E-6</v>
      </c>
    </row>
    <row r="1027" spans="1:11" x14ac:dyDescent="0.5">
      <c r="A1027" s="230" t="str">
        <f t="shared" si="36"/>
        <v>Learn about safety awareness when transporting dangerous goods</v>
      </c>
      <c r="B1027" s="230" t="str">
        <f t="shared" si="37"/>
        <v>TC</v>
      </c>
      <c r="C1027" s="230">
        <f>VLOOKUP(B1027,'Data-Dept'!A:J,10,)</f>
        <v>2.4679576079022828E-2</v>
      </c>
      <c r="D1027" t="s">
        <v>1624</v>
      </c>
      <c r="E1027">
        <v>1</v>
      </c>
      <c r="F1027">
        <v>2</v>
      </c>
      <c r="G1027">
        <v>1</v>
      </c>
      <c r="H1027">
        <v>5</v>
      </c>
      <c r="I1027" s="425">
        <f>IF(ISBLANK(D1027),"",(E1027/'Tasks to improve GC score'!$C$10))</f>
        <v>1.8946714260812891E-6</v>
      </c>
      <c r="J1027" s="425">
        <f>IF(ISBLANK(D1027),"",(F1027/'Tasks to improve GC score'!$C$10))</f>
        <v>3.7893428521625781E-6</v>
      </c>
      <c r="K1027" s="425">
        <f>IF(ISBLANK(D1027),"",(G1027/'Tasks to improve GC score'!$C$10))</f>
        <v>1.8946714260812891E-6</v>
      </c>
    </row>
    <row r="1028" spans="1:11" x14ac:dyDescent="0.5">
      <c r="A1028" s="230" t="str">
        <f t="shared" si="36"/>
        <v>Operating a commercial air service</v>
      </c>
      <c r="B1028" s="230" t="str">
        <f t="shared" si="37"/>
        <v>TC</v>
      </c>
      <c r="C1028" s="230">
        <f>VLOOKUP(B1028,'Data-Dept'!A:J,10,)</f>
        <v>2.4679576079022828E-2</v>
      </c>
      <c r="D1028" t="s">
        <v>1630</v>
      </c>
      <c r="E1028">
        <v>1</v>
      </c>
      <c r="F1028">
        <v>2</v>
      </c>
      <c r="G1028">
        <v>2</v>
      </c>
      <c r="H1028">
        <v>3</v>
      </c>
      <c r="I1028" s="425">
        <f>IF(ISBLANK(D1028),"",(E1028/'Tasks to improve GC score'!$C$10))</f>
        <v>1.8946714260812891E-6</v>
      </c>
      <c r="J1028" s="425">
        <f>IF(ISBLANK(D1028),"",(F1028/'Tasks to improve GC score'!$C$10))</f>
        <v>3.7893428521625781E-6</v>
      </c>
      <c r="K1028" s="425">
        <f>IF(ISBLANK(D1028),"",(G1028/'Tasks to improve GC score'!$C$10))</f>
        <v>3.7893428521625781E-6</v>
      </c>
    </row>
    <row r="1029" spans="1:11" x14ac:dyDescent="0.5">
      <c r="A1029" s="230" t="str">
        <f t="shared" si="36"/>
        <v>Read the rules for operating a federal railway</v>
      </c>
      <c r="B1029" s="230" t="str">
        <f t="shared" si="37"/>
        <v>TC</v>
      </c>
      <c r="C1029" s="230">
        <f>VLOOKUP(B1029,'Data-Dept'!A:J,10,)</f>
        <v>2.4679576079022828E-2</v>
      </c>
      <c r="D1029" t="s">
        <v>1634</v>
      </c>
      <c r="E1029">
        <v>1</v>
      </c>
      <c r="F1029">
        <v>1</v>
      </c>
      <c r="G1029">
        <v>1</v>
      </c>
      <c r="H1029">
        <v>2</v>
      </c>
      <c r="I1029" s="425">
        <f>IF(ISBLANK(D1029),"",(E1029/'Tasks to improve GC score'!$C$10))</f>
        <v>1.8946714260812891E-6</v>
      </c>
      <c r="J1029" s="425">
        <f>IF(ISBLANK(D1029),"",(F1029/'Tasks to improve GC score'!$C$10))</f>
        <v>1.8946714260812891E-6</v>
      </c>
      <c r="K1029" s="425">
        <f>IF(ISBLANK(D1029),"",(G1029/'Tasks to improve GC score'!$C$10))</f>
        <v>1.8946714260812891E-6</v>
      </c>
    </row>
    <row r="1030" spans="1:11" x14ac:dyDescent="0.5">
      <c r="A1030" s="230" t="str">
        <f t="shared" si="36"/>
        <v>Find a drone flight school</v>
      </c>
      <c r="B1030" s="230" t="str">
        <f t="shared" si="37"/>
        <v>TC</v>
      </c>
      <c r="C1030" s="230">
        <f>VLOOKUP(B1030,'Data-Dept'!A:J,10,)</f>
        <v>2.4679576079022828E-2</v>
      </c>
      <c r="D1030" t="s">
        <v>1289</v>
      </c>
      <c r="E1030">
        <v>1</v>
      </c>
      <c r="F1030">
        <v>2</v>
      </c>
      <c r="G1030">
        <v>4</v>
      </c>
      <c r="H1030">
        <v>6</v>
      </c>
      <c r="I1030" s="425">
        <f>IF(ISBLANK(D1030),"",(E1030/'Tasks to improve GC score'!$C$10))</f>
        <v>1.8946714260812891E-6</v>
      </c>
      <c r="J1030" s="425">
        <f>IF(ISBLANK(D1030),"",(F1030/'Tasks to improve GC score'!$C$10))</f>
        <v>3.7893428521625781E-6</v>
      </c>
      <c r="K1030" s="425">
        <f>IF(ISBLANK(D1030),"",(G1030/'Tasks to improve GC score'!$C$10))</f>
        <v>7.5786857043251562E-6</v>
      </c>
    </row>
    <row r="1031" spans="1:11" x14ac:dyDescent="0.5">
      <c r="A1031" s="230" t="str">
        <f t="shared" si="36"/>
        <v>Learn about shipping or mailing lithium batteries</v>
      </c>
      <c r="B1031" s="230" t="str">
        <f t="shared" si="37"/>
        <v>TC</v>
      </c>
      <c r="C1031" s="230">
        <f>VLOOKUP(B1031,'Data-Dept'!A:J,10,)</f>
        <v>2.4679576079022828E-2</v>
      </c>
      <c r="D1031" t="s">
        <v>1300</v>
      </c>
      <c r="E1031">
        <v>1</v>
      </c>
      <c r="F1031">
        <v>2</v>
      </c>
      <c r="G1031">
        <v>3</v>
      </c>
      <c r="H1031">
        <v>3</v>
      </c>
      <c r="I1031" s="425">
        <f>IF(ISBLANK(D1031),"",(E1031/'Tasks to improve GC score'!$C$10))</f>
        <v>1.8946714260812891E-6</v>
      </c>
      <c r="J1031" s="425">
        <f>IF(ISBLANK(D1031),"",(F1031/'Tasks to improve GC score'!$C$10))</f>
        <v>3.7893428521625781E-6</v>
      </c>
      <c r="K1031" s="425">
        <f>IF(ISBLANK(D1031),"",(G1031/'Tasks to improve GC score'!$C$10))</f>
        <v>5.6840142782438672E-6</v>
      </c>
    </row>
    <row r="1032" spans="1:11" x14ac:dyDescent="0.5">
      <c r="A1032" s="230" t="str">
        <f t="shared" si="36"/>
        <v>Learn how to drive a rental vehicle across the border from the U.S. to Canada</v>
      </c>
      <c r="B1032" s="230" t="str">
        <f t="shared" si="37"/>
        <v>TC</v>
      </c>
      <c r="C1032" s="230">
        <f>VLOOKUP(B1032,'Data-Dept'!A:J,10,)</f>
        <v>2.4679576079022828E-2</v>
      </c>
      <c r="D1032" t="s">
        <v>1305</v>
      </c>
      <c r="E1032">
        <v>1</v>
      </c>
      <c r="F1032">
        <v>1</v>
      </c>
      <c r="G1032">
        <v>0</v>
      </c>
      <c r="H1032">
        <v>8</v>
      </c>
      <c r="I1032" s="425">
        <f>IF(ISBLANK(D1032),"",(E1032/'Tasks to improve GC score'!$C$10))</f>
        <v>1.8946714260812891E-6</v>
      </c>
      <c r="J1032" s="425">
        <f>IF(ISBLANK(D1032),"",(F1032/'Tasks to improve GC score'!$C$10))</f>
        <v>1.8946714260812891E-6</v>
      </c>
      <c r="K1032" s="425">
        <f>IF(ISBLANK(D1032),"",(G1032/'Tasks to improve GC score'!$C$10))</f>
        <v>0</v>
      </c>
    </row>
    <row r="1033" spans="1:11" x14ac:dyDescent="0.5">
      <c r="A1033" s="230" t="str">
        <f t="shared" si="36"/>
        <v>Operating a commercial air service</v>
      </c>
      <c r="B1033" s="230" t="str">
        <f t="shared" si="37"/>
        <v>TC</v>
      </c>
      <c r="C1033" s="230">
        <f>VLOOKUP(B1033,'Data-Dept'!A:J,10,)</f>
        <v>2.4679576079022828E-2</v>
      </c>
      <c r="D1033" t="s">
        <v>1309</v>
      </c>
      <c r="E1033">
        <v>1</v>
      </c>
      <c r="F1033">
        <v>7</v>
      </c>
      <c r="G1033">
        <v>2</v>
      </c>
      <c r="H1033">
        <v>16</v>
      </c>
      <c r="I1033" s="425">
        <f>IF(ISBLANK(D1033),"",(E1033/'Tasks to improve GC score'!$C$10))</f>
        <v>1.8946714260812891E-6</v>
      </c>
      <c r="J1033" s="425">
        <f>IF(ISBLANK(D1033),"",(F1033/'Tasks to improve GC score'!$C$10))</f>
        <v>1.3262699982569023E-5</v>
      </c>
      <c r="K1033" s="425">
        <f>IF(ISBLANK(D1033),"",(G1033/'Tasks to improve GC score'!$C$10))</f>
        <v>3.7893428521625781E-6</v>
      </c>
    </row>
    <row r="1034" spans="1:11" x14ac:dyDescent="0.5">
      <c r="A1034" s="230" t="str">
        <f t="shared" si="36"/>
        <v>Participate in Remembrance Day</v>
      </c>
      <c r="B1034" s="230" t="str">
        <f t="shared" si="37"/>
        <v>VAC</v>
      </c>
      <c r="C1034" s="230">
        <f>VLOOKUP(B1034,'Data-Dept'!A:J,10,)</f>
        <v>7.3723124200239645E-2</v>
      </c>
      <c r="D1034" t="s">
        <v>1321</v>
      </c>
      <c r="E1034">
        <v>1</v>
      </c>
      <c r="F1034">
        <v>4</v>
      </c>
      <c r="G1034">
        <v>3</v>
      </c>
      <c r="H1034">
        <v>12</v>
      </c>
      <c r="I1034" s="425">
        <f>IF(ISBLANK(D1034),"",(E1034/'Tasks to improve GC score'!$C$10))</f>
        <v>1.8946714260812891E-6</v>
      </c>
      <c r="J1034" s="425">
        <f>IF(ISBLANK(D1034),"",(F1034/'Tasks to improve GC score'!$C$10))</f>
        <v>7.5786857043251562E-6</v>
      </c>
      <c r="K1034" s="425">
        <f>IF(ISBLANK(D1034),"",(G1034/'Tasks to improve GC score'!$C$10))</f>
        <v>5.6840142782438672E-6</v>
      </c>
    </row>
    <row r="1035" spans="1:11" x14ac:dyDescent="0.5">
      <c r="A1035" s="230" t="str">
        <f t="shared" si="36"/>
        <v>See how others have used Western Economic Diversification (WD) funding</v>
      </c>
      <c r="B1035" s="230" t="str">
        <f t="shared" si="37"/>
        <v>WD</v>
      </c>
      <c r="C1035" s="230" t="str">
        <f>VLOOKUP(B1035,'Data-Dept'!A:J,10,)</f>
        <v>Insufficient data</v>
      </c>
      <c r="D1035" t="s">
        <v>1644</v>
      </c>
      <c r="E1035">
        <v>1</v>
      </c>
      <c r="F1035">
        <v>1</v>
      </c>
      <c r="G1035">
        <v>1</v>
      </c>
      <c r="H1035">
        <v>2</v>
      </c>
      <c r="I1035" s="425">
        <f>IF(ISBLANK(D1035),"",(E1035/'Tasks to improve GC score'!$C$10))</f>
        <v>1.8946714260812891E-6</v>
      </c>
      <c r="J1035" s="425">
        <f>IF(ISBLANK(D1035),"",(F1035/'Tasks to improve GC score'!$C$10))</f>
        <v>1.8946714260812891E-6</v>
      </c>
      <c r="K1035" s="425">
        <f>IF(ISBLANK(D1035),"",(G1035/'Tasks to improve GC score'!$C$10))</f>
        <v>1.8946714260812891E-6</v>
      </c>
    </row>
    <row r="1036" spans="1:11" x14ac:dyDescent="0.5">
      <c r="A1036" s="230" t="str">
        <f t="shared" si="36"/>
        <v>Agriculture and water</v>
      </c>
      <c r="B1036" s="230" t="str">
        <f t="shared" si="37"/>
        <v>AAFC</v>
      </c>
      <c r="C1036" s="230">
        <f>VLOOKUP(B1036,'Data-Dept'!A:J,10,)</f>
        <v>6.2702537952708762E-2</v>
      </c>
      <c r="D1036" t="s">
        <v>228</v>
      </c>
      <c r="E1036">
        <v>0</v>
      </c>
      <c r="F1036">
        <v>0</v>
      </c>
      <c r="G1036">
        <v>1</v>
      </c>
      <c r="H1036">
        <v>1</v>
      </c>
      <c r="I1036" s="425">
        <f>IF(ISBLANK(D1036),"",(E1036/'Tasks to improve GC score'!$C$10))</f>
        <v>0</v>
      </c>
      <c r="J1036" s="425">
        <f>IF(ISBLANK(D1036),"",(F1036/'Tasks to improve GC score'!$C$10))</f>
        <v>0</v>
      </c>
      <c r="K1036" s="425">
        <f>IF(ISBLANK(D1036),"",(G1036/'Tasks to improve GC score'!$C$10))</f>
        <v>1.8946714260812891E-6</v>
      </c>
    </row>
    <row r="1037" spans="1:11" x14ac:dyDescent="0.5">
      <c r="A1037" s="230" t="str">
        <f t="shared" si="36"/>
        <v>Animal industry</v>
      </c>
      <c r="B1037" s="230" t="str">
        <f t="shared" si="37"/>
        <v>AAFC</v>
      </c>
      <c r="C1037" s="230">
        <f>VLOOKUP(B1037,'Data-Dept'!A:J,10,)</f>
        <v>6.2702537952708762E-2</v>
      </c>
      <c r="D1037" t="s">
        <v>1335</v>
      </c>
      <c r="E1037">
        <v>0</v>
      </c>
      <c r="F1037">
        <v>0</v>
      </c>
      <c r="G1037">
        <v>3</v>
      </c>
      <c r="H1037">
        <v>3</v>
      </c>
      <c r="I1037" s="425">
        <f>IF(ISBLANK(D1037),"",(E1037/'Tasks to improve GC score'!$C$10))</f>
        <v>0</v>
      </c>
      <c r="J1037" s="425">
        <f>IF(ISBLANK(D1037),"",(F1037/'Tasks to improve GC score'!$C$10))</f>
        <v>0</v>
      </c>
      <c r="K1037" s="425">
        <f>IF(ISBLANK(D1037),"",(G1037/'Tasks to improve GC score'!$C$10))</f>
        <v>5.6840142782438672E-6</v>
      </c>
    </row>
    <row r="1038" spans="1:11" x14ac:dyDescent="0.5">
      <c r="A1038" s="230" t="str">
        <f t="shared" si="36"/>
        <v>Canadian Agricultural Loans Act program</v>
      </c>
      <c r="B1038" s="230" t="str">
        <f t="shared" si="37"/>
        <v>AAFC</v>
      </c>
      <c r="C1038" s="230">
        <f>VLOOKUP(B1038,'Data-Dept'!A:J,10,)</f>
        <v>6.2702537952708762E-2</v>
      </c>
      <c r="D1038" t="s">
        <v>231</v>
      </c>
      <c r="E1038">
        <v>0</v>
      </c>
      <c r="F1038">
        <v>0</v>
      </c>
      <c r="G1038">
        <v>0</v>
      </c>
      <c r="H1038">
        <v>1</v>
      </c>
      <c r="I1038" s="425">
        <f>IF(ISBLANK(D1038),"",(E1038/'Tasks to improve GC score'!$C$10))</f>
        <v>0</v>
      </c>
      <c r="J1038" s="425">
        <f>IF(ISBLANK(D1038),"",(F1038/'Tasks to improve GC score'!$C$10))</f>
        <v>0</v>
      </c>
      <c r="K1038" s="425">
        <f>IF(ISBLANK(D1038),"",(G1038/'Tasks to improve GC score'!$C$10))</f>
        <v>0</v>
      </c>
    </row>
    <row r="1039" spans="1:11" x14ac:dyDescent="0.5">
      <c r="A1039" s="230" t="str">
        <f t="shared" si="36"/>
        <v>Climate change and air quality</v>
      </c>
      <c r="B1039" s="230" t="str">
        <f t="shared" si="37"/>
        <v>AAFC</v>
      </c>
      <c r="C1039" s="230">
        <f>VLOOKUP(B1039,'Data-Dept'!A:J,10,)</f>
        <v>6.2702537952708762E-2</v>
      </c>
      <c r="D1039" t="s">
        <v>1336</v>
      </c>
      <c r="E1039">
        <v>0</v>
      </c>
      <c r="F1039">
        <v>0</v>
      </c>
      <c r="G1039">
        <v>0</v>
      </c>
      <c r="H1039">
        <v>1</v>
      </c>
      <c r="I1039" s="425">
        <f>IF(ISBLANK(D1039),"",(E1039/'Tasks to improve GC score'!$C$10))</f>
        <v>0</v>
      </c>
      <c r="J1039" s="425">
        <f>IF(ISBLANK(D1039),"",(F1039/'Tasks to improve GC score'!$C$10))</f>
        <v>0</v>
      </c>
      <c r="K1039" s="425">
        <f>IF(ISBLANK(D1039),"",(G1039/'Tasks to improve GC score'!$C$10))</f>
        <v>0</v>
      </c>
    </row>
    <row r="1040" spans="1:11" x14ac:dyDescent="0.5">
      <c r="A1040" s="230" t="str">
        <f t="shared" si="36"/>
        <v>Crops</v>
      </c>
      <c r="B1040" s="230" t="str">
        <f t="shared" si="37"/>
        <v>AAFC</v>
      </c>
      <c r="C1040" s="230">
        <f>VLOOKUP(B1040,'Data-Dept'!A:J,10,)</f>
        <v>6.2702537952708762E-2</v>
      </c>
      <c r="D1040" t="s">
        <v>1337</v>
      </c>
      <c r="E1040">
        <v>0</v>
      </c>
      <c r="F1040">
        <v>1</v>
      </c>
      <c r="G1040">
        <v>1</v>
      </c>
      <c r="H1040">
        <v>1</v>
      </c>
      <c r="I1040" s="425">
        <f>IF(ISBLANK(D1040),"",(E1040/'Tasks to improve GC score'!$C$10))</f>
        <v>0</v>
      </c>
      <c r="J1040" s="425">
        <f>IF(ISBLANK(D1040),"",(F1040/'Tasks to improve GC score'!$C$10))</f>
        <v>1.8946714260812891E-6</v>
      </c>
      <c r="K1040" s="425">
        <f>IF(ISBLANK(D1040),"",(G1040/'Tasks to improve GC score'!$C$10))</f>
        <v>1.8946714260812891E-6</v>
      </c>
    </row>
    <row r="1041" spans="1:11" x14ac:dyDescent="0.5">
      <c r="A1041" s="230" t="str">
        <f t="shared" si="36"/>
        <v>Find information or resources for youth and young farmers</v>
      </c>
      <c r="B1041" s="230" t="str">
        <f t="shared" si="37"/>
        <v>AAFC</v>
      </c>
      <c r="C1041" s="230">
        <f>VLOOKUP(B1041,'Data-Dept'!A:J,10,)</f>
        <v>6.2702537952708762E-2</v>
      </c>
      <c r="D1041" t="s">
        <v>1339</v>
      </c>
      <c r="E1041">
        <v>0</v>
      </c>
      <c r="F1041">
        <v>0</v>
      </c>
      <c r="G1041">
        <v>0</v>
      </c>
      <c r="H1041">
        <v>1</v>
      </c>
      <c r="I1041" s="425">
        <f>IF(ISBLANK(D1041),"",(E1041/'Tasks to improve GC score'!$C$10))</f>
        <v>0</v>
      </c>
      <c r="J1041" s="425">
        <f>IF(ISBLANK(D1041),"",(F1041/'Tasks to improve GC score'!$C$10))</f>
        <v>0</v>
      </c>
      <c r="K1041" s="425">
        <f>IF(ISBLANK(D1041),"",(G1041/'Tasks to improve GC score'!$C$10))</f>
        <v>0</v>
      </c>
    </row>
    <row r="1042" spans="1:11" x14ac:dyDescent="0.5">
      <c r="A1042" s="230" t="str">
        <f t="shared" si="36"/>
        <v>International markets</v>
      </c>
      <c r="B1042" s="230" t="str">
        <f t="shared" si="37"/>
        <v>AAFC</v>
      </c>
      <c r="C1042" s="230">
        <f>VLOOKUP(B1042,'Data-Dept'!A:J,10,)</f>
        <v>6.2702537952708762E-2</v>
      </c>
      <c r="D1042" t="s">
        <v>1340</v>
      </c>
      <c r="E1042">
        <v>0</v>
      </c>
      <c r="F1042">
        <v>1</v>
      </c>
      <c r="G1042">
        <v>0</v>
      </c>
      <c r="H1042">
        <v>1</v>
      </c>
      <c r="I1042" s="425">
        <f>IF(ISBLANK(D1042),"",(E1042/'Tasks to improve GC score'!$C$10))</f>
        <v>0</v>
      </c>
      <c r="J1042" s="425">
        <f>IF(ISBLANK(D1042),"",(F1042/'Tasks to improve GC score'!$C$10))</f>
        <v>1.8946714260812891E-6</v>
      </c>
      <c r="K1042" s="425">
        <f>IF(ISBLANK(D1042),"",(G1042/'Tasks to improve GC score'!$C$10))</f>
        <v>0</v>
      </c>
    </row>
    <row r="1043" spans="1:11" x14ac:dyDescent="0.5">
      <c r="A1043" s="230" t="str">
        <f t="shared" si="36"/>
        <v>Consult advance tariff classification rulings</v>
      </c>
      <c r="B1043" s="230" t="str">
        <f t="shared" si="37"/>
        <v>CBSA</v>
      </c>
      <c r="C1043" s="230">
        <f>VLOOKUP(B1043,'Data-Dept'!A:J,10,)</f>
        <v>8.2121991698330173E-3</v>
      </c>
      <c r="D1043" t="s">
        <v>242</v>
      </c>
      <c r="E1043">
        <v>0</v>
      </c>
      <c r="F1043">
        <v>3</v>
      </c>
      <c r="G1043">
        <v>4</v>
      </c>
      <c r="H1043">
        <v>6</v>
      </c>
      <c r="I1043" s="425">
        <f>IF(ISBLANK(D1043),"",(E1043/'Tasks to improve GC score'!$C$10))</f>
        <v>0</v>
      </c>
      <c r="J1043" s="425">
        <f>IF(ISBLANK(D1043),"",(F1043/'Tasks to improve GC score'!$C$10))</f>
        <v>5.6840142782438672E-6</v>
      </c>
      <c r="K1043" s="425">
        <f>IF(ISBLANK(D1043),"",(G1043/'Tasks to improve GC score'!$C$10))</f>
        <v>7.5786857043251562E-6</v>
      </c>
    </row>
    <row r="1044" spans="1:11" x14ac:dyDescent="0.5">
      <c r="A1044" s="230" t="str">
        <f t="shared" si="36"/>
        <v>Find a licensed customs broker</v>
      </c>
      <c r="B1044" s="230" t="str">
        <f t="shared" si="37"/>
        <v>CBSA</v>
      </c>
      <c r="C1044" s="230">
        <f>VLOOKUP(B1044,'Data-Dept'!A:J,10,)</f>
        <v>8.2121991698330173E-3</v>
      </c>
      <c r="D1044" t="s">
        <v>244</v>
      </c>
      <c r="E1044">
        <v>0</v>
      </c>
      <c r="F1044">
        <v>0</v>
      </c>
      <c r="G1044">
        <v>0</v>
      </c>
      <c r="H1044">
        <v>1</v>
      </c>
      <c r="I1044" s="425">
        <f>IF(ISBLANK(D1044),"",(E1044/'Tasks to improve GC score'!$C$10))</f>
        <v>0</v>
      </c>
      <c r="J1044" s="425">
        <f>IF(ISBLANK(D1044),"",(F1044/'Tasks to improve GC score'!$C$10))</f>
        <v>0</v>
      </c>
      <c r="K1044" s="425">
        <f>IF(ISBLANK(D1044),"",(G1044/'Tasks to improve GC score'!$C$10))</f>
        <v>0</v>
      </c>
    </row>
    <row r="1045" spans="1:11" x14ac:dyDescent="0.5">
      <c r="A1045" s="230" t="str">
        <f t="shared" si="36"/>
        <v>Manage and report imported commercial goods</v>
      </c>
      <c r="B1045" s="230" t="str">
        <f t="shared" si="37"/>
        <v>CBSA</v>
      </c>
      <c r="C1045" s="230">
        <f>VLOOKUP(B1045,'Data-Dept'!A:J,10,)</f>
        <v>8.2121991698330173E-3</v>
      </c>
      <c r="D1045" t="s">
        <v>1344</v>
      </c>
      <c r="E1045">
        <v>0</v>
      </c>
      <c r="F1045">
        <v>2</v>
      </c>
      <c r="G1045">
        <v>0</v>
      </c>
      <c r="H1045">
        <v>2</v>
      </c>
      <c r="I1045" s="425">
        <f>IF(ISBLANK(D1045),"",(E1045/'Tasks to improve GC score'!$C$10))</f>
        <v>0</v>
      </c>
      <c r="J1045" s="425">
        <f>IF(ISBLANK(D1045),"",(F1045/'Tasks to improve GC score'!$C$10))</f>
        <v>3.7893428521625781E-6</v>
      </c>
      <c r="K1045" s="425">
        <f>IF(ISBLANK(D1045),"",(G1045/'Tasks to improve GC score'!$C$10))</f>
        <v>0</v>
      </c>
    </row>
    <row r="1046" spans="1:11" x14ac:dyDescent="0.5">
      <c r="A1046" s="230" t="str">
        <f t="shared" si="36"/>
        <v>Report exported commercial goods</v>
      </c>
      <c r="B1046" s="230" t="str">
        <f t="shared" si="37"/>
        <v>CBSA</v>
      </c>
      <c r="C1046" s="230">
        <f>VLOOKUP(B1046,'Data-Dept'!A:J,10,)</f>
        <v>8.2121991698330173E-3</v>
      </c>
      <c r="D1046" t="s">
        <v>1345</v>
      </c>
      <c r="E1046">
        <v>0</v>
      </c>
      <c r="F1046">
        <v>0</v>
      </c>
      <c r="G1046">
        <v>0</v>
      </c>
      <c r="H1046">
        <v>1</v>
      </c>
      <c r="I1046" s="425">
        <f>IF(ISBLANK(D1046),"",(E1046/'Tasks to improve GC score'!$C$10))</f>
        <v>0</v>
      </c>
      <c r="J1046" s="425">
        <f>IF(ISBLANK(D1046),"",(F1046/'Tasks to improve GC score'!$C$10))</f>
        <v>0</v>
      </c>
      <c r="K1046" s="425">
        <f>IF(ISBLANK(D1046),"",(G1046/'Tasks to improve GC score'!$C$10))</f>
        <v>0</v>
      </c>
    </row>
    <row r="1047" spans="1:11" x14ac:dyDescent="0.5">
      <c r="A1047" s="230" t="str">
        <f t="shared" si="36"/>
        <v>ArriveCAN (Web and mobile application)</v>
      </c>
      <c r="B1047" s="230" t="str">
        <f t="shared" si="37"/>
        <v>CBSA</v>
      </c>
      <c r="C1047" s="230">
        <f>VLOOKUP(B1047,'Data-Dept'!A:J,10,)</f>
        <v>8.2121991698330173E-3</v>
      </c>
      <c r="D1047" t="s">
        <v>256</v>
      </c>
      <c r="E1047">
        <v>0</v>
      </c>
      <c r="F1047">
        <v>3</v>
      </c>
      <c r="G1047">
        <v>2</v>
      </c>
      <c r="H1047">
        <v>6</v>
      </c>
      <c r="I1047" s="425">
        <f>IF(ISBLANK(D1047),"",(E1047/'Tasks to improve GC score'!$C$10))</f>
        <v>0</v>
      </c>
      <c r="J1047" s="425">
        <f>IF(ISBLANK(D1047),"",(F1047/'Tasks to improve GC score'!$C$10))</f>
        <v>5.6840142782438672E-6</v>
      </c>
      <c r="K1047" s="425">
        <f>IF(ISBLANK(D1047),"",(G1047/'Tasks to improve GC score'!$C$10))</f>
        <v>3.7893428521625781E-6</v>
      </c>
    </row>
    <row r="1048" spans="1:11" x14ac:dyDescent="0.5">
      <c r="A1048" s="230" t="str">
        <f t="shared" si="36"/>
        <v>Identify what you can bring to Canada (alcohols, tobacco)</v>
      </c>
      <c r="B1048" s="230" t="str">
        <f t="shared" si="37"/>
        <v>CBSA</v>
      </c>
      <c r="C1048" s="230">
        <f>VLOOKUP(B1048,'Data-Dept'!A:J,10,)</f>
        <v>8.2121991698330173E-3</v>
      </c>
      <c r="D1048" t="s">
        <v>1360</v>
      </c>
      <c r="E1048">
        <v>0</v>
      </c>
      <c r="F1048">
        <v>0</v>
      </c>
      <c r="G1048">
        <v>0</v>
      </c>
      <c r="H1048">
        <v>1</v>
      </c>
      <c r="I1048" s="425">
        <f>IF(ISBLANK(D1048),"",(E1048/'Tasks to improve GC score'!$C$10))</f>
        <v>0</v>
      </c>
      <c r="J1048" s="425">
        <f>IF(ISBLANK(D1048),"",(F1048/'Tasks to improve GC score'!$C$10))</f>
        <v>0</v>
      </c>
      <c r="K1048" s="425">
        <f>IF(ISBLANK(D1048),"",(G1048/'Tasks to improve GC score'!$C$10))</f>
        <v>0</v>
      </c>
    </row>
    <row r="1049" spans="1:11" x14ac:dyDescent="0.5">
      <c r="A1049" s="230" t="str">
        <f t="shared" ref="A1049:A1112" si="38">IF(ISBLANK(D1049),"",MID(D1049,FIND("#",SUBSTITUTE(D1049,":","#",2))+1,500))</f>
        <v>Identify what you can bring to Canada (food, plants, animals)</v>
      </c>
      <c r="B1049" s="230" t="str">
        <f t="shared" ref="B1049:B1112" si="39">IF(ISBLANK(D1049),"",LEFT(D1049,FIND("#",SUBSTITUTE(D1049,":","#"))-1))</f>
        <v>CBSA</v>
      </c>
      <c r="C1049" s="230">
        <f>VLOOKUP(B1049,'Data-Dept'!A:J,10,)</f>
        <v>8.2121991698330173E-3</v>
      </c>
      <c r="D1049" t="s">
        <v>1361</v>
      </c>
      <c r="E1049">
        <v>0</v>
      </c>
      <c r="F1049">
        <v>0</v>
      </c>
      <c r="G1049">
        <v>0</v>
      </c>
      <c r="H1049">
        <v>1</v>
      </c>
      <c r="I1049" s="425">
        <f>IF(ISBLANK(D1049),"",(E1049/'Tasks to improve GC score'!$C$10))</f>
        <v>0</v>
      </c>
      <c r="J1049" s="425">
        <f>IF(ISBLANK(D1049),"",(F1049/'Tasks to improve GC score'!$C$10))</f>
        <v>0</v>
      </c>
      <c r="K1049" s="425">
        <f>IF(ISBLANK(D1049),"",(G1049/'Tasks to improve GC score'!$C$10))</f>
        <v>0</v>
      </c>
    </row>
    <row r="1050" spans="1:11" x14ac:dyDescent="0.5">
      <c r="A1050" s="230" t="str">
        <f t="shared" si="38"/>
        <v>Learn about the NEXUS program</v>
      </c>
      <c r="B1050" s="230" t="str">
        <f t="shared" si="39"/>
        <v>CBSA</v>
      </c>
      <c r="C1050" s="230">
        <f>VLOOKUP(B1050,'Data-Dept'!A:J,10,)</f>
        <v>8.2121991698330173E-3</v>
      </c>
      <c r="D1050" t="s">
        <v>1362</v>
      </c>
      <c r="E1050">
        <v>0</v>
      </c>
      <c r="F1050">
        <v>0</v>
      </c>
      <c r="G1050">
        <v>0</v>
      </c>
      <c r="H1050">
        <v>1</v>
      </c>
      <c r="I1050" s="425">
        <f>IF(ISBLANK(D1050),"",(E1050/'Tasks to improve GC score'!$C$10))</f>
        <v>0</v>
      </c>
      <c r="J1050" s="425">
        <f>IF(ISBLANK(D1050),"",(F1050/'Tasks to improve GC score'!$C$10))</f>
        <v>0</v>
      </c>
      <c r="K1050" s="425">
        <f>IF(ISBLANK(D1050),"",(G1050/'Tasks to improve GC score'!$C$10))</f>
        <v>0</v>
      </c>
    </row>
    <row r="1051" spans="1:11" x14ac:dyDescent="0.5">
      <c r="A1051" s="230" t="str">
        <f t="shared" si="38"/>
        <v>Living in a border community</v>
      </c>
      <c r="B1051" s="230" t="str">
        <f t="shared" si="39"/>
        <v>CBSA</v>
      </c>
      <c r="C1051" s="230">
        <f>VLOOKUP(B1051,'Data-Dept'!A:J,10,)</f>
        <v>8.2121991698330173E-3</v>
      </c>
      <c r="D1051" t="s">
        <v>1363</v>
      </c>
      <c r="E1051">
        <v>0</v>
      </c>
      <c r="F1051">
        <v>1</v>
      </c>
      <c r="G1051">
        <v>1</v>
      </c>
      <c r="H1051">
        <v>1</v>
      </c>
      <c r="I1051" s="425">
        <f>IF(ISBLANK(D1051),"",(E1051/'Tasks to improve GC score'!$C$10))</f>
        <v>0</v>
      </c>
      <c r="J1051" s="425">
        <f>IF(ISBLANK(D1051),"",(F1051/'Tasks to improve GC score'!$C$10))</f>
        <v>1.8946714260812891E-6</v>
      </c>
      <c r="K1051" s="425">
        <f>IF(ISBLANK(D1051),"",(G1051/'Tasks to improve GC score'!$C$10))</f>
        <v>1.8946714260812891E-6</v>
      </c>
    </row>
    <row r="1052" spans="1:11" x14ac:dyDescent="0.5">
      <c r="A1052" s="230" t="str">
        <f t="shared" si="38"/>
        <v>Paying duty and taxes</v>
      </c>
      <c r="B1052" s="230" t="str">
        <f t="shared" si="39"/>
        <v>CBSA</v>
      </c>
      <c r="C1052" s="230">
        <f>VLOOKUP(B1052,'Data-Dept'!A:J,10,)</f>
        <v>8.2121991698330173E-3</v>
      </c>
      <c r="D1052" t="s">
        <v>1365</v>
      </c>
      <c r="E1052">
        <v>0</v>
      </c>
      <c r="F1052">
        <v>1</v>
      </c>
      <c r="G1052">
        <v>1</v>
      </c>
      <c r="H1052">
        <v>1</v>
      </c>
      <c r="I1052" s="425">
        <f>IF(ISBLANK(D1052),"",(E1052/'Tasks to improve GC score'!$C$10))</f>
        <v>0</v>
      </c>
      <c r="J1052" s="425">
        <f>IF(ISBLANK(D1052),"",(F1052/'Tasks to improve GC score'!$C$10))</f>
        <v>1.8946714260812891E-6</v>
      </c>
      <c r="K1052" s="425">
        <f>IF(ISBLANK(D1052),"",(G1052/'Tasks to improve GC score'!$C$10))</f>
        <v>1.8946714260812891E-6</v>
      </c>
    </row>
    <row r="1053" spans="1:11" x14ac:dyDescent="0.5">
      <c r="A1053" s="230" t="str">
        <f t="shared" si="38"/>
        <v>See the estimated wait times for the Canada-United States border</v>
      </c>
      <c r="B1053" s="230" t="str">
        <f t="shared" si="39"/>
        <v>CBSA</v>
      </c>
      <c r="C1053" s="230">
        <f>VLOOKUP(B1053,'Data-Dept'!A:J,10,)</f>
        <v>8.2121991698330173E-3</v>
      </c>
      <c r="D1053" t="s">
        <v>1367</v>
      </c>
      <c r="E1053">
        <v>0</v>
      </c>
      <c r="F1053">
        <v>3</v>
      </c>
      <c r="G1053">
        <v>2</v>
      </c>
      <c r="H1053">
        <v>11</v>
      </c>
      <c r="I1053" s="425">
        <f>IF(ISBLANK(D1053),"",(E1053/'Tasks to improve GC score'!$C$10))</f>
        <v>0</v>
      </c>
      <c r="J1053" s="425">
        <f>IF(ISBLANK(D1053),"",(F1053/'Tasks to improve GC score'!$C$10))</f>
        <v>5.6840142782438672E-6</v>
      </c>
      <c r="K1053" s="425">
        <f>IF(ISBLANK(D1053),"",(G1053/'Tasks to improve GC score'!$C$10))</f>
        <v>3.7893428521625781E-6</v>
      </c>
    </row>
    <row r="1054" spans="1:11" x14ac:dyDescent="0.5">
      <c r="A1054" s="230" t="str">
        <f t="shared" si="38"/>
        <v>What to expect at the border</v>
      </c>
      <c r="B1054" s="230" t="str">
        <f t="shared" si="39"/>
        <v>CBSA</v>
      </c>
      <c r="C1054" s="230">
        <f>VLOOKUP(B1054,'Data-Dept'!A:J,10,)</f>
        <v>8.2121991698330173E-3</v>
      </c>
      <c r="D1054" t="s">
        <v>1368</v>
      </c>
      <c r="E1054">
        <v>0</v>
      </c>
      <c r="F1054">
        <v>1</v>
      </c>
      <c r="G1054">
        <v>0</v>
      </c>
      <c r="H1054">
        <v>2</v>
      </c>
      <c r="I1054" s="425">
        <f>IF(ISBLANK(D1054),"",(E1054/'Tasks to improve GC score'!$C$10))</f>
        <v>0</v>
      </c>
      <c r="J1054" s="425">
        <f>IF(ISBLANK(D1054),"",(F1054/'Tasks to improve GC score'!$C$10))</f>
        <v>1.8946714260812891E-6</v>
      </c>
      <c r="K1054" s="425">
        <f>IF(ISBLANK(D1054),"",(G1054/'Tasks to improve GC score'!$C$10))</f>
        <v>0</v>
      </c>
    </row>
    <row r="1055" spans="1:11" x14ac:dyDescent="0.5">
      <c r="A1055" s="230" t="str">
        <f t="shared" si="38"/>
        <v>Become licensed</v>
      </c>
      <c r="B1055" s="230" t="str">
        <f t="shared" si="39"/>
        <v>CGC</v>
      </c>
      <c r="C1055" s="230" t="str">
        <f>VLOOKUP(B1055,'Data-Dept'!A:J,10,)</f>
        <v>Insufficient data</v>
      </c>
      <c r="D1055" t="s">
        <v>1370</v>
      </c>
      <c r="E1055">
        <v>0</v>
      </c>
      <c r="F1055">
        <v>1</v>
      </c>
      <c r="G1055">
        <v>1</v>
      </c>
      <c r="H1055">
        <v>1</v>
      </c>
      <c r="I1055" s="425">
        <f>IF(ISBLANK(D1055),"",(E1055/'Tasks to improve GC score'!$C$10))</f>
        <v>0</v>
      </c>
      <c r="J1055" s="425">
        <f>IF(ISBLANK(D1055),"",(F1055/'Tasks to improve GC score'!$C$10))</f>
        <v>1.8946714260812891E-6</v>
      </c>
      <c r="K1055" s="425">
        <f>IF(ISBLANK(D1055),"",(G1055/'Tasks to improve GC score'!$C$10))</f>
        <v>1.8946714260812891E-6</v>
      </c>
    </row>
    <row r="1056" spans="1:11" x14ac:dyDescent="0.5">
      <c r="A1056" s="230" t="str">
        <f t="shared" si="38"/>
        <v>Contact the Canadian Grain Commission</v>
      </c>
      <c r="B1056" s="230" t="str">
        <f t="shared" si="39"/>
        <v>CGC</v>
      </c>
      <c r="C1056" s="230" t="str">
        <f>VLOOKUP(B1056,'Data-Dept'!A:J,10,)</f>
        <v>Insufficient data</v>
      </c>
      <c r="D1056" t="s">
        <v>286</v>
      </c>
      <c r="E1056">
        <v>0</v>
      </c>
      <c r="F1056">
        <v>1</v>
      </c>
      <c r="G1056">
        <v>1</v>
      </c>
      <c r="H1056">
        <v>1</v>
      </c>
      <c r="I1056" s="425">
        <f>IF(ISBLANK(D1056),"",(E1056/'Tasks to improve GC score'!$C$10))</f>
        <v>0</v>
      </c>
      <c r="J1056" s="425">
        <f>IF(ISBLANK(D1056),"",(F1056/'Tasks to improve GC score'!$C$10))</f>
        <v>1.8946714260812891E-6</v>
      </c>
      <c r="K1056" s="425">
        <f>IF(ISBLANK(D1056),"",(G1056/'Tasks to improve GC score'!$C$10))</f>
        <v>1.8946714260812891E-6</v>
      </c>
    </row>
    <row r="1057" spans="1:11" x14ac:dyDescent="0.5">
      <c r="A1057" s="230" t="str">
        <f t="shared" si="38"/>
        <v>Moisture content for Canadian grains</v>
      </c>
      <c r="B1057" s="230" t="str">
        <f t="shared" si="39"/>
        <v>CGC</v>
      </c>
      <c r="C1057" s="230" t="str">
        <f>VLOOKUP(B1057,'Data-Dept'!A:J,10,)</f>
        <v>Insufficient data</v>
      </c>
      <c r="D1057" t="s">
        <v>1371</v>
      </c>
      <c r="E1057">
        <v>0</v>
      </c>
      <c r="F1057">
        <v>0</v>
      </c>
      <c r="G1057">
        <v>0</v>
      </c>
      <c r="H1057">
        <v>1</v>
      </c>
      <c r="I1057" s="425">
        <f>IF(ISBLANK(D1057),"",(E1057/'Tasks to improve GC score'!$C$10))</f>
        <v>0</v>
      </c>
      <c r="J1057" s="425">
        <f>IF(ISBLANK(D1057),"",(F1057/'Tasks to improve GC score'!$C$10))</f>
        <v>0</v>
      </c>
      <c r="K1057" s="425">
        <f>IF(ISBLANK(D1057),"",(G1057/'Tasks to improve GC score'!$C$10))</f>
        <v>0</v>
      </c>
    </row>
    <row r="1058" spans="1:11" x14ac:dyDescent="0.5">
      <c r="A1058" s="230" t="str">
        <f t="shared" si="38"/>
        <v>Official Grain Grading Guide</v>
      </c>
      <c r="B1058" s="230" t="str">
        <f t="shared" si="39"/>
        <v>CGC</v>
      </c>
      <c r="C1058" s="230" t="str">
        <f>VLOOKUP(B1058,'Data-Dept'!A:J,10,)</f>
        <v>Insufficient data</v>
      </c>
      <c r="D1058" t="s">
        <v>1372</v>
      </c>
      <c r="E1058">
        <v>0</v>
      </c>
      <c r="F1058">
        <v>1</v>
      </c>
      <c r="G1058">
        <v>1</v>
      </c>
      <c r="H1058">
        <v>1</v>
      </c>
      <c r="I1058" s="425">
        <f>IF(ISBLANK(D1058),"",(E1058/'Tasks to improve GC score'!$C$10))</f>
        <v>0</v>
      </c>
      <c r="J1058" s="425">
        <f>IF(ISBLANK(D1058),"",(F1058/'Tasks to improve GC score'!$C$10))</f>
        <v>1.8946714260812891E-6</v>
      </c>
      <c r="K1058" s="425">
        <f>IF(ISBLANK(D1058),"",(G1058/'Tasks to improve GC score'!$C$10))</f>
        <v>1.8946714260812891E-6</v>
      </c>
    </row>
    <row r="1059" spans="1:11" x14ac:dyDescent="0.5">
      <c r="A1059" s="230" t="str">
        <f t="shared" si="38"/>
        <v>Online reporting service for primary and process elevator weekly reports</v>
      </c>
      <c r="B1059" s="230" t="str">
        <f t="shared" si="39"/>
        <v>CGC</v>
      </c>
      <c r="C1059" s="230" t="str">
        <f>VLOOKUP(B1059,'Data-Dept'!A:J,10,)</f>
        <v>Insufficient data</v>
      </c>
      <c r="D1059" t="s">
        <v>287</v>
      </c>
      <c r="E1059">
        <v>0</v>
      </c>
      <c r="F1059">
        <v>1</v>
      </c>
      <c r="G1059">
        <v>1</v>
      </c>
      <c r="H1059">
        <v>4</v>
      </c>
      <c r="I1059" s="425">
        <f>IF(ISBLANK(D1059),"",(E1059/'Tasks to improve GC score'!$C$10))</f>
        <v>0</v>
      </c>
      <c r="J1059" s="425">
        <f>IF(ISBLANK(D1059),"",(F1059/'Tasks to improve GC score'!$C$10))</f>
        <v>1.8946714260812891E-6</v>
      </c>
      <c r="K1059" s="425">
        <f>IF(ISBLANK(D1059),"",(G1059/'Tasks to improve GC score'!$C$10))</f>
        <v>1.8946714260812891E-6</v>
      </c>
    </row>
    <row r="1060" spans="1:11" x14ac:dyDescent="0.5">
      <c r="A1060" s="230" t="str">
        <f t="shared" si="38"/>
        <v>Methods and tests</v>
      </c>
      <c r="B1060" s="230" t="str">
        <f t="shared" si="39"/>
        <v>CGC</v>
      </c>
      <c r="C1060" s="230" t="str">
        <f>VLOOKUP(B1060,'Data-Dept'!A:J,10,)</f>
        <v>Insufficient data</v>
      </c>
      <c r="D1060" t="s">
        <v>289</v>
      </c>
      <c r="E1060">
        <v>0</v>
      </c>
      <c r="F1060">
        <v>1</v>
      </c>
      <c r="G1060">
        <v>2</v>
      </c>
      <c r="H1060">
        <v>2</v>
      </c>
      <c r="I1060" s="425">
        <f>IF(ISBLANK(D1060),"",(E1060/'Tasks to improve GC score'!$C$10))</f>
        <v>0</v>
      </c>
      <c r="J1060" s="425">
        <f>IF(ISBLANK(D1060),"",(F1060/'Tasks to improve GC score'!$C$10))</f>
        <v>1.8946714260812891E-6</v>
      </c>
      <c r="K1060" s="425">
        <f>IF(ISBLANK(D1060),"",(G1060/'Tasks to improve GC score'!$C$10))</f>
        <v>3.7893428521625781E-6</v>
      </c>
    </row>
    <row r="1061" spans="1:11" x14ac:dyDescent="0.5">
      <c r="A1061" s="230" t="str">
        <f t="shared" si="38"/>
        <v>Other - Reason for my visit is not in this list</v>
      </c>
      <c r="B1061" s="230" t="str">
        <f t="shared" si="39"/>
        <v>CGC</v>
      </c>
      <c r="C1061" s="230" t="str">
        <f>VLOOKUP(B1061,'Data-Dept'!A:J,10,)</f>
        <v>Insufficient data</v>
      </c>
      <c r="D1061" t="s">
        <v>290</v>
      </c>
      <c r="E1061">
        <v>0</v>
      </c>
      <c r="F1061">
        <v>1</v>
      </c>
      <c r="G1061">
        <v>1</v>
      </c>
      <c r="H1061">
        <v>2</v>
      </c>
      <c r="I1061" s="425">
        <f>IF(ISBLANK(D1061),"",(E1061/'Tasks to improve GC score'!$C$10))</f>
        <v>0</v>
      </c>
      <c r="J1061" s="425">
        <f>IF(ISBLANK(D1061),"",(F1061/'Tasks to improve GC score'!$C$10))</f>
        <v>1.8946714260812891E-6</v>
      </c>
      <c r="K1061" s="425">
        <f>IF(ISBLANK(D1061),"",(G1061/'Tasks to improve GC score'!$C$10))</f>
        <v>1.8946714260812891E-6</v>
      </c>
    </row>
    <row r="1062" spans="1:11" x14ac:dyDescent="0.5">
      <c r="A1062" s="230" t="str">
        <f t="shared" si="38"/>
        <v>Cancer Research</v>
      </c>
      <c r="B1062" s="230" t="str">
        <f t="shared" si="39"/>
        <v>CIHR</v>
      </c>
      <c r="C1062" s="230">
        <f>VLOOKUP(B1062,'Data-Dept'!A:J,10,)</f>
        <v>2.9322591399837911E-2</v>
      </c>
      <c r="D1062" t="s">
        <v>294</v>
      </c>
      <c r="E1062">
        <v>0</v>
      </c>
      <c r="F1062">
        <v>0</v>
      </c>
      <c r="G1062">
        <v>0</v>
      </c>
      <c r="H1062">
        <v>2</v>
      </c>
      <c r="I1062" s="425">
        <f>IF(ISBLANK(D1062),"",(E1062/'Tasks to improve GC score'!$C$10))</f>
        <v>0</v>
      </c>
      <c r="J1062" s="425">
        <f>IF(ISBLANK(D1062),"",(F1062/'Tasks to improve GC score'!$C$10))</f>
        <v>0</v>
      </c>
      <c r="K1062" s="425">
        <f>IF(ISBLANK(D1062),"",(G1062/'Tasks to improve GC score'!$C$10))</f>
        <v>0</v>
      </c>
    </row>
    <row r="1063" spans="1:11" x14ac:dyDescent="0.5">
      <c r="A1063" s="230" t="str">
        <f t="shared" si="38"/>
        <v>Find out about Peer review</v>
      </c>
      <c r="B1063" s="230" t="str">
        <f t="shared" si="39"/>
        <v>CIHR</v>
      </c>
      <c r="C1063" s="230">
        <f>VLOOKUP(B1063,'Data-Dept'!A:J,10,)</f>
        <v>2.9322591399837911E-2</v>
      </c>
      <c r="D1063" t="s">
        <v>301</v>
      </c>
      <c r="E1063">
        <v>0</v>
      </c>
      <c r="F1063">
        <v>1</v>
      </c>
      <c r="G1063">
        <v>0</v>
      </c>
      <c r="H1063">
        <v>3</v>
      </c>
      <c r="I1063" s="425">
        <f>IF(ISBLANK(D1063),"",(E1063/'Tasks to improve GC score'!$C$10))</f>
        <v>0</v>
      </c>
      <c r="J1063" s="425">
        <f>IF(ISBLANK(D1063),"",(F1063/'Tasks to improve GC score'!$C$10))</f>
        <v>1.8946714260812891E-6</v>
      </c>
      <c r="K1063" s="425">
        <f>IF(ISBLANK(D1063),"",(G1063/'Tasks to improve GC score'!$C$10))</f>
        <v>0</v>
      </c>
    </row>
    <row r="1064" spans="1:11" x14ac:dyDescent="0.5">
      <c r="A1064" s="230" t="str">
        <f t="shared" si="38"/>
        <v>Gender and Health</v>
      </c>
      <c r="B1064" s="230" t="str">
        <f t="shared" si="39"/>
        <v>CIHR</v>
      </c>
      <c r="C1064" s="230">
        <f>VLOOKUP(B1064,'Data-Dept'!A:J,10,)</f>
        <v>2.9322591399837911E-2</v>
      </c>
      <c r="D1064" t="s">
        <v>303</v>
      </c>
      <c r="E1064">
        <v>0</v>
      </c>
      <c r="F1064">
        <v>0</v>
      </c>
      <c r="G1064">
        <v>0</v>
      </c>
      <c r="H1064">
        <v>3</v>
      </c>
      <c r="I1064" s="425">
        <f>IF(ISBLANK(D1064),"",(E1064/'Tasks to improve GC score'!$C$10))</f>
        <v>0</v>
      </c>
      <c r="J1064" s="425">
        <f>IF(ISBLANK(D1064),"",(F1064/'Tasks to improve GC score'!$C$10))</f>
        <v>0</v>
      </c>
      <c r="K1064" s="425">
        <f>IF(ISBLANK(D1064),"",(G1064/'Tasks to improve GC score'!$C$10))</f>
        <v>0</v>
      </c>
    </row>
    <row r="1065" spans="1:11" x14ac:dyDescent="0.5">
      <c r="A1065" s="230" t="str">
        <f t="shared" si="38"/>
        <v>Genetics</v>
      </c>
      <c r="B1065" s="230" t="str">
        <f t="shared" si="39"/>
        <v>CIHR</v>
      </c>
      <c r="C1065" s="230">
        <f>VLOOKUP(B1065,'Data-Dept'!A:J,10,)</f>
        <v>2.9322591399837911E-2</v>
      </c>
      <c r="D1065" t="s">
        <v>304</v>
      </c>
      <c r="E1065">
        <v>0</v>
      </c>
      <c r="F1065">
        <v>0</v>
      </c>
      <c r="G1065">
        <v>0</v>
      </c>
      <c r="H1065">
        <v>1</v>
      </c>
      <c r="I1065" s="425">
        <f>IF(ISBLANK(D1065),"",(E1065/'Tasks to improve GC score'!$C$10))</f>
        <v>0</v>
      </c>
      <c r="J1065" s="425">
        <f>IF(ISBLANK(D1065),"",(F1065/'Tasks to improve GC score'!$C$10))</f>
        <v>0</v>
      </c>
      <c r="K1065" s="425">
        <f>IF(ISBLANK(D1065),"",(G1065/'Tasks to improve GC score'!$C$10))</f>
        <v>0</v>
      </c>
    </row>
    <row r="1066" spans="1:11" x14ac:dyDescent="0.5">
      <c r="A1066" s="230" t="str">
        <f t="shared" si="38"/>
        <v>Human Development, Child and Youth Health</v>
      </c>
      <c r="B1066" s="230" t="str">
        <f t="shared" si="39"/>
        <v>CIHR</v>
      </c>
      <c r="C1066" s="230">
        <f>VLOOKUP(B1066,'Data-Dept'!A:J,10,)</f>
        <v>2.9322591399837911E-2</v>
      </c>
      <c r="D1066" t="s">
        <v>309</v>
      </c>
      <c r="E1066">
        <v>0</v>
      </c>
      <c r="F1066">
        <v>1</v>
      </c>
      <c r="G1066">
        <v>1</v>
      </c>
      <c r="H1066">
        <v>2</v>
      </c>
      <c r="I1066" s="425">
        <f>IF(ISBLANK(D1066),"",(E1066/'Tasks to improve GC score'!$C$10))</f>
        <v>0</v>
      </c>
      <c r="J1066" s="425">
        <f>IF(ISBLANK(D1066),"",(F1066/'Tasks to improve GC score'!$C$10))</f>
        <v>1.8946714260812891E-6</v>
      </c>
      <c r="K1066" s="425">
        <f>IF(ISBLANK(D1066),"",(G1066/'Tasks to improve GC score'!$C$10))</f>
        <v>1.8946714260812891E-6</v>
      </c>
    </row>
    <row r="1067" spans="1:11" x14ac:dyDescent="0.5">
      <c r="A1067" s="230" t="str">
        <f t="shared" si="38"/>
        <v>Indigenous Peoples' Health</v>
      </c>
      <c r="B1067" s="230" t="str">
        <f t="shared" si="39"/>
        <v>CIHR</v>
      </c>
      <c r="C1067" s="230">
        <f>VLOOKUP(B1067,'Data-Dept'!A:J,10,)</f>
        <v>2.9322591399837911E-2</v>
      </c>
      <c r="D1067" t="s">
        <v>1375</v>
      </c>
      <c r="E1067">
        <v>0</v>
      </c>
      <c r="F1067">
        <v>0</v>
      </c>
      <c r="G1067">
        <v>0</v>
      </c>
      <c r="H1067">
        <v>1</v>
      </c>
      <c r="I1067" s="425">
        <f>IF(ISBLANK(D1067),"",(E1067/'Tasks to improve GC score'!$C$10))</f>
        <v>0</v>
      </c>
      <c r="J1067" s="425">
        <f>IF(ISBLANK(D1067),"",(F1067/'Tasks to improve GC score'!$C$10))</f>
        <v>0</v>
      </c>
      <c r="K1067" s="425">
        <f>IF(ISBLANK(D1067),"",(G1067/'Tasks to improve GC score'!$C$10))</f>
        <v>0</v>
      </c>
    </row>
    <row r="1068" spans="1:11" x14ac:dyDescent="0.5">
      <c r="A1068" s="230" t="str">
        <f t="shared" si="38"/>
        <v>Nutrition, Metabolism and Diabetes</v>
      </c>
      <c r="B1068" s="230" t="str">
        <f t="shared" si="39"/>
        <v>CIHR</v>
      </c>
      <c r="C1068" s="230">
        <f>VLOOKUP(B1068,'Data-Dept'!A:J,10,)</f>
        <v>2.9322591399837911E-2</v>
      </c>
      <c r="D1068" t="s">
        <v>314</v>
      </c>
      <c r="E1068">
        <v>0</v>
      </c>
      <c r="F1068">
        <v>1</v>
      </c>
      <c r="G1068">
        <v>0</v>
      </c>
      <c r="H1068">
        <v>4</v>
      </c>
      <c r="I1068" s="425">
        <f>IF(ISBLANK(D1068),"",(E1068/'Tasks to improve GC score'!$C$10))</f>
        <v>0</v>
      </c>
      <c r="J1068" s="425">
        <f>IF(ISBLANK(D1068),"",(F1068/'Tasks to improve GC score'!$C$10))</f>
        <v>1.8946714260812891E-6</v>
      </c>
      <c r="K1068" s="425">
        <f>IF(ISBLANK(D1068),"",(G1068/'Tasks to improve GC score'!$C$10))</f>
        <v>0</v>
      </c>
    </row>
    <row r="1069" spans="1:11" x14ac:dyDescent="0.5">
      <c r="A1069" s="230" t="str">
        <f t="shared" si="38"/>
        <v>Population and Public Health</v>
      </c>
      <c r="B1069" s="230" t="str">
        <f t="shared" si="39"/>
        <v>CIHR</v>
      </c>
      <c r="C1069" s="230">
        <f>VLOOKUP(B1069,'Data-Dept'!A:J,10,)</f>
        <v>2.9322591399837911E-2</v>
      </c>
      <c r="D1069" t="s">
        <v>1378</v>
      </c>
      <c r="E1069">
        <v>0</v>
      </c>
      <c r="F1069">
        <v>0</v>
      </c>
      <c r="G1069">
        <v>0</v>
      </c>
      <c r="H1069">
        <v>1</v>
      </c>
      <c r="I1069" s="425">
        <f>IF(ISBLANK(D1069),"",(E1069/'Tasks to improve GC score'!$C$10))</f>
        <v>0</v>
      </c>
      <c r="J1069" s="425">
        <f>IF(ISBLANK(D1069),"",(F1069/'Tasks to improve GC score'!$C$10))</f>
        <v>0</v>
      </c>
      <c r="K1069" s="425">
        <f>IF(ISBLANK(D1069),"",(G1069/'Tasks to improve GC score'!$C$10))</f>
        <v>0</v>
      </c>
    </row>
    <row r="1070" spans="1:11" x14ac:dyDescent="0.5">
      <c r="A1070" s="230" t="str">
        <f t="shared" si="38"/>
        <v>Find general information about COVID-19</v>
      </c>
      <c r="B1070" s="230" t="str">
        <f t="shared" si="39"/>
        <v>CSC</v>
      </c>
      <c r="C1070" s="230">
        <f>VLOOKUP(B1070,'Data-Dept'!A:J,10,)</f>
        <v>3.0926873159431035E-2</v>
      </c>
      <c r="D1070" t="s">
        <v>1394</v>
      </c>
      <c r="E1070">
        <v>0</v>
      </c>
      <c r="F1070">
        <v>0</v>
      </c>
      <c r="G1070">
        <v>0</v>
      </c>
      <c r="H1070">
        <v>1</v>
      </c>
      <c r="I1070" s="425">
        <f>IF(ISBLANK(D1070),"",(E1070/'Tasks to improve GC score'!$C$10))</f>
        <v>0</v>
      </c>
      <c r="J1070" s="425">
        <f>IF(ISBLANK(D1070),"",(F1070/'Tasks to improve GC score'!$C$10))</f>
        <v>0</v>
      </c>
      <c r="K1070" s="425">
        <f>IF(ISBLANK(D1070),"",(G1070/'Tasks to improve GC score'!$C$10))</f>
        <v>0</v>
      </c>
    </row>
    <row r="1071" spans="1:11" x14ac:dyDescent="0.5">
      <c r="A1071" s="230" t="str">
        <f t="shared" si="38"/>
        <v>I am an employee looking for information about COVID-19</v>
      </c>
      <c r="B1071" s="230" t="str">
        <f t="shared" si="39"/>
        <v>CSC</v>
      </c>
      <c r="C1071" s="230">
        <f>VLOOKUP(B1071,'Data-Dept'!A:J,10,)</f>
        <v>3.0926873159431035E-2</v>
      </c>
      <c r="D1071" t="s">
        <v>1396</v>
      </c>
      <c r="E1071">
        <v>0</v>
      </c>
      <c r="F1071">
        <v>1</v>
      </c>
      <c r="G1071">
        <v>0</v>
      </c>
      <c r="H1071">
        <v>1</v>
      </c>
      <c r="I1071" s="425">
        <f>IF(ISBLANK(D1071),"",(E1071/'Tasks to improve GC score'!$C$10))</f>
        <v>0</v>
      </c>
      <c r="J1071" s="425">
        <f>IF(ISBLANK(D1071),"",(F1071/'Tasks to improve GC score'!$C$10))</f>
        <v>1.8946714260812891E-6</v>
      </c>
      <c r="K1071" s="425">
        <f>IF(ISBLANK(D1071),"",(G1071/'Tasks to improve GC score'!$C$10))</f>
        <v>0</v>
      </c>
    </row>
    <row r="1072" spans="1:11" x14ac:dyDescent="0.5">
      <c r="A1072" s="230" t="str">
        <f t="shared" si="38"/>
        <v>See if I can enter an institution</v>
      </c>
      <c r="B1072" s="230" t="str">
        <f t="shared" si="39"/>
        <v>CSC</v>
      </c>
      <c r="C1072" s="230">
        <f>VLOOKUP(B1072,'Data-Dept'!A:J,10,)</f>
        <v>3.0926873159431035E-2</v>
      </c>
      <c r="D1072" t="s">
        <v>1397</v>
      </c>
      <c r="E1072">
        <v>0</v>
      </c>
      <c r="F1072">
        <v>0</v>
      </c>
      <c r="G1072">
        <v>1</v>
      </c>
      <c r="H1072">
        <v>2</v>
      </c>
      <c r="I1072" s="425">
        <f>IF(ISBLANK(D1072),"",(E1072/'Tasks to improve GC score'!$C$10))</f>
        <v>0</v>
      </c>
      <c r="J1072" s="425">
        <f>IF(ISBLANK(D1072),"",(F1072/'Tasks to improve GC score'!$C$10))</f>
        <v>0</v>
      </c>
      <c r="K1072" s="425">
        <f>IF(ISBLANK(D1072),"",(G1072/'Tasks to improve GC score'!$C$10))</f>
        <v>1.8946714260812891E-6</v>
      </c>
    </row>
    <row r="1073" spans="1:11" x14ac:dyDescent="0.5">
      <c r="A1073" s="230" t="str">
        <f t="shared" si="38"/>
        <v>What can I bring into an institution during my visit</v>
      </c>
      <c r="B1073" s="230" t="str">
        <f t="shared" si="39"/>
        <v>CSC</v>
      </c>
      <c r="C1073" s="230">
        <f>VLOOKUP(B1073,'Data-Dept'!A:J,10,)</f>
        <v>3.0926873159431035E-2</v>
      </c>
      <c r="D1073" t="s">
        <v>388</v>
      </c>
      <c r="E1073">
        <v>0</v>
      </c>
      <c r="F1073">
        <v>0</v>
      </c>
      <c r="G1073">
        <v>3</v>
      </c>
      <c r="H1073">
        <v>7</v>
      </c>
      <c r="I1073" s="425">
        <f>IF(ISBLANK(D1073),"",(E1073/'Tasks to improve GC score'!$C$10))</f>
        <v>0</v>
      </c>
      <c r="J1073" s="425">
        <f>IF(ISBLANK(D1073),"",(F1073/'Tasks to improve GC score'!$C$10))</f>
        <v>0</v>
      </c>
      <c r="K1073" s="425">
        <f>IF(ISBLANK(D1073),"",(G1073/'Tasks to improve GC score'!$C$10))</f>
        <v>5.6840142782438672E-6</v>
      </c>
    </row>
    <row r="1074" spans="1:11" x14ac:dyDescent="0.5">
      <c r="A1074" s="230" t="str">
        <f t="shared" si="38"/>
        <v>Become a champion</v>
      </c>
      <c r="B1074" s="230" t="str">
        <f t="shared" si="39"/>
        <v>CSEC</v>
      </c>
      <c r="C1074" s="230">
        <f>VLOOKUP(B1074,'Data-Dept'!A:J,10,)</f>
        <v>3.4062996861916293E-2</v>
      </c>
      <c r="D1074" t="s">
        <v>391</v>
      </c>
      <c r="E1074">
        <v>0</v>
      </c>
      <c r="F1074">
        <v>0</v>
      </c>
      <c r="G1074">
        <v>1</v>
      </c>
      <c r="H1074">
        <v>1</v>
      </c>
      <c r="I1074" s="425">
        <f>IF(ISBLANK(D1074),"",(E1074/'Tasks to improve GC score'!$C$10))</f>
        <v>0</v>
      </c>
      <c r="J1074" s="425">
        <f>IF(ISBLANK(D1074),"",(F1074/'Tasks to improve GC score'!$C$10))</f>
        <v>0</v>
      </c>
      <c r="K1074" s="425">
        <f>IF(ISBLANK(D1074),"",(G1074/'Tasks to improve GC score'!$C$10))</f>
        <v>1.8946714260812891E-6</v>
      </c>
    </row>
    <row r="1075" spans="1:11" x14ac:dyDescent="0.5">
      <c r="A1075" s="230" t="str">
        <f t="shared" si="38"/>
        <v>Secure your connection</v>
      </c>
      <c r="B1075" s="230" t="str">
        <f t="shared" si="39"/>
        <v>CSEC</v>
      </c>
      <c r="C1075" s="230">
        <f>VLOOKUP(B1075,'Data-Dept'!A:J,10,)</f>
        <v>3.4062996861916293E-2</v>
      </c>
      <c r="D1075" t="s">
        <v>1399</v>
      </c>
      <c r="E1075">
        <v>0</v>
      </c>
      <c r="F1075">
        <v>0</v>
      </c>
      <c r="G1075">
        <v>0</v>
      </c>
      <c r="H1075">
        <v>1</v>
      </c>
      <c r="I1075" s="425">
        <f>IF(ISBLANK(D1075),"",(E1075/'Tasks to improve GC score'!$C$10))</f>
        <v>0</v>
      </c>
      <c r="J1075" s="425">
        <f>IF(ISBLANK(D1075),"",(F1075/'Tasks to improve GC score'!$C$10))</f>
        <v>0</v>
      </c>
      <c r="K1075" s="425">
        <f>IF(ISBLANK(D1075),"",(G1075/'Tasks to improve GC score'!$C$10))</f>
        <v>0</v>
      </c>
    </row>
    <row r="1076" spans="1:11" x14ac:dyDescent="0.5">
      <c r="A1076" s="230" t="str">
        <f t="shared" si="38"/>
        <v>Find a job aid</v>
      </c>
      <c r="B1076" s="230" t="str">
        <f t="shared" si="39"/>
        <v>CSPS</v>
      </c>
      <c r="C1076" s="230">
        <f>VLOOKUP(B1076,'Data-Dept'!A:J,10,)</f>
        <v>8.1639509937400268E-2</v>
      </c>
      <c r="D1076" t="s">
        <v>401</v>
      </c>
      <c r="E1076">
        <v>0</v>
      </c>
      <c r="F1076">
        <v>1</v>
      </c>
      <c r="G1076">
        <v>0</v>
      </c>
      <c r="H1076">
        <v>1</v>
      </c>
      <c r="I1076" s="425">
        <f>IF(ISBLANK(D1076),"",(E1076/'Tasks to improve GC score'!$C$10))</f>
        <v>0</v>
      </c>
      <c r="J1076" s="425">
        <f>IF(ISBLANK(D1076),"",(F1076/'Tasks to improve GC score'!$C$10))</f>
        <v>1.8946714260812891E-6</v>
      </c>
      <c r="K1076" s="425">
        <f>IF(ISBLANK(D1076),"",(G1076/'Tasks to improve GC score'!$C$10))</f>
        <v>0</v>
      </c>
    </row>
    <row r="1077" spans="1:11" x14ac:dyDescent="0.5">
      <c r="A1077" s="230" t="str">
        <f t="shared" si="38"/>
        <v>Find a learning path</v>
      </c>
      <c r="B1077" s="230" t="str">
        <f t="shared" si="39"/>
        <v>CSPS</v>
      </c>
      <c r="C1077" s="230">
        <f>VLOOKUP(B1077,'Data-Dept'!A:J,10,)</f>
        <v>8.1639509937400268E-2</v>
      </c>
      <c r="D1077" t="s">
        <v>402</v>
      </c>
      <c r="E1077">
        <v>0</v>
      </c>
      <c r="F1077">
        <v>1</v>
      </c>
      <c r="G1077">
        <v>2</v>
      </c>
      <c r="H1077">
        <v>4</v>
      </c>
      <c r="I1077" s="425">
        <f>IF(ISBLANK(D1077),"",(E1077/'Tasks to improve GC score'!$C$10))</f>
        <v>0</v>
      </c>
      <c r="J1077" s="425">
        <f>IF(ISBLANK(D1077),"",(F1077/'Tasks to improve GC score'!$C$10))</f>
        <v>1.8946714260812891E-6</v>
      </c>
      <c r="K1077" s="425">
        <f>IF(ISBLANK(D1077),"",(G1077/'Tasks to improve GC score'!$C$10))</f>
        <v>3.7893428521625781E-6</v>
      </c>
    </row>
    <row r="1078" spans="1:11" x14ac:dyDescent="0.5">
      <c r="A1078" s="230" t="str">
        <f t="shared" si="38"/>
        <v>Find a video</v>
      </c>
      <c r="B1078" s="230" t="str">
        <f t="shared" si="39"/>
        <v>CSPS</v>
      </c>
      <c r="C1078" s="230">
        <f>VLOOKUP(B1078,'Data-Dept'!A:J,10,)</f>
        <v>8.1639509937400268E-2</v>
      </c>
      <c r="D1078" t="s">
        <v>1400</v>
      </c>
      <c r="E1078">
        <v>0</v>
      </c>
      <c r="F1078">
        <v>0</v>
      </c>
      <c r="G1078">
        <v>0</v>
      </c>
      <c r="H1078">
        <v>1</v>
      </c>
      <c r="I1078" s="425">
        <f>IF(ISBLANK(D1078),"",(E1078/'Tasks to improve GC score'!$C$10))</f>
        <v>0</v>
      </c>
      <c r="J1078" s="425">
        <f>IF(ISBLANK(D1078),"",(F1078/'Tasks to improve GC score'!$C$10))</f>
        <v>0</v>
      </c>
      <c r="K1078" s="425">
        <f>IF(ISBLANK(D1078),"",(G1078/'Tasks to improve GC score'!$C$10))</f>
        <v>0</v>
      </c>
    </row>
    <row r="1079" spans="1:11" x14ac:dyDescent="0.5">
      <c r="A1079" s="230" t="str">
        <f t="shared" si="38"/>
        <v>Find an upcoming event</v>
      </c>
      <c r="B1079" s="230" t="str">
        <f t="shared" si="39"/>
        <v>CSPS</v>
      </c>
      <c r="C1079" s="230">
        <f>VLOOKUP(B1079,'Data-Dept'!A:J,10,)</f>
        <v>8.1639509937400268E-2</v>
      </c>
      <c r="D1079" t="s">
        <v>1401</v>
      </c>
      <c r="E1079">
        <v>0</v>
      </c>
      <c r="F1079">
        <v>2</v>
      </c>
      <c r="G1079">
        <v>2</v>
      </c>
      <c r="H1079">
        <v>4</v>
      </c>
      <c r="I1079" s="425">
        <f>IF(ISBLANK(D1079),"",(E1079/'Tasks to improve GC score'!$C$10))</f>
        <v>0</v>
      </c>
      <c r="J1079" s="425">
        <f>IF(ISBLANK(D1079),"",(F1079/'Tasks to improve GC score'!$C$10))</f>
        <v>3.7893428521625781E-6</v>
      </c>
      <c r="K1079" s="425">
        <f>IF(ISBLANK(D1079),"",(G1079/'Tasks to improve GC score'!$C$10))</f>
        <v>3.7893428521625781E-6</v>
      </c>
    </row>
    <row r="1080" spans="1:11" x14ac:dyDescent="0.5">
      <c r="A1080" s="230" t="str">
        <f t="shared" si="38"/>
        <v>Find language training tools</v>
      </c>
      <c r="B1080" s="230" t="str">
        <f t="shared" si="39"/>
        <v>CSPS</v>
      </c>
      <c r="C1080" s="230">
        <f>VLOOKUP(B1080,'Data-Dept'!A:J,10,)</f>
        <v>8.1639509937400268E-2</v>
      </c>
      <c r="D1080" t="s">
        <v>404</v>
      </c>
      <c r="E1080">
        <v>0</v>
      </c>
      <c r="F1080">
        <v>2</v>
      </c>
      <c r="G1080">
        <v>0</v>
      </c>
      <c r="H1080">
        <v>2</v>
      </c>
      <c r="I1080" s="425">
        <f>IF(ISBLANK(D1080),"",(E1080/'Tasks to improve GC score'!$C$10))</f>
        <v>0</v>
      </c>
      <c r="J1080" s="425">
        <f>IF(ISBLANK(D1080),"",(F1080/'Tasks to improve GC score'!$C$10))</f>
        <v>3.7893428521625781E-6</v>
      </c>
      <c r="K1080" s="425">
        <f>IF(ISBLANK(D1080),"",(G1080/'Tasks to improve GC score'!$C$10))</f>
        <v>0</v>
      </c>
    </row>
    <row r="1081" spans="1:11" x14ac:dyDescent="0.5">
      <c r="A1081" s="230" t="str">
        <f t="shared" si="38"/>
        <v>View the Indigenous Learning learning path</v>
      </c>
      <c r="B1081" s="230" t="str">
        <f t="shared" si="39"/>
        <v>CSPS</v>
      </c>
      <c r="C1081" s="230">
        <f>VLOOKUP(B1081,'Data-Dept'!A:J,10,)</f>
        <v>8.1639509937400268E-2</v>
      </c>
      <c r="D1081" t="s">
        <v>1403</v>
      </c>
      <c r="E1081">
        <v>0</v>
      </c>
      <c r="F1081">
        <v>2</v>
      </c>
      <c r="G1081">
        <v>0</v>
      </c>
      <c r="H1081">
        <v>4</v>
      </c>
      <c r="I1081" s="425">
        <f>IF(ISBLANK(D1081),"",(E1081/'Tasks to improve GC score'!$C$10))</f>
        <v>0</v>
      </c>
      <c r="J1081" s="425">
        <f>IF(ISBLANK(D1081),"",(F1081/'Tasks to improve GC score'!$C$10))</f>
        <v>3.7893428521625781E-6</v>
      </c>
      <c r="K1081" s="425">
        <f>IF(ISBLANK(D1081),"",(G1081/'Tasks to improve GC score'!$C$10))</f>
        <v>0</v>
      </c>
    </row>
    <row r="1082" spans="1:11" x14ac:dyDescent="0.5">
      <c r="A1082" s="230" t="str">
        <f t="shared" si="38"/>
        <v>Pensions and retirement</v>
      </c>
      <c r="B1082" s="230" t="str">
        <f t="shared" si="39"/>
        <v>FCAC</v>
      </c>
      <c r="C1082" s="230">
        <f>VLOOKUP(B1082,'Data-Dept'!A:J,10,)</f>
        <v>1.4482946329336105E-2</v>
      </c>
      <c r="D1082" t="s">
        <v>1437</v>
      </c>
      <c r="E1082">
        <v>0</v>
      </c>
      <c r="F1082">
        <v>0</v>
      </c>
      <c r="G1082">
        <v>1</v>
      </c>
      <c r="H1082">
        <v>1</v>
      </c>
      <c r="I1082" s="425">
        <f>IF(ISBLANK(D1082),"",(E1082/'Tasks to improve GC score'!$C$10))</f>
        <v>0</v>
      </c>
      <c r="J1082" s="425">
        <f>IF(ISBLANK(D1082),"",(F1082/'Tasks to improve GC score'!$C$10))</f>
        <v>0</v>
      </c>
      <c r="K1082" s="425">
        <f>IF(ISBLANK(D1082),"",(G1082/'Tasks to improve GC score'!$C$10))</f>
        <v>1.8946714260812891E-6</v>
      </c>
    </row>
    <row r="1083" spans="1:11" x14ac:dyDescent="0.5">
      <c r="A1083" s="230" t="str">
        <f t="shared" si="38"/>
        <v>FINTRAC notices and advisories for businesses</v>
      </c>
      <c r="B1083" s="230" t="str">
        <f t="shared" si="39"/>
        <v>FINTRAC</v>
      </c>
      <c r="C1083" s="230" t="str">
        <f>VLOOKUP(B1083,'Data-Dept'!A:J,10,)</f>
        <v>Insufficient data</v>
      </c>
      <c r="D1083" t="s">
        <v>617</v>
      </c>
      <c r="E1083">
        <v>0</v>
      </c>
      <c r="F1083">
        <v>0</v>
      </c>
      <c r="G1083">
        <v>0</v>
      </c>
      <c r="H1083">
        <v>2</v>
      </c>
      <c r="I1083" s="425">
        <f>IF(ISBLANK(D1083),"",(E1083/'Tasks to improve GC score'!$C$10))</f>
        <v>0</v>
      </c>
      <c r="J1083" s="425">
        <f>IF(ISBLANK(D1083),"",(F1083/'Tasks to improve GC score'!$C$10))</f>
        <v>0</v>
      </c>
      <c r="K1083" s="425">
        <f>IF(ISBLANK(D1083),"",(G1083/'Tasks to improve GC score'!$C$10))</f>
        <v>0</v>
      </c>
    </row>
    <row r="1084" spans="1:11" x14ac:dyDescent="0.5">
      <c r="A1084" s="230" t="str">
        <f t="shared" si="38"/>
        <v>Indicators of money laundering and terrorist activity financing</v>
      </c>
      <c r="B1084" s="230" t="str">
        <f t="shared" si="39"/>
        <v>FINTRAC</v>
      </c>
      <c r="C1084" s="230" t="str">
        <f>VLOOKUP(B1084,'Data-Dept'!A:J,10,)</f>
        <v>Insufficient data</v>
      </c>
      <c r="D1084" t="s">
        <v>1439</v>
      </c>
      <c r="E1084">
        <v>0</v>
      </c>
      <c r="F1084">
        <v>1</v>
      </c>
      <c r="G1084">
        <v>1</v>
      </c>
      <c r="H1084">
        <v>1</v>
      </c>
      <c r="I1084" s="425">
        <f>IF(ISBLANK(D1084),"",(E1084/'Tasks to improve GC score'!$C$10))</f>
        <v>0</v>
      </c>
      <c r="J1084" s="425">
        <f>IF(ISBLANK(D1084),"",(F1084/'Tasks to improve GC score'!$C$10))</f>
        <v>1.8946714260812891E-6</v>
      </c>
      <c r="K1084" s="425">
        <f>IF(ISBLANK(D1084),"",(G1084/'Tasks to improve GC score'!$C$10))</f>
        <v>1.8946714260812891E-6</v>
      </c>
    </row>
    <row r="1085" spans="1:11" x14ac:dyDescent="0.5">
      <c r="A1085" s="230" t="str">
        <f t="shared" si="38"/>
        <v>Jobs at FINTRAC</v>
      </c>
      <c r="B1085" s="230" t="str">
        <f t="shared" si="39"/>
        <v>FINTRAC</v>
      </c>
      <c r="C1085" s="230" t="str">
        <f>VLOOKUP(B1085,'Data-Dept'!A:J,10,)</f>
        <v>Insufficient data</v>
      </c>
      <c r="D1085" t="s">
        <v>618</v>
      </c>
      <c r="E1085">
        <v>0</v>
      </c>
      <c r="F1085">
        <v>0</v>
      </c>
      <c r="G1085">
        <v>0</v>
      </c>
      <c r="H1085">
        <v>2</v>
      </c>
      <c r="I1085" s="425">
        <f>IF(ISBLANK(D1085),"",(E1085/'Tasks to improve GC score'!$C$10))</f>
        <v>0</v>
      </c>
      <c r="J1085" s="425">
        <f>IF(ISBLANK(D1085),"",(F1085/'Tasks to improve GC score'!$C$10))</f>
        <v>0</v>
      </c>
      <c r="K1085" s="425">
        <f>IF(ISBLANK(D1085),"",(G1085/'Tasks to improve GC score'!$C$10))</f>
        <v>0</v>
      </c>
    </row>
    <row r="1086" spans="1:11" x14ac:dyDescent="0.5">
      <c r="A1086" s="230" t="str">
        <f t="shared" si="38"/>
        <v>Learn about money laundering and terrorism financing topics</v>
      </c>
      <c r="B1086" s="230" t="str">
        <f t="shared" si="39"/>
        <v>FINTRAC</v>
      </c>
      <c r="C1086" s="230" t="str">
        <f>VLOOKUP(B1086,'Data-Dept'!A:J,10,)</f>
        <v>Insufficient data</v>
      </c>
      <c r="D1086" t="s">
        <v>619</v>
      </c>
      <c r="E1086">
        <v>0</v>
      </c>
      <c r="F1086">
        <v>0</v>
      </c>
      <c r="G1086">
        <v>1</v>
      </c>
      <c r="H1086">
        <v>1</v>
      </c>
      <c r="I1086" s="425">
        <f>IF(ISBLANK(D1086),"",(E1086/'Tasks to improve GC score'!$C$10))</f>
        <v>0</v>
      </c>
      <c r="J1086" s="425">
        <f>IF(ISBLANK(D1086),"",(F1086/'Tasks to improve GC score'!$C$10))</f>
        <v>0</v>
      </c>
      <c r="K1086" s="425">
        <f>IF(ISBLANK(D1086),"",(G1086/'Tasks to improve GC score'!$C$10))</f>
        <v>1.8946714260812891E-6</v>
      </c>
    </row>
    <row r="1087" spans="1:11" x14ac:dyDescent="0.5">
      <c r="A1087" s="230" t="str">
        <f t="shared" si="38"/>
        <v>Learn why you are being asked for ID</v>
      </c>
      <c r="B1087" s="230" t="str">
        <f t="shared" si="39"/>
        <v>FINTRAC</v>
      </c>
      <c r="C1087" s="230" t="str">
        <f>VLOOKUP(B1087,'Data-Dept'!A:J,10,)</f>
        <v>Insufficient data</v>
      </c>
      <c r="D1087" t="s">
        <v>622</v>
      </c>
      <c r="E1087">
        <v>0</v>
      </c>
      <c r="F1087">
        <v>1</v>
      </c>
      <c r="G1087">
        <v>0</v>
      </c>
      <c r="H1087">
        <v>2</v>
      </c>
      <c r="I1087" s="425">
        <f>IF(ISBLANK(D1087),"",(E1087/'Tasks to improve GC score'!$C$10))</f>
        <v>0</v>
      </c>
      <c r="J1087" s="425">
        <f>IF(ISBLANK(D1087),"",(F1087/'Tasks to improve GC score'!$C$10))</f>
        <v>1.8946714260812891E-6</v>
      </c>
      <c r="K1087" s="425">
        <f>IF(ISBLANK(D1087),"",(G1087/'Tasks to improve GC score'!$C$10))</f>
        <v>0</v>
      </c>
    </row>
    <row r="1088" spans="1:11" x14ac:dyDescent="0.5">
      <c r="A1088" s="230" t="str">
        <f t="shared" si="38"/>
        <v>Suspicious transactions reporting requirements</v>
      </c>
      <c r="B1088" s="230" t="str">
        <f t="shared" si="39"/>
        <v>FINTRAC</v>
      </c>
      <c r="C1088" s="230" t="str">
        <f>VLOOKUP(B1088,'Data-Dept'!A:J,10,)</f>
        <v>Insufficient data</v>
      </c>
      <c r="D1088" t="s">
        <v>625</v>
      </c>
      <c r="E1088">
        <v>0</v>
      </c>
      <c r="F1088">
        <v>1</v>
      </c>
      <c r="G1088">
        <v>1</v>
      </c>
      <c r="H1088">
        <v>1</v>
      </c>
      <c r="I1088" s="425">
        <f>IF(ISBLANK(D1088),"",(E1088/'Tasks to improve GC score'!$C$10))</f>
        <v>0</v>
      </c>
      <c r="J1088" s="425">
        <f>IF(ISBLANK(D1088),"",(F1088/'Tasks to improve GC score'!$C$10))</f>
        <v>1.8946714260812891E-6</v>
      </c>
      <c r="K1088" s="425">
        <f>IF(ISBLANK(D1088),"",(G1088/'Tasks to improve GC score'!$C$10))</f>
        <v>1.8946714260812891E-6</v>
      </c>
    </row>
    <row r="1089" spans="1:11" x14ac:dyDescent="0.5">
      <c r="A1089" s="230" t="str">
        <f t="shared" si="38"/>
        <v>When to verify the identity of persons and entities</v>
      </c>
      <c r="B1089" s="230" t="str">
        <f t="shared" si="39"/>
        <v>FINTRAC</v>
      </c>
      <c r="C1089" s="230" t="str">
        <f>VLOOKUP(B1089,'Data-Dept'!A:J,10,)</f>
        <v>Insufficient data</v>
      </c>
      <c r="D1089" t="s">
        <v>626</v>
      </c>
      <c r="E1089">
        <v>0</v>
      </c>
      <c r="F1089">
        <v>1</v>
      </c>
      <c r="G1089">
        <v>0</v>
      </c>
      <c r="H1089">
        <v>2</v>
      </c>
      <c r="I1089" s="425">
        <f>IF(ISBLANK(D1089),"",(E1089/'Tasks to improve GC score'!$C$10))</f>
        <v>0</v>
      </c>
      <c r="J1089" s="425">
        <f>IF(ISBLANK(D1089),"",(F1089/'Tasks to improve GC score'!$C$10))</f>
        <v>1.8946714260812891E-6</v>
      </c>
      <c r="K1089" s="425">
        <f>IF(ISBLANK(D1089),"",(G1089/'Tasks to improve GC score'!$C$10))</f>
        <v>0</v>
      </c>
    </row>
    <row r="1090" spans="1:11" x14ac:dyDescent="0.5">
      <c r="A1090" s="230" t="str">
        <f t="shared" si="38"/>
        <v>Business women in international trade</v>
      </c>
      <c r="B1090" s="230" t="str">
        <f t="shared" si="39"/>
        <v>GAC</v>
      </c>
      <c r="C1090" s="230">
        <f>VLOOKUP(B1090,'Data-Dept'!A:J,10,)</f>
        <v>8.097690068006173E-3</v>
      </c>
      <c r="D1090" t="s">
        <v>630</v>
      </c>
      <c r="E1090">
        <v>0</v>
      </c>
      <c r="F1090">
        <v>0</v>
      </c>
      <c r="G1090">
        <v>0</v>
      </c>
      <c r="H1090">
        <v>1</v>
      </c>
      <c r="I1090" s="425">
        <f>IF(ISBLANK(D1090),"",(E1090/'Tasks to improve GC score'!$C$10))</f>
        <v>0</v>
      </c>
      <c r="J1090" s="425">
        <f>IF(ISBLANK(D1090),"",(F1090/'Tasks to improve GC score'!$C$10))</f>
        <v>0</v>
      </c>
      <c r="K1090" s="425">
        <f>IF(ISBLANK(D1090),"",(G1090/'Tasks to improve GC score'!$C$10))</f>
        <v>0</v>
      </c>
    </row>
    <row r="1091" spans="1:11" x14ac:dyDescent="0.5">
      <c r="A1091" s="230" t="str">
        <f t="shared" si="38"/>
        <v>Controlled product – Softwood</v>
      </c>
      <c r="B1091" s="230" t="str">
        <f t="shared" si="39"/>
        <v>GAC</v>
      </c>
      <c r="C1091" s="230">
        <f>VLOOKUP(B1091,'Data-Dept'!A:J,10,)</f>
        <v>8.097690068006173E-3</v>
      </c>
      <c r="D1091" t="s">
        <v>1440</v>
      </c>
      <c r="E1091">
        <v>0</v>
      </c>
      <c r="F1091">
        <v>1</v>
      </c>
      <c r="G1091">
        <v>2</v>
      </c>
      <c r="H1091">
        <v>4</v>
      </c>
      <c r="I1091" s="425">
        <f>IF(ISBLANK(D1091),"",(E1091/'Tasks to improve GC score'!$C$10))</f>
        <v>0</v>
      </c>
      <c r="J1091" s="425">
        <f>IF(ISBLANK(D1091),"",(F1091/'Tasks to improve GC score'!$C$10))</f>
        <v>1.8946714260812891E-6</v>
      </c>
      <c r="K1091" s="425">
        <f>IF(ISBLANK(D1091),"",(G1091/'Tasks to improve GC score'!$C$10))</f>
        <v>3.7893428521625781E-6</v>
      </c>
    </row>
    <row r="1092" spans="1:11" x14ac:dyDescent="0.5">
      <c r="A1092" s="230" t="str">
        <f t="shared" si="38"/>
        <v>Controlled product – Steel</v>
      </c>
      <c r="B1092" s="230" t="str">
        <f t="shared" si="39"/>
        <v>GAC</v>
      </c>
      <c r="C1092" s="230">
        <f>VLOOKUP(B1092,'Data-Dept'!A:J,10,)</f>
        <v>8.097690068006173E-3</v>
      </c>
      <c r="D1092" t="s">
        <v>1441</v>
      </c>
      <c r="E1092">
        <v>0</v>
      </c>
      <c r="F1092">
        <v>0</v>
      </c>
      <c r="G1092">
        <v>1</v>
      </c>
      <c r="H1092">
        <v>1</v>
      </c>
      <c r="I1092" s="425">
        <f>IF(ISBLANK(D1092),"",(E1092/'Tasks to improve GC score'!$C$10))</f>
        <v>0</v>
      </c>
      <c r="J1092" s="425">
        <f>IF(ISBLANK(D1092),"",(F1092/'Tasks to improve GC score'!$C$10))</f>
        <v>0</v>
      </c>
      <c r="K1092" s="425">
        <f>IF(ISBLANK(D1092),"",(G1092/'Tasks to improve GC score'!$C$10))</f>
        <v>1.8946714260812891E-6</v>
      </c>
    </row>
    <row r="1093" spans="1:11" x14ac:dyDescent="0.5">
      <c r="A1093" s="230" t="str">
        <f t="shared" si="38"/>
        <v>COVID-19 – Support for businesses</v>
      </c>
      <c r="B1093" s="230" t="str">
        <f t="shared" si="39"/>
        <v>GAC</v>
      </c>
      <c r="C1093" s="230">
        <f>VLOOKUP(B1093,'Data-Dept'!A:J,10,)</f>
        <v>8.097690068006173E-3</v>
      </c>
      <c r="D1093" t="s">
        <v>639</v>
      </c>
      <c r="E1093">
        <v>0</v>
      </c>
      <c r="F1093">
        <v>2</v>
      </c>
      <c r="G1093">
        <v>1</v>
      </c>
      <c r="H1093">
        <v>4</v>
      </c>
      <c r="I1093" s="425">
        <f>IF(ISBLANK(D1093),"",(E1093/'Tasks to improve GC score'!$C$10))</f>
        <v>0</v>
      </c>
      <c r="J1093" s="425">
        <f>IF(ISBLANK(D1093),"",(F1093/'Tasks to improve GC score'!$C$10))</f>
        <v>3.7893428521625781E-6</v>
      </c>
      <c r="K1093" s="425">
        <f>IF(ISBLANK(D1093),"",(G1093/'Tasks to improve GC score'!$C$10))</f>
        <v>1.8946714260812891E-6</v>
      </c>
    </row>
    <row r="1094" spans="1:11" x14ac:dyDescent="0.5">
      <c r="A1094" s="230" t="str">
        <f t="shared" si="38"/>
        <v>CPTPP – Comprehensive and Progressive Agreement for Trans-Pacific Partnership</v>
      </c>
      <c r="B1094" s="230" t="str">
        <f t="shared" si="39"/>
        <v>GAC</v>
      </c>
      <c r="C1094" s="230">
        <f>VLOOKUP(B1094,'Data-Dept'!A:J,10,)</f>
        <v>8.097690068006173E-3</v>
      </c>
      <c r="D1094" t="s">
        <v>640</v>
      </c>
      <c r="E1094">
        <v>0</v>
      </c>
      <c r="F1094">
        <v>0</v>
      </c>
      <c r="G1094">
        <v>0</v>
      </c>
      <c r="H1094">
        <v>2</v>
      </c>
      <c r="I1094" s="425">
        <f>IF(ISBLANK(D1094),"",(E1094/'Tasks to improve GC score'!$C$10))</f>
        <v>0</v>
      </c>
      <c r="J1094" s="425">
        <f>IF(ISBLANK(D1094),"",(F1094/'Tasks to improve GC score'!$C$10))</f>
        <v>0</v>
      </c>
      <c r="K1094" s="425">
        <f>IF(ISBLANK(D1094),"",(G1094/'Tasks to improve GC score'!$C$10))</f>
        <v>0</v>
      </c>
    </row>
    <row r="1095" spans="1:11" x14ac:dyDescent="0.5">
      <c r="A1095" s="230" t="str">
        <f t="shared" si="38"/>
        <v>Market information – Forestry and wood products</v>
      </c>
      <c r="B1095" s="230" t="str">
        <f t="shared" si="39"/>
        <v>GAC</v>
      </c>
      <c r="C1095" s="230">
        <f>VLOOKUP(B1095,'Data-Dept'!A:J,10,)</f>
        <v>8.097690068006173E-3</v>
      </c>
      <c r="D1095" t="s">
        <v>659</v>
      </c>
      <c r="E1095">
        <v>0</v>
      </c>
      <c r="F1095">
        <v>0</v>
      </c>
      <c r="G1095">
        <v>0</v>
      </c>
      <c r="H1095">
        <v>1</v>
      </c>
      <c r="I1095" s="425">
        <f>IF(ISBLANK(D1095),"",(E1095/'Tasks to improve GC score'!$C$10))</f>
        <v>0</v>
      </c>
      <c r="J1095" s="425">
        <f>IF(ISBLANK(D1095),"",(F1095/'Tasks to improve GC score'!$C$10))</f>
        <v>0</v>
      </c>
      <c r="K1095" s="425">
        <f>IF(ISBLANK(D1095),"",(G1095/'Tasks to improve GC score'!$C$10))</f>
        <v>0</v>
      </c>
    </row>
    <row r="1096" spans="1:11" x14ac:dyDescent="0.5">
      <c r="A1096" s="230" t="str">
        <f t="shared" si="38"/>
        <v>Market information – Industrial machinery</v>
      </c>
      <c r="B1096" s="230" t="str">
        <f t="shared" si="39"/>
        <v>GAC</v>
      </c>
      <c r="C1096" s="230">
        <f>VLOOKUP(B1096,'Data-Dept'!A:J,10,)</f>
        <v>8.097690068006173E-3</v>
      </c>
      <c r="D1096" t="s">
        <v>660</v>
      </c>
      <c r="E1096">
        <v>0</v>
      </c>
      <c r="F1096">
        <v>0</v>
      </c>
      <c r="G1096">
        <v>0</v>
      </c>
      <c r="H1096">
        <v>1</v>
      </c>
      <c r="I1096" s="425">
        <f>IF(ISBLANK(D1096),"",(E1096/'Tasks to improve GC score'!$C$10))</f>
        <v>0</v>
      </c>
      <c r="J1096" s="425">
        <f>IF(ISBLANK(D1096),"",(F1096/'Tasks to improve GC score'!$C$10))</f>
        <v>0</v>
      </c>
      <c r="K1096" s="425">
        <f>IF(ISBLANK(D1096),"",(G1096/'Tasks to improve GC score'!$C$10))</f>
        <v>0</v>
      </c>
    </row>
    <row r="1097" spans="1:11" x14ac:dyDescent="0.5">
      <c r="A1097" s="230" t="str">
        <f t="shared" si="38"/>
        <v>Market information – Life sciences</v>
      </c>
      <c r="B1097" s="230" t="str">
        <f t="shared" si="39"/>
        <v>GAC</v>
      </c>
      <c r="C1097" s="230">
        <f>VLOOKUP(B1097,'Data-Dept'!A:J,10,)</f>
        <v>8.097690068006173E-3</v>
      </c>
      <c r="D1097" t="s">
        <v>1445</v>
      </c>
      <c r="E1097">
        <v>0</v>
      </c>
      <c r="F1097">
        <v>0</v>
      </c>
      <c r="G1097">
        <v>1</v>
      </c>
      <c r="H1097">
        <v>1</v>
      </c>
      <c r="I1097" s="425">
        <f>IF(ISBLANK(D1097),"",(E1097/'Tasks to improve GC score'!$C$10))</f>
        <v>0</v>
      </c>
      <c r="J1097" s="425">
        <f>IF(ISBLANK(D1097),"",(F1097/'Tasks to improve GC score'!$C$10))</f>
        <v>0</v>
      </c>
      <c r="K1097" s="425">
        <f>IF(ISBLANK(D1097),"",(G1097/'Tasks to improve GC score'!$C$10))</f>
        <v>1.8946714260812891E-6</v>
      </c>
    </row>
    <row r="1098" spans="1:11" x14ac:dyDescent="0.5">
      <c r="A1098" s="230" t="str">
        <f t="shared" si="38"/>
        <v>Market information – Professional services</v>
      </c>
      <c r="B1098" s="230" t="str">
        <f t="shared" si="39"/>
        <v>GAC</v>
      </c>
      <c r="C1098" s="230">
        <f>VLOOKUP(B1098,'Data-Dept'!A:J,10,)</f>
        <v>8.097690068006173E-3</v>
      </c>
      <c r="D1098" t="s">
        <v>1448</v>
      </c>
      <c r="E1098">
        <v>0</v>
      </c>
      <c r="F1098">
        <v>0</v>
      </c>
      <c r="G1098">
        <v>0</v>
      </c>
      <c r="H1098">
        <v>1</v>
      </c>
      <c r="I1098" s="425">
        <f>IF(ISBLANK(D1098),"",(E1098/'Tasks to improve GC score'!$C$10))</f>
        <v>0</v>
      </c>
      <c r="J1098" s="425">
        <f>IF(ISBLANK(D1098),"",(F1098/'Tasks to improve GC score'!$C$10))</f>
        <v>0</v>
      </c>
      <c r="K1098" s="425">
        <f>IF(ISBLANK(D1098),"",(G1098/'Tasks to improve GC score'!$C$10))</f>
        <v>0</v>
      </c>
    </row>
    <row r="1099" spans="1:11" x14ac:dyDescent="0.5">
      <c r="A1099" s="230" t="str">
        <f t="shared" si="38"/>
        <v>Market information about France</v>
      </c>
      <c r="B1099" s="230" t="str">
        <f t="shared" si="39"/>
        <v>GAC</v>
      </c>
      <c r="C1099" s="230">
        <f>VLOOKUP(B1099,'Data-Dept'!A:J,10,)</f>
        <v>8.097690068006173E-3</v>
      </c>
      <c r="D1099" t="s">
        <v>664</v>
      </c>
      <c r="E1099">
        <v>0</v>
      </c>
      <c r="F1099">
        <v>0</v>
      </c>
      <c r="G1099">
        <v>0</v>
      </c>
      <c r="H1099">
        <v>1</v>
      </c>
      <c r="I1099" s="425">
        <f>IF(ISBLANK(D1099),"",(E1099/'Tasks to improve GC score'!$C$10))</f>
        <v>0</v>
      </c>
      <c r="J1099" s="425">
        <f>IF(ISBLANK(D1099),"",(F1099/'Tasks to improve GC score'!$C$10))</f>
        <v>0</v>
      </c>
      <c r="K1099" s="425">
        <f>IF(ISBLANK(D1099),"",(G1099/'Tasks to improve GC score'!$C$10))</f>
        <v>0</v>
      </c>
    </row>
    <row r="1100" spans="1:11" x14ac:dyDescent="0.5">
      <c r="A1100" s="230" t="str">
        <f t="shared" si="38"/>
        <v>Market information about Mexico</v>
      </c>
      <c r="B1100" s="230" t="str">
        <f t="shared" si="39"/>
        <v>GAC</v>
      </c>
      <c r="C1100" s="230">
        <f>VLOOKUP(B1100,'Data-Dept'!A:J,10,)</f>
        <v>8.097690068006173E-3</v>
      </c>
      <c r="D1100" t="s">
        <v>665</v>
      </c>
      <c r="E1100">
        <v>0</v>
      </c>
      <c r="F1100">
        <v>0</v>
      </c>
      <c r="G1100">
        <v>0</v>
      </c>
      <c r="H1100">
        <v>2</v>
      </c>
      <c r="I1100" s="425">
        <f>IF(ISBLANK(D1100),"",(E1100/'Tasks to improve GC score'!$C$10))</f>
        <v>0</v>
      </c>
      <c r="J1100" s="425">
        <f>IF(ISBLANK(D1100),"",(F1100/'Tasks to improve GC score'!$C$10))</f>
        <v>0</v>
      </c>
      <c r="K1100" s="425">
        <f>IF(ISBLANK(D1100),"",(G1100/'Tasks to improve GC score'!$C$10))</f>
        <v>0</v>
      </c>
    </row>
    <row r="1101" spans="1:11" x14ac:dyDescent="0.5">
      <c r="A1101" s="230" t="str">
        <f t="shared" si="38"/>
        <v>Review customs tariffs for importing goods to Canada</v>
      </c>
      <c r="B1101" s="230" t="str">
        <f t="shared" si="39"/>
        <v>GAC</v>
      </c>
      <c r="C1101" s="230">
        <f>VLOOKUP(B1101,'Data-Dept'!A:J,10,)</f>
        <v>8.097690068006173E-3</v>
      </c>
      <c r="D1101" t="s">
        <v>671</v>
      </c>
      <c r="E1101">
        <v>0</v>
      </c>
      <c r="F1101">
        <v>0</v>
      </c>
      <c r="G1101">
        <v>0</v>
      </c>
      <c r="H1101">
        <v>1</v>
      </c>
      <c r="I1101" s="425">
        <f>IF(ISBLANK(D1101),"",(E1101/'Tasks to improve GC score'!$C$10))</f>
        <v>0</v>
      </c>
      <c r="J1101" s="425">
        <f>IF(ISBLANK(D1101),"",(F1101/'Tasks to improve GC score'!$C$10))</f>
        <v>0</v>
      </c>
      <c r="K1101" s="425">
        <f>IF(ISBLANK(D1101),"",(G1101/'Tasks to improve GC score'!$C$10))</f>
        <v>0</v>
      </c>
    </row>
    <row r="1102" spans="1:11" x14ac:dyDescent="0.5">
      <c r="A1102" s="230" t="str">
        <f t="shared" si="38"/>
        <v>Seek funding to help you do business outside Canada</v>
      </c>
      <c r="B1102" s="230" t="str">
        <f t="shared" si="39"/>
        <v>GAC</v>
      </c>
      <c r="C1102" s="230">
        <f>VLOOKUP(B1102,'Data-Dept'!A:J,10,)</f>
        <v>8.097690068006173E-3</v>
      </c>
      <c r="D1102" t="s">
        <v>672</v>
      </c>
      <c r="E1102">
        <v>0</v>
      </c>
      <c r="F1102">
        <v>0</v>
      </c>
      <c r="G1102">
        <v>0</v>
      </c>
      <c r="H1102">
        <v>2</v>
      </c>
      <c r="I1102" s="425">
        <f>IF(ISBLANK(D1102),"",(E1102/'Tasks to improve GC score'!$C$10))</f>
        <v>0</v>
      </c>
      <c r="J1102" s="425">
        <f>IF(ISBLANK(D1102),"",(F1102/'Tasks to improve GC score'!$C$10))</f>
        <v>0</v>
      </c>
      <c r="K1102" s="425">
        <f>IF(ISBLANK(D1102),"",(G1102/'Tasks to improve GC score'!$C$10))</f>
        <v>0</v>
      </c>
    </row>
    <row r="1103" spans="1:11" x14ac:dyDescent="0.5">
      <c r="A1103" s="230" t="str">
        <f t="shared" si="38"/>
        <v>Step-by-step guide to exporting</v>
      </c>
      <c r="B1103" s="230" t="str">
        <f t="shared" si="39"/>
        <v>GAC</v>
      </c>
      <c r="C1103" s="230">
        <f>VLOOKUP(B1103,'Data-Dept'!A:J,10,)</f>
        <v>8.097690068006173E-3</v>
      </c>
      <c r="D1103" t="s">
        <v>675</v>
      </c>
      <c r="E1103">
        <v>0</v>
      </c>
      <c r="F1103">
        <v>0</v>
      </c>
      <c r="G1103">
        <v>1</v>
      </c>
      <c r="H1103">
        <v>2</v>
      </c>
      <c r="I1103" s="425">
        <f>IF(ISBLANK(D1103),"",(E1103/'Tasks to improve GC score'!$C$10))</f>
        <v>0</v>
      </c>
      <c r="J1103" s="425">
        <f>IF(ISBLANK(D1103),"",(F1103/'Tasks to improve GC score'!$C$10))</f>
        <v>0</v>
      </c>
      <c r="K1103" s="425">
        <f>IF(ISBLANK(D1103),"",(G1103/'Tasks to improve GC score'!$C$10))</f>
        <v>1.8946714260812891E-6</v>
      </c>
    </row>
    <row r="1104" spans="1:11" x14ac:dyDescent="0.5">
      <c r="A1104" s="230" t="str">
        <f t="shared" si="38"/>
        <v>Trade negotiations and agreements with Colombia</v>
      </c>
      <c r="B1104" s="230" t="str">
        <f t="shared" si="39"/>
        <v>GAC</v>
      </c>
      <c r="C1104" s="230">
        <f>VLOOKUP(B1104,'Data-Dept'!A:J,10,)</f>
        <v>8.097690068006173E-3</v>
      </c>
      <c r="D1104" t="s">
        <v>1451</v>
      </c>
      <c r="E1104">
        <v>0</v>
      </c>
      <c r="F1104">
        <v>1</v>
      </c>
      <c r="G1104">
        <v>1</v>
      </c>
      <c r="H1104">
        <v>1</v>
      </c>
      <c r="I1104" s="425">
        <f>IF(ISBLANK(D1104),"",(E1104/'Tasks to improve GC score'!$C$10))</f>
        <v>0</v>
      </c>
      <c r="J1104" s="425">
        <f>IF(ISBLANK(D1104),"",(F1104/'Tasks to improve GC score'!$C$10))</f>
        <v>1.8946714260812891E-6</v>
      </c>
      <c r="K1104" s="425">
        <f>IF(ISBLANK(D1104),"",(G1104/'Tasks to improve GC score'!$C$10))</f>
        <v>1.8946714260812891E-6</v>
      </c>
    </row>
    <row r="1105" spans="1:11" x14ac:dyDescent="0.5">
      <c r="A1105" s="230" t="str">
        <f t="shared" si="38"/>
        <v>Trade negotiations and agreements with Israel</v>
      </c>
      <c r="B1105" s="230" t="str">
        <f t="shared" si="39"/>
        <v>GAC</v>
      </c>
      <c r="C1105" s="230">
        <f>VLOOKUP(B1105,'Data-Dept'!A:J,10,)</f>
        <v>8.097690068006173E-3</v>
      </c>
      <c r="D1105" t="s">
        <v>1452</v>
      </c>
      <c r="E1105">
        <v>0</v>
      </c>
      <c r="F1105">
        <v>0</v>
      </c>
      <c r="G1105">
        <v>0</v>
      </c>
      <c r="H1105">
        <v>1</v>
      </c>
      <c r="I1105" s="425">
        <f>IF(ISBLANK(D1105),"",(E1105/'Tasks to improve GC score'!$C$10))</f>
        <v>0</v>
      </c>
      <c r="J1105" s="425">
        <f>IF(ISBLANK(D1105),"",(F1105/'Tasks to improve GC score'!$C$10))</f>
        <v>0</v>
      </c>
      <c r="K1105" s="425">
        <f>IF(ISBLANK(D1105),"",(G1105/'Tasks to improve GC score'!$C$10))</f>
        <v>0</v>
      </c>
    </row>
    <row r="1106" spans="1:11" x14ac:dyDescent="0.5">
      <c r="A1106" s="230" t="str">
        <f t="shared" si="38"/>
        <v>Trade negotiations and agreements with Peru</v>
      </c>
      <c r="B1106" s="230" t="str">
        <f t="shared" si="39"/>
        <v>GAC</v>
      </c>
      <c r="C1106" s="230">
        <f>VLOOKUP(B1106,'Data-Dept'!A:J,10,)</f>
        <v>8.097690068006173E-3</v>
      </c>
      <c r="D1106" t="s">
        <v>1453</v>
      </c>
      <c r="E1106">
        <v>0</v>
      </c>
      <c r="F1106">
        <v>0</v>
      </c>
      <c r="G1106">
        <v>1</v>
      </c>
      <c r="H1106">
        <v>2</v>
      </c>
      <c r="I1106" s="425">
        <f>IF(ISBLANK(D1106),"",(E1106/'Tasks to improve GC score'!$C$10))</f>
        <v>0</v>
      </c>
      <c r="J1106" s="425">
        <f>IF(ISBLANK(D1106),"",(F1106/'Tasks to improve GC score'!$C$10))</f>
        <v>0</v>
      </c>
      <c r="K1106" s="425">
        <f>IF(ISBLANK(D1106),"",(G1106/'Tasks to improve GC score'!$C$10))</f>
        <v>1.8946714260812891E-6</v>
      </c>
    </row>
    <row r="1107" spans="1:11" x14ac:dyDescent="0.5">
      <c r="A1107" s="230" t="str">
        <f t="shared" si="38"/>
        <v>Trade negotiations and agreements with the United States</v>
      </c>
      <c r="B1107" s="230" t="str">
        <f t="shared" si="39"/>
        <v>GAC</v>
      </c>
      <c r="C1107" s="230">
        <f>VLOOKUP(B1107,'Data-Dept'!A:J,10,)</f>
        <v>8.097690068006173E-3</v>
      </c>
      <c r="D1107" t="s">
        <v>683</v>
      </c>
      <c r="E1107">
        <v>0</v>
      </c>
      <c r="F1107">
        <v>0</v>
      </c>
      <c r="G1107">
        <v>0</v>
      </c>
      <c r="H1107">
        <v>1</v>
      </c>
      <c r="I1107" s="425">
        <f>IF(ISBLANK(D1107),"",(E1107/'Tasks to improve GC score'!$C$10))</f>
        <v>0</v>
      </c>
      <c r="J1107" s="425">
        <f>IF(ISBLANK(D1107),"",(F1107/'Tasks to improve GC score'!$C$10))</f>
        <v>0</v>
      </c>
      <c r="K1107" s="425">
        <f>IF(ISBLANK(D1107),"",(G1107/'Tasks to improve GC score'!$C$10))</f>
        <v>0</v>
      </c>
    </row>
    <row r="1108" spans="1:11" x14ac:dyDescent="0.5">
      <c r="A1108" s="230" t="str">
        <f t="shared" si="38"/>
        <v>Trade topic – Dispute settlement</v>
      </c>
      <c r="B1108" s="230" t="str">
        <f t="shared" si="39"/>
        <v>GAC</v>
      </c>
      <c r="C1108" s="230">
        <f>VLOOKUP(B1108,'Data-Dept'!A:J,10,)</f>
        <v>8.097690068006173E-3</v>
      </c>
      <c r="D1108" t="s">
        <v>1455</v>
      </c>
      <c r="E1108">
        <v>0</v>
      </c>
      <c r="F1108">
        <v>0</v>
      </c>
      <c r="G1108">
        <v>0</v>
      </c>
      <c r="H1108">
        <v>1</v>
      </c>
      <c r="I1108" s="425">
        <f>IF(ISBLANK(D1108),"",(E1108/'Tasks to improve GC score'!$C$10))</f>
        <v>0</v>
      </c>
      <c r="J1108" s="425">
        <f>IF(ISBLANK(D1108),"",(F1108/'Tasks to improve GC score'!$C$10))</f>
        <v>0</v>
      </c>
      <c r="K1108" s="425">
        <f>IF(ISBLANK(D1108),"",(G1108/'Tasks to improve GC score'!$C$10))</f>
        <v>0</v>
      </c>
    </row>
    <row r="1109" spans="1:11" x14ac:dyDescent="0.5">
      <c r="A1109" s="230" t="str">
        <f t="shared" si="38"/>
        <v>Trade topic – E-commerce</v>
      </c>
      <c r="B1109" s="230" t="str">
        <f t="shared" si="39"/>
        <v>GAC</v>
      </c>
      <c r="C1109" s="230">
        <f>VLOOKUP(B1109,'Data-Dept'!A:J,10,)</f>
        <v>8.097690068006173E-3</v>
      </c>
      <c r="D1109" t="s">
        <v>685</v>
      </c>
      <c r="E1109">
        <v>0</v>
      </c>
      <c r="F1109">
        <v>2</v>
      </c>
      <c r="G1109">
        <v>2</v>
      </c>
      <c r="H1109">
        <v>6</v>
      </c>
      <c r="I1109" s="425">
        <f>IF(ISBLANK(D1109),"",(E1109/'Tasks to improve GC score'!$C$10))</f>
        <v>0</v>
      </c>
      <c r="J1109" s="425">
        <f>IF(ISBLANK(D1109),"",(F1109/'Tasks to improve GC score'!$C$10))</f>
        <v>3.7893428521625781E-6</v>
      </c>
      <c r="K1109" s="425">
        <f>IF(ISBLANK(D1109),"",(G1109/'Tasks to improve GC score'!$C$10))</f>
        <v>3.7893428521625781E-6</v>
      </c>
    </row>
    <row r="1110" spans="1:11" x14ac:dyDescent="0.5">
      <c r="A1110" s="230" t="str">
        <f t="shared" si="38"/>
        <v>Trade topic – Environment</v>
      </c>
      <c r="B1110" s="230" t="str">
        <f t="shared" si="39"/>
        <v>GAC</v>
      </c>
      <c r="C1110" s="230">
        <f>VLOOKUP(B1110,'Data-Dept'!A:J,10,)</f>
        <v>8.097690068006173E-3</v>
      </c>
      <c r="D1110" t="s">
        <v>1456</v>
      </c>
      <c r="E1110">
        <v>0</v>
      </c>
      <c r="F1110">
        <v>2</v>
      </c>
      <c r="G1110">
        <v>1</v>
      </c>
      <c r="H1110">
        <v>2</v>
      </c>
      <c r="I1110" s="425">
        <f>IF(ISBLANK(D1110),"",(E1110/'Tasks to improve GC score'!$C$10))</f>
        <v>0</v>
      </c>
      <c r="J1110" s="425">
        <f>IF(ISBLANK(D1110),"",(F1110/'Tasks to improve GC score'!$C$10))</f>
        <v>3.7893428521625781E-6</v>
      </c>
      <c r="K1110" s="425">
        <f>IF(ISBLANK(D1110),"",(G1110/'Tasks to improve GC score'!$C$10))</f>
        <v>1.8946714260812891E-6</v>
      </c>
    </row>
    <row r="1111" spans="1:11" x14ac:dyDescent="0.5">
      <c r="A1111" s="230" t="str">
        <f t="shared" si="38"/>
        <v>Trade topic – Global value chains</v>
      </c>
      <c r="B1111" s="230" t="str">
        <f t="shared" si="39"/>
        <v>GAC</v>
      </c>
      <c r="C1111" s="230">
        <f>VLOOKUP(B1111,'Data-Dept'!A:J,10,)</f>
        <v>8.097690068006173E-3</v>
      </c>
      <c r="D1111" t="s">
        <v>1457</v>
      </c>
      <c r="E1111">
        <v>0</v>
      </c>
      <c r="F1111">
        <v>0</v>
      </c>
      <c r="G1111">
        <v>1</v>
      </c>
      <c r="H1111">
        <v>3</v>
      </c>
      <c r="I1111" s="425">
        <f>IF(ISBLANK(D1111),"",(E1111/'Tasks to improve GC score'!$C$10))</f>
        <v>0</v>
      </c>
      <c r="J1111" s="425">
        <f>IF(ISBLANK(D1111),"",(F1111/'Tasks to improve GC score'!$C$10))</f>
        <v>0</v>
      </c>
      <c r="K1111" s="425">
        <f>IF(ISBLANK(D1111),"",(G1111/'Tasks to improve GC score'!$C$10))</f>
        <v>1.8946714260812891E-6</v>
      </c>
    </row>
    <row r="1112" spans="1:11" x14ac:dyDescent="0.5">
      <c r="A1112" s="230" t="str">
        <f t="shared" si="38"/>
        <v>Trade topic – Intellectual properties</v>
      </c>
      <c r="B1112" s="230" t="str">
        <f t="shared" si="39"/>
        <v>GAC</v>
      </c>
      <c r="C1112" s="230">
        <f>VLOOKUP(B1112,'Data-Dept'!A:J,10,)</f>
        <v>8.097690068006173E-3</v>
      </c>
      <c r="D1112" t="s">
        <v>689</v>
      </c>
      <c r="E1112">
        <v>0</v>
      </c>
      <c r="F1112">
        <v>0</v>
      </c>
      <c r="G1112">
        <v>1</v>
      </c>
      <c r="H1112">
        <v>4</v>
      </c>
      <c r="I1112" s="425">
        <f>IF(ISBLANK(D1112),"",(E1112/'Tasks to improve GC score'!$C$10))</f>
        <v>0</v>
      </c>
      <c r="J1112" s="425">
        <f>IF(ISBLANK(D1112),"",(F1112/'Tasks to improve GC score'!$C$10))</f>
        <v>0</v>
      </c>
      <c r="K1112" s="425">
        <f>IF(ISBLANK(D1112),"",(G1112/'Tasks to improve GC score'!$C$10))</f>
        <v>1.8946714260812891E-6</v>
      </c>
    </row>
    <row r="1113" spans="1:11" x14ac:dyDescent="0.5">
      <c r="A1113" s="230" t="str">
        <f t="shared" ref="A1113:A1176" si="40">IF(ISBLANK(D1113),"",MID(D1113,FIND("#",SUBSTITUTE(D1113,":","#",2))+1,500))</f>
        <v>Virtual events</v>
      </c>
      <c r="B1113" s="230" t="str">
        <f t="shared" ref="B1113:B1176" si="41">IF(ISBLANK(D1113),"",LEFT(D1113,FIND("#",SUBSTITUTE(D1113,":","#"))-1))</f>
        <v>GAC</v>
      </c>
      <c r="C1113" s="230">
        <f>VLOOKUP(B1113,'Data-Dept'!A:J,10,)</f>
        <v>8.097690068006173E-3</v>
      </c>
      <c r="D1113" t="s">
        <v>1460</v>
      </c>
      <c r="E1113">
        <v>0</v>
      </c>
      <c r="F1113">
        <v>0</v>
      </c>
      <c r="G1113">
        <v>0</v>
      </c>
      <c r="H1113">
        <v>2</v>
      </c>
      <c r="I1113" s="425">
        <f>IF(ISBLANK(D1113),"",(E1113/'Tasks to improve GC score'!$C$10))</f>
        <v>0</v>
      </c>
      <c r="J1113" s="425">
        <f>IF(ISBLANK(D1113),"",(F1113/'Tasks to improve GC score'!$C$10))</f>
        <v>0</v>
      </c>
      <c r="K1113" s="425">
        <f>IF(ISBLANK(D1113),"",(G1113/'Tasks to improve GC score'!$C$10))</f>
        <v>0</v>
      </c>
    </row>
    <row r="1114" spans="1:11" x14ac:dyDescent="0.5">
      <c r="A1114" s="230" t="str">
        <f t="shared" si="40"/>
        <v>Work outside of Canada</v>
      </c>
      <c r="B1114" s="230" t="str">
        <f t="shared" si="41"/>
        <v>GAC</v>
      </c>
      <c r="C1114" s="230">
        <f>VLOOKUP(B1114,'Data-Dept'!A:J,10,)</f>
        <v>8.097690068006173E-3</v>
      </c>
      <c r="D1114" t="s">
        <v>698</v>
      </c>
      <c r="E1114">
        <v>0</v>
      </c>
      <c r="F1114">
        <v>2</v>
      </c>
      <c r="G1114">
        <v>1</v>
      </c>
      <c r="H1114">
        <v>3</v>
      </c>
      <c r="I1114" s="425">
        <f>IF(ISBLANK(D1114),"",(E1114/'Tasks to improve GC score'!$C$10))</f>
        <v>0</v>
      </c>
      <c r="J1114" s="425">
        <f>IF(ISBLANK(D1114),"",(F1114/'Tasks to improve GC score'!$C$10))</f>
        <v>3.7893428521625781E-6</v>
      </c>
      <c r="K1114" s="425">
        <f>IF(ISBLANK(D1114),"",(G1114/'Tasks to improve GC score'!$C$10))</f>
        <v>1.8946714260812891E-6</v>
      </c>
    </row>
    <row r="1115" spans="1:11" ht="31.5" x14ac:dyDescent="0.5">
      <c r="A1115" s="230" t="str">
        <f t="shared" si="40"/>
        <v>Information about a Government of Canada representative (ambassador, consulate general, etc.)</v>
      </c>
      <c r="B1115" s="230" t="str">
        <f t="shared" si="41"/>
        <v>GAC</v>
      </c>
      <c r="C1115" s="230">
        <f>VLOOKUP(B1115,'Data-Dept'!A:J,10,)</f>
        <v>8.097690068006173E-3</v>
      </c>
      <c r="D1115" t="s">
        <v>708</v>
      </c>
      <c r="E1115">
        <v>0</v>
      </c>
      <c r="F1115">
        <v>1</v>
      </c>
      <c r="G1115">
        <v>0</v>
      </c>
      <c r="H1115">
        <v>2</v>
      </c>
      <c r="I1115" s="425">
        <f>IF(ISBLANK(D1115),"",(E1115/'Tasks to improve GC score'!$C$10))</f>
        <v>0</v>
      </c>
      <c r="J1115" s="425">
        <f>IF(ISBLANK(D1115),"",(F1115/'Tasks to improve GC score'!$C$10))</f>
        <v>1.8946714260812891E-6</v>
      </c>
      <c r="K1115" s="425">
        <f>IF(ISBLANK(D1115),"",(G1115/'Tasks to improve GC score'!$C$10))</f>
        <v>0</v>
      </c>
    </row>
    <row r="1116" spans="1:11" x14ac:dyDescent="0.5">
      <c r="A1116" s="230" t="str">
        <f t="shared" si="40"/>
        <v>Travel insurance</v>
      </c>
      <c r="B1116" s="230" t="str">
        <f t="shared" si="41"/>
        <v>GAC</v>
      </c>
      <c r="C1116" s="230">
        <f>VLOOKUP(B1116,'Data-Dept'!A:J,10,)</f>
        <v>8.097690068006173E-3</v>
      </c>
      <c r="D1116" t="s">
        <v>720</v>
      </c>
      <c r="E1116">
        <v>0</v>
      </c>
      <c r="F1116">
        <v>0</v>
      </c>
      <c r="G1116">
        <v>1</v>
      </c>
      <c r="H1116">
        <v>1</v>
      </c>
      <c r="I1116" s="425">
        <f>IF(ISBLANK(D1116),"",(E1116/'Tasks to improve GC score'!$C$10))</f>
        <v>0</v>
      </c>
      <c r="J1116" s="425">
        <f>IF(ISBLANK(D1116),"",(F1116/'Tasks to improve GC score'!$C$10))</f>
        <v>0</v>
      </c>
      <c r="K1116" s="425">
        <f>IF(ISBLANK(D1116),"",(G1116/'Tasks to improve GC score'!$C$10))</f>
        <v>1.8946714260812891E-6</v>
      </c>
    </row>
    <row r="1117" spans="1:11" x14ac:dyDescent="0.5">
      <c r="A1117" s="230" t="str">
        <f t="shared" si="40"/>
        <v>Association of Southeast Asian Nations (ASEAN)</v>
      </c>
      <c r="B1117" s="230" t="str">
        <f t="shared" si="41"/>
        <v>GAC</v>
      </c>
      <c r="C1117" s="230">
        <f>VLOOKUP(B1117,'Data-Dept'!A:J,10,)</f>
        <v>8.097690068006173E-3</v>
      </c>
      <c r="D1117" t="s">
        <v>725</v>
      </c>
      <c r="E1117">
        <v>0</v>
      </c>
      <c r="F1117">
        <v>0</v>
      </c>
      <c r="G1117">
        <v>1</v>
      </c>
      <c r="H1117">
        <v>1</v>
      </c>
      <c r="I1117" s="425">
        <f>IF(ISBLANK(D1117),"",(E1117/'Tasks to improve GC score'!$C$10))</f>
        <v>0</v>
      </c>
      <c r="J1117" s="425">
        <f>IF(ISBLANK(D1117),"",(F1117/'Tasks to improve GC score'!$C$10))</f>
        <v>0</v>
      </c>
      <c r="K1117" s="425">
        <f>IF(ISBLANK(D1117),"",(G1117/'Tasks to improve GC score'!$C$10))</f>
        <v>1.8946714260812891E-6</v>
      </c>
    </row>
    <row r="1118" spans="1:11" x14ac:dyDescent="0.5">
      <c r="A1118" s="230" t="str">
        <f t="shared" si="40"/>
        <v>Canada's aid and development assistance in response to the COVID-19 pandemic</v>
      </c>
      <c r="B1118" s="230" t="str">
        <f t="shared" si="41"/>
        <v>GAC</v>
      </c>
      <c r="C1118" s="230">
        <f>VLOOKUP(B1118,'Data-Dept'!A:J,10,)</f>
        <v>8.097690068006173E-3</v>
      </c>
      <c r="D1118" t="s">
        <v>728</v>
      </c>
      <c r="E1118">
        <v>0</v>
      </c>
      <c r="F1118">
        <v>0</v>
      </c>
      <c r="G1118">
        <v>1</v>
      </c>
      <c r="H1118">
        <v>2</v>
      </c>
      <c r="I1118" s="425">
        <f>IF(ISBLANK(D1118),"",(E1118/'Tasks to improve GC score'!$C$10))</f>
        <v>0</v>
      </c>
      <c r="J1118" s="425">
        <f>IF(ISBLANK(D1118),"",(F1118/'Tasks to improve GC score'!$C$10))</f>
        <v>0</v>
      </c>
      <c r="K1118" s="425">
        <f>IF(ISBLANK(D1118),"",(G1118/'Tasks to improve GC score'!$C$10))</f>
        <v>1.8946714260812891E-6</v>
      </c>
    </row>
    <row r="1119" spans="1:11" x14ac:dyDescent="0.5">
      <c r="A1119" s="230" t="str">
        <f t="shared" si="40"/>
        <v>Infrastructure Bilateral Agreements</v>
      </c>
      <c r="B1119" s="230" t="str">
        <f t="shared" si="41"/>
        <v>INFC</v>
      </c>
      <c r="C1119" s="230">
        <f>VLOOKUP(B1119,'Data-Dept'!A:J,10,)</f>
        <v>3.9746974763323513E-2</v>
      </c>
      <c r="D1119" t="s">
        <v>824</v>
      </c>
      <c r="E1119">
        <v>0</v>
      </c>
      <c r="F1119">
        <v>0</v>
      </c>
      <c r="G1119">
        <v>1</v>
      </c>
      <c r="H1119">
        <v>4</v>
      </c>
      <c r="I1119" s="425">
        <f>IF(ISBLANK(D1119),"",(E1119/'Tasks to improve GC score'!$C$10))</f>
        <v>0</v>
      </c>
      <c r="J1119" s="425">
        <f>IF(ISBLANK(D1119),"",(F1119/'Tasks to improve GC score'!$C$10))</f>
        <v>0</v>
      </c>
      <c r="K1119" s="425">
        <f>IF(ISBLANK(D1119),"",(G1119/'Tasks to improve GC score'!$C$10))</f>
        <v>1.8946714260812891E-6</v>
      </c>
    </row>
    <row r="1120" spans="1:11" x14ac:dyDescent="0.5">
      <c r="A1120" s="230" t="str">
        <f t="shared" si="40"/>
        <v>/</v>
      </c>
      <c r="B1120" s="230" t="str">
        <f t="shared" si="41"/>
        <v>IRCC</v>
      </c>
      <c r="C1120" s="230">
        <f>VLOOKUP(B1120,'Data-Dept'!A:J,10,)</f>
        <v>2.146124497851573E-3</v>
      </c>
      <c r="D1120" t="s">
        <v>1468</v>
      </c>
      <c r="E1120">
        <v>0</v>
      </c>
      <c r="F1120">
        <v>0</v>
      </c>
      <c r="G1120">
        <v>0</v>
      </c>
      <c r="H1120">
        <v>1</v>
      </c>
      <c r="I1120" s="425">
        <f>IF(ISBLANK(D1120),"",(E1120/'Tasks to improve GC score'!$C$10))</f>
        <v>0</v>
      </c>
      <c r="J1120" s="425">
        <f>IF(ISBLANK(D1120),"",(F1120/'Tasks to improve GC score'!$C$10))</f>
        <v>0</v>
      </c>
      <c r="K1120" s="425">
        <f>IF(ISBLANK(D1120),"",(G1120/'Tasks to improve GC score'!$C$10))</f>
        <v>0</v>
      </c>
    </row>
    <row r="1121" spans="1:11" x14ac:dyDescent="0.5">
      <c r="A1121" s="230" t="str">
        <f t="shared" si="40"/>
        <v>Get, renew or replace a permanent resident card</v>
      </c>
      <c r="B1121" s="230" t="str">
        <f t="shared" si="41"/>
        <v>IRCC</v>
      </c>
      <c r="C1121" s="230">
        <f>VLOOKUP(B1121,'Data-Dept'!A:J,10,)</f>
        <v>2.146124497851573E-3</v>
      </c>
      <c r="D1121" t="s">
        <v>887</v>
      </c>
      <c r="E1121">
        <v>0</v>
      </c>
      <c r="F1121">
        <v>1</v>
      </c>
      <c r="G1121">
        <v>0</v>
      </c>
      <c r="H1121">
        <v>1</v>
      </c>
      <c r="I1121" s="425">
        <f>IF(ISBLANK(D1121),"",(E1121/'Tasks to improve GC score'!$C$10))</f>
        <v>0</v>
      </c>
      <c r="J1121" s="425">
        <f>IF(ISBLANK(D1121),"",(F1121/'Tasks to improve GC score'!$C$10))</f>
        <v>1.8946714260812891E-6</v>
      </c>
      <c r="K1121" s="425">
        <f>IF(ISBLANK(D1121),"",(G1121/'Tasks to improve GC score'!$C$10))</f>
        <v>0</v>
      </c>
    </row>
    <row r="1122" spans="1:11" x14ac:dyDescent="0.5">
      <c r="A1122" s="230" t="str">
        <f t="shared" si="40"/>
        <v>Hire foreign workers</v>
      </c>
      <c r="B1122" s="230" t="str">
        <f t="shared" si="41"/>
        <v>IRCC</v>
      </c>
      <c r="C1122" s="230">
        <f>VLOOKUP(B1122,'Data-Dept'!A:J,10,)</f>
        <v>2.146124497851573E-3</v>
      </c>
      <c r="D1122" t="s">
        <v>888</v>
      </c>
      <c r="E1122">
        <v>0</v>
      </c>
      <c r="F1122">
        <v>3</v>
      </c>
      <c r="G1122">
        <v>1</v>
      </c>
      <c r="H1122">
        <v>4</v>
      </c>
      <c r="I1122" s="425">
        <f>IF(ISBLANK(D1122),"",(E1122/'Tasks to improve GC score'!$C$10))</f>
        <v>0</v>
      </c>
      <c r="J1122" s="425">
        <f>IF(ISBLANK(D1122),"",(F1122/'Tasks to improve GC score'!$C$10))</f>
        <v>5.6840142782438672E-6</v>
      </c>
      <c r="K1122" s="425">
        <f>IF(ISBLANK(D1122),"",(G1122/'Tasks to improve GC score'!$C$10))</f>
        <v>1.8946714260812891E-6</v>
      </c>
    </row>
    <row r="1123" spans="1:11" x14ac:dyDescent="0.5">
      <c r="A1123" s="230" t="str">
        <f t="shared" si="40"/>
        <v>Visa and immigration services</v>
      </c>
      <c r="B1123" s="230" t="str">
        <f t="shared" si="41"/>
        <v>IRCC</v>
      </c>
      <c r="C1123" s="230">
        <f>VLOOKUP(B1123,'Data-Dept'!A:J,10,)</f>
        <v>2.146124497851573E-3</v>
      </c>
      <c r="D1123" t="s">
        <v>897</v>
      </c>
      <c r="E1123">
        <v>0</v>
      </c>
      <c r="F1123">
        <v>1</v>
      </c>
      <c r="G1123">
        <v>1</v>
      </c>
      <c r="H1123">
        <v>3</v>
      </c>
      <c r="I1123" s="425">
        <f>IF(ISBLANK(D1123),"",(E1123/'Tasks to improve GC score'!$C$10))</f>
        <v>0</v>
      </c>
      <c r="J1123" s="425">
        <f>IF(ISBLANK(D1123),"",(F1123/'Tasks to improve GC score'!$C$10))</f>
        <v>1.8946714260812891E-6</v>
      </c>
      <c r="K1123" s="425">
        <f>IF(ISBLANK(D1123),"",(G1123/'Tasks to improve GC score'!$C$10))</f>
        <v>1.8946714260812891E-6</v>
      </c>
    </row>
    <row r="1124" spans="1:11" ht="31.5" x14ac:dyDescent="0.5">
      <c r="A1124" s="230" t="str">
        <f t="shared" si="40"/>
        <v>Access all consolidated Acts, regulations, constitutional documents from the Government of Canada</v>
      </c>
      <c r="B1124" s="230" t="str">
        <f t="shared" si="41"/>
        <v>JUS</v>
      </c>
      <c r="C1124" s="230">
        <f>VLOOKUP(B1124,'Data-Dept'!A:J,10,)</f>
        <v>3.0446598471137041E-2</v>
      </c>
      <c r="D1124" t="s">
        <v>1475</v>
      </c>
      <c r="E1124">
        <v>0</v>
      </c>
      <c r="F1124">
        <v>2</v>
      </c>
      <c r="G1124">
        <v>1</v>
      </c>
      <c r="H1124">
        <v>2</v>
      </c>
      <c r="I1124" s="425">
        <f>IF(ISBLANK(D1124),"",(E1124/'Tasks to improve GC score'!$C$10))</f>
        <v>0</v>
      </c>
      <c r="J1124" s="425">
        <f>IF(ISBLANK(D1124),"",(F1124/'Tasks to improve GC score'!$C$10))</f>
        <v>3.7893428521625781E-6</v>
      </c>
      <c r="K1124" s="425">
        <f>IF(ISBLANK(D1124),"",(G1124/'Tasks to improve GC score'!$C$10))</f>
        <v>1.8946714260812891E-6</v>
      </c>
    </row>
    <row r="1125" spans="1:11" x14ac:dyDescent="0.5">
      <c r="A1125" s="230" t="str">
        <f t="shared" si="40"/>
        <v>Look up Judicial Appointments</v>
      </c>
      <c r="B1125" s="230" t="str">
        <f t="shared" si="41"/>
        <v>JUS</v>
      </c>
      <c r="C1125" s="230">
        <f>VLOOKUP(B1125,'Data-Dept'!A:J,10,)</f>
        <v>3.0446598471137041E-2</v>
      </c>
      <c r="D1125" t="s">
        <v>1476</v>
      </c>
      <c r="E1125">
        <v>0</v>
      </c>
      <c r="F1125">
        <v>1</v>
      </c>
      <c r="G1125">
        <v>2</v>
      </c>
      <c r="H1125">
        <v>3</v>
      </c>
      <c r="I1125" s="425">
        <f>IF(ISBLANK(D1125),"",(E1125/'Tasks to improve GC score'!$C$10))</f>
        <v>0</v>
      </c>
      <c r="J1125" s="425">
        <f>IF(ISBLANK(D1125),"",(F1125/'Tasks to improve GC score'!$C$10))</f>
        <v>1.8946714260812891E-6</v>
      </c>
      <c r="K1125" s="425">
        <f>IF(ISBLANK(D1125),"",(G1125/'Tasks to improve GC score'!$C$10))</f>
        <v>3.7893428521625781E-6</v>
      </c>
    </row>
    <row r="1126" spans="1:11" x14ac:dyDescent="0.5">
      <c r="A1126" s="230" t="str">
        <f t="shared" si="40"/>
        <v>Learn about international research collaboration opportunities</v>
      </c>
      <c r="B1126" s="230" t="str">
        <f t="shared" si="41"/>
        <v>NRC</v>
      </c>
      <c r="C1126" s="230">
        <f>VLOOKUP(B1126,'Data-Dept'!A:J,10,)</f>
        <v>2.2955709653256485E-2</v>
      </c>
      <c r="D1126" t="s">
        <v>962</v>
      </c>
      <c r="E1126">
        <v>0</v>
      </c>
      <c r="F1126">
        <v>2</v>
      </c>
      <c r="G1126">
        <v>0</v>
      </c>
      <c r="H1126">
        <v>2</v>
      </c>
      <c r="I1126" s="425">
        <f>IF(ISBLANK(D1126),"",(E1126/'Tasks to improve GC score'!$C$10))</f>
        <v>0</v>
      </c>
      <c r="J1126" s="425">
        <f>IF(ISBLANK(D1126),"",(F1126/'Tasks to improve GC score'!$C$10))</f>
        <v>3.7893428521625781E-6</v>
      </c>
      <c r="K1126" s="425">
        <f>IF(ISBLANK(D1126),"",(G1126/'Tasks to improve GC score'!$C$10))</f>
        <v>0</v>
      </c>
    </row>
    <row r="1127" spans="1:11" x14ac:dyDescent="0.5">
      <c r="A1127" s="230" t="str">
        <f t="shared" si="40"/>
        <v>Learn about IRAP's funding to hire young graduates</v>
      </c>
      <c r="B1127" s="230" t="str">
        <f t="shared" si="41"/>
        <v>NRC</v>
      </c>
      <c r="C1127" s="230">
        <f>VLOOKUP(B1127,'Data-Dept'!A:J,10,)</f>
        <v>2.2955709653256485E-2</v>
      </c>
      <c r="D1127" t="s">
        <v>963</v>
      </c>
      <c r="E1127">
        <v>0</v>
      </c>
      <c r="F1127">
        <v>1</v>
      </c>
      <c r="G1127">
        <v>2</v>
      </c>
      <c r="H1127">
        <v>3</v>
      </c>
      <c r="I1127" s="425">
        <f>IF(ISBLANK(D1127),"",(E1127/'Tasks to improve GC score'!$C$10))</f>
        <v>0</v>
      </c>
      <c r="J1127" s="425">
        <f>IF(ISBLANK(D1127),"",(F1127/'Tasks to improve GC score'!$C$10))</f>
        <v>1.8946714260812891E-6</v>
      </c>
      <c r="K1127" s="425">
        <f>IF(ISBLANK(D1127),"",(G1127/'Tasks to improve GC score'!$C$10))</f>
        <v>3.7893428521625781E-6</v>
      </c>
    </row>
    <row r="1128" spans="1:11" x14ac:dyDescent="0.5">
      <c r="A1128" s="230" t="str">
        <f t="shared" si="40"/>
        <v>Learn about IRAP advisory services</v>
      </c>
      <c r="B1128" s="230" t="str">
        <f t="shared" si="41"/>
        <v>NRC</v>
      </c>
      <c r="C1128" s="230">
        <f>VLOOKUP(B1128,'Data-Dept'!A:J,10,)</f>
        <v>2.2955709653256485E-2</v>
      </c>
      <c r="D1128" t="s">
        <v>1481</v>
      </c>
      <c r="E1128">
        <v>0</v>
      </c>
      <c r="F1128">
        <v>1</v>
      </c>
      <c r="G1128">
        <v>0</v>
      </c>
      <c r="H1128">
        <v>1</v>
      </c>
      <c r="I1128" s="425">
        <f>IF(ISBLANK(D1128),"",(E1128/'Tasks to improve GC score'!$C$10))</f>
        <v>0</v>
      </c>
      <c r="J1128" s="425">
        <f>IF(ISBLANK(D1128),"",(F1128/'Tasks to improve GC score'!$C$10))</f>
        <v>1.8946714260812891E-6</v>
      </c>
      <c r="K1128" s="425">
        <f>IF(ISBLANK(D1128),"",(G1128/'Tasks to improve GC score'!$C$10))</f>
        <v>0</v>
      </c>
    </row>
    <row r="1129" spans="1:11" x14ac:dyDescent="0.5">
      <c r="A1129" s="230" t="str">
        <f t="shared" si="40"/>
        <v>Learn about becoming an industrial technology advisor</v>
      </c>
      <c r="B1129" s="230" t="str">
        <f t="shared" si="41"/>
        <v>NRC</v>
      </c>
      <c r="C1129" s="230">
        <f>VLOOKUP(B1129,'Data-Dept'!A:J,10,)</f>
        <v>2.2955709653256485E-2</v>
      </c>
      <c r="D1129" t="s">
        <v>970</v>
      </c>
      <c r="E1129">
        <v>0</v>
      </c>
      <c r="F1129">
        <v>0</v>
      </c>
      <c r="G1129">
        <v>1</v>
      </c>
      <c r="H1129">
        <v>2</v>
      </c>
      <c r="I1129" s="425">
        <f>IF(ISBLANK(D1129),"",(E1129/'Tasks to improve GC score'!$C$10))</f>
        <v>0</v>
      </c>
      <c r="J1129" s="425">
        <f>IF(ISBLANK(D1129),"",(F1129/'Tasks to improve GC score'!$C$10))</f>
        <v>0</v>
      </c>
      <c r="K1129" s="425">
        <f>IF(ISBLANK(D1129),"",(G1129/'Tasks to improve GC score'!$C$10))</f>
        <v>1.8946714260812891E-6</v>
      </c>
    </row>
    <row r="1130" spans="1:11" x14ac:dyDescent="0.5">
      <c r="A1130" s="230" t="str">
        <f t="shared" si="40"/>
        <v>Learn about the postdoctoral fellowship program</v>
      </c>
      <c r="B1130" s="230" t="str">
        <f t="shared" si="41"/>
        <v>NRC</v>
      </c>
      <c r="C1130" s="230">
        <f>VLOOKUP(B1130,'Data-Dept'!A:J,10,)</f>
        <v>2.2955709653256485E-2</v>
      </c>
      <c r="D1130" t="s">
        <v>972</v>
      </c>
      <c r="E1130">
        <v>0</v>
      </c>
      <c r="F1130">
        <v>0</v>
      </c>
      <c r="G1130">
        <v>0</v>
      </c>
      <c r="H1130">
        <v>2</v>
      </c>
      <c r="I1130" s="425">
        <f>IF(ISBLANK(D1130),"",(E1130/'Tasks to improve GC score'!$C$10))</f>
        <v>0</v>
      </c>
      <c r="J1130" s="425">
        <f>IF(ISBLANK(D1130),"",(F1130/'Tasks to improve GC score'!$C$10))</f>
        <v>0</v>
      </c>
      <c r="K1130" s="425">
        <f>IF(ISBLANK(D1130),"",(G1130/'Tasks to improve GC score'!$C$10))</f>
        <v>0</v>
      </c>
    </row>
    <row r="1131" spans="1:11" x14ac:dyDescent="0.5">
      <c r="A1131" s="230" t="str">
        <f t="shared" si="40"/>
        <v>Other - Reason for my visit is not in this list</v>
      </c>
      <c r="B1131" s="230" t="str">
        <f t="shared" si="41"/>
        <v>NRC</v>
      </c>
      <c r="C1131" s="230">
        <f>VLOOKUP(B1131,'Data-Dept'!A:J,10,)</f>
        <v>2.2955709653256485E-2</v>
      </c>
      <c r="D1131" t="s">
        <v>974</v>
      </c>
      <c r="E1131">
        <v>0</v>
      </c>
      <c r="F1131">
        <v>1</v>
      </c>
      <c r="G1131">
        <v>1</v>
      </c>
      <c r="H1131">
        <v>3</v>
      </c>
      <c r="I1131" s="425">
        <f>IF(ISBLANK(D1131),"",(E1131/'Tasks to improve GC score'!$C$10))</f>
        <v>0</v>
      </c>
      <c r="J1131" s="425">
        <f>IF(ISBLANK(D1131),"",(F1131/'Tasks to improve GC score'!$C$10))</f>
        <v>1.8946714260812891E-6</v>
      </c>
      <c r="K1131" s="425">
        <f>IF(ISBLANK(D1131),"",(G1131/'Tasks to improve GC score'!$C$10))</f>
        <v>1.8946714260812891E-6</v>
      </c>
    </row>
    <row r="1132" spans="1:11" x14ac:dyDescent="0.5">
      <c r="A1132" s="230" t="str">
        <f t="shared" si="40"/>
        <v>Activate your Codes Canada subscription</v>
      </c>
      <c r="B1132" s="230" t="str">
        <f t="shared" si="41"/>
        <v>NRC</v>
      </c>
      <c r="C1132" s="230">
        <f>VLOOKUP(B1132,'Data-Dept'!A:J,10,)</f>
        <v>2.2955709653256485E-2</v>
      </c>
      <c r="D1132" t="s">
        <v>977</v>
      </c>
      <c r="E1132">
        <v>0</v>
      </c>
      <c r="F1132">
        <v>1</v>
      </c>
      <c r="G1132">
        <v>0</v>
      </c>
      <c r="H1132">
        <v>2</v>
      </c>
      <c r="I1132" s="425">
        <f>IF(ISBLANK(D1132),"",(E1132/'Tasks to improve GC score'!$C$10))</f>
        <v>0</v>
      </c>
      <c r="J1132" s="425">
        <f>IF(ISBLANK(D1132),"",(F1132/'Tasks to improve GC score'!$C$10))</f>
        <v>1.8946714260812891E-6</v>
      </c>
      <c r="K1132" s="425">
        <f>IF(ISBLANK(D1132),"",(G1132/'Tasks to improve GC score'!$C$10))</f>
        <v>0</v>
      </c>
    </row>
    <row r="1133" spans="1:11" x14ac:dyDescent="0.5">
      <c r="A1133" s="230" t="str">
        <f t="shared" si="40"/>
        <v>Apply for CLAS certification</v>
      </c>
      <c r="B1133" s="230" t="str">
        <f t="shared" si="41"/>
        <v>NRC</v>
      </c>
      <c r="C1133" s="230">
        <f>VLOOKUP(B1133,'Data-Dept'!A:J,10,)</f>
        <v>2.2955709653256485E-2</v>
      </c>
      <c r="D1133" t="s">
        <v>978</v>
      </c>
      <c r="E1133">
        <v>0</v>
      </c>
      <c r="F1133">
        <v>0</v>
      </c>
      <c r="G1133">
        <v>0</v>
      </c>
      <c r="H1133">
        <v>1</v>
      </c>
      <c r="I1133" s="425">
        <f>IF(ISBLANK(D1133),"",(E1133/'Tasks to improve GC score'!$C$10))</f>
        <v>0</v>
      </c>
      <c r="J1133" s="425">
        <f>IF(ISBLANK(D1133),"",(F1133/'Tasks to improve GC score'!$C$10))</f>
        <v>0</v>
      </c>
      <c r="K1133" s="425">
        <f>IF(ISBLANK(D1133),"",(G1133/'Tasks to improve GC score'!$C$10))</f>
        <v>0</v>
      </c>
    </row>
    <row r="1134" spans="1:11" x14ac:dyDescent="0.5">
      <c r="A1134" s="230" t="str">
        <f t="shared" si="40"/>
        <v>Calibration Laboratory Assessment Service (CLAS)</v>
      </c>
      <c r="B1134" s="230" t="str">
        <f t="shared" si="41"/>
        <v>NRC</v>
      </c>
      <c r="C1134" s="230">
        <f>VLOOKUP(B1134,'Data-Dept'!A:J,10,)</f>
        <v>2.2955709653256485E-2</v>
      </c>
      <c r="D1134" t="s">
        <v>979</v>
      </c>
      <c r="E1134">
        <v>0</v>
      </c>
      <c r="F1134">
        <v>0</v>
      </c>
      <c r="G1134">
        <v>0</v>
      </c>
      <c r="H1134">
        <v>1</v>
      </c>
      <c r="I1134" s="425">
        <f>IF(ISBLANK(D1134),"",(E1134/'Tasks to improve GC score'!$C$10))</f>
        <v>0</v>
      </c>
      <c r="J1134" s="425">
        <f>IF(ISBLANK(D1134),"",(F1134/'Tasks to improve GC score'!$C$10))</f>
        <v>0</v>
      </c>
      <c r="K1134" s="425">
        <f>IF(ISBLANK(D1134),"",(G1134/'Tasks to improve GC score'!$C$10))</f>
        <v>0</v>
      </c>
    </row>
    <row r="1135" spans="1:11" x14ac:dyDescent="0.5">
      <c r="A1135" s="230" t="str">
        <f t="shared" si="40"/>
        <v>Canadian Construction Materials Centre (CCMC)</v>
      </c>
      <c r="B1135" s="230" t="str">
        <f t="shared" si="41"/>
        <v>NRC</v>
      </c>
      <c r="C1135" s="230">
        <f>VLOOKUP(B1135,'Data-Dept'!A:J,10,)</f>
        <v>2.2955709653256485E-2</v>
      </c>
      <c r="D1135" t="s">
        <v>980</v>
      </c>
      <c r="E1135">
        <v>0</v>
      </c>
      <c r="F1135">
        <v>1</v>
      </c>
      <c r="G1135">
        <v>1</v>
      </c>
      <c r="H1135">
        <v>1</v>
      </c>
      <c r="I1135" s="425">
        <f>IF(ISBLANK(D1135),"",(E1135/'Tasks to improve GC score'!$C$10))</f>
        <v>0</v>
      </c>
      <c r="J1135" s="425">
        <f>IF(ISBLANK(D1135),"",(F1135/'Tasks to improve GC score'!$C$10))</f>
        <v>1.8946714260812891E-6</v>
      </c>
      <c r="K1135" s="425">
        <f>IF(ISBLANK(D1135),"",(G1135/'Tasks to improve GC score'!$C$10))</f>
        <v>1.8946714260812891E-6</v>
      </c>
    </row>
    <row r="1136" spans="1:11" x14ac:dyDescent="0.5">
      <c r="A1136" s="230" t="str">
        <f t="shared" si="40"/>
        <v>Consult the descriptions of National Research Council (NRC) facilities</v>
      </c>
      <c r="B1136" s="230" t="str">
        <f t="shared" si="41"/>
        <v>NRC</v>
      </c>
      <c r="C1136" s="230">
        <f>VLOOKUP(B1136,'Data-Dept'!A:J,10,)</f>
        <v>2.2955709653256485E-2</v>
      </c>
      <c r="D1136" t="s">
        <v>985</v>
      </c>
      <c r="E1136">
        <v>0</v>
      </c>
      <c r="F1136">
        <v>0</v>
      </c>
      <c r="G1136">
        <v>0</v>
      </c>
      <c r="H1136">
        <v>1</v>
      </c>
      <c r="I1136" s="425">
        <f>IF(ISBLANK(D1136),"",(E1136/'Tasks to improve GC score'!$C$10))</f>
        <v>0</v>
      </c>
      <c r="J1136" s="425">
        <f>IF(ISBLANK(D1136),"",(F1136/'Tasks to improve GC score'!$C$10))</f>
        <v>0</v>
      </c>
      <c r="K1136" s="425">
        <f>IF(ISBLANK(D1136),"",(G1136/'Tasks to improve GC score'!$C$10))</f>
        <v>0</v>
      </c>
    </row>
    <row r="1137" spans="1:11" x14ac:dyDescent="0.5">
      <c r="A1137" s="230" t="str">
        <f t="shared" si="40"/>
        <v>Consult the descriptions of NRC facilities</v>
      </c>
      <c r="B1137" s="230" t="str">
        <f t="shared" si="41"/>
        <v>NRC</v>
      </c>
      <c r="C1137" s="230">
        <f>VLOOKUP(B1137,'Data-Dept'!A:J,10,)</f>
        <v>2.2955709653256485E-2</v>
      </c>
      <c r="D1137" t="s">
        <v>1486</v>
      </c>
      <c r="E1137">
        <v>0</v>
      </c>
      <c r="F1137">
        <v>1</v>
      </c>
      <c r="G1137">
        <v>1</v>
      </c>
      <c r="H1137">
        <v>2</v>
      </c>
      <c r="I1137" s="425">
        <f>IF(ISBLANK(D1137),"",(E1137/'Tasks to improve GC score'!$C$10))</f>
        <v>0</v>
      </c>
      <c r="J1137" s="425">
        <f>IF(ISBLANK(D1137),"",(F1137/'Tasks to improve GC score'!$C$10))</f>
        <v>1.8946714260812891E-6</v>
      </c>
      <c r="K1137" s="425">
        <f>IF(ISBLANK(D1137),"",(G1137/'Tasks to improve GC score'!$C$10))</f>
        <v>1.8946714260812891E-6</v>
      </c>
    </row>
    <row r="1138" spans="1:11" x14ac:dyDescent="0.5">
      <c r="A1138" s="230" t="str">
        <f t="shared" si="40"/>
        <v>Consult the list of CRM products / Registry of documentation</v>
      </c>
      <c r="B1138" s="230" t="str">
        <f t="shared" si="41"/>
        <v>NRC</v>
      </c>
      <c r="C1138" s="230">
        <f>VLOOKUP(B1138,'Data-Dept'!A:J,10,)</f>
        <v>2.2955709653256485E-2</v>
      </c>
      <c r="D1138" t="s">
        <v>1487</v>
      </c>
      <c r="E1138">
        <v>0</v>
      </c>
      <c r="F1138">
        <v>2</v>
      </c>
      <c r="G1138">
        <v>1</v>
      </c>
      <c r="H1138">
        <v>6</v>
      </c>
      <c r="I1138" s="425">
        <f>IF(ISBLANK(D1138),"",(E1138/'Tasks to improve GC score'!$C$10))</f>
        <v>0</v>
      </c>
      <c r="J1138" s="425">
        <f>IF(ISBLANK(D1138),"",(F1138/'Tasks to improve GC score'!$C$10))</f>
        <v>3.7893428521625781E-6</v>
      </c>
      <c r="K1138" s="425">
        <f>IF(ISBLANK(D1138),"",(G1138/'Tasks to improve GC score'!$C$10))</f>
        <v>1.8946714260812891E-6</v>
      </c>
    </row>
    <row r="1139" spans="1:11" x14ac:dyDescent="0.5">
      <c r="A1139" s="230" t="str">
        <f t="shared" si="40"/>
        <v>Consult the NMS User's Guide</v>
      </c>
      <c r="B1139" s="230" t="str">
        <f t="shared" si="41"/>
        <v>NRC</v>
      </c>
      <c r="C1139" s="230">
        <f>VLOOKUP(B1139,'Data-Dept'!A:J,10,)</f>
        <v>2.2955709653256485E-2</v>
      </c>
      <c r="D1139" t="s">
        <v>986</v>
      </c>
      <c r="E1139">
        <v>0</v>
      </c>
      <c r="F1139">
        <v>0</v>
      </c>
      <c r="G1139">
        <v>0</v>
      </c>
      <c r="H1139">
        <v>2</v>
      </c>
      <c r="I1139" s="425">
        <f>IF(ISBLANK(D1139),"",(E1139/'Tasks to improve GC score'!$C$10))</f>
        <v>0</v>
      </c>
      <c r="J1139" s="425">
        <f>IF(ISBLANK(D1139),"",(F1139/'Tasks to improve GC score'!$C$10))</f>
        <v>0</v>
      </c>
      <c r="K1139" s="425">
        <f>IF(ISBLANK(D1139),"",(G1139/'Tasks to improve GC score'!$C$10))</f>
        <v>0</v>
      </c>
    </row>
    <row r="1140" spans="1:11" x14ac:dyDescent="0.5">
      <c r="A1140" s="230" t="str">
        <f t="shared" si="40"/>
        <v>Contact the NRC</v>
      </c>
      <c r="B1140" s="230" t="str">
        <f t="shared" si="41"/>
        <v>NRC</v>
      </c>
      <c r="C1140" s="230">
        <f>VLOOKUP(B1140,'Data-Dept'!A:J,10,)</f>
        <v>2.2955709653256485E-2</v>
      </c>
      <c r="D1140" t="s">
        <v>1489</v>
      </c>
      <c r="E1140">
        <v>0</v>
      </c>
      <c r="F1140">
        <v>1</v>
      </c>
      <c r="G1140">
        <v>0</v>
      </c>
      <c r="H1140">
        <v>1</v>
      </c>
      <c r="I1140" s="425">
        <f>IF(ISBLANK(D1140),"",(E1140/'Tasks to improve GC score'!$C$10))</f>
        <v>0</v>
      </c>
      <c r="J1140" s="425">
        <f>IF(ISBLANK(D1140),"",(F1140/'Tasks to improve GC score'!$C$10))</f>
        <v>1.8946714260812891E-6</v>
      </c>
      <c r="K1140" s="425">
        <f>IF(ISBLANK(D1140),"",(G1140/'Tasks to improve GC score'!$C$10))</f>
        <v>0</v>
      </c>
    </row>
    <row r="1141" spans="1:11" x14ac:dyDescent="0.5">
      <c r="A1141" s="230" t="str">
        <f t="shared" si="40"/>
        <v>Download NRC software, applications and tools</v>
      </c>
      <c r="B1141" s="230" t="str">
        <f t="shared" si="41"/>
        <v>NRC</v>
      </c>
      <c r="C1141" s="230">
        <f>VLOOKUP(B1141,'Data-Dept'!A:J,10,)</f>
        <v>2.2955709653256485E-2</v>
      </c>
      <c r="D1141" t="s">
        <v>1490</v>
      </c>
      <c r="E1141">
        <v>0</v>
      </c>
      <c r="F1141">
        <v>1</v>
      </c>
      <c r="G1141">
        <v>0</v>
      </c>
      <c r="H1141">
        <v>2</v>
      </c>
      <c r="I1141" s="425">
        <f>IF(ISBLANK(D1141),"",(E1141/'Tasks to improve GC score'!$C$10))</f>
        <v>0</v>
      </c>
      <c r="J1141" s="425">
        <f>IF(ISBLANK(D1141),"",(F1141/'Tasks to improve GC score'!$C$10))</f>
        <v>1.8946714260812891E-6</v>
      </c>
      <c r="K1141" s="425">
        <f>IF(ISBLANK(D1141),"",(G1141/'Tasks to improve GC score'!$C$10))</f>
        <v>0</v>
      </c>
    </row>
    <row r="1142" spans="1:11" x14ac:dyDescent="0.5">
      <c r="A1142" s="230" t="str">
        <f t="shared" si="40"/>
        <v>Express interest to collaborate with a Challenge program</v>
      </c>
      <c r="B1142" s="230" t="str">
        <f t="shared" si="41"/>
        <v>NRC</v>
      </c>
      <c r="C1142" s="230">
        <f>VLOOKUP(B1142,'Data-Dept'!A:J,10,)</f>
        <v>2.2955709653256485E-2</v>
      </c>
      <c r="D1142" t="s">
        <v>987</v>
      </c>
      <c r="E1142">
        <v>0</v>
      </c>
      <c r="F1142">
        <v>1</v>
      </c>
      <c r="G1142">
        <v>1</v>
      </c>
      <c r="H1142">
        <v>4</v>
      </c>
      <c r="I1142" s="425">
        <f>IF(ISBLANK(D1142),"",(E1142/'Tasks to improve GC score'!$C$10))</f>
        <v>0</v>
      </c>
      <c r="J1142" s="425">
        <f>IF(ISBLANK(D1142),"",(F1142/'Tasks to improve GC score'!$C$10))</f>
        <v>1.8946714260812891E-6</v>
      </c>
      <c r="K1142" s="425">
        <f>IF(ISBLANK(D1142),"",(G1142/'Tasks to improve GC score'!$C$10))</f>
        <v>1.8946714260812891E-6</v>
      </c>
    </row>
    <row r="1143" spans="1:11" x14ac:dyDescent="0.5">
      <c r="A1143" s="230" t="str">
        <f t="shared" si="40"/>
        <v>Find a research facility</v>
      </c>
      <c r="B1143" s="230" t="str">
        <f t="shared" si="41"/>
        <v>NRC</v>
      </c>
      <c r="C1143" s="230">
        <f>VLOOKUP(B1143,'Data-Dept'!A:J,10,)</f>
        <v>2.2955709653256485E-2</v>
      </c>
      <c r="D1143" t="s">
        <v>1491</v>
      </c>
      <c r="E1143">
        <v>0</v>
      </c>
      <c r="F1143">
        <v>1</v>
      </c>
      <c r="G1143">
        <v>0</v>
      </c>
      <c r="H1143">
        <v>3</v>
      </c>
      <c r="I1143" s="425">
        <f>IF(ISBLANK(D1143),"",(E1143/'Tasks to improve GC score'!$C$10))</f>
        <v>0</v>
      </c>
      <c r="J1143" s="425">
        <f>IF(ISBLANK(D1143),"",(F1143/'Tasks to improve GC score'!$C$10))</f>
        <v>1.8946714260812891E-6</v>
      </c>
      <c r="K1143" s="425">
        <f>IF(ISBLANK(D1143),"",(G1143/'Tasks to improve GC score'!$C$10))</f>
        <v>0</v>
      </c>
    </row>
    <row r="1144" spans="1:11" x14ac:dyDescent="0.5">
      <c r="A1144" s="230" t="str">
        <f t="shared" si="40"/>
        <v>Find NRC locations across Canada</v>
      </c>
      <c r="B1144" s="230" t="str">
        <f t="shared" si="41"/>
        <v>NRC</v>
      </c>
      <c r="C1144" s="230">
        <f>VLOOKUP(B1144,'Data-Dept'!A:J,10,)</f>
        <v>2.2955709653256485E-2</v>
      </c>
      <c r="D1144" t="s">
        <v>1493</v>
      </c>
      <c r="E1144">
        <v>0</v>
      </c>
      <c r="F1144">
        <v>0</v>
      </c>
      <c r="G1144">
        <v>0</v>
      </c>
      <c r="H1144">
        <v>1</v>
      </c>
      <c r="I1144" s="425">
        <f>IF(ISBLANK(D1144),"",(E1144/'Tasks to improve GC score'!$C$10))</f>
        <v>0</v>
      </c>
      <c r="J1144" s="425">
        <f>IF(ISBLANK(D1144),"",(F1144/'Tasks to improve GC score'!$C$10))</f>
        <v>0</v>
      </c>
      <c r="K1144" s="425">
        <f>IF(ISBLANK(D1144),"",(G1144/'Tasks to improve GC score'!$C$10))</f>
        <v>0</v>
      </c>
    </row>
    <row r="1145" spans="1:11" x14ac:dyDescent="0.5">
      <c r="A1145" s="230" t="str">
        <f t="shared" si="40"/>
        <v>Find where to safely fly a drone</v>
      </c>
      <c r="B1145" s="230" t="str">
        <f t="shared" si="41"/>
        <v>NRC</v>
      </c>
      <c r="C1145" s="230">
        <f>VLOOKUP(B1145,'Data-Dept'!A:J,10,)</f>
        <v>2.2955709653256485E-2</v>
      </c>
      <c r="D1145" t="s">
        <v>1494</v>
      </c>
      <c r="E1145">
        <v>0</v>
      </c>
      <c r="F1145">
        <v>0</v>
      </c>
      <c r="G1145">
        <v>0</v>
      </c>
      <c r="H1145">
        <v>1</v>
      </c>
      <c r="I1145" s="425">
        <f>IF(ISBLANK(D1145),"",(E1145/'Tasks to improve GC score'!$C$10))</f>
        <v>0</v>
      </c>
      <c r="J1145" s="425">
        <f>IF(ISBLANK(D1145),"",(F1145/'Tasks to improve GC score'!$C$10))</f>
        <v>0</v>
      </c>
      <c r="K1145" s="425">
        <f>IF(ISBLANK(D1145),"",(G1145/'Tasks to improve GC score'!$C$10))</f>
        <v>0</v>
      </c>
    </row>
    <row r="1146" spans="1:11" x14ac:dyDescent="0.5">
      <c r="A1146" s="230" t="str">
        <f t="shared" si="40"/>
        <v>Learn about network time protocol (NTP)</v>
      </c>
      <c r="B1146" s="230" t="str">
        <f t="shared" si="41"/>
        <v>NRC</v>
      </c>
      <c r="C1146" s="230">
        <f>VLOOKUP(B1146,'Data-Dept'!A:J,10,)</f>
        <v>2.2955709653256485E-2</v>
      </c>
      <c r="D1146" t="s">
        <v>992</v>
      </c>
      <c r="E1146">
        <v>0</v>
      </c>
      <c r="F1146">
        <v>0</v>
      </c>
      <c r="G1146">
        <v>0</v>
      </c>
      <c r="H1146">
        <v>3</v>
      </c>
      <c r="I1146" s="425">
        <f>IF(ISBLANK(D1146),"",(E1146/'Tasks to improve GC score'!$C$10))</f>
        <v>0</v>
      </c>
      <c r="J1146" s="425">
        <f>IF(ISBLANK(D1146),"",(F1146/'Tasks to improve GC score'!$C$10))</f>
        <v>0</v>
      </c>
      <c r="K1146" s="425">
        <f>IF(ISBLANK(D1146),"",(G1146/'Tasks to improve GC score'!$C$10))</f>
        <v>0</v>
      </c>
    </row>
    <row r="1147" spans="1:11" x14ac:dyDescent="0.5">
      <c r="A1147" s="230" t="str">
        <f t="shared" si="40"/>
        <v>Learn about NRC's radio time signals</v>
      </c>
      <c r="B1147" s="230" t="str">
        <f t="shared" si="41"/>
        <v>NRC</v>
      </c>
      <c r="C1147" s="230">
        <f>VLOOKUP(B1147,'Data-Dept'!A:J,10,)</f>
        <v>2.2955709653256485E-2</v>
      </c>
      <c r="D1147" t="s">
        <v>1497</v>
      </c>
      <c r="E1147">
        <v>0</v>
      </c>
      <c r="F1147">
        <v>0</v>
      </c>
      <c r="G1147">
        <v>0</v>
      </c>
      <c r="H1147">
        <v>2</v>
      </c>
      <c r="I1147" s="425">
        <f>IF(ISBLANK(D1147),"",(E1147/'Tasks to improve GC score'!$C$10))</f>
        <v>0</v>
      </c>
      <c r="J1147" s="425">
        <f>IF(ISBLANK(D1147),"",(F1147/'Tasks to improve GC score'!$C$10))</f>
        <v>0</v>
      </c>
      <c r="K1147" s="425">
        <f>IF(ISBLANK(D1147),"",(G1147/'Tasks to improve GC score'!$C$10))</f>
        <v>0</v>
      </c>
    </row>
    <row r="1148" spans="1:11" x14ac:dyDescent="0.5">
      <c r="A1148" s="230" t="str">
        <f t="shared" si="40"/>
        <v>Learn about radio time signals</v>
      </c>
      <c r="B1148" s="230" t="str">
        <f t="shared" si="41"/>
        <v>NRC</v>
      </c>
      <c r="C1148" s="230">
        <f>VLOOKUP(B1148,'Data-Dept'!A:J,10,)</f>
        <v>2.2955709653256485E-2</v>
      </c>
      <c r="D1148" t="s">
        <v>1500</v>
      </c>
      <c r="E1148">
        <v>0</v>
      </c>
      <c r="F1148">
        <v>0</v>
      </c>
      <c r="G1148">
        <v>0</v>
      </c>
      <c r="H1148">
        <v>3</v>
      </c>
      <c r="I1148" s="425">
        <f>IF(ISBLANK(D1148),"",(E1148/'Tasks to improve GC score'!$C$10))</f>
        <v>0</v>
      </c>
      <c r="J1148" s="425">
        <f>IF(ISBLANK(D1148),"",(F1148/'Tasks to improve GC score'!$C$10))</f>
        <v>0</v>
      </c>
      <c r="K1148" s="425">
        <f>IF(ISBLANK(D1148),"",(G1148/'Tasks to improve GC score'!$C$10))</f>
        <v>0</v>
      </c>
    </row>
    <row r="1149" spans="1:11" x14ac:dyDescent="0.5">
      <c r="A1149" s="230" t="str">
        <f t="shared" si="40"/>
        <v>Learn about the Canadian Construction Materials Centre (CCMC)</v>
      </c>
      <c r="B1149" s="230" t="str">
        <f t="shared" si="41"/>
        <v>NRC</v>
      </c>
      <c r="C1149" s="230">
        <f>VLOOKUP(B1149,'Data-Dept'!A:J,10,)</f>
        <v>2.2955709653256485E-2</v>
      </c>
      <c r="D1149" t="s">
        <v>994</v>
      </c>
      <c r="E1149">
        <v>0</v>
      </c>
      <c r="F1149">
        <v>2</v>
      </c>
      <c r="G1149">
        <v>3</v>
      </c>
      <c r="H1149">
        <v>5</v>
      </c>
      <c r="I1149" s="425">
        <f>IF(ISBLANK(D1149),"",(E1149/'Tasks to improve GC score'!$C$10))</f>
        <v>0</v>
      </c>
      <c r="J1149" s="425">
        <f>IF(ISBLANK(D1149),"",(F1149/'Tasks to improve GC score'!$C$10))</f>
        <v>3.7893428521625781E-6</v>
      </c>
      <c r="K1149" s="425">
        <f>IF(ISBLANK(D1149),"",(G1149/'Tasks to improve GC score'!$C$10))</f>
        <v>5.6840142782438672E-6</v>
      </c>
    </row>
    <row r="1150" spans="1:11" x14ac:dyDescent="0.5">
      <c r="A1150" s="230" t="str">
        <f t="shared" si="40"/>
        <v>Learn about the Canadian National Master Construction Specifications (NMS)</v>
      </c>
      <c r="B1150" s="230" t="str">
        <f t="shared" si="41"/>
        <v>NRC</v>
      </c>
      <c r="C1150" s="230">
        <f>VLOOKUP(B1150,'Data-Dept'!A:J,10,)</f>
        <v>2.2955709653256485E-2</v>
      </c>
      <c r="D1150" t="s">
        <v>995</v>
      </c>
      <c r="E1150">
        <v>0</v>
      </c>
      <c r="F1150">
        <v>0</v>
      </c>
      <c r="G1150">
        <v>0</v>
      </c>
      <c r="H1150">
        <v>1</v>
      </c>
      <c r="I1150" s="425">
        <f>IF(ISBLANK(D1150),"",(E1150/'Tasks to improve GC score'!$C$10))</f>
        <v>0</v>
      </c>
      <c r="J1150" s="425">
        <f>IF(ISBLANK(D1150),"",(F1150/'Tasks to improve GC score'!$C$10))</f>
        <v>0</v>
      </c>
      <c r="K1150" s="425">
        <f>IF(ISBLANK(D1150),"",(G1150/'Tasks to improve GC score'!$C$10))</f>
        <v>0</v>
      </c>
    </row>
    <row r="1151" spans="1:11" x14ac:dyDescent="0.5">
      <c r="A1151" s="230" t="str">
        <f t="shared" si="40"/>
        <v>Learn about the telephone talking clock</v>
      </c>
      <c r="B1151" s="230" t="str">
        <f t="shared" si="41"/>
        <v>NRC</v>
      </c>
      <c r="C1151" s="230">
        <f>VLOOKUP(B1151,'Data-Dept'!A:J,10,)</f>
        <v>2.2955709653256485E-2</v>
      </c>
      <c r="D1151" t="s">
        <v>1504</v>
      </c>
      <c r="E1151">
        <v>0</v>
      </c>
      <c r="F1151">
        <v>0</v>
      </c>
      <c r="G1151">
        <v>0</v>
      </c>
      <c r="H1151">
        <v>1</v>
      </c>
      <c r="I1151" s="425">
        <f>IF(ISBLANK(D1151),"",(E1151/'Tasks to improve GC score'!$C$10))</f>
        <v>0</v>
      </c>
      <c r="J1151" s="425">
        <f>IF(ISBLANK(D1151),"",(F1151/'Tasks to improve GC score'!$C$10))</f>
        <v>0</v>
      </c>
      <c r="K1151" s="425">
        <f>IF(ISBLANK(D1151),"",(G1151/'Tasks to improve GC score'!$C$10))</f>
        <v>0</v>
      </c>
    </row>
    <row r="1152" spans="1:11" x14ac:dyDescent="0.5">
      <c r="A1152" s="230" t="str">
        <f t="shared" si="40"/>
        <v>National Research Council (NRC) Challenge programs</v>
      </c>
      <c r="B1152" s="230" t="str">
        <f t="shared" si="41"/>
        <v>NRC</v>
      </c>
      <c r="C1152" s="230">
        <f>VLOOKUP(B1152,'Data-Dept'!A:J,10,)</f>
        <v>2.2955709653256485E-2</v>
      </c>
      <c r="D1152" t="s">
        <v>1000</v>
      </c>
      <c r="E1152">
        <v>0</v>
      </c>
      <c r="F1152">
        <v>0</v>
      </c>
      <c r="G1152">
        <v>0</v>
      </c>
      <c r="H1152">
        <v>2</v>
      </c>
      <c r="I1152" s="425">
        <f>IF(ISBLANK(D1152),"",(E1152/'Tasks to improve GC score'!$C$10))</f>
        <v>0</v>
      </c>
      <c r="J1152" s="425">
        <f>IF(ISBLANK(D1152),"",(F1152/'Tasks to improve GC score'!$C$10))</f>
        <v>0</v>
      </c>
      <c r="K1152" s="425">
        <f>IF(ISBLANK(D1152),"",(G1152/'Tasks to improve GC score'!$C$10))</f>
        <v>0</v>
      </c>
    </row>
    <row r="1153" spans="1:11" x14ac:dyDescent="0.5">
      <c r="A1153" s="230" t="str">
        <f t="shared" si="40"/>
        <v>National Research Council (NRC) software, applications and tools</v>
      </c>
      <c r="B1153" s="230" t="str">
        <f t="shared" si="41"/>
        <v>NRC</v>
      </c>
      <c r="C1153" s="230">
        <f>VLOOKUP(B1153,'Data-Dept'!A:J,10,)</f>
        <v>2.2955709653256485E-2</v>
      </c>
      <c r="D1153" t="s">
        <v>1001</v>
      </c>
      <c r="E1153">
        <v>0</v>
      </c>
      <c r="F1153">
        <v>0</v>
      </c>
      <c r="G1153">
        <v>1</v>
      </c>
      <c r="H1153">
        <v>1</v>
      </c>
      <c r="I1153" s="425">
        <f>IF(ISBLANK(D1153),"",(E1153/'Tasks to improve GC score'!$C$10))</f>
        <v>0</v>
      </c>
      <c r="J1153" s="425">
        <f>IF(ISBLANK(D1153),"",(F1153/'Tasks to improve GC score'!$C$10))</f>
        <v>0</v>
      </c>
      <c r="K1153" s="425">
        <f>IF(ISBLANK(D1153),"",(G1153/'Tasks to improve GC score'!$C$10))</f>
        <v>1.8946714260812891E-6</v>
      </c>
    </row>
    <row r="1154" spans="1:11" x14ac:dyDescent="0.5">
      <c r="A1154" s="230" t="str">
        <f t="shared" si="40"/>
        <v>Participate in the Codes Canada process</v>
      </c>
      <c r="B1154" s="230" t="str">
        <f t="shared" si="41"/>
        <v>NRC</v>
      </c>
      <c r="C1154" s="230">
        <f>VLOOKUP(B1154,'Data-Dept'!A:J,10,)</f>
        <v>2.2955709653256485E-2</v>
      </c>
      <c r="D1154" t="s">
        <v>1006</v>
      </c>
      <c r="E1154">
        <v>0</v>
      </c>
      <c r="F1154">
        <v>0</v>
      </c>
      <c r="G1154">
        <v>0</v>
      </c>
      <c r="H1154">
        <v>3</v>
      </c>
      <c r="I1154" s="425">
        <f>IF(ISBLANK(D1154),"",(E1154/'Tasks to improve GC score'!$C$10))</f>
        <v>0</v>
      </c>
      <c r="J1154" s="425">
        <f>IF(ISBLANK(D1154),"",(F1154/'Tasks to improve GC score'!$C$10))</f>
        <v>0</v>
      </c>
      <c r="K1154" s="425">
        <f>IF(ISBLANK(D1154),"",(G1154/'Tasks to improve GC score'!$C$10))</f>
        <v>0</v>
      </c>
    </row>
    <row r="1155" spans="1:11" x14ac:dyDescent="0.5">
      <c r="A1155" s="230" t="str">
        <f t="shared" si="40"/>
        <v>Research Centres, programs and facilities</v>
      </c>
      <c r="B1155" s="230" t="str">
        <f t="shared" si="41"/>
        <v>NRC</v>
      </c>
      <c r="C1155" s="230">
        <f>VLOOKUP(B1155,'Data-Dept'!A:J,10,)</f>
        <v>2.2955709653256485E-2</v>
      </c>
      <c r="D1155" t="s">
        <v>1008</v>
      </c>
      <c r="E1155">
        <v>0</v>
      </c>
      <c r="F1155">
        <v>0</v>
      </c>
      <c r="G1155">
        <v>0</v>
      </c>
      <c r="H1155">
        <v>2</v>
      </c>
      <c r="I1155" s="425">
        <f>IF(ISBLANK(D1155),"",(E1155/'Tasks to improve GC score'!$C$10))</f>
        <v>0</v>
      </c>
      <c r="J1155" s="425">
        <f>IF(ISBLANK(D1155),"",(F1155/'Tasks to improve GC score'!$C$10))</f>
        <v>0</v>
      </c>
      <c r="K1155" s="425">
        <f>IF(ISBLANK(D1155),"",(G1155/'Tasks to improve GC score'!$C$10))</f>
        <v>0</v>
      </c>
    </row>
    <row r="1156" spans="1:11" x14ac:dyDescent="0.5">
      <c r="A1156" s="230" t="str">
        <f t="shared" si="40"/>
        <v>Other - Reason for my visit is not in this list</v>
      </c>
      <c r="B1156" s="230" t="str">
        <f t="shared" si="41"/>
        <v>NRCan</v>
      </c>
      <c r="C1156" s="230">
        <f>VLOOKUP(B1156,'Data-Dept'!A:J,10,)</f>
        <v>1.720243549629279E-2</v>
      </c>
      <c r="D1156" t="s">
        <v>1508</v>
      </c>
      <c r="E1156">
        <v>0</v>
      </c>
      <c r="F1156">
        <v>1</v>
      </c>
      <c r="G1156">
        <v>0</v>
      </c>
      <c r="H1156">
        <v>4</v>
      </c>
      <c r="I1156" s="425">
        <f>IF(ISBLANK(D1156),"",(E1156/'Tasks to improve GC score'!$C$10))</f>
        <v>0</v>
      </c>
      <c r="J1156" s="425">
        <f>IF(ISBLANK(D1156),"",(F1156/'Tasks to improve GC score'!$C$10))</f>
        <v>1.8946714260812891E-6</v>
      </c>
      <c r="K1156" s="425">
        <f>IF(ISBLANK(D1156),"",(G1156/'Tasks to improve GC score'!$C$10))</f>
        <v>0</v>
      </c>
    </row>
    <row r="1157" spans="1:11" x14ac:dyDescent="0.5">
      <c r="A1157" s="230" t="str">
        <f t="shared" si="40"/>
        <v>Other - Reason for my visit is not in this list</v>
      </c>
      <c r="B1157" s="230" t="str">
        <f t="shared" si="41"/>
        <v>NRCan</v>
      </c>
      <c r="C1157" s="230">
        <f>VLOOKUP(B1157,'Data-Dept'!A:J,10,)</f>
        <v>1.720243549629279E-2</v>
      </c>
      <c r="D1157" t="s">
        <v>1014</v>
      </c>
      <c r="E1157">
        <v>0</v>
      </c>
      <c r="F1157">
        <v>0</v>
      </c>
      <c r="G1157">
        <v>1</v>
      </c>
      <c r="H1157">
        <v>2</v>
      </c>
      <c r="I1157" s="425">
        <f>IF(ISBLANK(D1157),"",(E1157/'Tasks to improve GC score'!$C$10))</f>
        <v>0</v>
      </c>
      <c r="J1157" s="425">
        <f>IF(ISBLANK(D1157),"",(F1157/'Tasks to improve GC score'!$C$10))</f>
        <v>0</v>
      </c>
      <c r="K1157" s="425">
        <f>IF(ISBLANK(D1157),"",(G1157/'Tasks to improve GC score'!$C$10))</f>
        <v>1.8946714260812891E-6</v>
      </c>
    </row>
    <row r="1158" spans="1:11" x14ac:dyDescent="0.5">
      <c r="A1158" s="230" t="str">
        <f t="shared" si="40"/>
        <v>Find information on weather and space forecasts</v>
      </c>
      <c r="B1158" s="230" t="str">
        <f t="shared" si="41"/>
        <v>NRCan</v>
      </c>
      <c r="C1158" s="230">
        <f>VLOOKUP(B1158,'Data-Dept'!A:J,10,)</f>
        <v>1.720243549629279E-2</v>
      </c>
      <c r="D1158" t="s">
        <v>1511</v>
      </c>
      <c r="E1158">
        <v>0</v>
      </c>
      <c r="F1158">
        <v>0</v>
      </c>
      <c r="G1158">
        <v>0</v>
      </c>
      <c r="H1158">
        <v>1</v>
      </c>
      <c r="I1158" s="425">
        <f>IF(ISBLANK(D1158),"",(E1158/'Tasks to improve GC score'!$C$10))</f>
        <v>0</v>
      </c>
      <c r="J1158" s="425">
        <f>IF(ISBLANK(D1158),"",(F1158/'Tasks to improve GC score'!$C$10))</f>
        <v>0</v>
      </c>
      <c r="K1158" s="425">
        <f>IF(ISBLANK(D1158),"",(G1158/'Tasks to improve GC score'!$C$10))</f>
        <v>0</v>
      </c>
    </row>
    <row r="1159" spans="1:11" x14ac:dyDescent="0.5">
      <c r="A1159" s="230" t="str">
        <f t="shared" si="40"/>
        <v>Other - Reason for my visit is not in this list</v>
      </c>
      <c r="B1159" s="230" t="str">
        <f t="shared" si="41"/>
        <v>PC</v>
      </c>
      <c r="C1159" s="230">
        <f>VLOOKUP(B1159,'Data-Dept'!A:J,10,)</f>
        <v>1.4642936219695762E-2</v>
      </c>
      <c r="D1159" t="s">
        <v>1050</v>
      </c>
      <c r="E1159">
        <v>0</v>
      </c>
      <c r="F1159">
        <v>0</v>
      </c>
      <c r="G1159">
        <v>1</v>
      </c>
      <c r="H1159">
        <v>4</v>
      </c>
      <c r="I1159" s="425">
        <f>IF(ISBLANK(D1159),"",(E1159/'Tasks to improve GC score'!$C$10))</f>
        <v>0</v>
      </c>
      <c r="J1159" s="425">
        <f>IF(ISBLANK(D1159),"",(F1159/'Tasks to improve GC score'!$C$10))</f>
        <v>0</v>
      </c>
      <c r="K1159" s="425">
        <f>IF(ISBLANK(D1159),"",(G1159/'Tasks to improve GC score'!$C$10))</f>
        <v>1.8946714260812891E-6</v>
      </c>
    </row>
    <row r="1160" spans="1:11" x14ac:dyDescent="0.5">
      <c r="A1160" s="230" t="str">
        <f t="shared" si="40"/>
        <v>Learn about history, nature, culture, or science and conservation</v>
      </c>
      <c r="B1160" s="230" t="str">
        <f t="shared" si="41"/>
        <v>PC</v>
      </c>
      <c r="C1160" s="230">
        <f>VLOOKUP(B1160,'Data-Dept'!A:J,10,)</f>
        <v>1.4642936219695762E-2</v>
      </c>
      <c r="D1160" t="s">
        <v>1535</v>
      </c>
      <c r="E1160">
        <v>0</v>
      </c>
      <c r="F1160">
        <v>1</v>
      </c>
      <c r="G1160">
        <v>2</v>
      </c>
      <c r="H1160">
        <v>5</v>
      </c>
      <c r="I1160" s="425">
        <f>IF(ISBLANK(D1160),"",(E1160/'Tasks to improve GC score'!$C$10))</f>
        <v>0</v>
      </c>
      <c r="J1160" s="425">
        <f>IF(ISBLANK(D1160),"",(F1160/'Tasks to improve GC score'!$C$10))</f>
        <v>1.8946714260812891E-6</v>
      </c>
      <c r="K1160" s="425">
        <f>IF(ISBLANK(D1160),"",(G1160/'Tasks to improve GC score'!$C$10))</f>
        <v>3.7893428521625781E-6</v>
      </c>
    </row>
    <row r="1161" spans="1:11" x14ac:dyDescent="0.5">
      <c r="A1161" s="230" t="str">
        <f t="shared" si="40"/>
        <v>Learn about history, nature, culture, or science and conservation</v>
      </c>
      <c r="B1161" s="230" t="str">
        <f t="shared" si="41"/>
        <v>PC</v>
      </c>
      <c r="C1161" s="230">
        <f>VLOOKUP(B1161,'Data-Dept'!A:J,10,)</f>
        <v>1.4642936219695762E-2</v>
      </c>
      <c r="D1161" t="s">
        <v>1538</v>
      </c>
      <c r="E1161">
        <v>0</v>
      </c>
      <c r="F1161">
        <v>0</v>
      </c>
      <c r="G1161">
        <v>1</v>
      </c>
      <c r="H1161">
        <v>1</v>
      </c>
      <c r="I1161" s="425">
        <f>IF(ISBLANK(D1161),"",(E1161/'Tasks to improve GC score'!$C$10))</f>
        <v>0</v>
      </c>
      <c r="J1161" s="425">
        <f>IF(ISBLANK(D1161),"",(F1161/'Tasks to improve GC score'!$C$10))</f>
        <v>0</v>
      </c>
      <c r="K1161" s="425">
        <f>IF(ISBLANK(D1161),"",(G1161/'Tasks to improve GC score'!$C$10))</f>
        <v>1.8946714260812891E-6</v>
      </c>
    </row>
    <row r="1162" spans="1:11" x14ac:dyDescent="0.5">
      <c r="A1162" s="230" t="str">
        <f t="shared" si="40"/>
        <v>Review of the state of bilingualism in the federal Public Service</v>
      </c>
      <c r="B1162" s="230" t="str">
        <f t="shared" si="41"/>
        <v>PCO</v>
      </c>
      <c r="C1162" s="230">
        <f>VLOOKUP(B1162,'Data-Dept'!A:J,10,)</f>
        <v>4.71287054555952E-2</v>
      </c>
      <c r="D1162" t="s">
        <v>1092</v>
      </c>
      <c r="E1162">
        <v>0</v>
      </c>
      <c r="F1162">
        <v>3</v>
      </c>
      <c r="G1162">
        <v>2</v>
      </c>
      <c r="H1162">
        <v>9</v>
      </c>
      <c r="I1162" s="425">
        <f>IF(ISBLANK(D1162),"",(E1162/'Tasks to improve GC score'!$C$10))</f>
        <v>0</v>
      </c>
      <c r="J1162" s="425">
        <f>IF(ISBLANK(D1162),"",(F1162/'Tasks to improve GC score'!$C$10))</f>
        <v>5.6840142782438672E-6</v>
      </c>
      <c r="K1162" s="425">
        <f>IF(ISBLANK(D1162),"",(G1162/'Tasks to improve GC score'!$C$10))</f>
        <v>3.7893428521625781E-6</v>
      </c>
    </row>
    <row r="1163" spans="1:11" x14ac:dyDescent="0.5">
      <c r="A1163" s="230" t="str">
        <f t="shared" si="40"/>
        <v>Other - Reason for my visit is not in this list</v>
      </c>
      <c r="B1163" s="230" t="str">
        <f t="shared" si="41"/>
        <v>PCO</v>
      </c>
      <c r="C1163" s="230">
        <f>VLOOKUP(B1163,'Data-Dept'!A:J,10,)</f>
        <v>4.71287054555952E-2</v>
      </c>
      <c r="D1163" t="s">
        <v>1097</v>
      </c>
      <c r="E1163">
        <v>0</v>
      </c>
      <c r="F1163">
        <v>2</v>
      </c>
      <c r="G1163">
        <v>1</v>
      </c>
      <c r="H1163">
        <v>3</v>
      </c>
      <c r="I1163" s="425">
        <f>IF(ISBLANK(D1163),"",(E1163/'Tasks to improve GC score'!$C$10))</f>
        <v>0</v>
      </c>
      <c r="J1163" s="425">
        <f>IF(ISBLANK(D1163),"",(F1163/'Tasks to improve GC score'!$C$10))</f>
        <v>3.7893428521625781E-6</v>
      </c>
      <c r="K1163" s="425">
        <f>IF(ISBLANK(D1163),"",(G1163/'Tasks to improve GC score'!$C$10))</f>
        <v>1.8946714260812891E-6</v>
      </c>
    </row>
    <row r="1164" spans="1:11" x14ac:dyDescent="0.5">
      <c r="A1164" s="230" t="str">
        <f t="shared" si="40"/>
        <v>COVID-19 cases, statistics, vaccines, limiting the spread, latest news</v>
      </c>
      <c r="B1164" s="230" t="str">
        <f t="shared" si="41"/>
        <v>PHAC</v>
      </c>
      <c r="C1164" s="230">
        <f>VLOOKUP(B1164,'Data-Dept'!A:J,10,)</f>
        <v>1.2118060810089969E-2</v>
      </c>
      <c r="D1164" t="s">
        <v>1567</v>
      </c>
      <c r="E1164">
        <v>0</v>
      </c>
      <c r="F1164">
        <v>0</v>
      </c>
      <c r="G1164">
        <v>1</v>
      </c>
      <c r="H1164">
        <v>1</v>
      </c>
      <c r="I1164" s="425">
        <f>IF(ISBLANK(D1164),"",(E1164/'Tasks to improve GC score'!$C$10))</f>
        <v>0</v>
      </c>
      <c r="J1164" s="425">
        <f>IF(ISBLANK(D1164),"",(F1164/'Tasks to improve GC score'!$C$10))</f>
        <v>0</v>
      </c>
      <c r="K1164" s="425">
        <f>IF(ISBLANK(D1164),"",(G1164/'Tasks to improve GC score'!$C$10))</f>
        <v>1.8946714260812891E-6</v>
      </c>
    </row>
    <row r="1165" spans="1:11" x14ac:dyDescent="0.5">
      <c r="A1165" s="230" t="str">
        <f t="shared" si="40"/>
        <v>Get your Canadian COVID-19 proof of vaccination</v>
      </c>
      <c r="B1165" s="230" t="str">
        <f t="shared" si="41"/>
        <v>PHAC</v>
      </c>
      <c r="C1165" s="230">
        <f>VLOOKUP(B1165,'Data-Dept'!A:J,10,)</f>
        <v>1.2118060810089969E-2</v>
      </c>
      <c r="D1165" t="s">
        <v>1109</v>
      </c>
      <c r="E1165">
        <v>0</v>
      </c>
      <c r="F1165">
        <v>0</v>
      </c>
      <c r="G1165">
        <v>1</v>
      </c>
      <c r="H1165">
        <v>1</v>
      </c>
      <c r="I1165" s="425">
        <f>IF(ISBLANK(D1165),"",(E1165/'Tasks to improve GC score'!$C$10))</f>
        <v>0</v>
      </c>
      <c r="J1165" s="425">
        <f>IF(ISBLANK(D1165),"",(F1165/'Tasks to improve GC score'!$C$10))</f>
        <v>0</v>
      </c>
      <c r="K1165" s="425">
        <f>IF(ISBLANK(D1165),"",(G1165/'Tasks to improve GC score'!$C$10))</f>
        <v>1.8946714260812891E-6</v>
      </c>
    </row>
    <row r="1166" spans="1:11" x14ac:dyDescent="0.5">
      <c r="A1166" s="230" t="str">
        <f t="shared" si="40"/>
        <v>Other - Reason for my visit is not in this list</v>
      </c>
      <c r="B1166" s="230" t="str">
        <f t="shared" si="41"/>
        <v>PS</v>
      </c>
      <c r="C1166" s="230">
        <f>VLOOKUP(B1166,'Data-Dept'!A:J,10,)</f>
        <v>4.6436969073384148E-2</v>
      </c>
      <c r="D1166" t="s">
        <v>1114</v>
      </c>
      <c r="E1166">
        <v>0</v>
      </c>
      <c r="F1166">
        <v>0</v>
      </c>
      <c r="G1166">
        <v>0</v>
      </c>
      <c r="H1166">
        <v>1</v>
      </c>
      <c r="I1166" s="425">
        <f>IF(ISBLANK(D1166),"",(E1166/'Tasks to improve GC score'!$C$10))</f>
        <v>0</v>
      </c>
      <c r="J1166" s="425">
        <f>IF(ISBLANK(D1166),"",(F1166/'Tasks to improve GC score'!$C$10))</f>
        <v>0</v>
      </c>
      <c r="K1166" s="425">
        <f>IF(ISBLANK(D1166),"",(G1166/'Tasks to improve GC score'!$C$10))</f>
        <v>0</v>
      </c>
    </row>
    <row r="1167" spans="1:11" x14ac:dyDescent="0.5">
      <c r="A1167" s="230" t="str">
        <f t="shared" si="40"/>
        <v>Apply for funding related to crime prevention</v>
      </c>
      <c r="B1167" s="230" t="str">
        <f t="shared" si="41"/>
        <v>PS</v>
      </c>
      <c r="C1167" s="230">
        <f>VLOOKUP(B1167,'Data-Dept'!A:J,10,)</f>
        <v>4.6436969073384148E-2</v>
      </c>
      <c r="D1167" t="s">
        <v>1116</v>
      </c>
      <c r="E1167">
        <v>0</v>
      </c>
      <c r="F1167">
        <v>0</v>
      </c>
      <c r="G1167">
        <v>0</v>
      </c>
      <c r="H1167">
        <v>1</v>
      </c>
      <c r="I1167" s="425">
        <f>IF(ISBLANK(D1167),"",(E1167/'Tasks to improve GC score'!$C$10))</f>
        <v>0</v>
      </c>
      <c r="J1167" s="425">
        <f>IF(ISBLANK(D1167),"",(F1167/'Tasks to improve GC score'!$C$10))</f>
        <v>0</v>
      </c>
      <c r="K1167" s="425">
        <f>IF(ISBLANK(D1167),"",(G1167/'Tasks to improve GC score'!$C$10))</f>
        <v>0</v>
      </c>
    </row>
    <row r="1168" spans="1:11" ht="31.5" x14ac:dyDescent="0.5">
      <c r="A1168" s="230" t="str">
        <f t="shared" si="40"/>
        <v>Consult the Disaster Financial Assistance Arrangements with provinces and territories following a major natural disaster</v>
      </c>
      <c r="B1168" s="230" t="str">
        <f t="shared" si="41"/>
        <v>PS</v>
      </c>
      <c r="C1168" s="230">
        <f>VLOOKUP(B1168,'Data-Dept'!A:J,10,)</f>
        <v>4.6436969073384148E-2</v>
      </c>
      <c r="D1168" t="s">
        <v>1119</v>
      </c>
      <c r="E1168">
        <v>0</v>
      </c>
      <c r="F1168">
        <v>1</v>
      </c>
      <c r="G1168">
        <v>1</v>
      </c>
      <c r="H1168">
        <v>1</v>
      </c>
      <c r="I1168" s="425">
        <f>IF(ISBLANK(D1168),"",(E1168/'Tasks to improve GC score'!$C$10))</f>
        <v>0</v>
      </c>
      <c r="J1168" s="425">
        <f>IF(ISBLANK(D1168),"",(F1168/'Tasks to improve GC score'!$C$10))</f>
        <v>1.8946714260812891E-6</v>
      </c>
      <c r="K1168" s="425">
        <f>IF(ISBLANK(D1168),"",(G1168/'Tasks to improve GC score'!$C$10))</f>
        <v>1.8946714260812891E-6</v>
      </c>
    </row>
    <row r="1169" spans="1:11" x14ac:dyDescent="0.5">
      <c r="A1169" s="230" t="str">
        <f t="shared" si="40"/>
        <v>Emergency Preparedness Week</v>
      </c>
      <c r="B1169" s="230" t="str">
        <f t="shared" si="41"/>
        <v>PS</v>
      </c>
      <c r="C1169" s="230">
        <f>VLOOKUP(B1169,'Data-Dept'!A:J,10,)</f>
        <v>4.6436969073384148E-2</v>
      </c>
      <c r="D1169" t="s">
        <v>1120</v>
      </c>
      <c r="E1169">
        <v>0</v>
      </c>
      <c r="F1169">
        <v>0</v>
      </c>
      <c r="G1169">
        <v>0</v>
      </c>
      <c r="H1169">
        <v>1</v>
      </c>
      <c r="I1169" s="425">
        <f>IF(ISBLANK(D1169),"",(E1169/'Tasks to improve GC score'!$C$10))</f>
        <v>0</v>
      </c>
      <c r="J1169" s="425">
        <f>IF(ISBLANK(D1169),"",(F1169/'Tasks to improve GC score'!$C$10))</f>
        <v>0</v>
      </c>
      <c r="K1169" s="425">
        <f>IF(ISBLANK(D1169),"",(G1169/'Tasks to improve GC score'!$C$10))</f>
        <v>0</v>
      </c>
    </row>
    <row r="1170" spans="1:11" x14ac:dyDescent="0.5">
      <c r="A1170" s="230" t="str">
        <f t="shared" si="40"/>
        <v>Information and support for victims of crime</v>
      </c>
      <c r="B1170" s="230" t="str">
        <f t="shared" si="41"/>
        <v>PS</v>
      </c>
      <c r="C1170" s="230">
        <f>VLOOKUP(B1170,'Data-Dept'!A:J,10,)</f>
        <v>4.6436969073384148E-2</v>
      </c>
      <c r="D1170" t="s">
        <v>1124</v>
      </c>
      <c r="E1170">
        <v>0</v>
      </c>
      <c r="F1170">
        <v>0</v>
      </c>
      <c r="G1170">
        <v>0</v>
      </c>
      <c r="H1170">
        <v>1</v>
      </c>
      <c r="I1170" s="425">
        <f>IF(ISBLANK(D1170),"",(E1170/'Tasks to improve GC score'!$C$10))</f>
        <v>0</v>
      </c>
      <c r="J1170" s="425">
        <f>IF(ISBLANK(D1170),"",(F1170/'Tasks to improve GC score'!$C$10))</f>
        <v>0</v>
      </c>
      <c r="K1170" s="425">
        <f>IF(ISBLANK(D1170),"",(G1170/'Tasks to improve GC score'!$C$10))</f>
        <v>0</v>
      </c>
    </row>
    <row r="1171" spans="1:11" x14ac:dyDescent="0.5">
      <c r="A1171" s="230" t="str">
        <f t="shared" si="40"/>
        <v>Learn about Passenger Protect program</v>
      </c>
      <c r="B1171" s="230" t="str">
        <f t="shared" si="41"/>
        <v>PS</v>
      </c>
      <c r="C1171" s="230">
        <f>VLOOKUP(B1171,'Data-Dept'!A:J,10,)</f>
        <v>4.6436969073384148E-2</v>
      </c>
      <c r="D1171" t="s">
        <v>1133</v>
      </c>
      <c r="E1171">
        <v>0</v>
      </c>
      <c r="F1171">
        <v>2</v>
      </c>
      <c r="G1171">
        <v>1</v>
      </c>
      <c r="H1171">
        <v>10</v>
      </c>
      <c r="I1171" s="425">
        <f>IF(ISBLANK(D1171),"",(E1171/'Tasks to improve GC score'!$C$10))</f>
        <v>0</v>
      </c>
      <c r="J1171" s="425">
        <f>IF(ISBLANK(D1171),"",(F1171/'Tasks to improve GC score'!$C$10))</f>
        <v>3.7893428521625781E-6</v>
      </c>
      <c r="K1171" s="425">
        <f>IF(ISBLANK(D1171),"",(G1171/'Tasks to improve GC score'!$C$10))</f>
        <v>1.8946714260812891E-6</v>
      </c>
    </row>
    <row r="1172" spans="1:11" x14ac:dyDescent="0.5">
      <c r="A1172" s="230" t="str">
        <f t="shared" si="40"/>
        <v>Consult reports on government-wide advertising activities</v>
      </c>
      <c r="B1172" s="230" t="str">
        <f t="shared" si="41"/>
        <v>PSPC</v>
      </c>
      <c r="C1172" s="230">
        <f>VLOOKUP(B1172,'Data-Dept'!A:J,10,)</f>
        <v>7.9173363759790314E-3</v>
      </c>
      <c r="D1172" t="s">
        <v>1571</v>
      </c>
      <c r="E1172">
        <v>0</v>
      </c>
      <c r="F1172">
        <v>0</v>
      </c>
      <c r="G1172">
        <v>0</v>
      </c>
      <c r="H1172">
        <v>1</v>
      </c>
      <c r="I1172" s="425">
        <f>IF(ISBLANK(D1172),"",(E1172/'Tasks to improve GC score'!$C$10))</f>
        <v>0</v>
      </c>
      <c r="J1172" s="425">
        <f>IF(ISBLANK(D1172),"",(F1172/'Tasks to improve GC score'!$C$10))</f>
        <v>0</v>
      </c>
      <c r="K1172" s="425">
        <f>IF(ISBLANK(D1172),"",(G1172/'Tasks to improve GC score'!$C$10))</f>
        <v>0</v>
      </c>
    </row>
    <row r="1173" spans="1:11" x14ac:dyDescent="0.5">
      <c r="A1173" s="230" t="str">
        <f t="shared" si="40"/>
        <v>Direct deposit for individuals with a foreign bank account</v>
      </c>
      <c r="B1173" s="230" t="str">
        <f t="shared" si="41"/>
        <v>PSPC</v>
      </c>
      <c r="C1173" s="230">
        <f>VLOOKUP(B1173,'Data-Dept'!A:J,10,)</f>
        <v>7.9173363759790314E-3</v>
      </c>
      <c r="D1173" t="s">
        <v>1572</v>
      </c>
      <c r="E1173">
        <v>0</v>
      </c>
      <c r="F1173">
        <v>1</v>
      </c>
      <c r="G1173">
        <v>2</v>
      </c>
      <c r="H1173">
        <v>5</v>
      </c>
      <c r="I1173" s="425">
        <f>IF(ISBLANK(D1173),"",(E1173/'Tasks to improve GC score'!$C$10))</f>
        <v>0</v>
      </c>
      <c r="J1173" s="425">
        <f>IF(ISBLANK(D1173),"",(F1173/'Tasks to improve GC score'!$C$10))</f>
        <v>1.8946714260812891E-6</v>
      </c>
      <c r="K1173" s="425">
        <f>IF(ISBLANK(D1173),"",(G1173/'Tasks to improve GC score'!$C$10))</f>
        <v>3.7893428521625781E-6</v>
      </c>
    </row>
    <row r="1174" spans="1:11" x14ac:dyDescent="0.5">
      <c r="A1174" s="230" t="str">
        <f t="shared" si="40"/>
        <v>Find federal properties for sale</v>
      </c>
      <c r="B1174" s="230" t="str">
        <f t="shared" si="41"/>
        <v>PSPC</v>
      </c>
      <c r="C1174" s="230">
        <f>VLOOKUP(B1174,'Data-Dept'!A:J,10,)</f>
        <v>7.9173363759790314E-3</v>
      </c>
      <c r="D1174" t="s">
        <v>1573</v>
      </c>
      <c r="E1174">
        <v>0</v>
      </c>
      <c r="F1174">
        <v>0</v>
      </c>
      <c r="G1174">
        <v>1</v>
      </c>
      <c r="H1174">
        <v>1</v>
      </c>
      <c r="I1174" s="425">
        <f>IF(ISBLANK(D1174),"",(E1174/'Tasks to improve GC score'!$C$10))</f>
        <v>0</v>
      </c>
      <c r="J1174" s="425">
        <f>IF(ISBLANK(D1174),"",(F1174/'Tasks to improve GC score'!$C$10))</f>
        <v>0</v>
      </c>
      <c r="K1174" s="425">
        <f>IF(ISBLANK(D1174),"",(G1174/'Tasks to improve GC score'!$C$10))</f>
        <v>1.8946714260812891E-6</v>
      </c>
    </row>
    <row r="1175" spans="1:11" x14ac:dyDescent="0.5">
      <c r="A1175" s="230" t="str">
        <f t="shared" si="40"/>
        <v>Find out about Canada's parliamentary buildings and grounds</v>
      </c>
      <c r="B1175" s="230" t="str">
        <f t="shared" si="41"/>
        <v>PSPC</v>
      </c>
      <c r="C1175" s="230">
        <f>VLOOKUP(B1175,'Data-Dept'!A:J,10,)</f>
        <v>7.9173363759790314E-3</v>
      </c>
      <c r="D1175" t="s">
        <v>1574</v>
      </c>
      <c r="E1175">
        <v>0</v>
      </c>
      <c r="F1175">
        <v>0</v>
      </c>
      <c r="G1175">
        <v>0</v>
      </c>
      <c r="H1175">
        <v>1</v>
      </c>
      <c r="I1175" s="425">
        <f>IF(ISBLANK(D1175),"",(E1175/'Tasks to improve GC score'!$C$10))</f>
        <v>0</v>
      </c>
      <c r="J1175" s="425">
        <f>IF(ISBLANK(D1175),"",(F1175/'Tasks to improve GC score'!$C$10))</f>
        <v>0</v>
      </c>
      <c r="K1175" s="425">
        <f>IF(ISBLANK(D1175),"",(G1175/'Tasks to improve GC score'!$C$10))</f>
        <v>0</v>
      </c>
    </row>
    <row r="1176" spans="1:11" x14ac:dyDescent="0.5">
      <c r="A1176" s="230" t="str">
        <f t="shared" si="40"/>
        <v>Find out about health and safety in federal buildings</v>
      </c>
      <c r="B1176" s="230" t="str">
        <f t="shared" si="41"/>
        <v>PSPC</v>
      </c>
      <c r="C1176" s="230">
        <f>VLOOKUP(B1176,'Data-Dept'!A:J,10,)</f>
        <v>7.9173363759790314E-3</v>
      </c>
      <c r="D1176" t="s">
        <v>1576</v>
      </c>
      <c r="E1176">
        <v>0</v>
      </c>
      <c r="F1176">
        <v>0</v>
      </c>
      <c r="G1176">
        <v>0</v>
      </c>
      <c r="H1176">
        <v>2</v>
      </c>
      <c r="I1176" s="425">
        <f>IF(ISBLANK(D1176),"",(E1176/'Tasks to improve GC score'!$C$10))</f>
        <v>0</v>
      </c>
      <c r="J1176" s="425">
        <f>IF(ISBLANK(D1176),"",(F1176/'Tasks to improve GC score'!$C$10))</f>
        <v>0</v>
      </c>
      <c r="K1176" s="425">
        <f>IF(ISBLANK(D1176),"",(G1176/'Tasks to improve GC score'!$C$10))</f>
        <v>0</v>
      </c>
    </row>
    <row r="1177" spans="1:11" x14ac:dyDescent="0.5">
      <c r="A1177" s="230" t="str">
        <f t="shared" ref="A1177:A1209" si="42">IF(ISBLANK(D1177),"",MID(D1177,FIND("#",SUBSTITUTE(D1177,":","#",2))+1,500))</f>
        <v>Find out about maintenance and construction projects</v>
      </c>
      <c r="B1177" s="230" t="str">
        <f t="shared" ref="B1177:B1209" si="43">IF(ISBLANK(D1177),"",LEFT(D1177,FIND("#",SUBSTITUTE(D1177,":","#"))-1))</f>
        <v>PSPC</v>
      </c>
      <c r="C1177" s="230">
        <f>VLOOKUP(B1177,'Data-Dept'!A:J,10,)</f>
        <v>7.9173363759790314E-3</v>
      </c>
      <c r="D1177" t="s">
        <v>1577</v>
      </c>
      <c r="E1177">
        <v>0</v>
      </c>
      <c r="F1177">
        <v>0</v>
      </c>
      <c r="G1177">
        <v>0</v>
      </c>
      <c r="H1177">
        <v>1</v>
      </c>
      <c r="I1177" s="425">
        <f>IF(ISBLANK(D1177),"",(E1177/'Tasks to improve GC score'!$C$10))</f>
        <v>0</v>
      </c>
      <c r="J1177" s="425">
        <f>IF(ISBLANK(D1177),"",(F1177/'Tasks to improve GC score'!$C$10))</f>
        <v>0</v>
      </c>
      <c r="K1177" s="425">
        <f>IF(ISBLANK(D1177),"",(G1177/'Tasks to improve GC score'!$C$10))</f>
        <v>0</v>
      </c>
    </row>
    <row r="1178" spans="1:11" x14ac:dyDescent="0.5">
      <c r="A1178" s="230" t="str">
        <f t="shared" si="42"/>
        <v>Find out about public opinion research requirements</v>
      </c>
      <c r="B1178" s="230" t="str">
        <f t="shared" si="43"/>
        <v>PSPC</v>
      </c>
      <c r="C1178" s="230">
        <f>VLOOKUP(B1178,'Data-Dept'!A:J,10,)</f>
        <v>7.9173363759790314E-3</v>
      </c>
      <c r="D1178" t="s">
        <v>1578</v>
      </c>
      <c r="E1178">
        <v>0</v>
      </c>
      <c r="F1178">
        <v>1</v>
      </c>
      <c r="G1178">
        <v>1</v>
      </c>
      <c r="H1178">
        <v>1</v>
      </c>
      <c r="I1178" s="425">
        <f>IF(ISBLANK(D1178),"",(E1178/'Tasks to improve GC score'!$C$10))</f>
        <v>0</v>
      </c>
      <c r="J1178" s="425">
        <f>IF(ISBLANK(D1178),"",(F1178/'Tasks to improve GC score'!$C$10))</f>
        <v>1.8946714260812891E-6</v>
      </c>
      <c r="K1178" s="425">
        <f>IF(ISBLANK(D1178),"",(G1178/'Tasks to improve GC score'!$C$10))</f>
        <v>1.8946714260812891E-6</v>
      </c>
    </row>
    <row r="1179" spans="1:11" x14ac:dyDescent="0.5">
      <c r="A1179" s="230" t="str">
        <f t="shared" si="42"/>
        <v>Best Practices in Buying</v>
      </c>
      <c r="B1179" s="230" t="str">
        <f t="shared" si="43"/>
        <v>PSPC</v>
      </c>
      <c r="C1179" s="230">
        <f>VLOOKUP(B1179,'Data-Dept'!A:J,10,)</f>
        <v>7.9173363759790314E-3</v>
      </c>
      <c r="D1179" t="s">
        <v>1583</v>
      </c>
      <c r="E1179">
        <v>0</v>
      </c>
      <c r="F1179">
        <v>2</v>
      </c>
      <c r="G1179">
        <v>0</v>
      </c>
      <c r="H1179">
        <v>3</v>
      </c>
      <c r="I1179" s="425">
        <f>IF(ISBLANK(D1179),"",(E1179/'Tasks to improve GC score'!$C$10))</f>
        <v>0</v>
      </c>
      <c r="J1179" s="425">
        <f>IF(ISBLANK(D1179),"",(F1179/'Tasks to improve GC score'!$C$10))</f>
        <v>3.7893428521625781E-6</v>
      </c>
      <c r="K1179" s="425">
        <f>IF(ISBLANK(D1179),"",(G1179/'Tasks to improve GC score'!$C$10))</f>
        <v>0</v>
      </c>
    </row>
    <row r="1180" spans="1:11" x14ac:dyDescent="0.5">
      <c r="A1180" s="230" t="str">
        <f t="shared" si="42"/>
        <v>Browse GSIN Codes</v>
      </c>
      <c r="B1180" s="230" t="str">
        <f t="shared" si="43"/>
        <v>PSPC</v>
      </c>
      <c r="C1180" s="230">
        <f>VLOOKUP(B1180,'Data-Dept'!A:J,10,)</f>
        <v>7.9173363759790314E-3</v>
      </c>
      <c r="D1180" t="s">
        <v>1584</v>
      </c>
      <c r="E1180">
        <v>0</v>
      </c>
      <c r="F1180">
        <v>0</v>
      </c>
      <c r="G1180">
        <v>0</v>
      </c>
      <c r="H1180">
        <v>1</v>
      </c>
      <c r="I1180" s="425">
        <f>IF(ISBLANK(D1180),"",(E1180/'Tasks to improve GC score'!$C$10))</f>
        <v>0</v>
      </c>
      <c r="J1180" s="425">
        <f>IF(ISBLANK(D1180),"",(F1180/'Tasks to improve GC score'!$C$10))</f>
        <v>0</v>
      </c>
      <c r="K1180" s="425">
        <f>IF(ISBLANK(D1180),"",(G1180/'Tasks to improve GC score'!$C$10))</f>
        <v>0</v>
      </c>
    </row>
    <row r="1181" spans="1:11" x14ac:dyDescent="0.5">
      <c r="A1181" s="230" t="str">
        <f t="shared" si="42"/>
        <v>Goods and Services Identification Number (GSIN)</v>
      </c>
      <c r="B1181" s="230" t="str">
        <f t="shared" si="43"/>
        <v>PSPC</v>
      </c>
      <c r="C1181" s="230">
        <f>VLOOKUP(B1181,'Data-Dept'!A:J,10,)</f>
        <v>7.9173363759790314E-3</v>
      </c>
      <c r="D1181" t="s">
        <v>1168</v>
      </c>
      <c r="E1181">
        <v>0</v>
      </c>
      <c r="F1181">
        <v>1</v>
      </c>
      <c r="G1181">
        <v>0</v>
      </c>
      <c r="H1181">
        <v>1</v>
      </c>
      <c r="I1181" s="425">
        <f>IF(ISBLANK(D1181),"",(E1181/'Tasks to improve GC score'!$C$10))</f>
        <v>0</v>
      </c>
      <c r="J1181" s="425">
        <f>IF(ISBLANK(D1181),"",(F1181/'Tasks to improve GC score'!$C$10))</f>
        <v>1.8946714260812891E-6</v>
      </c>
      <c r="K1181" s="425">
        <f>IF(ISBLANK(D1181),"",(G1181/'Tasks to improve GC score'!$C$10))</f>
        <v>0</v>
      </c>
    </row>
    <row r="1182" spans="1:11" x14ac:dyDescent="0.5">
      <c r="A1182" s="230" t="str">
        <f t="shared" si="42"/>
        <v>Help for small and medium businesses</v>
      </c>
      <c r="B1182" s="230" t="str">
        <f t="shared" si="43"/>
        <v>PSPC</v>
      </c>
      <c r="C1182" s="230">
        <f>VLOOKUP(B1182,'Data-Dept'!A:J,10,)</f>
        <v>7.9173363759790314E-3</v>
      </c>
      <c r="D1182" t="s">
        <v>1587</v>
      </c>
      <c r="E1182">
        <v>0</v>
      </c>
      <c r="F1182">
        <v>0</v>
      </c>
      <c r="G1182">
        <v>0</v>
      </c>
      <c r="H1182">
        <v>1</v>
      </c>
      <c r="I1182" s="425">
        <f>IF(ISBLANK(D1182),"",(E1182/'Tasks to improve GC score'!$C$10))</f>
        <v>0</v>
      </c>
      <c r="J1182" s="425">
        <f>IF(ISBLANK(D1182),"",(F1182/'Tasks to improve GC score'!$C$10))</f>
        <v>0</v>
      </c>
      <c r="K1182" s="425">
        <f>IF(ISBLANK(D1182),"",(G1182/'Tasks to improve GC score'!$C$10))</f>
        <v>0</v>
      </c>
    </row>
    <row r="1183" spans="1:11" x14ac:dyDescent="0.5">
      <c r="A1183" s="230" t="str">
        <f t="shared" si="42"/>
        <v>Learn about Defence or Naval Procurement</v>
      </c>
      <c r="B1183" s="230" t="str">
        <f t="shared" si="43"/>
        <v>PSPC</v>
      </c>
      <c r="C1183" s="230">
        <f>VLOOKUP(B1183,'Data-Dept'!A:J,10,)</f>
        <v>7.9173363759790314E-3</v>
      </c>
      <c r="D1183" t="s">
        <v>1170</v>
      </c>
      <c r="E1183">
        <v>0</v>
      </c>
      <c r="F1183">
        <v>2</v>
      </c>
      <c r="G1183">
        <v>5</v>
      </c>
      <c r="H1183">
        <v>11</v>
      </c>
      <c r="I1183" s="425">
        <f>IF(ISBLANK(D1183),"",(E1183/'Tasks to improve GC score'!$C$10))</f>
        <v>0</v>
      </c>
      <c r="J1183" s="425">
        <f>IF(ISBLANK(D1183),"",(F1183/'Tasks to improve GC score'!$C$10))</f>
        <v>3.7893428521625781E-6</v>
      </c>
      <c r="K1183" s="425">
        <f>IF(ISBLANK(D1183),"",(G1183/'Tasks to improve GC score'!$C$10))</f>
        <v>9.4733571304064453E-6</v>
      </c>
    </row>
    <row r="1184" spans="1:11" x14ac:dyDescent="0.5">
      <c r="A1184" s="230" t="str">
        <f t="shared" si="42"/>
        <v>Learn about tendering procedures</v>
      </c>
      <c r="B1184" s="230" t="str">
        <f t="shared" si="43"/>
        <v>PSPC</v>
      </c>
      <c r="C1184" s="230">
        <f>VLOOKUP(B1184,'Data-Dept'!A:J,10,)</f>
        <v>7.9173363759790314E-3</v>
      </c>
      <c r="D1184" t="s">
        <v>1588</v>
      </c>
      <c r="E1184">
        <v>0</v>
      </c>
      <c r="F1184">
        <v>0</v>
      </c>
      <c r="G1184">
        <v>0</v>
      </c>
      <c r="H1184">
        <v>3</v>
      </c>
      <c r="I1184" s="425">
        <f>IF(ISBLANK(D1184),"",(E1184/'Tasks to improve GC score'!$C$10))</f>
        <v>0</v>
      </c>
      <c r="J1184" s="425">
        <f>IF(ISBLANK(D1184),"",(F1184/'Tasks to improve GC score'!$C$10))</f>
        <v>0</v>
      </c>
      <c r="K1184" s="425">
        <f>IF(ISBLANK(D1184),"",(G1184/'Tasks to improve GC score'!$C$10))</f>
        <v>0</v>
      </c>
    </row>
    <row r="1185" spans="1:11" x14ac:dyDescent="0.5">
      <c r="A1185" s="230" t="str">
        <f t="shared" si="42"/>
        <v>Learn more about Tender Management Application</v>
      </c>
      <c r="B1185" s="230" t="str">
        <f t="shared" si="43"/>
        <v>PSPC</v>
      </c>
      <c r="C1185" s="230">
        <f>VLOOKUP(B1185,'Data-Dept'!A:J,10,)</f>
        <v>7.9173363759790314E-3</v>
      </c>
      <c r="D1185" t="s">
        <v>1589</v>
      </c>
      <c r="E1185">
        <v>0</v>
      </c>
      <c r="F1185">
        <v>1</v>
      </c>
      <c r="G1185">
        <v>1</v>
      </c>
      <c r="H1185">
        <v>1</v>
      </c>
      <c r="I1185" s="425">
        <f>IF(ISBLANK(D1185),"",(E1185/'Tasks to improve GC score'!$C$10))</f>
        <v>0</v>
      </c>
      <c r="J1185" s="425">
        <f>IF(ISBLANK(D1185),"",(F1185/'Tasks to improve GC score'!$C$10))</f>
        <v>1.8946714260812891E-6</v>
      </c>
      <c r="K1185" s="425">
        <f>IF(ISBLANK(D1185),"",(G1185/'Tasks to improve GC score'!$C$10))</f>
        <v>1.8946714260812891E-6</v>
      </c>
    </row>
    <row r="1186" spans="1:11" x14ac:dyDescent="0.5">
      <c r="A1186" s="230" t="str">
        <f t="shared" si="42"/>
        <v>Understanding tenders</v>
      </c>
      <c r="B1186" s="230" t="str">
        <f t="shared" si="43"/>
        <v>PSPC</v>
      </c>
      <c r="C1186" s="230">
        <f>VLOOKUP(B1186,'Data-Dept'!A:J,10,)</f>
        <v>7.9173363759790314E-3</v>
      </c>
      <c r="D1186" t="s">
        <v>1592</v>
      </c>
      <c r="E1186">
        <v>0</v>
      </c>
      <c r="F1186">
        <v>0</v>
      </c>
      <c r="G1186">
        <v>0</v>
      </c>
      <c r="H1186">
        <v>2</v>
      </c>
      <c r="I1186" s="425">
        <f>IF(ISBLANK(D1186),"",(E1186/'Tasks to improve GC score'!$C$10))</f>
        <v>0</v>
      </c>
      <c r="J1186" s="425">
        <f>IF(ISBLANK(D1186),"",(F1186/'Tasks to improve GC score'!$C$10))</f>
        <v>0</v>
      </c>
      <c r="K1186" s="425">
        <f>IF(ISBLANK(D1186),"",(G1186/'Tasks to improve GC score'!$C$10))</f>
        <v>0</v>
      </c>
    </row>
    <row r="1187" spans="1:11" x14ac:dyDescent="0.5">
      <c r="A1187" s="230" t="str">
        <f t="shared" si="42"/>
        <v>Consult the Language Portal of Canada</v>
      </c>
      <c r="B1187" s="230" t="str">
        <f t="shared" si="43"/>
        <v>PSPC</v>
      </c>
      <c r="C1187" s="230">
        <f>VLOOKUP(B1187,'Data-Dept'!A:J,10,)</f>
        <v>7.9173363759790314E-3</v>
      </c>
      <c r="D1187" t="s">
        <v>1593</v>
      </c>
      <c r="E1187">
        <v>0</v>
      </c>
      <c r="F1187">
        <v>0</v>
      </c>
      <c r="G1187">
        <v>2</v>
      </c>
      <c r="H1187">
        <v>8</v>
      </c>
      <c r="I1187" s="425">
        <f>IF(ISBLANK(D1187),"",(E1187/'Tasks to improve GC score'!$C$10))</f>
        <v>0</v>
      </c>
      <c r="J1187" s="425">
        <f>IF(ISBLANK(D1187),"",(F1187/'Tasks to improve GC score'!$C$10))</f>
        <v>0</v>
      </c>
      <c r="K1187" s="425">
        <f>IF(ISBLANK(D1187),"",(G1187/'Tasks to improve GC score'!$C$10))</f>
        <v>3.7893428521625781E-6</v>
      </c>
    </row>
    <row r="1188" spans="1:11" x14ac:dyDescent="0.5">
      <c r="A1188" s="230" t="str">
        <f t="shared" si="42"/>
        <v>Find information about becoming a Language Portal ambassador</v>
      </c>
      <c r="B1188" s="230" t="str">
        <f t="shared" si="43"/>
        <v>PSPC</v>
      </c>
      <c r="C1188" s="230">
        <f>VLOOKUP(B1188,'Data-Dept'!A:J,10,)</f>
        <v>7.9173363759790314E-3</v>
      </c>
      <c r="D1188" t="s">
        <v>1595</v>
      </c>
      <c r="E1188">
        <v>0</v>
      </c>
      <c r="F1188">
        <v>0</v>
      </c>
      <c r="G1188">
        <v>1</v>
      </c>
      <c r="H1188">
        <v>2</v>
      </c>
      <c r="I1188" s="425">
        <f>IF(ISBLANK(D1188),"",(E1188/'Tasks to improve GC score'!$C$10))</f>
        <v>0</v>
      </c>
      <c r="J1188" s="425">
        <f>IF(ISBLANK(D1188),"",(F1188/'Tasks to improve GC score'!$C$10))</f>
        <v>0</v>
      </c>
      <c r="K1188" s="425">
        <f>IF(ISBLANK(D1188),"",(G1188/'Tasks to improve GC score'!$C$10))</f>
        <v>1.8946714260812891E-6</v>
      </c>
    </row>
    <row r="1189" spans="1:11" x14ac:dyDescent="0.5">
      <c r="A1189" s="230" t="str">
        <f t="shared" si="42"/>
        <v>Sign up as a guest blogger</v>
      </c>
      <c r="B1189" s="230" t="str">
        <f t="shared" si="43"/>
        <v>PSPC</v>
      </c>
      <c r="C1189" s="230">
        <f>VLOOKUP(B1189,'Data-Dept'!A:J,10,)</f>
        <v>7.9173363759790314E-3</v>
      </c>
      <c r="D1189" t="s">
        <v>1596</v>
      </c>
      <c r="E1189">
        <v>0</v>
      </c>
      <c r="F1189">
        <v>0</v>
      </c>
      <c r="G1189">
        <v>1</v>
      </c>
      <c r="H1189">
        <v>2</v>
      </c>
      <c r="I1189" s="425">
        <f>IF(ISBLANK(D1189),"",(E1189/'Tasks to improve GC score'!$C$10))</f>
        <v>0</v>
      </c>
      <c r="J1189" s="425">
        <f>IF(ISBLANK(D1189),"",(F1189/'Tasks to improve GC score'!$C$10))</f>
        <v>0</v>
      </c>
      <c r="K1189" s="425">
        <f>IF(ISBLANK(D1189),"",(G1189/'Tasks to improve GC score'!$C$10))</f>
        <v>1.8946714260812891E-6</v>
      </c>
    </row>
    <row r="1190" spans="1:11" x14ac:dyDescent="0.5">
      <c r="A1190" s="230" t="str">
        <f t="shared" si="42"/>
        <v>Access employer support services forms</v>
      </c>
      <c r="B1190" s="230" t="str">
        <f t="shared" si="43"/>
        <v>PSPC</v>
      </c>
      <c r="C1190" s="230">
        <f>VLOOKUP(B1190,'Data-Dept'!A:J,10,)</f>
        <v>7.9173363759790314E-3</v>
      </c>
      <c r="D1190" t="s">
        <v>1599</v>
      </c>
      <c r="E1190">
        <v>0</v>
      </c>
      <c r="F1190">
        <v>3</v>
      </c>
      <c r="G1190">
        <v>1</v>
      </c>
      <c r="H1190">
        <v>3</v>
      </c>
      <c r="I1190" s="425">
        <f>IF(ISBLANK(D1190),"",(E1190/'Tasks to improve GC score'!$C$10))</f>
        <v>0</v>
      </c>
      <c r="J1190" s="425">
        <f>IF(ISBLANK(D1190),"",(F1190/'Tasks to improve GC score'!$C$10))</f>
        <v>5.6840142782438672E-6</v>
      </c>
      <c r="K1190" s="425">
        <f>IF(ISBLANK(D1190),"",(G1190/'Tasks to improve GC score'!$C$10))</f>
        <v>1.8946714260812891E-6</v>
      </c>
    </row>
    <row r="1191" spans="1:11" ht="31.5" x14ac:dyDescent="0.5">
      <c r="A1191" s="230" t="str">
        <f t="shared" si="42"/>
        <v>Find information about Canadian Armed Forces pension plan as a retired member</v>
      </c>
      <c r="B1191" s="230" t="str">
        <f t="shared" si="43"/>
        <v>PSPC</v>
      </c>
      <c r="C1191" s="230">
        <f>VLOOKUP(B1191,'Data-Dept'!A:J,10,)</f>
        <v>7.9173363759790314E-3</v>
      </c>
      <c r="D1191" t="s">
        <v>1606</v>
      </c>
      <c r="E1191">
        <v>0</v>
      </c>
      <c r="F1191">
        <v>0</v>
      </c>
      <c r="G1191">
        <v>1</v>
      </c>
      <c r="H1191">
        <v>2</v>
      </c>
      <c r="I1191" s="425">
        <f>IF(ISBLANK(D1191),"",(E1191/'Tasks to improve GC score'!$C$10))</f>
        <v>0</v>
      </c>
      <c r="J1191" s="425">
        <f>IF(ISBLANK(D1191),"",(F1191/'Tasks to improve GC score'!$C$10))</f>
        <v>0</v>
      </c>
      <c r="K1191" s="425">
        <f>IF(ISBLANK(D1191),"",(G1191/'Tasks to improve GC score'!$C$10))</f>
        <v>1.8946714260812891E-6</v>
      </c>
    </row>
    <row r="1192" spans="1:11" x14ac:dyDescent="0.5">
      <c r="A1192" s="230" t="str">
        <f t="shared" si="42"/>
        <v>Get automated help for the Compensation Web Applications (CWA)</v>
      </c>
      <c r="B1192" s="230" t="str">
        <f t="shared" si="43"/>
        <v>PSPC</v>
      </c>
      <c r="C1192" s="230">
        <f>VLOOKUP(B1192,'Data-Dept'!A:J,10,)</f>
        <v>7.9173363759790314E-3</v>
      </c>
      <c r="D1192" t="s">
        <v>1607</v>
      </c>
      <c r="E1192">
        <v>0</v>
      </c>
      <c r="F1192">
        <v>0</v>
      </c>
      <c r="G1192">
        <v>1</v>
      </c>
      <c r="H1192">
        <v>1</v>
      </c>
      <c r="I1192" s="425">
        <f>IF(ISBLANK(D1192),"",(E1192/'Tasks to improve GC score'!$C$10))</f>
        <v>0</v>
      </c>
      <c r="J1192" s="425">
        <f>IF(ISBLANK(D1192),"",(F1192/'Tasks to improve GC score'!$C$10))</f>
        <v>0</v>
      </c>
      <c r="K1192" s="425">
        <f>IF(ISBLANK(D1192),"",(G1192/'Tasks to improve GC score'!$C$10))</f>
        <v>1.8946714260812891E-6</v>
      </c>
    </row>
    <row r="1193" spans="1:11" x14ac:dyDescent="0.5">
      <c r="A1193" s="230" t="str">
        <f t="shared" si="42"/>
        <v>How to read your public service pay stub</v>
      </c>
      <c r="B1193" s="230" t="str">
        <f t="shared" si="43"/>
        <v>PSPC</v>
      </c>
      <c r="C1193" s="230">
        <f>VLOOKUP(B1193,'Data-Dept'!A:J,10,)</f>
        <v>7.9173363759790314E-3</v>
      </c>
      <c r="D1193" t="s">
        <v>1608</v>
      </c>
      <c r="E1193">
        <v>0</v>
      </c>
      <c r="F1193">
        <v>0</v>
      </c>
      <c r="G1193">
        <v>2</v>
      </c>
      <c r="H1193">
        <v>3</v>
      </c>
      <c r="I1193" s="425">
        <f>IF(ISBLANK(D1193),"",(E1193/'Tasks to improve GC score'!$C$10))</f>
        <v>0</v>
      </c>
      <c r="J1193" s="425">
        <f>IF(ISBLANK(D1193),"",(F1193/'Tasks to improve GC score'!$C$10))</f>
        <v>0</v>
      </c>
      <c r="K1193" s="425">
        <f>IF(ISBLANK(D1193),"",(G1193/'Tasks to improve GC score'!$C$10))</f>
        <v>3.7893428521625781E-6</v>
      </c>
    </row>
    <row r="1194" spans="1:11" x14ac:dyDescent="0.5">
      <c r="A1194" s="230" t="str">
        <f t="shared" si="42"/>
        <v>Contact a chief firearms officer</v>
      </c>
      <c r="B1194" s="230" t="str">
        <f t="shared" si="43"/>
        <v>RCMP</v>
      </c>
      <c r="C1194" s="230">
        <f>VLOOKUP(B1194,'Data-Dept'!A:J,10,)</f>
        <v>9.6346136699990412E-2</v>
      </c>
      <c r="D1194" t="s">
        <v>1612</v>
      </c>
      <c r="E1194">
        <v>0</v>
      </c>
      <c r="F1194">
        <v>1</v>
      </c>
      <c r="G1194">
        <v>1</v>
      </c>
      <c r="H1194">
        <v>1</v>
      </c>
      <c r="I1194" s="425">
        <f>IF(ISBLANK(D1194),"",(E1194/'Tasks to improve GC score'!$C$10))</f>
        <v>0</v>
      </c>
      <c r="J1194" s="425">
        <f>IF(ISBLANK(D1194),"",(F1194/'Tasks to improve GC score'!$C$10))</f>
        <v>1.8946714260812891E-6</v>
      </c>
      <c r="K1194" s="425">
        <f>IF(ISBLANK(D1194),"",(G1194/'Tasks to improve GC score'!$C$10))</f>
        <v>1.8946714260812891E-6</v>
      </c>
    </row>
    <row r="1195" spans="1:11" x14ac:dyDescent="0.5">
      <c r="A1195" s="230" t="str">
        <f t="shared" si="42"/>
        <v>Other - Reason for my visit is not in this list</v>
      </c>
      <c r="B1195" s="230" t="str">
        <f t="shared" si="43"/>
        <v>StatCan</v>
      </c>
      <c r="C1195" s="230">
        <f>VLOOKUP(B1195,'Data-Dept'!A:J,10,)</f>
        <v>9.338464401390037E-3</v>
      </c>
      <c r="D1195" t="s">
        <v>1613</v>
      </c>
      <c r="E1195">
        <v>0</v>
      </c>
      <c r="F1195">
        <v>0</v>
      </c>
      <c r="G1195">
        <v>0</v>
      </c>
      <c r="H1195">
        <v>1</v>
      </c>
      <c r="I1195" s="425">
        <f>IF(ISBLANK(D1195),"",(E1195/'Tasks to improve GC score'!$C$10))</f>
        <v>0</v>
      </c>
      <c r="J1195" s="425">
        <f>IF(ISBLANK(D1195),"",(F1195/'Tasks to improve GC score'!$C$10))</f>
        <v>0</v>
      </c>
      <c r="K1195" s="425">
        <f>IF(ISBLANK(D1195),"",(G1195/'Tasks to improve GC score'!$C$10))</f>
        <v>0</v>
      </c>
    </row>
    <row r="1196" spans="1:11" x14ac:dyDescent="0.5">
      <c r="A1196" s="230" t="str">
        <f t="shared" si="42"/>
        <v>Formulas</v>
      </c>
      <c r="B1196" s="230" t="str">
        <f t="shared" si="43"/>
        <v>StatCan</v>
      </c>
      <c r="C1196" s="230">
        <f>VLOOKUP(B1196,'Data-Dept'!A:J,10,)</f>
        <v>9.338464401390037E-3</v>
      </c>
      <c r="D1196" t="s">
        <v>1229</v>
      </c>
      <c r="E1196">
        <v>0</v>
      </c>
      <c r="F1196">
        <v>0</v>
      </c>
      <c r="G1196">
        <v>0</v>
      </c>
      <c r="H1196">
        <v>1</v>
      </c>
      <c r="I1196" s="425">
        <f>IF(ISBLANK(D1196),"",(E1196/'Tasks to improve GC score'!$C$10))</f>
        <v>0</v>
      </c>
      <c r="J1196" s="425">
        <f>IF(ISBLANK(D1196),"",(F1196/'Tasks to improve GC score'!$C$10))</f>
        <v>0</v>
      </c>
      <c r="K1196" s="425">
        <f>IF(ISBLANK(D1196),"",(G1196/'Tasks to improve GC score'!$C$10))</f>
        <v>0</v>
      </c>
    </row>
    <row r="1197" spans="1:11" x14ac:dyDescent="0.5">
      <c r="A1197" s="230" t="str">
        <f t="shared" si="42"/>
        <v>Building, maintaining and registering an aircraft</v>
      </c>
      <c r="B1197" s="230" t="str">
        <f t="shared" si="43"/>
        <v>TC</v>
      </c>
      <c r="C1197" s="230">
        <f>VLOOKUP(B1197,'Data-Dept'!A:J,10,)</f>
        <v>2.4679576079022828E-2</v>
      </c>
      <c r="D1197" t="s">
        <v>1615</v>
      </c>
      <c r="E1197">
        <v>0</v>
      </c>
      <c r="F1197">
        <v>2</v>
      </c>
      <c r="G1197">
        <v>3</v>
      </c>
      <c r="H1197">
        <v>4</v>
      </c>
      <c r="I1197" s="425">
        <f>IF(ISBLANK(D1197),"",(E1197/'Tasks to improve GC score'!$C$10))</f>
        <v>0</v>
      </c>
      <c r="J1197" s="425">
        <f>IF(ISBLANK(D1197),"",(F1197/'Tasks to improve GC score'!$C$10))</f>
        <v>3.7893428521625781E-6</v>
      </c>
      <c r="K1197" s="425">
        <f>IF(ISBLANK(D1197),"",(G1197/'Tasks to improve GC score'!$C$10))</f>
        <v>5.6840142782438672E-6</v>
      </c>
    </row>
    <row r="1198" spans="1:11" x14ac:dyDescent="0.5">
      <c r="A1198" s="230" t="str">
        <f t="shared" si="42"/>
        <v>Find statistics for vehicle collisions</v>
      </c>
      <c r="B1198" s="230" t="str">
        <f t="shared" si="43"/>
        <v>TC</v>
      </c>
      <c r="C1198" s="230">
        <f>VLOOKUP(B1198,'Data-Dept'!A:J,10,)</f>
        <v>2.4679576079022828E-2</v>
      </c>
      <c r="D1198" t="s">
        <v>1619</v>
      </c>
      <c r="E1198">
        <v>0</v>
      </c>
      <c r="F1198">
        <v>0</v>
      </c>
      <c r="G1198">
        <v>0</v>
      </c>
      <c r="H1198">
        <v>1</v>
      </c>
      <c r="I1198" s="425">
        <f>IF(ISBLANK(D1198),"",(E1198/'Tasks to improve GC score'!$C$10))</f>
        <v>0</v>
      </c>
      <c r="J1198" s="425">
        <f>IF(ISBLANK(D1198),"",(F1198/'Tasks to improve GC score'!$C$10))</f>
        <v>0</v>
      </c>
      <c r="K1198" s="425">
        <f>IF(ISBLANK(D1198),"",(G1198/'Tasks to improve GC score'!$C$10))</f>
        <v>0</v>
      </c>
    </row>
    <row r="1199" spans="1:11" x14ac:dyDescent="0.5">
      <c r="A1199" s="230" t="str">
        <f t="shared" si="42"/>
        <v>Learn about child car seat safety</v>
      </c>
      <c r="B1199" s="230" t="str">
        <f t="shared" si="43"/>
        <v>TC</v>
      </c>
      <c r="C1199" s="230">
        <f>VLOOKUP(B1199,'Data-Dept'!A:J,10,)</f>
        <v>2.4679576079022828E-2</v>
      </c>
      <c r="D1199" t="s">
        <v>1623</v>
      </c>
      <c r="E1199">
        <v>0</v>
      </c>
      <c r="F1199">
        <v>0</v>
      </c>
      <c r="G1199">
        <v>0</v>
      </c>
      <c r="H1199">
        <v>3</v>
      </c>
      <c r="I1199" s="425">
        <f>IF(ISBLANK(D1199),"",(E1199/'Tasks to improve GC score'!$C$10))</f>
        <v>0</v>
      </c>
      <c r="J1199" s="425">
        <f>IF(ISBLANK(D1199),"",(F1199/'Tasks to improve GC score'!$C$10))</f>
        <v>0</v>
      </c>
      <c r="K1199" s="425">
        <f>IF(ISBLANK(D1199),"",(G1199/'Tasks to improve GC score'!$C$10))</f>
        <v>0</v>
      </c>
    </row>
    <row r="1200" spans="1:11" ht="31.5" x14ac:dyDescent="0.5">
      <c r="A1200" s="230" t="str">
        <f t="shared" si="42"/>
        <v>Learn how to build an emergency response assistance plan in case of an accident while shipping dangerous goods</v>
      </c>
      <c r="B1200" s="230" t="str">
        <f t="shared" si="43"/>
        <v>TC</v>
      </c>
      <c r="C1200" s="230">
        <f>VLOOKUP(B1200,'Data-Dept'!A:J,10,)</f>
        <v>2.4679576079022828E-2</v>
      </c>
      <c r="D1200" t="s">
        <v>1625</v>
      </c>
      <c r="E1200">
        <v>0</v>
      </c>
      <c r="F1200">
        <v>0</v>
      </c>
      <c r="G1200">
        <v>0</v>
      </c>
      <c r="H1200">
        <v>1</v>
      </c>
      <c r="I1200" s="425">
        <f>IF(ISBLANK(D1200),"",(E1200/'Tasks to improve GC score'!$C$10))</f>
        <v>0</v>
      </c>
      <c r="J1200" s="425">
        <f>IF(ISBLANK(D1200),"",(F1200/'Tasks to improve GC score'!$C$10))</f>
        <v>0</v>
      </c>
      <c r="K1200" s="425">
        <f>IF(ISBLANK(D1200),"",(G1200/'Tasks to improve GC score'!$C$10))</f>
        <v>0</v>
      </c>
    </row>
    <row r="1201" spans="1:11" x14ac:dyDescent="0.5">
      <c r="A1201" s="230" t="str">
        <f t="shared" si="42"/>
        <v>Learn tips on safe boating</v>
      </c>
      <c r="B1201" s="230" t="str">
        <f t="shared" si="43"/>
        <v>TC</v>
      </c>
      <c r="C1201" s="230">
        <f>VLOOKUP(B1201,'Data-Dept'!A:J,10,)</f>
        <v>2.4679576079022828E-2</v>
      </c>
      <c r="D1201" t="s">
        <v>1628</v>
      </c>
      <c r="E1201">
        <v>0</v>
      </c>
      <c r="F1201">
        <v>1</v>
      </c>
      <c r="G1201">
        <v>1</v>
      </c>
      <c r="H1201">
        <v>9</v>
      </c>
      <c r="I1201" s="425">
        <f>IF(ISBLANK(D1201),"",(E1201/'Tasks to improve GC score'!$C$10))</f>
        <v>0</v>
      </c>
      <c r="J1201" s="425">
        <f>IF(ISBLANK(D1201),"",(F1201/'Tasks to improve GC score'!$C$10))</f>
        <v>1.8946714260812891E-6</v>
      </c>
      <c r="K1201" s="425">
        <f>IF(ISBLANK(D1201),"",(G1201/'Tasks to improve GC score'!$C$10))</f>
        <v>1.8946714260812891E-6</v>
      </c>
    </row>
    <row r="1202" spans="1:11" x14ac:dyDescent="0.5">
      <c r="A1202" s="230" t="str">
        <f t="shared" si="42"/>
        <v>Find if you can pack lithium batteries when taking a flight</v>
      </c>
      <c r="B1202" s="230" t="str">
        <f t="shared" si="43"/>
        <v>TC</v>
      </c>
      <c r="C1202" s="230">
        <f>VLOOKUP(B1202,'Data-Dept'!A:J,10,)</f>
        <v>2.4679576079022828E-2</v>
      </c>
      <c r="D1202" t="s">
        <v>1291</v>
      </c>
      <c r="E1202">
        <v>0</v>
      </c>
      <c r="F1202">
        <v>0</v>
      </c>
      <c r="G1202">
        <v>0</v>
      </c>
      <c r="H1202">
        <v>1</v>
      </c>
      <c r="I1202" s="425">
        <f>IF(ISBLANK(D1202),"",(E1202/'Tasks to improve GC score'!$C$10))</f>
        <v>0</v>
      </c>
      <c r="J1202" s="425">
        <f>IF(ISBLANK(D1202),"",(F1202/'Tasks to improve GC score'!$C$10))</f>
        <v>0</v>
      </c>
      <c r="K1202" s="425">
        <f>IF(ISBLANK(D1202),"",(G1202/'Tasks to improve GC score'!$C$10))</f>
        <v>0</v>
      </c>
    </row>
    <row r="1203" spans="1:11" x14ac:dyDescent="0.5">
      <c r="A1203" s="230" t="str">
        <f t="shared" si="42"/>
        <v>Find out if you can pack lithium batteries when taking a flight</v>
      </c>
      <c r="B1203" s="230" t="str">
        <f t="shared" si="43"/>
        <v>TC</v>
      </c>
      <c r="C1203" s="230">
        <f>VLOOKUP(B1203,'Data-Dept'!A:J,10,)</f>
        <v>2.4679576079022828E-2</v>
      </c>
      <c r="D1203" t="s">
        <v>1637</v>
      </c>
      <c r="E1203">
        <v>0</v>
      </c>
      <c r="F1203">
        <v>0</v>
      </c>
      <c r="G1203">
        <v>0</v>
      </c>
      <c r="H1203">
        <v>1</v>
      </c>
      <c r="I1203" s="425">
        <f>IF(ISBLANK(D1203),"",(E1203/'Tasks to improve GC score'!$C$10))</f>
        <v>0</v>
      </c>
      <c r="J1203" s="425">
        <f>IF(ISBLANK(D1203),"",(F1203/'Tasks to improve GC score'!$C$10))</f>
        <v>0</v>
      </c>
      <c r="K1203" s="425">
        <f>IF(ISBLANK(D1203),"",(G1203/'Tasks to improve GC score'!$C$10))</f>
        <v>0</v>
      </c>
    </row>
    <row r="1204" spans="1:11" x14ac:dyDescent="0.5">
      <c r="A1204" s="230" t="str">
        <f t="shared" si="42"/>
        <v>Learn about child car seat safety</v>
      </c>
      <c r="B1204" s="230" t="str">
        <f t="shared" si="43"/>
        <v>TC</v>
      </c>
      <c r="C1204" s="230">
        <f>VLOOKUP(B1204,'Data-Dept'!A:J,10,)</f>
        <v>2.4679576079022828E-2</v>
      </c>
      <c r="D1204" t="s">
        <v>1296</v>
      </c>
      <c r="E1204">
        <v>0</v>
      </c>
      <c r="F1204">
        <v>4</v>
      </c>
      <c r="G1204">
        <v>3</v>
      </c>
      <c r="H1204">
        <v>10</v>
      </c>
      <c r="I1204" s="425">
        <f>IF(ISBLANK(D1204),"",(E1204/'Tasks to improve GC score'!$C$10))</f>
        <v>0</v>
      </c>
      <c r="J1204" s="425">
        <f>IF(ISBLANK(D1204),"",(F1204/'Tasks to improve GC score'!$C$10))</f>
        <v>7.5786857043251562E-6</v>
      </c>
      <c r="K1204" s="425">
        <f>IF(ISBLANK(D1204),"",(G1204/'Tasks to improve GC score'!$C$10))</f>
        <v>5.6840142782438672E-6</v>
      </c>
    </row>
    <row r="1205" spans="1:11" x14ac:dyDescent="0.5">
      <c r="A1205" s="230" t="str">
        <f t="shared" si="42"/>
        <v>Learn about connected and automated vehicles</v>
      </c>
      <c r="B1205" s="230" t="str">
        <f t="shared" si="43"/>
        <v>TC</v>
      </c>
      <c r="C1205" s="230">
        <f>VLOOKUP(B1205,'Data-Dept'!A:J,10,)</f>
        <v>2.4679576079022828E-2</v>
      </c>
      <c r="D1205" t="s">
        <v>1297</v>
      </c>
      <c r="E1205">
        <v>0</v>
      </c>
      <c r="F1205">
        <v>0</v>
      </c>
      <c r="G1205">
        <v>1</v>
      </c>
      <c r="H1205">
        <v>3</v>
      </c>
      <c r="I1205" s="425">
        <f>IF(ISBLANK(D1205),"",(E1205/'Tasks to improve GC score'!$C$10))</f>
        <v>0</v>
      </c>
      <c r="J1205" s="425">
        <f>IF(ISBLANK(D1205),"",(F1205/'Tasks to improve GC score'!$C$10))</f>
        <v>0</v>
      </c>
      <c r="K1205" s="425">
        <f>IF(ISBLANK(D1205),"",(G1205/'Tasks to improve GC score'!$C$10))</f>
        <v>1.8946714260812891E-6</v>
      </c>
    </row>
    <row r="1206" spans="1:11" ht="31.5" x14ac:dyDescent="0.5">
      <c r="A1206" s="230" t="str">
        <f t="shared" si="42"/>
        <v>Learn about driver assistance technologies (blind spot warning, automatic emergency braking)</v>
      </c>
      <c r="B1206" s="230" t="str">
        <f t="shared" si="43"/>
        <v>TC</v>
      </c>
      <c r="C1206" s="230">
        <f>VLOOKUP(B1206,'Data-Dept'!A:J,10,)</f>
        <v>2.4679576079022828E-2</v>
      </c>
      <c r="D1206" t="s">
        <v>1298</v>
      </c>
      <c r="E1206">
        <v>0</v>
      </c>
      <c r="F1206">
        <v>4</v>
      </c>
      <c r="G1206">
        <v>2</v>
      </c>
      <c r="H1206">
        <v>9</v>
      </c>
      <c r="I1206" s="425">
        <f>IF(ISBLANK(D1206),"",(E1206/'Tasks to improve GC score'!$C$10))</f>
        <v>0</v>
      </c>
      <c r="J1206" s="425">
        <f>IF(ISBLANK(D1206),"",(F1206/'Tasks to improve GC score'!$C$10))</f>
        <v>7.5786857043251562E-6</v>
      </c>
      <c r="K1206" s="425">
        <f>IF(ISBLANK(D1206),"",(G1206/'Tasks to improve GC score'!$C$10))</f>
        <v>3.7893428521625781E-6</v>
      </c>
    </row>
    <row r="1207" spans="1:11" x14ac:dyDescent="0.5">
      <c r="A1207" s="230" t="str">
        <f t="shared" si="42"/>
        <v>Learn about grade crossing safety</v>
      </c>
      <c r="B1207" s="230" t="str">
        <f t="shared" si="43"/>
        <v>TC</v>
      </c>
      <c r="C1207" s="230">
        <f>VLOOKUP(B1207,'Data-Dept'!A:J,10,)</f>
        <v>2.4679576079022828E-2</v>
      </c>
      <c r="D1207" t="s">
        <v>1639</v>
      </c>
      <c r="E1207">
        <v>0</v>
      </c>
      <c r="F1207">
        <v>3</v>
      </c>
      <c r="G1207">
        <v>3</v>
      </c>
      <c r="H1207">
        <v>8</v>
      </c>
      <c r="I1207" s="425">
        <f>IF(ISBLANK(D1207),"",(E1207/'Tasks to improve GC score'!$C$10))</f>
        <v>0</v>
      </c>
      <c r="J1207" s="425">
        <f>IF(ISBLANK(D1207),"",(F1207/'Tasks to improve GC score'!$C$10))</f>
        <v>5.6840142782438672E-6</v>
      </c>
      <c r="K1207" s="425">
        <f>IF(ISBLANK(D1207),"",(G1207/'Tasks to improve GC score'!$C$10))</f>
        <v>5.6840142782438672E-6</v>
      </c>
    </row>
    <row r="1208" spans="1:11" x14ac:dyDescent="0.5">
      <c r="A1208" s="230" t="str">
        <f t="shared" si="42"/>
        <v>Learn how to bring your vehicle into Canada temporarily (students, visitors)</v>
      </c>
      <c r="B1208" s="230" t="str">
        <f t="shared" si="43"/>
        <v>TC</v>
      </c>
      <c r="C1208" s="230">
        <f>VLOOKUP(B1208,'Data-Dept'!A:J,10,)</f>
        <v>2.4679576079022828E-2</v>
      </c>
      <c r="D1208" t="s">
        <v>1640</v>
      </c>
      <c r="E1208">
        <v>0</v>
      </c>
      <c r="F1208">
        <v>2</v>
      </c>
      <c r="G1208">
        <v>1</v>
      </c>
      <c r="H1208">
        <v>3</v>
      </c>
      <c r="I1208" s="425">
        <f>IF(ISBLANK(D1208),"",(E1208/'Tasks to improve GC score'!$C$10))</f>
        <v>0</v>
      </c>
      <c r="J1208" s="425">
        <f>IF(ISBLANK(D1208),"",(F1208/'Tasks to improve GC score'!$C$10))</f>
        <v>3.7893428521625781E-6</v>
      </c>
      <c r="K1208" s="425">
        <f>IF(ISBLANK(D1208),"",(G1208/'Tasks to improve GC score'!$C$10))</f>
        <v>1.8946714260812891E-6</v>
      </c>
    </row>
    <row r="1209" spans="1:11" x14ac:dyDescent="0.5">
      <c r="A1209" s="230" t="str">
        <f t="shared" si="42"/>
        <v>Learn how to commercially import a vehicle into Canada</v>
      </c>
      <c r="B1209" s="230" t="str">
        <f t="shared" si="43"/>
        <v>TC</v>
      </c>
      <c r="C1209" s="230">
        <f>VLOOKUP(B1209,'Data-Dept'!A:J,10,)</f>
        <v>2.4679576079022828E-2</v>
      </c>
      <c r="D1209" t="s">
        <v>1641</v>
      </c>
      <c r="E1209">
        <v>0</v>
      </c>
      <c r="F1209">
        <v>0</v>
      </c>
      <c r="G1209">
        <v>0</v>
      </c>
      <c r="H1209">
        <v>1</v>
      </c>
      <c r="I1209" s="425">
        <f>IF(ISBLANK(D1209),"",(E1209/'Tasks to improve GC score'!$C$10))</f>
        <v>0</v>
      </c>
      <c r="J1209" s="425">
        <f>IF(ISBLANK(D1209),"",(F1209/'Tasks to improve GC score'!$C$10))</f>
        <v>0</v>
      </c>
      <c r="K1209" s="425">
        <f>IF(ISBLANK(D1209),"",(G1209/'Tasks to improve GC score'!$C$10))</f>
        <v>0</v>
      </c>
    </row>
    <row r="1210" spans="1:11" x14ac:dyDescent="0.5">
      <c r="I1210" s="425"/>
      <c r="J1210" s="425"/>
      <c r="K1210" s="425"/>
    </row>
    <row r="1211" spans="1:11" x14ac:dyDescent="0.5">
      <c r="I1211" s="425"/>
      <c r="J1211" s="425"/>
      <c r="K1211" s="425"/>
    </row>
    <row r="1212" spans="1:11" x14ac:dyDescent="0.5">
      <c r="I1212" s="425"/>
      <c r="J1212" s="425"/>
      <c r="K1212" s="425"/>
    </row>
    <row r="1213" spans="1:11" x14ac:dyDescent="0.5">
      <c r="I1213" s="425"/>
      <c r="J1213" s="425"/>
      <c r="K1213" s="425"/>
    </row>
    <row r="1214" spans="1:11" x14ac:dyDescent="0.5">
      <c r="I1214" s="425"/>
      <c r="J1214" s="425"/>
      <c r="K1214" s="425"/>
    </row>
    <row r="1215" spans="1:11" x14ac:dyDescent="0.5">
      <c r="I1215" s="425"/>
      <c r="J1215" s="425"/>
      <c r="K1215" s="425"/>
    </row>
    <row r="1216" spans="1:11" x14ac:dyDescent="0.5">
      <c r="I1216" s="425"/>
      <c r="J1216" s="425"/>
      <c r="K1216" s="425"/>
    </row>
    <row r="1217" spans="9:11" x14ac:dyDescent="0.5">
      <c r="I1217" s="425"/>
      <c r="J1217" s="425"/>
      <c r="K1217" s="425"/>
    </row>
    <row r="1218" spans="9:11" x14ac:dyDescent="0.5">
      <c r="I1218" s="425"/>
      <c r="J1218" s="425"/>
      <c r="K1218" s="425"/>
    </row>
    <row r="1219" spans="9:11" x14ac:dyDescent="0.5">
      <c r="I1219" s="425"/>
      <c r="J1219" s="425"/>
      <c r="K1219" s="425"/>
    </row>
    <row r="1220" spans="9:11" x14ac:dyDescent="0.5">
      <c r="I1220" s="425"/>
      <c r="J1220" s="425"/>
      <c r="K1220" s="425"/>
    </row>
    <row r="1221" spans="9:11" x14ac:dyDescent="0.5">
      <c r="I1221" s="425"/>
      <c r="J1221" s="425"/>
      <c r="K1221" s="425"/>
    </row>
    <row r="1222" spans="9:11" x14ac:dyDescent="0.5">
      <c r="I1222" s="425"/>
      <c r="J1222" s="425"/>
      <c r="K1222" s="425"/>
    </row>
    <row r="1223" spans="9:11" x14ac:dyDescent="0.5">
      <c r="I1223" s="425"/>
      <c r="J1223" s="425"/>
      <c r="K1223" s="425"/>
    </row>
    <row r="1224" spans="9:11" x14ac:dyDescent="0.5">
      <c r="I1224" s="425"/>
      <c r="J1224" s="425"/>
      <c r="K1224" s="425"/>
    </row>
    <row r="1225" spans="9:11" x14ac:dyDescent="0.5">
      <c r="I1225" s="425"/>
      <c r="J1225" s="425"/>
      <c r="K1225" s="425"/>
    </row>
    <row r="1226" spans="9:11" x14ac:dyDescent="0.5">
      <c r="I1226" s="425"/>
      <c r="J1226" s="425"/>
      <c r="K1226" s="425"/>
    </row>
    <row r="1227" spans="9:11" x14ac:dyDescent="0.5">
      <c r="I1227" s="425"/>
      <c r="J1227" s="425"/>
      <c r="K1227" s="425"/>
    </row>
    <row r="1228" spans="9:11" x14ac:dyDescent="0.5">
      <c r="I1228" s="425"/>
      <c r="J1228" s="425"/>
      <c r="K1228" s="425"/>
    </row>
    <row r="1229" spans="9:11" x14ac:dyDescent="0.5">
      <c r="I1229" s="425"/>
      <c r="J1229" s="425"/>
      <c r="K1229" s="425"/>
    </row>
    <row r="1230" spans="9:11" x14ac:dyDescent="0.5">
      <c r="I1230" s="425"/>
      <c r="J1230" s="425"/>
      <c r="K1230" s="425"/>
    </row>
    <row r="1231" spans="9:11" x14ac:dyDescent="0.5">
      <c r="I1231" s="425"/>
      <c r="J1231" s="425"/>
      <c r="K1231" s="425"/>
    </row>
    <row r="1232" spans="9:11" x14ac:dyDescent="0.5">
      <c r="I1232" s="425"/>
      <c r="J1232" s="425"/>
      <c r="K1232" s="425"/>
    </row>
    <row r="1233" spans="9:11" x14ac:dyDescent="0.5">
      <c r="I1233" s="425"/>
      <c r="J1233" s="425"/>
      <c r="K1233" s="425"/>
    </row>
    <row r="1234" spans="9:11" x14ac:dyDescent="0.5">
      <c r="I1234" s="425"/>
      <c r="J1234" s="425"/>
      <c r="K1234" s="425"/>
    </row>
    <row r="1235" spans="9:11" x14ac:dyDescent="0.5">
      <c r="I1235" s="425"/>
      <c r="J1235" s="425"/>
      <c r="K1235" s="425"/>
    </row>
    <row r="1236" spans="9:11" x14ac:dyDescent="0.5">
      <c r="I1236" s="425"/>
      <c r="J1236" s="425"/>
      <c r="K1236" s="425"/>
    </row>
    <row r="1237" spans="9:11" x14ac:dyDescent="0.5">
      <c r="I1237" s="425"/>
      <c r="J1237" s="425"/>
      <c r="K1237" s="425"/>
    </row>
    <row r="1238" spans="9:11" x14ac:dyDescent="0.5">
      <c r="I1238" s="425"/>
      <c r="J1238" s="425"/>
      <c r="K1238" s="425"/>
    </row>
    <row r="1239" spans="9:11" x14ac:dyDescent="0.5">
      <c r="I1239" s="425"/>
      <c r="J1239" s="425"/>
      <c r="K1239" s="425"/>
    </row>
    <row r="1240" spans="9:11" x14ac:dyDescent="0.5">
      <c r="I1240" s="425"/>
      <c r="J1240" s="425"/>
      <c r="K1240" s="425"/>
    </row>
    <row r="1241" spans="9:11" x14ac:dyDescent="0.5">
      <c r="I1241" s="425"/>
      <c r="J1241" s="425"/>
      <c r="K1241" s="425"/>
    </row>
    <row r="1242" spans="9:11" x14ac:dyDescent="0.5">
      <c r="I1242" s="425"/>
      <c r="J1242" s="425"/>
      <c r="K1242" s="425"/>
    </row>
    <row r="1243" spans="9:11" x14ac:dyDescent="0.5">
      <c r="I1243" s="425"/>
      <c r="J1243" s="425"/>
      <c r="K1243" s="425"/>
    </row>
    <row r="1244" spans="9:11" x14ac:dyDescent="0.5">
      <c r="I1244" s="425"/>
      <c r="J1244" s="425"/>
      <c r="K1244" s="425"/>
    </row>
    <row r="1245" spans="9:11" x14ac:dyDescent="0.5">
      <c r="I1245" s="425"/>
      <c r="J1245" s="425"/>
      <c r="K1245" s="425"/>
    </row>
    <row r="1246" spans="9:11" x14ac:dyDescent="0.5">
      <c r="I1246" s="425"/>
      <c r="J1246" s="425"/>
      <c r="K1246" s="425"/>
    </row>
    <row r="1247" spans="9:11" x14ac:dyDescent="0.5">
      <c r="I1247" s="425"/>
      <c r="J1247" s="425"/>
      <c r="K1247" s="425"/>
    </row>
    <row r="1248" spans="9:11" x14ac:dyDescent="0.5">
      <c r="I1248" s="425"/>
      <c r="J1248" s="425"/>
      <c r="K1248" s="425"/>
    </row>
    <row r="1249" spans="9:11" x14ac:dyDescent="0.5">
      <c r="I1249" s="425"/>
      <c r="J1249" s="425"/>
      <c r="K1249" s="425"/>
    </row>
    <row r="1250" spans="9:11" x14ac:dyDescent="0.5">
      <c r="I1250" s="425"/>
      <c r="J1250" s="425"/>
      <c r="K1250" s="425"/>
    </row>
    <row r="1251" spans="9:11" x14ac:dyDescent="0.5">
      <c r="I1251" s="425"/>
      <c r="J1251" s="425"/>
      <c r="K1251" s="425"/>
    </row>
    <row r="1252" spans="9:11" x14ac:dyDescent="0.5">
      <c r="I1252" s="425"/>
      <c r="J1252" s="425"/>
      <c r="K1252" s="425"/>
    </row>
    <row r="1253" spans="9:11" x14ac:dyDescent="0.5">
      <c r="I1253" s="425"/>
      <c r="J1253" s="425"/>
      <c r="K1253" s="425"/>
    </row>
    <row r="1254" spans="9:11" x14ac:dyDescent="0.5">
      <c r="I1254" s="425"/>
      <c r="J1254" s="425"/>
      <c r="K1254" s="425"/>
    </row>
    <row r="1255" spans="9:11" x14ac:dyDescent="0.5">
      <c r="I1255" s="425"/>
      <c r="J1255" s="425"/>
      <c r="K1255" s="425"/>
    </row>
    <row r="1256" spans="9:11" x14ac:dyDescent="0.5">
      <c r="I1256" s="425"/>
      <c r="J1256" s="425"/>
      <c r="K1256" s="425"/>
    </row>
    <row r="1257" spans="9:11" x14ac:dyDescent="0.5">
      <c r="I1257" s="425"/>
      <c r="J1257" s="425"/>
      <c r="K1257" s="425"/>
    </row>
    <row r="1258" spans="9:11" x14ac:dyDescent="0.5">
      <c r="I1258" s="425"/>
      <c r="J1258" s="425"/>
      <c r="K1258" s="425"/>
    </row>
    <row r="1259" spans="9:11" x14ac:dyDescent="0.5">
      <c r="I1259" s="425"/>
      <c r="J1259" s="425"/>
      <c r="K1259" s="425"/>
    </row>
    <row r="1260" spans="9:11" x14ac:dyDescent="0.5">
      <c r="I1260" s="425"/>
      <c r="J1260" s="425"/>
      <c r="K1260" s="425"/>
    </row>
    <row r="1261" spans="9:11" x14ac:dyDescent="0.5">
      <c r="I1261" s="425"/>
      <c r="J1261" s="425"/>
      <c r="K1261" s="425"/>
    </row>
    <row r="1262" spans="9:11" x14ac:dyDescent="0.5">
      <c r="I1262" s="425"/>
      <c r="J1262" s="425"/>
      <c r="K1262" s="425"/>
    </row>
    <row r="1263" spans="9:11" x14ac:dyDescent="0.5">
      <c r="I1263" s="425"/>
      <c r="J1263" s="425"/>
      <c r="K1263" s="425"/>
    </row>
    <row r="1264" spans="9:11" x14ac:dyDescent="0.5">
      <c r="I1264" s="425"/>
      <c r="J1264" s="425"/>
      <c r="K1264" s="425"/>
    </row>
    <row r="1265" spans="9:11" x14ac:dyDescent="0.5">
      <c r="I1265" s="425"/>
      <c r="J1265" s="425"/>
      <c r="K1265" s="425"/>
    </row>
    <row r="1266" spans="9:11" x14ac:dyDescent="0.5">
      <c r="I1266" s="425"/>
      <c r="J1266" s="425"/>
      <c r="K1266" s="425"/>
    </row>
    <row r="1267" spans="9:11" x14ac:dyDescent="0.5">
      <c r="I1267" s="425"/>
      <c r="J1267" s="425"/>
      <c r="K1267" s="425"/>
    </row>
    <row r="1268" spans="9:11" x14ac:dyDescent="0.5">
      <c r="I1268" s="425"/>
      <c r="J1268" s="425"/>
      <c r="K1268" s="425"/>
    </row>
    <row r="1269" spans="9:11" x14ac:dyDescent="0.5">
      <c r="I1269" s="425"/>
      <c r="J1269" s="425"/>
      <c r="K1269" s="425"/>
    </row>
    <row r="1270" spans="9:11" x14ac:dyDescent="0.5">
      <c r="I1270" s="425"/>
      <c r="J1270" s="425"/>
      <c r="K1270" s="425"/>
    </row>
    <row r="1271" spans="9:11" x14ac:dyDescent="0.5">
      <c r="I1271" s="425"/>
      <c r="J1271" s="425"/>
      <c r="K1271" s="425"/>
    </row>
    <row r="1272" spans="9:11" x14ac:dyDescent="0.5">
      <c r="I1272" s="425"/>
      <c r="J1272" s="425"/>
      <c r="K1272" s="425"/>
    </row>
    <row r="1273" spans="9:11" x14ac:dyDescent="0.5">
      <c r="I1273" s="425"/>
      <c r="J1273" s="425"/>
      <c r="K1273" s="425"/>
    </row>
    <row r="1274" spans="9:11" x14ac:dyDescent="0.5">
      <c r="I1274" s="425"/>
      <c r="J1274" s="425"/>
      <c r="K1274" s="425"/>
    </row>
    <row r="1275" spans="9:11" x14ac:dyDescent="0.5">
      <c r="I1275" s="425"/>
      <c r="J1275" s="425"/>
      <c r="K1275" s="425"/>
    </row>
    <row r="1276" spans="9:11" x14ac:dyDescent="0.5">
      <c r="I1276" s="425"/>
      <c r="J1276" s="425"/>
      <c r="K1276" s="425"/>
    </row>
    <row r="1277" spans="9:11" x14ac:dyDescent="0.5">
      <c r="I1277" s="425"/>
      <c r="J1277" s="425"/>
      <c r="K1277" s="425"/>
    </row>
    <row r="1278" spans="9:11" x14ac:dyDescent="0.5">
      <c r="I1278" s="425"/>
      <c r="J1278" s="425"/>
      <c r="K1278" s="425"/>
    </row>
    <row r="1279" spans="9:11" x14ac:dyDescent="0.5">
      <c r="I1279" s="425"/>
      <c r="J1279" s="425"/>
      <c r="K1279" s="425"/>
    </row>
    <row r="1280" spans="9:11" x14ac:dyDescent="0.5">
      <c r="I1280" s="425"/>
      <c r="J1280" s="425"/>
      <c r="K1280" s="425"/>
    </row>
    <row r="1281" spans="9:11" x14ac:dyDescent="0.5">
      <c r="I1281" s="425"/>
      <c r="J1281" s="425"/>
      <c r="K1281" s="425"/>
    </row>
    <row r="1282" spans="9:11" x14ac:dyDescent="0.5">
      <c r="I1282" s="425"/>
      <c r="J1282" s="425"/>
      <c r="K1282" s="425"/>
    </row>
    <row r="1283" spans="9:11" x14ac:dyDescent="0.5">
      <c r="I1283" s="425"/>
      <c r="J1283" s="425"/>
      <c r="K1283" s="425"/>
    </row>
    <row r="1284" spans="9:11" x14ac:dyDescent="0.5">
      <c r="I1284" s="425"/>
      <c r="J1284" s="425"/>
      <c r="K1284" s="425"/>
    </row>
    <row r="1285" spans="9:11" x14ac:dyDescent="0.5">
      <c r="I1285" s="425"/>
      <c r="J1285" s="425"/>
      <c r="K1285" s="425"/>
    </row>
    <row r="1286" spans="9:11" x14ac:dyDescent="0.5">
      <c r="I1286" s="425"/>
      <c r="J1286" s="425"/>
      <c r="K1286" s="425"/>
    </row>
    <row r="1287" spans="9:11" x14ac:dyDescent="0.5">
      <c r="I1287" s="425"/>
      <c r="J1287" s="425"/>
      <c r="K1287" s="425"/>
    </row>
    <row r="1288" spans="9:11" x14ac:dyDescent="0.5">
      <c r="I1288" s="425"/>
      <c r="J1288" s="425"/>
      <c r="K1288" s="425"/>
    </row>
    <row r="1289" spans="9:11" x14ac:dyDescent="0.5">
      <c r="I1289" s="425"/>
      <c r="J1289" s="425"/>
      <c r="K1289" s="425"/>
    </row>
    <row r="1290" spans="9:11" x14ac:dyDescent="0.5">
      <c r="I1290" s="425"/>
      <c r="J1290" s="425"/>
      <c r="K1290" s="425"/>
    </row>
    <row r="1291" spans="9:11" x14ac:dyDescent="0.5">
      <c r="I1291" s="425"/>
      <c r="J1291" s="425"/>
      <c r="K1291" s="425"/>
    </row>
    <row r="1362" spans="1:2" x14ac:dyDescent="0.5">
      <c r="A1362" s="308" t="str">
        <f>IF(ISBLANK(D1687),"",MID(D1687,FIND("#",SUBSTITUTE(D1687,":","#",3))+1,500))</f>
        <v/>
      </c>
      <c r="B1362" s="308" t="str">
        <f>IF(ISBLANK(D1687),"",LEFT(D1687,FIND("#",SUBSTITUTE(D1687,":","#"))-1))</f>
        <v/>
      </c>
    </row>
    <row r="1363" spans="1:2" x14ac:dyDescent="0.5">
      <c r="A1363" s="308" t="str">
        <f>IF(ISBLANK(D1688),"",MID(D1688,FIND("#",SUBSTITUTE(D1688,":","#",3))+1,500))</f>
        <v/>
      </c>
      <c r="B1363" s="308" t="str">
        <f>IF(ISBLANK(D1688),"",LEFT(D1688,FIND("#",SUBSTITUTE(D1688,":","#"))-1))</f>
        <v/>
      </c>
    </row>
  </sheetData>
  <autoFilter ref="I1:K1030" xr:uid="{00000000-0009-0000-0000-000010000000}">
    <sortState xmlns:xlrd2="http://schemas.microsoft.com/office/spreadsheetml/2017/richdata2" ref="I2:K1030">
      <sortCondition descending="1" ref="I1:I1030"/>
    </sortState>
  </autoFilter>
  <pageMargins left="0.7" right="0.7" top="0.75" bottom="0.75" header="0.3" footer="0.3"/>
  <customProperties>
    <customPr name="ORB_SHEETNAME" r:id="rId1"/>
  </customPropertie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522bf8f-c9fb-4a27-a743-a5b91f6ecc10">
      <Terms xmlns="http://schemas.microsoft.com/office/infopath/2007/PartnerControls"/>
    </lcf76f155ced4ddcb4097134ff3c332f>
    <TaxCatchAll xmlns="f76aaf80-9812-406c-9dd3-ccb851cf3a75" xsi:nil="true"/>
    <Email_x005f_x0020_Date xmlns="f76aaf80-9812-406c-9dd3-ccb851cf3a75" xsi:nil="true"/>
    <Email_x005f_x0020_Attachments xmlns="f76aaf80-9812-406c-9dd3-ccb851cf3a75" xsi:nil="true"/>
    <Email_x005f_x0020_From xmlns="f76aaf80-9812-406c-9dd3-ccb851cf3a75" xsi:nil="true"/>
    <Email_x005f_x0020_To xmlns="f76aaf80-9812-406c-9dd3-ccb851cf3a75" xsi:nil="true"/>
    <Email_x005f_x0020_Subject xmlns="f76aaf80-9812-406c-9dd3-ccb851cf3a75" xsi:nil="true"/>
    <Email_x005f_x0020_Conversation_x005f_x0020_Topic xmlns="f76aaf80-9812-406c-9dd3-ccb851cf3a75" xsi:nil="true"/>
    <Email_x005f_x0020_CC xmlns="f76aaf80-9812-406c-9dd3-ccb851cf3a75" xsi:nil="true"/>
    <_dlc_DocId xmlns="16ae990d-cc4b-4634-8c8f-e8cf67732c6a">U5XESX53V6WD-1278939039-26973</_dlc_DocId>
    <_dlc_DocIdUrl xmlns="16ae990d-cc4b-4634-8c8f-e8cf67732c6a">
      <Url>https://014gc.sharepoint.com/sites/BU7203758/_layouts/15/DocIdRedir.aspx?ID=U5XESX53V6WD-1278939039-26973</Url>
      <Description>U5XESX53V6WD-1278939039-26973</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xml version="1.0" encoding="utf-8"?>
<ct:contentTypeSchema xmlns:ct="http://schemas.microsoft.com/office/2006/metadata/contentType" xmlns:ma="http://schemas.microsoft.com/office/2006/metadata/properties/metaAttributes" ct:_="" ma:_="" ma:contentTypeName="Document" ma:contentTypeID="0x010100C5B994A0B92FB0479DBA26C9996A8A09" ma:contentTypeVersion="31" ma:contentTypeDescription="Create a new document." ma:contentTypeScope="" ma:versionID="5ab9e072437fc5c9117fbfcddb045149">
  <xsd:schema xmlns:xsd="http://www.w3.org/2001/XMLSchema" xmlns:xs="http://www.w3.org/2001/XMLSchema" xmlns:p="http://schemas.microsoft.com/office/2006/metadata/properties" xmlns:ns2="a522bf8f-c9fb-4a27-a743-a5b91f6ecc10" xmlns:ns3="16ae990d-cc4b-4634-8c8f-e8cf67732c6a" xmlns:ns4="f76aaf80-9812-406c-9dd3-ccb851cf3a75" targetNamespace="http://schemas.microsoft.com/office/2006/metadata/properties" ma:root="true" ma:fieldsID="8b4a0fdb22eec1cf8726338d28959ff8" ns2:_="" ns3:_="" ns4:_="">
    <xsd:import namespace="a522bf8f-c9fb-4a27-a743-a5b91f6ecc10"/>
    <xsd:import namespace="16ae990d-cc4b-4634-8c8f-e8cf67732c6a"/>
    <xsd:import namespace="f76aaf80-9812-406c-9dd3-ccb851cf3a7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lcf76f155ced4ddcb4097134ff3c332f" minOccurs="0"/>
                <xsd:element ref="ns4:TaxCatchAll" minOccurs="0"/>
                <xsd:element ref="ns4:Email_x005f_x0020_To" minOccurs="0"/>
                <xsd:element ref="ns4:Email_x005f_x0020_From" minOccurs="0"/>
                <xsd:element ref="ns4:Email_x005f_x0020_Subject" minOccurs="0"/>
                <xsd:element ref="ns4:Email_x005f_x0020_Conversation_x005f_x0020_Topic" minOccurs="0"/>
                <xsd:element ref="ns4:Email_x005f_x0020_CC" minOccurs="0"/>
                <xsd:element ref="ns4:Email_x005f_x0020_Date" minOccurs="0"/>
                <xsd:element ref="ns4:Email_x005f_x0020_Attachments"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522bf8f-c9fb-4a27-a743-a5b91f6ecc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3fa6f064-5af2-4239-ab23-685642d5954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6ae990d-cc4b-4634-8c8f-e8cf67732c6a"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f76aaf80-9812-406c-9dd3-ccb851cf3a75"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25cb1838-5a46-483e-a98a-5f8ab89d7c02}" ma:internalName="TaxCatchAll" ma:showField="CatchAllData" ma:web="16ae990d-cc4b-4634-8c8f-e8cf67732c6a">
      <xsd:complexType>
        <xsd:complexContent>
          <xsd:extension base="dms:MultiChoiceLookup">
            <xsd:sequence>
              <xsd:element name="Value" type="dms:Lookup" maxOccurs="unbounded" minOccurs="0" nillable="true"/>
            </xsd:sequence>
          </xsd:extension>
        </xsd:complexContent>
      </xsd:complexType>
    </xsd:element>
    <xsd:element name="Email_x005f_x0020_To" ma:index="23" nillable="true" ma:displayName="Email To" ma:description="Email To" ma:hidden="true" ma:internalName="Email_x0020_To" ma:readOnly="false">
      <xsd:simpleType>
        <xsd:restriction base="dms:Text">
          <xsd:maxLength value="255"/>
        </xsd:restriction>
      </xsd:simpleType>
    </xsd:element>
    <xsd:element name="Email_x005f_x0020_From" ma:index="24" nillable="true" ma:displayName="Email From" ma:description="Email From" ma:hidden="true" ma:internalName="Email_x0020_From" ma:readOnly="false">
      <xsd:simpleType>
        <xsd:restriction base="dms:Text">
          <xsd:maxLength value="255"/>
        </xsd:restriction>
      </xsd:simpleType>
    </xsd:element>
    <xsd:element name="Email_x005f_x0020_Subject" ma:index="25" nillable="true" ma:displayName="Email Subject" ma:description="Email Subject" ma:hidden="true" ma:internalName="Email_x0020_Subject" ma:readOnly="false">
      <xsd:simpleType>
        <xsd:restriction base="dms:Text">
          <xsd:maxLength value="255"/>
        </xsd:restriction>
      </xsd:simpleType>
    </xsd:element>
    <xsd:element name="Email_x005f_x0020_Conversation_x005f_x0020_Topic" ma:index="26" nillable="true" ma:displayName="Email Conversation Topic" ma:description="Email Conversation Topic" ma:hidden="true" ma:internalName="Email_x0020_Conversation_x0020_Topic" ma:readOnly="false">
      <xsd:simpleType>
        <xsd:restriction base="dms:Text">
          <xsd:maxLength value="255"/>
        </xsd:restriction>
      </xsd:simpleType>
    </xsd:element>
    <xsd:element name="Email_x005f_x0020_CC" ma:index="27" nillable="true" ma:displayName="Email CC" ma:description="Email CC" ma:hidden="true" ma:internalName="Email_x0020_CC" ma:readOnly="false">
      <xsd:simpleType>
        <xsd:restriction base="dms:Text">
          <xsd:maxLength value="255"/>
        </xsd:restriction>
      </xsd:simpleType>
    </xsd:element>
    <xsd:element name="Email_x005f_x0020_Date" ma:index="28" nillable="true" ma:displayName="Email Date" ma:description="Email Date" ma:format="DateOnly" ma:hidden="true" ma:internalName="Email_x0020_Date" ma:readOnly="false">
      <xsd:simpleType>
        <xsd:restriction base="dms:DateTime"/>
      </xsd:simpleType>
    </xsd:element>
    <xsd:element name="Email_x005f_x0020_Attachments" ma:index="29" nillable="true" ma:displayName="Email Attachments" ma:description="Email Attachments" ma:hidden="true" ma:internalName="Email_x0020_Attachments"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EC5EF4-39CA-4804-88EF-1065926EC4FE}">
  <ds:schemaRefs>
    <ds:schemaRef ds:uri="http://schemas.microsoft.com/sharepoint/events"/>
  </ds:schemaRefs>
</ds:datastoreItem>
</file>

<file path=customXml/itemProps2.xml><?xml version="1.0" encoding="utf-8"?>
<ds:datastoreItem xmlns:ds="http://schemas.openxmlformats.org/officeDocument/2006/customXml" ds:itemID="{311FFF52-8155-48B4-9B22-9514784623C6}">
  <ds:schemaRefs>
    <ds:schemaRef ds:uri="http://schemas.microsoft.com/office/2006/documentManagement/types"/>
    <ds:schemaRef ds:uri="f76aaf80-9812-406c-9dd3-ccb851cf3a75"/>
    <ds:schemaRef ds:uri="http://purl.org/dc/elements/1.1/"/>
    <ds:schemaRef ds:uri="http://www.w3.org/XML/1998/namespace"/>
    <ds:schemaRef ds:uri="16ae990d-cc4b-4634-8c8f-e8cf67732c6a"/>
    <ds:schemaRef ds:uri="http://schemas.microsoft.com/office/2006/metadata/properties"/>
    <ds:schemaRef ds:uri="http://purl.org/dc/terms/"/>
    <ds:schemaRef ds:uri="a522bf8f-c9fb-4a27-a743-a5b91f6ecc10"/>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EE9486B6-E901-4A56-836C-AEC08B31B508}">
  <ds:schemaRefs>
    <ds:schemaRef ds:uri="http://schemas.microsoft.com/sharepoint/v3/contenttype/forms"/>
  </ds:schemaRefs>
</ds:datastoreItem>
</file>

<file path=customXml/itemProps4.xml><?xml version="1.0" encoding="utf-8"?>
<ds:datastoreItem xmlns:ds="http://schemas.openxmlformats.org/officeDocument/2006/customXml" ds:itemID="{00EDF7E9-CFD2-4963-87B0-63EDCE3B33BC}">
  <ds:schemaRefs>
    <ds:schemaRef ds:uri="http://schemas.microsoft.com/DataMashup"/>
  </ds:schemaRefs>
</ds:datastoreItem>
</file>

<file path=customXml/itemProps5.xml><?xml version="1.0" encoding="utf-8"?>
<ds:datastoreItem xmlns:ds="http://schemas.openxmlformats.org/officeDocument/2006/customXml" ds:itemID="{918D6514-C9DA-4980-BB15-61A4F525EC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522bf8f-c9fb-4a27-a743-a5b91f6ecc10"/>
    <ds:schemaRef ds:uri="16ae990d-cc4b-4634-8c8f-e8cf67732c6a"/>
    <ds:schemaRef ds:uri="f76aaf80-9812-406c-9dd3-ccb851cf3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36</vt:i4>
      </vt:variant>
    </vt:vector>
  </HeadingPairs>
  <TitlesOfParts>
    <vt:vector size="53" baseType="lpstr">
      <vt:lpstr>Start here</vt:lpstr>
      <vt:lpstr>About this report</vt:lpstr>
      <vt:lpstr>Top tasks for GC</vt:lpstr>
      <vt:lpstr>Tasks to improve GC score</vt:lpstr>
      <vt:lpstr>Results by lead theme</vt:lpstr>
      <vt:lpstr>Tasks to improve theme score</vt:lpstr>
      <vt:lpstr>Results by lead dept</vt:lpstr>
      <vt:lpstr>Tasks to improve dept score</vt:lpstr>
      <vt:lpstr>Results by task</vt:lpstr>
      <vt:lpstr>Where to go from here</vt:lpstr>
      <vt:lpstr>Data-Task</vt:lpstr>
      <vt:lpstr>Data-Detrac-Dept</vt:lpstr>
      <vt:lpstr>Data-Detrac-Theme</vt:lpstr>
      <vt:lpstr>Data-Dept</vt:lpstr>
      <vt:lpstr>Data-Theme</vt:lpstr>
      <vt:lpstr>Data-Top</vt:lpstr>
      <vt:lpstr>Data-Detrac-Top</vt:lpstr>
      <vt:lpstr>ORB_V1_sh3_211108061046945</vt:lpstr>
      <vt:lpstr>ORB_V1_sh3_211108061046960</vt:lpstr>
      <vt:lpstr>ORB_V1_sh3_211108061046976</vt:lpstr>
      <vt:lpstr>ORB_V1_sh3_211108061047007</vt:lpstr>
      <vt:lpstr>ORB_V1_sh3_211108061047054</vt:lpstr>
      <vt:lpstr>ORB_V1_sh3_211108061047070</vt:lpstr>
      <vt:lpstr>ORB_V1_sh3_211108061142784</vt:lpstr>
      <vt:lpstr>ORB_V1_sh3_211108061142799</vt:lpstr>
      <vt:lpstr>ORB_V1_sh3_211108061142815</vt:lpstr>
      <vt:lpstr>ORB_V1_sh3_211108061142846</vt:lpstr>
      <vt:lpstr>ORB_V1_sh3_211108061142862</vt:lpstr>
      <vt:lpstr>ORB_V1_sh3_211108061142877</vt:lpstr>
      <vt:lpstr>ORB_V1_sh3_211108061242831</vt:lpstr>
      <vt:lpstr>ORB_V1_sh3_211108061242847</vt:lpstr>
      <vt:lpstr>ORB_V1_sh3_211108061242878</vt:lpstr>
      <vt:lpstr>ORB_V1_sh3_211108061242894</vt:lpstr>
      <vt:lpstr>ORB_V1_sh3_211108061242909</vt:lpstr>
      <vt:lpstr>ORB_V1_sh3_211108061242914</vt:lpstr>
      <vt:lpstr>ORB_V1_sh4_210719044710743</vt:lpstr>
      <vt:lpstr>ORB_V1_sh4_210719044710750</vt:lpstr>
      <vt:lpstr>ORB_V1_sh4_210719044710756</vt:lpstr>
      <vt:lpstr>ORB_V1_sh4_210719044710761</vt:lpstr>
      <vt:lpstr>ORB_V1_sh4_210719044710768</vt:lpstr>
      <vt:lpstr>ORB_V1_sh4_210719044710773</vt:lpstr>
      <vt:lpstr>ORB_V1_sh6_210719044941881</vt:lpstr>
      <vt:lpstr>ORB_V1_sh6_210719044941887</vt:lpstr>
      <vt:lpstr>ORB_V1_sh6_210719044941892</vt:lpstr>
      <vt:lpstr>ORB_V1_sh6_210719044941899</vt:lpstr>
      <vt:lpstr>ORB_V1_sh6_210719044941905</vt:lpstr>
      <vt:lpstr>ORB_V1_sh6_210719044941912</vt:lpstr>
      <vt:lpstr>ORB_V1_sh8_210719045048678</vt:lpstr>
      <vt:lpstr>ORB_V1_sh8_210719045048686</vt:lpstr>
      <vt:lpstr>ORB_V1_sh8_210719045048702</vt:lpstr>
      <vt:lpstr>ORB_V1_sh8_210719045048714</vt:lpstr>
      <vt:lpstr>ORB_V1_sh8_210719045048729</vt:lpstr>
      <vt:lpstr>ORB_V1_sh8_210719045048750</vt:lpstr>
    </vt:vector>
  </TitlesOfParts>
  <Manager/>
  <Company>GoC / GdC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C:\Users\mariavictoria.sokolo\Downloads\Pilot-GC-Task-Sucess-Survey-Results-Oct-Dec-2022-E.xlsx</dc:title>
  <dc:subject/>
  <dc:creator>Couture, Marianne MC [NC]</dc:creator>
  <cp:keywords/>
  <dc:description/>
  <cp:lastModifiedBy>Sokolov, Maria MS [NC]</cp:lastModifiedBy>
  <cp:revision/>
  <dcterms:created xsi:type="dcterms:W3CDTF">2021-02-12T21:12:35Z</dcterms:created>
  <dcterms:modified xsi:type="dcterms:W3CDTF">2023-05-10T17:30:39Z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0x010100C5B994A0B92FB0479DBA26C9996A8A09</vt:lpwstr>
  </property>
  <property fmtid="{D5CDD505-2E9C-101B-9397-08002B2CF9AE}" pid="3" name="MediaServiceImageTags">
    <vt:lpwstr/>
  </property>
  <property fmtid="{D5CDD505-2E9C-101B-9397-08002B2CF9AE}" pid="4" name="_dlc_DocIdItemGuid">
    <vt:lpwstr>d25e1063-afad-4037-a203-0f2e953eb147</vt:lpwstr>
  </property>
  <property fmtid="{D5CDD505-2E9C-101B-9397-08002B2CF9AE}" pid="5" name="ORB_ReportType">
    <vt:lpwstr>rstatic</vt:lpwstr>
  </property>
</Properties>
</file>